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66925"/>
  <mc:AlternateContent xmlns:mc="http://schemas.openxmlformats.org/markup-compatibility/2006">
    <mc:Choice Requires="x15">
      <x15ac:absPath xmlns:x15ac="http://schemas.microsoft.com/office/spreadsheetml/2010/11/ac" url="C:\Users\Gabriel Rojas\Documents\CUBHIC 2\Calculadoras finales\"/>
    </mc:Choice>
  </mc:AlternateContent>
  <xr:revisionPtr revIDLastSave="0" documentId="13_ncr:1_{151EC8E1-DE96-4916-8255-55C166085314}" xr6:coauthVersionLast="47" xr6:coauthVersionMax="47" xr10:uidLastSave="{00000000-0000-0000-0000-000000000000}"/>
  <bookViews>
    <workbookView xWindow="-110" yWindow="-110" windowWidth="19420" windowHeight="10420" xr2:uid="{9D49EF46-7918-4CF4-A6C7-B14DCD27E2D9}"/>
  </bookViews>
  <sheets>
    <sheet name="Instrucciones" sheetId="13" r:id="rId1"/>
    <sheet name="Entradas" sheetId="6" r:id="rId2"/>
    <sheet name="Observaciones" sheetId="1" r:id="rId3"/>
    <sheet name="Escenarios" sheetId="8" r:id="rId4"/>
    <sheet name="Constantes" sheetId="3" r:id="rId5"/>
    <sheet name="ETo" sheetId="7" r:id="rId6"/>
    <sheet name="Cálculos" sheetId="4" r:id="rId7"/>
    <sheet name="Gráficos" sheetId="15" r:id="rId8"/>
    <sheet name="Evaluación" sheetId="12" r:id="rId9"/>
    <sheet name="Evaluación 2" sheetId="14"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78" i="8" l="1"/>
  <c r="S77" i="8"/>
  <c r="S76" i="8"/>
  <c r="S75" i="8"/>
  <c r="S74" i="8"/>
  <c r="S73" i="8"/>
  <c r="S72" i="8"/>
  <c r="S71" i="8"/>
  <c r="S70" i="8"/>
  <c r="S69" i="8"/>
  <c r="T78" i="8"/>
  <c r="T77" i="8"/>
  <c r="T76" i="8"/>
  <c r="T75" i="8"/>
  <c r="T74" i="8"/>
  <c r="T73" i="8"/>
  <c r="T72" i="8"/>
  <c r="T71" i="8"/>
  <c r="T70" i="8"/>
  <c r="T69" i="8"/>
  <c r="BE735" i="15"/>
  <c r="BE734" i="15"/>
  <c r="BE733" i="15"/>
  <c r="BE732" i="15"/>
  <c r="BE731" i="15"/>
  <c r="BE730" i="15"/>
  <c r="BE729" i="15"/>
  <c r="BE728" i="15"/>
  <c r="BE727" i="15"/>
  <c r="BE726" i="15"/>
  <c r="BE725" i="15"/>
  <c r="BE724" i="15"/>
  <c r="BE723" i="15"/>
  <c r="BE722" i="15"/>
  <c r="BE721" i="15"/>
  <c r="BE720" i="15"/>
  <c r="BE719" i="15"/>
  <c r="BE718" i="15"/>
  <c r="BE717" i="15"/>
  <c r="BE716" i="15"/>
  <c r="BE715" i="15"/>
  <c r="BE714" i="15"/>
  <c r="BE713" i="15"/>
  <c r="BE712" i="15"/>
  <c r="BE711" i="15"/>
  <c r="BE710" i="15"/>
  <c r="BE709" i="15"/>
  <c r="BE708" i="15"/>
  <c r="BE707" i="15"/>
  <c r="BE706" i="15"/>
  <c r="BE705" i="15"/>
  <c r="BE704" i="15"/>
  <c r="BE703" i="15"/>
  <c r="BE702" i="15"/>
  <c r="BE701" i="15"/>
  <c r="BE700" i="15"/>
  <c r="BE699" i="15"/>
  <c r="BE698" i="15"/>
  <c r="BE697" i="15"/>
  <c r="BE696" i="15"/>
  <c r="BE695" i="15"/>
  <c r="BE694" i="15"/>
  <c r="BE693" i="15"/>
  <c r="BE692" i="15"/>
  <c r="BE691" i="15"/>
  <c r="BE690" i="15"/>
  <c r="BE689" i="15"/>
  <c r="BE688" i="15"/>
  <c r="BE687" i="15"/>
  <c r="BE686" i="15"/>
  <c r="BE685" i="15"/>
  <c r="BE684" i="15"/>
  <c r="BE683" i="15"/>
  <c r="BE682" i="15"/>
  <c r="BE681" i="15"/>
  <c r="BE680" i="15"/>
  <c r="BE679" i="15"/>
  <c r="BE678" i="15"/>
  <c r="BE677" i="15"/>
  <c r="BE676" i="15"/>
  <c r="BE675" i="15"/>
  <c r="BE674" i="15"/>
  <c r="BE673" i="15"/>
  <c r="BE672" i="15"/>
  <c r="BE671" i="15"/>
  <c r="BE670" i="15"/>
  <c r="BE669" i="15"/>
  <c r="BE668" i="15"/>
  <c r="BE667" i="15"/>
  <c r="BE666" i="15"/>
  <c r="BE665" i="15"/>
  <c r="BE664" i="15"/>
  <c r="BE663" i="15"/>
  <c r="BE662" i="15"/>
  <c r="BE661" i="15"/>
  <c r="BE660" i="15"/>
  <c r="BE659" i="15"/>
  <c r="BE658" i="15"/>
  <c r="BE657" i="15"/>
  <c r="BE656" i="15"/>
  <c r="BE655" i="15"/>
  <c r="BE654" i="15"/>
  <c r="BE653" i="15"/>
  <c r="BE652" i="15"/>
  <c r="BE651" i="15"/>
  <c r="BE650" i="15"/>
  <c r="BE649" i="15"/>
  <c r="BE648" i="15"/>
  <c r="BE647" i="15"/>
  <c r="BE646" i="15"/>
  <c r="BE645" i="15"/>
  <c r="BE644" i="15"/>
  <c r="BE643" i="15"/>
  <c r="BE642" i="15"/>
  <c r="BE641" i="15"/>
  <c r="BE640" i="15"/>
  <c r="BE639" i="15"/>
  <c r="BE638" i="15"/>
  <c r="BE637" i="15"/>
  <c r="BE636" i="15"/>
  <c r="BE635" i="15"/>
  <c r="BE634" i="15"/>
  <c r="BE633" i="15"/>
  <c r="BE632" i="15"/>
  <c r="BE631" i="15"/>
  <c r="BE630" i="15"/>
  <c r="BE629" i="15"/>
  <c r="BE628" i="15"/>
  <c r="BE627" i="15"/>
  <c r="BE626" i="15"/>
  <c r="BE625" i="15"/>
  <c r="BE624" i="15"/>
  <c r="BE623" i="15"/>
  <c r="BE622" i="15"/>
  <c r="BE621" i="15"/>
  <c r="BE620" i="15"/>
  <c r="BE619" i="15"/>
  <c r="BE618" i="15"/>
  <c r="BE617" i="15"/>
  <c r="BE616" i="15"/>
  <c r="BE615" i="15"/>
  <c r="BE614" i="15"/>
  <c r="BE613" i="15"/>
  <c r="BE612" i="15"/>
  <c r="BE611" i="15"/>
  <c r="BE610" i="15"/>
  <c r="BE609" i="15"/>
  <c r="BE608" i="15"/>
  <c r="BE607" i="15"/>
  <c r="BE606" i="15"/>
  <c r="BE605" i="15"/>
  <c r="BE604" i="15"/>
  <c r="BE603" i="15"/>
  <c r="BE602" i="15"/>
  <c r="BE601" i="15"/>
  <c r="BE600" i="15"/>
  <c r="BE599" i="15"/>
  <c r="BE598" i="15"/>
  <c r="BE597" i="15"/>
  <c r="BE596" i="15"/>
  <c r="BE595" i="15"/>
  <c r="BE594" i="15"/>
  <c r="BE593" i="15"/>
  <c r="BE592" i="15"/>
  <c r="BE591" i="15"/>
  <c r="BE590" i="15"/>
  <c r="BE589" i="15"/>
  <c r="BE588" i="15"/>
  <c r="BE587" i="15"/>
  <c r="BE586" i="15"/>
  <c r="BE585" i="15"/>
  <c r="BE584" i="15"/>
  <c r="BE583" i="15"/>
  <c r="BE582" i="15"/>
  <c r="BE581" i="15"/>
  <c r="BE580" i="15"/>
  <c r="BE579" i="15"/>
  <c r="BE578" i="15"/>
  <c r="BE577" i="15"/>
  <c r="BE576" i="15"/>
  <c r="BE575" i="15"/>
  <c r="BE574" i="15"/>
  <c r="BE573" i="15"/>
  <c r="BE572" i="15"/>
  <c r="BE571" i="15"/>
  <c r="BE570" i="15"/>
  <c r="BE569" i="15"/>
  <c r="BE568" i="15"/>
  <c r="BE567" i="15"/>
  <c r="BE566" i="15"/>
  <c r="BE565" i="15"/>
  <c r="BE564" i="15"/>
  <c r="BE563" i="15"/>
  <c r="BE562" i="15"/>
  <c r="BE561" i="15"/>
  <c r="BE560" i="15"/>
  <c r="BE559" i="15"/>
  <c r="BE558" i="15"/>
  <c r="BE557" i="15"/>
  <c r="BE556" i="15"/>
  <c r="BE555" i="15"/>
  <c r="BE554" i="15"/>
  <c r="BE553" i="15"/>
  <c r="BE552" i="15"/>
  <c r="BE551" i="15"/>
  <c r="BE550" i="15"/>
  <c r="BE549" i="15"/>
  <c r="BE548" i="15"/>
  <c r="BE547" i="15"/>
  <c r="BE546" i="15"/>
  <c r="BE545" i="15"/>
  <c r="BE544" i="15"/>
  <c r="BE543" i="15"/>
  <c r="BE542" i="15"/>
  <c r="BE541" i="15"/>
  <c r="BE540" i="15"/>
  <c r="BE539" i="15"/>
  <c r="BE538" i="15"/>
  <c r="BE537" i="15"/>
  <c r="BE536" i="15"/>
  <c r="BE535" i="15"/>
  <c r="BE534" i="15"/>
  <c r="BE533" i="15"/>
  <c r="BE532" i="15"/>
  <c r="BE531" i="15"/>
  <c r="BE530" i="15"/>
  <c r="BE529" i="15"/>
  <c r="BE528" i="15"/>
  <c r="BE527" i="15"/>
  <c r="BE526" i="15"/>
  <c r="BE525" i="15"/>
  <c r="BE524" i="15"/>
  <c r="BE523" i="15"/>
  <c r="BE522" i="15"/>
  <c r="BE521" i="15"/>
  <c r="BE520" i="15"/>
  <c r="BE519" i="15"/>
  <c r="BE518" i="15"/>
  <c r="BE517" i="15"/>
  <c r="BE516" i="15"/>
  <c r="BE515" i="15"/>
  <c r="BE514" i="15"/>
  <c r="BE513" i="15"/>
  <c r="BE512" i="15"/>
  <c r="BE511" i="15"/>
  <c r="BE510" i="15"/>
  <c r="BE509" i="15"/>
  <c r="BE508" i="15"/>
  <c r="BE507" i="15"/>
  <c r="BE506" i="15"/>
  <c r="BE505" i="15"/>
  <c r="BE504" i="15"/>
  <c r="BE503" i="15"/>
  <c r="BE502" i="15"/>
  <c r="BE501" i="15"/>
  <c r="BE500" i="15"/>
  <c r="BE499" i="15"/>
  <c r="BE498" i="15"/>
  <c r="BE497" i="15"/>
  <c r="BE496" i="15"/>
  <c r="BE495" i="15"/>
  <c r="BE494" i="15"/>
  <c r="BE493" i="15"/>
  <c r="BE492" i="15"/>
  <c r="BE491" i="15"/>
  <c r="BE490" i="15"/>
  <c r="BE489" i="15"/>
  <c r="BE488" i="15"/>
  <c r="BE487" i="15"/>
  <c r="BE486" i="15"/>
  <c r="BE485" i="15"/>
  <c r="BE484" i="15"/>
  <c r="BE483" i="15"/>
  <c r="BE482" i="15"/>
  <c r="BE481" i="15"/>
  <c r="BE480" i="15"/>
  <c r="BE479" i="15"/>
  <c r="BE478" i="15"/>
  <c r="BE477" i="15"/>
  <c r="BE476" i="15"/>
  <c r="BE475" i="15"/>
  <c r="BE474" i="15"/>
  <c r="BE473" i="15"/>
  <c r="BE472" i="15"/>
  <c r="BE471" i="15"/>
  <c r="BE470" i="15"/>
  <c r="BE469" i="15"/>
  <c r="BE468" i="15"/>
  <c r="BE467" i="15"/>
  <c r="BE466" i="15"/>
  <c r="BE465" i="15"/>
  <c r="BE464" i="15"/>
  <c r="BE463" i="15"/>
  <c r="BE462" i="15"/>
  <c r="BE461" i="15"/>
  <c r="BE460" i="15"/>
  <c r="BE459" i="15"/>
  <c r="BE458" i="15"/>
  <c r="BE457" i="15"/>
  <c r="BE456" i="15"/>
  <c r="BE455" i="15"/>
  <c r="BE454" i="15"/>
  <c r="BE453" i="15"/>
  <c r="BE452" i="15"/>
  <c r="BE451" i="15"/>
  <c r="BE450" i="15"/>
  <c r="BE449" i="15"/>
  <c r="BE448" i="15"/>
  <c r="BE447" i="15"/>
  <c r="BE446" i="15"/>
  <c r="BE445" i="15"/>
  <c r="BE444" i="15"/>
  <c r="BE443" i="15"/>
  <c r="BE442" i="15"/>
  <c r="BE441" i="15"/>
  <c r="BE440" i="15"/>
  <c r="BE439" i="15"/>
  <c r="BE438" i="15"/>
  <c r="BE437" i="15"/>
  <c r="BE436" i="15"/>
  <c r="BE435" i="15"/>
  <c r="BE434" i="15"/>
  <c r="BE433" i="15"/>
  <c r="BE432" i="15"/>
  <c r="BE431" i="15"/>
  <c r="BE430" i="15"/>
  <c r="BE429" i="15"/>
  <c r="BE428" i="15"/>
  <c r="BE427" i="15"/>
  <c r="BE426" i="15"/>
  <c r="BE425" i="15"/>
  <c r="BE424" i="15"/>
  <c r="BE423" i="15"/>
  <c r="BE422" i="15"/>
  <c r="BE421" i="15"/>
  <c r="BE420" i="15"/>
  <c r="BE419" i="15"/>
  <c r="BE418" i="15"/>
  <c r="BE417" i="15"/>
  <c r="BE416" i="15"/>
  <c r="BE415" i="15"/>
  <c r="BE414" i="15"/>
  <c r="BE413" i="15"/>
  <c r="BE412" i="15"/>
  <c r="BE411" i="15"/>
  <c r="BE410" i="15"/>
  <c r="BE409" i="15"/>
  <c r="BE408" i="15"/>
  <c r="BE407" i="15"/>
  <c r="BE406" i="15"/>
  <c r="BE405" i="15"/>
  <c r="BE404" i="15"/>
  <c r="BE403" i="15"/>
  <c r="BE402" i="15"/>
  <c r="BE401" i="15"/>
  <c r="BE400" i="15"/>
  <c r="BE399" i="15"/>
  <c r="BE398" i="15"/>
  <c r="BE397" i="15"/>
  <c r="BE396" i="15"/>
  <c r="BE395" i="15"/>
  <c r="BE394" i="15"/>
  <c r="BE393" i="15"/>
  <c r="BE392" i="15"/>
  <c r="BE391" i="15"/>
  <c r="BE390" i="15"/>
  <c r="BE389" i="15"/>
  <c r="BE388" i="15"/>
  <c r="BE387" i="15"/>
  <c r="BE386" i="15"/>
  <c r="BE385" i="15"/>
  <c r="BE384" i="15"/>
  <c r="BE383" i="15"/>
  <c r="BE382" i="15"/>
  <c r="BE381" i="15"/>
  <c r="BE380" i="15"/>
  <c r="BE379" i="15"/>
  <c r="BE378" i="15"/>
  <c r="BE377" i="15"/>
  <c r="BE376" i="15"/>
  <c r="BE375" i="15"/>
  <c r="BE374" i="15"/>
  <c r="BE373" i="15"/>
  <c r="BE372" i="15"/>
  <c r="BE371" i="15"/>
  <c r="BE370" i="15"/>
  <c r="BE369" i="15"/>
  <c r="BE368" i="15"/>
  <c r="BE367" i="15"/>
  <c r="BE366" i="15"/>
  <c r="BE365" i="15"/>
  <c r="BE364" i="15"/>
  <c r="BE363" i="15"/>
  <c r="BE362" i="15"/>
  <c r="BE361" i="15"/>
  <c r="BE360" i="15"/>
  <c r="BE359" i="15"/>
  <c r="BE358" i="15"/>
  <c r="BE357" i="15"/>
  <c r="BE356" i="15"/>
  <c r="BE355" i="15"/>
  <c r="BE354" i="15"/>
  <c r="BE353" i="15"/>
  <c r="BE352" i="15"/>
  <c r="BE351" i="15"/>
  <c r="BE350" i="15"/>
  <c r="BE349" i="15"/>
  <c r="BE348" i="15"/>
  <c r="BE347" i="15"/>
  <c r="BE346" i="15"/>
  <c r="BE345" i="15"/>
  <c r="BE344" i="15"/>
  <c r="BE343" i="15"/>
  <c r="BE342" i="15"/>
  <c r="BE341" i="15"/>
  <c r="BE340" i="15"/>
  <c r="BE339" i="15"/>
  <c r="BE338" i="15"/>
  <c r="BE337" i="15"/>
  <c r="BE336" i="15"/>
  <c r="BE335" i="15"/>
  <c r="BE334" i="15"/>
  <c r="BE333" i="15"/>
  <c r="BE332" i="15"/>
  <c r="BE331" i="15"/>
  <c r="BE330" i="15"/>
  <c r="BE329" i="15"/>
  <c r="BE328" i="15"/>
  <c r="BE327" i="15"/>
  <c r="BE326" i="15"/>
  <c r="BE325" i="15"/>
  <c r="BE324" i="15"/>
  <c r="BE323" i="15"/>
  <c r="BE322" i="15"/>
  <c r="BE321" i="15"/>
  <c r="BE320" i="15"/>
  <c r="BE319" i="15"/>
  <c r="BE318" i="15"/>
  <c r="BE317" i="15"/>
  <c r="BE316" i="15"/>
  <c r="BE315" i="15"/>
  <c r="BE314" i="15"/>
  <c r="BE313" i="15"/>
  <c r="BE312" i="15"/>
  <c r="BE311" i="15"/>
  <c r="BE310" i="15"/>
  <c r="BE309" i="15"/>
  <c r="BE308" i="15"/>
  <c r="BE307" i="15"/>
  <c r="BE306" i="15"/>
  <c r="BE305" i="15"/>
  <c r="BE304" i="15"/>
  <c r="BE303" i="15"/>
  <c r="BE302" i="15"/>
  <c r="BE301" i="15"/>
  <c r="BE300" i="15"/>
  <c r="BE299" i="15"/>
  <c r="BE298" i="15"/>
  <c r="BE297" i="15"/>
  <c r="BE296" i="15"/>
  <c r="BE295" i="15"/>
  <c r="BE294" i="15"/>
  <c r="BE293" i="15"/>
  <c r="BE292" i="15"/>
  <c r="BE291" i="15"/>
  <c r="BE290" i="15"/>
  <c r="BE289" i="15"/>
  <c r="BE288" i="15"/>
  <c r="BE287" i="15"/>
  <c r="BE286" i="15"/>
  <c r="BE285" i="15"/>
  <c r="BE284" i="15"/>
  <c r="BE283" i="15"/>
  <c r="BE282" i="15"/>
  <c r="BE281" i="15"/>
  <c r="BE280" i="15"/>
  <c r="BE279" i="15"/>
  <c r="BE278" i="15"/>
  <c r="BE277" i="15"/>
  <c r="BE276" i="15"/>
  <c r="BE275" i="15"/>
  <c r="BE274" i="15"/>
  <c r="BE273" i="15"/>
  <c r="BE272" i="15"/>
  <c r="BE271" i="15"/>
  <c r="BE270" i="15"/>
  <c r="BE269" i="15"/>
  <c r="BE268" i="15"/>
  <c r="BE267" i="15"/>
  <c r="BE266" i="15"/>
  <c r="BE265" i="15"/>
  <c r="BE264" i="15"/>
  <c r="BE263" i="15"/>
  <c r="BE262" i="15"/>
  <c r="BE261" i="15"/>
  <c r="BE260" i="15"/>
  <c r="BE259" i="15"/>
  <c r="BE258" i="15"/>
  <c r="BE257" i="15"/>
  <c r="BE256" i="15"/>
  <c r="BE255" i="15"/>
  <c r="BE254" i="15"/>
  <c r="BE253" i="15"/>
  <c r="BE252" i="15"/>
  <c r="BE251" i="15"/>
  <c r="BE250" i="15"/>
  <c r="BE249" i="15"/>
  <c r="BE248" i="15"/>
  <c r="BE247" i="15"/>
  <c r="BE246" i="15"/>
  <c r="BE245" i="15"/>
  <c r="BE244" i="15"/>
  <c r="BE243" i="15"/>
  <c r="BE242" i="15"/>
  <c r="BE241" i="15"/>
  <c r="BE240" i="15"/>
  <c r="BE239" i="15"/>
  <c r="BE238" i="15"/>
  <c r="BE237" i="15"/>
  <c r="BE236" i="15"/>
  <c r="BE235" i="15"/>
  <c r="BE234" i="15"/>
  <c r="BE233" i="15"/>
  <c r="BE232" i="15"/>
  <c r="BE231" i="15"/>
  <c r="BE230" i="15"/>
  <c r="BE229" i="15"/>
  <c r="BE228" i="15"/>
  <c r="BE227" i="15"/>
  <c r="BE226" i="15"/>
  <c r="BE225" i="15"/>
  <c r="BE224" i="15"/>
  <c r="BE223" i="15"/>
  <c r="BE222" i="15"/>
  <c r="BE221" i="15"/>
  <c r="BE220" i="15"/>
  <c r="BE219" i="15"/>
  <c r="BE218" i="15"/>
  <c r="BE217" i="15"/>
  <c r="BE216" i="15"/>
  <c r="BE215" i="15"/>
  <c r="BE214" i="15"/>
  <c r="BE213" i="15"/>
  <c r="BE212" i="15"/>
  <c r="BE211" i="15"/>
  <c r="BE210" i="15"/>
  <c r="BE209" i="15"/>
  <c r="BE208" i="15"/>
  <c r="BE207" i="15"/>
  <c r="BE206" i="15"/>
  <c r="BE205" i="15"/>
  <c r="BE204" i="15"/>
  <c r="BE203" i="15"/>
  <c r="BE202" i="15"/>
  <c r="BE201" i="15"/>
  <c r="BE200" i="15"/>
  <c r="BE199" i="15"/>
  <c r="BE198" i="15"/>
  <c r="BE197" i="15"/>
  <c r="BE196" i="15"/>
  <c r="BE195" i="15"/>
  <c r="BE194" i="15"/>
  <c r="BE193" i="15"/>
  <c r="BE192" i="15"/>
  <c r="BE191" i="15"/>
  <c r="BE190" i="15"/>
  <c r="BE189" i="15"/>
  <c r="BE188" i="15"/>
  <c r="BE187" i="15"/>
  <c r="BE186" i="15"/>
  <c r="BE185" i="15"/>
  <c r="BE184" i="15"/>
  <c r="BE183" i="15"/>
  <c r="BE182" i="15"/>
  <c r="BE181" i="15"/>
  <c r="BE180" i="15"/>
  <c r="BE179" i="15"/>
  <c r="BE178" i="15"/>
  <c r="BE177" i="15"/>
  <c r="BE176" i="15"/>
  <c r="BE175" i="15"/>
  <c r="BE174" i="15"/>
  <c r="BE173" i="15"/>
  <c r="BE172" i="15"/>
  <c r="BE171" i="15"/>
  <c r="BE170" i="15"/>
  <c r="BE169" i="15"/>
  <c r="BE168" i="15"/>
  <c r="BE167" i="15"/>
  <c r="BE166" i="15"/>
  <c r="BE165" i="15"/>
  <c r="BE164" i="15"/>
  <c r="BE163" i="15"/>
  <c r="BE162" i="15"/>
  <c r="BE161" i="15"/>
  <c r="BE160" i="15"/>
  <c r="BE159" i="15"/>
  <c r="BE158" i="15"/>
  <c r="BE157" i="15"/>
  <c r="BE156" i="15"/>
  <c r="BE155" i="15"/>
  <c r="BE154" i="15"/>
  <c r="BE153" i="15"/>
  <c r="BE152" i="15"/>
  <c r="BE151" i="15"/>
  <c r="BE150" i="15"/>
  <c r="BE149" i="15"/>
  <c r="BE148" i="15"/>
  <c r="BE147" i="15"/>
  <c r="BE146" i="15"/>
  <c r="BE145" i="15"/>
  <c r="BE144" i="15"/>
  <c r="BE143" i="15"/>
  <c r="BE142" i="15"/>
  <c r="BE141" i="15"/>
  <c r="BE140" i="15"/>
  <c r="BE139" i="15"/>
  <c r="BE138" i="15"/>
  <c r="BE137" i="15"/>
  <c r="BE136" i="15"/>
  <c r="BE135" i="15"/>
  <c r="BE134" i="15"/>
  <c r="BE133" i="15"/>
  <c r="BE132" i="15"/>
  <c r="BE131" i="15"/>
  <c r="BE130" i="15"/>
  <c r="BE129" i="15"/>
  <c r="BE128" i="15"/>
  <c r="BE127" i="15"/>
  <c r="BE126" i="15"/>
  <c r="BE125" i="15"/>
  <c r="BE124" i="15"/>
  <c r="BE123" i="15"/>
  <c r="BE122" i="15"/>
  <c r="BE121" i="15"/>
  <c r="BE120" i="15"/>
  <c r="BE119" i="15"/>
  <c r="BE118" i="15"/>
  <c r="BE117" i="15"/>
  <c r="BE116" i="15"/>
  <c r="BE115" i="15"/>
  <c r="BE114" i="15"/>
  <c r="BE113" i="15"/>
  <c r="BE112" i="15"/>
  <c r="BE111" i="15"/>
  <c r="BE110" i="15"/>
  <c r="BE109" i="15"/>
  <c r="BE108" i="15"/>
  <c r="BE107" i="15"/>
  <c r="BE106" i="15"/>
  <c r="BE105" i="15"/>
  <c r="BE104" i="15"/>
  <c r="BE103" i="15"/>
  <c r="BE102" i="15"/>
  <c r="BE101" i="15"/>
  <c r="BE100" i="15"/>
  <c r="BE99" i="15"/>
  <c r="BE98" i="15"/>
  <c r="BE97" i="15"/>
  <c r="BE96" i="15"/>
  <c r="BE95" i="15"/>
  <c r="BE94" i="15"/>
  <c r="BE93" i="15"/>
  <c r="BE92" i="15"/>
  <c r="BE91" i="15"/>
  <c r="BE90" i="15"/>
  <c r="BE89" i="15"/>
  <c r="BE88" i="15"/>
  <c r="BE87" i="15"/>
  <c r="BE86" i="15"/>
  <c r="BE85" i="15"/>
  <c r="BE84" i="15"/>
  <c r="BE83" i="15"/>
  <c r="BE82" i="15"/>
  <c r="BE81" i="15"/>
  <c r="BE80" i="15"/>
  <c r="BE79" i="15"/>
  <c r="BE78" i="15"/>
  <c r="BE77" i="15"/>
  <c r="BE76" i="15"/>
  <c r="BE75" i="15"/>
  <c r="BE74" i="15"/>
  <c r="BE73" i="15"/>
  <c r="BE72" i="15"/>
  <c r="BE71" i="15"/>
  <c r="BE70" i="15"/>
  <c r="BE69" i="15"/>
  <c r="BE68" i="15"/>
  <c r="BE67" i="15"/>
  <c r="BE66" i="15"/>
  <c r="BE65" i="15"/>
  <c r="BE64" i="15"/>
  <c r="BE63" i="15"/>
  <c r="BE62" i="15"/>
  <c r="BE61" i="15"/>
  <c r="BE60" i="15"/>
  <c r="BE59" i="15"/>
  <c r="BE58" i="15"/>
  <c r="BE57" i="15"/>
  <c r="BE56" i="15"/>
  <c r="BE55" i="15"/>
  <c r="BE54" i="15"/>
  <c r="BE53" i="15"/>
  <c r="BE52" i="15"/>
  <c r="BE51" i="15"/>
  <c r="BE50" i="15"/>
  <c r="BE49" i="15"/>
  <c r="BE48" i="15"/>
  <c r="BE47" i="15"/>
  <c r="BE46" i="15"/>
  <c r="BE45" i="15"/>
  <c r="BE44" i="15"/>
  <c r="BE43" i="15"/>
  <c r="BE42" i="15"/>
  <c r="BE41" i="15"/>
  <c r="BE40" i="15"/>
  <c r="BE39" i="15"/>
  <c r="BE38" i="15"/>
  <c r="BE37" i="15"/>
  <c r="BE36" i="15"/>
  <c r="BE35" i="15"/>
  <c r="BE34" i="15"/>
  <c r="BE33" i="15"/>
  <c r="BE32" i="15"/>
  <c r="BE31" i="15"/>
  <c r="BE30" i="15"/>
  <c r="BE29" i="15"/>
  <c r="BE28" i="15"/>
  <c r="BE27" i="15"/>
  <c r="BE26" i="15"/>
  <c r="BE25" i="15"/>
  <c r="BE24" i="15"/>
  <c r="BE23" i="15"/>
  <c r="BE22" i="15"/>
  <c r="BE21" i="15"/>
  <c r="BE20" i="15"/>
  <c r="BE19" i="15"/>
  <c r="BE18" i="15"/>
  <c r="BE17" i="15"/>
  <c r="BE16" i="15"/>
  <c r="BE15" i="15"/>
  <c r="BE14" i="15"/>
  <c r="BE13" i="15"/>
  <c r="BE12" i="15"/>
  <c r="BE11" i="15"/>
  <c r="BE10" i="15"/>
  <c r="BE9" i="15"/>
  <c r="BE8" i="15"/>
  <c r="BE7" i="15"/>
  <c r="L9" i="8"/>
  <c r="BD735" i="15"/>
  <c r="BD734" i="15"/>
  <c r="BD733" i="15"/>
  <c r="BD732" i="15"/>
  <c r="BD731" i="15"/>
  <c r="BD730" i="15"/>
  <c r="BD729" i="15"/>
  <c r="BD728" i="15"/>
  <c r="BD727" i="15"/>
  <c r="BD726" i="15"/>
  <c r="BD725" i="15"/>
  <c r="BD724" i="15"/>
  <c r="BD723" i="15"/>
  <c r="BD722" i="15"/>
  <c r="BD721" i="15"/>
  <c r="BD720" i="15"/>
  <c r="BD719" i="15"/>
  <c r="BD718" i="15"/>
  <c r="BD717" i="15"/>
  <c r="BD716" i="15"/>
  <c r="BD715" i="15"/>
  <c r="BD714" i="15"/>
  <c r="BD713" i="15"/>
  <c r="BD712" i="15"/>
  <c r="BD711" i="15"/>
  <c r="BD710" i="15"/>
  <c r="BD709" i="15"/>
  <c r="BD708" i="15"/>
  <c r="BD707" i="15"/>
  <c r="BD706" i="15"/>
  <c r="BD705" i="15"/>
  <c r="BD704" i="15"/>
  <c r="BD703" i="15"/>
  <c r="BD702" i="15"/>
  <c r="BD701" i="15"/>
  <c r="BD700" i="15"/>
  <c r="BD699" i="15"/>
  <c r="BD698" i="15"/>
  <c r="BD697" i="15"/>
  <c r="BD696" i="15"/>
  <c r="BD695" i="15"/>
  <c r="BD694" i="15"/>
  <c r="BD693" i="15"/>
  <c r="BD692" i="15"/>
  <c r="BD691" i="15"/>
  <c r="BD690" i="15"/>
  <c r="BD689" i="15"/>
  <c r="BD688" i="15"/>
  <c r="BD687" i="15"/>
  <c r="BD686" i="15"/>
  <c r="BD685" i="15"/>
  <c r="BD684" i="15"/>
  <c r="BD683" i="15"/>
  <c r="BD682" i="15"/>
  <c r="BD681" i="15"/>
  <c r="BD680" i="15"/>
  <c r="BD679" i="15"/>
  <c r="BD678" i="15"/>
  <c r="BD677" i="15"/>
  <c r="BD676" i="15"/>
  <c r="BD675" i="15"/>
  <c r="BD674" i="15"/>
  <c r="BD673" i="15"/>
  <c r="BD672" i="15"/>
  <c r="BD671" i="15"/>
  <c r="BD670" i="15"/>
  <c r="BD669" i="15"/>
  <c r="BD668" i="15"/>
  <c r="BD667" i="15"/>
  <c r="BD666" i="15"/>
  <c r="BD665" i="15"/>
  <c r="BD664" i="15"/>
  <c r="BD663" i="15"/>
  <c r="BD662" i="15"/>
  <c r="BD661" i="15"/>
  <c r="BD660" i="15"/>
  <c r="BD659" i="15"/>
  <c r="BD658" i="15"/>
  <c r="BD657" i="15"/>
  <c r="BD656" i="15"/>
  <c r="BD655" i="15"/>
  <c r="BD654" i="15"/>
  <c r="BD653" i="15"/>
  <c r="BD652" i="15"/>
  <c r="BD651" i="15"/>
  <c r="BD650" i="15"/>
  <c r="BD649" i="15"/>
  <c r="BD648" i="15"/>
  <c r="BD647" i="15"/>
  <c r="BD646" i="15"/>
  <c r="BD645" i="15"/>
  <c r="BD644" i="15"/>
  <c r="BD643" i="15"/>
  <c r="BD642" i="15"/>
  <c r="BD641" i="15"/>
  <c r="BD640" i="15"/>
  <c r="BD639" i="15"/>
  <c r="BD638" i="15"/>
  <c r="BD637" i="15"/>
  <c r="BD636" i="15"/>
  <c r="BD635" i="15"/>
  <c r="BD634" i="15"/>
  <c r="BD633" i="15"/>
  <c r="BD632" i="15"/>
  <c r="BD631" i="15"/>
  <c r="BD630" i="15"/>
  <c r="BD629" i="15"/>
  <c r="BD628" i="15"/>
  <c r="BD627" i="15"/>
  <c r="BD626" i="15"/>
  <c r="BD625" i="15"/>
  <c r="BD624" i="15"/>
  <c r="BD623" i="15"/>
  <c r="BD622" i="15"/>
  <c r="BD621" i="15"/>
  <c r="BD620" i="15"/>
  <c r="BD619" i="15"/>
  <c r="BD618" i="15"/>
  <c r="BD617" i="15"/>
  <c r="BD616" i="15"/>
  <c r="BD615" i="15"/>
  <c r="BD614" i="15"/>
  <c r="BD613" i="15"/>
  <c r="BD612" i="15"/>
  <c r="BD611" i="15"/>
  <c r="BD610" i="15"/>
  <c r="BD609" i="15"/>
  <c r="BD608" i="15"/>
  <c r="BD607" i="15"/>
  <c r="BD606" i="15"/>
  <c r="BD605" i="15"/>
  <c r="BD604" i="15"/>
  <c r="BD603" i="15"/>
  <c r="BD602" i="15"/>
  <c r="BD601" i="15"/>
  <c r="BD600" i="15"/>
  <c r="BD599" i="15"/>
  <c r="BD598" i="15"/>
  <c r="BD597" i="15"/>
  <c r="BD596" i="15"/>
  <c r="BD595" i="15"/>
  <c r="BD594" i="15"/>
  <c r="BD593" i="15"/>
  <c r="BD592" i="15"/>
  <c r="BD591" i="15"/>
  <c r="BD590" i="15"/>
  <c r="BD589" i="15"/>
  <c r="BD588" i="15"/>
  <c r="BD587" i="15"/>
  <c r="BD586" i="15"/>
  <c r="BD585" i="15"/>
  <c r="BD584" i="15"/>
  <c r="BD583" i="15"/>
  <c r="BD582" i="15"/>
  <c r="BD581" i="15"/>
  <c r="BD580" i="15"/>
  <c r="BD579" i="15"/>
  <c r="BD578" i="15"/>
  <c r="BD577" i="15"/>
  <c r="BD576" i="15"/>
  <c r="BD575" i="15"/>
  <c r="BD574" i="15"/>
  <c r="BD573" i="15"/>
  <c r="BD572" i="15"/>
  <c r="BD571" i="15"/>
  <c r="BD570" i="15"/>
  <c r="BD569" i="15"/>
  <c r="BD568" i="15"/>
  <c r="BD567" i="15"/>
  <c r="BD566" i="15"/>
  <c r="BD565" i="15"/>
  <c r="BD564" i="15"/>
  <c r="BD563" i="15"/>
  <c r="BD562" i="15"/>
  <c r="BD561" i="15"/>
  <c r="BD560" i="15"/>
  <c r="BD559" i="15"/>
  <c r="BD558" i="15"/>
  <c r="BD557" i="15"/>
  <c r="BD556" i="15"/>
  <c r="BD555" i="15"/>
  <c r="BD554" i="15"/>
  <c r="BD553" i="15"/>
  <c r="BD552" i="15"/>
  <c r="BD551" i="15"/>
  <c r="BD550" i="15"/>
  <c r="BD549" i="15"/>
  <c r="BD548" i="15"/>
  <c r="BD547" i="15"/>
  <c r="BD546" i="15"/>
  <c r="BD545" i="15"/>
  <c r="BD544" i="15"/>
  <c r="BD543" i="15"/>
  <c r="BD542" i="15"/>
  <c r="BD541" i="15"/>
  <c r="BD540" i="15"/>
  <c r="BD539" i="15"/>
  <c r="BD538" i="15"/>
  <c r="BD537" i="15"/>
  <c r="BD536" i="15"/>
  <c r="BD535" i="15"/>
  <c r="BD534" i="15"/>
  <c r="BD533" i="15"/>
  <c r="BD532" i="15"/>
  <c r="BD531" i="15"/>
  <c r="BD530" i="15"/>
  <c r="BD529" i="15"/>
  <c r="BD528" i="15"/>
  <c r="BD527" i="15"/>
  <c r="BD526" i="15"/>
  <c r="BD525" i="15"/>
  <c r="BD524" i="15"/>
  <c r="BD523" i="15"/>
  <c r="BD522" i="15"/>
  <c r="BD521" i="15"/>
  <c r="BD520" i="15"/>
  <c r="BD519" i="15"/>
  <c r="BD518" i="15"/>
  <c r="BD517" i="15"/>
  <c r="BD516" i="15"/>
  <c r="BD515" i="15"/>
  <c r="BD514" i="15"/>
  <c r="BD513" i="15"/>
  <c r="BD512" i="15"/>
  <c r="BD511" i="15"/>
  <c r="BD510" i="15"/>
  <c r="BD509" i="15"/>
  <c r="BD508" i="15"/>
  <c r="BD507" i="15"/>
  <c r="BD506" i="15"/>
  <c r="BD505" i="15"/>
  <c r="BD504" i="15"/>
  <c r="BD503" i="15"/>
  <c r="BD502" i="15"/>
  <c r="BD501" i="15"/>
  <c r="BD500" i="15"/>
  <c r="BD499" i="15"/>
  <c r="BD498" i="15"/>
  <c r="BD497" i="15"/>
  <c r="BD496" i="15"/>
  <c r="BD495" i="15"/>
  <c r="BD494" i="15"/>
  <c r="BD493" i="15"/>
  <c r="BD492" i="15"/>
  <c r="BD491" i="15"/>
  <c r="BD490" i="15"/>
  <c r="BD489" i="15"/>
  <c r="BD488" i="15"/>
  <c r="BD487" i="15"/>
  <c r="BD486" i="15"/>
  <c r="BD485" i="15"/>
  <c r="BD484" i="15"/>
  <c r="BD483" i="15"/>
  <c r="BD482" i="15"/>
  <c r="BD481" i="15"/>
  <c r="BD480" i="15"/>
  <c r="BD479" i="15"/>
  <c r="BD478" i="15"/>
  <c r="BD477" i="15"/>
  <c r="BD476" i="15"/>
  <c r="BD475" i="15"/>
  <c r="BD474" i="15"/>
  <c r="BD473" i="15"/>
  <c r="BD472" i="15"/>
  <c r="BD471" i="15"/>
  <c r="BD470" i="15"/>
  <c r="BD469" i="15"/>
  <c r="BD468" i="15"/>
  <c r="BD467" i="15"/>
  <c r="BD466" i="15"/>
  <c r="BD465" i="15"/>
  <c r="BD464" i="15"/>
  <c r="BD463" i="15"/>
  <c r="BD462" i="15"/>
  <c r="BD461" i="15"/>
  <c r="BD460" i="15"/>
  <c r="BD459" i="15"/>
  <c r="BD458" i="15"/>
  <c r="BD457" i="15"/>
  <c r="BD456" i="15"/>
  <c r="BD455" i="15"/>
  <c r="BD454" i="15"/>
  <c r="BD453" i="15"/>
  <c r="BD452" i="15"/>
  <c r="BD451" i="15"/>
  <c r="BD450" i="15"/>
  <c r="BD449" i="15"/>
  <c r="BD448" i="15"/>
  <c r="BD447" i="15"/>
  <c r="BD446" i="15"/>
  <c r="BD445" i="15"/>
  <c r="BD444" i="15"/>
  <c r="BD443" i="15"/>
  <c r="BD442" i="15"/>
  <c r="BD441" i="15"/>
  <c r="BD440" i="15"/>
  <c r="BD439" i="15"/>
  <c r="BD438" i="15"/>
  <c r="BD437" i="15"/>
  <c r="BD436" i="15"/>
  <c r="BD435" i="15"/>
  <c r="BD434" i="15"/>
  <c r="BD433" i="15"/>
  <c r="BD432" i="15"/>
  <c r="BD431" i="15"/>
  <c r="BD430" i="15"/>
  <c r="BD429" i="15"/>
  <c r="BD428" i="15"/>
  <c r="BD427" i="15"/>
  <c r="BD426" i="15"/>
  <c r="BD425" i="15"/>
  <c r="BD424" i="15"/>
  <c r="BD423" i="15"/>
  <c r="BD422" i="15"/>
  <c r="BD421" i="15"/>
  <c r="BD420" i="15"/>
  <c r="BD419" i="15"/>
  <c r="BD418" i="15"/>
  <c r="BD417" i="15"/>
  <c r="BD416" i="15"/>
  <c r="BD415" i="15"/>
  <c r="BD414" i="15"/>
  <c r="BD413" i="15"/>
  <c r="BD412" i="15"/>
  <c r="BD411" i="15"/>
  <c r="BD410" i="15"/>
  <c r="BD409" i="15"/>
  <c r="BD408" i="15"/>
  <c r="BD407" i="15"/>
  <c r="BD406" i="15"/>
  <c r="BD405" i="15"/>
  <c r="BD404" i="15"/>
  <c r="BD403" i="15"/>
  <c r="BD402" i="15"/>
  <c r="BD401" i="15"/>
  <c r="BD400" i="15"/>
  <c r="BD399" i="15"/>
  <c r="BD398" i="15"/>
  <c r="BD397" i="15"/>
  <c r="BD396" i="15"/>
  <c r="BD395" i="15"/>
  <c r="BD394" i="15"/>
  <c r="BD393" i="15"/>
  <c r="BD392" i="15"/>
  <c r="BD391" i="15"/>
  <c r="BD390" i="15"/>
  <c r="BD389" i="15"/>
  <c r="BD388" i="15"/>
  <c r="BD387" i="15"/>
  <c r="BD386" i="15"/>
  <c r="BD385" i="15"/>
  <c r="BD384" i="15"/>
  <c r="BD383" i="15"/>
  <c r="BD382" i="15"/>
  <c r="BD381" i="15"/>
  <c r="BD380" i="15"/>
  <c r="BD379" i="15"/>
  <c r="BD378" i="15"/>
  <c r="BD377" i="15"/>
  <c r="BD376" i="15"/>
  <c r="BD375" i="15"/>
  <c r="BD374" i="15"/>
  <c r="BD373" i="15"/>
  <c r="BD372" i="15"/>
  <c r="BD371" i="15"/>
  <c r="BD736" i="15" s="1"/>
  <c r="L37" i="8" s="1"/>
  <c r="BD370" i="15"/>
  <c r="BD369" i="15"/>
  <c r="BD368" i="15"/>
  <c r="BD367" i="15"/>
  <c r="BD366" i="15"/>
  <c r="BD365" i="15"/>
  <c r="BD364" i="15"/>
  <c r="BD363" i="15"/>
  <c r="BD362" i="15"/>
  <c r="BD361" i="15"/>
  <c r="BD360" i="15"/>
  <c r="BD359" i="15"/>
  <c r="BD358" i="15"/>
  <c r="BD357" i="15"/>
  <c r="BD356" i="15"/>
  <c r="BD355" i="15"/>
  <c r="BD354" i="15"/>
  <c r="BD353" i="15"/>
  <c r="BD352" i="15"/>
  <c r="BD351" i="15"/>
  <c r="BD350" i="15"/>
  <c r="BD349" i="15"/>
  <c r="BD348" i="15"/>
  <c r="BD347" i="15"/>
  <c r="BD346" i="15"/>
  <c r="BD345" i="15"/>
  <c r="BD344" i="15"/>
  <c r="BD343" i="15"/>
  <c r="BD342" i="15"/>
  <c r="BD341" i="15"/>
  <c r="BD340" i="15"/>
  <c r="BD339" i="15"/>
  <c r="BD338" i="15"/>
  <c r="BD337" i="15"/>
  <c r="BD336" i="15"/>
  <c r="BD335" i="15"/>
  <c r="BD334" i="15"/>
  <c r="BD333" i="15"/>
  <c r="BD332" i="15"/>
  <c r="BD331" i="15"/>
  <c r="BD330" i="15"/>
  <c r="BD329" i="15"/>
  <c r="BD328" i="15"/>
  <c r="BD327" i="15"/>
  <c r="BD326" i="15"/>
  <c r="BD325" i="15"/>
  <c r="BD324" i="15"/>
  <c r="BD323" i="15"/>
  <c r="BD322" i="15"/>
  <c r="BD321" i="15"/>
  <c r="BD320" i="15"/>
  <c r="BD319" i="15"/>
  <c r="BD318" i="15"/>
  <c r="BD317" i="15"/>
  <c r="BD316" i="15"/>
  <c r="BD315" i="15"/>
  <c r="BD314" i="15"/>
  <c r="BD313" i="15"/>
  <c r="BD312" i="15"/>
  <c r="BD311" i="15"/>
  <c r="BD310" i="15"/>
  <c r="BD309" i="15"/>
  <c r="BD308" i="15"/>
  <c r="BD307" i="15"/>
  <c r="BD306" i="15"/>
  <c r="BD305" i="15"/>
  <c r="BD304" i="15"/>
  <c r="BD303" i="15"/>
  <c r="BD302" i="15"/>
  <c r="BD301" i="15"/>
  <c r="BD300" i="15"/>
  <c r="BD299" i="15"/>
  <c r="BD298" i="15"/>
  <c r="BD297" i="15"/>
  <c r="BD296" i="15"/>
  <c r="BD295" i="15"/>
  <c r="BD294" i="15"/>
  <c r="BD293" i="15"/>
  <c r="BD292" i="15"/>
  <c r="BD291" i="15"/>
  <c r="BD290" i="15"/>
  <c r="BD289" i="15"/>
  <c r="BD288" i="15"/>
  <c r="BD287" i="15"/>
  <c r="BD286" i="15"/>
  <c r="BD285" i="15"/>
  <c r="BD284" i="15"/>
  <c r="BD283" i="15"/>
  <c r="BD282" i="15"/>
  <c r="BD281" i="15"/>
  <c r="BD280" i="15"/>
  <c r="BD279" i="15"/>
  <c r="BD278" i="15"/>
  <c r="BD277" i="15"/>
  <c r="BD276" i="15"/>
  <c r="BD275" i="15"/>
  <c r="BD274" i="15"/>
  <c r="BD273" i="15"/>
  <c r="BD272" i="15"/>
  <c r="BD271" i="15"/>
  <c r="BD270" i="15"/>
  <c r="BD269" i="15"/>
  <c r="BD268" i="15"/>
  <c r="BD267" i="15"/>
  <c r="BD266" i="15"/>
  <c r="BD265" i="15"/>
  <c r="BD264" i="15"/>
  <c r="BD263" i="15"/>
  <c r="BD262" i="15"/>
  <c r="BD261" i="15"/>
  <c r="BD260" i="15"/>
  <c r="BD259" i="15"/>
  <c r="BD258" i="15"/>
  <c r="BD257" i="15"/>
  <c r="BD256" i="15"/>
  <c r="BD255" i="15"/>
  <c r="BD254" i="15"/>
  <c r="BD253" i="15"/>
  <c r="BD252" i="15"/>
  <c r="BD251" i="15"/>
  <c r="BD250" i="15"/>
  <c r="BD249" i="15"/>
  <c r="BD248" i="15"/>
  <c r="BD247" i="15"/>
  <c r="BD246" i="15"/>
  <c r="BD245" i="15"/>
  <c r="BD244" i="15"/>
  <c r="BD243" i="15"/>
  <c r="BD242" i="15"/>
  <c r="BD241" i="15"/>
  <c r="BD240" i="15"/>
  <c r="BD239" i="15"/>
  <c r="BD238" i="15"/>
  <c r="BD237" i="15"/>
  <c r="BD236" i="15"/>
  <c r="BD235" i="15"/>
  <c r="BD234" i="15"/>
  <c r="BD233" i="15"/>
  <c r="BD232" i="15"/>
  <c r="BD231" i="15"/>
  <c r="BD230" i="15"/>
  <c r="BD229" i="15"/>
  <c r="BD228" i="15"/>
  <c r="BD227" i="15"/>
  <c r="BD226" i="15"/>
  <c r="BD225" i="15"/>
  <c r="BD224" i="15"/>
  <c r="BD223" i="15"/>
  <c r="BD222" i="15"/>
  <c r="BD221" i="15"/>
  <c r="BD220" i="15"/>
  <c r="BD219" i="15"/>
  <c r="BD218" i="15"/>
  <c r="BD217" i="15"/>
  <c r="BD216" i="15"/>
  <c r="BD215" i="15"/>
  <c r="BD214" i="15"/>
  <c r="BD213" i="15"/>
  <c r="BD212" i="15"/>
  <c r="BD211" i="15"/>
  <c r="BD210" i="15"/>
  <c r="BD209" i="15"/>
  <c r="BD208" i="15"/>
  <c r="BD207" i="15"/>
  <c r="BD206" i="15"/>
  <c r="BD205" i="15"/>
  <c r="BD204" i="15"/>
  <c r="BD203" i="15"/>
  <c r="BD202" i="15"/>
  <c r="BD201" i="15"/>
  <c r="BD200" i="15"/>
  <c r="BD199" i="15"/>
  <c r="BD198" i="15"/>
  <c r="BD197" i="15"/>
  <c r="BD196" i="15"/>
  <c r="BD195" i="15"/>
  <c r="BD194" i="15"/>
  <c r="BD193" i="15"/>
  <c r="BD192" i="15"/>
  <c r="BD191" i="15"/>
  <c r="BD190" i="15"/>
  <c r="BD189" i="15"/>
  <c r="BD188" i="15"/>
  <c r="BD187" i="15"/>
  <c r="BD186" i="15"/>
  <c r="BD185" i="15"/>
  <c r="BD184" i="15"/>
  <c r="BD183" i="15"/>
  <c r="BD182" i="15"/>
  <c r="BD181" i="15"/>
  <c r="BD180" i="15"/>
  <c r="BD179" i="15"/>
  <c r="BD178" i="15"/>
  <c r="BD177" i="15"/>
  <c r="BD176" i="15"/>
  <c r="BD175" i="15"/>
  <c r="BD174" i="15"/>
  <c r="BD173" i="15"/>
  <c r="BD172" i="15"/>
  <c r="BD171" i="15"/>
  <c r="BD170" i="15"/>
  <c r="BD169" i="15"/>
  <c r="BD168" i="15"/>
  <c r="BD167" i="15"/>
  <c r="BD166" i="15"/>
  <c r="BD165" i="15"/>
  <c r="BD164" i="15"/>
  <c r="BD163" i="15"/>
  <c r="BD162" i="15"/>
  <c r="BD161" i="15"/>
  <c r="BD160" i="15"/>
  <c r="BD159" i="15"/>
  <c r="BD158" i="15"/>
  <c r="BD157" i="15"/>
  <c r="BD156" i="15"/>
  <c r="BD155" i="15"/>
  <c r="BD154" i="15"/>
  <c r="BD153" i="15"/>
  <c r="BD152" i="15"/>
  <c r="BD151" i="15"/>
  <c r="BD150" i="15"/>
  <c r="BD149" i="15"/>
  <c r="BD148" i="15"/>
  <c r="BD147" i="15"/>
  <c r="BD146" i="15"/>
  <c r="BD145" i="15"/>
  <c r="BD144" i="15"/>
  <c r="BD143" i="15"/>
  <c r="BD142" i="15"/>
  <c r="BD141" i="15"/>
  <c r="BD140" i="15"/>
  <c r="BD139" i="15"/>
  <c r="BD138" i="15"/>
  <c r="BD137" i="15"/>
  <c r="BD136" i="15"/>
  <c r="BD135" i="15"/>
  <c r="BD134" i="15"/>
  <c r="BD133" i="15"/>
  <c r="BD132" i="15"/>
  <c r="BD131" i="15"/>
  <c r="BD130" i="15"/>
  <c r="BD129" i="15"/>
  <c r="BD128" i="15"/>
  <c r="BD127" i="15"/>
  <c r="BD126" i="15"/>
  <c r="BD125" i="15"/>
  <c r="BD124" i="15"/>
  <c r="BD123" i="15"/>
  <c r="BD122" i="15"/>
  <c r="BD121" i="15"/>
  <c r="BD120" i="15"/>
  <c r="BD119" i="15"/>
  <c r="BD118" i="15"/>
  <c r="BD117" i="15"/>
  <c r="BD116" i="15"/>
  <c r="BD115" i="15"/>
  <c r="BD114" i="15"/>
  <c r="BD113" i="15"/>
  <c r="BD112" i="15"/>
  <c r="BD111" i="15"/>
  <c r="BD110" i="15"/>
  <c r="BD109" i="15"/>
  <c r="BD108" i="15"/>
  <c r="BD107" i="15"/>
  <c r="BD106" i="15"/>
  <c r="BD105" i="15"/>
  <c r="BD104" i="15"/>
  <c r="BD103" i="15"/>
  <c r="BD102" i="15"/>
  <c r="BD101" i="15"/>
  <c r="BD100" i="15"/>
  <c r="BD99" i="15"/>
  <c r="BD98" i="15"/>
  <c r="BD97" i="15"/>
  <c r="BD96" i="15"/>
  <c r="BD95" i="15"/>
  <c r="BD94" i="15"/>
  <c r="BD93" i="15"/>
  <c r="BD92" i="15"/>
  <c r="BD91" i="15"/>
  <c r="BD90" i="15"/>
  <c r="BD89" i="15"/>
  <c r="BD88" i="15"/>
  <c r="BD87" i="15"/>
  <c r="BD86" i="15"/>
  <c r="BD85" i="15"/>
  <c r="BD84" i="15"/>
  <c r="BD83" i="15"/>
  <c r="BD82" i="15"/>
  <c r="BD81" i="15"/>
  <c r="BD80" i="15"/>
  <c r="BD79" i="15"/>
  <c r="BD78" i="15"/>
  <c r="BD77" i="15"/>
  <c r="BD76" i="15"/>
  <c r="BD75" i="15"/>
  <c r="BD74" i="15"/>
  <c r="BD73" i="15"/>
  <c r="BD72" i="15"/>
  <c r="BD71" i="15"/>
  <c r="BD70" i="15"/>
  <c r="BD69" i="15"/>
  <c r="BD68" i="15"/>
  <c r="BD67" i="15"/>
  <c r="BD66" i="15"/>
  <c r="BD65" i="15"/>
  <c r="BD64" i="15"/>
  <c r="BD63" i="15"/>
  <c r="BD62" i="15"/>
  <c r="BD61" i="15"/>
  <c r="BD60" i="15"/>
  <c r="BD59" i="15"/>
  <c r="BD58" i="15"/>
  <c r="BD57" i="15"/>
  <c r="BD56" i="15"/>
  <c r="BD55" i="15"/>
  <c r="BD54" i="15"/>
  <c r="BD53" i="15"/>
  <c r="BD52" i="15"/>
  <c r="BD51" i="15"/>
  <c r="BD50" i="15"/>
  <c r="BD49" i="15"/>
  <c r="BD48" i="15"/>
  <c r="BD47" i="15"/>
  <c r="BD46" i="15"/>
  <c r="BD45" i="15"/>
  <c r="BD44" i="15"/>
  <c r="BD43" i="15"/>
  <c r="BD42" i="15"/>
  <c r="BD41" i="15"/>
  <c r="BD40" i="15"/>
  <c r="BD39" i="15"/>
  <c r="BD38" i="15"/>
  <c r="BD37" i="15"/>
  <c r="BD36" i="15"/>
  <c r="BD35" i="15"/>
  <c r="BD34" i="15"/>
  <c r="BD33" i="15"/>
  <c r="BD32" i="15"/>
  <c r="BD31" i="15"/>
  <c r="BD30" i="15"/>
  <c r="BD29" i="15"/>
  <c r="BD28" i="15"/>
  <c r="BD27" i="15"/>
  <c r="BD26" i="15"/>
  <c r="BD25" i="15"/>
  <c r="BD24" i="15"/>
  <c r="BD23" i="15"/>
  <c r="BD22" i="15"/>
  <c r="BD21" i="15"/>
  <c r="BD20" i="15"/>
  <c r="BD19" i="15"/>
  <c r="BD18" i="15"/>
  <c r="BD17" i="15"/>
  <c r="BD16" i="15"/>
  <c r="BD15" i="15"/>
  <c r="BD14" i="15"/>
  <c r="BD13" i="15"/>
  <c r="BD12" i="15"/>
  <c r="BD11" i="15"/>
  <c r="BD10" i="15"/>
  <c r="BD9" i="15"/>
  <c r="BD8" i="15"/>
  <c r="BD7" i="15"/>
  <c r="AW17" i="15"/>
  <c r="AW16" i="15"/>
  <c r="AW15" i="15"/>
  <c r="AW14" i="15"/>
  <c r="AW13" i="15"/>
  <c r="AW12" i="15"/>
  <c r="AW11" i="15"/>
  <c r="AW10" i="15"/>
  <c r="AW9" i="15"/>
  <c r="AW8" i="15"/>
  <c r="AW7" i="15"/>
  <c r="AW6" i="15"/>
  <c r="AU17" i="15"/>
  <c r="AU16" i="15"/>
  <c r="AU15" i="15"/>
  <c r="AU14" i="15"/>
  <c r="AU13" i="15"/>
  <c r="AU12" i="15"/>
  <c r="AU11" i="15"/>
  <c r="AU10" i="15"/>
  <c r="AU9" i="15"/>
  <c r="AU8" i="15"/>
  <c r="AU7" i="15"/>
  <c r="AU6" i="15"/>
  <c r="BC735" i="15"/>
  <c r="BC734" i="15"/>
  <c r="BC733" i="15"/>
  <c r="BC732" i="15"/>
  <c r="BC731" i="15"/>
  <c r="BC730" i="15"/>
  <c r="BC729" i="15"/>
  <c r="BC728" i="15"/>
  <c r="BC727" i="15"/>
  <c r="BC726" i="15"/>
  <c r="BC725" i="15"/>
  <c r="BC724" i="15"/>
  <c r="BC723" i="15"/>
  <c r="BC722" i="15"/>
  <c r="BC721" i="15"/>
  <c r="BC720" i="15"/>
  <c r="BC719" i="15"/>
  <c r="BC718" i="15"/>
  <c r="BC717" i="15"/>
  <c r="BC716" i="15"/>
  <c r="BC715" i="15"/>
  <c r="BC714" i="15"/>
  <c r="BC713" i="15"/>
  <c r="BC712" i="15"/>
  <c r="BC711" i="15"/>
  <c r="BC710" i="15"/>
  <c r="BC709" i="15"/>
  <c r="BC708" i="15"/>
  <c r="BC707" i="15"/>
  <c r="BC706" i="15"/>
  <c r="BC705" i="15"/>
  <c r="BC704" i="15"/>
  <c r="BC703" i="15"/>
  <c r="BC702" i="15"/>
  <c r="BC701" i="15"/>
  <c r="BC700" i="15"/>
  <c r="BC699" i="15"/>
  <c r="BC698" i="15"/>
  <c r="BC697" i="15"/>
  <c r="BC696" i="15"/>
  <c r="BC695" i="15"/>
  <c r="BC694" i="15"/>
  <c r="BC693" i="15"/>
  <c r="BC692" i="15"/>
  <c r="BC691" i="15"/>
  <c r="BC690" i="15"/>
  <c r="BC689" i="15"/>
  <c r="BC688" i="15"/>
  <c r="BC687" i="15"/>
  <c r="BC686" i="15"/>
  <c r="BC685" i="15"/>
  <c r="BC684" i="15"/>
  <c r="BC683" i="15"/>
  <c r="BC682" i="15"/>
  <c r="BC681" i="15"/>
  <c r="BC680" i="15"/>
  <c r="BC679" i="15"/>
  <c r="BC678" i="15"/>
  <c r="BC677" i="15"/>
  <c r="BC676" i="15"/>
  <c r="BC675" i="15"/>
  <c r="BC674" i="15"/>
  <c r="BC673" i="15"/>
  <c r="BC672" i="15"/>
  <c r="BC671" i="15"/>
  <c r="BC670" i="15"/>
  <c r="BC669" i="15"/>
  <c r="BC668" i="15"/>
  <c r="BC667" i="15"/>
  <c r="BC666" i="15"/>
  <c r="BC665" i="15"/>
  <c r="BC664" i="15"/>
  <c r="BC663" i="15"/>
  <c r="BC662" i="15"/>
  <c r="BC661" i="15"/>
  <c r="BC660" i="15"/>
  <c r="BC659" i="15"/>
  <c r="BC658" i="15"/>
  <c r="BC657" i="15"/>
  <c r="BC656" i="15"/>
  <c r="BC655" i="15"/>
  <c r="BC654" i="15"/>
  <c r="BC653" i="15"/>
  <c r="BC652" i="15"/>
  <c r="BC651" i="15"/>
  <c r="BC650" i="15"/>
  <c r="BC649" i="15"/>
  <c r="BC648" i="15"/>
  <c r="BC647" i="15"/>
  <c r="BC646" i="15"/>
  <c r="BC645" i="15"/>
  <c r="BC644" i="15"/>
  <c r="BC643" i="15"/>
  <c r="BC642" i="15"/>
  <c r="BC641" i="15"/>
  <c r="BC640" i="15"/>
  <c r="BC639" i="15"/>
  <c r="BC638" i="15"/>
  <c r="BC637" i="15"/>
  <c r="BC636" i="15"/>
  <c r="BC635" i="15"/>
  <c r="BC634" i="15"/>
  <c r="BC633" i="15"/>
  <c r="BC632" i="15"/>
  <c r="BC631" i="15"/>
  <c r="BC630" i="15"/>
  <c r="BC629" i="15"/>
  <c r="BC628" i="15"/>
  <c r="BC627" i="15"/>
  <c r="BC626" i="15"/>
  <c r="BC625" i="15"/>
  <c r="BC624" i="15"/>
  <c r="BC623" i="15"/>
  <c r="BC622" i="15"/>
  <c r="BC621" i="15"/>
  <c r="BC620" i="15"/>
  <c r="BC619" i="15"/>
  <c r="BC618" i="15"/>
  <c r="BC617" i="15"/>
  <c r="BC616" i="15"/>
  <c r="BC615" i="15"/>
  <c r="BC614" i="15"/>
  <c r="BC613" i="15"/>
  <c r="BC612" i="15"/>
  <c r="BC611" i="15"/>
  <c r="BC610" i="15"/>
  <c r="BC609" i="15"/>
  <c r="BC608" i="15"/>
  <c r="BC607" i="15"/>
  <c r="BC606" i="15"/>
  <c r="BC605" i="15"/>
  <c r="BC604" i="15"/>
  <c r="BC603" i="15"/>
  <c r="BC602" i="15"/>
  <c r="BC601" i="15"/>
  <c r="BC600" i="15"/>
  <c r="BC599" i="15"/>
  <c r="BC598" i="15"/>
  <c r="BC597" i="15"/>
  <c r="BC596" i="15"/>
  <c r="BC595" i="15"/>
  <c r="BC594" i="15"/>
  <c r="BC593" i="15"/>
  <c r="BC592" i="15"/>
  <c r="BC591" i="15"/>
  <c r="BC590" i="15"/>
  <c r="BC589" i="15"/>
  <c r="BC588" i="15"/>
  <c r="BC587" i="15"/>
  <c r="BC586" i="15"/>
  <c r="BC585" i="15"/>
  <c r="BC584" i="15"/>
  <c r="BC583" i="15"/>
  <c r="BC582" i="15"/>
  <c r="BC581" i="15"/>
  <c r="BC580" i="15"/>
  <c r="BC579" i="15"/>
  <c r="BC578" i="15"/>
  <c r="BC577" i="15"/>
  <c r="BC576" i="15"/>
  <c r="BC575" i="15"/>
  <c r="BC574" i="15"/>
  <c r="BC573" i="15"/>
  <c r="BC572" i="15"/>
  <c r="BC571" i="15"/>
  <c r="BC570" i="15"/>
  <c r="BC569" i="15"/>
  <c r="BC568" i="15"/>
  <c r="BC567" i="15"/>
  <c r="BC566" i="15"/>
  <c r="BC565" i="15"/>
  <c r="BC564" i="15"/>
  <c r="BC563" i="15"/>
  <c r="BC562" i="15"/>
  <c r="BC561" i="15"/>
  <c r="BC560" i="15"/>
  <c r="BC559" i="15"/>
  <c r="BC558" i="15"/>
  <c r="BC557" i="15"/>
  <c r="BC556" i="15"/>
  <c r="BC555" i="15"/>
  <c r="BC554" i="15"/>
  <c r="BC553" i="15"/>
  <c r="BC552" i="15"/>
  <c r="BC551" i="15"/>
  <c r="BC550" i="15"/>
  <c r="BC549" i="15"/>
  <c r="BC548" i="15"/>
  <c r="BC547" i="15"/>
  <c r="BC546" i="15"/>
  <c r="BC545" i="15"/>
  <c r="BC544" i="15"/>
  <c r="BC543" i="15"/>
  <c r="BC542" i="15"/>
  <c r="BC541" i="15"/>
  <c r="BC540" i="15"/>
  <c r="BC539" i="15"/>
  <c r="BC538" i="15"/>
  <c r="BC537" i="15"/>
  <c r="BC536" i="15"/>
  <c r="BC535" i="15"/>
  <c r="BC534" i="15"/>
  <c r="BC533" i="15"/>
  <c r="BC532" i="15"/>
  <c r="BC531" i="15"/>
  <c r="BC530" i="15"/>
  <c r="BC529" i="15"/>
  <c r="BC528" i="15"/>
  <c r="BC527" i="15"/>
  <c r="BC526" i="15"/>
  <c r="BC525" i="15"/>
  <c r="BC524" i="15"/>
  <c r="BC523" i="15"/>
  <c r="BC522" i="15"/>
  <c r="BC521" i="15"/>
  <c r="BC520" i="15"/>
  <c r="BC519" i="15"/>
  <c r="BC518" i="15"/>
  <c r="BC517" i="15"/>
  <c r="BC516" i="15"/>
  <c r="BC515" i="15"/>
  <c r="BC514" i="15"/>
  <c r="BC513" i="15"/>
  <c r="BC512" i="15"/>
  <c r="BC511" i="15"/>
  <c r="BC510" i="15"/>
  <c r="BC509" i="15"/>
  <c r="BC508" i="15"/>
  <c r="BC507" i="15"/>
  <c r="BC506" i="15"/>
  <c r="BC505" i="15"/>
  <c r="BC504" i="15"/>
  <c r="BC503" i="15"/>
  <c r="BC502" i="15"/>
  <c r="BC501" i="15"/>
  <c r="BC500" i="15"/>
  <c r="BC499" i="15"/>
  <c r="BC498" i="15"/>
  <c r="BC497" i="15"/>
  <c r="BC496" i="15"/>
  <c r="BC495" i="15"/>
  <c r="BC494" i="15"/>
  <c r="BC493" i="15"/>
  <c r="BC492" i="15"/>
  <c r="BC491" i="15"/>
  <c r="BC490" i="15"/>
  <c r="BC489" i="15"/>
  <c r="BC488" i="15"/>
  <c r="BC487" i="15"/>
  <c r="BC486" i="15"/>
  <c r="BC485" i="15"/>
  <c r="BC484" i="15"/>
  <c r="BC483" i="15"/>
  <c r="BC482" i="15"/>
  <c r="BC481" i="15"/>
  <c r="BC480" i="15"/>
  <c r="BC479" i="15"/>
  <c r="BC478" i="15"/>
  <c r="BC477" i="15"/>
  <c r="BC476" i="15"/>
  <c r="BC475" i="15"/>
  <c r="BC474" i="15"/>
  <c r="BC473" i="15"/>
  <c r="BC472" i="15"/>
  <c r="BC471" i="15"/>
  <c r="BC470" i="15"/>
  <c r="BC469" i="15"/>
  <c r="BC468" i="15"/>
  <c r="BC467" i="15"/>
  <c r="BC466" i="15"/>
  <c r="BC465" i="15"/>
  <c r="BC464" i="15"/>
  <c r="BC463" i="15"/>
  <c r="BC462" i="15"/>
  <c r="BC461" i="15"/>
  <c r="BC460" i="15"/>
  <c r="BC459" i="15"/>
  <c r="BC458" i="15"/>
  <c r="BC457" i="15"/>
  <c r="BC456" i="15"/>
  <c r="BC455" i="15"/>
  <c r="BC454" i="15"/>
  <c r="BC453" i="15"/>
  <c r="BC452" i="15"/>
  <c r="BC451" i="15"/>
  <c r="BC450" i="15"/>
  <c r="BC449" i="15"/>
  <c r="BC448" i="15"/>
  <c r="BC447" i="15"/>
  <c r="BC446" i="15"/>
  <c r="BC445" i="15"/>
  <c r="BC444" i="15"/>
  <c r="BC443" i="15"/>
  <c r="BC442" i="15"/>
  <c r="BC441" i="15"/>
  <c r="BC440" i="15"/>
  <c r="BC439" i="15"/>
  <c r="BC438" i="15"/>
  <c r="BC437" i="15"/>
  <c r="BC436" i="15"/>
  <c r="BC435" i="15"/>
  <c r="BC434" i="15"/>
  <c r="BC433" i="15"/>
  <c r="BC432" i="15"/>
  <c r="BC431" i="15"/>
  <c r="BC430" i="15"/>
  <c r="BC429" i="15"/>
  <c r="BC428" i="15"/>
  <c r="BC427" i="15"/>
  <c r="BC426" i="15"/>
  <c r="BC425" i="15"/>
  <c r="BC424" i="15"/>
  <c r="BC423" i="15"/>
  <c r="BC422" i="15"/>
  <c r="BC421" i="15"/>
  <c r="BC420" i="15"/>
  <c r="BC419" i="15"/>
  <c r="BC418" i="15"/>
  <c r="BC417" i="15"/>
  <c r="BC416" i="15"/>
  <c r="BC415" i="15"/>
  <c r="BC414" i="15"/>
  <c r="BC413" i="15"/>
  <c r="BC412" i="15"/>
  <c r="BC411" i="15"/>
  <c r="BC410" i="15"/>
  <c r="BC409" i="15"/>
  <c r="BC408" i="15"/>
  <c r="BC407" i="15"/>
  <c r="BC406" i="15"/>
  <c r="BC405" i="15"/>
  <c r="BC404" i="15"/>
  <c r="BC403" i="15"/>
  <c r="BC402" i="15"/>
  <c r="BC401" i="15"/>
  <c r="BC400" i="15"/>
  <c r="BC399" i="15"/>
  <c r="BC398" i="15"/>
  <c r="BC397" i="15"/>
  <c r="BC396" i="15"/>
  <c r="BC395" i="15"/>
  <c r="BC394" i="15"/>
  <c r="BC393" i="15"/>
  <c r="BC392" i="15"/>
  <c r="BC391" i="15"/>
  <c r="BC390" i="15"/>
  <c r="BC389" i="15"/>
  <c r="BC388" i="15"/>
  <c r="BC387" i="15"/>
  <c r="BC386" i="15"/>
  <c r="BC385" i="15"/>
  <c r="BC384" i="15"/>
  <c r="BC383" i="15"/>
  <c r="BC382" i="15"/>
  <c r="BC381" i="15"/>
  <c r="BC380" i="15"/>
  <c r="BC379" i="15"/>
  <c r="BC378" i="15"/>
  <c r="BC377" i="15"/>
  <c r="BC376" i="15"/>
  <c r="BC375" i="15"/>
  <c r="BC374" i="15"/>
  <c r="BC373" i="15"/>
  <c r="BC372" i="15"/>
  <c r="BC371" i="15"/>
  <c r="BC370" i="15"/>
  <c r="BC369" i="15"/>
  <c r="BC368" i="15"/>
  <c r="BC367" i="15"/>
  <c r="BC366" i="15"/>
  <c r="BC365" i="15"/>
  <c r="BC364" i="15"/>
  <c r="BC363" i="15"/>
  <c r="BC362" i="15"/>
  <c r="BC361" i="15"/>
  <c r="BC360" i="15"/>
  <c r="BC359" i="15"/>
  <c r="BC358" i="15"/>
  <c r="BC357" i="15"/>
  <c r="BC356" i="15"/>
  <c r="BC355" i="15"/>
  <c r="BC354" i="15"/>
  <c r="BC353" i="15"/>
  <c r="BC352" i="15"/>
  <c r="BC351" i="15"/>
  <c r="BC350" i="15"/>
  <c r="BC349" i="15"/>
  <c r="BC348" i="15"/>
  <c r="BC347" i="15"/>
  <c r="BC346" i="15"/>
  <c r="BC345" i="15"/>
  <c r="BC344" i="15"/>
  <c r="BC343" i="15"/>
  <c r="BC342" i="15"/>
  <c r="BC341" i="15"/>
  <c r="BC340" i="15"/>
  <c r="BC339" i="15"/>
  <c r="BC338" i="15"/>
  <c r="BC337" i="15"/>
  <c r="BC336" i="15"/>
  <c r="BC335" i="15"/>
  <c r="BC334" i="15"/>
  <c r="BC333" i="15"/>
  <c r="BC332" i="15"/>
  <c r="BC331" i="15"/>
  <c r="BC330" i="15"/>
  <c r="BC329" i="15"/>
  <c r="BC328" i="15"/>
  <c r="BC327" i="15"/>
  <c r="BC326" i="15"/>
  <c r="BC325" i="15"/>
  <c r="BC324" i="15"/>
  <c r="BC323" i="15"/>
  <c r="BC322" i="15"/>
  <c r="BC321" i="15"/>
  <c r="BC320" i="15"/>
  <c r="BC319" i="15"/>
  <c r="BC318" i="15"/>
  <c r="BC317" i="15"/>
  <c r="BC316" i="15"/>
  <c r="BC315" i="15"/>
  <c r="BC314" i="15"/>
  <c r="BC313" i="15"/>
  <c r="BC312" i="15"/>
  <c r="BC311" i="15"/>
  <c r="BC310" i="15"/>
  <c r="BC309" i="15"/>
  <c r="BC308" i="15"/>
  <c r="BC307" i="15"/>
  <c r="BC306" i="15"/>
  <c r="BC305" i="15"/>
  <c r="BC304" i="15"/>
  <c r="BC303" i="15"/>
  <c r="BC302" i="15"/>
  <c r="BC301" i="15"/>
  <c r="BC300" i="15"/>
  <c r="BC299" i="15"/>
  <c r="BC298" i="15"/>
  <c r="BC297" i="15"/>
  <c r="BC296" i="15"/>
  <c r="BC295" i="15"/>
  <c r="BC294" i="15"/>
  <c r="BC293" i="15"/>
  <c r="BC292" i="15"/>
  <c r="BC291" i="15"/>
  <c r="BC290" i="15"/>
  <c r="BC289" i="15"/>
  <c r="BC288" i="15"/>
  <c r="BC287" i="15"/>
  <c r="BC286" i="15"/>
  <c r="BC285" i="15"/>
  <c r="BC284" i="15"/>
  <c r="BC283" i="15"/>
  <c r="BC282" i="15"/>
  <c r="BC281" i="15"/>
  <c r="BC280" i="15"/>
  <c r="BC279" i="15"/>
  <c r="BC278" i="15"/>
  <c r="BC277" i="15"/>
  <c r="BC276" i="15"/>
  <c r="BC275" i="15"/>
  <c r="BC274" i="15"/>
  <c r="BC273" i="15"/>
  <c r="BC272" i="15"/>
  <c r="BC271" i="15"/>
  <c r="BC270" i="15"/>
  <c r="BC269" i="15"/>
  <c r="BC268" i="15"/>
  <c r="BC267" i="15"/>
  <c r="BC266" i="15"/>
  <c r="BC265" i="15"/>
  <c r="BC264" i="15"/>
  <c r="BC263" i="15"/>
  <c r="BC262" i="15"/>
  <c r="BC261" i="15"/>
  <c r="BC260" i="15"/>
  <c r="BC259" i="15"/>
  <c r="BC258" i="15"/>
  <c r="BC257" i="15"/>
  <c r="BC256" i="15"/>
  <c r="BC255" i="15"/>
  <c r="BC254" i="15"/>
  <c r="BC253" i="15"/>
  <c r="BC252" i="15"/>
  <c r="BC251" i="15"/>
  <c r="BC250" i="15"/>
  <c r="BC249" i="15"/>
  <c r="BC248" i="15"/>
  <c r="BC247" i="15"/>
  <c r="BC246" i="15"/>
  <c r="BC245" i="15"/>
  <c r="BC244" i="15"/>
  <c r="BC243" i="15"/>
  <c r="BC242" i="15"/>
  <c r="BC241" i="15"/>
  <c r="BC240" i="15"/>
  <c r="BC239" i="15"/>
  <c r="BC238" i="15"/>
  <c r="BC237" i="15"/>
  <c r="BC236" i="15"/>
  <c r="BC235" i="15"/>
  <c r="BC234" i="15"/>
  <c r="BC233" i="15"/>
  <c r="BC232" i="15"/>
  <c r="BC231" i="15"/>
  <c r="BC230" i="15"/>
  <c r="BC229" i="15"/>
  <c r="BC228" i="15"/>
  <c r="BC227" i="15"/>
  <c r="BC226" i="15"/>
  <c r="BC225" i="15"/>
  <c r="BC224" i="15"/>
  <c r="BC223" i="15"/>
  <c r="BC222" i="15"/>
  <c r="BC221" i="15"/>
  <c r="BC220" i="15"/>
  <c r="BC219" i="15"/>
  <c r="BC218" i="15"/>
  <c r="BC217" i="15"/>
  <c r="BC216" i="15"/>
  <c r="BC215" i="15"/>
  <c r="BC214" i="15"/>
  <c r="BC213" i="15"/>
  <c r="BC212" i="15"/>
  <c r="BC211" i="15"/>
  <c r="BC210" i="15"/>
  <c r="BC209" i="15"/>
  <c r="BC208" i="15"/>
  <c r="BC207" i="15"/>
  <c r="BC206" i="15"/>
  <c r="BC205" i="15"/>
  <c r="BC204" i="15"/>
  <c r="BC203" i="15"/>
  <c r="BC202" i="15"/>
  <c r="BC201" i="15"/>
  <c r="BC200" i="15"/>
  <c r="BC199" i="15"/>
  <c r="BC198" i="15"/>
  <c r="BC197" i="15"/>
  <c r="BC196" i="15"/>
  <c r="BC195" i="15"/>
  <c r="BC194" i="15"/>
  <c r="BC193" i="15"/>
  <c r="BC192" i="15"/>
  <c r="BC191" i="15"/>
  <c r="BC190" i="15"/>
  <c r="BC189" i="15"/>
  <c r="BC188" i="15"/>
  <c r="BC187" i="15"/>
  <c r="BC186" i="15"/>
  <c r="BC185" i="15"/>
  <c r="BC184" i="15"/>
  <c r="BC183" i="15"/>
  <c r="BC182" i="15"/>
  <c r="BC181" i="15"/>
  <c r="BC180" i="15"/>
  <c r="BC179" i="15"/>
  <c r="BC178" i="15"/>
  <c r="BC177" i="15"/>
  <c r="BC176" i="15"/>
  <c r="BC175" i="15"/>
  <c r="BC174" i="15"/>
  <c r="BC173" i="15"/>
  <c r="BC172" i="15"/>
  <c r="BC171" i="15"/>
  <c r="BC170" i="15"/>
  <c r="BC169" i="15"/>
  <c r="BC168" i="15"/>
  <c r="BC167" i="15"/>
  <c r="BC166" i="15"/>
  <c r="BC165" i="15"/>
  <c r="BC164" i="15"/>
  <c r="BC163" i="15"/>
  <c r="BC162" i="15"/>
  <c r="BC161" i="15"/>
  <c r="BC160" i="15"/>
  <c r="BC159" i="15"/>
  <c r="BC158" i="15"/>
  <c r="BC157" i="15"/>
  <c r="BC156" i="15"/>
  <c r="BC155" i="15"/>
  <c r="BC154" i="15"/>
  <c r="BC153" i="15"/>
  <c r="BC152" i="15"/>
  <c r="BC151" i="15"/>
  <c r="BC150" i="15"/>
  <c r="BC149" i="15"/>
  <c r="BC148" i="15"/>
  <c r="BC147" i="15"/>
  <c r="BC146" i="15"/>
  <c r="BC145" i="15"/>
  <c r="BC144" i="15"/>
  <c r="BC143" i="15"/>
  <c r="BC142" i="15"/>
  <c r="BC141" i="15"/>
  <c r="BC140" i="15"/>
  <c r="BC139" i="15"/>
  <c r="BC138" i="15"/>
  <c r="BC137" i="15"/>
  <c r="BC136" i="15"/>
  <c r="BC135" i="15"/>
  <c r="BC134" i="15"/>
  <c r="BC133" i="15"/>
  <c r="BC132" i="15"/>
  <c r="BC131" i="15"/>
  <c r="BC130" i="15"/>
  <c r="BC129" i="15"/>
  <c r="BC128" i="15"/>
  <c r="BC127" i="15"/>
  <c r="BC126" i="15"/>
  <c r="BC125" i="15"/>
  <c r="BC124" i="15"/>
  <c r="BC123" i="15"/>
  <c r="BC122" i="15"/>
  <c r="BC121" i="15"/>
  <c r="BC120" i="15"/>
  <c r="BC119" i="15"/>
  <c r="BC118" i="15"/>
  <c r="BC117" i="15"/>
  <c r="BC116" i="15"/>
  <c r="BC115" i="15"/>
  <c r="BC114" i="15"/>
  <c r="BC113" i="15"/>
  <c r="BC112" i="15"/>
  <c r="BC111" i="15"/>
  <c r="BC110" i="15"/>
  <c r="BC109" i="15"/>
  <c r="BC108" i="15"/>
  <c r="BC107" i="15"/>
  <c r="BC106" i="15"/>
  <c r="BC105" i="15"/>
  <c r="BC104" i="15"/>
  <c r="BC103" i="15"/>
  <c r="BC102" i="15"/>
  <c r="BC101" i="15"/>
  <c r="BC100" i="15"/>
  <c r="BC99" i="15"/>
  <c r="BC98" i="15"/>
  <c r="BC97" i="15"/>
  <c r="BC96" i="15"/>
  <c r="BC95" i="15"/>
  <c r="BC94" i="15"/>
  <c r="BC93" i="15"/>
  <c r="BC92" i="15"/>
  <c r="BC91" i="15"/>
  <c r="BC90" i="15"/>
  <c r="BC89" i="15"/>
  <c r="BC88" i="15"/>
  <c r="BC87" i="15"/>
  <c r="BC86" i="15"/>
  <c r="BC85" i="15"/>
  <c r="BC84" i="15"/>
  <c r="BC83" i="15"/>
  <c r="BC82" i="15"/>
  <c r="BC81" i="15"/>
  <c r="BC80" i="15"/>
  <c r="BC79" i="15"/>
  <c r="BC78" i="15"/>
  <c r="BC77" i="15"/>
  <c r="BC76" i="15"/>
  <c r="BC75" i="15"/>
  <c r="BC74" i="15"/>
  <c r="BC73" i="15"/>
  <c r="BC72" i="15"/>
  <c r="BC71" i="15"/>
  <c r="BC70" i="15"/>
  <c r="BC69" i="15"/>
  <c r="BC68" i="15"/>
  <c r="BC67" i="15"/>
  <c r="BC66" i="15"/>
  <c r="BC65" i="15"/>
  <c r="BC64" i="15"/>
  <c r="BC63" i="15"/>
  <c r="BC62" i="15"/>
  <c r="BC61" i="15"/>
  <c r="BC60" i="15"/>
  <c r="BC59" i="15"/>
  <c r="BC58" i="15"/>
  <c r="BC57" i="15"/>
  <c r="BC56" i="15"/>
  <c r="BC55" i="15"/>
  <c r="BC54" i="15"/>
  <c r="BC53" i="15"/>
  <c r="BC52" i="15"/>
  <c r="BC51" i="15"/>
  <c r="BC50" i="15"/>
  <c r="BC49" i="15"/>
  <c r="BC48" i="15"/>
  <c r="BC47" i="15"/>
  <c r="BC46" i="15"/>
  <c r="BC45" i="15"/>
  <c r="BC44" i="15"/>
  <c r="BC43" i="15"/>
  <c r="BC42" i="15"/>
  <c r="BC41" i="15"/>
  <c r="BC40" i="15"/>
  <c r="BC39" i="15"/>
  <c r="BC38" i="15"/>
  <c r="BC37" i="15"/>
  <c r="BC36" i="15"/>
  <c r="BC35" i="15"/>
  <c r="BC34" i="15"/>
  <c r="BC33" i="15"/>
  <c r="BC32" i="15"/>
  <c r="BC31" i="15"/>
  <c r="BC30" i="15"/>
  <c r="BC29" i="15"/>
  <c r="BC28" i="15"/>
  <c r="BC27" i="15"/>
  <c r="BC26" i="15"/>
  <c r="BC25" i="15"/>
  <c r="BC24" i="15"/>
  <c r="BC23" i="15"/>
  <c r="BC22" i="15"/>
  <c r="BC21" i="15"/>
  <c r="BC20" i="15"/>
  <c r="BC19" i="15"/>
  <c r="BC18" i="15"/>
  <c r="BC17" i="15"/>
  <c r="AS17" i="15"/>
  <c r="AQ17" i="15"/>
  <c r="BC16" i="15"/>
  <c r="AS16" i="15"/>
  <c r="AQ16" i="15"/>
  <c r="BC15" i="15"/>
  <c r="AS15" i="15"/>
  <c r="AQ15" i="15"/>
  <c r="BC14" i="15"/>
  <c r="AS14" i="15"/>
  <c r="AQ14" i="15"/>
  <c r="BC13" i="15"/>
  <c r="AS13" i="15"/>
  <c r="AQ13" i="15"/>
  <c r="BC12" i="15"/>
  <c r="AS12" i="15"/>
  <c r="AQ12" i="15"/>
  <c r="BC11" i="15"/>
  <c r="AS11" i="15"/>
  <c r="AQ11" i="15"/>
  <c r="BC10" i="15"/>
  <c r="AS10" i="15"/>
  <c r="AQ10" i="15"/>
  <c r="BC9" i="15"/>
  <c r="AS9" i="15"/>
  <c r="AQ9" i="15"/>
  <c r="BC8" i="15"/>
  <c r="AS8" i="15"/>
  <c r="AQ8" i="15"/>
  <c r="BC7" i="15"/>
  <c r="AS7" i="15"/>
  <c r="AQ7" i="15"/>
  <c r="AS6" i="15"/>
  <c r="AQ6" i="15"/>
  <c r="M41" i="8"/>
  <c r="L41" i="8"/>
  <c r="M39" i="8"/>
  <c r="M76" i="8" s="1"/>
  <c r="L39" i="8"/>
  <c r="L76" i="8" s="1"/>
  <c r="M36" i="8"/>
  <c r="M73" i="8" s="1"/>
  <c r="L36" i="8"/>
  <c r="L73" i="8" s="1"/>
  <c r="K41" i="8"/>
  <c r="K39" i="8"/>
  <c r="K36" i="8"/>
  <c r="K31" i="8"/>
  <c r="Z7" i="15"/>
  <c r="Z8" i="15"/>
  <c r="Z9" i="15"/>
  <c r="Z10" i="15"/>
  <c r="Z11" i="15"/>
  <c r="Z12" i="15"/>
  <c r="Z13" i="15"/>
  <c r="Z14" i="15"/>
  <c r="Z15" i="15"/>
  <c r="Z16" i="15"/>
  <c r="Z17" i="15"/>
  <c r="Z18" i="15"/>
  <c r="Z19" i="15"/>
  <c r="Z20" i="15"/>
  <c r="Z21" i="15"/>
  <c r="Z22" i="15"/>
  <c r="Z23" i="15"/>
  <c r="Z24" i="15"/>
  <c r="Z25" i="15"/>
  <c r="Z26" i="15"/>
  <c r="Z27" i="15"/>
  <c r="Z28" i="15"/>
  <c r="Z29" i="15"/>
  <c r="Z30" i="15"/>
  <c r="Z31" i="15"/>
  <c r="Z32" i="15"/>
  <c r="Z33" i="15"/>
  <c r="Z34" i="15"/>
  <c r="Z35" i="15"/>
  <c r="Z36" i="15"/>
  <c r="Z37" i="15"/>
  <c r="Z38" i="15"/>
  <c r="Z39" i="15"/>
  <c r="Z40" i="15"/>
  <c r="Z41" i="15"/>
  <c r="Z42" i="15"/>
  <c r="Z43" i="15"/>
  <c r="Z44" i="15"/>
  <c r="Z45" i="15"/>
  <c r="Z46" i="15"/>
  <c r="Z47" i="15"/>
  <c r="Z48" i="15"/>
  <c r="Z49" i="15"/>
  <c r="Z50" i="15"/>
  <c r="Z51" i="15"/>
  <c r="Z52" i="15"/>
  <c r="Z53" i="15"/>
  <c r="Z54" i="15"/>
  <c r="Z55" i="15"/>
  <c r="Z56" i="15"/>
  <c r="Z57" i="15"/>
  <c r="Z58" i="15"/>
  <c r="Z59" i="15"/>
  <c r="Z60" i="15"/>
  <c r="Z61" i="15"/>
  <c r="Z62" i="15"/>
  <c r="Z63" i="15"/>
  <c r="Z64" i="15"/>
  <c r="Z65" i="15"/>
  <c r="Z66" i="15"/>
  <c r="Z67" i="15"/>
  <c r="Z68" i="15"/>
  <c r="Z69" i="15"/>
  <c r="Z70" i="15"/>
  <c r="Z71" i="15"/>
  <c r="Z72" i="15"/>
  <c r="Z73" i="15"/>
  <c r="Z74" i="15"/>
  <c r="Z75" i="15"/>
  <c r="Z76" i="15"/>
  <c r="Z77" i="15"/>
  <c r="Z78" i="15"/>
  <c r="Z79" i="15"/>
  <c r="Z80" i="15"/>
  <c r="Z81" i="15"/>
  <c r="Z82" i="15"/>
  <c r="Z83" i="15"/>
  <c r="Z84" i="15"/>
  <c r="Z85" i="15"/>
  <c r="Z86" i="15"/>
  <c r="Z87" i="15"/>
  <c r="Z88" i="15"/>
  <c r="Z89" i="15"/>
  <c r="Z90" i="15"/>
  <c r="Z91" i="15"/>
  <c r="Z92" i="15"/>
  <c r="Z93" i="15"/>
  <c r="Z94" i="15"/>
  <c r="Z95" i="15"/>
  <c r="Z96" i="15"/>
  <c r="Z97" i="15"/>
  <c r="Z98" i="15"/>
  <c r="Z99" i="15"/>
  <c r="Z100" i="15"/>
  <c r="Z101" i="15"/>
  <c r="Z102" i="15"/>
  <c r="Z103" i="15"/>
  <c r="Z104" i="15"/>
  <c r="Z105" i="15"/>
  <c r="Z106" i="15"/>
  <c r="Z107" i="15"/>
  <c r="Z108" i="15"/>
  <c r="Z109" i="15"/>
  <c r="Z110" i="15"/>
  <c r="Z111" i="15"/>
  <c r="Z112" i="15"/>
  <c r="Z113" i="15"/>
  <c r="Z114" i="15"/>
  <c r="Z115" i="15"/>
  <c r="Z116" i="15"/>
  <c r="Z117" i="15"/>
  <c r="Z118" i="15"/>
  <c r="Z119" i="15"/>
  <c r="Z120" i="15"/>
  <c r="Z121" i="15"/>
  <c r="Z122" i="15"/>
  <c r="Z123" i="15"/>
  <c r="Z124" i="15"/>
  <c r="Z125" i="15"/>
  <c r="Z126" i="15"/>
  <c r="Z127" i="15"/>
  <c r="Z128" i="15"/>
  <c r="Z129" i="15"/>
  <c r="Z130" i="15"/>
  <c r="Z131" i="15"/>
  <c r="Z132" i="15"/>
  <c r="Z133" i="15"/>
  <c r="Z134" i="15"/>
  <c r="Z135" i="15"/>
  <c r="Z136" i="15"/>
  <c r="Z137" i="15"/>
  <c r="Z138" i="15"/>
  <c r="Z139" i="15"/>
  <c r="Z140" i="15"/>
  <c r="Z141" i="15"/>
  <c r="Z142" i="15"/>
  <c r="Z143" i="15"/>
  <c r="Z144" i="15"/>
  <c r="Z145" i="15"/>
  <c r="Z146" i="15"/>
  <c r="Z147" i="15"/>
  <c r="Z148" i="15"/>
  <c r="Z149" i="15"/>
  <c r="Z150" i="15"/>
  <c r="Z151" i="15"/>
  <c r="Z152" i="15"/>
  <c r="Z153" i="15"/>
  <c r="Z154" i="15"/>
  <c r="Z155" i="15"/>
  <c r="Z156" i="15"/>
  <c r="Z157" i="15"/>
  <c r="Z158" i="15"/>
  <c r="Z159" i="15"/>
  <c r="Z160" i="15"/>
  <c r="Z161" i="15"/>
  <c r="Z162" i="15"/>
  <c r="Z163" i="15"/>
  <c r="Z164" i="15"/>
  <c r="Z165" i="15"/>
  <c r="Z166" i="15"/>
  <c r="Z167" i="15"/>
  <c r="Z168" i="15"/>
  <c r="Z169" i="15"/>
  <c r="Z170" i="15"/>
  <c r="Z171" i="15"/>
  <c r="Z172" i="15"/>
  <c r="Z173" i="15"/>
  <c r="Z174" i="15"/>
  <c r="Z175" i="15"/>
  <c r="Z176" i="15"/>
  <c r="Z177" i="15"/>
  <c r="Z178" i="15"/>
  <c r="Z179" i="15"/>
  <c r="Z180" i="15"/>
  <c r="Z181" i="15"/>
  <c r="Z182" i="15"/>
  <c r="Z183" i="15"/>
  <c r="Z184" i="15"/>
  <c r="Z185" i="15"/>
  <c r="Z186" i="15"/>
  <c r="Z187" i="15"/>
  <c r="Z188" i="15"/>
  <c r="Z189" i="15"/>
  <c r="Z190" i="15"/>
  <c r="Z191" i="15"/>
  <c r="Z192" i="15"/>
  <c r="Z193" i="15"/>
  <c r="Z194" i="15"/>
  <c r="Z195" i="15"/>
  <c r="Z196" i="15"/>
  <c r="Z197" i="15"/>
  <c r="Z198" i="15"/>
  <c r="Z199" i="15"/>
  <c r="Z200" i="15"/>
  <c r="Z201" i="15"/>
  <c r="Z202" i="15"/>
  <c r="Z203" i="15"/>
  <c r="Z204" i="15"/>
  <c r="Z205" i="15"/>
  <c r="Z206" i="15"/>
  <c r="Z207" i="15"/>
  <c r="Z208" i="15"/>
  <c r="Z209" i="15"/>
  <c r="Z210" i="15"/>
  <c r="Z211" i="15"/>
  <c r="Z212" i="15"/>
  <c r="Z213" i="15"/>
  <c r="Z214" i="15"/>
  <c r="Z215" i="15"/>
  <c r="Z216" i="15"/>
  <c r="Z217" i="15"/>
  <c r="Z218" i="15"/>
  <c r="Z219" i="15"/>
  <c r="Z220" i="15"/>
  <c r="Z221" i="15"/>
  <c r="Z222" i="15"/>
  <c r="Z223" i="15"/>
  <c r="Z224" i="15"/>
  <c r="Z225" i="15"/>
  <c r="Z226" i="15"/>
  <c r="Z227" i="15"/>
  <c r="Z228" i="15"/>
  <c r="Z229" i="15"/>
  <c r="Z230" i="15"/>
  <c r="Z231" i="15"/>
  <c r="Z232" i="15"/>
  <c r="Z233" i="15"/>
  <c r="Z234" i="15"/>
  <c r="Z235" i="15"/>
  <c r="Z236" i="15"/>
  <c r="Z237" i="15"/>
  <c r="Z238" i="15"/>
  <c r="Z239" i="15"/>
  <c r="Z240" i="15"/>
  <c r="Z241" i="15"/>
  <c r="Z242" i="15"/>
  <c r="Z243" i="15"/>
  <c r="Z244" i="15"/>
  <c r="Z245" i="15"/>
  <c r="Z246" i="15"/>
  <c r="Z247" i="15"/>
  <c r="Z248" i="15"/>
  <c r="Z249" i="15"/>
  <c r="Z250" i="15"/>
  <c r="Z251" i="15"/>
  <c r="Z252" i="15"/>
  <c r="Z253" i="15"/>
  <c r="Z254" i="15"/>
  <c r="Z255" i="15"/>
  <c r="Z256" i="15"/>
  <c r="Z257" i="15"/>
  <c r="Z258" i="15"/>
  <c r="Z259" i="15"/>
  <c r="Z260" i="15"/>
  <c r="Z261" i="15"/>
  <c r="Z262" i="15"/>
  <c r="Z263" i="15"/>
  <c r="Z264" i="15"/>
  <c r="Z265" i="15"/>
  <c r="Z266" i="15"/>
  <c r="Z267" i="15"/>
  <c r="Z268" i="15"/>
  <c r="Z269" i="15"/>
  <c r="Z270" i="15"/>
  <c r="Z271" i="15"/>
  <c r="Z272" i="15"/>
  <c r="Z273" i="15"/>
  <c r="Z274" i="15"/>
  <c r="Z275" i="15"/>
  <c r="Z276" i="15"/>
  <c r="Z277" i="15"/>
  <c r="Z278" i="15"/>
  <c r="Z279" i="15"/>
  <c r="Z280" i="15"/>
  <c r="Z281" i="15"/>
  <c r="Z282" i="15"/>
  <c r="Z283" i="15"/>
  <c r="Z284" i="15"/>
  <c r="Z285" i="15"/>
  <c r="Z286" i="15"/>
  <c r="Z287" i="15"/>
  <c r="Z288" i="15"/>
  <c r="Z289" i="15"/>
  <c r="Z290" i="15"/>
  <c r="Z291" i="15"/>
  <c r="Z292" i="15"/>
  <c r="Z293" i="15"/>
  <c r="Z294" i="15"/>
  <c r="Z295" i="15"/>
  <c r="Z296" i="15"/>
  <c r="Z297" i="15"/>
  <c r="Z298" i="15"/>
  <c r="Z299" i="15"/>
  <c r="Z300" i="15"/>
  <c r="Z301" i="15"/>
  <c r="Z302" i="15"/>
  <c r="Z303" i="15"/>
  <c r="Z304" i="15"/>
  <c r="Z305" i="15"/>
  <c r="Z306" i="15"/>
  <c r="Z307" i="15"/>
  <c r="Z308" i="15"/>
  <c r="Z309" i="15"/>
  <c r="Z310" i="15"/>
  <c r="Z311" i="15"/>
  <c r="Z312" i="15"/>
  <c r="Z313" i="15"/>
  <c r="Z314" i="15"/>
  <c r="Z315" i="15"/>
  <c r="Z316" i="15"/>
  <c r="Z317" i="15"/>
  <c r="Z318" i="15"/>
  <c r="Z319" i="15"/>
  <c r="Z320" i="15"/>
  <c r="Z321" i="15"/>
  <c r="Z322" i="15"/>
  <c r="Z323" i="15"/>
  <c r="Z324" i="15"/>
  <c r="Z325" i="15"/>
  <c r="Z326" i="15"/>
  <c r="Z327" i="15"/>
  <c r="Z328" i="15"/>
  <c r="Z329" i="15"/>
  <c r="Z330" i="15"/>
  <c r="Z331" i="15"/>
  <c r="Z332" i="15"/>
  <c r="Z333" i="15"/>
  <c r="Z334" i="15"/>
  <c r="Z335" i="15"/>
  <c r="Z336" i="15"/>
  <c r="Z337" i="15"/>
  <c r="Z338" i="15"/>
  <c r="Z339" i="15"/>
  <c r="Z340" i="15"/>
  <c r="Z341" i="15"/>
  <c r="Z342" i="15"/>
  <c r="Z343" i="15"/>
  <c r="Z344" i="15"/>
  <c r="Z345" i="15"/>
  <c r="Z346" i="15"/>
  <c r="Z347" i="15"/>
  <c r="Z348" i="15"/>
  <c r="Z349" i="15"/>
  <c r="Z350" i="15"/>
  <c r="Z351" i="15"/>
  <c r="Z352" i="15"/>
  <c r="Z353" i="15"/>
  <c r="Z354" i="15"/>
  <c r="Z355" i="15"/>
  <c r="Z356" i="15"/>
  <c r="Z357" i="15"/>
  <c r="Z358" i="15"/>
  <c r="Z359" i="15"/>
  <c r="Z360" i="15"/>
  <c r="Z361" i="15"/>
  <c r="Z362" i="15"/>
  <c r="Z363" i="15"/>
  <c r="Z364" i="15"/>
  <c r="Z365" i="15"/>
  <c r="Z366" i="15"/>
  <c r="Z367" i="15"/>
  <c r="Z368" i="15"/>
  <c r="Z369" i="15"/>
  <c r="Z370" i="15"/>
  <c r="Z371" i="15"/>
  <c r="Z372" i="15"/>
  <c r="Z373" i="15"/>
  <c r="Z374" i="15"/>
  <c r="Z375" i="15"/>
  <c r="Z376" i="15"/>
  <c r="Z377" i="15"/>
  <c r="Z378" i="15"/>
  <c r="Z379" i="15"/>
  <c r="Z380" i="15"/>
  <c r="Z381" i="15"/>
  <c r="Z382" i="15"/>
  <c r="Z383" i="15"/>
  <c r="Z384" i="15"/>
  <c r="Z385" i="15"/>
  <c r="Z386" i="15"/>
  <c r="Z387" i="15"/>
  <c r="Z388" i="15"/>
  <c r="Z389" i="15"/>
  <c r="Z390" i="15"/>
  <c r="Z391" i="15"/>
  <c r="Z392" i="15"/>
  <c r="Z393" i="15"/>
  <c r="Z394" i="15"/>
  <c r="Z395" i="15"/>
  <c r="Z396" i="15"/>
  <c r="Z397" i="15"/>
  <c r="Z398" i="15"/>
  <c r="Z399" i="15"/>
  <c r="Z400" i="15"/>
  <c r="Z401" i="15"/>
  <c r="Z402" i="15"/>
  <c r="Z403" i="15"/>
  <c r="Z404" i="15"/>
  <c r="Z405" i="15"/>
  <c r="Z406" i="15"/>
  <c r="Z407" i="15"/>
  <c r="Z408" i="15"/>
  <c r="Z409" i="15"/>
  <c r="Z410" i="15"/>
  <c r="Z411" i="15"/>
  <c r="Z412" i="15"/>
  <c r="Z413" i="15"/>
  <c r="Z414" i="15"/>
  <c r="Z415" i="15"/>
  <c r="Z416" i="15"/>
  <c r="Z417" i="15"/>
  <c r="Z418" i="15"/>
  <c r="Z419" i="15"/>
  <c r="Z420" i="15"/>
  <c r="Z421" i="15"/>
  <c r="Z422" i="15"/>
  <c r="Z423" i="15"/>
  <c r="Z424" i="15"/>
  <c r="Z425" i="15"/>
  <c r="Z426" i="15"/>
  <c r="Z427" i="15"/>
  <c r="Z428" i="15"/>
  <c r="Z429" i="15"/>
  <c r="Z430" i="15"/>
  <c r="Z431" i="15"/>
  <c r="Z432" i="15"/>
  <c r="Z433" i="15"/>
  <c r="Z434" i="15"/>
  <c r="Z435" i="15"/>
  <c r="Z436" i="15"/>
  <c r="Z437" i="15"/>
  <c r="Z438" i="15"/>
  <c r="Z439" i="15"/>
  <c r="Z440" i="15"/>
  <c r="Z441" i="15"/>
  <c r="Z442" i="15"/>
  <c r="Z443" i="15"/>
  <c r="Z444" i="15"/>
  <c r="Z445" i="15"/>
  <c r="Z446" i="15"/>
  <c r="Z447" i="15"/>
  <c r="Z448" i="15"/>
  <c r="Z449" i="15"/>
  <c r="Z450" i="15"/>
  <c r="Z451" i="15"/>
  <c r="Z452" i="15"/>
  <c r="Z453" i="15"/>
  <c r="Z454" i="15"/>
  <c r="Z455" i="15"/>
  <c r="Z456" i="15"/>
  <c r="Z457" i="15"/>
  <c r="Z458" i="15"/>
  <c r="Z459" i="15"/>
  <c r="Z460" i="15"/>
  <c r="Z461" i="15"/>
  <c r="Z462" i="15"/>
  <c r="Z463" i="15"/>
  <c r="Z464" i="15"/>
  <c r="Z465" i="15"/>
  <c r="Z466" i="15"/>
  <c r="Z467" i="15"/>
  <c r="Z468" i="15"/>
  <c r="Z469" i="15"/>
  <c r="Z470" i="15"/>
  <c r="Z471" i="15"/>
  <c r="Z472" i="15"/>
  <c r="Z473" i="15"/>
  <c r="Z474" i="15"/>
  <c r="Z475" i="15"/>
  <c r="Z476" i="15"/>
  <c r="Z477" i="15"/>
  <c r="Z478" i="15"/>
  <c r="Z479" i="15"/>
  <c r="Z480" i="15"/>
  <c r="Z481" i="15"/>
  <c r="Z482" i="15"/>
  <c r="Z483" i="15"/>
  <c r="Z484" i="15"/>
  <c r="Z485" i="15"/>
  <c r="Z486" i="15"/>
  <c r="Z487" i="15"/>
  <c r="Z488" i="15"/>
  <c r="Z489" i="15"/>
  <c r="Z490" i="15"/>
  <c r="Z491" i="15"/>
  <c r="Z492" i="15"/>
  <c r="Z493" i="15"/>
  <c r="Z494" i="15"/>
  <c r="Z495" i="15"/>
  <c r="Z496" i="15"/>
  <c r="Z497" i="15"/>
  <c r="Z498" i="15"/>
  <c r="Z499" i="15"/>
  <c r="Z500" i="15"/>
  <c r="Z501" i="15"/>
  <c r="Z502" i="15"/>
  <c r="Z503" i="15"/>
  <c r="Z504" i="15"/>
  <c r="Z505" i="15"/>
  <c r="Z506" i="15"/>
  <c r="Z507" i="15"/>
  <c r="Z508" i="15"/>
  <c r="Z509" i="15"/>
  <c r="Z510" i="15"/>
  <c r="Z511" i="15"/>
  <c r="Z512" i="15"/>
  <c r="Z513" i="15"/>
  <c r="Z514" i="15"/>
  <c r="Z515" i="15"/>
  <c r="Z516" i="15"/>
  <c r="Z517" i="15"/>
  <c r="Z518" i="15"/>
  <c r="Z519" i="15"/>
  <c r="Z520" i="15"/>
  <c r="Z521" i="15"/>
  <c r="Z522" i="15"/>
  <c r="Z523" i="15"/>
  <c r="Z524" i="15"/>
  <c r="Z525" i="15"/>
  <c r="Z526" i="15"/>
  <c r="Z527" i="15"/>
  <c r="Z528" i="15"/>
  <c r="Z529" i="15"/>
  <c r="Z530" i="15"/>
  <c r="Z531" i="15"/>
  <c r="Z532" i="15"/>
  <c r="Z533" i="15"/>
  <c r="Z534" i="15"/>
  <c r="Z535" i="15"/>
  <c r="Z536" i="15"/>
  <c r="Z537" i="15"/>
  <c r="Z538" i="15"/>
  <c r="Z539" i="15"/>
  <c r="Z540" i="15"/>
  <c r="Z541" i="15"/>
  <c r="Z542" i="15"/>
  <c r="Z543" i="15"/>
  <c r="Z544" i="15"/>
  <c r="Z545" i="15"/>
  <c r="Z546" i="15"/>
  <c r="Z547" i="15"/>
  <c r="Z548" i="15"/>
  <c r="Z549" i="15"/>
  <c r="Z550" i="15"/>
  <c r="Z551" i="15"/>
  <c r="Z552" i="15"/>
  <c r="Z553" i="15"/>
  <c r="Z554" i="15"/>
  <c r="Z555" i="15"/>
  <c r="Z556" i="15"/>
  <c r="Z557" i="15"/>
  <c r="Z558" i="15"/>
  <c r="Z559" i="15"/>
  <c r="Z560" i="15"/>
  <c r="Z561" i="15"/>
  <c r="Z562" i="15"/>
  <c r="Z563" i="15"/>
  <c r="Z564" i="15"/>
  <c r="Z565" i="15"/>
  <c r="Z566" i="15"/>
  <c r="Z567" i="15"/>
  <c r="Z568" i="15"/>
  <c r="Z569" i="15"/>
  <c r="Z570" i="15"/>
  <c r="Z571" i="15"/>
  <c r="Z572" i="15"/>
  <c r="Z573" i="15"/>
  <c r="Z574" i="15"/>
  <c r="Z575" i="15"/>
  <c r="Z576" i="15"/>
  <c r="Z577" i="15"/>
  <c r="Z578" i="15"/>
  <c r="Z579" i="15"/>
  <c r="Z580" i="15"/>
  <c r="Z581" i="15"/>
  <c r="Z582" i="15"/>
  <c r="Z583" i="15"/>
  <c r="Z584" i="15"/>
  <c r="Z585" i="15"/>
  <c r="Z586" i="15"/>
  <c r="Z587" i="15"/>
  <c r="Z588" i="15"/>
  <c r="Z589" i="15"/>
  <c r="Z590" i="15"/>
  <c r="Z591" i="15"/>
  <c r="Z592" i="15"/>
  <c r="Z593" i="15"/>
  <c r="Z594" i="15"/>
  <c r="Z595" i="15"/>
  <c r="Z596" i="15"/>
  <c r="Z597" i="15"/>
  <c r="Z598" i="15"/>
  <c r="Z599" i="15"/>
  <c r="Z600" i="15"/>
  <c r="Z601" i="15"/>
  <c r="Z602" i="15"/>
  <c r="Z603" i="15"/>
  <c r="Z604" i="15"/>
  <c r="Z605" i="15"/>
  <c r="Z606" i="15"/>
  <c r="Z607" i="15"/>
  <c r="Z608" i="15"/>
  <c r="Z609" i="15"/>
  <c r="Z610" i="15"/>
  <c r="Z611" i="15"/>
  <c r="Z612" i="15"/>
  <c r="Z613" i="15"/>
  <c r="Z614" i="15"/>
  <c r="Z615" i="15"/>
  <c r="Z616" i="15"/>
  <c r="Z617" i="15"/>
  <c r="Z618" i="15"/>
  <c r="Z619" i="15"/>
  <c r="Z620" i="15"/>
  <c r="Z621" i="15"/>
  <c r="Z622" i="15"/>
  <c r="Z623" i="15"/>
  <c r="Z624" i="15"/>
  <c r="Z625" i="15"/>
  <c r="Z626" i="15"/>
  <c r="Z627" i="15"/>
  <c r="Z628" i="15"/>
  <c r="Z629" i="15"/>
  <c r="Z630" i="15"/>
  <c r="Z631" i="15"/>
  <c r="Z632" i="15"/>
  <c r="Z633" i="15"/>
  <c r="Z634" i="15"/>
  <c r="Z635" i="15"/>
  <c r="Z636" i="15"/>
  <c r="Z637" i="15"/>
  <c r="Z638" i="15"/>
  <c r="Z639" i="15"/>
  <c r="Z640" i="15"/>
  <c r="Z641" i="15"/>
  <c r="Z642" i="15"/>
  <c r="Z643" i="15"/>
  <c r="Z644" i="15"/>
  <c r="Z645" i="15"/>
  <c r="Z646" i="15"/>
  <c r="Z647" i="15"/>
  <c r="Z648" i="15"/>
  <c r="Z649" i="15"/>
  <c r="Z650" i="15"/>
  <c r="Z651" i="15"/>
  <c r="Z652" i="15"/>
  <c r="Z653" i="15"/>
  <c r="Z654" i="15"/>
  <c r="Z655" i="15"/>
  <c r="Z656" i="15"/>
  <c r="Z657" i="15"/>
  <c r="Z658" i="15"/>
  <c r="Z659" i="15"/>
  <c r="Z660" i="15"/>
  <c r="Z661" i="15"/>
  <c r="Z662" i="15"/>
  <c r="Z663" i="15"/>
  <c r="Z664" i="15"/>
  <c r="Z665" i="15"/>
  <c r="Z666" i="15"/>
  <c r="Z667" i="15"/>
  <c r="Z668" i="15"/>
  <c r="Z669" i="15"/>
  <c r="Z670" i="15"/>
  <c r="Z671" i="15"/>
  <c r="Z672" i="15"/>
  <c r="Z673" i="15"/>
  <c r="Z674" i="15"/>
  <c r="Z675" i="15"/>
  <c r="Z676" i="15"/>
  <c r="Z677" i="15"/>
  <c r="Z678" i="15"/>
  <c r="Z679" i="15"/>
  <c r="Z680" i="15"/>
  <c r="Z681" i="15"/>
  <c r="Z682" i="15"/>
  <c r="Z683" i="15"/>
  <c r="Z684" i="15"/>
  <c r="Z685" i="15"/>
  <c r="Z686" i="15"/>
  <c r="Z687" i="15"/>
  <c r="Z688" i="15"/>
  <c r="Z689" i="15"/>
  <c r="Z690" i="15"/>
  <c r="Z691" i="15"/>
  <c r="Z692" i="15"/>
  <c r="Z693" i="15"/>
  <c r="Z694" i="15"/>
  <c r="Z695" i="15"/>
  <c r="Z696" i="15"/>
  <c r="Z697" i="15"/>
  <c r="Z698" i="15"/>
  <c r="Z699" i="15"/>
  <c r="Z700" i="15"/>
  <c r="Z701" i="15"/>
  <c r="Z702" i="15"/>
  <c r="Z703" i="15"/>
  <c r="Z704" i="15"/>
  <c r="Z705" i="15"/>
  <c r="Z706" i="15"/>
  <c r="Z707" i="15"/>
  <c r="Z708" i="15"/>
  <c r="Z709" i="15"/>
  <c r="Z710" i="15"/>
  <c r="Z711" i="15"/>
  <c r="Z712" i="15"/>
  <c r="Z713" i="15"/>
  <c r="Z714" i="15"/>
  <c r="Z715" i="15"/>
  <c r="Z716" i="15"/>
  <c r="Z717" i="15"/>
  <c r="Z718" i="15"/>
  <c r="Z719" i="15"/>
  <c r="Z720" i="15"/>
  <c r="Z721" i="15"/>
  <c r="Z722" i="15"/>
  <c r="Z723" i="15"/>
  <c r="Z724" i="15"/>
  <c r="Z725" i="15"/>
  <c r="Z726" i="15"/>
  <c r="Z727" i="15"/>
  <c r="Z728" i="15"/>
  <c r="Z729" i="15"/>
  <c r="Z730" i="15"/>
  <c r="Z731" i="15"/>
  <c r="Z732" i="15"/>
  <c r="Z733" i="15"/>
  <c r="Z734" i="15"/>
  <c r="Z735" i="15"/>
  <c r="Z6" i="15"/>
  <c r="K79" i="6"/>
  <c r="K78" i="6"/>
  <c r="K57" i="6"/>
  <c r="K56" i="6"/>
  <c r="L78" i="8" l="1"/>
  <c r="AW18" i="15"/>
  <c r="AW19" i="15"/>
  <c r="AX16" i="15" s="1"/>
  <c r="BC736" i="15"/>
  <c r="K37" i="8" s="1"/>
  <c r="L74" i="8" s="1"/>
  <c r="BE736" i="15"/>
  <c r="M37" i="8" s="1"/>
  <c r="AQ18" i="15"/>
  <c r="AS19" i="15"/>
  <c r="AT12" i="15" s="1"/>
  <c r="AU18" i="15"/>
  <c r="AX14" i="15"/>
  <c r="AX13" i="15"/>
  <c r="AQ19" i="15"/>
  <c r="AR10" i="15" s="1"/>
  <c r="AS18" i="15"/>
  <c r="AU19" i="15"/>
  <c r="AV14" i="15" s="1"/>
  <c r="M78" i="8"/>
  <c r="V19" i="15"/>
  <c r="V18" i="15"/>
  <c r="V15" i="15"/>
  <c r="V14" i="15"/>
  <c r="V11" i="15"/>
  <c r="V10" i="15"/>
  <c r="V7" i="15"/>
  <c r="V6" i="15"/>
  <c r="E56" i="6"/>
  <c r="E55" i="6"/>
  <c r="T19" i="15"/>
  <c r="U19" i="15" s="1"/>
  <c r="T18" i="15"/>
  <c r="U18" i="15" s="1"/>
  <c r="T15" i="15"/>
  <c r="U15" i="15" s="1"/>
  <c r="T14" i="15"/>
  <c r="U14" i="15" s="1"/>
  <c r="T11" i="15"/>
  <c r="U11" i="15" s="1"/>
  <c r="T10" i="15"/>
  <c r="U10" i="15" s="1"/>
  <c r="T7" i="15"/>
  <c r="U7" i="15" s="1"/>
  <c r="T6" i="15"/>
  <c r="U6" i="15" s="1"/>
  <c r="S10" i="8"/>
  <c r="T7" i="8"/>
  <c r="S7" i="8"/>
  <c r="AX15" i="15" l="1"/>
  <c r="AT11" i="15"/>
  <c r="AX10" i="15"/>
  <c r="AX6" i="15"/>
  <c r="AX17" i="15"/>
  <c r="AX11" i="15"/>
  <c r="AX9" i="15"/>
  <c r="AX12" i="15"/>
  <c r="AX8" i="15"/>
  <c r="AR14" i="15"/>
  <c r="AR17" i="15"/>
  <c r="AR7" i="15"/>
  <c r="AR13" i="15"/>
  <c r="AT7" i="15"/>
  <c r="AV15" i="15"/>
  <c r="AT16" i="15"/>
  <c r="AT6" i="15"/>
  <c r="AT13" i="15"/>
  <c r="AT8" i="15"/>
  <c r="M74" i="8"/>
  <c r="AT17" i="15"/>
  <c r="AR6" i="15"/>
  <c r="AR11" i="15"/>
  <c r="AR16" i="15"/>
  <c r="AT14" i="15"/>
  <c r="AT10" i="15"/>
  <c r="AT9" i="15"/>
  <c r="AR9" i="15"/>
  <c r="AX7" i="15"/>
  <c r="AT15" i="15"/>
  <c r="AV7" i="15"/>
  <c r="AV9" i="15"/>
  <c r="AV6" i="15"/>
  <c r="AV11" i="15"/>
  <c r="AV16" i="15"/>
  <c r="AV13" i="15"/>
  <c r="AV8" i="15"/>
  <c r="AV12" i="15"/>
  <c r="AV17" i="15"/>
  <c r="AV10" i="15"/>
  <c r="AR12" i="15"/>
  <c r="AR15" i="15"/>
  <c r="AR8" i="15"/>
  <c r="E24" i="8"/>
  <c r="AX18" i="15" l="1"/>
  <c r="AW20" i="15" s="1"/>
  <c r="M38" i="8" s="1"/>
  <c r="AT19" i="15"/>
  <c r="AX19" i="15"/>
  <c r="AT18" i="15"/>
  <c r="AS20" i="15" s="1"/>
  <c r="K38" i="8" s="1"/>
  <c r="M75" i="8" s="1"/>
  <c r="AR19" i="15"/>
  <c r="AV19" i="15"/>
  <c r="AV18" i="15"/>
  <c r="AU20" i="15" s="1"/>
  <c r="L38" i="8" s="1"/>
  <c r="L75" i="8" s="1"/>
  <c r="AR18" i="15"/>
  <c r="AQ20" i="15" s="1"/>
  <c r="K30" i="8" s="1"/>
  <c r="F12" i="6"/>
  <c r="E12" i="6"/>
  <c r="D12" i="6"/>
  <c r="E80" i="6"/>
  <c r="E7" i="14"/>
  <c r="E8" i="14"/>
  <c r="E9" i="14"/>
  <c r="E10" i="14"/>
  <c r="E11" i="14"/>
  <c r="E12" i="14"/>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148" i="14"/>
  <c r="D149" i="14"/>
  <c r="D150" i="14"/>
  <c r="D151" i="14"/>
  <c r="D152" i="14"/>
  <c r="D153" i="14"/>
  <c r="D154" i="14"/>
  <c r="D155" i="14"/>
  <c r="D156" i="14"/>
  <c r="D157" i="14"/>
  <c r="D158" i="14"/>
  <c r="D159" i="14"/>
  <c r="D160" i="14"/>
  <c r="D161" i="14"/>
  <c r="D162" i="14"/>
  <c r="D163" i="14"/>
  <c r="D164" i="14"/>
  <c r="D165" i="14"/>
  <c r="D166" i="14"/>
  <c r="D167" i="14"/>
  <c r="D168" i="14"/>
  <c r="D169" i="14"/>
  <c r="D170" i="14"/>
  <c r="D171" i="14"/>
  <c r="D172" i="14"/>
  <c r="D173" i="14"/>
  <c r="D174" i="14"/>
  <c r="D175" i="14"/>
  <c r="D176" i="14"/>
  <c r="D177" i="14"/>
  <c r="D178" i="14"/>
  <c r="D179" i="14"/>
  <c r="D180" i="14"/>
  <c r="D181" i="14"/>
  <c r="D182" i="14"/>
  <c r="D183" i="14"/>
  <c r="D184" i="14"/>
  <c r="D185" i="14"/>
  <c r="D186" i="14"/>
  <c r="D187" i="14"/>
  <c r="D188" i="14"/>
  <c r="D189" i="14"/>
  <c r="D190" i="14"/>
  <c r="D191" i="14"/>
  <c r="D192" i="14"/>
  <c r="D193" i="14"/>
  <c r="D194" i="14"/>
  <c r="D195" i="14"/>
  <c r="D196" i="14"/>
  <c r="D197" i="14"/>
  <c r="D198" i="14"/>
  <c r="D199" i="14"/>
  <c r="D200" i="14"/>
  <c r="D201" i="14"/>
  <c r="D202" i="14"/>
  <c r="D203" i="14"/>
  <c r="D204" i="14"/>
  <c r="D205" i="14"/>
  <c r="D206" i="14"/>
  <c r="D207" i="14"/>
  <c r="D208" i="14"/>
  <c r="D209" i="14"/>
  <c r="D210" i="14"/>
  <c r="D211" i="14"/>
  <c r="D212" i="14"/>
  <c r="D213" i="14"/>
  <c r="D214" i="14"/>
  <c r="D215" i="14"/>
  <c r="D216" i="14"/>
  <c r="D217" i="14"/>
  <c r="D218" i="14"/>
  <c r="D219" i="14"/>
  <c r="D220" i="14"/>
  <c r="D221" i="14"/>
  <c r="D222" i="14"/>
  <c r="D223" i="14"/>
  <c r="D224" i="14"/>
  <c r="D225" i="14"/>
  <c r="D226" i="14"/>
  <c r="D227" i="14"/>
  <c r="D228" i="14"/>
  <c r="D229" i="14"/>
  <c r="D230" i="14"/>
  <c r="D231" i="14"/>
  <c r="D232" i="14"/>
  <c r="D233" i="14"/>
  <c r="D234" i="14"/>
  <c r="D235" i="14"/>
  <c r="D236" i="14"/>
  <c r="D237" i="14"/>
  <c r="D238" i="14"/>
  <c r="D239" i="14"/>
  <c r="D240" i="14"/>
  <c r="D241" i="14"/>
  <c r="D242" i="14"/>
  <c r="D243" i="14"/>
  <c r="D244" i="14"/>
  <c r="D245" i="14"/>
  <c r="D246" i="14"/>
  <c r="D247" i="14"/>
  <c r="D248" i="14"/>
  <c r="D249" i="14"/>
  <c r="D250" i="14"/>
  <c r="D251" i="14"/>
  <c r="D252" i="14"/>
  <c r="D253" i="14"/>
  <c r="D254" i="14"/>
  <c r="D255" i="14"/>
  <c r="D256" i="14"/>
  <c r="D257" i="14"/>
  <c r="D258" i="14"/>
  <c r="D259" i="14"/>
  <c r="D260" i="14"/>
  <c r="D261" i="14"/>
  <c r="D262" i="14"/>
  <c r="D263" i="14"/>
  <c r="D264" i="14"/>
  <c r="D265" i="14"/>
  <c r="D266" i="14"/>
  <c r="D267" i="14"/>
  <c r="D268" i="14"/>
  <c r="D269" i="14"/>
  <c r="D270" i="14"/>
  <c r="D271" i="14"/>
  <c r="D272" i="14"/>
  <c r="D273" i="14"/>
  <c r="D274" i="14"/>
  <c r="D275" i="14"/>
  <c r="D276" i="14"/>
  <c r="D277" i="14"/>
  <c r="D278" i="14"/>
  <c r="D279" i="14"/>
  <c r="D280" i="14"/>
  <c r="D281" i="14"/>
  <c r="D282" i="14"/>
  <c r="D283" i="14"/>
  <c r="D284" i="14"/>
  <c r="D285" i="14"/>
  <c r="D286" i="14"/>
  <c r="D287" i="14"/>
  <c r="D288" i="14"/>
  <c r="D289" i="14"/>
  <c r="D290" i="14"/>
  <c r="D291" i="14"/>
  <c r="D292" i="14"/>
  <c r="D293" i="14"/>
  <c r="D294" i="14"/>
  <c r="D295" i="14"/>
  <c r="D296" i="14"/>
  <c r="D297" i="14"/>
  <c r="D298" i="14"/>
  <c r="D299" i="14"/>
  <c r="D300" i="14"/>
  <c r="D301" i="14"/>
  <c r="D302" i="14"/>
  <c r="D303" i="14"/>
  <c r="D304" i="14"/>
  <c r="D305" i="14"/>
  <c r="D306" i="14"/>
  <c r="D307" i="14"/>
  <c r="D308" i="14"/>
  <c r="D309" i="14"/>
  <c r="D310" i="14"/>
  <c r="D311" i="14"/>
  <c r="D312" i="14"/>
  <c r="D313" i="14"/>
  <c r="D314" i="14"/>
  <c r="D315" i="14"/>
  <c r="D316" i="14"/>
  <c r="D317" i="14"/>
  <c r="D318" i="14"/>
  <c r="D319" i="14"/>
  <c r="D320" i="14"/>
  <c r="D321" i="14"/>
  <c r="D322" i="14"/>
  <c r="D323" i="14"/>
  <c r="D324" i="14"/>
  <c r="D325" i="14"/>
  <c r="D326" i="14"/>
  <c r="D327" i="14"/>
  <c r="D328" i="14"/>
  <c r="D329" i="14"/>
  <c r="D330" i="14"/>
  <c r="D331" i="14"/>
  <c r="D332" i="14"/>
  <c r="D333" i="14"/>
  <c r="D334" i="14"/>
  <c r="D335" i="14"/>
  <c r="D336" i="14"/>
  <c r="D337" i="14"/>
  <c r="D338" i="14"/>
  <c r="D339" i="14"/>
  <c r="D340" i="14"/>
  <c r="D341" i="14"/>
  <c r="D342" i="14"/>
  <c r="D343" i="14"/>
  <c r="D344" i="14"/>
  <c r="D345" i="14"/>
  <c r="D346" i="14"/>
  <c r="D347" i="14"/>
  <c r="D348" i="14"/>
  <c r="D349" i="14"/>
  <c r="D350" i="14"/>
  <c r="D351" i="14"/>
  <c r="D352" i="14"/>
  <c r="D353" i="14"/>
  <c r="D354" i="14"/>
  <c r="D355" i="14"/>
  <c r="D356" i="14"/>
  <c r="D357" i="14"/>
  <c r="D358" i="14"/>
  <c r="D359" i="14"/>
  <c r="D360" i="14"/>
  <c r="D361" i="14"/>
  <c r="D362" i="14"/>
  <c r="D363" i="14"/>
  <c r="D364" i="14"/>
  <c r="D365" i="14"/>
  <c r="D366" i="14"/>
  <c r="D367" i="14"/>
  <c r="D368" i="14"/>
  <c r="D369" i="14"/>
  <c r="D370" i="14"/>
  <c r="D713" i="14"/>
  <c r="D717" i="14"/>
  <c r="D721" i="14"/>
  <c r="D725" i="14"/>
  <c r="D729" i="14"/>
  <c r="D733" i="14"/>
  <c r="D6" i="14"/>
  <c r="I735" i="1"/>
  <c r="D735" i="14" s="1"/>
  <c r="I734" i="1"/>
  <c r="D734" i="14" s="1"/>
  <c r="I733" i="1"/>
  <c r="I732" i="1"/>
  <c r="D732" i="14" s="1"/>
  <c r="I731" i="1"/>
  <c r="D731" i="14" s="1"/>
  <c r="I730" i="1"/>
  <c r="D730" i="14" s="1"/>
  <c r="I729" i="1"/>
  <c r="I728" i="1"/>
  <c r="D728" i="14" s="1"/>
  <c r="I727" i="1"/>
  <c r="D727" i="14" s="1"/>
  <c r="I726" i="1"/>
  <c r="D726" i="14" s="1"/>
  <c r="I725" i="1"/>
  <c r="I724" i="1"/>
  <c r="D724" i="14" s="1"/>
  <c r="I723" i="1"/>
  <c r="D723" i="14" s="1"/>
  <c r="I722" i="1"/>
  <c r="D722" i="14" s="1"/>
  <c r="I721" i="1"/>
  <c r="I720" i="1"/>
  <c r="D720" i="14" s="1"/>
  <c r="I719" i="1"/>
  <c r="D719" i="14" s="1"/>
  <c r="I718" i="1"/>
  <c r="D718" i="14" s="1"/>
  <c r="I717" i="1"/>
  <c r="I716" i="1"/>
  <c r="D716" i="14" s="1"/>
  <c r="I715" i="1"/>
  <c r="D715" i="14" s="1"/>
  <c r="I714" i="1"/>
  <c r="D714" i="14" s="1"/>
  <c r="I713" i="1"/>
  <c r="I712" i="1"/>
  <c r="D712" i="14" s="1"/>
  <c r="I711" i="1"/>
  <c r="D711" i="14" s="1"/>
  <c r="I710" i="1"/>
  <c r="D710" i="14" s="1"/>
  <c r="I709" i="1"/>
  <c r="D709" i="14" s="1"/>
  <c r="I708" i="1"/>
  <c r="D708" i="14" s="1"/>
  <c r="I707" i="1"/>
  <c r="D707" i="14" s="1"/>
  <c r="I706" i="1"/>
  <c r="D706" i="14" s="1"/>
  <c r="I705" i="1"/>
  <c r="D705" i="14" s="1"/>
  <c r="I704" i="1"/>
  <c r="D704" i="14" s="1"/>
  <c r="I703" i="1"/>
  <c r="D703" i="14" s="1"/>
  <c r="I702" i="1"/>
  <c r="D702" i="14" s="1"/>
  <c r="I701" i="1"/>
  <c r="D701" i="14" s="1"/>
  <c r="I700" i="1"/>
  <c r="D700" i="14" s="1"/>
  <c r="I699" i="1"/>
  <c r="D699" i="14" s="1"/>
  <c r="I698" i="1"/>
  <c r="D698" i="14" s="1"/>
  <c r="I697" i="1"/>
  <c r="D697" i="14" s="1"/>
  <c r="I696" i="1"/>
  <c r="D696" i="14" s="1"/>
  <c r="I695" i="1"/>
  <c r="D695" i="14" s="1"/>
  <c r="I694" i="1"/>
  <c r="D694" i="14" s="1"/>
  <c r="I693" i="1"/>
  <c r="D693" i="14" s="1"/>
  <c r="I692" i="1"/>
  <c r="D692" i="14" s="1"/>
  <c r="I691" i="1"/>
  <c r="D691" i="14" s="1"/>
  <c r="I690" i="1"/>
  <c r="D690" i="14" s="1"/>
  <c r="I689" i="1"/>
  <c r="D689" i="14" s="1"/>
  <c r="I688" i="1"/>
  <c r="D688" i="14" s="1"/>
  <c r="I687" i="1"/>
  <c r="D687" i="14" s="1"/>
  <c r="I686" i="1"/>
  <c r="D686" i="14" s="1"/>
  <c r="I685" i="1"/>
  <c r="D685" i="14" s="1"/>
  <c r="I684" i="1"/>
  <c r="D684" i="14" s="1"/>
  <c r="I683" i="1"/>
  <c r="D683" i="14" s="1"/>
  <c r="I682" i="1"/>
  <c r="D682" i="14" s="1"/>
  <c r="I681" i="1"/>
  <c r="D681" i="14" s="1"/>
  <c r="I680" i="1"/>
  <c r="D680" i="14" s="1"/>
  <c r="I679" i="1"/>
  <c r="D679" i="14" s="1"/>
  <c r="I678" i="1"/>
  <c r="D678" i="14" s="1"/>
  <c r="I677" i="1"/>
  <c r="D677" i="14" s="1"/>
  <c r="I676" i="1"/>
  <c r="D676" i="14" s="1"/>
  <c r="I675" i="1"/>
  <c r="D675" i="14" s="1"/>
  <c r="I674" i="1"/>
  <c r="D674" i="14" s="1"/>
  <c r="I673" i="1"/>
  <c r="D673" i="14" s="1"/>
  <c r="I672" i="1"/>
  <c r="D672" i="14" s="1"/>
  <c r="I671" i="1"/>
  <c r="D671" i="14" s="1"/>
  <c r="I670" i="1"/>
  <c r="D670" i="14" s="1"/>
  <c r="I669" i="1"/>
  <c r="D669" i="14" s="1"/>
  <c r="I668" i="1"/>
  <c r="D668" i="14" s="1"/>
  <c r="I667" i="1"/>
  <c r="D667" i="14" s="1"/>
  <c r="I666" i="1"/>
  <c r="D666" i="14" s="1"/>
  <c r="I665" i="1"/>
  <c r="D665" i="14" s="1"/>
  <c r="I664" i="1"/>
  <c r="D664" i="14" s="1"/>
  <c r="I663" i="1"/>
  <c r="D663" i="14" s="1"/>
  <c r="I662" i="1"/>
  <c r="D662" i="14" s="1"/>
  <c r="I661" i="1"/>
  <c r="D661" i="14" s="1"/>
  <c r="I660" i="1"/>
  <c r="D660" i="14" s="1"/>
  <c r="I659" i="1"/>
  <c r="D659" i="14" s="1"/>
  <c r="I658" i="1"/>
  <c r="D658" i="14" s="1"/>
  <c r="I657" i="1"/>
  <c r="D657" i="14" s="1"/>
  <c r="I656" i="1"/>
  <c r="D656" i="14" s="1"/>
  <c r="I655" i="1"/>
  <c r="D655" i="14" s="1"/>
  <c r="I654" i="1"/>
  <c r="D654" i="14" s="1"/>
  <c r="I653" i="1"/>
  <c r="D653" i="14" s="1"/>
  <c r="I652" i="1"/>
  <c r="D652" i="14" s="1"/>
  <c r="I651" i="1"/>
  <c r="D651" i="14" s="1"/>
  <c r="I650" i="1"/>
  <c r="D650" i="14" s="1"/>
  <c r="I649" i="1"/>
  <c r="D649" i="14" s="1"/>
  <c r="I648" i="1"/>
  <c r="D648" i="14" s="1"/>
  <c r="I647" i="1"/>
  <c r="D647" i="14" s="1"/>
  <c r="I646" i="1"/>
  <c r="D646" i="14" s="1"/>
  <c r="I645" i="1"/>
  <c r="D645" i="14" s="1"/>
  <c r="I644" i="1"/>
  <c r="D644" i="14" s="1"/>
  <c r="I643" i="1"/>
  <c r="D643" i="14" s="1"/>
  <c r="I642" i="1"/>
  <c r="D642" i="14" s="1"/>
  <c r="I641" i="1"/>
  <c r="D641" i="14" s="1"/>
  <c r="I640" i="1"/>
  <c r="D640" i="14" s="1"/>
  <c r="I639" i="1"/>
  <c r="D639" i="14" s="1"/>
  <c r="I638" i="1"/>
  <c r="D638" i="14" s="1"/>
  <c r="I637" i="1"/>
  <c r="D637" i="14" s="1"/>
  <c r="I636" i="1"/>
  <c r="D636" i="14" s="1"/>
  <c r="I635" i="1"/>
  <c r="D635" i="14" s="1"/>
  <c r="I634" i="1"/>
  <c r="D634" i="14" s="1"/>
  <c r="I633" i="1"/>
  <c r="D633" i="14" s="1"/>
  <c r="I632" i="1"/>
  <c r="D632" i="14" s="1"/>
  <c r="I631" i="1"/>
  <c r="D631" i="14" s="1"/>
  <c r="I630" i="1"/>
  <c r="D630" i="14" s="1"/>
  <c r="I629" i="1"/>
  <c r="D629" i="14" s="1"/>
  <c r="I628" i="1"/>
  <c r="D628" i="14" s="1"/>
  <c r="I627" i="1"/>
  <c r="D627" i="14" s="1"/>
  <c r="I626" i="1"/>
  <c r="D626" i="14" s="1"/>
  <c r="I625" i="1"/>
  <c r="D625" i="14" s="1"/>
  <c r="I624" i="1"/>
  <c r="D624" i="14" s="1"/>
  <c r="I623" i="1"/>
  <c r="D623" i="14" s="1"/>
  <c r="I622" i="1"/>
  <c r="D622" i="14" s="1"/>
  <c r="I621" i="1"/>
  <c r="D621" i="14" s="1"/>
  <c r="I620" i="1"/>
  <c r="D620" i="14" s="1"/>
  <c r="I619" i="1"/>
  <c r="D619" i="14" s="1"/>
  <c r="I618" i="1"/>
  <c r="D618" i="14" s="1"/>
  <c r="I617" i="1"/>
  <c r="D617" i="14" s="1"/>
  <c r="I616" i="1"/>
  <c r="D616" i="14" s="1"/>
  <c r="I615" i="1"/>
  <c r="D615" i="14" s="1"/>
  <c r="I614" i="1"/>
  <c r="D614" i="14" s="1"/>
  <c r="I613" i="1"/>
  <c r="D613" i="14" s="1"/>
  <c r="I612" i="1"/>
  <c r="D612" i="14" s="1"/>
  <c r="I611" i="1"/>
  <c r="D611" i="14" s="1"/>
  <c r="I610" i="1"/>
  <c r="D610" i="14" s="1"/>
  <c r="I609" i="1"/>
  <c r="D609" i="14" s="1"/>
  <c r="I608" i="1"/>
  <c r="D608" i="14" s="1"/>
  <c r="I607" i="1"/>
  <c r="D607" i="14" s="1"/>
  <c r="I606" i="1"/>
  <c r="D606" i="14" s="1"/>
  <c r="I605" i="1"/>
  <c r="D605" i="14" s="1"/>
  <c r="I604" i="1"/>
  <c r="D604" i="14" s="1"/>
  <c r="I603" i="1"/>
  <c r="D603" i="14" s="1"/>
  <c r="I602" i="1"/>
  <c r="D602" i="14" s="1"/>
  <c r="I601" i="1"/>
  <c r="D601" i="14" s="1"/>
  <c r="I600" i="1"/>
  <c r="D600" i="14" s="1"/>
  <c r="I599" i="1"/>
  <c r="D599" i="14" s="1"/>
  <c r="I598" i="1"/>
  <c r="D598" i="14" s="1"/>
  <c r="I597" i="1"/>
  <c r="D597" i="14" s="1"/>
  <c r="I596" i="1"/>
  <c r="D596" i="14" s="1"/>
  <c r="I595" i="1"/>
  <c r="D595" i="14" s="1"/>
  <c r="I594" i="1"/>
  <c r="D594" i="14" s="1"/>
  <c r="I593" i="1"/>
  <c r="D593" i="14" s="1"/>
  <c r="I592" i="1"/>
  <c r="D592" i="14" s="1"/>
  <c r="I591" i="1"/>
  <c r="D591" i="14" s="1"/>
  <c r="I590" i="1"/>
  <c r="D590" i="14" s="1"/>
  <c r="I589" i="1"/>
  <c r="D589" i="14" s="1"/>
  <c r="I588" i="1"/>
  <c r="D588" i="14" s="1"/>
  <c r="I587" i="1"/>
  <c r="D587" i="14" s="1"/>
  <c r="I586" i="1"/>
  <c r="D586" i="14" s="1"/>
  <c r="I585" i="1"/>
  <c r="D585" i="14" s="1"/>
  <c r="I584" i="1"/>
  <c r="D584" i="14" s="1"/>
  <c r="I583" i="1"/>
  <c r="D583" i="14" s="1"/>
  <c r="I582" i="1"/>
  <c r="D582" i="14" s="1"/>
  <c r="I581" i="1"/>
  <c r="D581" i="14" s="1"/>
  <c r="I580" i="1"/>
  <c r="D580" i="14" s="1"/>
  <c r="I579" i="1"/>
  <c r="D579" i="14" s="1"/>
  <c r="I578" i="1"/>
  <c r="D578" i="14" s="1"/>
  <c r="I577" i="1"/>
  <c r="D577" i="14" s="1"/>
  <c r="I576" i="1"/>
  <c r="D576" i="14" s="1"/>
  <c r="I575" i="1"/>
  <c r="D575" i="14" s="1"/>
  <c r="I574" i="1"/>
  <c r="D574" i="14" s="1"/>
  <c r="I573" i="1"/>
  <c r="D573" i="14" s="1"/>
  <c r="I572" i="1"/>
  <c r="D572" i="14" s="1"/>
  <c r="I571" i="1"/>
  <c r="D571" i="14" s="1"/>
  <c r="I570" i="1"/>
  <c r="D570" i="14" s="1"/>
  <c r="I569" i="1"/>
  <c r="D569" i="14" s="1"/>
  <c r="I568" i="1"/>
  <c r="D568" i="14" s="1"/>
  <c r="I567" i="1"/>
  <c r="D567" i="14" s="1"/>
  <c r="I566" i="1"/>
  <c r="D566" i="14" s="1"/>
  <c r="I565" i="1"/>
  <c r="D565" i="14" s="1"/>
  <c r="I564" i="1"/>
  <c r="D564" i="14" s="1"/>
  <c r="I563" i="1"/>
  <c r="D563" i="14" s="1"/>
  <c r="I562" i="1"/>
  <c r="D562" i="14" s="1"/>
  <c r="I561" i="1"/>
  <c r="D561" i="14" s="1"/>
  <c r="I560" i="1"/>
  <c r="D560" i="14" s="1"/>
  <c r="I559" i="1"/>
  <c r="D559" i="14" s="1"/>
  <c r="I558" i="1"/>
  <c r="D558" i="14" s="1"/>
  <c r="I557" i="1"/>
  <c r="D557" i="14" s="1"/>
  <c r="I556" i="1"/>
  <c r="D556" i="14" s="1"/>
  <c r="I555" i="1"/>
  <c r="D555" i="14" s="1"/>
  <c r="I554" i="1"/>
  <c r="D554" i="14" s="1"/>
  <c r="I553" i="1"/>
  <c r="D553" i="14" s="1"/>
  <c r="I552" i="1"/>
  <c r="D552" i="14" s="1"/>
  <c r="I551" i="1"/>
  <c r="D551" i="14" s="1"/>
  <c r="I550" i="1"/>
  <c r="D550" i="14" s="1"/>
  <c r="I549" i="1"/>
  <c r="D549" i="14" s="1"/>
  <c r="I548" i="1"/>
  <c r="D548" i="14" s="1"/>
  <c r="I547" i="1"/>
  <c r="D547" i="14" s="1"/>
  <c r="I546" i="1"/>
  <c r="D546" i="14" s="1"/>
  <c r="I545" i="1"/>
  <c r="D545" i="14" s="1"/>
  <c r="I544" i="1"/>
  <c r="D544" i="14" s="1"/>
  <c r="I543" i="1"/>
  <c r="D543" i="14" s="1"/>
  <c r="I542" i="1"/>
  <c r="D542" i="14" s="1"/>
  <c r="I541" i="1"/>
  <c r="D541" i="14" s="1"/>
  <c r="I540" i="1"/>
  <c r="D540" i="14" s="1"/>
  <c r="I539" i="1"/>
  <c r="D539" i="14" s="1"/>
  <c r="I538" i="1"/>
  <c r="D538" i="14" s="1"/>
  <c r="I537" i="1"/>
  <c r="D537" i="14" s="1"/>
  <c r="I536" i="1"/>
  <c r="D536" i="14" s="1"/>
  <c r="I535" i="1"/>
  <c r="D535" i="14" s="1"/>
  <c r="I534" i="1"/>
  <c r="D534" i="14" s="1"/>
  <c r="I533" i="1"/>
  <c r="D533" i="14" s="1"/>
  <c r="I532" i="1"/>
  <c r="D532" i="14" s="1"/>
  <c r="I531" i="1"/>
  <c r="D531" i="14" s="1"/>
  <c r="I530" i="1"/>
  <c r="D530" i="14" s="1"/>
  <c r="I529" i="1"/>
  <c r="D529" i="14" s="1"/>
  <c r="I528" i="1"/>
  <c r="D528" i="14" s="1"/>
  <c r="I527" i="1"/>
  <c r="D527" i="14" s="1"/>
  <c r="I526" i="1"/>
  <c r="D526" i="14" s="1"/>
  <c r="I525" i="1"/>
  <c r="D525" i="14" s="1"/>
  <c r="I524" i="1"/>
  <c r="D524" i="14" s="1"/>
  <c r="I523" i="1"/>
  <c r="D523" i="14" s="1"/>
  <c r="I522" i="1"/>
  <c r="D522" i="14" s="1"/>
  <c r="I521" i="1"/>
  <c r="D521" i="14" s="1"/>
  <c r="I520" i="1"/>
  <c r="D520" i="14" s="1"/>
  <c r="I519" i="1"/>
  <c r="D519" i="14" s="1"/>
  <c r="I518" i="1"/>
  <c r="D518" i="14" s="1"/>
  <c r="I517" i="1"/>
  <c r="D517" i="14" s="1"/>
  <c r="I516" i="1"/>
  <c r="D516" i="14" s="1"/>
  <c r="I515" i="1"/>
  <c r="D515" i="14" s="1"/>
  <c r="I514" i="1"/>
  <c r="D514" i="14" s="1"/>
  <c r="I513" i="1"/>
  <c r="D513" i="14" s="1"/>
  <c r="I512" i="1"/>
  <c r="D512" i="14" s="1"/>
  <c r="I511" i="1"/>
  <c r="D511" i="14" s="1"/>
  <c r="I510" i="1"/>
  <c r="D510" i="14" s="1"/>
  <c r="I509" i="1"/>
  <c r="D509" i="14" s="1"/>
  <c r="I508" i="1"/>
  <c r="D508" i="14" s="1"/>
  <c r="I507" i="1"/>
  <c r="D507" i="14" s="1"/>
  <c r="I506" i="1"/>
  <c r="D506" i="14" s="1"/>
  <c r="I505" i="1"/>
  <c r="D505" i="14" s="1"/>
  <c r="I504" i="1"/>
  <c r="D504" i="14" s="1"/>
  <c r="I503" i="1"/>
  <c r="D503" i="14" s="1"/>
  <c r="I502" i="1"/>
  <c r="D502" i="14" s="1"/>
  <c r="I501" i="1"/>
  <c r="D501" i="14" s="1"/>
  <c r="I500" i="1"/>
  <c r="D500" i="14" s="1"/>
  <c r="I499" i="1"/>
  <c r="D499" i="14" s="1"/>
  <c r="I498" i="1"/>
  <c r="D498" i="14" s="1"/>
  <c r="I497" i="1"/>
  <c r="D497" i="14" s="1"/>
  <c r="I496" i="1"/>
  <c r="D496" i="14" s="1"/>
  <c r="I495" i="1"/>
  <c r="D495" i="14" s="1"/>
  <c r="I494" i="1"/>
  <c r="D494" i="14" s="1"/>
  <c r="I493" i="1"/>
  <c r="D493" i="14" s="1"/>
  <c r="I492" i="1"/>
  <c r="D492" i="14" s="1"/>
  <c r="I491" i="1"/>
  <c r="D491" i="14" s="1"/>
  <c r="I490" i="1"/>
  <c r="D490" i="14" s="1"/>
  <c r="I489" i="1"/>
  <c r="D489" i="14" s="1"/>
  <c r="I488" i="1"/>
  <c r="D488" i="14" s="1"/>
  <c r="I487" i="1"/>
  <c r="D487" i="14" s="1"/>
  <c r="I486" i="1"/>
  <c r="D486" i="14" s="1"/>
  <c r="I485" i="1"/>
  <c r="D485" i="14" s="1"/>
  <c r="I484" i="1"/>
  <c r="D484" i="14" s="1"/>
  <c r="I483" i="1"/>
  <c r="D483" i="14" s="1"/>
  <c r="I482" i="1"/>
  <c r="D482" i="14" s="1"/>
  <c r="I481" i="1"/>
  <c r="D481" i="14" s="1"/>
  <c r="I480" i="1"/>
  <c r="D480" i="14" s="1"/>
  <c r="I479" i="1"/>
  <c r="D479" i="14" s="1"/>
  <c r="I478" i="1"/>
  <c r="D478" i="14" s="1"/>
  <c r="I477" i="1"/>
  <c r="D477" i="14" s="1"/>
  <c r="I476" i="1"/>
  <c r="D476" i="14" s="1"/>
  <c r="I475" i="1"/>
  <c r="D475" i="14" s="1"/>
  <c r="I474" i="1"/>
  <c r="D474" i="14" s="1"/>
  <c r="I473" i="1"/>
  <c r="D473" i="14" s="1"/>
  <c r="I472" i="1"/>
  <c r="D472" i="14" s="1"/>
  <c r="I471" i="1"/>
  <c r="D471" i="14" s="1"/>
  <c r="I470" i="1"/>
  <c r="D470" i="14" s="1"/>
  <c r="I469" i="1"/>
  <c r="D469" i="14" s="1"/>
  <c r="I468" i="1"/>
  <c r="D468" i="14" s="1"/>
  <c r="I467" i="1"/>
  <c r="D467" i="14" s="1"/>
  <c r="I466" i="1"/>
  <c r="D466" i="14" s="1"/>
  <c r="I465" i="1"/>
  <c r="D465" i="14" s="1"/>
  <c r="I464" i="1"/>
  <c r="D464" i="14" s="1"/>
  <c r="I463" i="1"/>
  <c r="D463" i="14" s="1"/>
  <c r="I462" i="1"/>
  <c r="D462" i="14" s="1"/>
  <c r="I461" i="1"/>
  <c r="D461" i="14" s="1"/>
  <c r="I460" i="1"/>
  <c r="D460" i="14" s="1"/>
  <c r="I459" i="1"/>
  <c r="D459" i="14" s="1"/>
  <c r="I458" i="1"/>
  <c r="D458" i="14" s="1"/>
  <c r="I457" i="1"/>
  <c r="D457" i="14" s="1"/>
  <c r="I456" i="1"/>
  <c r="D456" i="14" s="1"/>
  <c r="I455" i="1"/>
  <c r="D455" i="14" s="1"/>
  <c r="I454" i="1"/>
  <c r="D454" i="14" s="1"/>
  <c r="I453" i="1"/>
  <c r="D453" i="14" s="1"/>
  <c r="I452" i="1"/>
  <c r="D452" i="14" s="1"/>
  <c r="I451" i="1"/>
  <c r="D451" i="14" s="1"/>
  <c r="I450" i="1"/>
  <c r="D450" i="14" s="1"/>
  <c r="I449" i="1"/>
  <c r="D449" i="14" s="1"/>
  <c r="I448" i="1"/>
  <c r="D448" i="14" s="1"/>
  <c r="I447" i="1"/>
  <c r="D447" i="14" s="1"/>
  <c r="I446" i="1"/>
  <c r="D446" i="14" s="1"/>
  <c r="I445" i="1"/>
  <c r="D445" i="14" s="1"/>
  <c r="I444" i="1"/>
  <c r="D444" i="14" s="1"/>
  <c r="I443" i="1"/>
  <c r="D443" i="14" s="1"/>
  <c r="I442" i="1"/>
  <c r="D442" i="14" s="1"/>
  <c r="I441" i="1"/>
  <c r="D441" i="14" s="1"/>
  <c r="I440" i="1"/>
  <c r="D440" i="14" s="1"/>
  <c r="I439" i="1"/>
  <c r="D439" i="14" s="1"/>
  <c r="I438" i="1"/>
  <c r="D438" i="14" s="1"/>
  <c r="I437" i="1"/>
  <c r="D437" i="14" s="1"/>
  <c r="I436" i="1"/>
  <c r="D436" i="14" s="1"/>
  <c r="I435" i="1"/>
  <c r="D435" i="14" s="1"/>
  <c r="I434" i="1"/>
  <c r="D434" i="14" s="1"/>
  <c r="I433" i="1"/>
  <c r="D433" i="14" s="1"/>
  <c r="I432" i="1"/>
  <c r="D432" i="14" s="1"/>
  <c r="I431" i="1"/>
  <c r="D431" i="14" s="1"/>
  <c r="I430" i="1"/>
  <c r="D430" i="14" s="1"/>
  <c r="I429" i="1"/>
  <c r="D429" i="14" s="1"/>
  <c r="I428" i="1"/>
  <c r="D428" i="14" s="1"/>
  <c r="I427" i="1"/>
  <c r="D427" i="14" s="1"/>
  <c r="I426" i="1"/>
  <c r="D426" i="14" s="1"/>
  <c r="I425" i="1"/>
  <c r="D425" i="14" s="1"/>
  <c r="I424" i="1"/>
  <c r="D424" i="14" s="1"/>
  <c r="I423" i="1"/>
  <c r="D423" i="14" s="1"/>
  <c r="I422" i="1"/>
  <c r="D422" i="14" s="1"/>
  <c r="I421" i="1"/>
  <c r="D421" i="14" s="1"/>
  <c r="I420" i="1"/>
  <c r="D420" i="14" s="1"/>
  <c r="I419" i="1"/>
  <c r="D419" i="14" s="1"/>
  <c r="I418" i="1"/>
  <c r="D418" i="14" s="1"/>
  <c r="I417" i="1"/>
  <c r="D417" i="14" s="1"/>
  <c r="I416" i="1"/>
  <c r="D416" i="14" s="1"/>
  <c r="I415" i="1"/>
  <c r="D415" i="14" s="1"/>
  <c r="I414" i="1"/>
  <c r="D414" i="14" s="1"/>
  <c r="I413" i="1"/>
  <c r="D413" i="14" s="1"/>
  <c r="I412" i="1"/>
  <c r="D412" i="14" s="1"/>
  <c r="I411" i="1"/>
  <c r="D411" i="14" s="1"/>
  <c r="I410" i="1"/>
  <c r="D410" i="14" s="1"/>
  <c r="I409" i="1"/>
  <c r="D409" i="14" s="1"/>
  <c r="I408" i="1"/>
  <c r="D408" i="14" s="1"/>
  <c r="I407" i="1"/>
  <c r="D407" i="14" s="1"/>
  <c r="I406" i="1"/>
  <c r="D406" i="14" s="1"/>
  <c r="I405" i="1"/>
  <c r="D405" i="14" s="1"/>
  <c r="I404" i="1"/>
  <c r="D404" i="14" s="1"/>
  <c r="I403" i="1"/>
  <c r="D403" i="14" s="1"/>
  <c r="I402" i="1"/>
  <c r="D402" i="14" s="1"/>
  <c r="I401" i="1"/>
  <c r="D401" i="14" s="1"/>
  <c r="I400" i="1"/>
  <c r="D400" i="14" s="1"/>
  <c r="I399" i="1"/>
  <c r="D399" i="14" s="1"/>
  <c r="I398" i="1"/>
  <c r="D398" i="14" s="1"/>
  <c r="I397" i="1"/>
  <c r="D397" i="14" s="1"/>
  <c r="I396" i="1"/>
  <c r="D396" i="14" s="1"/>
  <c r="I395" i="1"/>
  <c r="D395" i="14" s="1"/>
  <c r="I394" i="1"/>
  <c r="D394" i="14" s="1"/>
  <c r="I393" i="1"/>
  <c r="D393" i="14" s="1"/>
  <c r="I392" i="1"/>
  <c r="D392" i="14" s="1"/>
  <c r="I391" i="1"/>
  <c r="D391" i="14" s="1"/>
  <c r="I390" i="1"/>
  <c r="D390" i="14" s="1"/>
  <c r="I389" i="1"/>
  <c r="D389" i="14" s="1"/>
  <c r="I388" i="1"/>
  <c r="D388" i="14" s="1"/>
  <c r="I387" i="1"/>
  <c r="D387" i="14" s="1"/>
  <c r="I386" i="1"/>
  <c r="D386" i="14" s="1"/>
  <c r="I385" i="1"/>
  <c r="D385" i="14" s="1"/>
  <c r="I384" i="1"/>
  <c r="D384" i="14" s="1"/>
  <c r="I383" i="1"/>
  <c r="D383" i="14" s="1"/>
  <c r="I382" i="1"/>
  <c r="D382" i="14" s="1"/>
  <c r="I381" i="1"/>
  <c r="D381" i="14" s="1"/>
  <c r="I380" i="1"/>
  <c r="D380" i="14" s="1"/>
  <c r="I379" i="1"/>
  <c r="D379" i="14" s="1"/>
  <c r="I378" i="1"/>
  <c r="D378" i="14" s="1"/>
  <c r="I377" i="1"/>
  <c r="D377" i="14" s="1"/>
  <c r="I376" i="1"/>
  <c r="D376" i="14" s="1"/>
  <c r="I375" i="1"/>
  <c r="D375" i="14" s="1"/>
  <c r="I374" i="1"/>
  <c r="D374" i="14" s="1"/>
  <c r="I373" i="1"/>
  <c r="D373" i="14" s="1"/>
  <c r="I372" i="1"/>
  <c r="D372" i="14" s="1"/>
  <c r="I371" i="1"/>
  <c r="D371" i="14" s="1"/>
  <c r="C8" i="8"/>
  <c r="C7" i="8"/>
  <c r="C6" i="8"/>
  <c r="F24" i="8"/>
  <c r="T10" i="8"/>
  <c r="G123" i="14" l="1"/>
  <c r="G119" i="14"/>
  <c r="G115" i="14"/>
  <c r="G111" i="14"/>
  <c r="G107" i="14"/>
  <c r="G103" i="14"/>
  <c r="G99" i="14"/>
  <c r="G95" i="14"/>
  <c r="G122" i="14"/>
  <c r="G118" i="14"/>
  <c r="G114" i="14"/>
  <c r="G110" i="14"/>
  <c r="G106" i="14"/>
  <c r="G102" i="14"/>
  <c r="G98" i="14"/>
  <c r="G94" i="14"/>
  <c r="G90" i="14"/>
  <c r="G86" i="14"/>
  <c r="G82" i="14"/>
  <c r="G78" i="14"/>
  <c r="G74" i="14"/>
  <c r="G70" i="14"/>
  <c r="G66" i="14"/>
  <c r="G62" i="14"/>
  <c r="G125" i="14"/>
  <c r="G121" i="14"/>
  <c r="G117" i="14"/>
  <c r="G113" i="14"/>
  <c r="G109" i="14"/>
  <c r="G105" i="14"/>
  <c r="G101" i="14"/>
  <c r="G97" i="14"/>
  <c r="G93" i="14"/>
  <c r="G89" i="14"/>
  <c r="G85" i="14"/>
  <c r="G81" i="14"/>
  <c r="G77" i="14"/>
  <c r="G73" i="14"/>
  <c r="G69" i="14"/>
  <c r="G65" i="14"/>
  <c r="F65" i="14"/>
  <c r="H65" i="14" s="1"/>
  <c r="G61" i="14"/>
  <c r="F61" i="14"/>
  <c r="H61" i="14" s="1"/>
  <c r="G57" i="14"/>
  <c r="F57" i="14"/>
  <c r="H57" i="14" s="1"/>
  <c r="G53" i="14"/>
  <c r="F53" i="14"/>
  <c r="H53" i="14" s="1"/>
  <c r="G49" i="14"/>
  <c r="F49" i="14"/>
  <c r="H49" i="14" s="1"/>
  <c r="G45" i="14"/>
  <c r="F45" i="14"/>
  <c r="H45" i="14" s="1"/>
  <c r="G41" i="14"/>
  <c r="F41" i="14"/>
  <c r="H41" i="14" s="1"/>
  <c r="G37" i="14"/>
  <c r="F37" i="14"/>
  <c r="H37" i="14" s="1"/>
  <c r="G33" i="14"/>
  <c r="F33" i="14"/>
  <c r="H33" i="14" s="1"/>
  <c r="G29" i="14"/>
  <c r="F29" i="14"/>
  <c r="H29" i="14" s="1"/>
  <c r="G25" i="14"/>
  <c r="F25" i="14"/>
  <c r="H25" i="14" s="1"/>
  <c r="G21" i="14"/>
  <c r="F21" i="14"/>
  <c r="H21" i="14" s="1"/>
  <c r="G17" i="14"/>
  <c r="F17" i="14"/>
  <c r="H17" i="14" s="1"/>
  <c r="G13" i="14"/>
  <c r="F13" i="14"/>
  <c r="H13" i="14" s="1"/>
  <c r="G9" i="14"/>
  <c r="F9" i="14"/>
  <c r="H9" i="14" s="1"/>
  <c r="F6" i="14"/>
  <c r="H6" i="14" s="1"/>
  <c r="G6" i="14"/>
  <c r="G124" i="14"/>
  <c r="G120" i="14"/>
  <c r="G116" i="14"/>
  <c r="G112" i="14"/>
  <c r="G108" i="14"/>
  <c r="G104" i="14"/>
  <c r="G100" i="14"/>
  <c r="G96" i="14"/>
  <c r="G92" i="14"/>
  <c r="G88" i="14"/>
  <c r="G84" i="14"/>
  <c r="G80" i="14"/>
  <c r="G76" i="14"/>
  <c r="G72" i="14"/>
  <c r="G68" i="14"/>
  <c r="G64" i="14"/>
  <c r="G60" i="14"/>
  <c r="G56" i="14"/>
  <c r="G52" i="14"/>
  <c r="G48" i="14"/>
  <c r="G44" i="14"/>
  <c r="G40" i="14"/>
  <c r="G36" i="14"/>
  <c r="G32" i="14"/>
  <c r="G28" i="14"/>
  <c r="G24" i="14"/>
  <c r="G20" i="14"/>
  <c r="G16" i="14"/>
  <c r="G12" i="14"/>
  <c r="G8" i="14"/>
  <c r="J62" i="14"/>
  <c r="K62" i="14" s="1"/>
  <c r="J58" i="14"/>
  <c r="K58" i="14" s="1"/>
  <c r="J54" i="14"/>
  <c r="K54" i="14" s="1"/>
  <c r="J50" i="14"/>
  <c r="K50" i="14" s="1"/>
  <c r="J46" i="14"/>
  <c r="K46" i="14" s="1"/>
  <c r="J42" i="14"/>
  <c r="K42" i="14" s="1"/>
  <c r="J38" i="14"/>
  <c r="K38" i="14" s="1"/>
  <c r="J34" i="14"/>
  <c r="K34" i="14" s="1"/>
  <c r="J30" i="14"/>
  <c r="K30" i="14" s="1"/>
  <c r="J26" i="14"/>
  <c r="K26" i="14" s="1"/>
  <c r="J22" i="14"/>
  <c r="K22" i="14" s="1"/>
  <c r="J18" i="14"/>
  <c r="K18" i="14" s="1"/>
  <c r="J14" i="14"/>
  <c r="K14" i="14" s="1"/>
  <c r="J10" i="14"/>
  <c r="K10" i="14" s="1"/>
  <c r="G91" i="14"/>
  <c r="G87" i="14"/>
  <c r="G83" i="14"/>
  <c r="G79" i="14"/>
  <c r="G75" i="14"/>
  <c r="G71" i="14"/>
  <c r="G67" i="14"/>
  <c r="G63" i="14"/>
  <c r="G59" i="14"/>
  <c r="G55" i="14"/>
  <c r="G51" i="14"/>
  <c r="G47" i="14"/>
  <c r="G43" i="14"/>
  <c r="G39" i="14"/>
  <c r="G35" i="14"/>
  <c r="G31" i="14"/>
  <c r="G27" i="14"/>
  <c r="G23" i="14"/>
  <c r="G19" i="14"/>
  <c r="G15" i="14"/>
  <c r="G11" i="14"/>
  <c r="G7" i="14"/>
  <c r="J65" i="14"/>
  <c r="K65" i="14" s="1"/>
  <c r="J61" i="14"/>
  <c r="K61" i="14" s="1"/>
  <c r="J57" i="14"/>
  <c r="K57" i="14" s="1"/>
  <c r="J53" i="14"/>
  <c r="K53" i="14" s="1"/>
  <c r="J49" i="14"/>
  <c r="K49" i="14" s="1"/>
  <c r="J45" i="14"/>
  <c r="K45" i="14" s="1"/>
  <c r="J41" i="14"/>
  <c r="K41" i="14" s="1"/>
  <c r="J37" i="14"/>
  <c r="K37" i="14" s="1"/>
  <c r="J33" i="14"/>
  <c r="K33" i="14" s="1"/>
  <c r="J29" i="14"/>
  <c r="K29" i="14" s="1"/>
  <c r="J25" i="14"/>
  <c r="K25" i="14" s="1"/>
  <c r="J21" i="14"/>
  <c r="K21" i="14" s="1"/>
  <c r="J17" i="14"/>
  <c r="K17" i="14" s="1"/>
  <c r="J13" i="14"/>
  <c r="K13" i="14" s="1"/>
  <c r="J9" i="14"/>
  <c r="K9" i="14" s="1"/>
  <c r="F64" i="14"/>
  <c r="H64" i="14" s="1"/>
  <c r="F60" i="14"/>
  <c r="H60" i="14" s="1"/>
  <c r="F56" i="14"/>
  <c r="H56" i="14" s="1"/>
  <c r="F52" i="14"/>
  <c r="H52" i="14" s="1"/>
  <c r="F48" i="14"/>
  <c r="H48" i="14" s="1"/>
  <c r="F44" i="14"/>
  <c r="H44" i="14" s="1"/>
  <c r="F40" i="14"/>
  <c r="H40" i="14" s="1"/>
  <c r="F36" i="14"/>
  <c r="H36" i="14" s="1"/>
  <c r="F32" i="14"/>
  <c r="H32" i="14" s="1"/>
  <c r="F28" i="14"/>
  <c r="H28" i="14" s="1"/>
  <c r="F24" i="14"/>
  <c r="H24" i="14" s="1"/>
  <c r="F20" i="14"/>
  <c r="H20" i="14" s="1"/>
  <c r="F16" i="14"/>
  <c r="H16" i="14" s="1"/>
  <c r="F12" i="14"/>
  <c r="H12" i="14" s="1"/>
  <c r="F8" i="14"/>
  <c r="H8" i="14" s="1"/>
  <c r="G58" i="14"/>
  <c r="G54" i="14"/>
  <c r="G50" i="14"/>
  <c r="G46" i="14"/>
  <c r="G42" i="14"/>
  <c r="G38" i="14"/>
  <c r="G34" i="14"/>
  <c r="G30" i="14"/>
  <c r="G26" i="14"/>
  <c r="G22" i="14"/>
  <c r="G18" i="14"/>
  <c r="G14" i="14"/>
  <c r="G10" i="14"/>
  <c r="J6" i="14"/>
  <c r="K6" i="14" s="1"/>
  <c r="J64" i="14"/>
  <c r="K64" i="14" s="1"/>
  <c r="J60" i="14"/>
  <c r="K60" i="14" s="1"/>
  <c r="J56" i="14"/>
  <c r="K56" i="14" s="1"/>
  <c r="J52" i="14"/>
  <c r="K52" i="14" s="1"/>
  <c r="J48" i="14"/>
  <c r="K48" i="14" s="1"/>
  <c r="J44" i="14"/>
  <c r="K44" i="14" s="1"/>
  <c r="J40" i="14"/>
  <c r="K40" i="14" s="1"/>
  <c r="J36" i="14"/>
  <c r="K36" i="14" s="1"/>
  <c r="J32" i="14"/>
  <c r="K32" i="14" s="1"/>
  <c r="J28" i="14"/>
  <c r="K28" i="14" s="1"/>
  <c r="J24" i="14"/>
  <c r="K24" i="14" s="1"/>
  <c r="J20" i="14"/>
  <c r="K20" i="14" s="1"/>
  <c r="J16" i="14"/>
  <c r="K16" i="14" s="1"/>
  <c r="J12" i="14"/>
  <c r="K12" i="14" s="1"/>
  <c r="J8" i="14"/>
  <c r="K8" i="14" s="1"/>
  <c r="F63" i="14"/>
  <c r="H63" i="14" s="1"/>
  <c r="F59" i="14"/>
  <c r="H59" i="14" s="1"/>
  <c r="F55" i="14"/>
  <c r="H55" i="14" s="1"/>
  <c r="F51" i="14"/>
  <c r="H51" i="14" s="1"/>
  <c r="F47" i="14"/>
  <c r="H47" i="14" s="1"/>
  <c r="F43" i="14"/>
  <c r="H43" i="14" s="1"/>
  <c r="F39" i="14"/>
  <c r="H39" i="14" s="1"/>
  <c r="F35" i="14"/>
  <c r="H35" i="14" s="1"/>
  <c r="F31" i="14"/>
  <c r="H31" i="14" s="1"/>
  <c r="F27" i="14"/>
  <c r="H27" i="14" s="1"/>
  <c r="F23" i="14"/>
  <c r="H23" i="14" s="1"/>
  <c r="F19" i="14"/>
  <c r="H19" i="14" s="1"/>
  <c r="F15" i="14"/>
  <c r="H15" i="14" s="1"/>
  <c r="F11" i="14"/>
  <c r="H11" i="14" s="1"/>
  <c r="F7" i="14"/>
  <c r="H7" i="14" s="1"/>
  <c r="J63" i="14"/>
  <c r="K63" i="14" s="1"/>
  <c r="J59" i="14"/>
  <c r="K59" i="14" s="1"/>
  <c r="J55" i="14"/>
  <c r="K55" i="14" s="1"/>
  <c r="J51" i="14"/>
  <c r="K51" i="14" s="1"/>
  <c r="J47" i="14"/>
  <c r="K47" i="14" s="1"/>
  <c r="J43" i="14"/>
  <c r="K43" i="14" s="1"/>
  <c r="J39" i="14"/>
  <c r="K39" i="14" s="1"/>
  <c r="J35" i="14"/>
  <c r="K35" i="14" s="1"/>
  <c r="J31" i="14"/>
  <c r="K31" i="14" s="1"/>
  <c r="J27" i="14"/>
  <c r="K27" i="14" s="1"/>
  <c r="J23" i="14"/>
  <c r="K23" i="14" s="1"/>
  <c r="J19" i="14"/>
  <c r="K19" i="14" s="1"/>
  <c r="J15" i="14"/>
  <c r="K15" i="14" s="1"/>
  <c r="J11" i="14"/>
  <c r="K11" i="14" s="1"/>
  <c r="J7" i="14"/>
  <c r="K7" i="14" s="1"/>
  <c r="F62" i="14"/>
  <c r="H62" i="14" s="1"/>
  <c r="F58" i="14"/>
  <c r="H58" i="14" s="1"/>
  <c r="F54" i="14"/>
  <c r="H54" i="14" s="1"/>
  <c r="F50" i="14"/>
  <c r="H50" i="14" s="1"/>
  <c r="F46" i="14"/>
  <c r="H46" i="14" s="1"/>
  <c r="F42" i="14"/>
  <c r="H42" i="14" s="1"/>
  <c r="F38" i="14"/>
  <c r="H38" i="14" s="1"/>
  <c r="F34" i="14"/>
  <c r="H34" i="14" s="1"/>
  <c r="F30" i="14"/>
  <c r="H30" i="14" s="1"/>
  <c r="F26" i="14"/>
  <c r="H26" i="14" s="1"/>
  <c r="F22" i="14"/>
  <c r="H22" i="14" s="1"/>
  <c r="F18" i="14"/>
  <c r="H18" i="14" s="1"/>
  <c r="F14" i="14"/>
  <c r="H14" i="14" s="1"/>
  <c r="F10" i="14"/>
  <c r="H10" i="14" s="1"/>
  <c r="G733" i="14"/>
  <c r="G717" i="14"/>
  <c r="G701" i="14"/>
  <c r="G681" i="14"/>
  <c r="G665" i="14"/>
  <c r="G649" i="14"/>
  <c r="G633" i="14"/>
  <c r="G617" i="14"/>
  <c r="G601" i="14"/>
  <c r="G585" i="14"/>
  <c r="G569" i="14"/>
  <c r="G557" i="14"/>
  <c r="G541" i="14"/>
  <c r="G525" i="14"/>
  <c r="G509" i="14"/>
  <c r="G493" i="14"/>
  <c r="G477" i="14"/>
  <c r="G461" i="14"/>
  <c r="G445" i="14"/>
  <c r="G429" i="14"/>
  <c r="G413" i="14"/>
  <c r="G397" i="14"/>
  <c r="G381" i="14"/>
  <c r="G365" i="14"/>
  <c r="G341" i="14"/>
  <c r="G329" i="14"/>
  <c r="G309" i="14"/>
  <c r="G293" i="14"/>
  <c r="G277" i="14"/>
  <c r="G261" i="14"/>
  <c r="G245" i="14"/>
  <c r="G229" i="14"/>
  <c r="G209" i="14"/>
  <c r="G197" i="14"/>
  <c r="G181" i="14"/>
  <c r="G161" i="14"/>
  <c r="G149" i="14"/>
  <c r="G133" i="14"/>
  <c r="G728" i="14"/>
  <c r="G716" i="14"/>
  <c r="G708" i="14"/>
  <c r="G700" i="14"/>
  <c r="G684" i="14"/>
  <c r="G735" i="14"/>
  <c r="G731" i="14"/>
  <c r="G727" i="14"/>
  <c r="G723" i="14"/>
  <c r="G719" i="14"/>
  <c r="G715" i="14"/>
  <c r="G711" i="14"/>
  <c r="G707" i="14"/>
  <c r="G703" i="14"/>
  <c r="G699" i="14"/>
  <c r="G695" i="14"/>
  <c r="G691" i="14"/>
  <c r="G687" i="14"/>
  <c r="G683" i="14"/>
  <c r="G679" i="14"/>
  <c r="G675" i="14"/>
  <c r="G671" i="14"/>
  <c r="G667" i="14"/>
  <c r="G663" i="14"/>
  <c r="G659" i="14"/>
  <c r="G655" i="14"/>
  <c r="G651" i="14"/>
  <c r="G647" i="14"/>
  <c r="G643" i="14"/>
  <c r="G639" i="14"/>
  <c r="G635" i="14"/>
  <c r="G631" i="14"/>
  <c r="G627" i="14"/>
  <c r="G623" i="14"/>
  <c r="G619" i="14"/>
  <c r="G615" i="14"/>
  <c r="G611" i="14"/>
  <c r="G607" i="14"/>
  <c r="G603" i="14"/>
  <c r="G599" i="14"/>
  <c r="G595" i="14"/>
  <c r="G591" i="14"/>
  <c r="G587" i="14"/>
  <c r="G583" i="14"/>
  <c r="G579" i="14"/>
  <c r="G575" i="14"/>
  <c r="G571" i="14"/>
  <c r="G567" i="14"/>
  <c r="G563" i="14"/>
  <c r="G559" i="14"/>
  <c r="G555" i="14"/>
  <c r="G551" i="14"/>
  <c r="G547" i="14"/>
  <c r="G543" i="14"/>
  <c r="G539" i="14"/>
  <c r="G535" i="14"/>
  <c r="G531" i="14"/>
  <c r="G527" i="14"/>
  <c r="G523" i="14"/>
  <c r="G519" i="14"/>
  <c r="G515" i="14"/>
  <c r="G511" i="14"/>
  <c r="G507" i="14"/>
  <c r="G503" i="14"/>
  <c r="G499" i="14"/>
  <c r="G495" i="14"/>
  <c r="G491" i="14"/>
  <c r="G487" i="14"/>
  <c r="G483" i="14"/>
  <c r="G479" i="14"/>
  <c r="G475" i="14"/>
  <c r="G471" i="14"/>
  <c r="G467" i="14"/>
  <c r="G463" i="14"/>
  <c r="G459" i="14"/>
  <c r="G455" i="14"/>
  <c r="G451" i="14"/>
  <c r="G447" i="14"/>
  <c r="G443" i="14"/>
  <c r="G439" i="14"/>
  <c r="G435" i="14"/>
  <c r="G431" i="14"/>
  <c r="G427" i="14"/>
  <c r="G423" i="14"/>
  <c r="G419" i="14"/>
  <c r="G415" i="14"/>
  <c r="G411" i="14"/>
  <c r="G407" i="14"/>
  <c r="G403" i="14"/>
  <c r="G399" i="14"/>
  <c r="G395" i="14"/>
  <c r="G391" i="14"/>
  <c r="G387" i="14"/>
  <c r="G383" i="14"/>
  <c r="G379" i="14"/>
  <c r="G375" i="14"/>
  <c r="G371" i="14"/>
  <c r="G367" i="14"/>
  <c r="G363" i="14"/>
  <c r="G359" i="14"/>
  <c r="G355" i="14"/>
  <c r="G351" i="14"/>
  <c r="G347" i="14"/>
  <c r="G343" i="14"/>
  <c r="G339" i="14"/>
  <c r="G335" i="14"/>
  <c r="G331" i="14"/>
  <c r="G327" i="14"/>
  <c r="G323" i="14"/>
  <c r="G319" i="14"/>
  <c r="G315" i="14"/>
  <c r="G311" i="14"/>
  <c r="G307" i="14"/>
  <c r="G303" i="14"/>
  <c r="G299" i="14"/>
  <c r="G295" i="14"/>
  <c r="G291" i="14"/>
  <c r="G287" i="14"/>
  <c r="G283" i="14"/>
  <c r="G721" i="14"/>
  <c r="G705" i="14"/>
  <c r="G693" i="14"/>
  <c r="G677" i="14"/>
  <c r="G661" i="14"/>
  <c r="G641" i="14"/>
  <c r="G625" i="14"/>
  <c r="G609" i="14"/>
  <c r="G593" i="14"/>
  <c r="G577" i="14"/>
  <c r="G561" i="14"/>
  <c r="G545" i="14"/>
  <c r="G533" i="14"/>
  <c r="G517" i="14"/>
  <c r="G497" i="14"/>
  <c r="G481" i="14"/>
  <c r="G469" i="14"/>
  <c r="G449" i="14"/>
  <c r="G433" i="14"/>
  <c r="G417" i="14"/>
  <c r="G405" i="14"/>
  <c r="G389" i="14"/>
  <c r="G373" i="14"/>
  <c r="G361" i="14"/>
  <c r="G349" i="14"/>
  <c r="G333" i="14"/>
  <c r="G317" i="14"/>
  <c r="G301" i="14"/>
  <c r="G285" i="14"/>
  <c r="G269" i="14"/>
  <c r="G253" i="14"/>
  <c r="G237" i="14"/>
  <c r="G217" i="14"/>
  <c r="G201" i="14"/>
  <c r="G185" i="14"/>
  <c r="G173" i="14"/>
  <c r="G153" i="14"/>
  <c r="G137" i="14"/>
  <c r="G734" i="14"/>
  <c r="G730" i="14"/>
  <c r="G726" i="14"/>
  <c r="G722" i="14"/>
  <c r="G718" i="14"/>
  <c r="G714" i="14"/>
  <c r="G710" i="14"/>
  <c r="G706" i="14"/>
  <c r="G702" i="14"/>
  <c r="G698" i="14"/>
  <c r="G694" i="14"/>
  <c r="G690" i="14"/>
  <c r="G686" i="14"/>
  <c r="G682" i="14"/>
  <c r="G678" i="14"/>
  <c r="G674" i="14"/>
  <c r="G670" i="14"/>
  <c r="G666" i="14"/>
  <c r="G662" i="14"/>
  <c r="G658" i="14"/>
  <c r="G654" i="14"/>
  <c r="G650" i="14"/>
  <c r="G646" i="14"/>
  <c r="G642" i="14"/>
  <c r="G638" i="14"/>
  <c r="G634" i="14"/>
  <c r="G630" i="14"/>
  <c r="G626" i="14"/>
  <c r="G622" i="14"/>
  <c r="G618" i="14"/>
  <c r="G614" i="14"/>
  <c r="G610" i="14"/>
  <c r="G606" i="14"/>
  <c r="G602" i="14"/>
  <c r="G598" i="14"/>
  <c r="G594" i="14"/>
  <c r="G590" i="14"/>
  <c r="G586" i="14"/>
  <c r="G582" i="14"/>
  <c r="G578" i="14"/>
  <c r="G574" i="14"/>
  <c r="G570" i="14"/>
  <c r="G566" i="14"/>
  <c r="G562" i="14"/>
  <c r="G558" i="14"/>
  <c r="G554" i="14"/>
  <c r="G550" i="14"/>
  <c r="G546" i="14"/>
  <c r="G542" i="14"/>
  <c r="G538" i="14"/>
  <c r="G534" i="14"/>
  <c r="G530" i="14"/>
  <c r="G526" i="14"/>
  <c r="G522" i="14"/>
  <c r="G518" i="14"/>
  <c r="G514" i="14"/>
  <c r="G510" i="14"/>
  <c r="G506" i="14"/>
  <c r="G502" i="14"/>
  <c r="G498" i="14"/>
  <c r="G494" i="14"/>
  <c r="G490" i="14"/>
  <c r="G486" i="14"/>
  <c r="G482" i="14"/>
  <c r="G478" i="14"/>
  <c r="G474" i="14"/>
  <c r="G470" i="14"/>
  <c r="G466" i="14"/>
  <c r="G462" i="14"/>
  <c r="G458" i="14"/>
  <c r="G454" i="14"/>
  <c r="G450" i="14"/>
  <c r="G446" i="14"/>
  <c r="G442" i="14"/>
  <c r="G438" i="14"/>
  <c r="G434" i="14"/>
  <c r="G430" i="14"/>
  <c r="G426" i="14"/>
  <c r="G422" i="14"/>
  <c r="G418" i="14"/>
  <c r="G414" i="14"/>
  <c r="G410" i="14"/>
  <c r="G406" i="14"/>
  <c r="G402" i="14"/>
  <c r="G398" i="14"/>
  <c r="G394" i="14"/>
  <c r="G390" i="14"/>
  <c r="G386" i="14"/>
  <c r="G382" i="14"/>
  <c r="G378" i="14"/>
  <c r="G374" i="14"/>
  <c r="G370" i="14"/>
  <c r="G366" i="14"/>
  <c r="G362" i="14"/>
  <c r="G358" i="14"/>
  <c r="G354" i="14"/>
  <c r="G350" i="14"/>
  <c r="G346" i="14"/>
  <c r="G725" i="14"/>
  <c r="G709" i="14"/>
  <c r="G689" i="14"/>
  <c r="G673" i="14"/>
  <c r="G657" i="14"/>
  <c r="G645" i="14"/>
  <c r="G629" i="14"/>
  <c r="G613" i="14"/>
  <c r="G597" i="14"/>
  <c r="G581" i="14"/>
  <c r="G565" i="14"/>
  <c r="G549" i="14"/>
  <c r="G529" i="14"/>
  <c r="G513" i="14"/>
  <c r="G501" i="14"/>
  <c r="G485" i="14"/>
  <c r="G465" i="14"/>
  <c r="G453" i="14"/>
  <c r="G437" i="14"/>
  <c r="G421" i="14"/>
  <c r="G401" i="14"/>
  <c r="G385" i="14"/>
  <c r="G369" i="14"/>
  <c r="G353" i="14"/>
  <c r="G337" i="14"/>
  <c r="G321" i="14"/>
  <c r="G305" i="14"/>
  <c r="G297" i="14"/>
  <c r="G281" i="14"/>
  <c r="G265" i="14"/>
  <c r="G249" i="14"/>
  <c r="G233" i="14"/>
  <c r="G221" i="14"/>
  <c r="G205" i="14"/>
  <c r="G189" i="14"/>
  <c r="G169" i="14"/>
  <c r="G157" i="14"/>
  <c r="G141" i="14"/>
  <c r="G729" i="14"/>
  <c r="G713" i="14"/>
  <c r="G697" i="14"/>
  <c r="G685" i="14"/>
  <c r="G669" i="14"/>
  <c r="G653" i="14"/>
  <c r="G637" i="14"/>
  <c r="G621" i="14"/>
  <c r="G605" i="14"/>
  <c r="G589" i="14"/>
  <c r="G573" i="14"/>
  <c r="G553" i="14"/>
  <c r="G537" i="14"/>
  <c r="G521" i="14"/>
  <c r="G505" i="14"/>
  <c r="G489" i="14"/>
  <c r="G473" i="14"/>
  <c r="G457" i="14"/>
  <c r="G441" i="14"/>
  <c r="G425" i="14"/>
  <c r="G409" i="14"/>
  <c r="G393" i="14"/>
  <c r="G377" i="14"/>
  <c r="G357" i="14"/>
  <c r="G345" i="14"/>
  <c r="G325" i="14"/>
  <c r="G313" i="14"/>
  <c r="G289" i="14"/>
  <c r="G273" i="14"/>
  <c r="G257" i="14"/>
  <c r="G241" i="14"/>
  <c r="G225" i="14"/>
  <c r="G213" i="14"/>
  <c r="G193" i="14"/>
  <c r="G177" i="14"/>
  <c r="G165" i="14"/>
  <c r="G145" i="14"/>
  <c r="G129" i="14"/>
  <c r="G732" i="14"/>
  <c r="G724" i="14"/>
  <c r="G720" i="14"/>
  <c r="G712" i="14"/>
  <c r="G704" i="14"/>
  <c r="G696" i="14"/>
  <c r="G692" i="14"/>
  <c r="G688" i="14"/>
  <c r="G680" i="14"/>
  <c r="G676" i="14"/>
  <c r="G672" i="14"/>
  <c r="G668" i="14"/>
  <c r="G664" i="14"/>
  <c r="G660" i="14"/>
  <c r="G656" i="14"/>
  <c r="G652" i="14"/>
  <c r="G648" i="14"/>
  <c r="G644" i="14"/>
  <c r="G640" i="14"/>
  <c r="G636" i="14"/>
  <c r="G632" i="14"/>
  <c r="G628" i="14"/>
  <c r="G624" i="14"/>
  <c r="G620" i="14"/>
  <c r="G616" i="14"/>
  <c r="G612" i="14"/>
  <c r="G608" i="14"/>
  <c r="G604" i="14"/>
  <c r="G600" i="14"/>
  <c r="G596" i="14"/>
  <c r="G592" i="14"/>
  <c r="G588" i="14"/>
  <c r="G584" i="14"/>
  <c r="G580" i="14"/>
  <c r="G576" i="14"/>
  <c r="G572" i="14"/>
  <c r="G568" i="14"/>
  <c r="G564" i="14"/>
  <c r="G560" i="14"/>
  <c r="G556" i="14"/>
  <c r="G552" i="14"/>
  <c r="G548" i="14"/>
  <c r="G544" i="14"/>
  <c r="G540" i="14"/>
  <c r="G536" i="14"/>
  <c r="G532" i="14"/>
  <c r="G528" i="14"/>
  <c r="G524" i="14"/>
  <c r="G520" i="14"/>
  <c r="G516" i="14"/>
  <c r="G512" i="14"/>
  <c r="G508" i="14"/>
  <c r="G504" i="14"/>
  <c r="G500" i="14"/>
  <c r="G496" i="14"/>
  <c r="G492" i="14"/>
  <c r="G488" i="14"/>
  <c r="G484" i="14"/>
  <c r="G480" i="14"/>
  <c r="G476" i="14"/>
  <c r="G472" i="14"/>
  <c r="G468" i="14"/>
  <c r="G464" i="14"/>
  <c r="G460" i="14"/>
  <c r="G456" i="14"/>
  <c r="G452" i="14"/>
  <c r="G448" i="14"/>
  <c r="G444" i="14"/>
  <c r="G440" i="14"/>
  <c r="G436" i="14"/>
  <c r="G432" i="14"/>
  <c r="G428" i="14"/>
  <c r="G424" i="14"/>
  <c r="G420" i="14"/>
  <c r="G416" i="14"/>
  <c r="G412" i="14"/>
  <c r="G408" i="14"/>
  <c r="G404" i="14"/>
  <c r="G400" i="14"/>
  <c r="G396" i="14"/>
  <c r="G392" i="14"/>
  <c r="G388" i="14"/>
  <c r="G384" i="14"/>
  <c r="G380" i="14"/>
  <c r="G376" i="14"/>
  <c r="G372" i="14"/>
  <c r="G368" i="14"/>
  <c r="G364" i="14"/>
  <c r="G360" i="14"/>
  <c r="G356" i="14"/>
  <c r="G352" i="14"/>
  <c r="G348" i="14"/>
  <c r="G344" i="14"/>
  <c r="G340" i="14"/>
  <c r="G336" i="14"/>
  <c r="G332" i="14"/>
  <c r="G328" i="14"/>
  <c r="G324" i="14"/>
  <c r="G320" i="14"/>
  <c r="G316" i="14"/>
  <c r="G312" i="14"/>
  <c r="G308" i="14"/>
  <c r="G304" i="14"/>
  <c r="G300" i="14"/>
  <c r="G296" i="14"/>
  <c r="G292" i="14"/>
  <c r="G288" i="14"/>
  <c r="G284" i="14"/>
  <c r="G280" i="14"/>
  <c r="G276" i="14"/>
  <c r="G272" i="14"/>
  <c r="G268" i="14"/>
  <c r="G264" i="14"/>
  <c r="G260" i="14"/>
  <c r="G256" i="14"/>
  <c r="G252" i="14"/>
  <c r="G248" i="14"/>
  <c r="G244" i="14"/>
  <c r="G240" i="14"/>
  <c r="G236" i="14"/>
  <c r="G232" i="14"/>
  <c r="G228" i="14"/>
  <c r="G224" i="14"/>
  <c r="G220" i="14"/>
  <c r="G216" i="14"/>
  <c r="G212" i="14"/>
  <c r="G208" i="14"/>
  <c r="G204" i="14"/>
  <c r="G200" i="14"/>
  <c r="G196" i="14"/>
  <c r="G192" i="14"/>
  <c r="G188" i="14"/>
  <c r="G184" i="14"/>
  <c r="G180" i="14"/>
  <c r="G176" i="14"/>
  <c r="G172" i="14"/>
  <c r="G168" i="14"/>
  <c r="G164" i="14"/>
  <c r="G160" i="14"/>
  <c r="G156" i="14"/>
  <c r="G152" i="14"/>
  <c r="G148" i="14"/>
  <c r="G144" i="14"/>
  <c r="G140" i="14"/>
  <c r="G136" i="14"/>
  <c r="G132" i="14"/>
  <c r="G279" i="14"/>
  <c r="G275" i="14"/>
  <c r="G271" i="14"/>
  <c r="G267" i="14"/>
  <c r="G263" i="14"/>
  <c r="G259" i="14"/>
  <c r="G255" i="14"/>
  <c r="G251" i="14"/>
  <c r="G247" i="14"/>
  <c r="G243" i="14"/>
  <c r="G239" i="14"/>
  <c r="G235" i="14"/>
  <c r="G231" i="14"/>
  <c r="G227" i="14"/>
  <c r="G223" i="14"/>
  <c r="G219" i="14"/>
  <c r="G215" i="14"/>
  <c r="G211" i="14"/>
  <c r="G207" i="14"/>
  <c r="G203" i="14"/>
  <c r="G199" i="14"/>
  <c r="G195" i="14"/>
  <c r="G191" i="14"/>
  <c r="G187" i="14"/>
  <c r="G183" i="14"/>
  <c r="G179" i="14"/>
  <c r="G175" i="14"/>
  <c r="G171" i="14"/>
  <c r="G167" i="14"/>
  <c r="G163" i="14"/>
  <c r="G159" i="14"/>
  <c r="G155" i="14"/>
  <c r="G151" i="14"/>
  <c r="G147" i="14"/>
  <c r="G143" i="14"/>
  <c r="G139" i="14"/>
  <c r="G135" i="14"/>
  <c r="G131" i="14"/>
  <c r="G127" i="14"/>
  <c r="G342" i="14"/>
  <c r="G338" i="14"/>
  <c r="G334" i="14"/>
  <c r="G330" i="14"/>
  <c r="G326" i="14"/>
  <c r="G322" i="14"/>
  <c r="G318" i="14"/>
  <c r="G314" i="14"/>
  <c r="G310" i="14"/>
  <c r="G306" i="14"/>
  <c r="G302" i="14"/>
  <c r="G298" i="14"/>
  <c r="G294" i="14"/>
  <c r="G290" i="14"/>
  <c r="G286" i="14"/>
  <c r="G282" i="14"/>
  <c r="G278" i="14"/>
  <c r="G274" i="14"/>
  <c r="G270" i="14"/>
  <c r="G266" i="14"/>
  <c r="G262" i="14"/>
  <c r="G258" i="14"/>
  <c r="G254" i="14"/>
  <c r="G250" i="14"/>
  <c r="G246" i="14"/>
  <c r="G242" i="14"/>
  <c r="G238" i="14"/>
  <c r="G234" i="14"/>
  <c r="G230" i="14"/>
  <c r="G226" i="14"/>
  <c r="G222" i="14"/>
  <c r="G218" i="14"/>
  <c r="G214" i="14"/>
  <c r="G210" i="14"/>
  <c r="G206" i="14"/>
  <c r="G202" i="14"/>
  <c r="G198" i="14"/>
  <c r="G194" i="14"/>
  <c r="G190" i="14"/>
  <c r="G186" i="14"/>
  <c r="G182" i="14"/>
  <c r="G178" i="14"/>
  <c r="G174" i="14"/>
  <c r="G170" i="14"/>
  <c r="G166" i="14"/>
  <c r="G162" i="14"/>
  <c r="G158" i="14"/>
  <c r="G154" i="14"/>
  <c r="G150" i="14"/>
  <c r="G146" i="14"/>
  <c r="G142" i="14"/>
  <c r="G138" i="14"/>
  <c r="G134" i="14"/>
  <c r="G130" i="14"/>
  <c r="G126" i="14"/>
  <c r="G128" i="14"/>
  <c r="F9" i="8"/>
  <c r="E9" i="8"/>
  <c r="D9" i="8"/>
  <c r="E17" i="8" l="1"/>
  <c r="F17" i="8"/>
  <c r="D17" i="8"/>
  <c r="AD9" i="4"/>
  <c r="AD13" i="4"/>
  <c r="AD17" i="4"/>
  <c r="AD21" i="4"/>
  <c r="AD25" i="4"/>
  <c r="AD29" i="4"/>
  <c r="AD33" i="4"/>
  <c r="AD37" i="4"/>
  <c r="AD41" i="4"/>
  <c r="AD45" i="4"/>
  <c r="AD49" i="4"/>
  <c r="AD53" i="4"/>
  <c r="AD57" i="4"/>
  <c r="AD61" i="4"/>
  <c r="AD65" i="4"/>
  <c r="AD69" i="4"/>
  <c r="AD73" i="4"/>
  <c r="AD77" i="4"/>
  <c r="AD81" i="4"/>
  <c r="AD85" i="4"/>
  <c r="AD89" i="4"/>
  <c r="AD93" i="4"/>
  <c r="AD97" i="4"/>
  <c r="AD101" i="4"/>
  <c r="AD105" i="4"/>
  <c r="AD109" i="4"/>
  <c r="AD113" i="4"/>
  <c r="AD117" i="4"/>
  <c r="AD121" i="4"/>
  <c r="AD125" i="4"/>
  <c r="AD129" i="4"/>
  <c r="AD133" i="4"/>
  <c r="AD10" i="4"/>
  <c r="AD14" i="4"/>
  <c r="AD18" i="4"/>
  <c r="AD22" i="4"/>
  <c r="AD26" i="4"/>
  <c r="AD30" i="4"/>
  <c r="AD34" i="4"/>
  <c r="AD38" i="4"/>
  <c r="AD42" i="4"/>
  <c r="AD46" i="4"/>
  <c r="AD50" i="4"/>
  <c r="AD54" i="4"/>
  <c r="AD58" i="4"/>
  <c r="AD62" i="4"/>
  <c r="AD66" i="4"/>
  <c r="AD70" i="4"/>
  <c r="AD74" i="4"/>
  <c r="AD78" i="4"/>
  <c r="AD82" i="4"/>
  <c r="AD86" i="4"/>
  <c r="AD90" i="4"/>
  <c r="AD94" i="4"/>
  <c r="AD98" i="4"/>
  <c r="AD102" i="4"/>
  <c r="AD106" i="4"/>
  <c r="AD110" i="4"/>
  <c r="AD114" i="4"/>
  <c r="AD118" i="4"/>
  <c r="AD122" i="4"/>
  <c r="AD126" i="4"/>
  <c r="AD130" i="4"/>
  <c r="AD11" i="4"/>
  <c r="AD15" i="4"/>
  <c r="AD19" i="4"/>
  <c r="AD23" i="4"/>
  <c r="AD8" i="4"/>
  <c r="AD12" i="4"/>
  <c r="AD16" i="4"/>
  <c r="AD20" i="4"/>
  <c r="AD24" i="4"/>
  <c r="AD27" i="4"/>
  <c r="AD35" i="4"/>
  <c r="AD43" i="4"/>
  <c r="AD51" i="4"/>
  <c r="AD59" i="4"/>
  <c r="AD67" i="4"/>
  <c r="AD75" i="4"/>
  <c r="AD83" i="4"/>
  <c r="AD91" i="4"/>
  <c r="AD99" i="4"/>
  <c r="AD107" i="4"/>
  <c r="AD115" i="4"/>
  <c r="AD123" i="4"/>
  <c r="AD131" i="4"/>
  <c r="AD136" i="4"/>
  <c r="AD140" i="4"/>
  <c r="AD144" i="4"/>
  <c r="AD148" i="4"/>
  <c r="AD152" i="4"/>
  <c r="AD156" i="4"/>
  <c r="AD160" i="4"/>
  <c r="AD164" i="4"/>
  <c r="AD168" i="4"/>
  <c r="AD172" i="4"/>
  <c r="AD176" i="4"/>
  <c r="AD180" i="4"/>
  <c r="AD184" i="4"/>
  <c r="AD188" i="4"/>
  <c r="AD192" i="4"/>
  <c r="AD196" i="4"/>
  <c r="AD200" i="4"/>
  <c r="AD204" i="4"/>
  <c r="AD208" i="4"/>
  <c r="AD212" i="4"/>
  <c r="AD216" i="4"/>
  <c r="AD220" i="4"/>
  <c r="AD224" i="4"/>
  <c r="AD228" i="4"/>
  <c r="AD232" i="4"/>
  <c r="AD236" i="4"/>
  <c r="AD240" i="4"/>
  <c r="AD244" i="4"/>
  <c r="AD248" i="4"/>
  <c r="AD252" i="4"/>
  <c r="AD256" i="4"/>
  <c r="AD260" i="4"/>
  <c r="AD264" i="4"/>
  <c r="AD268" i="4"/>
  <c r="AD272" i="4"/>
  <c r="AD276" i="4"/>
  <c r="AD280" i="4"/>
  <c r="AD284" i="4"/>
  <c r="AD288" i="4"/>
  <c r="AD292" i="4"/>
  <c r="AD296" i="4"/>
  <c r="AD300" i="4"/>
  <c r="AD304" i="4"/>
  <c r="AD308" i="4"/>
  <c r="AD312" i="4"/>
  <c r="AD316" i="4"/>
  <c r="AD320" i="4"/>
  <c r="AD324" i="4"/>
  <c r="AD328" i="4"/>
  <c r="AD332" i="4"/>
  <c r="AD336" i="4"/>
  <c r="AD340" i="4"/>
  <c r="AD344" i="4"/>
  <c r="AD348" i="4"/>
  <c r="AD352" i="4"/>
  <c r="AD356" i="4"/>
  <c r="AD360" i="4"/>
  <c r="AD364" i="4"/>
  <c r="AD368" i="4"/>
  <c r="AD372" i="4"/>
  <c r="AD376" i="4"/>
  <c r="AD380" i="4"/>
  <c r="AD384" i="4"/>
  <c r="AD388" i="4"/>
  <c r="AD392" i="4"/>
  <c r="AD396" i="4"/>
  <c r="AD400" i="4"/>
  <c r="AD404" i="4"/>
  <c r="AD408" i="4"/>
  <c r="AD412" i="4"/>
  <c r="AD416" i="4"/>
  <c r="AD420" i="4"/>
  <c r="AD424" i="4"/>
  <c r="AD428" i="4"/>
  <c r="AD432" i="4"/>
  <c r="AD436" i="4"/>
  <c r="AD440" i="4"/>
  <c r="AD444" i="4"/>
  <c r="AD448" i="4"/>
  <c r="AD452" i="4"/>
  <c r="AD456" i="4"/>
  <c r="AD460" i="4"/>
  <c r="AD464" i="4"/>
  <c r="AD468" i="4"/>
  <c r="AD472" i="4"/>
  <c r="AD476" i="4"/>
  <c r="AD480" i="4"/>
  <c r="AD484" i="4"/>
  <c r="AD488" i="4"/>
  <c r="AD492" i="4"/>
  <c r="AD496" i="4"/>
  <c r="AD500" i="4"/>
  <c r="AD504" i="4"/>
  <c r="AD508" i="4"/>
  <c r="AD512" i="4"/>
  <c r="AD516" i="4"/>
  <c r="AD520" i="4"/>
  <c r="AD524" i="4"/>
  <c r="AD528" i="4"/>
  <c r="AD532" i="4"/>
  <c r="AD536" i="4"/>
  <c r="AD540" i="4"/>
  <c r="AD544" i="4"/>
  <c r="AD548" i="4"/>
  <c r="AD552" i="4"/>
  <c r="AD556" i="4"/>
  <c r="AD28" i="4"/>
  <c r="AD36" i="4"/>
  <c r="AD44" i="4"/>
  <c r="AD52" i="4"/>
  <c r="AD60" i="4"/>
  <c r="AD68" i="4"/>
  <c r="AD76" i="4"/>
  <c r="AD84" i="4"/>
  <c r="AD92" i="4"/>
  <c r="AD100" i="4"/>
  <c r="AD108" i="4"/>
  <c r="AD116" i="4"/>
  <c r="AD124" i="4"/>
  <c r="AD132" i="4"/>
  <c r="AD137" i="4"/>
  <c r="AD141" i="4"/>
  <c r="AD145" i="4"/>
  <c r="AD149" i="4"/>
  <c r="AD153" i="4"/>
  <c r="AD157" i="4"/>
  <c r="AD161" i="4"/>
  <c r="AD165" i="4"/>
  <c r="AD169" i="4"/>
  <c r="AD173" i="4"/>
  <c r="AD177" i="4"/>
  <c r="AD181" i="4"/>
  <c r="AD185" i="4"/>
  <c r="AD189" i="4"/>
  <c r="AD193" i="4"/>
  <c r="AD197" i="4"/>
  <c r="AD201" i="4"/>
  <c r="AD205" i="4"/>
  <c r="AD209" i="4"/>
  <c r="AD213" i="4"/>
  <c r="AD217" i="4"/>
  <c r="AD221" i="4"/>
  <c r="AD225" i="4"/>
  <c r="AD229" i="4"/>
  <c r="AD233" i="4"/>
  <c r="AD237" i="4"/>
  <c r="AD241" i="4"/>
  <c r="AD245" i="4"/>
  <c r="AD249" i="4"/>
  <c r="AD253" i="4"/>
  <c r="AD257" i="4"/>
  <c r="AD261" i="4"/>
  <c r="AD265" i="4"/>
  <c r="AD269" i="4"/>
  <c r="AD273" i="4"/>
  <c r="AD277" i="4"/>
  <c r="AD281" i="4"/>
  <c r="AD285" i="4"/>
  <c r="AD289" i="4"/>
  <c r="AD293" i="4"/>
  <c r="AD297" i="4"/>
  <c r="AD301" i="4"/>
  <c r="AD305" i="4"/>
  <c r="AD309" i="4"/>
  <c r="AD313" i="4"/>
  <c r="AD317" i="4"/>
  <c r="AD321" i="4"/>
  <c r="AD325" i="4"/>
  <c r="AD329" i="4"/>
  <c r="AD333" i="4"/>
  <c r="AD337" i="4"/>
  <c r="AD341" i="4"/>
  <c r="AD345" i="4"/>
  <c r="AD349" i="4"/>
  <c r="AD353" i="4"/>
  <c r="AD357" i="4"/>
  <c r="AD361" i="4"/>
  <c r="AD365" i="4"/>
  <c r="AD369" i="4"/>
  <c r="AD373" i="4"/>
  <c r="AD377" i="4"/>
  <c r="AD381" i="4"/>
  <c r="AD385" i="4"/>
  <c r="AD389" i="4"/>
  <c r="AD393" i="4"/>
  <c r="AD397" i="4"/>
  <c r="AD401" i="4"/>
  <c r="AD405" i="4"/>
  <c r="AD409" i="4"/>
  <c r="AD413" i="4"/>
  <c r="AD417" i="4"/>
  <c r="AD421" i="4"/>
  <c r="AD425" i="4"/>
  <c r="AD429" i="4"/>
  <c r="AD433" i="4"/>
  <c r="AD437" i="4"/>
  <c r="AD441" i="4"/>
  <c r="AD445" i="4"/>
  <c r="AD449" i="4"/>
  <c r="AD453" i="4"/>
  <c r="AD457" i="4"/>
  <c r="AD461" i="4"/>
  <c r="AD465" i="4"/>
  <c r="AD469" i="4"/>
  <c r="AD473" i="4"/>
  <c r="AD477" i="4"/>
  <c r="AD481" i="4"/>
  <c r="AD485" i="4"/>
  <c r="AD489" i="4"/>
  <c r="AD493" i="4"/>
  <c r="AD497" i="4"/>
  <c r="AD501" i="4"/>
  <c r="AD505" i="4"/>
  <c r="AD509" i="4"/>
  <c r="AD513" i="4"/>
  <c r="AD517" i="4"/>
  <c r="AD521" i="4"/>
  <c r="AD31" i="4"/>
  <c r="AD39" i="4"/>
  <c r="AD47" i="4"/>
  <c r="AD55" i="4"/>
  <c r="AD63" i="4"/>
  <c r="AD71" i="4"/>
  <c r="AD79" i="4"/>
  <c r="AD87" i="4"/>
  <c r="AD95" i="4"/>
  <c r="AD103" i="4"/>
  <c r="AD111" i="4"/>
  <c r="AD119" i="4"/>
  <c r="AD127" i="4"/>
  <c r="AD134" i="4"/>
  <c r="AD138" i="4"/>
  <c r="AD142" i="4"/>
  <c r="AD146" i="4"/>
  <c r="AD150" i="4"/>
  <c r="AD154" i="4"/>
  <c r="AD158" i="4"/>
  <c r="AD162" i="4"/>
  <c r="AD166" i="4"/>
  <c r="AD170" i="4"/>
  <c r="AD174" i="4"/>
  <c r="AD178" i="4"/>
  <c r="AD182" i="4"/>
  <c r="AD186" i="4"/>
  <c r="AD190" i="4"/>
  <c r="AD194" i="4"/>
  <c r="AD198" i="4"/>
  <c r="AD202" i="4"/>
  <c r="AD206" i="4"/>
  <c r="AD210" i="4"/>
  <c r="AD214" i="4"/>
  <c r="AD218" i="4"/>
  <c r="AD222" i="4"/>
  <c r="AD226" i="4"/>
  <c r="AD230" i="4"/>
  <c r="AD234" i="4"/>
  <c r="AD238" i="4"/>
  <c r="AD242" i="4"/>
  <c r="AD246" i="4"/>
  <c r="AD250" i="4"/>
  <c r="AD254" i="4"/>
  <c r="AD258" i="4"/>
  <c r="AD262" i="4"/>
  <c r="AD266" i="4"/>
  <c r="AD270" i="4"/>
  <c r="AD274" i="4"/>
  <c r="AD278" i="4"/>
  <c r="AD282" i="4"/>
  <c r="AD286" i="4"/>
  <c r="AD290" i="4"/>
  <c r="AD294" i="4"/>
  <c r="AD298" i="4"/>
  <c r="AD302" i="4"/>
  <c r="AD306" i="4"/>
  <c r="AD310" i="4"/>
  <c r="AD314" i="4"/>
  <c r="AD318" i="4"/>
  <c r="AD322" i="4"/>
  <c r="AD326" i="4"/>
  <c r="AD330" i="4"/>
  <c r="AD334" i="4"/>
  <c r="AD338" i="4"/>
  <c r="AD342" i="4"/>
  <c r="AD346" i="4"/>
  <c r="AD350" i="4"/>
  <c r="AD354" i="4"/>
  <c r="AD358" i="4"/>
  <c r="AD362" i="4"/>
  <c r="AD366" i="4"/>
  <c r="AD370" i="4"/>
  <c r="AD374" i="4"/>
  <c r="AD378" i="4"/>
  <c r="AD382" i="4"/>
  <c r="AD386" i="4"/>
  <c r="AD390" i="4"/>
  <c r="AD394" i="4"/>
  <c r="AD398" i="4"/>
  <c r="AD402" i="4"/>
  <c r="AD406" i="4"/>
  <c r="AD410" i="4"/>
  <c r="AD414" i="4"/>
  <c r="AD418" i="4"/>
  <c r="AD32" i="4"/>
  <c r="AD40" i="4"/>
  <c r="AD48" i="4"/>
  <c r="AD56" i="4"/>
  <c r="AD64" i="4"/>
  <c r="AD72" i="4"/>
  <c r="AD80" i="4"/>
  <c r="AD88" i="4"/>
  <c r="AD96" i="4"/>
  <c r="AD104" i="4"/>
  <c r="AD112" i="4"/>
  <c r="AD120" i="4"/>
  <c r="AD128" i="4"/>
  <c r="AD135" i="4"/>
  <c r="AD139" i="4"/>
  <c r="AD143" i="4"/>
  <c r="AD147" i="4"/>
  <c r="AD151" i="4"/>
  <c r="AD155" i="4"/>
  <c r="AD159" i="4"/>
  <c r="AD163" i="4"/>
  <c r="AD167" i="4"/>
  <c r="AD171" i="4"/>
  <c r="AD175" i="4"/>
  <c r="AD179" i="4"/>
  <c r="AD183" i="4"/>
  <c r="AD187" i="4"/>
  <c r="AD191" i="4"/>
  <c r="AD195" i="4"/>
  <c r="AD199" i="4"/>
  <c r="AD203" i="4"/>
  <c r="AD207" i="4"/>
  <c r="AD211" i="4"/>
  <c r="AD215" i="4"/>
  <c r="AD219" i="4"/>
  <c r="AD223" i="4"/>
  <c r="AD227" i="4"/>
  <c r="AD231" i="4"/>
  <c r="AD235" i="4"/>
  <c r="AD239" i="4"/>
  <c r="AD243" i="4"/>
  <c r="AD247" i="4"/>
  <c r="AD251" i="4"/>
  <c r="AD255" i="4"/>
  <c r="AD259" i="4"/>
  <c r="AD263" i="4"/>
  <c r="AD267" i="4"/>
  <c r="AD271" i="4"/>
  <c r="AD275" i="4"/>
  <c r="AD279" i="4"/>
  <c r="AD283" i="4"/>
  <c r="AD287" i="4"/>
  <c r="AD291" i="4"/>
  <c r="AD295" i="4"/>
  <c r="AD299" i="4"/>
  <c r="AD303" i="4"/>
  <c r="AD307" i="4"/>
  <c r="AD311" i="4"/>
  <c r="AD315" i="4"/>
  <c r="AD319" i="4"/>
  <c r="AD323" i="4"/>
  <c r="AD327" i="4"/>
  <c r="AD331" i="4"/>
  <c r="AD335" i="4"/>
  <c r="AD339" i="4"/>
  <c r="AD343" i="4"/>
  <c r="AD347" i="4"/>
  <c r="AD351" i="4"/>
  <c r="AD355" i="4"/>
  <c r="AD359" i="4"/>
  <c r="AD363" i="4"/>
  <c r="AD367" i="4"/>
  <c r="AD371" i="4"/>
  <c r="AD375" i="4"/>
  <c r="AD379" i="4"/>
  <c r="AD383" i="4"/>
  <c r="AD387" i="4"/>
  <c r="AD391" i="4"/>
  <c r="AD395" i="4"/>
  <c r="AD399" i="4"/>
  <c r="AD403" i="4"/>
  <c r="AD407" i="4"/>
  <c r="AD411" i="4"/>
  <c r="AD415" i="4"/>
  <c r="AD419" i="4"/>
  <c r="AD423" i="4"/>
  <c r="AD422" i="4"/>
  <c r="AD431" i="4"/>
  <c r="AD439" i="4"/>
  <c r="AD447" i="4"/>
  <c r="AD455" i="4"/>
  <c r="AD463" i="4"/>
  <c r="AD471" i="4"/>
  <c r="AD479" i="4"/>
  <c r="AD487" i="4"/>
  <c r="AD495" i="4"/>
  <c r="AD503" i="4"/>
  <c r="AD511" i="4"/>
  <c r="AD519" i="4"/>
  <c r="AD526" i="4"/>
  <c r="AD531" i="4"/>
  <c r="AD537" i="4"/>
  <c r="AD542" i="4"/>
  <c r="AD547" i="4"/>
  <c r="AD553" i="4"/>
  <c r="AD558" i="4"/>
  <c r="AD562" i="4"/>
  <c r="AD566" i="4"/>
  <c r="AD570" i="4"/>
  <c r="AD574" i="4"/>
  <c r="AD578" i="4"/>
  <c r="AD582" i="4"/>
  <c r="AD586" i="4"/>
  <c r="AD590" i="4"/>
  <c r="AD594" i="4"/>
  <c r="AD598" i="4"/>
  <c r="AD602" i="4"/>
  <c r="AD606" i="4"/>
  <c r="AD610" i="4"/>
  <c r="AD614" i="4"/>
  <c r="AD618" i="4"/>
  <c r="AD622" i="4"/>
  <c r="AD626" i="4"/>
  <c r="AD630" i="4"/>
  <c r="AD634" i="4"/>
  <c r="AD638" i="4"/>
  <c r="AD642" i="4"/>
  <c r="AD646" i="4"/>
  <c r="AD650" i="4"/>
  <c r="AD654" i="4"/>
  <c r="AD658" i="4"/>
  <c r="AD662" i="4"/>
  <c r="AD666" i="4"/>
  <c r="AD670" i="4"/>
  <c r="AD674" i="4"/>
  <c r="AD678" i="4"/>
  <c r="AD682" i="4"/>
  <c r="AD686" i="4"/>
  <c r="AD690" i="4"/>
  <c r="AD694" i="4"/>
  <c r="AD698" i="4"/>
  <c r="AD702" i="4"/>
  <c r="AD706" i="4"/>
  <c r="AD710" i="4"/>
  <c r="AD714" i="4"/>
  <c r="AD718" i="4"/>
  <c r="AD722" i="4"/>
  <c r="AD726" i="4"/>
  <c r="AD730" i="4"/>
  <c r="AD734" i="4"/>
  <c r="AD640" i="4"/>
  <c r="AD652" i="4"/>
  <c r="AD660" i="4"/>
  <c r="AD672" i="4"/>
  <c r="AD688" i="4"/>
  <c r="AD696" i="4"/>
  <c r="AD712" i="4"/>
  <c r="AD724" i="4"/>
  <c r="AD732" i="4"/>
  <c r="AD681" i="4"/>
  <c r="AD701" i="4"/>
  <c r="AD717" i="4"/>
  <c r="AD733" i="4"/>
  <c r="AD426" i="4"/>
  <c r="AD434" i="4"/>
  <c r="AD442" i="4"/>
  <c r="AD450" i="4"/>
  <c r="AD458" i="4"/>
  <c r="AD466" i="4"/>
  <c r="AD474" i="4"/>
  <c r="AD482" i="4"/>
  <c r="AD490" i="4"/>
  <c r="AD498" i="4"/>
  <c r="AD506" i="4"/>
  <c r="AD514" i="4"/>
  <c r="AD522" i="4"/>
  <c r="AD527" i="4"/>
  <c r="AD533" i="4"/>
  <c r="AD538" i="4"/>
  <c r="AD543" i="4"/>
  <c r="AD549" i="4"/>
  <c r="AD554" i="4"/>
  <c r="AD559" i="4"/>
  <c r="AD563" i="4"/>
  <c r="AD567" i="4"/>
  <c r="AD571" i="4"/>
  <c r="AD575" i="4"/>
  <c r="AD579" i="4"/>
  <c r="AD583" i="4"/>
  <c r="AD587" i="4"/>
  <c r="AD591" i="4"/>
  <c r="AD595" i="4"/>
  <c r="AD599" i="4"/>
  <c r="AD603" i="4"/>
  <c r="AD607" i="4"/>
  <c r="AD611" i="4"/>
  <c r="AD615" i="4"/>
  <c r="AD619" i="4"/>
  <c r="AD623" i="4"/>
  <c r="AD627" i="4"/>
  <c r="AD631" i="4"/>
  <c r="AD635" i="4"/>
  <c r="AD639" i="4"/>
  <c r="AD643" i="4"/>
  <c r="AD647" i="4"/>
  <c r="AD651" i="4"/>
  <c r="AD655" i="4"/>
  <c r="AD659" i="4"/>
  <c r="AD663" i="4"/>
  <c r="AD667" i="4"/>
  <c r="AD671" i="4"/>
  <c r="AD675" i="4"/>
  <c r="AD679" i="4"/>
  <c r="AD683" i="4"/>
  <c r="AD687" i="4"/>
  <c r="AD691" i="4"/>
  <c r="AD695" i="4"/>
  <c r="AD699" i="4"/>
  <c r="AD703" i="4"/>
  <c r="AD707" i="4"/>
  <c r="AD711" i="4"/>
  <c r="AD715" i="4"/>
  <c r="AD719" i="4"/>
  <c r="AD723" i="4"/>
  <c r="AD727" i="4"/>
  <c r="AD731" i="4"/>
  <c r="AD735" i="4"/>
  <c r="AD636" i="4"/>
  <c r="AD648" i="4"/>
  <c r="AD664" i="4"/>
  <c r="AD676" i="4"/>
  <c r="AD684" i="4"/>
  <c r="AD700" i="4"/>
  <c r="AD708" i="4"/>
  <c r="AD720" i="4"/>
  <c r="AD736" i="4"/>
  <c r="AD685" i="4"/>
  <c r="AD697" i="4"/>
  <c r="AD713" i="4"/>
  <c r="AD729" i="4"/>
  <c r="AD427" i="4"/>
  <c r="AD435" i="4"/>
  <c r="AD443" i="4"/>
  <c r="AD451" i="4"/>
  <c r="AD459" i="4"/>
  <c r="AD467" i="4"/>
  <c r="AD475" i="4"/>
  <c r="AD483" i="4"/>
  <c r="AD491" i="4"/>
  <c r="AD499" i="4"/>
  <c r="AD507" i="4"/>
  <c r="AD515" i="4"/>
  <c r="AD523" i="4"/>
  <c r="AD529" i="4"/>
  <c r="AD534" i="4"/>
  <c r="AD539" i="4"/>
  <c r="AD545" i="4"/>
  <c r="AD550" i="4"/>
  <c r="AD555" i="4"/>
  <c r="AD560" i="4"/>
  <c r="AD564" i="4"/>
  <c r="AD568" i="4"/>
  <c r="AD572" i="4"/>
  <c r="AD576" i="4"/>
  <c r="AD580" i="4"/>
  <c r="AD584" i="4"/>
  <c r="AD588" i="4"/>
  <c r="AD592" i="4"/>
  <c r="AD596" i="4"/>
  <c r="AD600" i="4"/>
  <c r="AD604" i="4"/>
  <c r="AD608" i="4"/>
  <c r="AD612" i="4"/>
  <c r="AD616" i="4"/>
  <c r="AD620" i="4"/>
  <c r="AD624" i="4"/>
  <c r="AD628" i="4"/>
  <c r="AD632" i="4"/>
  <c r="AD644" i="4"/>
  <c r="AD656" i="4"/>
  <c r="AD668" i="4"/>
  <c r="AD680" i="4"/>
  <c r="AD692" i="4"/>
  <c r="AD704" i="4"/>
  <c r="AD716" i="4"/>
  <c r="AD728" i="4"/>
  <c r="AD689" i="4"/>
  <c r="AD705" i="4"/>
  <c r="AD721" i="4"/>
  <c r="AD7" i="4"/>
  <c r="AD430" i="4"/>
  <c r="AD438" i="4"/>
  <c r="AD446" i="4"/>
  <c r="AD454" i="4"/>
  <c r="AD462" i="4"/>
  <c r="AD470" i="4"/>
  <c r="AD478" i="4"/>
  <c r="AD486" i="4"/>
  <c r="AD494" i="4"/>
  <c r="AD502" i="4"/>
  <c r="AD510" i="4"/>
  <c r="AD518" i="4"/>
  <c r="AD525" i="4"/>
  <c r="AD530" i="4"/>
  <c r="AD535" i="4"/>
  <c r="AD541" i="4"/>
  <c r="AD546" i="4"/>
  <c r="AD551" i="4"/>
  <c r="AD557" i="4"/>
  <c r="AD561" i="4"/>
  <c r="AD565" i="4"/>
  <c r="AD569" i="4"/>
  <c r="AD573" i="4"/>
  <c r="AD577" i="4"/>
  <c r="AD581" i="4"/>
  <c r="AD585" i="4"/>
  <c r="AD589" i="4"/>
  <c r="AD593" i="4"/>
  <c r="AD597" i="4"/>
  <c r="AD601" i="4"/>
  <c r="AD605" i="4"/>
  <c r="AD609" i="4"/>
  <c r="AD613" i="4"/>
  <c r="AD617" i="4"/>
  <c r="AD621" i="4"/>
  <c r="AD625" i="4"/>
  <c r="AD629" i="4"/>
  <c r="AD633" i="4"/>
  <c r="AD637" i="4"/>
  <c r="AD641" i="4"/>
  <c r="AD645" i="4"/>
  <c r="AD649" i="4"/>
  <c r="AD653" i="4"/>
  <c r="AD657" i="4"/>
  <c r="AD661" i="4"/>
  <c r="AD665" i="4"/>
  <c r="AD669" i="4"/>
  <c r="AD673" i="4"/>
  <c r="AD677" i="4"/>
  <c r="AD693" i="4"/>
  <c r="AD709" i="4"/>
  <c r="AD725" i="4"/>
  <c r="BJ8" i="4"/>
  <c r="BJ12" i="4"/>
  <c r="BJ16" i="4"/>
  <c r="BJ20" i="4"/>
  <c r="BJ24" i="4"/>
  <c r="BJ28" i="4"/>
  <c r="BJ32" i="4"/>
  <c r="BJ36" i="4"/>
  <c r="BJ40" i="4"/>
  <c r="BJ44" i="4"/>
  <c r="BJ48" i="4"/>
  <c r="BJ52" i="4"/>
  <c r="BJ56" i="4"/>
  <c r="BJ60" i="4"/>
  <c r="BJ64" i="4"/>
  <c r="BJ68" i="4"/>
  <c r="BJ72" i="4"/>
  <c r="BJ76" i="4"/>
  <c r="BJ80" i="4"/>
  <c r="BJ84" i="4"/>
  <c r="BJ88" i="4"/>
  <c r="BJ92" i="4"/>
  <c r="BJ96" i="4"/>
  <c r="BJ100" i="4"/>
  <c r="BJ104" i="4"/>
  <c r="BJ108" i="4"/>
  <c r="BJ112" i="4"/>
  <c r="BJ116" i="4"/>
  <c r="BJ120" i="4"/>
  <c r="BJ124" i="4"/>
  <c r="BJ128" i="4"/>
  <c r="BJ132" i="4"/>
  <c r="BJ136" i="4"/>
  <c r="BJ140" i="4"/>
  <c r="BJ144" i="4"/>
  <c r="BJ148" i="4"/>
  <c r="BJ152" i="4"/>
  <c r="BJ156" i="4"/>
  <c r="BJ160" i="4"/>
  <c r="BJ164" i="4"/>
  <c r="BJ168" i="4"/>
  <c r="BJ172" i="4"/>
  <c r="BJ176" i="4"/>
  <c r="BJ180" i="4"/>
  <c r="BJ184" i="4"/>
  <c r="BJ188" i="4"/>
  <c r="BJ192" i="4"/>
  <c r="BJ196" i="4"/>
  <c r="BJ200" i="4"/>
  <c r="BJ204" i="4"/>
  <c r="BJ208" i="4"/>
  <c r="BJ212" i="4"/>
  <c r="BJ216" i="4"/>
  <c r="BJ220" i="4"/>
  <c r="BJ224" i="4"/>
  <c r="BJ228" i="4"/>
  <c r="BJ232" i="4"/>
  <c r="BJ236" i="4"/>
  <c r="BJ240" i="4"/>
  <c r="BJ244" i="4"/>
  <c r="BJ248" i="4"/>
  <c r="BJ9" i="4"/>
  <c r="BJ13" i="4"/>
  <c r="BJ17" i="4"/>
  <c r="BJ21" i="4"/>
  <c r="BJ25" i="4"/>
  <c r="BJ29" i="4"/>
  <c r="BJ33" i="4"/>
  <c r="BJ37" i="4"/>
  <c r="BJ41" i="4"/>
  <c r="BJ45" i="4"/>
  <c r="BJ49" i="4"/>
  <c r="BJ53" i="4"/>
  <c r="BJ57" i="4"/>
  <c r="BJ61" i="4"/>
  <c r="BJ65" i="4"/>
  <c r="BJ69" i="4"/>
  <c r="BJ73" i="4"/>
  <c r="BJ77" i="4"/>
  <c r="BJ81" i="4"/>
  <c r="BJ85" i="4"/>
  <c r="BJ89" i="4"/>
  <c r="BJ93" i="4"/>
  <c r="BJ97" i="4"/>
  <c r="BJ101" i="4"/>
  <c r="BJ105" i="4"/>
  <c r="BJ109" i="4"/>
  <c r="BJ113" i="4"/>
  <c r="BJ117" i="4"/>
  <c r="BJ121" i="4"/>
  <c r="BJ125" i="4"/>
  <c r="BJ129" i="4"/>
  <c r="BJ133" i="4"/>
  <c r="BJ137" i="4"/>
  <c r="BJ141" i="4"/>
  <c r="BJ145" i="4"/>
  <c r="BJ149" i="4"/>
  <c r="BJ153" i="4"/>
  <c r="BJ157" i="4"/>
  <c r="BJ161" i="4"/>
  <c r="BJ165" i="4"/>
  <c r="BJ169" i="4"/>
  <c r="BJ173" i="4"/>
  <c r="BJ177" i="4"/>
  <c r="BJ181" i="4"/>
  <c r="BJ185" i="4"/>
  <c r="BJ189" i="4"/>
  <c r="BJ193" i="4"/>
  <c r="BJ10" i="4"/>
  <c r="BJ14" i="4"/>
  <c r="BJ18" i="4"/>
  <c r="BJ22" i="4"/>
  <c r="BJ26" i="4"/>
  <c r="BJ30" i="4"/>
  <c r="BJ34" i="4"/>
  <c r="BJ38" i="4"/>
  <c r="BJ42" i="4"/>
  <c r="BJ46" i="4"/>
  <c r="BJ50" i="4"/>
  <c r="BJ54" i="4"/>
  <c r="BJ58" i="4"/>
  <c r="BJ62" i="4"/>
  <c r="BJ66" i="4"/>
  <c r="BJ70" i="4"/>
  <c r="BJ74" i="4"/>
  <c r="BJ78" i="4"/>
  <c r="BJ82" i="4"/>
  <c r="BJ86" i="4"/>
  <c r="BJ90" i="4"/>
  <c r="BJ94" i="4"/>
  <c r="BJ98" i="4"/>
  <c r="BJ102" i="4"/>
  <c r="BJ106" i="4"/>
  <c r="BJ110" i="4"/>
  <c r="BJ114" i="4"/>
  <c r="BJ118" i="4"/>
  <c r="BJ122" i="4"/>
  <c r="BJ126" i="4"/>
  <c r="BJ130" i="4"/>
  <c r="BJ134" i="4"/>
  <c r="BJ138" i="4"/>
  <c r="BJ142" i="4"/>
  <c r="BJ146" i="4"/>
  <c r="BJ150" i="4"/>
  <c r="BJ154" i="4"/>
  <c r="BJ158" i="4"/>
  <c r="BJ162" i="4"/>
  <c r="BJ166" i="4"/>
  <c r="BJ170" i="4"/>
  <c r="BJ174" i="4"/>
  <c r="BJ178" i="4"/>
  <c r="BJ182" i="4"/>
  <c r="BJ186" i="4"/>
  <c r="BJ190" i="4"/>
  <c r="BJ194" i="4"/>
  <c r="BJ11" i="4"/>
  <c r="BJ15" i="4"/>
  <c r="BJ19" i="4"/>
  <c r="BJ23" i="4"/>
  <c r="BJ27" i="4"/>
  <c r="BJ31" i="4"/>
  <c r="BJ35" i="4"/>
  <c r="BJ39" i="4"/>
  <c r="BJ43" i="4"/>
  <c r="BJ47" i="4"/>
  <c r="BJ51" i="4"/>
  <c r="BJ55" i="4"/>
  <c r="BJ59" i="4"/>
  <c r="BJ63" i="4"/>
  <c r="BJ67" i="4"/>
  <c r="BJ71" i="4"/>
  <c r="BJ75" i="4"/>
  <c r="BJ79" i="4"/>
  <c r="BJ83" i="4"/>
  <c r="BJ87" i="4"/>
  <c r="BJ91" i="4"/>
  <c r="BJ95" i="4"/>
  <c r="BJ99" i="4"/>
  <c r="BJ103" i="4"/>
  <c r="BJ107" i="4"/>
  <c r="BJ111" i="4"/>
  <c r="BJ115" i="4"/>
  <c r="BJ119" i="4"/>
  <c r="BJ123" i="4"/>
  <c r="BJ127" i="4"/>
  <c r="BJ131" i="4"/>
  <c r="BJ135" i="4"/>
  <c r="BJ139" i="4"/>
  <c r="BJ143" i="4"/>
  <c r="BJ147" i="4"/>
  <c r="BJ151" i="4"/>
  <c r="BJ155" i="4"/>
  <c r="BJ159" i="4"/>
  <c r="BJ163" i="4"/>
  <c r="BJ167" i="4"/>
  <c r="BJ171" i="4"/>
  <c r="BJ175" i="4"/>
  <c r="BJ179" i="4"/>
  <c r="BJ183" i="4"/>
  <c r="BJ187" i="4"/>
  <c r="BJ191" i="4"/>
  <c r="BJ195" i="4"/>
  <c r="BJ199" i="4"/>
  <c r="BJ203" i="4"/>
  <c r="BJ207" i="4"/>
  <c r="BJ211" i="4"/>
  <c r="BJ215" i="4"/>
  <c r="BJ219" i="4"/>
  <c r="BJ223" i="4"/>
  <c r="BJ227" i="4"/>
  <c r="BJ231" i="4"/>
  <c r="BJ235" i="4"/>
  <c r="BJ239" i="4"/>
  <c r="BJ243" i="4"/>
  <c r="BJ247" i="4"/>
  <c r="BJ251" i="4"/>
  <c r="BJ255" i="4"/>
  <c r="BJ259" i="4"/>
  <c r="BJ263" i="4"/>
  <c r="BJ267" i="4"/>
  <c r="BJ271" i="4"/>
  <c r="BJ275" i="4"/>
  <c r="BJ279" i="4"/>
  <c r="BJ283" i="4"/>
  <c r="BJ287" i="4"/>
  <c r="BJ291" i="4"/>
  <c r="BJ295" i="4"/>
  <c r="BJ299" i="4"/>
  <c r="BJ303" i="4"/>
  <c r="BJ307" i="4"/>
  <c r="BJ311" i="4"/>
  <c r="BJ315" i="4"/>
  <c r="BJ319" i="4"/>
  <c r="BJ323" i="4"/>
  <c r="BJ327" i="4"/>
  <c r="BJ331" i="4"/>
  <c r="BJ335" i="4"/>
  <c r="BJ339" i="4"/>
  <c r="BJ343" i="4"/>
  <c r="BJ347" i="4"/>
  <c r="BJ197" i="4"/>
  <c r="BJ205" i="4"/>
  <c r="BJ213" i="4"/>
  <c r="BJ221" i="4"/>
  <c r="BJ229" i="4"/>
  <c r="BJ237" i="4"/>
  <c r="BJ245" i="4"/>
  <c r="BJ252" i="4"/>
  <c r="BJ257" i="4"/>
  <c r="BJ262" i="4"/>
  <c r="BJ268" i="4"/>
  <c r="BJ273" i="4"/>
  <c r="BJ278" i="4"/>
  <c r="BJ284" i="4"/>
  <c r="BJ289" i="4"/>
  <c r="BJ294" i="4"/>
  <c r="BJ300" i="4"/>
  <c r="BJ305" i="4"/>
  <c r="BJ310" i="4"/>
  <c r="BJ316" i="4"/>
  <c r="BJ321" i="4"/>
  <c r="BJ326" i="4"/>
  <c r="BJ332" i="4"/>
  <c r="BJ337" i="4"/>
  <c r="BJ342" i="4"/>
  <c r="BJ348" i="4"/>
  <c r="BJ352" i="4"/>
  <c r="BJ356" i="4"/>
  <c r="BJ360" i="4"/>
  <c r="BJ364" i="4"/>
  <c r="BJ368" i="4"/>
  <c r="BJ372" i="4"/>
  <c r="BJ376" i="4"/>
  <c r="BJ380" i="4"/>
  <c r="BJ384" i="4"/>
  <c r="BJ388" i="4"/>
  <c r="BJ392" i="4"/>
  <c r="BJ396" i="4"/>
  <c r="BJ400" i="4"/>
  <c r="BJ404" i="4"/>
  <c r="BJ408" i="4"/>
  <c r="BJ412" i="4"/>
  <c r="BJ416" i="4"/>
  <c r="BJ420" i="4"/>
  <c r="BJ424" i="4"/>
  <c r="BJ428" i="4"/>
  <c r="BJ432" i="4"/>
  <c r="BJ436" i="4"/>
  <c r="BJ440" i="4"/>
  <c r="BJ444" i="4"/>
  <c r="BJ448" i="4"/>
  <c r="BJ452" i="4"/>
  <c r="BJ456" i="4"/>
  <c r="BJ460" i="4"/>
  <c r="BJ464" i="4"/>
  <c r="BJ468" i="4"/>
  <c r="BJ472" i="4"/>
  <c r="BJ476" i="4"/>
  <c r="BJ480" i="4"/>
  <c r="BJ484" i="4"/>
  <c r="BJ488" i="4"/>
  <c r="BJ492" i="4"/>
  <c r="BJ496" i="4"/>
  <c r="BJ500" i="4"/>
  <c r="BJ504" i="4"/>
  <c r="BJ508" i="4"/>
  <c r="BJ512" i="4"/>
  <c r="BJ516" i="4"/>
  <c r="BJ520" i="4"/>
  <c r="BJ524" i="4"/>
  <c r="BJ528" i="4"/>
  <c r="BJ532" i="4"/>
  <c r="BJ536" i="4"/>
  <c r="BJ540" i="4"/>
  <c r="BJ544" i="4"/>
  <c r="BJ548" i="4"/>
  <c r="BJ552" i="4"/>
  <c r="BJ556" i="4"/>
  <c r="BJ560" i="4"/>
  <c r="BJ564" i="4"/>
  <c r="BJ568" i="4"/>
  <c r="BJ572" i="4"/>
  <c r="BJ576" i="4"/>
  <c r="BJ580" i="4"/>
  <c r="BJ584" i="4"/>
  <c r="BJ198" i="4"/>
  <c r="BJ206" i="4"/>
  <c r="BJ214" i="4"/>
  <c r="BJ222" i="4"/>
  <c r="BJ230" i="4"/>
  <c r="BJ238" i="4"/>
  <c r="BJ246" i="4"/>
  <c r="BJ253" i="4"/>
  <c r="BJ258" i="4"/>
  <c r="BJ264" i="4"/>
  <c r="BJ269" i="4"/>
  <c r="BJ274" i="4"/>
  <c r="BJ280" i="4"/>
  <c r="BJ285" i="4"/>
  <c r="BJ290" i="4"/>
  <c r="BJ296" i="4"/>
  <c r="BJ301" i="4"/>
  <c r="BJ306" i="4"/>
  <c r="BJ312" i="4"/>
  <c r="BJ317" i="4"/>
  <c r="BJ322" i="4"/>
  <c r="BJ328" i="4"/>
  <c r="BJ333" i="4"/>
  <c r="BJ338" i="4"/>
  <c r="BJ344" i="4"/>
  <c r="BJ349" i="4"/>
  <c r="BJ353" i="4"/>
  <c r="BJ357" i="4"/>
  <c r="BJ361" i="4"/>
  <c r="BJ365" i="4"/>
  <c r="BJ369" i="4"/>
  <c r="BJ373" i="4"/>
  <c r="BJ377" i="4"/>
  <c r="BJ381" i="4"/>
  <c r="BJ385" i="4"/>
  <c r="BJ389" i="4"/>
  <c r="BJ393" i="4"/>
  <c r="BJ397" i="4"/>
  <c r="BJ401" i="4"/>
  <c r="BJ405" i="4"/>
  <c r="BJ409" i="4"/>
  <c r="BJ413" i="4"/>
  <c r="BJ417" i="4"/>
  <c r="BJ421" i="4"/>
  <c r="BJ425" i="4"/>
  <c r="BJ429" i="4"/>
  <c r="BJ433" i="4"/>
  <c r="BJ437" i="4"/>
  <c r="BJ441" i="4"/>
  <c r="BJ445" i="4"/>
  <c r="BJ449" i="4"/>
  <c r="BJ453" i="4"/>
  <c r="BJ457" i="4"/>
  <c r="BJ461" i="4"/>
  <c r="BJ465" i="4"/>
  <c r="BJ469" i="4"/>
  <c r="BJ473" i="4"/>
  <c r="BJ477" i="4"/>
  <c r="BJ481" i="4"/>
  <c r="BJ485" i="4"/>
  <c r="BJ489" i="4"/>
  <c r="BJ493" i="4"/>
  <c r="BJ497" i="4"/>
  <c r="BJ501" i="4"/>
  <c r="BJ505" i="4"/>
  <c r="BJ509" i="4"/>
  <c r="BJ513" i="4"/>
  <c r="BJ517" i="4"/>
  <c r="BJ521" i="4"/>
  <c r="BJ525" i="4"/>
  <c r="BJ529" i="4"/>
  <c r="BJ533" i="4"/>
  <c r="BJ537" i="4"/>
  <c r="BJ541" i="4"/>
  <c r="BJ545" i="4"/>
  <c r="BJ549" i="4"/>
  <c r="BJ553" i="4"/>
  <c r="BJ557" i="4"/>
  <c r="BJ201" i="4"/>
  <c r="BJ209" i="4"/>
  <c r="BJ217" i="4"/>
  <c r="BJ225" i="4"/>
  <c r="BJ233" i="4"/>
  <c r="BJ241" i="4"/>
  <c r="BJ249" i="4"/>
  <c r="BJ254" i="4"/>
  <c r="BJ260" i="4"/>
  <c r="BJ265" i="4"/>
  <c r="BJ270" i="4"/>
  <c r="BJ276" i="4"/>
  <c r="BJ281" i="4"/>
  <c r="BJ286" i="4"/>
  <c r="BJ292" i="4"/>
  <c r="BJ297" i="4"/>
  <c r="BJ302" i="4"/>
  <c r="BJ308" i="4"/>
  <c r="BJ313" i="4"/>
  <c r="BJ318" i="4"/>
  <c r="BJ324" i="4"/>
  <c r="BJ329" i="4"/>
  <c r="BJ334" i="4"/>
  <c r="BJ340" i="4"/>
  <c r="BJ345" i="4"/>
  <c r="BJ350" i="4"/>
  <c r="BJ354" i="4"/>
  <c r="BJ358" i="4"/>
  <c r="BJ362" i="4"/>
  <c r="BJ366" i="4"/>
  <c r="BJ370" i="4"/>
  <c r="BJ374" i="4"/>
  <c r="BJ378" i="4"/>
  <c r="BJ382" i="4"/>
  <c r="BJ386" i="4"/>
  <c r="BJ390" i="4"/>
  <c r="BJ394" i="4"/>
  <c r="BJ398" i="4"/>
  <c r="BJ402" i="4"/>
  <c r="BJ406" i="4"/>
  <c r="BJ410" i="4"/>
  <c r="BJ414" i="4"/>
  <c r="BJ418" i="4"/>
  <c r="BJ422" i="4"/>
  <c r="BJ426" i="4"/>
  <c r="BJ430" i="4"/>
  <c r="BJ434" i="4"/>
  <c r="BJ438" i="4"/>
  <c r="BJ442" i="4"/>
  <c r="BJ446" i="4"/>
  <c r="BJ450" i="4"/>
  <c r="BJ454" i="4"/>
  <c r="BJ458" i="4"/>
  <c r="BJ462" i="4"/>
  <c r="BJ466" i="4"/>
  <c r="BJ470" i="4"/>
  <c r="BJ202" i="4"/>
  <c r="BJ210" i="4"/>
  <c r="BJ218" i="4"/>
  <c r="BJ226" i="4"/>
  <c r="BJ234" i="4"/>
  <c r="BJ242" i="4"/>
  <c r="BJ250" i="4"/>
  <c r="BJ256" i="4"/>
  <c r="BJ261" i="4"/>
  <c r="BJ266" i="4"/>
  <c r="BJ272" i="4"/>
  <c r="BJ277" i="4"/>
  <c r="BJ282" i="4"/>
  <c r="BJ288" i="4"/>
  <c r="BJ293" i="4"/>
  <c r="BJ298" i="4"/>
  <c r="BJ304" i="4"/>
  <c r="BJ309" i="4"/>
  <c r="BJ314" i="4"/>
  <c r="BJ320" i="4"/>
  <c r="BJ325" i="4"/>
  <c r="BJ330" i="4"/>
  <c r="BJ336" i="4"/>
  <c r="BJ341" i="4"/>
  <c r="BJ346" i="4"/>
  <c r="BJ351" i="4"/>
  <c r="BJ355" i="4"/>
  <c r="BJ359" i="4"/>
  <c r="BJ363" i="4"/>
  <c r="BJ367" i="4"/>
  <c r="BJ371" i="4"/>
  <c r="BJ375" i="4"/>
  <c r="BJ379" i="4"/>
  <c r="BJ383" i="4"/>
  <c r="BJ387" i="4"/>
  <c r="BJ391" i="4"/>
  <c r="BJ395" i="4"/>
  <c r="BJ399" i="4"/>
  <c r="BJ403" i="4"/>
  <c r="BJ407" i="4"/>
  <c r="BJ411" i="4"/>
  <c r="BJ415" i="4"/>
  <c r="BJ419" i="4"/>
  <c r="BJ423" i="4"/>
  <c r="BJ427" i="4"/>
  <c r="BJ431" i="4"/>
  <c r="BJ435" i="4"/>
  <c r="BJ439" i="4"/>
  <c r="BJ443" i="4"/>
  <c r="BJ447" i="4"/>
  <c r="BJ451" i="4"/>
  <c r="BJ455" i="4"/>
  <c r="BJ459" i="4"/>
  <c r="BJ463" i="4"/>
  <c r="BJ467" i="4"/>
  <c r="BJ471" i="4"/>
  <c r="BJ474" i="4"/>
  <c r="BJ482" i="4"/>
  <c r="BJ490" i="4"/>
  <c r="BJ498" i="4"/>
  <c r="BJ506" i="4"/>
  <c r="BJ514" i="4"/>
  <c r="BJ522" i="4"/>
  <c r="BJ530" i="4"/>
  <c r="BJ538" i="4"/>
  <c r="BJ546" i="4"/>
  <c r="BJ554" i="4"/>
  <c r="BJ561" i="4"/>
  <c r="BJ566" i="4"/>
  <c r="BJ571" i="4"/>
  <c r="BJ577" i="4"/>
  <c r="BJ582" i="4"/>
  <c r="BJ587" i="4"/>
  <c r="BJ591" i="4"/>
  <c r="BJ595" i="4"/>
  <c r="BJ599" i="4"/>
  <c r="BJ603" i="4"/>
  <c r="BJ607" i="4"/>
  <c r="BJ611" i="4"/>
  <c r="BJ615" i="4"/>
  <c r="BJ619" i="4"/>
  <c r="BJ623" i="4"/>
  <c r="BJ627" i="4"/>
  <c r="BJ631" i="4"/>
  <c r="BJ635" i="4"/>
  <c r="BJ639" i="4"/>
  <c r="BJ643" i="4"/>
  <c r="BJ647" i="4"/>
  <c r="BJ651" i="4"/>
  <c r="BJ655" i="4"/>
  <c r="BJ659" i="4"/>
  <c r="BJ663" i="4"/>
  <c r="BJ667" i="4"/>
  <c r="BJ671" i="4"/>
  <c r="BJ675" i="4"/>
  <c r="BJ679" i="4"/>
  <c r="BJ683" i="4"/>
  <c r="BJ687" i="4"/>
  <c r="BJ691" i="4"/>
  <c r="BJ695" i="4"/>
  <c r="BJ699" i="4"/>
  <c r="BJ703" i="4"/>
  <c r="BJ707" i="4"/>
  <c r="BJ711" i="4"/>
  <c r="BJ715" i="4"/>
  <c r="BJ719" i="4"/>
  <c r="BJ723" i="4"/>
  <c r="BJ727" i="4"/>
  <c r="BJ731" i="4"/>
  <c r="BJ735" i="4"/>
  <c r="BJ475" i="4"/>
  <c r="BJ483" i="4"/>
  <c r="BJ491" i="4"/>
  <c r="BJ499" i="4"/>
  <c r="BJ507" i="4"/>
  <c r="BJ515" i="4"/>
  <c r="BJ523" i="4"/>
  <c r="BJ531" i="4"/>
  <c r="BJ539" i="4"/>
  <c r="BJ547" i="4"/>
  <c r="BJ555" i="4"/>
  <c r="BJ562" i="4"/>
  <c r="BJ567" i="4"/>
  <c r="BJ573" i="4"/>
  <c r="BJ578" i="4"/>
  <c r="BJ583" i="4"/>
  <c r="BJ588" i="4"/>
  <c r="BJ592" i="4"/>
  <c r="BJ596" i="4"/>
  <c r="BJ600" i="4"/>
  <c r="BJ604" i="4"/>
  <c r="BJ608" i="4"/>
  <c r="BJ612" i="4"/>
  <c r="BJ616" i="4"/>
  <c r="BJ620" i="4"/>
  <c r="BJ624" i="4"/>
  <c r="BJ628" i="4"/>
  <c r="BJ632" i="4"/>
  <c r="BJ636" i="4"/>
  <c r="BJ640" i="4"/>
  <c r="BJ644" i="4"/>
  <c r="BJ648" i="4"/>
  <c r="BJ652" i="4"/>
  <c r="BJ656" i="4"/>
  <c r="BJ660" i="4"/>
  <c r="BJ664" i="4"/>
  <c r="BJ668" i="4"/>
  <c r="BJ672" i="4"/>
  <c r="BJ676" i="4"/>
  <c r="BJ680" i="4"/>
  <c r="BJ684" i="4"/>
  <c r="BJ688" i="4"/>
  <c r="BJ692" i="4"/>
  <c r="BJ696" i="4"/>
  <c r="BJ700" i="4"/>
  <c r="BJ704" i="4"/>
  <c r="BJ708" i="4"/>
  <c r="BJ712" i="4"/>
  <c r="BJ716" i="4"/>
  <c r="BJ720" i="4"/>
  <c r="BJ724" i="4"/>
  <c r="BJ728" i="4"/>
  <c r="BJ732" i="4"/>
  <c r="BJ736" i="4"/>
  <c r="BJ478" i="4"/>
  <c r="BJ486" i="4"/>
  <c r="BJ494" i="4"/>
  <c r="BJ502" i="4"/>
  <c r="BJ510" i="4"/>
  <c r="BJ518" i="4"/>
  <c r="BJ526" i="4"/>
  <c r="BJ534" i="4"/>
  <c r="BJ542" i="4"/>
  <c r="BJ550" i="4"/>
  <c r="BJ558" i="4"/>
  <c r="BJ563" i="4"/>
  <c r="BJ569" i="4"/>
  <c r="BJ574" i="4"/>
  <c r="BJ579" i="4"/>
  <c r="BJ585" i="4"/>
  <c r="BJ589" i="4"/>
  <c r="BJ593" i="4"/>
  <c r="BJ597" i="4"/>
  <c r="BJ601" i="4"/>
  <c r="BJ605" i="4"/>
  <c r="BJ609" i="4"/>
  <c r="BJ613" i="4"/>
  <c r="BJ617" i="4"/>
  <c r="BJ621" i="4"/>
  <c r="BJ625" i="4"/>
  <c r="BJ629" i="4"/>
  <c r="BJ633" i="4"/>
  <c r="BJ637" i="4"/>
  <c r="BJ641" i="4"/>
  <c r="BJ645" i="4"/>
  <c r="BJ649" i="4"/>
  <c r="BJ653" i="4"/>
  <c r="BJ657" i="4"/>
  <c r="BJ661" i="4"/>
  <c r="BJ665" i="4"/>
  <c r="BJ669" i="4"/>
  <c r="BJ673" i="4"/>
  <c r="BJ677" i="4"/>
  <c r="BJ681" i="4"/>
  <c r="BJ685" i="4"/>
  <c r="BJ689" i="4"/>
  <c r="BJ693" i="4"/>
  <c r="BJ697" i="4"/>
  <c r="BJ701" i="4"/>
  <c r="BJ705" i="4"/>
  <c r="BJ709" i="4"/>
  <c r="BJ713" i="4"/>
  <c r="BJ717" i="4"/>
  <c r="BJ721" i="4"/>
  <c r="BJ725" i="4"/>
  <c r="BJ729" i="4"/>
  <c r="BJ733" i="4"/>
  <c r="BJ7" i="4"/>
  <c r="BJ479" i="4"/>
  <c r="BJ487" i="4"/>
  <c r="BJ495" i="4"/>
  <c r="BJ503" i="4"/>
  <c r="BJ511" i="4"/>
  <c r="BJ519" i="4"/>
  <c r="BJ527" i="4"/>
  <c r="BJ535" i="4"/>
  <c r="BJ543" i="4"/>
  <c r="BJ551" i="4"/>
  <c r="BJ559" i="4"/>
  <c r="BJ565" i="4"/>
  <c r="BJ570" i="4"/>
  <c r="BJ575" i="4"/>
  <c r="BJ581" i="4"/>
  <c r="BJ586" i="4"/>
  <c r="BJ590" i="4"/>
  <c r="BJ594" i="4"/>
  <c r="BJ598" i="4"/>
  <c r="BJ602" i="4"/>
  <c r="BJ606" i="4"/>
  <c r="BJ610" i="4"/>
  <c r="BJ614" i="4"/>
  <c r="BJ618" i="4"/>
  <c r="BJ622" i="4"/>
  <c r="BJ626" i="4"/>
  <c r="BJ630" i="4"/>
  <c r="BJ634" i="4"/>
  <c r="BJ638" i="4"/>
  <c r="BJ642" i="4"/>
  <c r="BJ646" i="4"/>
  <c r="BJ650" i="4"/>
  <c r="BJ654" i="4"/>
  <c r="BJ658" i="4"/>
  <c r="BJ662" i="4"/>
  <c r="BJ666" i="4"/>
  <c r="BJ670" i="4"/>
  <c r="BJ674" i="4"/>
  <c r="BJ678" i="4"/>
  <c r="BJ682" i="4"/>
  <c r="BJ686" i="4"/>
  <c r="BJ690" i="4"/>
  <c r="BJ694" i="4"/>
  <c r="BJ698" i="4"/>
  <c r="BJ702" i="4"/>
  <c r="BJ706" i="4"/>
  <c r="BJ710" i="4"/>
  <c r="BJ714" i="4"/>
  <c r="BJ718" i="4"/>
  <c r="BJ722" i="4"/>
  <c r="BJ726" i="4"/>
  <c r="BJ730" i="4"/>
  <c r="BJ734" i="4"/>
  <c r="E10" i="8"/>
  <c r="F10" i="8"/>
  <c r="L22" i="14"/>
  <c r="I22" i="14"/>
  <c r="L38" i="14"/>
  <c r="I38" i="14"/>
  <c r="L54" i="14"/>
  <c r="I54" i="14"/>
  <c r="L15" i="14"/>
  <c r="I15" i="14"/>
  <c r="L31" i="14"/>
  <c r="I31" i="14"/>
  <c r="L47" i="14"/>
  <c r="I47" i="14"/>
  <c r="L63" i="14"/>
  <c r="I63" i="14"/>
  <c r="I79" i="14"/>
  <c r="L20" i="14"/>
  <c r="I20" i="14"/>
  <c r="L36" i="14"/>
  <c r="I36" i="14"/>
  <c r="L52" i="14"/>
  <c r="I52" i="14"/>
  <c r="I68" i="14"/>
  <c r="I84" i="14"/>
  <c r="I96" i="14"/>
  <c r="I104" i="14"/>
  <c r="I112" i="14"/>
  <c r="I120" i="14"/>
  <c r="L13" i="14"/>
  <c r="I13" i="14"/>
  <c r="L21" i="14"/>
  <c r="I21" i="14"/>
  <c r="L29" i="14"/>
  <c r="I29" i="14"/>
  <c r="L37" i="14"/>
  <c r="I37" i="14"/>
  <c r="L45" i="14"/>
  <c r="I45" i="14"/>
  <c r="L53" i="14"/>
  <c r="I53" i="14"/>
  <c r="L61" i="14"/>
  <c r="I61" i="14"/>
  <c r="I69" i="14"/>
  <c r="I77" i="14"/>
  <c r="I85" i="14"/>
  <c r="I93" i="14"/>
  <c r="I101" i="14"/>
  <c r="I109" i="14"/>
  <c r="I117" i="14"/>
  <c r="I125" i="14"/>
  <c r="L10" i="14"/>
  <c r="I10" i="14"/>
  <c r="L26" i="14"/>
  <c r="I26" i="14"/>
  <c r="L42" i="14"/>
  <c r="I42" i="14"/>
  <c r="L58" i="14"/>
  <c r="I58" i="14"/>
  <c r="I19" i="14"/>
  <c r="L19" i="14"/>
  <c r="I35" i="14"/>
  <c r="L35" i="14"/>
  <c r="I51" i="14"/>
  <c r="L51" i="14"/>
  <c r="I67" i="14"/>
  <c r="I83" i="14"/>
  <c r="L8" i="14"/>
  <c r="I8" i="14"/>
  <c r="L24" i="14"/>
  <c r="I24" i="14"/>
  <c r="L40" i="14"/>
  <c r="I40" i="14"/>
  <c r="L56" i="14"/>
  <c r="I56" i="14"/>
  <c r="I72" i="14"/>
  <c r="I88" i="14"/>
  <c r="L62" i="14"/>
  <c r="I62" i="14"/>
  <c r="I70" i="14"/>
  <c r="I78" i="14"/>
  <c r="I86" i="14"/>
  <c r="I94" i="14"/>
  <c r="I102" i="14"/>
  <c r="I110" i="14"/>
  <c r="I118" i="14"/>
  <c r="I95" i="14"/>
  <c r="I103" i="14"/>
  <c r="I111" i="14"/>
  <c r="I119" i="14"/>
  <c r="L14" i="14"/>
  <c r="I14" i="14"/>
  <c r="L30" i="14"/>
  <c r="I30" i="14"/>
  <c r="L46" i="14"/>
  <c r="I46" i="14"/>
  <c r="L7" i="14"/>
  <c r="I7" i="14"/>
  <c r="L23" i="14"/>
  <c r="I23" i="14"/>
  <c r="L39" i="14"/>
  <c r="I39" i="14"/>
  <c r="L55" i="14"/>
  <c r="I55" i="14"/>
  <c r="I71" i="14"/>
  <c r="I87" i="14"/>
  <c r="L12" i="14"/>
  <c r="I12" i="14"/>
  <c r="L28" i="14"/>
  <c r="I28" i="14"/>
  <c r="L44" i="14"/>
  <c r="I44" i="14"/>
  <c r="L60" i="14"/>
  <c r="I60" i="14"/>
  <c r="I76" i="14"/>
  <c r="I92" i="14"/>
  <c r="I100" i="14"/>
  <c r="I108" i="14"/>
  <c r="I116" i="14"/>
  <c r="I124" i="14"/>
  <c r="L9" i="14"/>
  <c r="I9" i="14"/>
  <c r="L17" i="14"/>
  <c r="I17" i="14"/>
  <c r="L25" i="14"/>
  <c r="I25" i="14"/>
  <c r="L33" i="14"/>
  <c r="I33" i="14"/>
  <c r="L41" i="14"/>
  <c r="I41" i="14"/>
  <c r="L49" i="14"/>
  <c r="I49" i="14"/>
  <c r="L57" i="14"/>
  <c r="I57" i="14"/>
  <c r="L65" i="14"/>
  <c r="I65" i="14"/>
  <c r="I73" i="14"/>
  <c r="I81" i="14"/>
  <c r="I89" i="14"/>
  <c r="I97" i="14"/>
  <c r="I105" i="14"/>
  <c r="I113" i="14"/>
  <c r="I121" i="14"/>
  <c r="L18" i="14"/>
  <c r="I18" i="14"/>
  <c r="L34" i="14"/>
  <c r="I34" i="14"/>
  <c r="L50" i="14"/>
  <c r="I50" i="14"/>
  <c r="I11" i="14"/>
  <c r="L11" i="14"/>
  <c r="I27" i="14"/>
  <c r="L27" i="14"/>
  <c r="I43" i="14"/>
  <c r="L43" i="14"/>
  <c r="I59" i="14"/>
  <c r="L59" i="14"/>
  <c r="I75" i="14"/>
  <c r="I91" i="14"/>
  <c r="L16" i="14"/>
  <c r="I16" i="14"/>
  <c r="L32" i="14"/>
  <c r="I32" i="14"/>
  <c r="L48" i="14"/>
  <c r="I48" i="14"/>
  <c r="L64" i="14"/>
  <c r="I64" i="14"/>
  <c r="I80" i="14"/>
  <c r="L6" i="14"/>
  <c r="I6" i="14"/>
  <c r="I66" i="14"/>
  <c r="I74" i="14"/>
  <c r="I82" i="14"/>
  <c r="I90" i="14"/>
  <c r="I98" i="14"/>
  <c r="I106" i="14"/>
  <c r="I114" i="14"/>
  <c r="I122" i="14"/>
  <c r="I99" i="14"/>
  <c r="I107" i="14"/>
  <c r="I115" i="14"/>
  <c r="I123" i="14"/>
  <c r="I146" i="14"/>
  <c r="I178" i="14"/>
  <c r="I210" i="14"/>
  <c r="I242" i="14"/>
  <c r="I274" i="14"/>
  <c r="I306" i="14"/>
  <c r="I338" i="14"/>
  <c r="I223" i="14"/>
  <c r="I255" i="14"/>
  <c r="I132" i="14"/>
  <c r="I148" i="14"/>
  <c r="I164" i="14"/>
  <c r="I180" i="14"/>
  <c r="I196" i="14"/>
  <c r="I236" i="14"/>
  <c r="I252" i="14"/>
  <c r="I268" i="14"/>
  <c r="I284" i="14"/>
  <c r="I300" i="14"/>
  <c r="I316" i="14"/>
  <c r="I332" i="14"/>
  <c r="I348" i="14"/>
  <c r="I364" i="14"/>
  <c r="I380" i="14"/>
  <c r="I396" i="14"/>
  <c r="I412" i="14"/>
  <c r="I428" i="14"/>
  <c r="I444" i="14"/>
  <c r="I460" i="14"/>
  <c r="I476" i="14"/>
  <c r="I492" i="14"/>
  <c r="I508" i="14"/>
  <c r="I524" i="14"/>
  <c r="I540" i="14"/>
  <c r="I556" i="14"/>
  <c r="I572" i="14"/>
  <c r="I588" i="14"/>
  <c r="I604" i="14"/>
  <c r="I620" i="14"/>
  <c r="I636" i="14"/>
  <c r="I652" i="14"/>
  <c r="I668" i="14"/>
  <c r="I688" i="14"/>
  <c r="I712" i="14"/>
  <c r="I145" i="14"/>
  <c r="I241" i="14"/>
  <c r="I313" i="14"/>
  <c r="I377" i="14"/>
  <c r="I441" i="14"/>
  <c r="I505" i="14"/>
  <c r="I573" i="14"/>
  <c r="I637" i="14"/>
  <c r="I697" i="14"/>
  <c r="I141" i="14"/>
  <c r="I265" i="14"/>
  <c r="I321" i="14"/>
  <c r="I385" i="14"/>
  <c r="I453" i="14"/>
  <c r="I513" i="14"/>
  <c r="I581" i="14"/>
  <c r="I645" i="14"/>
  <c r="I709" i="14"/>
  <c r="I354" i="14"/>
  <c r="I378" i="14"/>
  <c r="I128" i="14"/>
  <c r="I134" i="14"/>
  <c r="I150" i="14"/>
  <c r="I166" i="14"/>
  <c r="I182" i="14"/>
  <c r="I198" i="14"/>
  <c r="I214" i="14"/>
  <c r="I230" i="14"/>
  <c r="I246" i="14"/>
  <c r="I262" i="14"/>
  <c r="I278" i="14"/>
  <c r="I294" i="14"/>
  <c r="I310" i="14"/>
  <c r="I326" i="14"/>
  <c r="I342" i="14"/>
  <c r="I127" i="14"/>
  <c r="I135" i="14"/>
  <c r="I143" i="14"/>
  <c r="I151" i="14"/>
  <c r="I159" i="14"/>
  <c r="I167" i="14"/>
  <c r="I175" i="14"/>
  <c r="I183" i="14"/>
  <c r="I191" i="14"/>
  <c r="I199" i="14"/>
  <c r="I211" i="14"/>
  <c r="I227" i="14"/>
  <c r="I243" i="14"/>
  <c r="I259" i="14"/>
  <c r="I275" i="14"/>
  <c r="I208" i="14"/>
  <c r="I216" i="14"/>
  <c r="I224" i="14"/>
  <c r="I189" i="14"/>
  <c r="I221" i="14"/>
  <c r="I173" i="14"/>
  <c r="I201" i="14"/>
  <c r="I154" i="14"/>
  <c r="I186" i="14"/>
  <c r="I218" i="14"/>
  <c r="I250" i="14"/>
  <c r="I282" i="14"/>
  <c r="I314" i="14"/>
  <c r="I231" i="14"/>
  <c r="I263" i="14"/>
  <c r="I136" i="14"/>
  <c r="I152" i="14"/>
  <c r="I168" i="14"/>
  <c r="I184" i="14"/>
  <c r="I200" i="14"/>
  <c r="I240" i="14"/>
  <c r="I256" i="14"/>
  <c r="I272" i="14"/>
  <c r="I288" i="14"/>
  <c r="I304" i="14"/>
  <c r="I320" i="14"/>
  <c r="I336" i="14"/>
  <c r="I352" i="14"/>
  <c r="I368" i="14"/>
  <c r="I384" i="14"/>
  <c r="I400" i="14"/>
  <c r="I416" i="14"/>
  <c r="I432" i="14"/>
  <c r="I448" i="14"/>
  <c r="I464" i="14"/>
  <c r="I480" i="14"/>
  <c r="I496" i="14"/>
  <c r="I512" i="14"/>
  <c r="I528" i="14"/>
  <c r="I544" i="14"/>
  <c r="I560" i="14"/>
  <c r="I576" i="14"/>
  <c r="I592" i="14"/>
  <c r="I608" i="14"/>
  <c r="I616" i="14"/>
  <c r="I632" i="14"/>
  <c r="I640" i="14"/>
  <c r="I648" i="14"/>
  <c r="I656" i="14"/>
  <c r="I664" i="14"/>
  <c r="I672" i="14"/>
  <c r="I680" i="14"/>
  <c r="I692" i="14"/>
  <c r="I704" i="14"/>
  <c r="I720" i="14"/>
  <c r="I732" i="14"/>
  <c r="I129" i="14"/>
  <c r="I165" i="14"/>
  <c r="I193" i="14"/>
  <c r="I225" i="14"/>
  <c r="I257" i="14"/>
  <c r="I289" i="14"/>
  <c r="I325" i="14"/>
  <c r="I357" i="14"/>
  <c r="I393" i="14"/>
  <c r="I425" i="14"/>
  <c r="I457" i="14"/>
  <c r="I489" i="14"/>
  <c r="I521" i="14"/>
  <c r="I553" i="14"/>
  <c r="I589" i="14"/>
  <c r="I621" i="14"/>
  <c r="I653" i="14"/>
  <c r="I685" i="14"/>
  <c r="I713" i="14"/>
  <c r="I157" i="14"/>
  <c r="I249" i="14"/>
  <c r="I281" i="14"/>
  <c r="I305" i="14"/>
  <c r="I337" i="14"/>
  <c r="I369" i="14"/>
  <c r="I401" i="14"/>
  <c r="I437" i="14"/>
  <c r="I465" i="14"/>
  <c r="I501" i="14"/>
  <c r="I529" i="14"/>
  <c r="I565" i="14"/>
  <c r="I597" i="14"/>
  <c r="I629" i="14"/>
  <c r="I657" i="14"/>
  <c r="I689" i="14"/>
  <c r="I725" i="14"/>
  <c r="I350" i="14"/>
  <c r="I358" i="14"/>
  <c r="I366" i="14"/>
  <c r="I374" i="14"/>
  <c r="I382" i="14"/>
  <c r="I390" i="14"/>
  <c r="I398" i="14"/>
  <c r="I406" i="14"/>
  <c r="I414" i="14"/>
  <c r="I422" i="14"/>
  <c r="I430" i="14"/>
  <c r="I438" i="14"/>
  <c r="I446" i="14"/>
  <c r="I454" i="14"/>
  <c r="I462" i="14"/>
  <c r="I470" i="14"/>
  <c r="I478" i="14"/>
  <c r="I486" i="14"/>
  <c r="I494" i="14"/>
  <c r="I502" i="14"/>
  <c r="I510" i="14"/>
  <c r="I518" i="14"/>
  <c r="I526" i="14"/>
  <c r="I534" i="14"/>
  <c r="I542" i="14"/>
  <c r="I550" i="14"/>
  <c r="I558" i="14"/>
  <c r="I566" i="14"/>
  <c r="I574" i="14"/>
  <c r="I582" i="14"/>
  <c r="I590" i="14"/>
  <c r="I598" i="14"/>
  <c r="I606" i="14"/>
  <c r="I614" i="14"/>
  <c r="I622" i="14"/>
  <c r="I630" i="14"/>
  <c r="I638" i="14"/>
  <c r="I646" i="14"/>
  <c r="I654" i="14"/>
  <c r="I662" i="14"/>
  <c r="I670" i="14"/>
  <c r="I678" i="14"/>
  <c r="I686" i="14"/>
  <c r="I694" i="14"/>
  <c r="I702" i="14"/>
  <c r="I710" i="14"/>
  <c r="I718" i="14"/>
  <c r="I726" i="14"/>
  <c r="I734" i="14"/>
  <c r="I137" i="14"/>
  <c r="I237" i="14"/>
  <c r="I269" i="14"/>
  <c r="I301" i="14"/>
  <c r="I333" i="14"/>
  <c r="I361" i="14"/>
  <c r="I389" i="14"/>
  <c r="I417" i="14"/>
  <c r="I449" i="14"/>
  <c r="I481" i="14"/>
  <c r="I517" i="14"/>
  <c r="I545" i="14"/>
  <c r="I577" i="14"/>
  <c r="I609" i="14"/>
  <c r="I641" i="14"/>
  <c r="I677" i="14"/>
  <c r="I705" i="14"/>
  <c r="I283" i="14"/>
  <c r="I291" i="14"/>
  <c r="I299" i="14"/>
  <c r="I307" i="14"/>
  <c r="I315" i="14"/>
  <c r="I323" i="14"/>
  <c r="I331" i="14"/>
  <c r="I339" i="14"/>
  <c r="I347" i="14"/>
  <c r="I355" i="14"/>
  <c r="I363" i="14"/>
  <c r="I371" i="14"/>
  <c r="I379" i="14"/>
  <c r="I387" i="14"/>
  <c r="I395" i="14"/>
  <c r="I403" i="14"/>
  <c r="I411" i="14"/>
  <c r="I419" i="14"/>
  <c r="I427" i="14"/>
  <c r="I435" i="14"/>
  <c r="I443" i="14"/>
  <c r="I451" i="14"/>
  <c r="I459" i="14"/>
  <c r="I467" i="14"/>
  <c r="I475" i="14"/>
  <c r="I483" i="14"/>
  <c r="I491" i="14"/>
  <c r="I499" i="14"/>
  <c r="I507" i="14"/>
  <c r="I515" i="14"/>
  <c r="I523" i="14"/>
  <c r="I531" i="14"/>
  <c r="I539" i="14"/>
  <c r="I547" i="14"/>
  <c r="I555" i="14"/>
  <c r="I563" i="14"/>
  <c r="I571" i="14"/>
  <c r="I579" i="14"/>
  <c r="I587" i="14"/>
  <c r="I595" i="14"/>
  <c r="I603" i="14"/>
  <c r="I611" i="14"/>
  <c r="I619" i="14"/>
  <c r="I627" i="14"/>
  <c r="I635" i="14"/>
  <c r="I643" i="14"/>
  <c r="I651" i="14"/>
  <c r="I659" i="14"/>
  <c r="I667" i="14"/>
  <c r="I675" i="14"/>
  <c r="I683" i="14"/>
  <c r="I691" i="14"/>
  <c r="I699" i="14"/>
  <c r="I707" i="14"/>
  <c r="I715" i="14"/>
  <c r="I723" i="14"/>
  <c r="I731" i="14"/>
  <c r="I684" i="14"/>
  <c r="I708" i="14"/>
  <c r="I728" i="14"/>
  <c r="I133" i="14"/>
  <c r="I161" i="14"/>
  <c r="I197" i="14"/>
  <c r="I229" i="14"/>
  <c r="I261" i="14"/>
  <c r="I293" i="14"/>
  <c r="I329" i="14"/>
  <c r="I365" i="14"/>
  <c r="I397" i="14"/>
  <c r="I429" i="14"/>
  <c r="I461" i="14"/>
  <c r="I493" i="14"/>
  <c r="I525" i="14"/>
  <c r="I557" i="14"/>
  <c r="I585" i="14"/>
  <c r="I617" i="14"/>
  <c r="I649" i="14"/>
  <c r="I681" i="14"/>
  <c r="I717" i="14"/>
  <c r="I138" i="14"/>
  <c r="I170" i="14"/>
  <c r="I202" i="14"/>
  <c r="I234" i="14"/>
  <c r="I266" i="14"/>
  <c r="I298" i="14"/>
  <c r="I330" i="14"/>
  <c r="I215" i="14"/>
  <c r="I247" i="14"/>
  <c r="I279" i="14"/>
  <c r="I144" i="14"/>
  <c r="I160" i="14"/>
  <c r="I176" i="14"/>
  <c r="I192" i="14"/>
  <c r="I232" i="14"/>
  <c r="I248" i="14"/>
  <c r="I264" i="14"/>
  <c r="I280" i="14"/>
  <c r="I296" i="14"/>
  <c r="I312" i="14"/>
  <c r="I328" i="14"/>
  <c r="I344" i="14"/>
  <c r="I360" i="14"/>
  <c r="I376" i="14"/>
  <c r="I392" i="14"/>
  <c r="I408" i="14"/>
  <c r="I424" i="14"/>
  <c r="I440" i="14"/>
  <c r="I456" i="14"/>
  <c r="I472" i="14"/>
  <c r="I488" i="14"/>
  <c r="I504" i="14"/>
  <c r="I520" i="14"/>
  <c r="I536" i="14"/>
  <c r="I552" i="14"/>
  <c r="I568" i="14"/>
  <c r="I584" i="14"/>
  <c r="I600" i="14"/>
  <c r="I624" i="14"/>
  <c r="I126" i="14"/>
  <c r="I142" i="14"/>
  <c r="I158" i="14"/>
  <c r="I174" i="14"/>
  <c r="I190" i="14"/>
  <c r="I206" i="14"/>
  <c r="I222" i="14"/>
  <c r="I238" i="14"/>
  <c r="I254" i="14"/>
  <c r="I270" i="14"/>
  <c r="I286" i="14"/>
  <c r="I302" i="14"/>
  <c r="I318" i="14"/>
  <c r="I334" i="14"/>
  <c r="I131" i="14"/>
  <c r="I139" i="14"/>
  <c r="I147" i="14"/>
  <c r="I155" i="14"/>
  <c r="I163" i="14"/>
  <c r="I171" i="14"/>
  <c r="I179" i="14"/>
  <c r="I187" i="14"/>
  <c r="I195" i="14"/>
  <c r="I203" i="14"/>
  <c r="I219" i="14"/>
  <c r="I235" i="14"/>
  <c r="I251" i="14"/>
  <c r="I267" i="14"/>
  <c r="I204" i="14"/>
  <c r="I212" i="14"/>
  <c r="I220" i="14"/>
  <c r="I213" i="14"/>
  <c r="I169" i="14"/>
  <c r="I205" i="14"/>
  <c r="I185" i="14"/>
  <c r="I217" i="14"/>
  <c r="I209" i="14"/>
  <c r="I130" i="14"/>
  <c r="I162" i="14"/>
  <c r="I194" i="14"/>
  <c r="I226" i="14"/>
  <c r="I258" i="14"/>
  <c r="I290" i="14"/>
  <c r="I322" i="14"/>
  <c r="I207" i="14"/>
  <c r="I239" i="14"/>
  <c r="I271" i="14"/>
  <c r="I140" i="14"/>
  <c r="I156" i="14"/>
  <c r="I172" i="14"/>
  <c r="I188" i="14"/>
  <c r="I228" i="14"/>
  <c r="I244" i="14"/>
  <c r="I260" i="14"/>
  <c r="I276" i="14"/>
  <c r="I292" i="14"/>
  <c r="I308" i="14"/>
  <c r="I324" i="14"/>
  <c r="I340" i="14"/>
  <c r="I356" i="14"/>
  <c r="I372" i="14"/>
  <c r="I388" i="14"/>
  <c r="I404" i="14"/>
  <c r="I420" i="14"/>
  <c r="I436" i="14"/>
  <c r="I452" i="14"/>
  <c r="I468" i="14"/>
  <c r="I484" i="14"/>
  <c r="I500" i="14"/>
  <c r="I516" i="14"/>
  <c r="I532" i="14"/>
  <c r="I548" i="14"/>
  <c r="I564" i="14"/>
  <c r="I580" i="14"/>
  <c r="I596" i="14"/>
  <c r="I612" i="14"/>
  <c r="I628" i="14"/>
  <c r="I644" i="14"/>
  <c r="I660" i="14"/>
  <c r="I676" i="14"/>
  <c r="I696" i="14"/>
  <c r="I724" i="14"/>
  <c r="I177" i="14"/>
  <c r="I273" i="14"/>
  <c r="I345" i="14"/>
  <c r="I409" i="14"/>
  <c r="I473" i="14"/>
  <c r="I537" i="14"/>
  <c r="I605" i="14"/>
  <c r="I669" i="14"/>
  <c r="I729" i="14"/>
  <c r="I233" i="14"/>
  <c r="I297" i="14"/>
  <c r="I353" i="14"/>
  <c r="I421" i="14"/>
  <c r="I485" i="14"/>
  <c r="I549" i="14"/>
  <c r="I613" i="14"/>
  <c r="I673" i="14"/>
  <c r="I346" i="14"/>
  <c r="I362" i="14"/>
  <c r="I370" i="14"/>
  <c r="I386" i="14"/>
  <c r="I394" i="14"/>
  <c r="I402" i="14"/>
  <c r="I410" i="14"/>
  <c r="I418" i="14"/>
  <c r="I426" i="14"/>
  <c r="I434" i="14"/>
  <c r="I442" i="14"/>
  <c r="I450" i="14"/>
  <c r="I458" i="14"/>
  <c r="I466" i="14"/>
  <c r="I474" i="14"/>
  <c r="I482" i="14"/>
  <c r="I490" i="14"/>
  <c r="I498" i="14"/>
  <c r="I506" i="14"/>
  <c r="I514" i="14"/>
  <c r="I522" i="14"/>
  <c r="I530" i="14"/>
  <c r="I538" i="14"/>
  <c r="I546" i="14"/>
  <c r="I554" i="14"/>
  <c r="I562" i="14"/>
  <c r="I570" i="14"/>
  <c r="I578" i="14"/>
  <c r="I586" i="14"/>
  <c r="I594" i="14"/>
  <c r="I602" i="14"/>
  <c r="I610" i="14"/>
  <c r="I618" i="14"/>
  <c r="I626" i="14"/>
  <c r="I634" i="14"/>
  <c r="I642" i="14"/>
  <c r="I650" i="14"/>
  <c r="I658" i="14"/>
  <c r="I666" i="14"/>
  <c r="I674" i="14"/>
  <c r="I682" i="14"/>
  <c r="I690" i="14"/>
  <c r="I698" i="14"/>
  <c r="I706" i="14"/>
  <c r="I714" i="14"/>
  <c r="I722" i="14"/>
  <c r="I730" i="14"/>
  <c r="I153" i="14"/>
  <c r="I253" i="14"/>
  <c r="I285" i="14"/>
  <c r="I317" i="14"/>
  <c r="I349" i="14"/>
  <c r="I373" i="14"/>
  <c r="I405" i="14"/>
  <c r="I433" i="14"/>
  <c r="I469" i="14"/>
  <c r="I497" i="14"/>
  <c r="I533" i="14"/>
  <c r="I561" i="14"/>
  <c r="I593" i="14"/>
  <c r="I625" i="14"/>
  <c r="I661" i="14"/>
  <c r="I693" i="14"/>
  <c r="I721" i="14"/>
  <c r="I287" i="14"/>
  <c r="I295" i="14"/>
  <c r="I303" i="14"/>
  <c r="I311" i="14"/>
  <c r="I319" i="14"/>
  <c r="I327" i="14"/>
  <c r="I335" i="14"/>
  <c r="I343" i="14"/>
  <c r="I351" i="14"/>
  <c r="I359" i="14"/>
  <c r="I367" i="14"/>
  <c r="I375" i="14"/>
  <c r="I383" i="14"/>
  <c r="I391" i="14"/>
  <c r="I399" i="14"/>
  <c r="I407" i="14"/>
  <c r="I415" i="14"/>
  <c r="I423" i="14"/>
  <c r="I431" i="14"/>
  <c r="I439" i="14"/>
  <c r="I447" i="14"/>
  <c r="I455" i="14"/>
  <c r="I463" i="14"/>
  <c r="I471" i="14"/>
  <c r="I479" i="14"/>
  <c r="I487" i="14"/>
  <c r="I495" i="14"/>
  <c r="I503" i="14"/>
  <c r="I511" i="14"/>
  <c r="I519" i="14"/>
  <c r="I527" i="14"/>
  <c r="I535" i="14"/>
  <c r="I543" i="14"/>
  <c r="I551" i="14"/>
  <c r="I559" i="14"/>
  <c r="I567" i="14"/>
  <c r="I575" i="14"/>
  <c r="I583" i="14"/>
  <c r="I591" i="14"/>
  <c r="I599" i="14"/>
  <c r="I607" i="14"/>
  <c r="I615" i="14"/>
  <c r="I623" i="14"/>
  <c r="I631" i="14"/>
  <c r="I639" i="14"/>
  <c r="I647" i="14"/>
  <c r="I655" i="14"/>
  <c r="I663" i="14"/>
  <c r="I671" i="14"/>
  <c r="I679" i="14"/>
  <c r="I687" i="14"/>
  <c r="I695" i="14"/>
  <c r="I703" i="14"/>
  <c r="I711" i="14"/>
  <c r="I719" i="14"/>
  <c r="I727" i="14"/>
  <c r="I735" i="14"/>
  <c r="I700" i="14"/>
  <c r="I716" i="14"/>
  <c r="I149" i="14"/>
  <c r="I181" i="14"/>
  <c r="I245" i="14"/>
  <c r="I277" i="14"/>
  <c r="I309" i="14"/>
  <c r="I341" i="14"/>
  <c r="I381" i="14"/>
  <c r="I413" i="14"/>
  <c r="I445" i="14"/>
  <c r="I477" i="14"/>
  <c r="I509" i="14"/>
  <c r="I541" i="14"/>
  <c r="I569" i="14"/>
  <c r="I601" i="14"/>
  <c r="I633" i="14"/>
  <c r="I665" i="14"/>
  <c r="I701" i="14"/>
  <c r="I733" i="14"/>
  <c r="D15" i="8"/>
  <c r="D13" i="8"/>
  <c r="D14" i="8"/>
  <c r="D16" i="8"/>
  <c r="E16" i="8"/>
  <c r="E19" i="3" s="1"/>
  <c r="E14" i="8"/>
  <c r="E17" i="3" s="1"/>
  <c r="E15" i="8"/>
  <c r="E13" i="8"/>
  <c r="E18" i="3" s="1"/>
  <c r="F29" i="8"/>
  <c r="F14" i="8"/>
  <c r="F17" i="3" s="1"/>
  <c r="F15" i="8"/>
  <c r="F16" i="8"/>
  <c r="F19" i="3" s="1"/>
  <c r="F13" i="8"/>
  <c r="F18" i="3" s="1"/>
  <c r="E29" i="8"/>
  <c r="AZ9" i="4" l="1"/>
  <c r="AZ11" i="4"/>
  <c r="AZ13" i="4"/>
  <c r="AZ15" i="4"/>
  <c r="AZ17" i="4"/>
  <c r="AZ19" i="4"/>
  <c r="AZ21" i="4"/>
  <c r="AZ23" i="4"/>
  <c r="AZ25" i="4"/>
  <c r="AZ27" i="4"/>
  <c r="AZ29" i="4"/>
  <c r="AZ31" i="4"/>
  <c r="AZ33" i="4"/>
  <c r="AZ35" i="4"/>
  <c r="AZ37" i="4"/>
  <c r="AZ39" i="4"/>
  <c r="AZ41" i="4"/>
  <c r="AZ43" i="4"/>
  <c r="AZ45" i="4"/>
  <c r="AZ47" i="4"/>
  <c r="AZ49" i="4"/>
  <c r="AZ51" i="4"/>
  <c r="AZ53" i="4"/>
  <c r="AZ55" i="4"/>
  <c r="AZ57" i="4"/>
  <c r="AZ59" i="4"/>
  <c r="AZ61" i="4"/>
  <c r="AZ63" i="4"/>
  <c r="AZ65" i="4"/>
  <c r="AZ67" i="4"/>
  <c r="AZ69" i="4"/>
  <c r="AZ71" i="4"/>
  <c r="AZ73" i="4"/>
  <c r="AZ75" i="4"/>
  <c r="AZ77" i="4"/>
  <c r="AZ79" i="4"/>
  <c r="AZ81" i="4"/>
  <c r="AZ83" i="4"/>
  <c r="AZ85" i="4"/>
  <c r="AZ87" i="4"/>
  <c r="AZ89" i="4"/>
  <c r="AZ91" i="4"/>
  <c r="AZ93" i="4"/>
  <c r="AZ95" i="4"/>
  <c r="AZ97" i="4"/>
  <c r="AZ99" i="4"/>
  <c r="AZ101" i="4"/>
  <c r="AZ103" i="4"/>
  <c r="AZ105" i="4"/>
  <c r="AZ107" i="4"/>
  <c r="AZ109" i="4"/>
  <c r="AZ111" i="4"/>
  <c r="AZ113" i="4"/>
  <c r="AZ115" i="4"/>
  <c r="AZ117" i="4"/>
  <c r="AZ119" i="4"/>
  <c r="AZ121" i="4"/>
  <c r="AZ123" i="4"/>
  <c r="AZ125" i="4"/>
  <c r="AZ10" i="4"/>
  <c r="AZ12" i="4"/>
  <c r="AZ14" i="4"/>
  <c r="AZ16" i="4"/>
  <c r="AZ18" i="4"/>
  <c r="AZ20" i="4"/>
  <c r="AZ22" i="4"/>
  <c r="AZ24" i="4"/>
  <c r="AZ26" i="4"/>
  <c r="AZ28" i="4"/>
  <c r="AZ30" i="4"/>
  <c r="AZ32" i="4"/>
  <c r="AZ34" i="4"/>
  <c r="AZ36" i="4"/>
  <c r="AZ38" i="4"/>
  <c r="AZ40" i="4"/>
  <c r="AZ42" i="4"/>
  <c r="AZ44" i="4"/>
  <c r="AZ46" i="4"/>
  <c r="AZ48" i="4"/>
  <c r="AZ50" i="4"/>
  <c r="AZ52" i="4"/>
  <c r="AZ54" i="4"/>
  <c r="AZ56" i="4"/>
  <c r="AZ58" i="4"/>
  <c r="AZ60" i="4"/>
  <c r="AZ62" i="4"/>
  <c r="AZ64" i="4"/>
  <c r="AZ66" i="4"/>
  <c r="AZ68" i="4"/>
  <c r="AZ70" i="4"/>
  <c r="AZ72" i="4"/>
  <c r="AZ74" i="4"/>
  <c r="AZ76" i="4"/>
  <c r="AZ78" i="4"/>
  <c r="AZ80" i="4"/>
  <c r="AZ82" i="4"/>
  <c r="AZ84" i="4"/>
  <c r="AZ86" i="4"/>
  <c r="AZ88" i="4"/>
  <c r="AZ90" i="4"/>
  <c r="AZ92" i="4"/>
  <c r="AZ94" i="4"/>
  <c r="AZ96" i="4"/>
  <c r="AZ98" i="4"/>
  <c r="AZ100" i="4"/>
  <c r="AZ102" i="4"/>
  <c r="AZ104" i="4"/>
  <c r="AZ106" i="4"/>
  <c r="AZ108" i="4"/>
  <c r="AZ110" i="4"/>
  <c r="AZ112" i="4"/>
  <c r="AZ114" i="4"/>
  <c r="AZ116" i="4"/>
  <c r="AZ118" i="4"/>
  <c r="AZ120" i="4"/>
  <c r="AZ122" i="4"/>
  <c r="AZ124" i="4"/>
  <c r="AZ126" i="4"/>
  <c r="AZ128" i="4"/>
  <c r="AZ130" i="4"/>
  <c r="AZ132" i="4"/>
  <c r="AZ134" i="4"/>
  <c r="AZ136" i="4"/>
  <c r="AZ138" i="4"/>
  <c r="AZ140" i="4"/>
  <c r="AZ142" i="4"/>
  <c r="AZ144" i="4"/>
  <c r="AZ146" i="4"/>
  <c r="AZ148" i="4"/>
  <c r="AZ150" i="4"/>
  <c r="AZ152" i="4"/>
  <c r="AZ154" i="4"/>
  <c r="AZ156" i="4"/>
  <c r="AZ158" i="4"/>
  <c r="AZ160" i="4"/>
  <c r="AZ162" i="4"/>
  <c r="AZ164" i="4"/>
  <c r="AZ166" i="4"/>
  <c r="AZ168" i="4"/>
  <c r="AZ170" i="4"/>
  <c r="AZ172" i="4"/>
  <c r="AZ174" i="4"/>
  <c r="AZ176" i="4"/>
  <c r="AZ129" i="4"/>
  <c r="AZ137" i="4"/>
  <c r="AZ145" i="4"/>
  <c r="AZ153" i="4"/>
  <c r="AZ161" i="4"/>
  <c r="AZ169" i="4"/>
  <c r="AZ177" i="4"/>
  <c r="AZ179" i="4"/>
  <c r="AZ181" i="4"/>
  <c r="AZ183" i="4"/>
  <c r="AZ185" i="4"/>
  <c r="AZ187" i="4"/>
  <c r="AZ189" i="4"/>
  <c r="AZ191" i="4"/>
  <c r="AZ193" i="4"/>
  <c r="AZ195" i="4"/>
  <c r="AZ197" i="4"/>
  <c r="AZ199" i="4"/>
  <c r="AZ201" i="4"/>
  <c r="AZ203" i="4"/>
  <c r="AZ205" i="4"/>
  <c r="AZ207" i="4"/>
  <c r="AZ209" i="4"/>
  <c r="AZ211" i="4"/>
  <c r="AZ213" i="4"/>
  <c r="AZ215" i="4"/>
  <c r="AZ217" i="4"/>
  <c r="AZ219" i="4"/>
  <c r="AZ221" i="4"/>
  <c r="AZ223" i="4"/>
  <c r="AZ225" i="4"/>
  <c r="AZ227" i="4"/>
  <c r="AZ229" i="4"/>
  <c r="AZ231" i="4"/>
  <c r="AZ233" i="4"/>
  <c r="AZ235" i="4"/>
  <c r="AZ237" i="4"/>
  <c r="AZ239" i="4"/>
  <c r="AZ241" i="4"/>
  <c r="AZ243" i="4"/>
  <c r="AZ245" i="4"/>
  <c r="AZ247" i="4"/>
  <c r="AZ249" i="4"/>
  <c r="AZ251" i="4"/>
  <c r="AZ253" i="4"/>
  <c r="AZ255" i="4"/>
  <c r="AZ257" i="4"/>
  <c r="AZ259" i="4"/>
  <c r="AZ261" i="4"/>
  <c r="AZ263" i="4"/>
  <c r="AZ265" i="4"/>
  <c r="AZ267" i="4"/>
  <c r="AZ269" i="4"/>
  <c r="AZ271" i="4"/>
  <c r="AZ273" i="4"/>
  <c r="AZ275" i="4"/>
  <c r="AZ277" i="4"/>
  <c r="AZ279" i="4"/>
  <c r="AZ281" i="4"/>
  <c r="AZ283" i="4"/>
  <c r="AZ285" i="4"/>
  <c r="AZ287" i="4"/>
  <c r="AZ289" i="4"/>
  <c r="AZ291" i="4"/>
  <c r="AZ293" i="4"/>
  <c r="AZ295" i="4"/>
  <c r="AZ297" i="4"/>
  <c r="AZ299" i="4"/>
  <c r="AZ301" i="4"/>
  <c r="AZ303" i="4"/>
  <c r="AZ305" i="4"/>
  <c r="AZ307" i="4"/>
  <c r="AZ309" i="4"/>
  <c r="AZ311" i="4"/>
  <c r="AZ313" i="4"/>
  <c r="AZ315" i="4"/>
  <c r="AZ317" i="4"/>
  <c r="AZ319" i="4"/>
  <c r="AZ321" i="4"/>
  <c r="AZ323" i="4"/>
  <c r="AZ325" i="4"/>
  <c r="AZ327" i="4"/>
  <c r="AZ329" i="4"/>
  <c r="AZ331" i="4"/>
  <c r="AZ333" i="4"/>
  <c r="AZ8" i="4"/>
  <c r="AZ127" i="4"/>
  <c r="AZ135" i="4"/>
  <c r="AZ143" i="4"/>
  <c r="AZ151" i="4"/>
  <c r="AZ159" i="4"/>
  <c r="AZ167" i="4"/>
  <c r="AZ175" i="4"/>
  <c r="AZ133" i="4"/>
  <c r="AZ141" i="4"/>
  <c r="AZ149" i="4"/>
  <c r="AZ157" i="4"/>
  <c r="AZ165" i="4"/>
  <c r="AZ173" i="4"/>
  <c r="AZ178" i="4"/>
  <c r="AZ180" i="4"/>
  <c r="AZ182" i="4"/>
  <c r="AZ184" i="4"/>
  <c r="AZ186" i="4"/>
  <c r="AZ188" i="4"/>
  <c r="AZ190" i="4"/>
  <c r="AZ192" i="4"/>
  <c r="AZ194" i="4"/>
  <c r="AZ196" i="4"/>
  <c r="AZ198" i="4"/>
  <c r="AZ200" i="4"/>
  <c r="AZ202" i="4"/>
  <c r="AZ204" i="4"/>
  <c r="AZ206" i="4"/>
  <c r="AZ208" i="4"/>
  <c r="AZ210" i="4"/>
  <c r="AZ212" i="4"/>
  <c r="AZ214" i="4"/>
  <c r="AZ216" i="4"/>
  <c r="AZ218" i="4"/>
  <c r="AZ220" i="4"/>
  <c r="AZ222" i="4"/>
  <c r="AZ224" i="4"/>
  <c r="AZ226" i="4"/>
  <c r="AZ228" i="4"/>
  <c r="AZ230" i="4"/>
  <c r="AZ232" i="4"/>
  <c r="AZ234" i="4"/>
  <c r="AZ236" i="4"/>
  <c r="AZ238" i="4"/>
  <c r="AZ240" i="4"/>
  <c r="AZ242" i="4"/>
  <c r="AZ244" i="4"/>
  <c r="AZ246" i="4"/>
  <c r="AZ248" i="4"/>
  <c r="AZ250" i="4"/>
  <c r="AZ252" i="4"/>
  <c r="AZ254" i="4"/>
  <c r="AZ256" i="4"/>
  <c r="AZ258" i="4"/>
  <c r="AZ260" i="4"/>
  <c r="AZ262" i="4"/>
  <c r="AZ264" i="4"/>
  <c r="AZ266" i="4"/>
  <c r="AZ268" i="4"/>
  <c r="AZ270" i="4"/>
  <c r="AZ272" i="4"/>
  <c r="AZ274" i="4"/>
  <c r="AZ276" i="4"/>
  <c r="AZ278" i="4"/>
  <c r="AZ280" i="4"/>
  <c r="AZ282" i="4"/>
  <c r="AZ284" i="4"/>
  <c r="AZ286" i="4"/>
  <c r="AZ288" i="4"/>
  <c r="AZ290" i="4"/>
  <c r="AZ292" i="4"/>
  <c r="AZ294" i="4"/>
  <c r="AZ131" i="4"/>
  <c r="AZ139" i="4"/>
  <c r="AZ147" i="4"/>
  <c r="AZ155" i="4"/>
  <c r="AZ163" i="4"/>
  <c r="AZ171" i="4"/>
  <c r="AZ298" i="4"/>
  <c r="AZ306" i="4"/>
  <c r="AZ314" i="4"/>
  <c r="AZ322" i="4"/>
  <c r="AZ330" i="4"/>
  <c r="AZ335" i="4"/>
  <c r="AZ337" i="4"/>
  <c r="AZ339" i="4"/>
  <c r="AZ341" i="4"/>
  <c r="AZ343" i="4"/>
  <c r="AZ345" i="4"/>
  <c r="AZ347" i="4"/>
  <c r="AZ349" i="4"/>
  <c r="AZ351" i="4"/>
  <c r="AZ353" i="4"/>
  <c r="AZ355" i="4"/>
  <c r="AZ357" i="4"/>
  <c r="AZ359" i="4"/>
  <c r="AZ361" i="4"/>
  <c r="AZ363" i="4"/>
  <c r="AZ365" i="4"/>
  <c r="AZ367" i="4"/>
  <c r="AZ369" i="4"/>
  <c r="AZ371" i="4"/>
  <c r="AZ296" i="4"/>
  <c r="AZ304" i="4"/>
  <c r="AZ312" i="4"/>
  <c r="AZ320" i="4"/>
  <c r="AZ328" i="4"/>
  <c r="AZ302" i="4"/>
  <c r="AZ310" i="4"/>
  <c r="AZ318" i="4"/>
  <c r="AZ326" i="4"/>
  <c r="AZ334" i="4"/>
  <c r="AZ336" i="4"/>
  <c r="AZ338" i="4"/>
  <c r="AZ340" i="4"/>
  <c r="AZ342" i="4"/>
  <c r="AZ344" i="4"/>
  <c r="AZ346" i="4"/>
  <c r="AZ348" i="4"/>
  <c r="AZ350" i="4"/>
  <c r="AZ352" i="4"/>
  <c r="AZ354" i="4"/>
  <c r="AZ356" i="4"/>
  <c r="AZ358" i="4"/>
  <c r="AZ360" i="4"/>
  <c r="AZ362" i="4"/>
  <c r="AZ364" i="4"/>
  <c r="AZ366" i="4"/>
  <c r="AZ368" i="4"/>
  <c r="AZ370" i="4"/>
  <c r="AZ300" i="4"/>
  <c r="AZ308" i="4"/>
  <c r="AZ316" i="4"/>
  <c r="AZ324" i="4"/>
  <c r="AZ332" i="4"/>
  <c r="AZ7" i="4"/>
  <c r="T9" i="4"/>
  <c r="T11" i="4"/>
  <c r="T13" i="4"/>
  <c r="T15" i="4"/>
  <c r="T17" i="4"/>
  <c r="T19" i="4"/>
  <c r="T21" i="4"/>
  <c r="T23" i="4"/>
  <c r="T25" i="4"/>
  <c r="T27" i="4"/>
  <c r="T29" i="4"/>
  <c r="T31" i="4"/>
  <c r="T33" i="4"/>
  <c r="T35" i="4"/>
  <c r="T37" i="4"/>
  <c r="T39" i="4"/>
  <c r="T41" i="4"/>
  <c r="T43" i="4"/>
  <c r="T45" i="4"/>
  <c r="T47" i="4"/>
  <c r="T49" i="4"/>
  <c r="T51" i="4"/>
  <c r="T53" i="4"/>
  <c r="T55" i="4"/>
  <c r="T57" i="4"/>
  <c r="T59" i="4"/>
  <c r="T61" i="4"/>
  <c r="T63" i="4"/>
  <c r="T65" i="4"/>
  <c r="T67" i="4"/>
  <c r="T69" i="4"/>
  <c r="T71" i="4"/>
  <c r="T73" i="4"/>
  <c r="T75" i="4"/>
  <c r="T77" i="4"/>
  <c r="T79" i="4"/>
  <c r="T81" i="4"/>
  <c r="T83" i="4"/>
  <c r="T85" i="4"/>
  <c r="T87" i="4"/>
  <c r="T89" i="4"/>
  <c r="T91" i="4"/>
  <c r="T93" i="4"/>
  <c r="T95" i="4"/>
  <c r="T97" i="4"/>
  <c r="T99" i="4"/>
  <c r="T101" i="4"/>
  <c r="T103" i="4"/>
  <c r="T105" i="4"/>
  <c r="T107" i="4"/>
  <c r="T109" i="4"/>
  <c r="T111" i="4"/>
  <c r="T113" i="4"/>
  <c r="T115" i="4"/>
  <c r="T117" i="4"/>
  <c r="T119" i="4"/>
  <c r="T121" i="4"/>
  <c r="T123" i="4"/>
  <c r="T125" i="4"/>
  <c r="T127" i="4"/>
  <c r="T129" i="4"/>
  <c r="T131" i="4"/>
  <c r="T133" i="4"/>
  <c r="T135" i="4"/>
  <c r="T137" i="4"/>
  <c r="T139" i="4"/>
  <c r="T141" i="4"/>
  <c r="T143" i="4"/>
  <c r="T145" i="4"/>
  <c r="T147" i="4"/>
  <c r="T149" i="4"/>
  <c r="T151" i="4"/>
  <c r="T153" i="4"/>
  <c r="T155" i="4"/>
  <c r="T157" i="4"/>
  <c r="T159" i="4"/>
  <c r="T161" i="4"/>
  <c r="T163" i="4"/>
  <c r="T165" i="4"/>
  <c r="T167" i="4"/>
  <c r="T169" i="4"/>
  <c r="T171" i="4"/>
  <c r="T173" i="4"/>
  <c r="T175" i="4"/>
  <c r="T8" i="4"/>
  <c r="T10" i="4"/>
  <c r="T12" i="4"/>
  <c r="T14" i="4"/>
  <c r="T16" i="4"/>
  <c r="T18" i="4"/>
  <c r="T20" i="4"/>
  <c r="T22" i="4"/>
  <c r="T24" i="4"/>
  <c r="T26" i="4"/>
  <c r="T28" i="4"/>
  <c r="T30" i="4"/>
  <c r="T32" i="4"/>
  <c r="T34" i="4"/>
  <c r="T36" i="4"/>
  <c r="T38" i="4"/>
  <c r="T40" i="4"/>
  <c r="T42" i="4"/>
  <c r="T44" i="4"/>
  <c r="T46" i="4"/>
  <c r="T48" i="4"/>
  <c r="T50" i="4"/>
  <c r="T52" i="4"/>
  <c r="T54" i="4"/>
  <c r="T56" i="4"/>
  <c r="T58" i="4"/>
  <c r="T60" i="4"/>
  <c r="T62" i="4"/>
  <c r="T64" i="4"/>
  <c r="T66" i="4"/>
  <c r="T68" i="4"/>
  <c r="T70" i="4"/>
  <c r="T72" i="4"/>
  <c r="T74" i="4"/>
  <c r="T76" i="4"/>
  <c r="T78" i="4"/>
  <c r="T80" i="4"/>
  <c r="T82" i="4"/>
  <c r="T84" i="4"/>
  <c r="T86" i="4"/>
  <c r="T88" i="4"/>
  <c r="T90" i="4"/>
  <c r="T92" i="4"/>
  <c r="T94" i="4"/>
  <c r="T96" i="4"/>
  <c r="T98" i="4"/>
  <c r="T100" i="4"/>
  <c r="T102" i="4"/>
  <c r="T104" i="4"/>
  <c r="T106" i="4"/>
  <c r="T108" i="4"/>
  <c r="T110" i="4"/>
  <c r="T112" i="4"/>
  <c r="T114" i="4"/>
  <c r="T116" i="4"/>
  <c r="T118" i="4"/>
  <c r="T120" i="4"/>
  <c r="T122" i="4"/>
  <c r="T124" i="4"/>
  <c r="T126" i="4"/>
  <c r="T128" i="4"/>
  <c r="T130" i="4"/>
  <c r="T132" i="4"/>
  <c r="T134" i="4"/>
  <c r="T136" i="4"/>
  <c r="T138" i="4"/>
  <c r="T140" i="4"/>
  <c r="T142" i="4"/>
  <c r="T144" i="4"/>
  <c r="T146" i="4"/>
  <c r="T148" i="4"/>
  <c r="T150" i="4"/>
  <c r="T152" i="4"/>
  <c r="T154" i="4"/>
  <c r="T156" i="4"/>
  <c r="T158" i="4"/>
  <c r="T160" i="4"/>
  <c r="T162" i="4"/>
  <c r="T164" i="4"/>
  <c r="T166" i="4"/>
  <c r="T168" i="4"/>
  <c r="T170" i="4"/>
  <c r="T172" i="4"/>
  <c r="T174" i="4"/>
  <c r="T176" i="4"/>
  <c r="T178" i="4"/>
  <c r="T180" i="4"/>
  <c r="T182" i="4"/>
  <c r="T184" i="4"/>
  <c r="T186" i="4"/>
  <c r="T188" i="4"/>
  <c r="T190" i="4"/>
  <c r="T192" i="4"/>
  <c r="T194" i="4"/>
  <c r="T196" i="4"/>
  <c r="T198" i="4"/>
  <c r="T200" i="4"/>
  <c r="T202" i="4"/>
  <c r="T204" i="4"/>
  <c r="T206" i="4"/>
  <c r="T208" i="4"/>
  <c r="T210" i="4"/>
  <c r="T212" i="4"/>
  <c r="T214" i="4"/>
  <c r="T216" i="4"/>
  <c r="T218" i="4"/>
  <c r="T220" i="4"/>
  <c r="T222" i="4"/>
  <c r="T224" i="4"/>
  <c r="T226" i="4"/>
  <c r="T228" i="4"/>
  <c r="T230" i="4"/>
  <c r="T232" i="4"/>
  <c r="T234" i="4"/>
  <c r="T236" i="4"/>
  <c r="T238" i="4"/>
  <c r="T240" i="4"/>
  <c r="T242" i="4"/>
  <c r="T244" i="4"/>
  <c r="T246" i="4"/>
  <c r="T248" i="4"/>
  <c r="T250" i="4"/>
  <c r="T252" i="4"/>
  <c r="T254" i="4"/>
  <c r="T256" i="4"/>
  <c r="T258" i="4"/>
  <c r="T260" i="4"/>
  <c r="T262" i="4"/>
  <c r="T264" i="4"/>
  <c r="T266" i="4"/>
  <c r="T268" i="4"/>
  <c r="T270" i="4"/>
  <c r="T272" i="4"/>
  <c r="T274" i="4"/>
  <c r="T276" i="4"/>
  <c r="T278" i="4"/>
  <c r="T280" i="4"/>
  <c r="T282" i="4"/>
  <c r="T284" i="4"/>
  <c r="T286" i="4"/>
  <c r="T288" i="4"/>
  <c r="T290" i="4"/>
  <c r="T292" i="4"/>
  <c r="T294" i="4"/>
  <c r="T296" i="4"/>
  <c r="T298" i="4"/>
  <c r="T300" i="4"/>
  <c r="T302" i="4"/>
  <c r="T304" i="4"/>
  <c r="T306" i="4"/>
  <c r="T308" i="4"/>
  <c r="T310" i="4"/>
  <c r="T312" i="4"/>
  <c r="T314" i="4"/>
  <c r="T316" i="4"/>
  <c r="T318" i="4"/>
  <c r="T320" i="4"/>
  <c r="T322" i="4"/>
  <c r="T324" i="4"/>
  <c r="T326" i="4"/>
  <c r="T328" i="4"/>
  <c r="T330" i="4"/>
  <c r="T332" i="4"/>
  <c r="T334" i="4"/>
  <c r="T336" i="4"/>
  <c r="T338" i="4"/>
  <c r="T340" i="4"/>
  <c r="T342" i="4"/>
  <c r="T344" i="4"/>
  <c r="T177" i="4"/>
  <c r="T179" i="4"/>
  <c r="T181" i="4"/>
  <c r="T183" i="4"/>
  <c r="T185" i="4"/>
  <c r="T187" i="4"/>
  <c r="T189" i="4"/>
  <c r="T191" i="4"/>
  <c r="T193" i="4"/>
  <c r="T195" i="4"/>
  <c r="T197" i="4"/>
  <c r="T199" i="4"/>
  <c r="T201" i="4"/>
  <c r="T203" i="4"/>
  <c r="T205" i="4"/>
  <c r="T207" i="4"/>
  <c r="T209" i="4"/>
  <c r="T211" i="4"/>
  <c r="T213" i="4"/>
  <c r="T215" i="4"/>
  <c r="T217" i="4"/>
  <c r="T219" i="4"/>
  <c r="T221" i="4"/>
  <c r="T223" i="4"/>
  <c r="T225" i="4"/>
  <c r="T227" i="4"/>
  <c r="T229" i="4"/>
  <c r="T231" i="4"/>
  <c r="T233" i="4"/>
  <c r="T235" i="4"/>
  <c r="T237" i="4"/>
  <c r="T239" i="4"/>
  <c r="T241" i="4"/>
  <c r="T243" i="4"/>
  <c r="T245" i="4"/>
  <c r="T247" i="4"/>
  <c r="T249" i="4"/>
  <c r="T251" i="4"/>
  <c r="T253" i="4"/>
  <c r="T255" i="4"/>
  <c r="T257" i="4"/>
  <c r="T259" i="4"/>
  <c r="T261" i="4"/>
  <c r="T263" i="4"/>
  <c r="T265" i="4"/>
  <c r="T267" i="4"/>
  <c r="T269" i="4"/>
  <c r="T271" i="4"/>
  <c r="T273" i="4"/>
  <c r="T275" i="4"/>
  <c r="T277" i="4"/>
  <c r="T279" i="4"/>
  <c r="T281" i="4"/>
  <c r="T283" i="4"/>
  <c r="T285" i="4"/>
  <c r="T287" i="4"/>
  <c r="T289" i="4"/>
  <c r="T291" i="4"/>
  <c r="T293" i="4"/>
  <c r="T295" i="4"/>
  <c r="T297" i="4"/>
  <c r="T299" i="4"/>
  <c r="T301" i="4"/>
  <c r="T303" i="4"/>
  <c r="T305" i="4"/>
  <c r="T307" i="4"/>
  <c r="T309" i="4"/>
  <c r="T311" i="4"/>
  <c r="T313" i="4"/>
  <c r="T315" i="4"/>
  <c r="T317" i="4"/>
  <c r="T319" i="4"/>
  <c r="T321" i="4"/>
  <c r="T323" i="4"/>
  <c r="T325" i="4"/>
  <c r="T327" i="4"/>
  <c r="T329" i="4"/>
  <c r="T331" i="4"/>
  <c r="T333" i="4"/>
  <c r="T335" i="4"/>
  <c r="T337" i="4"/>
  <c r="T339" i="4"/>
  <c r="T341" i="4"/>
  <c r="T343" i="4"/>
  <c r="T345" i="4"/>
  <c r="T346" i="4"/>
  <c r="T348" i="4"/>
  <c r="T350" i="4"/>
  <c r="T352" i="4"/>
  <c r="T354" i="4"/>
  <c r="T356" i="4"/>
  <c r="T358" i="4"/>
  <c r="T360" i="4"/>
  <c r="T362" i="4"/>
  <c r="T364" i="4"/>
  <c r="T366" i="4"/>
  <c r="T368" i="4"/>
  <c r="T370" i="4"/>
  <c r="T347" i="4"/>
  <c r="T349" i="4"/>
  <c r="T351" i="4"/>
  <c r="T353" i="4"/>
  <c r="T355" i="4"/>
  <c r="T357" i="4"/>
  <c r="T359" i="4"/>
  <c r="T361" i="4"/>
  <c r="T363" i="4"/>
  <c r="T365" i="4"/>
  <c r="T367" i="4"/>
  <c r="T369" i="4"/>
  <c r="T371" i="4"/>
  <c r="T7" i="4"/>
  <c r="E20" i="8"/>
  <c r="F20" i="8"/>
  <c r="D24" i="3"/>
  <c r="E21" i="8" l="1"/>
  <c r="S6" i="8" s="1"/>
  <c r="E22" i="8"/>
  <c r="S9" i="8" s="1"/>
  <c r="F21" i="8"/>
  <c r="T6" i="8" s="1"/>
  <c r="F22" i="8"/>
  <c r="T9" i="8" s="1"/>
  <c r="D7" i="12"/>
  <c r="E7" i="12"/>
  <c r="F7" i="12"/>
  <c r="G7" i="12"/>
  <c r="H7" i="12"/>
  <c r="I7" i="12"/>
  <c r="J7" i="12"/>
  <c r="K7" i="12"/>
  <c r="L7" i="12"/>
  <c r="D8" i="12"/>
  <c r="E8" i="12"/>
  <c r="F8" i="12"/>
  <c r="G8" i="12"/>
  <c r="H8" i="12"/>
  <c r="I8" i="12"/>
  <c r="J8" i="12"/>
  <c r="K8" i="12"/>
  <c r="L8" i="12"/>
  <c r="D9" i="12"/>
  <c r="E9" i="12"/>
  <c r="F9" i="12"/>
  <c r="G9" i="12"/>
  <c r="H9" i="12"/>
  <c r="I9" i="12"/>
  <c r="J9" i="12"/>
  <c r="K9" i="12"/>
  <c r="L9" i="12"/>
  <c r="D10" i="12"/>
  <c r="E10" i="12"/>
  <c r="F10" i="12"/>
  <c r="G10" i="12"/>
  <c r="H10" i="12"/>
  <c r="I10" i="12"/>
  <c r="J10" i="12"/>
  <c r="K10" i="12"/>
  <c r="L10" i="12"/>
  <c r="D11" i="12"/>
  <c r="E11" i="12"/>
  <c r="F11" i="12"/>
  <c r="G11" i="12"/>
  <c r="H11" i="12"/>
  <c r="I11" i="12"/>
  <c r="J11" i="12"/>
  <c r="K11" i="12"/>
  <c r="L11" i="12"/>
  <c r="D12" i="12"/>
  <c r="E12" i="12"/>
  <c r="F12" i="12"/>
  <c r="G12" i="12"/>
  <c r="H12" i="12"/>
  <c r="I12" i="12"/>
  <c r="J12" i="12"/>
  <c r="K12" i="12"/>
  <c r="L12" i="12"/>
  <c r="D13" i="12"/>
  <c r="E13" i="12"/>
  <c r="F13" i="12"/>
  <c r="G13" i="12"/>
  <c r="H13" i="12"/>
  <c r="I13" i="12"/>
  <c r="J13" i="12"/>
  <c r="K13" i="12"/>
  <c r="L13" i="12"/>
  <c r="D14" i="12"/>
  <c r="E14" i="12"/>
  <c r="F14" i="12"/>
  <c r="G14" i="12"/>
  <c r="H14" i="12"/>
  <c r="I14" i="12"/>
  <c r="J14" i="12"/>
  <c r="K14" i="12"/>
  <c r="L14" i="12"/>
  <c r="D15" i="12"/>
  <c r="E15" i="12"/>
  <c r="F15" i="12"/>
  <c r="G15" i="12"/>
  <c r="H15" i="12"/>
  <c r="I15" i="12"/>
  <c r="J15" i="12"/>
  <c r="K15" i="12"/>
  <c r="L15" i="12"/>
  <c r="D16" i="12"/>
  <c r="E16" i="12"/>
  <c r="F16" i="12"/>
  <c r="G16" i="12"/>
  <c r="H16" i="12"/>
  <c r="I16" i="12"/>
  <c r="J16" i="12"/>
  <c r="K16" i="12"/>
  <c r="L16" i="12"/>
  <c r="D17" i="12"/>
  <c r="E17" i="12"/>
  <c r="F17" i="12"/>
  <c r="G17" i="12"/>
  <c r="H17" i="12"/>
  <c r="I17" i="12"/>
  <c r="J17" i="12"/>
  <c r="K17" i="12"/>
  <c r="L17" i="12"/>
  <c r="D18" i="12"/>
  <c r="E18" i="12"/>
  <c r="F18" i="12"/>
  <c r="G18" i="12"/>
  <c r="H18" i="12"/>
  <c r="I18" i="12"/>
  <c r="J18" i="12"/>
  <c r="K18" i="12"/>
  <c r="L18" i="12"/>
  <c r="D19" i="12"/>
  <c r="E19" i="12"/>
  <c r="F19" i="12"/>
  <c r="G19" i="12"/>
  <c r="H19" i="12"/>
  <c r="I19" i="12"/>
  <c r="J19" i="12"/>
  <c r="K19" i="12"/>
  <c r="L19" i="12"/>
  <c r="D20" i="12"/>
  <c r="E20" i="12"/>
  <c r="F20" i="12"/>
  <c r="G20" i="12"/>
  <c r="H20" i="12"/>
  <c r="I20" i="12"/>
  <c r="J20" i="12"/>
  <c r="K20" i="12"/>
  <c r="L20" i="12"/>
  <c r="D21" i="12"/>
  <c r="E21" i="12"/>
  <c r="F21" i="12"/>
  <c r="G21" i="12"/>
  <c r="H21" i="12"/>
  <c r="I21" i="12"/>
  <c r="J21" i="12"/>
  <c r="K21" i="12"/>
  <c r="L21" i="12"/>
  <c r="D22" i="12"/>
  <c r="E22" i="12"/>
  <c r="F22" i="12"/>
  <c r="G22" i="12"/>
  <c r="H22" i="12"/>
  <c r="I22" i="12"/>
  <c r="J22" i="12"/>
  <c r="K22" i="12"/>
  <c r="L22" i="12"/>
  <c r="D23" i="12"/>
  <c r="E23" i="12"/>
  <c r="F23" i="12"/>
  <c r="G23" i="12"/>
  <c r="H23" i="12"/>
  <c r="I23" i="12"/>
  <c r="J23" i="12"/>
  <c r="K23" i="12"/>
  <c r="L23" i="12"/>
  <c r="D24" i="12"/>
  <c r="E24" i="12"/>
  <c r="F24" i="12"/>
  <c r="G24" i="12"/>
  <c r="H24" i="12"/>
  <c r="I24" i="12"/>
  <c r="J24" i="12"/>
  <c r="K24" i="12"/>
  <c r="L24" i="12"/>
  <c r="D25" i="12"/>
  <c r="E25" i="12"/>
  <c r="F25" i="12"/>
  <c r="G25" i="12"/>
  <c r="H25" i="12"/>
  <c r="I25" i="12"/>
  <c r="J25" i="12"/>
  <c r="K25" i="12"/>
  <c r="L25" i="12"/>
  <c r="D26" i="12"/>
  <c r="E26" i="12"/>
  <c r="F26" i="12"/>
  <c r="G26" i="12"/>
  <c r="H26" i="12"/>
  <c r="I26" i="12"/>
  <c r="J26" i="12"/>
  <c r="K26" i="12"/>
  <c r="L26" i="12"/>
  <c r="D27" i="12"/>
  <c r="E27" i="12"/>
  <c r="F27" i="12"/>
  <c r="G27" i="12"/>
  <c r="H27" i="12"/>
  <c r="I27" i="12"/>
  <c r="J27" i="12"/>
  <c r="K27" i="12"/>
  <c r="L27" i="12"/>
  <c r="D28" i="12"/>
  <c r="E28" i="12"/>
  <c r="F28" i="12"/>
  <c r="G28" i="12"/>
  <c r="H28" i="12"/>
  <c r="I28" i="12"/>
  <c r="J28" i="12"/>
  <c r="K28" i="12"/>
  <c r="L28" i="12"/>
  <c r="D29" i="12"/>
  <c r="E29" i="12"/>
  <c r="F29" i="12"/>
  <c r="G29" i="12"/>
  <c r="H29" i="12"/>
  <c r="I29" i="12"/>
  <c r="J29" i="12"/>
  <c r="K29" i="12"/>
  <c r="L29" i="12"/>
  <c r="D30" i="12"/>
  <c r="E30" i="12"/>
  <c r="F30" i="12"/>
  <c r="G30" i="12"/>
  <c r="H30" i="12"/>
  <c r="I30" i="12"/>
  <c r="J30" i="12"/>
  <c r="K30" i="12"/>
  <c r="L30" i="12"/>
  <c r="D31" i="12"/>
  <c r="E31" i="12"/>
  <c r="F31" i="12"/>
  <c r="G31" i="12"/>
  <c r="H31" i="12"/>
  <c r="I31" i="12"/>
  <c r="J31" i="12"/>
  <c r="K31" i="12"/>
  <c r="L31" i="12"/>
  <c r="D32" i="12"/>
  <c r="E32" i="12"/>
  <c r="F32" i="12"/>
  <c r="G32" i="12"/>
  <c r="H32" i="12"/>
  <c r="I32" i="12"/>
  <c r="J32" i="12"/>
  <c r="K32" i="12"/>
  <c r="L32" i="12"/>
  <c r="D33" i="12"/>
  <c r="E33" i="12"/>
  <c r="F33" i="12"/>
  <c r="G33" i="12"/>
  <c r="H33" i="12"/>
  <c r="I33" i="12"/>
  <c r="J33" i="12"/>
  <c r="K33" i="12"/>
  <c r="L33" i="12"/>
  <c r="D34" i="12"/>
  <c r="E34" i="12"/>
  <c r="F34" i="12"/>
  <c r="G34" i="12"/>
  <c r="H34" i="12"/>
  <c r="I34" i="12"/>
  <c r="J34" i="12"/>
  <c r="K34" i="12"/>
  <c r="L34" i="12"/>
  <c r="D35" i="12"/>
  <c r="E35" i="12"/>
  <c r="F35" i="12"/>
  <c r="G35" i="12"/>
  <c r="H35" i="12"/>
  <c r="I35" i="12"/>
  <c r="J35" i="12"/>
  <c r="K35" i="12"/>
  <c r="L35" i="12"/>
  <c r="D36" i="12"/>
  <c r="E36" i="12"/>
  <c r="F36" i="12"/>
  <c r="G36" i="12"/>
  <c r="H36" i="12"/>
  <c r="I36" i="12"/>
  <c r="J36" i="12"/>
  <c r="K36" i="12"/>
  <c r="L36" i="12"/>
  <c r="D37" i="12"/>
  <c r="E37" i="12"/>
  <c r="F37" i="12"/>
  <c r="G37" i="12"/>
  <c r="H37" i="12"/>
  <c r="I37" i="12"/>
  <c r="J37" i="12"/>
  <c r="K37" i="12"/>
  <c r="L37" i="12"/>
  <c r="D38" i="12"/>
  <c r="E38" i="12"/>
  <c r="F38" i="12"/>
  <c r="G38" i="12"/>
  <c r="H38" i="12"/>
  <c r="I38" i="12"/>
  <c r="J38" i="12"/>
  <c r="K38" i="12"/>
  <c r="L38" i="12"/>
  <c r="D39" i="12"/>
  <c r="E39" i="12"/>
  <c r="F39" i="12"/>
  <c r="G39" i="12"/>
  <c r="H39" i="12"/>
  <c r="I39" i="12"/>
  <c r="J39" i="12"/>
  <c r="K39" i="12"/>
  <c r="L39" i="12"/>
  <c r="D40" i="12"/>
  <c r="E40" i="12"/>
  <c r="F40" i="12"/>
  <c r="G40" i="12"/>
  <c r="H40" i="12"/>
  <c r="I40" i="12"/>
  <c r="J40" i="12"/>
  <c r="K40" i="12"/>
  <c r="L40" i="12"/>
  <c r="D41" i="12"/>
  <c r="E41" i="12"/>
  <c r="F41" i="12"/>
  <c r="G41" i="12"/>
  <c r="H41" i="12"/>
  <c r="I41" i="12"/>
  <c r="J41" i="12"/>
  <c r="K41" i="12"/>
  <c r="L41" i="12"/>
  <c r="D42" i="12"/>
  <c r="E42" i="12"/>
  <c r="F42" i="12"/>
  <c r="G42" i="12"/>
  <c r="H42" i="12"/>
  <c r="I42" i="12"/>
  <c r="J42" i="12"/>
  <c r="K42" i="12"/>
  <c r="L42" i="12"/>
  <c r="D43" i="12"/>
  <c r="E43" i="12"/>
  <c r="F43" i="12"/>
  <c r="G43" i="12"/>
  <c r="H43" i="12"/>
  <c r="I43" i="12"/>
  <c r="J43" i="12"/>
  <c r="K43" i="12"/>
  <c r="L43" i="12"/>
  <c r="D44" i="12"/>
  <c r="E44" i="12"/>
  <c r="F44" i="12"/>
  <c r="G44" i="12"/>
  <c r="H44" i="12"/>
  <c r="I44" i="12"/>
  <c r="J44" i="12"/>
  <c r="K44" i="12"/>
  <c r="L44" i="12"/>
  <c r="D45" i="12"/>
  <c r="E45" i="12"/>
  <c r="F45" i="12"/>
  <c r="G45" i="12"/>
  <c r="H45" i="12"/>
  <c r="I45" i="12"/>
  <c r="J45" i="12"/>
  <c r="K45" i="12"/>
  <c r="L45" i="12"/>
  <c r="D46" i="12"/>
  <c r="E46" i="12"/>
  <c r="F46" i="12"/>
  <c r="G46" i="12"/>
  <c r="H46" i="12"/>
  <c r="I46" i="12"/>
  <c r="J46" i="12"/>
  <c r="K46" i="12"/>
  <c r="L46" i="12"/>
  <c r="D47" i="12"/>
  <c r="E47" i="12"/>
  <c r="F47" i="12"/>
  <c r="G47" i="12"/>
  <c r="H47" i="12"/>
  <c r="I47" i="12"/>
  <c r="J47" i="12"/>
  <c r="K47" i="12"/>
  <c r="L47" i="12"/>
  <c r="D48" i="12"/>
  <c r="E48" i="12"/>
  <c r="F48" i="12"/>
  <c r="G48" i="12"/>
  <c r="H48" i="12"/>
  <c r="I48" i="12"/>
  <c r="J48" i="12"/>
  <c r="K48" i="12"/>
  <c r="L48" i="12"/>
  <c r="D49" i="12"/>
  <c r="E49" i="12"/>
  <c r="F49" i="12"/>
  <c r="G49" i="12"/>
  <c r="H49" i="12"/>
  <c r="I49" i="12"/>
  <c r="J49" i="12"/>
  <c r="K49" i="12"/>
  <c r="L49" i="12"/>
  <c r="D50" i="12"/>
  <c r="E50" i="12"/>
  <c r="F50" i="12"/>
  <c r="G50" i="12"/>
  <c r="H50" i="12"/>
  <c r="I50" i="12"/>
  <c r="J50" i="12"/>
  <c r="K50" i="12"/>
  <c r="L50" i="12"/>
  <c r="D51" i="12"/>
  <c r="E51" i="12"/>
  <c r="F51" i="12"/>
  <c r="G51" i="12"/>
  <c r="H51" i="12"/>
  <c r="I51" i="12"/>
  <c r="J51" i="12"/>
  <c r="K51" i="12"/>
  <c r="L51" i="12"/>
  <c r="D52" i="12"/>
  <c r="E52" i="12"/>
  <c r="F52" i="12"/>
  <c r="G52" i="12"/>
  <c r="H52" i="12"/>
  <c r="I52" i="12"/>
  <c r="J52" i="12"/>
  <c r="K52" i="12"/>
  <c r="L52" i="12"/>
  <c r="D53" i="12"/>
  <c r="E53" i="12"/>
  <c r="F53" i="12"/>
  <c r="G53" i="12"/>
  <c r="H53" i="12"/>
  <c r="I53" i="12"/>
  <c r="J53" i="12"/>
  <c r="K53" i="12"/>
  <c r="L53" i="12"/>
  <c r="D54" i="12"/>
  <c r="E54" i="12"/>
  <c r="F54" i="12"/>
  <c r="G54" i="12"/>
  <c r="H54" i="12"/>
  <c r="I54" i="12"/>
  <c r="J54" i="12"/>
  <c r="K54" i="12"/>
  <c r="L54" i="12"/>
  <c r="D55" i="12"/>
  <c r="E55" i="12"/>
  <c r="F55" i="12"/>
  <c r="G55" i="12"/>
  <c r="H55" i="12"/>
  <c r="I55" i="12"/>
  <c r="J55" i="12"/>
  <c r="K55" i="12"/>
  <c r="L55" i="12"/>
  <c r="D56" i="12"/>
  <c r="E56" i="12"/>
  <c r="F56" i="12"/>
  <c r="G56" i="12"/>
  <c r="H56" i="12"/>
  <c r="I56" i="12"/>
  <c r="J56" i="12"/>
  <c r="K56" i="12"/>
  <c r="L56" i="12"/>
  <c r="D57" i="12"/>
  <c r="E57" i="12"/>
  <c r="F57" i="12"/>
  <c r="G57" i="12"/>
  <c r="H57" i="12"/>
  <c r="I57" i="12"/>
  <c r="J57" i="12"/>
  <c r="K57" i="12"/>
  <c r="L57" i="12"/>
  <c r="D58" i="12"/>
  <c r="E58" i="12"/>
  <c r="F58" i="12"/>
  <c r="G58" i="12"/>
  <c r="H58" i="12"/>
  <c r="I58" i="12"/>
  <c r="J58" i="12"/>
  <c r="K58" i="12"/>
  <c r="L58" i="12"/>
  <c r="D59" i="12"/>
  <c r="E59" i="12"/>
  <c r="F59" i="12"/>
  <c r="G59" i="12"/>
  <c r="H59" i="12"/>
  <c r="I59" i="12"/>
  <c r="J59" i="12"/>
  <c r="K59" i="12"/>
  <c r="L59" i="12"/>
  <c r="D60" i="12"/>
  <c r="E60" i="12"/>
  <c r="F60" i="12"/>
  <c r="G60" i="12"/>
  <c r="H60" i="12"/>
  <c r="I60" i="12"/>
  <c r="J60" i="12"/>
  <c r="K60" i="12"/>
  <c r="L60" i="12"/>
  <c r="D61" i="12"/>
  <c r="E61" i="12"/>
  <c r="F61" i="12"/>
  <c r="G61" i="12"/>
  <c r="H61" i="12"/>
  <c r="I61" i="12"/>
  <c r="J61" i="12"/>
  <c r="K61" i="12"/>
  <c r="L61" i="12"/>
  <c r="D62" i="12"/>
  <c r="E62" i="12"/>
  <c r="F62" i="12"/>
  <c r="G62" i="12"/>
  <c r="H62" i="12"/>
  <c r="I62" i="12"/>
  <c r="J62" i="12"/>
  <c r="K62" i="12"/>
  <c r="L62" i="12"/>
  <c r="D63" i="12"/>
  <c r="E63" i="12"/>
  <c r="F63" i="12"/>
  <c r="G63" i="12"/>
  <c r="H63" i="12"/>
  <c r="I63" i="12"/>
  <c r="J63" i="12"/>
  <c r="K63" i="12"/>
  <c r="L63" i="12"/>
  <c r="D64" i="12"/>
  <c r="E64" i="12"/>
  <c r="F64" i="12"/>
  <c r="G64" i="12"/>
  <c r="H64" i="12"/>
  <c r="I64" i="12"/>
  <c r="J64" i="12"/>
  <c r="K64" i="12"/>
  <c r="L64" i="12"/>
  <c r="D65" i="12"/>
  <c r="E65" i="12"/>
  <c r="F65" i="12"/>
  <c r="G65" i="12"/>
  <c r="H65" i="12"/>
  <c r="I65" i="12"/>
  <c r="J65" i="12"/>
  <c r="K65" i="12"/>
  <c r="L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2" i="12"/>
  <c r="D113" i="12"/>
  <c r="D114" i="12"/>
  <c r="D115" i="12"/>
  <c r="D116" i="12"/>
  <c r="D117" i="12"/>
  <c r="D118" i="12"/>
  <c r="D119" i="12"/>
  <c r="D120" i="12"/>
  <c r="D121" i="12"/>
  <c r="D122" i="12"/>
  <c r="D123" i="12"/>
  <c r="D124" i="12"/>
  <c r="D125" i="12"/>
  <c r="D126" i="12"/>
  <c r="D127" i="12"/>
  <c r="D128" i="12"/>
  <c r="D129" i="12"/>
  <c r="D130" i="12"/>
  <c r="D131" i="12"/>
  <c r="D132" i="12"/>
  <c r="D133" i="12"/>
  <c r="D134" i="12"/>
  <c r="D135" i="12"/>
  <c r="D136" i="12"/>
  <c r="D137" i="12"/>
  <c r="D138" i="12"/>
  <c r="D139" i="12"/>
  <c r="D140" i="12"/>
  <c r="D141" i="12"/>
  <c r="D142" i="12"/>
  <c r="D143" i="12"/>
  <c r="D144" i="12"/>
  <c r="D145" i="12"/>
  <c r="D146" i="12"/>
  <c r="D147" i="12"/>
  <c r="D148" i="12"/>
  <c r="D149" i="12"/>
  <c r="D150" i="12"/>
  <c r="D151" i="12"/>
  <c r="D152" i="12"/>
  <c r="D153" i="12"/>
  <c r="D154" i="12"/>
  <c r="D155" i="12"/>
  <c r="D156" i="12"/>
  <c r="D157" i="12"/>
  <c r="D158" i="12"/>
  <c r="D159" i="12"/>
  <c r="D160" i="12"/>
  <c r="D161" i="12"/>
  <c r="D162" i="12"/>
  <c r="D163" i="12"/>
  <c r="D164" i="12"/>
  <c r="D165" i="12"/>
  <c r="D166" i="12"/>
  <c r="D167" i="12"/>
  <c r="D168" i="12"/>
  <c r="D169" i="12"/>
  <c r="D170" i="12"/>
  <c r="D171" i="12"/>
  <c r="D172" i="12"/>
  <c r="D173" i="12"/>
  <c r="D174" i="12"/>
  <c r="D175" i="12"/>
  <c r="D176" i="12"/>
  <c r="D177" i="12"/>
  <c r="D178" i="12"/>
  <c r="D179" i="12"/>
  <c r="D180" i="12"/>
  <c r="D181" i="12"/>
  <c r="D182" i="12"/>
  <c r="D183" i="12"/>
  <c r="D184" i="12"/>
  <c r="D185" i="12"/>
  <c r="D186" i="12"/>
  <c r="D187" i="12"/>
  <c r="D188" i="12"/>
  <c r="D189" i="12"/>
  <c r="D190" i="12"/>
  <c r="D191" i="12"/>
  <c r="D192" i="12"/>
  <c r="D193" i="12"/>
  <c r="D194" i="12"/>
  <c r="D195" i="12"/>
  <c r="D196" i="12"/>
  <c r="D197" i="12"/>
  <c r="D198" i="12"/>
  <c r="D199" i="12"/>
  <c r="D200" i="12"/>
  <c r="D201" i="12"/>
  <c r="D202" i="12"/>
  <c r="D203" i="12"/>
  <c r="D204" i="12"/>
  <c r="D205" i="12"/>
  <c r="D206" i="12"/>
  <c r="D207" i="12"/>
  <c r="D208" i="12"/>
  <c r="D209" i="12"/>
  <c r="D210" i="12"/>
  <c r="D211" i="12"/>
  <c r="D212" i="12"/>
  <c r="D213" i="12"/>
  <c r="D214" i="12"/>
  <c r="D215" i="12"/>
  <c r="D216" i="12"/>
  <c r="D217" i="12"/>
  <c r="D218" i="12"/>
  <c r="D219" i="12"/>
  <c r="D220" i="12"/>
  <c r="D221" i="12"/>
  <c r="D222" i="12"/>
  <c r="D223" i="12"/>
  <c r="D224" i="12"/>
  <c r="D225" i="12"/>
  <c r="D226" i="12"/>
  <c r="D227" i="12"/>
  <c r="D228" i="12"/>
  <c r="D229" i="12"/>
  <c r="D230" i="12"/>
  <c r="D231" i="12"/>
  <c r="D232" i="12"/>
  <c r="D233" i="12"/>
  <c r="D234" i="12"/>
  <c r="D235" i="12"/>
  <c r="D236" i="12"/>
  <c r="D237" i="12"/>
  <c r="D238" i="12"/>
  <c r="D239" i="12"/>
  <c r="D240" i="12"/>
  <c r="D241" i="12"/>
  <c r="D242" i="12"/>
  <c r="D243" i="12"/>
  <c r="D244" i="12"/>
  <c r="D245" i="12"/>
  <c r="D246" i="12"/>
  <c r="D247" i="12"/>
  <c r="D248" i="12"/>
  <c r="D249" i="12"/>
  <c r="D250" i="12"/>
  <c r="D251" i="12"/>
  <c r="D252" i="12"/>
  <c r="D253" i="12"/>
  <c r="D254" i="12"/>
  <c r="D255" i="12"/>
  <c r="D256" i="12"/>
  <c r="D257" i="12"/>
  <c r="D258" i="12"/>
  <c r="D259" i="12"/>
  <c r="D260" i="12"/>
  <c r="D261" i="12"/>
  <c r="D262" i="12"/>
  <c r="D263" i="12"/>
  <c r="D264" i="12"/>
  <c r="D265" i="12"/>
  <c r="D266" i="12"/>
  <c r="D267" i="12"/>
  <c r="D268" i="12"/>
  <c r="D269" i="12"/>
  <c r="D270" i="12"/>
  <c r="D271" i="12"/>
  <c r="D272" i="12"/>
  <c r="D273" i="12"/>
  <c r="D274" i="12"/>
  <c r="D275" i="12"/>
  <c r="D276" i="12"/>
  <c r="D277" i="12"/>
  <c r="D278" i="12"/>
  <c r="D279" i="12"/>
  <c r="D280" i="12"/>
  <c r="D281" i="12"/>
  <c r="D282" i="12"/>
  <c r="D283" i="12"/>
  <c r="D284" i="12"/>
  <c r="D285" i="12"/>
  <c r="D286" i="12"/>
  <c r="D287" i="12"/>
  <c r="D288" i="12"/>
  <c r="D289" i="12"/>
  <c r="D290" i="12"/>
  <c r="D291" i="12"/>
  <c r="D292" i="12"/>
  <c r="D293" i="12"/>
  <c r="D294" i="12"/>
  <c r="D295" i="12"/>
  <c r="D296" i="12"/>
  <c r="D297" i="12"/>
  <c r="D298" i="12"/>
  <c r="D299" i="12"/>
  <c r="D300" i="12"/>
  <c r="D301" i="12"/>
  <c r="D302" i="12"/>
  <c r="D303" i="12"/>
  <c r="D304" i="12"/>
  <c r="D305" i="12"/>
  <c r="D306" i="12"/>
  <c r="D307" i="12"/>
  <c r="D308" i="12"/>
  <c r="D309" i="12"/>
  <c r="D310" i="12"/>
  <c r="D311" i="12"/>
  <c r="D312" i="12"/>
  <c r="D313" i="12"/>
  <c r="D314" i="12"/>
  <c r="D315" i="12"/>
  <c r="D316" i="12"/>
  <c r="D317" i="12"/>
  <c r="D318" i="12"/>
  <c r="D319" i="12"/>
  <c r="D320" i="12"/>
  <c r="D321" i="12"/>
  <c r="D322" i="12"/>
  <c r="D323" i="12"/>
  <c r="D324" i="12"/>
  <c r="D325" i="12"/>
  <c r="D326" i="12"/>
  <c r="D327" i="12"/>
  <c r="D328" i="12"/>
  <c r="D329" i="12"/>
  <c r="D330" i="12"/>
  <c r="D331" i="12"/>
  <c r="D332" i="12"/>
  <c r="D333" i="12"/>
  <c r="D334" i="12"/>
  <c r="D335" i="12"/>
  <c r="D336" i="12"/>
  <c r="D337" i="12"/>
  <c r="D338" i="12"/>
  <c r="D339" i="12"/>
  <c r="D340" i="12"/>
  <c r="D341" i="12"/>
  <c r="D342" i="12"/>
  <c r="D343" i="12"/>
  <c r="D344" i="12"/>
  <c r="D345" i="12"/>
  <c r="D346" i="12"/>
  <c r="D347" i="12"/>
  <c r="D348" i="12"/>
  <c r="D349" i="12"/>
  <c r="D350" i="12"/>
  <c r="D351" i="12"/>
  <c r="D352" i="12"/>
  <c r="D353" i="12"/>
  <c r="D354" i="12"/>
  <c r="D355" i="12"/>
  <c r="D356" i="12"/>
  <c r="D357" i="12"/>
  <c r="D358" i="12"/>
  <c r="D359" i="12"/>
  <c r="D360" i="12"/>
  <c r="D361" i="12"/>
  <c r="D362" i="12"/>
  <c r="D363" i="12"/>
  <c r="D364" i="12"/>
  <c r="D365" i="12"/>
  <c r="D366" i="12"/>
  <c r="D367" i="12"/>
  <c r="D368" i="12"/>
  <c r="D369" i="12"/>
  <c r="D370" i="12"/>
  <c r="L6" i="12"/>
  <c r="K6" i="12"/>
  <c r="J6" i="12"/>
  <c r="I6" i="12"/>
  <c r="H6" i="12"/>
  <c r="G6" i="12"/>
  <c r="F6" i="12"/>
  <c r="E6" i="12"/>
  <c r="D6" i="12"/>
  <c r="E69" i="6"/>
  <c r="D372" i="1"/>
  <c r="E372" i="1"/>
  <c r="F372" i="1"/>
  <c r="H372" i="1"/>
  <c r="D372" i="12" s="1"/>
  <c r="D373" i="1"/>
  <c r="E373" i="1"/>
  <c r="F373" i="1"/>
  <c r="H373" i="1"/>
  <c r="D373" i="12" s="1"/>
  <c r="D374" i="1"/>
  <c r="E374" i="1"/>
  <c r="F374" i="1"/>
  <c r="H374" i="1"/>
  <c r="D374" i="12" s="1"/>
  <c r="D375" i="1"/>
  <c r="E375" i="1"/>
  <c r="F375" i="1"/>
  <c r="H375" i="1"/>
  <c r="D375" i="12" s="1"/>
  <c r="D376" i="1"/>
  <c r="E376" i="1"/>
  <c r="F376" i="1"/>
  <c r="H376" i="1"/>
  <c r="D376" i="12" s="1"/>
  <c r="D377" i="1"/>
  <c r="E377" i="1"/>
  <c r="F377" i="1"/>
  <c r="H377" i="1"/>
  <c r="D377" i="12" s="1"/>
  <c r="D378" i="1"/>
  <c r="E378" i="1"/>
  <c r="F378" i="1"/>
  <c r="H378" i="1"/>
  <c r="D378" i="12" s="1"/>
  <c r="D379" i="1"/>
  <c r="E379" i="1"/>
  <c r="F379" i="1"/>
  <c r="H379" i="1"/>
  <c r="D379" i="12" s="1"/>
  <c r="D380" i="1"/>
  <c r="E380" i="1"/>
  <c r="F380" i="1"/>
  <c r="H380" i="1"/>
  <c r="D380" i="12" s="1"/>
  <c r="D381" i="1"/>
  <c r="E381" i="1"/>
  <c r="F381" i="1"/>
  <c r="H381" i="1"/>
  <c r="D381" i="12" s="1"/>
  <c r="D382" i="1"/>
  <c r="E382" i="1"/>
  <c r="F382" i="1"/>
  <c r="H382" i="1"/>
  <c r="D382" i="12" s="1"/>
  <c r="D383" i="1"/>
  <c r="E383" i="1"/>
  <c r="F383" i="1"/>
  <c r="H383" i="1"/>
  <c r="D383" i="12" s="1"/>
  <c r="D384" i="1"/>
  <c r="E384" i="1"/>
  <c r="F384" i="1"/>
  <c r="H384" i="1"/>
  <c r="D384" i="12" s="1"/>
  <c r="D385" i="1"/>
  <c r="E385" i="1"/>
  <c r="F385" i="1"/>
  <c r="H385" i="1"/>
  <c r="D385" i="12" s="1"/>
  <c r="D386" i="1"/>
  <c r="E386" i="1"/>
  <c r="F386" i="1"/>
  <c r="H386" i="1"/>
  <c r="D386" i="12" s="1"/>
  <c r="D387" i="1"/>
  <c r="E387" i="1"/>
  <c r="F387" i="1"/>
  <c r="H387" i="1"/>
  <c r="D387" i="12" s="1"/>
  <c r="D388" i="1"/>
  <c r="E388" i="1"/>
  <c r="F388" i="1"/>
  <c r="H388" i="1"/>
  <c r="D388" i="12" s="1"/>
  <c r="D389" i="1"/>
  <c r="E389" i="1"/>
  <c r="F389" i="1"/>
  <c r="H389" i="1"/>
  <c r="D389" i="12" s="1"/>
  <c r="D390" i="1"/>
  <c r="E390" i="1"/>
  <c r="F390" i="1"/>
  <c r="H390" i="1"/>
  <c r="D390" i="12" s="1"/>
  <c r="D391" i="1"/>
  <c r="E391" i="1"/>
  <c r="F391" i="1"/>
  <c r="H391" i="1"/>
  <c r="D391" i="12" s="1"/>
  <c r="D392" i="1"/>
  <c r="E392" i="1"/>
  <c r="F392" i="1"/>
  <c r="H392" i="1"/>
  <c r="D392" i="12" s="1"/>
  <c r="D393" i="1"/>
  <c r="E393" i="1"/>
  <c r="F393" i="1"/>
  <c r="H393" i="1"/>
  <c r="D393" i="12" s="1"/>
  <c r="D394" i="1"/>
  <c r="E394" i="1"/>
  <c r="F394" i="1"/>
  <c r="H394" i="1"/>
  <c r="D394" i="12" s="1"/>
  <c r="D395" i="1"/>
  <c r="E395" i="1"/>
  <c r="F395" i="1"/>
  <c r="H395" i="1"/>
  <c r="D395" i="12" s="1"/>
  <c r="D396" i="1"/>
  <c r="E396" i="1"/>
  <c r="F396" i="1"/>
  <c r="H396" i="1"/>
  <c r="D396" i="12" s="1"/>
  <c r="D397" i="1"/>
  <c r="E397" i="1"/>
  <c r="F397" i="1"/>
  <c r="H397" i="1"/>
  <c r="D397" i="12" s="1"/>
  <c r="D398" i="1"/>
  <c r="E398" i="1"/>
  <c r="F398" i="1"/>
  <c r="H398" i="1"/>
  <c r="D398" i="12" s="1"/>
  <c r="D399" i="1"/>
  <c r="E399" i="1"/>
  <c r="F399" i="1"/>
  <c r="H399" i="1"/>
  <c r="D399" i="12" s="1"/>
  <c r="D400" i="1"/>
  <c r="E400" i="1"/>
  <c r="F400" i="1"/>
  <c r="H400" i="1"/>
  <c r="D400" i="12" s="1"/>
  <c r="D401" i="1"/>
  <c r="E401" i="1"/>
  <c r="F401" i="1"/>
  <c r="H401" i="1"/>
  <c r="D401" i="12" s="1"/>
  <c r="D402" i="1"/>
  <c r="E402" i="1"/>
  <c r="F402" i="1"/>
  <c r="H402" i="1"/>
  <c r="D402" i="12" s="1"/>
  <c r="D403" i="1"/>
  <c r="E403" i="1"/>
  <c r="F403" i="1"/>
  <c r="H403" i="1"/>
  <c r="D403" i="12" s="1"/>
  <c r="D404" i="1"/>
  <c r="E404" i="1"/>
  <c r="F404" i="1"/>
  <c r="H404" i="1"/>
  <c r="D404" i="12" s="1"/>
  <c r="D405" i="1"/>
  <c r="E405" i="1"/>
  <c r="F405" i="1"/>
  <c r="H405" i="1"/>
  <c r="D405" i="12" s="1"/>
  <c r="D406" i="1"/>
  <c r="E406" i="1"/>
  <c r="F406" i="1"/>
  <c r="H406" i="1"/>
  <c r="D406" i="12" s="1"/>
  <c r="D407" i="1"/>
  <c r="E407" i="1"/>
  <c r="F407" i="1"/>
  <c r="H407" i="1"/>
  <c r="D407" i="12" s="1"/>
  <c r="D408" i="1"/>
  <c r="E408" i="1"/>
  <c r="F408" i="1"/>
  <c r="H408" i="1"/>
  <c r="D408" i="12" s="1"/>
  <c r="D409" i="1"/>
  <c r="E409" i="1"/>
  <c r="F409" i="1"/>
  <c r="H409" i="1"/>
  <c r="D409" i="12" s="1"/>
  <c r="D410" i="1"/>
  <c r="E410" i="1"/>
  <c r="F410" i="1"/>
  <c r="H410" i="1"/>
  <c r="D410" i="12" s="1"/>
  <c r="D411" i="1"/>
  <c r="E411" i="1"/>
  <c r="F411" i="1"/>
  <c r="H411" i="1"/>
  <c r="D411" i="12" s="1"/>
  <c r="D412" i="1"/>
  <c r="E412" i="1"/>
  <c r="F412" i="1"/>
  <c r="H412" i="1"/>
  <c r="D412" i="12" s="1"/>
  <c r="D413" i="1"/>
  <c r="E413" i="1"/>
  <c r="F413" i="1"/>
  <c r="H413" i="1"/>
  <c r="D413" i="12" s="1"/>
  <c r="D414" i="1"/>
  <c r="E414" i="1"/>
  <c r="F414" i="1"/>
  <c r="H414" i="1"/>
  <c r="D414" i="12" s="1"/>
  <c r="D415" i="1"/>
  <c r="E415" i="1"/>
  <c r="F415" i="1"/>
  <c r="H415" i="1"/>
  <c r="D415" i="12" s="1"/>
  <c r="D416" i="1"/>
  <c r="E416" i="1"/>
  <c r="F416" i="1"/>
  <c r="H416" i="1"/>
  <c r="D416" i="12" s="1"/>
  <c r="D417" i="1"/>
  <c r="E417" i="1"/>
  <c r="F417" i="1"/>
  <c r="H417" i="1"/>
  <c r="D417" i="12" s="1"/>
  <c r="D418" i="1"/>
  <c r="E418" i="1"/>
  <c r="F418" i="1"/>
  <c r="H418" i="1"/>
  <c r="D418" i="12" s="1"/>
  <c r="D419" i="1"/>
  <c r="E419" i="1"/>
  <c r="F419" i="1"/>
  <c r="H419" i="1"/>
  <c r="D419" i="12" s="1"/>
  <c r="D420" i="1"/>
  <c r="E420" i="1"/>
  <c r="F420" i="1"/>
  <c r="H420" i="1"/>
  <c r="D420" i="12" s="1"/>
  <c r="D421" i="1"/>
  <c r="E421" i="1"/>
  <c r="F421" i="1"/>
  <c r="H421" i="1"/>
  <c r="D421" i="12" s="1"/>
  <c r="D422" i="1"/>
  <c r="E422" i="1"/>
  <c r="F422" i="1"/>
  <c r="H422" i="1"/>
  <c r="D422" i="12" s="1"/>
  <c r="D423" i="1"/>
  <c r="E423" i="1"/>
  <c r="F423" i="1"/>
  <c r="H423" i="1"/>
  <c r="D423" i="12" s="1"/>
  <c r="D424" i="1"/>
  <c r="E424" i="1"/>
  <c r="F424" i="1"/>
  <c r="H424" i="1"/>
  <c r="D424" i="12" s="1"/>
  <c r="D425" i="1"/>
  <c r="E425" i="1"/>
  <c r="F425" i="1"/>
  <c r="H425" i="1"/>
  <c r="D425" i="12" s="1"/>
  <c r="D426" i="1"/>
  <c r="E426" i="1"/>
  <c r="F426" i="1"/>
  <c r="H426" i="1"/>
  <c r="D426" i="12" s="1"/>
  <c r="D427" i="1"/>
  <c r="E427" i="1"/>
  <c r="F427" i="1"/>
  <c r="H427" i="1"/>
  <c r="D427" i="12" s="1"/>
  <c r="D428" i="1"/>
  <c r="E428" i="1"/>
  <c r="F428" i="1"/>
  <c r="H428" i="1"/>
  <c r="D428" i="12" s="1"/>
  <c r="D429" i="1"/>
  <c r="E429" i="1"/>
  <c r="F429" i="1"/>
  <c r="H429" i="1"/>
  <c r="D429" i="12" s="1"/>
  <c r="D430" i="1"/>
  <c r="E430" i="1"/>
  <c r="F430" i="1"/>
  <c r="H430" i="1"/>
  <c r="D430" i="12" s="1"/>
  <c r="D431" i="1"/>
  <c r="E431" i="1"/>
  <c r="F431" i="1"/>
  <c r="H431" i="1"/>
  <c r="D431" i="12" s="1"/>
  <c r="D432" i="1"/>
  <c r="E432" i="1"/>
  <c r="F432" i="1"/>
  <c r="H432" i="1"/>
  <c r="D432" i="12" s="1"/>
  <c r="D433" i="1"/>
  <c r="E433" i="1"/>
  <c r="F433" i="1"/>
  <c r="H433" i="1"/>
  <c r="D433" i="12" s="1"/>
  <c r="D434" i="1"/>
  <c r="E434" i="1"/>
  <c r="F434" i="1"/>
  <c r="H434" i="1"/>
  <c r="D434" i="12" s="1"/>
  <c r="D435" i="1"/>
  <c r="E435" i="1"/>
  <c r="F435" i="1"/>
  <c r="H435" i="1"/>
  <c r="D435" i="12" s="1"/>
  <c r="D436" i="1"/>
  <c r="E436" i="1"/>
  <c r="F436" i="1"/>
  <c r="H436" i="1"/>
  <c r="D436" i="12" s="1"/>
  <c r="D437" i="1"/>
  <c r="E437" i="1"/>
  <c r="F437" i="1"/>
  <c r="H437" i="1"/>
  <c r="D437" i="12" s="1"/>
  <c r="D438" i="1"/>
  <c r="E438" i="1"/>
  <c r="F438" i="1"/>
  <c r="H438" i="1"/>
  <c r="D438" i="12" s="1"/>
  <c r="D439" i="1"/>
  <c r="E439" i="1"/>
  <c r="F439" i="1"/>
  <c r="H439" i="1"/>
  <c r="D439" i="12" s="1"/>
  <c r="D440" i="1"/>
  <c r="E440" i="1"/>
  <c r="F440" i="1"/>
  <c r="H440" i="1"/>
  <c r="D440" i="12" s="1"/>
  <c r="D441" i="1"/>
  <c r="E441" i="1"/>
  <c r="F441" i="1"/>
  <c r="H441" i="1"/>
  <c r="D441" i="12" s="1"/>
  <c r="D442" i="1"/>
  <c r="E442" i="1"/>
  <c r="F442" i="1"/>
  <c r="H442" i="1"/>
  <c r="D442" i="12" s="1"/>
  <c r="D443" i="1"/>
  <c r="E443" i="1"/>
  <c r="F443" i="1"/>
  <c r="H443" i="1"/>
  <c r="D443" i="12" s="1"/>
  <c r="D444" i="1"/>
  <c r="E444" i="1"/>
  <c r="F444" i="1"/>
  <c r="H444" i="1"/>
  <c r="D444" i="12" s="1"/>
  <c r="D445" i="1"/>
  <c r="E445" i="1"/>
  <c r="F445" i="1"/>
  <c r="H445" i="1"/>
  <c r="D445" i="12" s="1"/>
  <c r="D446" i="1"/>
  <c r="E446" i="1"/>
  <c r="F446" i="1"/>
  <c r="H446" i="1"/>
  <c r="D446" i="12" s="1"/>
  <c r="D447" i="1"/>
  <c r="E447" i="1"/>
  <c r="F447" i="1"/>
  <c r="H447" i="1"/>
  <c r="D447" i="12" s="1"/>
  <c r="D448" i="1"/>
  <c r="E448" i="1"/>
  <c r="F448" i="1"/>
  <c r="H448" i="1"/>
  <c r="D448" i="12" s="1"/>
  <c r="D449" i="1"/>
  <c r="E449" i="1"/>
  <c r="F449" i="1"/>
  <c r="H449" i="1"/>
  <c r="D449" i="12" s="1"/>
  <c r="D450" i="1"/>
  <c r="E450" i="1"/>
  <c r="F450" i="1"/>
  <c r="H450" i="1"/>
  <c r="D450" i="12" s="1"/>
  <c r="D451" i="1"/>
  <c r="E451" i="1"/>
  <c r="F451" i="1"/>
  <c r="H451" i="1"/>
  <c r="D451" i="12" s="1"/>
  <c r="D452" i="1"/>
  <c r="E452" i="1"/>
  <c r="F452" i="1"/>
  <c r="H452" i="1"/>
  <c r="D452" i="12" s="1"/>
  <c r="D453" i="1"/>
  <c r="E453" i="1"/>
  <c r="F453" i="1"/>
  <c r="H453" i="1"/>
  <c r="D453" i="12" s="1"/>
  <c r="D454" i="1"/>
  <c r="E454" i="1"/>
  <c r="F454" i="1"/>
  <c r="H454" i="1"/>
  <c r="D454" i="12" s="1"/>
  <c r="D455" i="1"/>
  <c r="E455" i="1"/>
  <c r="F455" i="1"/>
  <c r="H455" i="1"/>
  <c r="D455" i="12" s="1"/>
  <c r="D456" i="1"/>
  <c r="E456" i="1"/>
  <c r="F456" i="1"/>
  <c r="H456" i="1"/>
  <c r="D456" i="12" s="1"/>
  <c r="D457" i="1"/>
  <c r="E457" i="1"/>
  <c r="F457" i="1"/>
  <c r="H457" i="1"/>
  <c r="D457" i="12" s="1"/>
  <c r="D458" i="1"/>
  <c r="E458" i="1"/>
  <c r="F458" i="1"/>
  <c r="H458" i="1"/>
  <c r="D458" i="12" s="1"/>
  <c r="D459" i="1"/>
  <c r="E459" i="1"/>
  <c r="F459" i="1"/>
  <c r="H459" i="1"/>
  <c r="D459" i="12" s="1"/>
  <c r="D460" i="1"/>
  <c r="E460" i="1"/>
  <c r="F460" i="1"/>
  <c r="H460" i="1"/>
  <c r="D460" i="12" s="1"/>
  <c r="D461" i="1"/>
  <c r="E461" i="1"/>
  <c r="F461" i="1"/>
  <c r="H461" i="1"/>
  <c r="D461" i="12" s="1"/>
  <c r="D462" i="1"/>
  <c r="E462" i="1"/>
  <c r="F462" i="1"/>
  <c r="H462" i="1"/>
  <c r="D462" i="12" s="1"/>
  <c r="D463" i="1"/>
  <c r="E463" i="1"/>
  <c r="F463" i="1"/>
  <c r="H463" i="1"/>
  <c r="D463" i="12" s="1"/>
  <c r="D464" i="1"/>
  <c r="E464" i="1"/>
  <c r="F464" i="1"/>
  <c r="H464" i="1"/>
  <c r="D464" i="12" s="1"/>
  <c r="D465" i="1"/>
  <c r="E465" i="1"/>
  <c r="F465" i="1"/>
  <c r="H465" i="1"/>
  <c r="D465" i="12" s="1"/>
  <c r="D466" i="1"/>
  <c r="E466" i="1"/>
  <c r="F466" i="1"/>
  <c r="H466" i="1"/>
  <c r="D466" i="12" s="1"/>
  <c r="D467" i="1"/>
  <c r="E467" i="1"/>
  <c r="F467" i="1"/>
  <c r="H467" i="1"/>
  <c r="D467" i="12" s="1"/>
  <c r="D468" i="1"/>
  <c r="E468" i="1"/>
  <c r="F468" i="1"/>
  <c r="H468" i="1"/>
  <c r="D468" i="12" s="1"/>
  <c r="D469" i="1"/>
  <c r="E469" i="1"/>
  <c r="F469" i="1"/>
  <c r="H469" i="1"/>
  <c r="D469" i="12" s="1"/>
  <c r="D470" i="1"/>
  <c r="E470" i="1"/>
  <c r="F470" i="1"/>
  <c r="H470" i="1"/>
  <c r="D470" i="12" s="1"/>
  <c r="D471" i="1"/>
  <c r="E471" i="1"/>
  <c r="F471" i="1"/>
  <c r="H471" i="1"/>
  <c r="D471" i="12" s="1"/>
  <c r="D472" i="1"/>
  <c r="E472" i="1"/>
  <c r="F472" i="1"/>
  <c r="H472" i="1"/>
  <c r="D472" i="12" s="1"/>
  <c r="D473" i="1"/>
  <c r="E473" i="1"/>
  <c r="F473" i="1"/>
  <c r="H473" i="1"/>
  <c r="D473" i="12" s="1"/>
  <c r="D474" i="1"/>
  <c r="E474" i="1"/>
  <c r="F474" i="1"/>
  <c r="H474" i="1"/>
  <c r="D474" i="12" s="1"/>
  <c r="D475" i="1"/>
  <c r="E475" i="1"/>
  <c r="F475" i="1"/>
  <c r="H475" i="1"/>
  <c r="D475" i="12" s="1"/>
  <c r="D476" i="1"/>
  <c r="E476" i="1"/>
  <c r="F476" i="1"/>
  <c r="H476" i="1"/>
  <c r="D476" i="12" s="1"/>
  <c r="D477" i="1"/>
  <c r="E477" i="1"/>
  <c r="F477" i="1"/>
  <c r="H477" i="1"/>
  <c r="D477" i="12" s="1"/>
  <c r="D478" i="1"/>
  <c r="E478" i="1"/>
  <c r="F478" i="1"/>
  <c r="H478" i="1"/>
  <c r="D478" i="12" s="1"/>
  <c r="D479" i="1"/>
  <c r="E479" i="1"/>
  <c r="F479" i="1"/>
  <c r="H479" i="1"/>
  <c r="D479" i="12" s="1"/>
  <c r="D480" i="1"/>
  <c r="E480" i="1"/>
  <c r="F480" i="1"/>
  <c r="H480" i="1"/>
  <c r="D480" i="12" s="1"/>
  <c r="D481" i="1"/>
  <c r="E481" i="1"/>
  <c r="F481" i="1"/>
  <c r="H481" i="1"/>
  <c r="D481" i="12" s="1"/>
  <c r="D482" i="1"/>
  <c r="E482" i="1"/>
  <c r="F482" i="1"/>
  <c r="H482" i="1"/>
  <c r="D482" i="12" s="1"/>
  <c r="D483" i="1"/>
  <c r="E483" i="1"/>
  <c r="F483" i="1"/>
  <c r="H483" i="1"/>
  <c r="D483" i="12" s="1"/>
  <c r="D484" i="1"/>
  <c r="E484" i="1"/>
  <c r="F484" i="1"/>
  <c r="H484" i="1"/>
  <c r="D484" i="12" s="1"/>
  <c r="D485" i="1"/>
  <c r="E485" i="1"/>
  <c r="F485" i="1"/>
  <c r="H485" i="1"/>
  <c r="D485" i="12" s="1"/>
  <c r="D486" i="1"/>
  <c r="E486" i="1"/>
  <c r="F486" i="1"/>
  <c r="H486" i="1"/>
  <c r="D486" i="12" s="1"/>
  <c r="D487" i="1"/>
  <c r="E487" i="1"/>
  <c r="F487" i="1"/>
  <c r="H487" i="1"/>
  <c r="D487" i="12" s="1"/>
  <c r="D488" i="1"/>
  <c r="E488" i="1"/>
  <c r="F488" i="1"/>
  <c r="H488" i="1"/>
  <c r="D488" i="12" s="1"/>
  <c r="D489" i="1"/>
  <c r="E489" i="1"/>
  <c r="F489" i="1"/>
  <c r="H489" i="1"/>
  <c r="D489" i="12" s="1"/>
  <c r="D490" i="1"/>
  <c r="E490" i="1"/>
  <c r="F490" i="1"/>
  <c r="H490" i="1"/>
  <c r="D490" i="12" s="1"/>
  <c r="D491" i="1"/>
  <c r="E491" i="1"/>
  <c r="F491" i="1"/>
  <c r="H491" i="1"/>
  <c r="D491" i="12" s="1"/>
  <c r="D492" i="1"/>
  <c r="E492" i="1"/>
  <c r="F492" i="1"/>
  <c r="H492" i="1"/>
  <c r="D492" i="12" s="1"/>
  <c r="D493" i="1"/>
  <c r="E493" i="1"/>
  <c r="F493" i="1"/>
  <c r="H493" i="1"/>
  <c r="D493" i="12" s="1"/>
  <c r="D494" i="1"/>
  <c r="E494" i="1"/>
  <c r="F494" i="1"/>
  <c r="H494" i="1"/>
  <c r="D494" i="12" s="1"/>
  <c r="D495" i="1"/>
  <c r="E495" i="1"/>
  <c r="F495" i="1"/>
  <c r="H495" i="1"/>
  <c r="D495" i="12" s="1"/>
  <c r="D496" i="1"/>
  <c r="E496" i="1"/>
  <c r="F496" i="1"/>
  <c r="H496" i="1"/>
  <c r="D496" i="12" s="1"/>
  <c r="D497" i="1"/>
  <c r="E497" i="1"/>
  <c r="F497" i="1"/>
  <c r="H497" i="1"/>
  <c r="D497" i="12" s="1"/>
  <c r="D498" i="1"/>
  <c r="E498" i="1"/>
  <c r="F498" i="1"/>
  <c r="H498" i="1"/>
  <c r="D498" i="12" s="1"/>
  <c r="D499" i="1"/>
  <c r="E499" i="1"/>
  <c r="F499" i="1"/>
  <c r="H499" i="1"/>
  <c r="D499" i="12" s="1"/>
  <c r="D500" i="1"/>
  <c r="E500" i="1"/>
  <c r="F500" i="1"/>
  <c r="H500" i="1"/>
  <c r="D500" i="12" s="1"/>
  <c r="D501" i="1"/>
  <c r="E501" i="1"/>
  <c r="F501" i="1"/>
  <c r="H501" i="1"/>
  <c r="D501" i="12" s="1"/>
  <c r="D502" i="1"/>
  <c r="E502" i="1"/>
  <c r="F502" i="1"/>
  <c r="H502" i="1"/>
  <c r="D502" i="12" s="1"/>
  <c r="D503" i="1"/>
  <c r="E503" i="1"/>
  <c r="F503" i="1"/>
  <c r="H503" i="1"/>
  <c r="D503" i="12" s="1"/>
  <c r="D504" i="1"/>
  <c r="E504" i="1"/>
  <c r="F504" i="1"/>
  <c r="H504" i="1"/>
  <c r="D504" i="12" s="1"/>
  <c r="D505" i="1"/>
  <c r="E505" i="1"/>
  <c r="F505" i="1"/>
  <c r="H505" i="1"/>
  <c r="D505" i="12" s="1"/>
  <c r="D506" i="1"/>
  <c r="E506" i="1"/>
  <c r="F506" i="1"/>
  <c r="H506" i="1"/>
  <c r="D506" i="12" s="1"/>
  <c r="D507" i="1"/>
  <c r="E507" i="1"/>
  <c r="F507" i="1"/>
  <c r="H507" i="1"/>
  <c r="D507" i="12" s="1"/>
  <c r="D508" i="1"/>
  <c r="E508" i="1"/>
  <c r="F508" i="1"/>
  <c r="H508" i="1"/>
  <c r="D508" i="12" s="1"/>
  <c r="D509" i="1"/>
  <c r="E509" i="1"/>
  <c r="F509" i="1"/>
  <c r="H509" i="1"/>
  <c r="D509" i="12" s="1"/>
  <c r="D510" i="1"/>
  <c r="E510" i="1"/>
  <c r="F510" i="1"/>
  <c r="H510" i="1"/>
  <c r="D510" i="12" s="1"/>
  <c r="D511" i="1"/>
  <c r="E511" i="1"/>
  <c r="F511" i="1"/>
  <c r="H511" i="1"/>
  <c r="D511" i="12" s="1"/>
  <c r="D512" i="1"/>
  <c r="E512" i="1"/>
  <c r="F512" i="1"/>
  <c r="H512" i="1"/>
  <c r="D512" i="12" s="1"/>
  <c r="D513" i="1"/>
  <c r="E513" i="1"/>
  <c r="F513" i="1"/>
  <c r="H513" i="1"/>
  <c r="D513" i="12" s="1"/>
  <c r="D514" i="1"/>
  <c r="E514" i="1"/>
  <c r="F514" i="1"/>
  <c r="H514" i="1"/>
  <c r="D514" i="12" s="1"/>
  <c r="D515" i="1"/>
  <c r="E515" i="1"/>
  <c r="F515" i="1"/>
  <c r="H515" i="1"/>
  <c r="D515" i="12" s="1"/>
  <c r="D516" i="1"/>
  <c r="E516" i="1"/>
  <c r="F516" i="1"/>
  <c r="H516" i="1"/>
  <c r="D516" i="12" s="1"/>
  <c r="D517" i="1"/>
  <c r="E517" i="1"/>
  <c r="F517" i="1"/>
  <c r="H517" i="1"/>
  <c r="D517" i="12" s="1"/>
  <c r="D518" i="1"/>
  <c r="E518" i="1"/>
  <c r="F518" i="1"/>
  <c r="H518" i="1"/>
  <c r="D518" i="12" s="1"/>
  <c r="D519" i="1"/>
  <c r="E519" i="1"/>
  <c r="F519" i="1"/>
  <c r="H519" i="1"/>
  <c r="D519" i="12" s="1"/>
  <c r="D520" i="1"/>
  <c r="E520" i="1"/>
  <c r="F520" i="1"/>
  <c r="H520" i="1"/>
  <c r="D520" i="12" s="1"/>
  <c r="D521" i="1"/>
  <c r="E521" i="1"/>
  <c r="F521" i="1"/>
  <c r="H521" i="1"/>
  <c r="D521" i="12" s="1"/>
  <c r="D522" i="1"/>
  <c r="E522" i="1"/>
  <c r="F522" i="1"/>
  <c r="H522" i="1"/>
  <c r="D522" i="12" s="1"/>
  <c r="D523" i="1"/>
  <c r="E523" i="1"/>
  <c r="F523" i="1"/>
  <c r="H523" i="1"/>
  <c r="D523" i="12" s="1"/>
  <c r="D524" i="1"/>
  <c r="E524" i="1"/>
  <c r="F524" i="1"/>
  <c r="H524" i="1"/>
  <c r="D524" i="12" s="1"/>
  <c r="D525" i="1"/>
  <c r="E525" i="1"/>
  <c r="F525" i="1"/>
  <c r="H525" i="1"/>
  <c r="D525" i="12" s="1"/>
  <c r="D526" i="1"/>
  <c r="E526" i="1"/>
  <c r="F526" i="1"/>
  <c r="H526" i="1"/>
  <c r="D526" i="12" s="1"/>
  <c r="D527" i="1"/>
  <c r="E527" i="1"/>
  <c r="F527" i="1"/>
  <c r="H527" i="1"/>
  <c r="D527" i="12" s="1"/>
  <c r="D528" i="1"/>
  <c r="E528" i="1"/>
  <c r="F528" i="1"/>
  <c r="H528" i="1"/>
  <c r="D528" i="12" s="1"/>
  <c r="D529" i="1"/>
  <c r="E529" i="1"/>
  <c r="F529" i="1"/>
  <c r="H529" i="1"/>
  <c r="D529" i="12" s="1"/>
  <c r="D530" i="1"/>
  <c r="E530" i="1"/>
  <c r="F530" i="1"/>
  <c r="H530" i="1"/>
  <c r="D530" i="12" s="1"/>
  <c r="D531" i="1"/>
  <c r="E531" i="1"/>
  <c r="F531" i="1"/>
  <c r="H531" i="1"/>
  <c r="D531" i="12" s="1"/>
  <c r="D532" i="1"/>
  <c r="E532" i="1"/>
  <c r="F532" i="1"/>
  <c r="H532" i="1"/>
  <c r="D532" i="12" s="1"/>
  <c r="D533" i="1"/>
  <c r="E533" i="1"/>
  <c r="F533" i="1"/>
  <c r="H533" i="1"/>
  <c r="D533" i="12" s="1"/>
  <c r="D534" i="1"/>
  <c r="E534" i="1"/>
  <c r="F534" i="1"/>
  <c r="H534" i="1"/>
  <c r="D534" i="12" s="1"/>
  <c r="D535" i="1"/>
  <c r="E535" i="1"/>
  <c r="F535" i="1"/>
  <c r="H535" i="1"/>
  <c r="D535" i="12" s="1"/>
  <c r="D536" i="1"/>
  <c r="E536" i="1"/>
  <c r="F536" i="1"/>
  <c r="H536" i="1"/>
  <c r="D536" i="12" s="1"/>
  <c r="D537" i="1"/>
  <c r="E537" i="1"/>
  <c r="F537" i="1"/>
  <c r="H537" i="1"/>
  <c r="D537" i="12" s="1"/>
  <c r="D538" i="1"/>
  <c r="E538" i="1"/>
  <c r="F538" i="1"/>
  <c r="H538" i="1"/>
  <c r="D538" i="12" s="1"/>
  <c r="D539" i="1"/>
  <c r="E539" i="1"/>
  <c r="F539" i="1"/>
  <c r="H539" i="1"/>
  <c r="D539" i="12" s="1"/>
  <c r="D540" i="1"/>
  <c r="E540" i="1"/>
  <c r="F540" i="1"/>
  <c r="H540" i="1"/>
  <c r="D540" i="12" s="1"/>
  <c r="D541" i="1"/>
  <c r="E541" i="1"/>
  <c r="F541" i="1"/>
  <c r="H541" i="1"/>
  <c r="D541" i="12" s="1"/>
  <c r="D542" i="1"/>
  <c r="E542" i="1"/>
  <c r="F542" i="1"/>
  <c r="H542" i="1"/>
  <c r="D542" i="12" s="1"/>
  <c r="D543" i="1"/>
  <c r="E543" i="1"/>
  <c r="F543" i="1"/>
  <c r="H543" i="1"/>
  <c r="D543" i="12" s="1"/>
  <c r="D544" i="1"/>
  <c r="E544" i="1"/>
  <c r="F544" i="1"/>
  <c r="H544" i="1"/>
  <c r="D544" i="12" s="1"/>
  <c r="D545" i="1"/>
  <c r="E545" i="1"/>
  <c r="F545" i="1"/>
  <c r="H545" i="1"/>
  <c r="D545" i="12" s="1"/>
  <c r="D546" i="1"/>
  <c r="E546" i="1"/>
  <c r="F546" i="1"/>
  <c r="H546" i="1"/>
  <c r="D546" i="12" s="1"/>
  <c r="D547" i="1"/>
  <c r="E547" i="1"/>
  <c r="F547" i="1"/>
  <c r="H547" i="1"/>
  <c r="D547" i="12" s="1"/>
  <c r="D548" i="1"/>
  <c r="E548" i="1"/>
  <c r="F548" i="1"/>
  <c r="H548" i="1"/>
  <c r="D548" i="12" s="1"/>
  <c r="D549" i="1"/>
  <c r="E549" i="1"/>
  <c r="F549" i="1"/>
  <c r="H549" i="1"/>
  <c r="D549" i="12" s="1"/>
  <c r="D550" i="1"/>
  <c r="E550" i="1"/>
  <c r="F550" i="1"/>
  <c r="H550" i="1"/>
  <c r="D550" i="12" s="1"/>
  <c r="D551" i="1"/>
  <c r="E551" i="1"/>
  <c r="F551" i="1"/>
  <c r="H551" i="1"/>
  <c r="D551" i="12" s="1"/>
  <c r="D552" i="1"/>
  <c r="E552" i="1"/>
  <c r="F552" i="1"/>
  <c r="H552" i="1"/>
  <c r="D552" i="12" s="1"/>
  <c r="D553" i="1"/>
  <c r="E553" i="1"/>
  <c r="F553" i="1"/>
  <c r="H553" i="1"/>
  <c r="D553" i="12" s="1"/>
  <c r="D554" i="1"/>
  <c r="E554" i="1"/>
  <c r="F554" i="1"/>
  <c r="H554" i="1"/>
  <c r="D554" i="12" s="1"/>
  <c r="D555" i="1"/>
  <c r="E555" i="1"/>
  <c r="F555" i="1"/>
  <c r="H555" i="1"/>
  <c r="D555" i="12" s="1"/>
  <c r="D556" i="1"/>
  <c r="E556" i="1"/>
  <c r="F556" i="1"/>
  <c r="H556" i="1"/>
  <c r="D556" i="12" s="1"/>
  <c r="D557" i="1"/>
  <c r="E557" i="1"/>
  <c r="F557" i="1"/>
  <c r="H557" i="1"/>
  <c r="D557" i="12" s="1"/>
  <c r="D558" i="1"/>
  <c r="E558" i="1"/>
  <c r="F558" i="1"/>
  <c r="H558" i="1"/>
  <c r="D558" i="12" s="1"/>
  <c r="D559" i="1"/>
  <c r="E559" i="1"/>
  <c r="F559" i="1"/>
  <c r="H559" i="1"/>
  <c r="D559" i="12" s="1"/>
  <c r="D560" i="1"/>
  <c r="E560" i="1"/>
  <c r="F560" i="1"/>
  <c r="H560" i="1"/>
  <c r="D560" i="12" s="1"/>
  <c r="D561" i="1"/>
  <c r="E561" i="1"/>
  <c r="F561" i="1"/>
  <c r="H561" i="1"/>
  <c r="D561" i="12" s="1"/>
  <c r="D562" i="1"/>
  <c r="E562" i="1"/>
  <c r="F562" i="1"/>
  <c r="H562" i="1"/>
  <c r="D562" i="12" s="1"/>
  <c r="D563" i="1"/>
  <c r="E563" i="1"/>
  <c r="F563" i="1"/>
  <c r="H563" i="1"/>
  <c r="D563" i="12" s="1"/>
  <c r="D564" i="1"/>
  <c r="E564" i="1"/>
  <c r="F564" i="1"/>
  <c r="H564" i="1"/>
  <c r="D564" i="12" s="1"/>
  <c r="D565" i="1"/>
  <c r="E565" i="1"/>
  <c r="F565" i="1"/>
  <c r="H565" i="1"/>
  <c r="D565" i="12" s="1"/>
  <c r="D566" i="1"/>
  <c r="E566" i="1"/>
  <c r="F566" i="1"/>
  <c r="H566" i="1"/>
  <c r="D566" i="12" s="1"/>
  <c r="D567" i="1"/>
  <c r="E567" i="1"/>
  <c r="F567" i="1"/>
  <c r="H567" i="1"/>
  <c r="D567" i="12" s="1"/>
  <c r="D568" i="1"/>
  <c r="E568" i="1"/>
  <c r="F568" i="1"/>
  <c r="H568" i="1"/>
  <c r="D568" i="12" s="1"/>
  <c r="D569" i="1"/>
  <c r="E569" i="1"/>
  <c r="F569" i="1"/>
  <c r="H569" i="1"/>
  <c r="D569" i="12" s="1"/>
  <c r="D570" i="1"/>
  <c r="E570" i="1"/>
  <c r="F570" i="1"/>
  <c r="H570" i="1"/>
  <c r="D570" i="12" s="1"/>
  <c r="D571" i="1"/>
  <c r="E571" i="1"/>
  <c r="F571" i="1"/>
  <c r="H571" i="1"/>
  <c r="D571" i="12" s="1"/>
  <c r="D572" i="1"/>
  <c r="E572" i="1"/>
  <c r="F572" i="1"/>
  <c r="H572" i="1"/>
  <c r="D572" i="12" s="1"/>
  <c r="D573" i="1"/>
  <c r="E573" i="1"/>
  <c r="F573" i="1"/>
  <c r="H573" i="1"/>
  <c r="D573" i="12" s="1"/>
  <c r="D574" i="1"/>
  <c r="E574" i="1"/>
  <c r="F574" i="1"/>
  <c r="H574" i="1"/>
  <c r="D574" i="12" s="1"/>
  <c r="D575" i="1"/>
  <c r="E575" i="1"/>
  <c r="F575" i="1"/>
  <c r="H575" i="1"/>
  <c r="D575" i="12" s="1"/>
  <c r="D576" i="1"/>
  <c r="E576" i="1"/>
  <c r="F576" i="1"/>
  <c r="H576" i="1"/>
  <c r="D576" i="12" s="1"/>
  <c r="D577" i="1"/>
  <c r="E577" i="1"/>
  <c r="F577" i="1"/>
  <c r="H577" i="1"/>
  <c r="D577" i="12" s="1"/>
  <c r="D578" i="1"/>
  <c r="E578" i="1"/>
  <c r="F578" i="1"/>
  <c r="H578" i="1"/>
  <c r="D578" i="12" s="1"/>
  <c r="D579" i="1"/>
  <c r="E579" i="1"/>
  <c r="F579" i="1"/>
  <c r="H579" i="1"/>
  <c r="D579" i="12" s="1"/>
  <c r="D580" i="1"/>
  <c r="E580" i="1"/>
  <c r="F580" i="1"/>
  <c r="H580" i="1"/>
  <c r="D580" i="12" s="1"/>
  <c r="D581" i="1"/>
  <c r="E581" i="1"/>
  <c r="F581" i="1"/>
  <c r="H581" i="1"/>
  <c r="D581" i="12" s="1"/>
  <c r="D582" i="1"/>
  <c r="E582" i="1"/>
  <c r="F582" i="1"/>
  <c r="H582" i="1"/>
  <c r="D582" i="12" s="1"/>
  <c r="D583" i="1"/>
  <c r="E583" i="1"/>
  <c r="F583" i="1"/>
  <c r="H583" i="1"/>
  <c r="D583" i="12" s="1"/>
  <c r="D584" i="1"/>
  <c r="E584" i="1"/>
  <c r="F584" i="1"/>
  <c r="H584" i="1"/>
  <c r="D584" i="12" s="1"/>
  <c r="D585" i="1"/>
  <c r="E585" i="1"/>
  <c r="F585" i="1"/>
  <c r="H585" i="1"/>
  <c r="D585" i="12" s="1"/>
  <c r="D586" i="1"/>
  <c r="E586" i="1"/>
  <c r="F586" i="1"/>
  <c r="H586" i="1"/>
  <c r="D586" i="12" s="1"/>
  <c r="D587" i="1"/>
  <c r="E587" i="1"/>
  <c r="F587" i="1"/>
  <c r="H587" i="1"/>
  <c r="D587" i="12" s="1"/>
  <c r="D588" i="1"/>
  <c r="E588" i="1"/>
  <c r="F588" i="1"/>
  <c r="H588" i="1"/>
  <c r="D588" i="12" s="1"/>
  <c r="D589" i="1"/>
  <c r="E589" i="1"/>
  <c r="F589" i="1"/>
  <c r="H589" i="1"/>
  <c r="D589" i="12" s="1"/>
  <c r="D590" i="1"/>
  <c r="E590" i="1"/>
  <c r="F590" i="1"/>
  <c r="H590" i="1"/>
  <c r="D590" i="12" s="1"/>
  <c r="D591" i="1"/>
  <c r="E591" i="1"/>
  <c r="F591" i="1"/>
  <c r="H591" i="1"/>
  <c r="D591" i="12" s="1"/>
  <c r="D592" i="1"/>
  <c r="E592" i="1"/>
  <c r="F592" i="1"/>
  <c r="H592" i="1"/>
  <c r="D592" i="12" s="1"/>
  <c r="D593" i="1"/>
  <c r="E593" i="1"/>
  <c r="F593" i="1"/>
  <c r="H593" i="1"/>
  <c r="D593" i="12" s="1"/>
  <c r="D594" i="1"/>
  <c r="E594" i="1"/>
  <c r="F594" i="1"/>
  <c r="H594" i="1"/>
  <c r="D594" i="12" s="1"/>
  <c r="D595" i="1"/>
  <c r="E595" i="1"/>
  <c r="F595" i="1"/>
  <c r="H595" i="1"/>
  <c r="D595" i="12" s="1"/>
  <c r="D596" i="1"/>
  <c r="E596" i="1"/>
  <c r="F596" i="1"/>
  <c r="H596" i="1"/>
  <c r="D596" i="12" s="1"/>
  <c r="D597" i="1"/>
  <c r="E597" i="1"/>
  <c r="F597" i="1"/>
  <c r="H597" i="1"/>
  <c r="D597" i="12" s="1"/>
  <c r="D598" i="1"/>
  <c r="E598" i="1"/>
  <c r="F598" i="1"/>
  <c r="H598" i="1"/>
  <c r="D598" i="12" s="1"/>
  <c r="D599" i="1"/>
  <c r="E599" i="1"/>
  <c r="F599" i="1"/>
  <c r="H599" i="1"/>
  <c r="D599" i="12" s="1"/>
  <c r="D600" i="1"/>
  <c r="E600" i="1"/>
  <c r="F600" i="1"/>
  <c r="H600" i="1"/>
  <c r="D600" i="12" s="1"/>
  <c r="D601" i="1"/>
  <c r="E601" i="1"/>
  <c r="F601" i="1"/>
  <c r="H601" i="1"/>
  <c r="D601" i="12" s="1"/>
  <c r="D602" i="1"/>
  <c r="E602" i="1"/>
  <c r="F602" i="1"/>
  <c r="H602" i="1"/>
  <c r="D602" i="12" s="1"/>
  <c r="D603" i="1"/>
  <c r="E603" i="1"/>
  <c r="F603" i="1"/>
  <c r="H603" i="1"/>
  <c r="D603" i="12" s="1"/>
  <c r="D604" i="1"/>
  <c r="E604" i="1"/>
  <c r="F604" i="1"/>
  <c r="H604" i="1"/>
  <c r="D604" i="12" s="1"/>
  <c r="D605" i="1"/>
  <c r="E605" i="1"/>
  <c r="F605" i="1"/>
  <c r="H605" i="1"/>
  <c r="D605" i="12" s="1"/>
  <c r="D606" i="1"/>
  <c r="E606" i="1"/>
  <c r="F606" i="1"/>
  <c r="H606" i="1"/>
  <c r="D606" i="12" s="1"/>
  <c r="D607" i="1"/>
  <c r="E607" i="1"/>
  <c r="F607" i="1"/>
  <c r="H607" i="1"/>
  <c r="D607" i="12" s="1"/>
  <c r="D608" i="1"/>
  <c r="E608" i="1"/>
  <c r="F608" i="1"/>
  <c r="H608" i="1"/>
  <c r="D608" i="12" s="1"/>
  <c r="D609" i="1"/>
  <c r="E609" i="1"/>
  <c r="F609" i="1"/>
  <c r="H609" i="1"/>
  <c r="D609" i="12" s="1"/>
  <c r="D610" i="1"/>
  <c r="E610" i="1"/>
  <c r="F610" i="1"/>
  <c r="H610" i="1"/>
  <c r="D610" i="12" s="1"/>
  <c r="D611" i="1"/>
  <c r="E611" i="1"/>
  <c r="F611" i="1"/>
  <c r="H611" i="1"/>
  <c r="D611" i="12" s="1"/>
  <c r="D612" i="1"/>
  <c r="E612" i="1"/>
  <c r="F612" i="1"/>
  <c r="H612" i="1"/>
  <c r="D612" i="12" s="1"/>
  <c r="D613" i="1"/>
  <c r="E613" i="1"/>
  <c r="F613" i="1"/>
  <c r="H613" i="1"/>
  <c r="D613" i="12" s="1"/>
  <c r="D614" i="1"/>
  <c r="E614" i="1"/>
  <c r="F614" i="1"/>
  <c r="H614" i="1"/>
  <c r="D614" i="12" s="1"/>
  <c r="D615" i="1"/>
  <c r="E615" i="1"/>
  <c r="F615" i="1"/>
  <c r="H615" i="1"/>
  <c r="D615" i="12" s="1"/>
  <c r="D616" i="1"/>
  <c r="E616" i="1"/>
  <c r="F616" i="1"/>
  <c r="H616" i="1"/>
  <c r="D616" i="12" s="1"/>
  <c r="D617" i="1"/>
  <c r="E617" i="1"/>
  <c r="F617" i="1"/>
  <c r="H617" i="1"/>
  <c r="D617" i="12" s="1"/>
  <c r="D618" i="1"/>
  <c r="E618" i="1"/>
  <c r="F618" i="1"/>
  <c r="H618" i="1"/>
  <c r="D618" i="12" s="1"/>
  <c r="D619" i="1"/>
  <c r="E619" i="1"/>
  <c r="F619" i="1"/>
  <c r="H619" i="1"/>
  <c r="D619" i="12" s="1"/>
  <c r="D620" i="1"/>
  <c r="E620" i="1"/>
  <c r="F620" i="1"/>
  <c r="H620" i="1"/>
  <c r="D620" i="12" s="1"/>
  <c r="D621" i="1"/>
  <c r="E621" i="1"/>
  <c r="F621" i="1"/>
  <c r="H621" i="1"/>
  <c r="D621" i="12" s="1"/>
  <c r="D622" i="1"/>
  <c r="E622" i="1"/>
  <c r="F622" i="1"/>
  <c r="H622" i="1"/>
  <c r="D622" i="12" s="1"/>
  <c r="D623" i="1"/>
  <c r="E623" i="1"/>
  <c r="F623" i="1"/>
  <c r="H623" i="1"/>
  <c r="D623" i="12" s="1"/>
  <c r="D624" i="1"/>
  <c r="E624" i="1"/>
  <c r="F624" i="1"/>
  <c r="H624" i="1"/>
  <c r="D624" i="12" s="1"/>
  <c r="D625" i="1"/>
  <c r="E625" i="1"/>
  <c r="F625" i="1"/>
  <c r="H625" i="1"/>
  <c r="D625" i="12" s="1"/>
  <c r="D626" i="1"/>
  <c r="E626" i="1"/>
  <c r="F626" i="1"/>
  <c r="H626" i="1"/>
  <c r="D626" i="12" s="1"/>
  <c r="D627" i="1"/>
  <c r="E627" i="1"/>
  <c r="F627" i="1"/>
  <c r="H627" i="1"/>
  <c r="D627" i="12" s="1"/>
  <c r="D628" i="1"/>
  <c r="E628" i="1"/>
  <c r="F628" i="1"/>
  <c r="H628" i="1"/>
  <c r="D628" i="12" s="1"/>
  <c r="D629" i="1"/>
  <c r="E629" i="1"/>
  <c r="F629" i="1"/>
  <c r="H629" i="1"/>
  <c r="D629" i="12" s="1"/>
  <c r="D630" i="1"/>
  <c r="E630" i="1"/>
  <c r="F630" i="1"/>
  <c r="H630" i="1"/>
  <c r="D630" i="12" s="1"/>
  <c r="D631" i="1"/>
  <c r="E631" i="1"/>
  <c r="F631" i="1"/>
  <c r="H631" i="1"/>
  <c r="D631" i="12" s="1"/>
  <c r="D632" i="1"/>
  <c r="E632" i="1"/>
  <c r="F632" i="1"/>
  <c r="H632" i="1"/>
  <c r="D632" i="12" s="1"/>
  <c r="D633" i="1"/>
  <c r="E633" i="1"/>
  <c r="F633" i="1"/>
  <c r="H633" i="1"/>
  <c r="D633" i="12" s="1"/>
  <c r="D634" i="1"/>
  <c r="E634" i="1"/>
  <c r="F634" i="1"/>
  <c r="H634" i="1"/>
  <c r="D634" i="12" s="1"/>
  <c r="D635" i="1"/>
  <c r="E635" i="1"/>
  <c r="F635" i="1"/>
  <c r="H635" i="1"/>
  <c r="D635" i="12" s="1"/>
  <c r="D636" i="1"/>
  <c r="E636" i="1"/>
  <c r="F636" i="1"/>
  <c r="H636" i="1"/>
  <c r="D636" i="12" s="1"/>
  <c r="D637" i="1"/>
  <c r="E637" i="1"/>
  <c r="F637" i="1"/>
  <c r="H637" i="1"/>
  <c r="D637" i="12" s="1"/>
  <c r="D638" i="1"/>
  <c r="E638" i="1"/>
  <c r="F638" i="1"/>
  <c r="H638" i="1"/>
  <c r="D638" i="12" s="1"/>
  <c r="D639" i="1"/>
  <c r="E639" i="1"/>
  <c r="F639" i="1"/>
  <c r="H639" i="1"/>
  <c r="D639" i="12" s="1"/>
  <c r="D640" i="1"/>
  <c r="E640" i="1"/>
  <c r="F640" i="1"/>
  <c r="H640" i="1"/>
  <c r="D640" i="12" s="1"/>
  <c r="D641" i="1"/>
  <c r="E641" i="1"/>
  <c r="F641" i="1"/>
  <c r="H641" i="1"/>
  <c r="D641" i="12" s="1"/>
  <c r="D642" i="1"/>
  <c r="E642" i="1"/>
  <c r="F642" i="1"/>
  <c r="H642" i="1"/>
  <c r="D642" i="12" s="1"/>
  <c r="D643" i="1"/>
  <c r="E643" i="1"/>
  <c r="F643" i="1"/>
  <c r="H643" i="1"/>
  <c r="D643" i="12" s="1"/>
  <c r="D644" i="1"/>
  <c r="E644" i="1"/>
  <c r="F644" i="1"/>
  <c r="H644" i="1"/>
  <c r="D644" i="12" s="1"/>
  <c r="D645" i="1"/>
  <c r="E645" i="1"/>
  <c r="F645" i="1"/>
  <c r="H645" i="1"/>
  <c r="D645" i="12" s="1"/>
  <c r="D646" i="1"/>
  <c r="E646" i="1"/>
  <c r="F646" i="1"/>
  <c r="H646" i="1"/>
  <c r="D646" i="12" s="1"/>
  <c r="D647" i="1"/>
  <c r="E647" i="1"/>
  <c r="F647" i="1"/>
  <c r="H647" i="1"/>
  <c r="D647" i="12" s="1"/>
  <c r="D648" i="1"/>
  <c r="E648" i="1"/>
  <c r="F648" i="1"/>
  <c r="H648" i="1"/>
  <c r="D648" i="12" s="1"/>
  <c r="D649" i="1"/>
  <c r="E649" i="1"/>
  <c r="F649" i="1"/>
  <c r="H649" i="1"/>
  <c r="D649" i="12" s="1"/>
  <c r="D650" i="1"/>
  <c r="E650" i="1"/>
  <c r="F650" i="1"/>
  <c r="H650" i="1"/>
  <c r="D650" i="12" s="1"/>
  <c r="D651" i="1"/>
  <c r="E651" i="1"/>
  <c r="F651" i="1"/>
  <c r="H651" i="1"/>
  <c r="D651" i="12" s="1"/>
  <c r="D652" i="1"/>
  <c r="E652" i="1"/>
  <c r="F652" i="1"/>
  <c r="H652" i="1"/>
  <c r="D652" i="12" s="1"/>
  <c r="D653" i="1"/>
  <c r="E653" i="1"/>
  <c r="F653" i="1"/>
  <c r="H653" i="1"/>
  <c r="D653" i="12" s="1"/>
  <c r="D654" i="1"/>
  <c r="E654" i="1"/>
  <c r="F654" i="1"/>
  <c r="H654" i="1"/>
  <c r="D654" i="12" s="1"/>
  <c r="D655" i="1"/>
  <c r="E655" i="1"/>
  <c r="F655" i="1"/>
  <c r="H655" i="1"/>
  <c r="D655" i="12" s="1"/>
  <c r="D656" i="1"/>
  <c r="E656" i="1"/>
  <c r="F656" i="1"/>
  <c r="H656" i="1"/>
  <c r="D656" i="12" s="1"/>
  <c r="D657" i="1"/>
  <c r="E657" i="1"/>
  <c r="F657" i="1"/>
  <c r="H657" i="1"/>
  <c r="D657" i="12" s="1"/>
  <c r="D658" i="1"/>
  <c r="E658" i="1"/>
  <c r="F658" i="1"/>
  <c r="H658" i="1"/>
  <c r="D658" i="12" s="1"/>
  <c r="D659" i="1"/>
  <c r="E659" i="1"/>
  <c r="F659" i="1"/>
  <c r="H659" i="1"/>
  <c r="D659" i="12" s="1"/>
  <c r="D660" i="1"/>
  <c r="E660" i="1"/>
  <c r="F660" i="1"/>
  <c r="H660" i="1"/>
  <c r="D660" i="12" s="1"/>
  <c r="D661" i="1"/>
  <c r="E661" i="1"/>
  <c r="F661" i="1"/>
  <c r="H661" i="1"/>
  <c r="D661" i="12" s="1"/>
  <c r="D662" i="1"/>
  <c r="E662" i="1"/>
  <c r="F662" i="1"/>
  <c r="H662" i="1"/>
  <c r="D662" i="12" s="1"/>
  <c r="D663" i="1"/>
  <c r="E663" i="1"/>
  <c r="F663" i="1"/>
  <c r="H663" i="1"/>
  <c r="D663" i="12" s="1"/>
  <c r="D664" i="1"/>
  <c r="E664" i="1"/>
  <c r="F664" i="1"/>
  <c r="H664" i="1"/>
  <c r="D664" i="12" s="1"/>
  <c r="D665" i="1"/>
  <c r="E665" i="1"/>
  <c r="F665" i="1"/>
  <c r="H665" i="1"/>
  <c r="D665" i="12" s="1"/>
  <c r="D666" i="1"/>
  <c r="E666" i="1"/>
  <c r="F666" i="1"/>
  <c r="H666" i="1"/>
  <c r="D666" i="12" s="1"/>
  <c r="D667" i="1"/>
  <c r="E667" i="1"/>
  <c r="F667" i="1"/>
  <c r="H667" i="1"/>
  <c r="D667" i="12" s="1"/>
  <c r="D668" i="1"/>
  <c r="E668" i="1"/>
  <c r="F668" i="1"/>
  <c r="H668" i="1"/>
  <c r="D668" i="12" s="1"/>
  <c r="D669" i="1"/>
  <c r="E669" i="1"/>
  <c r="F669" i="1"/>
  <c r="H669" i="1"/>
  <c r="D669" i="12" s="1"/>
  <c r="D670" i="1"/>
  <c r="E670" i="1"/>
  <c r="F670" i="1"/>
  <c r="H670" i="1"/>
  <c r="D670" i="12" s="1"/>
  <c r="D671" i="1"/>
  <c r="E671" i="1"/>
  <c r="F671" i="1"/>
  <c r="H671" i="1"/>
  <c r="D671" i="12" s="1"/>
  <c r="D672" i="1"/>
  <c r="E672" i="1"/>
  <c r="F672" i="1"/>
  <c r="H672" i="1"/>
  <c r="D672" i="12" s="1"/>
  <c r="D673" i="1"/>
  <c r="E673" i="1"/>
  <c r="F673" i="1"/>
  <c r="H673" i="1"/>
  <c r="D673" i="12" s="1"/>
  <c r="D674" i="1"/>
  <c r="E674" i="1"/>
  <c r="F674" i="1"/>
  <c r="H674" i="1"/>
  <c r="D674" i="12" s="1"/>
  <c r="D675" i="1"/>
  <c r="E675" i="1"/>
  <c r="F675" i="1"/>
  <c r="H675" i="1"/>
  <c r="D675" i="12" s="1"/>
  <c r="D676" i="1"/>
  <c r="E676" i="1"/>
  <c r="F676" i="1"/>
  <c r="H676" i="1"/>
  <c r="D676" i="12" s="1"/>
  <c r="D677" i="1"/>
  <c r="E677" i="1"/>
  <c r="F677" i="1"/>
  <c r="H677" i="1"/>
  <c r="D677" i="12" s="1"/>
  <c r="D678" i="1"/>
  <c r="E678" i="1"/>
  <c r="F678" i="1"/>
  <c r="H678" i="1"/>
  <c r="D678" i="12" s="1"/>
  <c r="D679" i="1"/>
  <c r="E679" i="1"/>
  <c r="F679" i="1"/>
  <c r="H679" i="1"/>
  <c r="D679" i="12" s="1"/>
  <c r="D680" i="1"/>
  <c r="E680" i="1"/>
  <c r="F680" i="1"/>
  <c r="H680" i="1"/>
  <c r="D680" i="12" s="1"/>
  <c r="D681" i="1"/>
  <c r="E681" i="1"/>
  <c r="F681" i="1"/>
  <c r="H681" i="1"/>
  <c r="D681" i="12" s="1"/>
  <c r="D682" i="1"/>
  <c r="E682" i="1"/>
  <c r="F682" i="1"/>
  <c r="H682" i="1"/>
  <c r="D682" i="12" s="1"/>
  <c r="D683" i="1"/>
  <c r="E683" i="1"/>
  <c r="F683" i="1"/>
  <c r="H683" i="1"/>
  <c r="D683" i="12" s="1"/>
  <c r="D684" i="1"/>
  <c r="E684" i="1"/>
  <c r="F684" i="1"/>
  <c r="H684" i="1"/>
  <c r="D684" i="12" s="1"/>
  <c r="D685" i="1"/>
  <c r="E685" i="1"/>
  <c r="F685" i="1"/>
  <c r="H685" i="1"/>
  <c r="D685" i="12" s="1"/>
  <c r="D686" i="1"/>
  <c r="E686" i="1"/>
  <c r="F686" i="1"/>
  <c r="H686" i="1"/>
  <c r="D686" i="12" s="1"/>
  <c r="D687" i="1"/>
  <c r="E687" i="1"/>
  <c r="F687" i="1"/>
  <c r="H687" i="1"/>
  <c r="D687" i="12" s="1"/>
  <c r="D688" i="1"/>
  <c r="E688" i="1"/>
  <c r="F688" i="1"/>
  <c r="H688" i="1"/>
  <c r="D688" i="12" s="1"/>
  <c r="D689" i="1"/>
  <c r="E689" i="1"/>
  <c r="F689" i="1"/>
  <c r="H689" i="1"/>
  <c r="D689" i="12" s="1"/>
  <c r="D690" i="1"/>
  <c r="E690" i="1"/>
  <c r="F690" i="1"/>
  <c r="H690" i="1"/>
  <c r="D690" i="12" s="1"/>
  <c r="D691" i="1"/>
  <c r="E691" i="1"/>
  <c r="F691" i="1"/>
  <c r="H691" i="1"/>
  <c r="D691" i="12" s="1"/>
  <c r="D692" i="1"/>
  <c r="E692" i="1"/>
  <c r="F692" i="1"/>
  <c r="H692" i="1"/>
  <c r="D692" i="12" s="1"/>
  <c r="D693" i="1"/>
  <c r="E693" i="1"/>
  <c r="F693" i="1"/>
  <c r="H693" i="1"/>
  <c r="D693" i="12" s="1"/>
  <c r="D694" i="1"/>
  <c r="E694" i="1"/>
  <c r="F694" i="1"/>
  <c r="H694" i="1"/>
  <c r="D694" i="12" s="1"/>
  <c r="D695" i="1"/>
  <c r="E695" i="1"/>
  <c r="F695" i="1"/>
  <c r="H695" i="1"/>
  <c r="D695" i="12" s="1"/>
  <c r="D696" i="1"/>
  <c r="E696" i="1"/>
  <c r="F696" i="1"/>
  <c r="H696" i="1"/>
  <c r="D696" i="12" s="1"/>
  <c r="D697" i="1"/>
  <c r="E697" i="1"/>
  <c r="F697" i="1"/>
  <c r="H697" i="1"/>
  <c r="D697" i="12" s="1"/>
  <c r="D698" i="1"/>
  <c r="E698" i="1"/>
  <c r="F698" i="1"/>
  <c r="H698" i="1"/>
  <c r="D698" i="12" s="1"/>
  <c r="D699" i="1"/>
  <c r="E699" i="1"/>
  <c r="F699" i="1"/>
  <c r="H699" i="1"/>
  <c r="D699" i="12" s="1"/>
  <c r="D700" i="1"/>
  <c r="E700" i="1"/>
  <c r="F700" i="1"/>
  <c r="H700" i="1"/>
  <c r="D700" i="12" s="1"/>
  <c r="D701" i="1"/>
  <c r="E701" i="1"/>
  <c r="F701" i="1"/>
  <c r="H701" i="1"/>
  <c r="D701" i="12" s="1"/>
  <c r="D702" i="1"/>
  <c r="E702" i="1"/>
  <c r="F702" i="1"/>
  <c r="H702" i="1"/>
  <c r="D702" i="12" s="1"/>
  <c r="D703" i="1"/>
  <c r="E703" i="1"/>
  <c r="F703" i="1"/>
  <c r="H703" i="1"/>
  <c r="D703" i="12" s="1"/>
  <c r="D704" i="1"/>
  <c r="E704" i="1"/>
  <c r="F704" i="1"/>
  <c r="H704" i="1"/>
  <c r="D704" i="12" s="1"/>
  <c r="D705" i="1"/>
  <c r="E705" i="1"/>
  <c r="F705" i="1"/>
  <c r="H705" i="1"/>
  <c r="D705" i="12" s="1"/>
  <c r="D706" i="1"/>
  <c r="E706" i="1"/>
  <c r="F706" i="1"/>
  <c r="H706" i="1"/>
  <c r="D706" i="12" s="1"/>
  <c r="D707" i="1"/>
  <c r="E707" i="1"/>
  <c r="F707" i="1"/>
  <c r="H707" i="1"/>
  <c r="D707" i="12" s="1"/>
  <c r="D708" i="1"/>
  <c r="E708" i="1"/>
  <c r="F708" i="1"/>
  <c r="H708" i="1"/>
  <c r="D708" i="12" s="1"/>
  <c r="D709" i="1"/>
  <c r="E709" i="1"/>
  <c r="F709" i="1"/>
  <c r="H709" i="1"/>
  <c r="D709" i="12" s="1"/>
  <c r="D710" i="1"/>
  <c r="E710" i="1"/>
  <c r="F710" i="1"/>
  <c r="H710" i="1"/>
  <c r="D710" i="12" s="1"/>
  <c r="D711" i="1"/>
  <c r="E711" i="1"/>
  <c r="F711" i="1"/>
  <c r="H711" i="1"/>
  <c r="D711" i="12" s="1"/>
  <c r="D712" i="1"/>
  <c r="E712" i="1"/>
  <c r="F712" i="1"/>
  <c r="H712" i="1"/>
  <c r="D712" i="12" s="1"/>
  <c r="D713" i="1"/>
  <c r="E713" i="1"/>
  <c r="F713" i="1"/>
  <c r="H713" i="1"/>
  <c r="D713" i="12" s="1"/>
  <c r="D714" i="1"/>
  <c r="E714" i="1"/>
  <c r="F714" i="1"/>
  <c r="H714" i="1"/>
  <c r="D714" i="12" s="1"/>
  <c r="D715" i="1"/>
  <c r="E715" i="1"/>
  <c r="F715" i="1"/>
  <c r="H715" i="1"/>
  <c r="D715" i="12" s="1"/>
  <c r="D716" i="1"/>
  <c r="E716" i="1"/>
  <c r="F716" i="1"/>
  <c r="H716" i="1"/>
  <c r="D716" i="12" s="1"/>
  <c r="D717" i="1"/>
  <c r="E717" i="1"/>
  <c r="F717" i="1"/>
  <c r="H717" i="1"/>
  <c r="D717" i="12" s="1"/>
  <c r="D718" i="1"/>
  <c r="E718" i="1"/>
  <c r="F718" i="1"/>
  <c r="H718" i="1"/>
  <c r="D718" i="12" s="1"/>
  <c r="D719" i="1"/>
  <c r="E719" i="1"/>
  <c r="F719" i="1"/>
  <c r="H719" i="1"/>
  <c r="D719" i="12" s="1"/>
  <c r="D720" i="1"/>
  <c r="E720" i="1"/>
  <c r="F720" i="1"/>
  <c r="H720" i="1"/>
  <c r="D720" i="12" s="1"/>
  <c r="D721" i="1"/>
  <c r="E721" i="1"/>
  <c r="F721" i="1"/>
  <c r="H721" i="1"/>
  <c r="D721" i="12" s="1"/>
  <c r="D722" i="1"/>
  <c r="E722" i="1"/>
  <c r="F722" i="1"/>
  <c r="H722" i="1"/>
  <c r="D722" i="12" s="1"/>
  <c r="D723" i="1"/>
  <c r="E723" i="1"/>
  <c r="F723" i="1"/>
  <c r="H723" i="1"/>
  <c r="D723" i="12" s="1"/>
  <c r="D724" i="1"/>
  <c r="E724" i="1"/>
  <c r="F724" i="1"/>
  <c r="H724" i="1"/>
  <c r="D724" i="12" s="1"/>
  <c r="D725" i="1"/>
  <c r="E725" i="1"/>
  <c r="F725" i="1"/>
  <c r="H725" i="1"/>
  <c r="D725" i="12" s="1"/>
  <c r="D726" i="1"/>
  <c r="E726" i="1"/>
  <c r="F726" i="1"/>
  <c r="H726" i="1"/>
  <c r="D726" i="12" s="1"/>
  <c r="D727" i="1"/>
  <c r="E727" i="1"/>
  <c r="F727" i="1"/>
  <c r="H727" i="1"/>
  <c r="D727" i="12" s="1"/>
  <c r="D728" i="1"/>
  <c r="E728" i="1"/>
  <c r="F728" i="1"/>
  <c r="H728" i="1"/>
  <c r="D728" i="12" s="1"/>
  <c r="D729" i="1"/>
  <c r="E729" i="1"/>
  <c r="F729" i="1"/>
  <c r="H729" i="1"/>
  <c r="D729" i="12" s="1"/>
  <c r="D730" i="1"/>
  <c r="E730" i="1"/>
  <c r="F730" i="1"/>
  <c r="H730" i="1"/>
  <c r="D730" i="12" s="1"/>
  <c r="D731" i="1"/>
  <c r="E731" i="1"/>
  <c r="F731" i="1"/>
  <c r="H731" i="1"/>
  <c r="D731" i="12" s="1"/>
  <c r="D732" i="1"/>
  <c r="E732" i="1"/>
  <c r="F732" i="1"/>
  <c r="H732" i="1"/>
  <c r="D732" i="12" s="1"/>
  <c r="D733" i="1"/>
  <c r="E733" i="1"/>
  <c r="F733" i="1"/>
  <c r="H733" i="1"/>
  <c r="D733" i="12" s="1"/>
  <c r="D734" i="1"/>
  <c r="E734" i="1"/>
  <c r="F734" i="1"/>
  <c r="H734" i="1"/>
  <c r="D734" i="12" s="1"/>
  <c r="D735" i="1"/>
  <c r="E735" i="1"/>
  <c r="F735" i="1"/>
  <c r="H735" i="1"/>
  <c r="D735" i="12" s="1"/>
  <c r="E371" i="1"/>
  <c r="F371" i="1"/>
  <c r="K6" i="8" s="1"/>
  <c r="H371" i="1"/>
  <c r="D371" i="12" s="1"/>
  <c r="D371" i="1"/>
  <c r="CI7" i="4"/>
  <c r="CE7" i="4" s="1"/>
  <c r="CF7" i="4" s="1"/>
  <c r="CD7" i="4"/>
  <c r="T8" i="8" l="1"/>
  <c r="F23" i="8"/>
  <c r="E23" i="8"/>
  <c r="L6" i="8"/>
  <c r="M6" i="8"/>
  <c r="E25" i="8"/>
  <c r="E26" i="8" s="1"/>
  <c r="AZ736" i="4"/>
  <c r="T736" i="4"/>
  <c r="AZ735" i="4"/>
  <c r="T735" i="4"/>
  <c r="AZ734" i="4"/>
  <c r="T734" i="4"/>
  <c r="AZ733" i="4"/>
  <c r="T733" i="4"/>
  <c r="AZ732" i="4"/>
  <c r="T732" i="4"/>
  <c r="AZ731" i="4"/>
  <c r="T731" i="4"/>
  <c r="AZ730" i="4"/>
  <c r="T730" i="4"/>
  <c r="AZ729" i="4"/>
  <c r="T729" i="4"/>
  <c r="AZ728" i="4"/>
  <c r="T728" i="4"/>
  <c r="AZ727" i="4"/>
  <c r="T727" i="4"/>
  <c r="AZ726" i="4"/>
  <c r="T726" i="4"/>
  <c r="AZ725" i="4"/>
  <c r="T725" i="4"/>
  <c r="AZ724" i="4"/>
  <c r="T724" i="4"/>
  <c r="AZ723" i="4"/>
  <c r="T723" i="4"/>
  <c r="AZ722" i="4"/>
  <c r="T722" i="4"/>
  <c r="AZ721" i="4"/>
  <c r="T721" i="4"/>
  <c r="AZ720" i="4"/>
  <c r="T720" i="4"/>
  <c r="AZ719" i="4"/>
  <c r="T719" i="4"/>
  <c r="AZ718" i="4"/>
  <c r="T718" i="4"/>
  <c r="AZ717" i="4"/>
  <c r="T717" i="4"/>
  <c r="AZ716" i="4"/>
  <c r="T716" i="4"/>
  <c r="AZ715" i="4"/>
  <c r="T715" i="4"/>
  <c r="AZ714" i="4"/>
  <c r="T714" i="4"/>
  <c r="AZ713" i="4"/>
  <c r="T713" i="4"/>
  <c r="AZ712" i="4"/>
  <c r="T712" i="4"/>
  <c r="AZ711" i="4"/>
  <c r="T711" i="4"/>
  <c r="AZ710" i="4"/>
  <c r="T710" i="4"/>
  <c r="AZ709" i="4"/>
  <c r="T709" i="4"/>
  <c r="AZ708" i="4"/>
  <c r="T708" i="4"/>
  <c r="AZ707" i="4"/>
  <c r="T707" i="4"/>
  <c r="AZ706" i="4"/>
  <c r="T706" i="4"/>
  <c r="AZ705" i="4"/>
  <c r="T705" i="4"/>
  <c r="AZ704" i="4"/>
  <c r="T704" i="4"/>
  <c r="AZ703" i="4"/>
  <c r="T703" i="4"/>
  <c r="AZ702" i="4"/>
  <c r="T702" i="4"/>
  <c r="AZ701" i="4"/>
  <c r="T701" i="4"/>
  <c r="AZ700" i="4"/>
  <c r="T700" i="4"/>
  <c r="AZ699" i="4"/>
  <c r="T699" i="4"/>
  <c r="AZ698" i="4"/>
  <c r="T698" i="4"/>
  <c r="AZ697" i="4"/>
  <c r="T697" i="4"/>
  <c r="AZ696" i="4"/>
  <c r="T696" i="4"/>
  <c r="AZ695" i="4"/>
  <c r="T695" i="4"/>
  <c r="AZ694" i="4"/>
  <c r="T694" i="4"/>
  <c r="AZ693" i="4"/>
  <c r="T693" i="4"/>
  <c r="AZ692" i="4"/>
  <c r="T692" i="4"/>
  <c r="T691" i="4"/>
  <c r="AZ691" i="4"/>
  <c r="AZ690" i="4"/>
  <c r="T690" i="4"/>
  <c r="AZ689" i="4"/>
  <c r="T689" i="4"/>
  <c r="AZ688" i="4"/>
  <c r="T688" i="4"/>
  <c r="AZ687" i="4"/>
  <c r="T687" i="4"/>
  <c r="AZ686" i="4"/>
  <c r="T686" i="4"/>
  <c r="AZ685" i="4"/>
  <c r="T685" i="4"/>
  <c r="AZ684" i="4"/>
  <c r="T684" i="4"/>
  <c r="AZ683" i="4"/>
  <c r="T683" i="4"/>
  <c r="AZ682" i="4"/>
  <c r="T682" i="4"/>
  <c r="AZ681" i="4"/>
  <c r="T681" i="4"/>
  <c r="AZ680" i="4"/>
  <c r="T680" i="4"/>
  <c r="AZ679" i="4"/>
  <c r="T679" i="4"/>
  <c r="AZ678" i="4"/>
  <c r="T678" i="4"/>
  <c r="AZ677" i="4"/>
  <c r="T677" i="4"/>
  <c r="AZ676" i="4"/>
  <c r="T676" i="4"/>
  <c r="T675" i="4"/>
  <c r="AZ675" i="4"/>
  <c r="AZ674" i="4"/>
  <c r="T674" i="4"/>
  <c r="AZ673" i="4"/>
  <c r="T673" i="4"/>
  <c r="AZ672" i="4"/>
  <c r="T672" i="4"/>
  <c r="AZ671" i="4"/>
  <c r="T671" i="4"/>
  <c r="AZ670" i="4"/>
  <c r="T670" i="4"/>
  <c r="AZ669" i="4"/>
  <c r="T669" i="4"/>
  <c r="AZ668" i="4"/>
  <c r="T668" i="4"/>
  <c r="AZ667" i="4"/>
  <c r="T667" i="4"/>
  <c r="AZ666" i="4"/>
  <c r="T666" i="4"/>
  <c r="AZ665" i="4"/>
  <c r="T665" i="4"/>
  <c r="AZ664" i="4"/>
  <c r="T664" i="4"/>
  <c r="T663" i="4"/>
  <c r="AZ663" i="4"/>
  <c r="AZ662" i="4"/>
  <c r="T662" i="4"/>
  <c r="AZ661" i="4"/>
  <c r="T661" i="4"/>
  <c r="AZ660" i="4"/>
  <c r="T660" i="4"/>
  <c r="AZ659" i="4"/>
  <c r="T659" i="4"/>
  <c r="AZ658" i="4"/>
  <c r="T658" i="4"/>
  <c r="AZ657" i="4"/>
  <c r="T657" i="4"/>
  <c r="AZ656" i="4"/>
  <c r="T656" i="4"/>
  <c r="AZ655" i="4"/>
  <c r="T655" i="4"/>
  <c r="AZ654" i="4"/>
  <c r="T654" i="4"/>
  <c r="AZ653" i="4"/>
  <c r="T653" i="4"/>
  <c r="AZ652" i="4"/>
  <c r="T652" i="4"/>
  <c r="AZ651" i="4"/>
  <c r="T651" i="4"/>
  <c r="AZ650" i="4"/>
  <c r="T650" i="4"/>
  <c r="AZ649" i="4"/>
  <c r="T649" i="4"/>
  <c r="AZ648" i="4"/>
  <c r="T648" i="4"/>
  <c r="AZ647" i="4"/>
  <c r="T647" i="4"/>
  <c r="AZ646" i="4"/>
  <c r="T646" i="4"/>
  <c r="AZ645" i="4"/>
  <c r="T645" i="4"/>
  <c r="AZ644" i="4"/>
  <c r="T644" i="4"/>
  <c r="AZ643" i="4"/>
  <c r="T643" i="4"/>
  <c r="AZ642" i="4"/>
  <c r="T642" i="4"/>
  <c r="AZ641" i="4"/>
  <c r="T641" i="4"/>
  <c r="AZ640" i="4"/>
  <c r="T640" i="4"/>
  <c r="AZ639" i="4"/>
  <c r="T639" i="4"/>
  <c r="AZ638" i="4"/>
  <c r="T638" i="4"/>
  <c r="AZ637" i="4"/>
  <c r="T637" i="4"/>
  <c r="AZ636" i="4"/>
  <c r="T636" i="4"/>
  <c r="AZ635" i="4"/>
  <c r="T635" i="4"/>
  <c r="AZ634" i="4"/>
  <c r="T634" i="4"/>
  <c r="AZ633" i="4"/>
  <c r="T633" i="4"/>
  <c r="AZ632" i="4"/>
  <c r="T632" i="4"/>
  <c r="AZ631" i="4"/>
  <c r="T631" i="4"/>
  <c r="AZ630" i="4"/>
  <c r="T630" i="4"/>
  <c r="AZ629" i="4"/>
  <c r="T629" i="4"/>
  <c r="AZ628" i="4"/>
  <c r="T628" i="4"/>
  <c r="AZ627" i="4"/>
  <c r="T627" i="4"/>
  <c r="AZ626" i="4"/>
  <c r="T626" i="4"/>
  <c r="AZ625" i="4"/>
  <c r="T625" i="4"/>
  <c r="AZ624" i="4"/>
  <c r="T624" i="4"/>
  <c r="AZ623" i="4"/>
  <c r="T623" i="4"/>
  <c r="AZ622" i="4"/>
  <c r="T622" i="4"/>
  <c r="AZ621" i="4"/>
  <c r="T621" i="4"/>
  <c r="AZ620" i="4"/>
  <c r="T620" i="4"/>
  <c r="AZ619" i="4"/>
  <c r="T619" i="4"/>
  <c r="AZ618" i="4"/>
  <c r="T618" i="4"/>
  <c r="AZ617" i="4"/>
  <c r="T617" i="4"/>
  <c r="AZ616" i="4"/>
  <c r="T616" i="4"/>
  <c r="AZ615" i="4"/>
  <c r="T615" i="4"/>
  <c r="AZ614" i="4"/>
  <c r="T614" i="4"/>
  <c r="AZ613" i="4"/>
  <c r="T613" i="4"/>
  <c r="AZ612" i="4"/>
  <c r="T612" i="4"/>
  <c r="AZ611" i="4"/>
  <c r="T611" i="4"/>
  <c r="AZ610" i="4"/>
  <c r="T610" i="4"/>
  <c r="AZ609" i="4"/>
  <c r="T609" i="4"/>
  <c r="AZ372" i="4"/>
  <c r="T372" i="4"/>
  <c r="AZ608" i="4"/>
  <c r="T608" i="4"/>
  <c r="AZ607" i="4"/>
  <c r="T607" i="4"/>
  <c r="AZ606" i="4"/>
  <c r="T606" i="4"/>
  <c r="AZ605" i="4"/>
  <c r="T605" i="4"/>
  <c r="AZ604" i="4"/>
  <c r="T604" i="4"/>
  <c r="AZ603" i="4"/>
  <c r="T603" i="4"/>
  <c r="AZ602" i="4"/>
  <c r="T602" i="4"/>
  <c r="AZ601" i="4"/>
  <c r="T601" i="4"/>
  <c r="AZ600" i="4"/>
  <c r="T600" i="4"/>
  <c r="AZ599" i="4"/>
  <c r="T599" i="4"/>
  <c r="AZ598" i="4"/>
  <c r="T598" i="4"/>
  <c r="AZ597" i="4"/>
  <c r="T597" i="4"/>
  <c r="AZ596" i="4"/>
  <c r="T596" i="4"/>
  <c r="AZ595" i="4"/>
  <c r="T595" i="4"/>
  <c r="AZ594" i="4"/>
  <c r="T594" i="4"/>
  <c r="AZ593" i="4"/>
  <c r="T593" i="4"/>
  <c r="AZ592" i="4"/>
  <c r="T592" i="4"/>
  <c r="AZ591" i="4"/>
  <c r="T591" i="4"/>
  <c r="AZ590" i="4"/>
  <c r="T590" i="4"/>
  <c r="AZ589" i="4"/>
  <c r="T589" i="4"/>
  <c r="AZ588" i="4"/>
  <c r="T588" i="4"/>
  <c r="AZ587" i="4"/>
  <c r="T587" i="4"/>
  <c r="AZ586" i="4"/>
  <c r="T586" i="4"/>
  <c r="AZ585" i="4"/>
  <c r="T585" i="4"/>
  <c r="AZ584" i="4"/>
  <c r="T584" i="4"/>
  <c r="AZ583" i="4"/>
  <c r="T583" i="4"/>
  <c r="AZ582" i="4"/>
  <c r="T582" i="4"/>
  <c r="AZ581" i="4"/>
  <c r="T581" i="4"/>
  <c r="AZ580" i="4"/>
  <c r="T580" i="4"/>
  <c r="AZ579" i="4"/>
  <c r="T579" i="4"/>
  <c r="AZ578" i="4"/>
  <c r="T578" i="4"/>
  <c r="AZ577" i="4"/>
  <c r="T577" i="4"/>
  <c r="AZ576" i="4"/>
  <c r="T576" i="4"/>
  <c r="AZ575" i="4"/>
  <c r="T575" i="4"/>
  <c r="AZ574" i="4"/>
  <c r="T574" i="4"/>
  <c r="AZ573" i="4"/>
  <c r="T573" i="4"/>
  <c r="AZ572" i="4"/>
  <c r="T572" i="4"/>
  <c r="AZ571" i="4"/>
  <c r="T571" i="4"/>
  <c r="AZ570" i="4"/>
  <c r="T570" i="4"/>
  <c r="AZ569" i="4"/>
  <c r="T569" i="4"/>
  <c r="AZ568" i="4"/>
  <c r="T568" i="4"/>
  <c r="AZ567" i="4"/>
  <c r="T567" i="4"/>
  <c r="AZ566" i="4"/>
  <c r="T566" i="4"/>
  <c r="AZ565" i="4"/>
  <c r="T565" i="4"/>
  <c r="AZ564" i="4"/>
  <c r="T564" i="4"/>
  <c r="AZ563" i="4"/>
  <c r="T563" i="4"/>
  <c r="AZ562" i="4"/>
  <c r="T562" i="4"/>
  <c r="AZ561" i="4"/>
  <c r="T561" i="4"/>
  <c r="AZ560" i="4"/>
  <c r="T560" i="4"/>
  <c r="AZ559" i="4"/>
  <c r="T559" i="4"/>
  <c r="AZ558" i="4"/>
  <c r="T558" i="4"/>
  <c r="AZ557" i="4"/>
  <c r="T557" i="4"/>
  <c r="AZ556" i="4"/>
  <c r="T556" i="4"/>
  <c r="AZ555" i="4"/>
  <c r="T555" i="4"/>
  <c r="AZ554" i="4"/>
  <c r="T554" i="4"/>
  <c r="AZ553" i="4"/>
  <c r="T553" i="4"/>
  <c r="AZ552" i="4"/>
  <c r="T552" i="4"/>
  <c r="AZ551" i="4"/>
  <c r="T551" i="4"/>
  <c r="AZ550" i="4"/>
  <c r="T550" i="4"/>
  <c r="AZ549" i="4"/>
  <c r="T549" i="4"/>
  <c r="AZ548" i="4"/>
  <c r="T548" i="4"/>
  <c r="AZ547" i="4"/>
  <c r="T547" i="4"/>
  <c r="AZ546" i="4"/>
  <c r="T546" i="4"/>
  <c r="AZ545" i="4"/>
  <c r="T545" i="4"/>
  <c r="AZ544" i="4"/>
  <c r="T544" i="4"/>
  <c r="AZ543" i="4"/>
  <c r="T543" i="4"/>
  <c r="AZ542" i="4"/>
  <c r="T542" i="4"/>
  <c r="AZ541" i="4"/>
  <c r="T541" i="4"/>
  <c r="AZ540" i="4"/>
  <c r="T540" i="4"/>
  <c r="AZ539" i="4"/>
  <c r="T539" i="4"/>
  <c r="AZ538" i="4"/>
  <c r="T538" i="4"/>
  <c r="AZ537" i="4"/>
  <c r="T537" i="4"/>
  <c r="AZ536" i="4"/>
  <c r="T536" i="4"/>
  <c r="AZ535" i="4"/>
  <c r="T535" i="4"/>
  <c r="AZ534" i="4"/>
  <c r="T534" i="4"/>
  <c r="AZ533" i="4"/>
  <c r="T533" i="4"/>
  <c r="AZ532" i="4"/>
  <c r="T532" i="4"/>
  <c r="AZ531" i="4"/>
  <c r="T531" i="4"/>
  <c r="AZ530" i="4"/>
  <c r="T530" i="4"/>
  <c r="AZ529" i="4"/>
  <c r="T529" i="4"/>
  <c r="AZ528" i="4"/>
  <c r="T528" i="4"/>
  <c r="AZ527" i="4"/>
  <c r="T527" i="4"/>
  <c r="AZ526" i="4"/>
  <c r="T526" i="4"/>
  <c r="AZ525" i="4"/>
  <c r="T525" i="4"/>
  <c r="AZ524" i="4"/>
  <c r="T524" i="4"/>
  <c r="AZ523" i="4"/>
  <c r="T523" i="4"/>
  <c r="AZ522" i="4"/>
  <c r="T522" i="4"/>
  <c r="AZ521" i="4"/>
  <c r="T521" i="4"/>
  <c r="AZ520" i="4"/>
  <c r="T520" i="4"/>
  <c r="AZ519" i="4"/>
  <c r="T519" i="4"/>
  <c r="AZ518" i="4"/>
  <c r="T518" i="4"/>
  <c r="AZ517" i="4"/>
  <c r="T517" i="4"/>
  <c r="AZ516" i="4"/>
  <c r="T516" i="4"/>
  <c r="AZ515" i="4"/>
  <c r="T515" i="4"/>
  <c r="AZ514" i="4"/>
  <c r="T514" i="4"/>
  <c r="AZ513" i="4"/>
  <c r="T513" i="4"/>
  <c r="AZ512" i="4"/>
  <c r="T512" i="4"/>
  <c r="AZ511" i="4"/>
  <c r="T511" i="4"/>
  <c r="AZ510" i="4"/>
  <c r="T510" i="4"/>
  <c r="AZ509" i="4"/>
  <c r="T509" i="4"/>
  <c r="AZ508" i="4"/>
  <c r="T508" i="4"/>
  <c r="AZ507" i="4"/>
  <c r="T507" i="4"/>
  <c r="AZ506" i="4"/>
  <c r="T506" i="4"/>
  <c r="AZ505" i="4"/>
  <c r="T505" i="4"/>
  <c r="AZ504" i="4"/>
  <c r="T504" i="4"/>
  <c r="AZ503" i="4"/>
  <c r="T503" i="4"/>
  <c r="AZ502" i="4"/>
  <c r="T502" i="4"/>
  <c r="AZ501" i="4"/>
  <c r="T501" i="4"/>
  <c r="AZ500" i="4"/>
  <c r="T500" i="4"/>
  <c r="AZ499" i="4"/>
  <c r="T499" i="4"/>
  <c r="AZ498" i="4"/>
  <c r="T498" i="4"/>
  <c r="AZ497" i="4"/>
  <c r="T497" i="4"/>
  <c r="AZ496" i="4"/>
  <c r="T496" i="4"/>
  <c r="AZ495" i="4"/>
  <c r="T495" i="4"/>
  <c r="AZ494" i="4"/>
  <c r="T494" i="4"/>
  <c r="AZ493" i="4"/>
  <c r="T493" i="4"/>
  <c r="AZ492" i="4"/>
  <c r="T492" i="4"/>
  <c r="AZ491" i="4"/>
  <c r="T491" i="4"/>
  <c r="AZ490" i="4"/>
  <c r="T490" i="4"/>
  <c r="AZ489" i="4"/>
  <c r="T489" i="4"/>
  <c r="AZ488" i="4"/>
  <c r="T488" i="4"/>
  <c r="AZ487" i="4"/>
  <c r="T487" i="4"/>
  <c r="AZ486" i="4"/>
  <c r="T486" i="4"/>
  <c r="AZ485" i="4"/>
  <c r="T485" i="4"/>
  <c r="AZ484" i="4"/>
  <c r="T484" i="4"/>
  <c r="AZ483" i="4"/>
  <c r="T483" i="4"/>
  <c r="AZ482" i="4"/>
  <c r="T482" i="4"/>
  <c r="AZ481" i="4"/>
  <c r="T481" i="4"/>
  <c r="AZ480" i="4"/>
  <c r="T480" i="4"/>
  <c r="AZ479" i="4"/>
  <c r="T479" i="4"/>
  <c r="AZ478" i="4"/>
  <c r="T478" i="4"/>
  <c r="AZ477" i="4"/>
  <c r="T477" i="4"/>
  <c r="AZ476" i="4"/>
  <c r="T476" i="4"/>
  <c r="AZ475" i="4"/>
  <c r="T475" i="4"/>
  <c r="AZ474" i="4"/>
  <c r="T474" i="4"/>
  <c r="AZ473" i="4"/>
  <c r="T473" i="4"/>
  <c r="AZ472" i="4"/>
  <c r="T472" i="4"/>
  <c r="AZ471" i="4"/>
  <c r="T471" i="4"/>
  <c r="AZ470" i="4"/>
  <c r="T470" i="4"/>
  <c r="AZ469" i="4"/>
  <c r="T469" i="4"/>
  <c r="AZ468" i="4"/>
  <c r="T468" i="4"/>
  <c r="AZ467" i="4"/>
  <c r="T467" i="4"/>
  <c r="AZ466" i="4"/>
  <c r="T466" i="4"/>
  <c r="AZ465" i="4"/>
  <c r="T465" i="4"/>
  <c r="AZ464" i="4"/>
  <c r="T464" i="4"/>
  <c r="AZ463" i="4"/>
  <c r="T463" i="4"/>
  <c r="AZ462" i="4"/>
  <c r="T462" i="4"/>
  <c r="AZ461" i="4"/>
  <c r="T461" i="4"/>
  <c r="AZ460" i="4"/>
  <c r="T460" i="4"/>
  <c r="AZ459" i="4"/>
  <c r="T459" i="4"/>
  <c r="AZ458" i="4"/>
  <c r="T458" i="4"/>
  <c r="AZ457" i="4"/>
  <c r="T457" i="4"/>
  <c r="AZ456" i="4"/>
  <c r="T456" i="4"/>
  <c r="AZ455" i="4"/>
  <c r="T455" i="4"/>
  <c r="AZ454" i="4"/>
  <c r="T454" i="4"/>
  <c r="AZ453" i="4"/>
  <c r="T453" i="4"/>
  <c r="AZ452" i="4"/>
  <c r="T452" i="4"/>
  <c r="AZ451" i="4"/>
  <c r="T451" i="4"/>
  <c r="AZ450" i="4"/>
  <c r="T450" i="4"/>
  <c r="AZ449" i="4"/>
  <c r="T449" i="4"/>
  <c r="AZ448" i="4"/>
  <c r="T448" i="4"/>
  <c r="AZ447" i="4"/>
  <c r="T447" i="4"/>
  <c r="AZ446" i="4"/>
  <c r="T446" i="4"/>
  <c r="AZ445" i="4"/>
  <c r="T445" i="4"/>
  <c r="AZ444" i="4"/>
  <c r="T444" i="4"/>
  <c r="AZ443" i="4"/>
  <c r="T443" i="4"/>
  <c r="AZ442" i="4"/>
  <c r="T442" i="4"/>
  <c r="AZ441" i="4"/>
  <c r="T441" i="4"/>
  <c r="AZ440" i="4"/>
  <c r="T440" i="4"/>
  <c r="AZ439" i="4"/>
  <c r="T439" i="4"/>
  <c r="AZ438" i="4"/>
  <c r="T438" i="4"/>
  <c r="AZ437" i="4"/>
  <c r="T437" i="4"/>
  <c r="AZ436" i="4"/>
  <c r="T436" i="4"/>
  <c r="AZ435" i="4"/>
  <c r="T435" i="4"/>
  <c r="AZ434" i="4"/>
  <c r="T434" i="4"/>
  <c r="AZ433" i="4"/>
  <c r="T433" i="4"/>
  <c r="AZ432" i="4"/>
  <c r="T432" i="4"/>
  <c r="AZ431" i="4"/>
  <c r="T431" i="4"/>
  <c r="AZ430" i="4"/>
  <c r="T430" i="4"/>
  <c r="AZ429" i="4"/>
  <c r="T429" i="4"/>
  <c r="AZ428" i="4"/>
  <c r="T428" i="4"/>
  <c r="AZ427" i="4"/>
  <c r="T427" i="4"/>
  <c r="AZ426" i="4"/>
  <c r="T426" i="4"/>
  <c r="AZ425" i="4"/>
  <c r="T425" i="4"/>
  <c r="AZ424" i="4"/>
  <c r="T424" i="4"/>
  <c r="AZ423" i="4"/>
  <c r="T423" i="4"/>
  <c r="AZ422" i="4"/>
  <c r="T422" i="4"/>
  <c r="AZ421" i="4"/>
  <c r="T421" i="4"/>
  <c r="AZ420" i="4"/>
  <c r="T420" i="4"/>
  <c r="AZ419" i="4"/>
  <c r="T419" i="4"/>
  <c r="AZ418" i="4"/>
  <c r="T418" i="4"/>
  <c r="AZ417" i="4"/>
  <c r="T417" i="4"/>
  <c r="AZ416" i="4"/>
  <c r="T416" i="4"/>
  <c r="AZ415" i="4"/>
  <c r="T415" i="4"/>
  <c r="AZ414" i="4"/>
  <c r="T414" i="4"/>
  <c r="AZ413" i="4"/>
  <c r="T413" i="4"/>
  <c r="AZ412" i="4"/>
  <c r="T412" i="4"/>
  <c r="AZ411" i="4"/>
  <c r="T411" i="4"/>
  <c r="AZ410" i="4"/>
  <c r="T410" i="4"/>
  <c r="AZ409" i="4"/>
  <c r="T409" i="4"/>
  <c r="AZ408" i="4"/>
  <c r="T408" i="4"/>
  <c r="AZ407" i="4"/>
  <c r="T407" i="4"/>
  <c r="AZ406" i="4"/>
  <c r="T406" i="4"/>
  <c r="AZ405" i="4"/>
  <c r="T405" i="4"/>
  <c r="AZ404" i="4"/>
  <c r="T404" i="4"/>
  <c r="AZ403" i="4"/>
  <c r="T403" i="4"/>
  <c r="AZ402" i="4"/>
  <c r="T402" i="4"/>
  <c r="AZ401" i="4"/>
  <c r="T401" i="4"/>
  <c r="AZ400" i="4"/>
  <c r="T400" i="4"/>
  <c r="AZ399" i="4"/>
  <c r="T399" i="4"/>
  <c r="AZ398" i="4"/>
  <c r="T398" i="4"/>
  <c r="AZ397" i="4"/>
  <c r="T397" i="4"/>
  <c r="AZ396" i="4"/>
  <c r="T396" i="4"/>
  <c r="AZ395" i="4"/>
  <c r="T395" i="4"/>
  <c r="AZ394" i="4"/>
  <c r="T394" i="4"/>
  <c r="AZ393" i="4"/>
  <c r="T393" i="4"/>
  <c r="AZ392" i="4"/>
  <c r="T392" i="4"/>
  <c r="AZ391" i="4"/>
  <c r="T391" i="4"/>
  <c r="AZ390" i="4"/>
  <c r="T390" i="4"/>
  <c r="AZ389" i="4"/>
  <c r="T389" i="4"/>
  <c r="AZ388" i="4"/>
  <c r="T388" i="4"/>
  <c r="AZ387" i="4"/>
  <c r="T387" i="4"/>
  <c r="AZ386" i="4"/>
  <c r="T386" i="4"/>
  <c r="AZ385" i="4"/>
  <c r="T385" i="4"/>
  <c r="AZ384" i="4"/>
  <c r="T384" i="4"/>
  <c r="AZ383" i="4"/>
  <c r="T383" i="4"/>
  <c r="AZ382" i="4"/>
  <c r="T382" i="4"/>
  <c r="AZ381" i="4"/>
  <c r="T381" i="4"/>
  <c r="AZ380" i="4"/>
  <c r="T380" i="4"/>
  <c r="AZ379" i="4"/>
  <c r="T379" i="4"/>
  <c r="AZ378" i="4"/>
  <c r="T378" i="4"/>
  <c r="AZ377" i="4"/>
  <c r="T377" i="4"/>
  <c r="AZ376" i="4"/>
  <c r="T376" i="4"/>
  <c r="AZ375" i="4"/>
  <c r="T375" i="4"/>
  <c r="AZ374" i="4"/>
  <c r="T374" i="4"/>
  <c r="AZ373" i="4"/>
  <c r="T373" i="4"/>
  <c r="G734" i="12"/>
  <c r="I734" i="12" s="1"/>
  <c r="G414" i="12"/>
  <c r="G370" i="12"/>
  <c r="G345" i="12"/>
  <c r="G244" i="12"/>
  <c r="G220" i="12"/>
  <c r="G246" i="12"/>
  <c r="G247" i="12"/>
  <c r="G262" i="12"/>
  <c r="G263" i="12"/>
  <c r="G278" i="12"/>
  <c r="G279" i="12"/>
  <c r="G294" i="12"/>
  <c r="G295" i="12"/>
  <c r="G298" i="12"/>
  <c r="G302" i="12"/>
  <c r="G306" i="12"/>
  <c r="G251" i="12"/>
  <c r="G267" i="12"/>
  <c r="G283" i="12"/>
  <c r="G223" i="12"/>
  <c r="G231" i="12"/>
  <c r="G239" i="12"/>
  <c r="G253" i="12"/>
  <c r="G255" i="12"/>
  <c r="G269" i="12"/>
  <c r="G271" i="12"/>
  <c r="G221" i="12"/>
  <c r="G229" i="12"/>
  <c r="G237" i="12"/>
  <c r="G241" i="12"/>
  <c r="G257" i="12"/>
  <c r="G273" i="12"/>
  <c r="G275" i="12"/>
  <c r="G285" i="12"/>
  <c r="G290" i="12"/>
  <c r="G304" i="12"/>
  <c r="G320" i="12"/>
  <c r="G321" i="12"/>
  <c r="G322" i="12"/>
  <c r="G242" i="12"/>
  <c r="G258" i="12"/>
  <c r="G301" i="12"/>
  <c r="G309" i="12"/>
  <c r="G310" i="12"/>
  <c r="G325" i="12"/>
  <c r="G326" i="12"/>
  <c r="G331" i="12"/>
  <c r="G335" i="12"/>
  <c r="G339" i="12"/>
  <c r="G343" i="12"/>
  <c r="G347" i="12"/>
  <c r="G351" i="12"/>
  <c r="G355" i="12"/>
  <c r="G359" i="12"/>
  <c r="G243" i="12"/>
  <c r="G259" i="12"/>
  <c r="G274" i="12"/>
  <c r="G287" i="12"/>
  <c r="G289" i="12"/>
  <c r="G291" i="12"/>
  <c r="G314" i="12"/>
  <c r="G330" i="12"/>
  <c r="G317" i="12"/>
  <c r="G318" i="12"/>
  <c r="G367" i="12"/>
  <c r="G383" i="12"/>
  <c r="G337" i="12"/>
  <c r="G346" i="12"/>
  <c r="G353" i="12"/>
  <c r="G363" i="12"/>
  <c r="G374" i="12"/>
  <c r="G378" i="12"/>
  <c r="G396" i="12"/>
  <c r="G412" i="12"/>
  <c r="G428" i="12"/>
  <c r="G444" i="12"/>
  <c r="G459" i="12"/>
  <c r="G460" i="12"/>
  <c r="G475" i="12"/>
  <c r="G476" i="12"/>
  <c r="G491" i="12"/>
  <c r="G492" i="12"/>
  <c r="G507" i="12"/>
  <c r="G508" i="12"/>
  <c r="G523" i="12"/>
  <c r="G524" i="12"/>
  <c r="G536" i="12"/>
  <c r="G540" i="12"/>
  <c r="G544" i="12"/>
  <c r="G342" i="12"/>
  <c r="G358" i="12"/>
  <c r="G362" i="12"/>
  <c r="G373" i="12"/>
  <c r="G387" i="12"/>
  <c r="G400" i="12"/>
  <c r="G416" i="12"/>
  <c r="G432" i="12"/>
  <c r="G448" i="12"/>
  <c r="G464" i="12"/>
  <c r="G480" i="12"/>
  <c r="G496" i="12"/>
  <c r="G512" i="12"/>
  <c r="G528" i="12"/>
  <c r="G407" i="12"/>
  <c r="G436" i="12"/>
  <c r="G438" i="12"/>
  <c r="G440" i="12"/>
  <c r="G450" i="12"/>
  <c r="G455" i="12"/>
  <c r="G468" i="12"/>
  <c r="G470" i="12"/>
  <c r="G472" i="12"/>
  <c r="G482" i="12"/>
  <c r="G487" i="12"/>
  <c r="G500" i="12"/>
  <c r="G502" i="12"/>
  <c r="G504" i="12"/>
  <c r="G514" i="12"/>
  <c r="G519" i="12"/>
  <c r="G532" i="12"/>
  <c r="G534" i="12"/>
  <c r="G539" i="12"/>
  <c r="G547" i="12"/>
  <c r="G548" i="12"/>
  <c r="G563" i="12"/>
  <c r="G564" i="12"/>
  <c r="G575" i="12"/>
  <c r="G579" i="12"/>
  <c r="G583" i="12"/>
  <c r="G587" i="12"/>
  <c r="G591" i="12"/>
  <c r="G595" i="12"/>
  <c r="G599" i="12"/>
  <c r="G603" i="12"/>
  <c r="G607" i="12"/>
  <c r="G611" i="12"/>
  <c r="G615" i="12"/>
  <c r="G619" i="12"/>
  <c r="G623" i="12"/>
  <c r="G627" i="12"/>
  <c r="G631" i="12"/>
  <c r="G635" i="12"/>
  <c r="G639" i="12"/>
  <c r="G643" i="12"/>
  <c r="G647" i="12"/>
  <c r="G651" i="12"/>
  <c r="G655" i="12"/>
  <c r="G659" i="12"/>
  <c r="G663" i="12"/>
  <c r="G667" i="12"/>
  <c r="G671" i="12"/>
  <c r="G675" i="12"/>
  <c r="G679" i="12"/>
  <c r="G683" i="12"/>
  <c r="G687" i="12"/>
  <c r="G691" i="12"/>
  <c r="G695" i="12"/>
  <c r="G699" i="12"/>
  <c r="G703" i="12"/>
  <c r="G707" i="12"/>
  <c r="G711" i="12"/>
  <c r="G715" i="12"/>
  <c r="G719" i="12"/>
  <c r="G723" i="12"/>
  <c r="G727" i="12"/>
  <c r="G731" i="12"/>
  <c r="G735" i="12"/>
  <c r="G408" i="12"/>
  <c r="G435" i="12"/>
  <c r="G454" i="12"/>
  <c r="G456" i="12"/>
  <c r="G466" i="12"/>
  <c r="G486" i="12"/>
  <c r="G488" i="12"/>
  <c r="G498" i="12"/>
  <c r="G518" i="12"/>
  <c r="G520" i="12"/>
  <c r="G543" i="12"/>
  <c r="G554" i="12"/>
  <c r="G572" i="12"/>
  <c r="G305" i="12"/>
  <c r="G334" i="12"/>
  <c r="G354" i="12"/>
  <c r="G361" i="12"/>
  <c r="G369" i="12"/>
  <c r="G371" i="12"/>
  <c r="G391" i="12"/>
  <c r="G420" i="12"/>
  <c r="G422" i="12"/>
  <c r="G424" i="12"/>
  <c r="G434" i="12"/>
  <c r="G552" i="12"/>
  <c r="G568" i="12"/>
  <c r="G297" i="12"/>
  <c r="G316" i="12"/>
  <c r="G404" i="12"/>
  <c r="G406" i="12"/>
  <c r="G418" i="12"/>
  <c r="G439" i="12"/>
  <c r="G452" i="12"/>
  <c r="G471" i="12"/>
  <c r="G484" i="12"/>
  <c r="G503" i="12"/>
  <c r="G516" i="12"/>
  <c r="G530" i="12"/>
  <c r="G535" i="12"/>
  <c r="G556" i="12"/>
  <c r="G570" i="12"/>
  <c r="G213" i="12"/>
  <c r="G209" i="12"/>
  <c r="G210" i="12"/>
  <c r="G705" i="12"/>
  <c r="G701" i="12"/>
  <c r="G689" i="12"/>
  <c r="G685" i="12"/>
  <c r="G673" i="12"/>
  <c r="G669" i="12"/>
  <c r="G657" i="12"/>
  <c r="G653" i="12"/>
  <c r="G625" i="12"/>
  <c r="G621" i="12"/>
  <c r="G609" i="12"/>
  <c r="G605" i="12"/>
  <c r="G593" i="12"/>
  <c r="G589" i="12"/>
  <c r="G577" i="12"/>
  <c r="G545" i="12"/>
  <c r="G375" i="12"/>
  <c r="G729" i="12"/>
  <c r="G718" i="12"/>
  <c r="G710" i="12"/>
  <c r="G702" i="12"/>
  <c r="G694" i="12"/>
  <c r="G686" i="12"/>
  <c r="G678" i="12"/>
  <c r="G670" i="12"/>
  <c r="G662" i="12"/>
  <c r="G654" i="12"/>
  <c r="G646" i="12"/>
  <c r="G638" i="12"/>
  <c r="G626" i="12"/>
  <c r="G622" i="12"/>
  <c r="G610" i="12"/>
  <c r="G606" i="12"/>
  <c r="G598" i="12"/>
  <c r="G586" i="12"/>
  <c r="G578" i="12"/>
  <c r="G574" i="12"/>
  <c r="G515" i="12"/>
  <c r="G467" i="12"/>
  <c r="G725" i="12"/>
  <c r="G713" i="12"/>
  <c r="G709" i="12"/>
  <c r="G697" i="12"/>
  <c r="G693" i="12"/>
  <c r="G681" i="12"/>
  <c r="G677" i="12"/>
  <c r="G665" i="12"/>
  <c r="G661" i="12"/>
  <c r="G649" i="12"/>
  <c r="G645" i="12"/>
  <c r="G633" i="12"/>
  <c r="G629" i="12"/>
  <c r="G617" i="12"/>
  <c r="G613" i="12"/>
  <c r="G601" i="12"/>
  <c r="G597" i="12"/>
  <c r="G585" i="12"/>
  <c r="G581" i="12"/>
  <c r="G561" i="12"/>
  <c r="G451" i="12"/>
  <c r="G726" i="12"/>
  <c r="G706" i="12"/>
  <c r="G402" i="12"/>
  <c r="G390" i="12"/>
  <c r="G386" i="12"/>
  <c r="G332" i="12"/>
  <c r="G730" i="12"/>
  <c r="G571" i="12"/>
  <c r="G566" i="12"/>
  <c r="G559" i="12"/>
  <c r="G555" i="12"/>
  <c r="G550" i="12"/>
  <c r="G526" i="12"/>
  <c r="G483" i="12"/>
  <c r="G463" i="12"/>
  <c r="G415" i="12"/>
  <c r="G366" i="12"/>
  <c r="G338" i="12"/>
  <c r="G721" i="12"/>
  <c r="G717" i="12"/>
  <c r="G641" i="12"/>
  <c r="G637" i="12"/>
  <c r="G573" i="12"/>
  <c r="G531" i="12"/>
  <c r="G527" i="12"/>
  <c r="G462" i="12"/>
  <c r="G379" i="12"/>
  <c r="G722" i="12"/>
  <c r="G714" i="12"/>
  <c r="G698" i="12"/>
  <c r="G690" i="12"/>
  <c r="G682" i="12"/>
  <c r="G674" i="12"/>
  <c r="G666" i="12"/>
  <c r="G658" i="12"/>
  <c r="G650" i="12"/>
  <c r="G642" i="12"/>
  <c r="G634" i="12"/>
  <c r="G630" i="12"/>
  <c r="G618" i="12"/>
  <c r="G614" i="12"/>
  <c r="G602" i="12"/>
  <c r="G594" i="12"/>
  <c r="G590" i="12"/>
  <c r="G582" i="12"/>
  <c r="G560" i="12"/>
  <c r="G542" i="12"/>
  <c r="G499" i="12"/>
  <c r="G495" i="12"/>
  <c r="G427" i="12"/>
  <c r="G425" i="12"/>
  <c r="G423" i="12"/>
  <c r="G421" i="12"/>
  <c r="G419" i="12"/>
  <c r="G392" i="12"/>
  <c r="G377" i="12"/>
  <c r="G732" i="12"/>
  <c r="G733" i="12"/>
  <c r="G558" i="12"/>
  <c r="G538" i="12"/>
  <c r="G494" i="12"/>
  <c r="G426" i="12"/>
  <c r="G360" i="12"/>
  <c r="G350" i="12"/>
  <c r="G533" i="12"/>
  <c r="G443" i="12"/>
  <c r="G437" i="12"/>
  <c r="G431" i="12"/>
  <c r="G430" i="12"/>
  <c r="G333" i="12"/>
  <c r="G228" i="12"/>
  <c r="G728" i="12"/>
  <c r="G724" i="12"/>
  <c r="G720" i="12"/>
  <c r="G716" i="12"/>
  <c r="G712" i="12"/>
  <c r="G708" i="12"/>
  <c r="G704" i="12"/>
  <c r="G700" i="12"/>
  <c r="G696" i="12"/>
  <c r="G692" i="12"/>
  <c r="G688" i="12"/>
  <c r="G684" i="12"/>
  <c r="G680" i="12"/>
  <c r="G676" i="12"/>
  <c r="G672" i="12"/>
  <c r="G668" i="12"/>
  <c r="G664" i="12"/>
  <c r="G660" i="12"/>
  <c r="G656" i="12"/>
  <c r="G652" i="12"/>
  <c r="G648" i="12"/>
  <c r="G644" i="12"/>
  <c r="G640" i="12"/>
  <c r="G636" i="12"/>
  <c r="G632" i="12"/>
  <c r="G628" i="12"/>
  <c r="G624" i="12"/>
  <c r="G620" i="12"/>
  <c r="G616" i="12"/>
  <c r="G612" i="12"/>
  <c r="G608" i="12"/>
  <c r="G604" i="12"/>
  <c r="G600" i="12"/>
  <c r="G596" i="12"/>
  <c r="G592" i="12"/>
  <c r="G588" i="12"/>
  <c r="G584" i="12"/>
  <c r="G580" i="12"/>
  <c r="G576" i="12"/>
  <c r="G569" i="12"/>
  <c r="G567" i="12"/>
  <c r="G553" i="12"/>
  <c r="G551" i="12"/>
  <c r="G511" i="12"/>
  <c r="G510" i="12"/>
  <c r="G479" i="12"/>
  <c r="G478" i="12"/>
  <c r="G447" i="12"/>
  <c r="G446" i="12"/>
  <c r="G395" i="12"/>
  <c r="G394" i="12"/>
  <c r="G393" i="12"/>
  <c r="G389" i="12"/>
  <c r="G385" i="12"/>
  <c r="G348" i="12"/>
  <c r="G344" i="12"/>
  <c r="G324" i="12"/>
  <c r="G319" i="12"/>
  <c r="G236" i="12"/>
  <c r="G557" i="12"/>
  <c r="G537" i="12"/>
  <c r="G506" i="12"/>
  <c r="G505" i="12"/>
  <c r="G501" i="12"/>
  <c r="G474" i="12"/>
  <c r="G473" i="12"/>
  <c r="G469" i="12"/>
  <c r="G442" i="12"/>
  <c r="G441" i="12"/>
  <c r="G565" i="12"/>
  <c r="G562" i="12"/>
  <c r="G549" i="12"/>
  <c r="G546" i="12"/>
  <c r="G541" i="12"/>
  <c r="G522" i="12"/>
  <c r="G521" i="12"/>
  <c r="G517" i="12"/>
  <c r="G490" i="12"/>
  <c r="G489" i="12"/>
  <c r="G485" i="12"/>
  <c r="G458" i="12"/>
  <c r="G457" i="12"/>
  <c r="G453" i="12"/>
  <c r="G411" i="12"/>
  <c r="G410" i="12"/>
  <c r="G409" i="12"/>
  <c r="G405" i="12"/>
  <c r="G403" i="12"/>
  <c r="G399" i="12"/>
  <c r="G398" i="12"/>
  <c r="G380" i="12"/>
  <c r="G376" i="12"/>
  <c r="G364" i="12"/>
  <c r="G349" i="12"/>
  <c r="G529" i="12"/>
  <c r="G513" i="12"/>
  <c r="G497" i="12"/>
  <c r="G481" i="12"/>
  <c r="G465" i="12"/>
  <c r="G449" i="12"/>
  <c r="G433" i="12"/>
  <c r="G417" i="12"/>
  <c r="G401" i="12"/>
  <c r="G382" i="12"/>
  <c r="G372" i="12"/>
  <c r="G365" i="12"/>
  <c r="G357" i="12"/>
  <c r="G356" i="12"/>
  <c r="G352" i="12"/>
  <c r="G341" i="12"/>
  <c r="G340" i="12"/>
  <c r="G336" i="12"/>
  <c r="G299" i="12"/>
  <c r="G525" i="12"/>
  <c r="G509" i="12"/>
  <c r="G493" i="12"/>
  <c r="G477" i="12"/>
  <c r="G461" i="12"/>
  <c r="G445" i="12"/>
  <c r="G429" i="12"/>
  <c r="G413" i="12"/>
  <c r="G397" i="12"/>
  <c r="G388" i="12"/>
  <c r="G381" i="12"/>
  <c r="G384" i="12"/>
  <c r="G368" i="12"/>
  <c r="G329" i="12"/>
  <c r="G313" i="12"/>
  <c r="G307" i="12"/>
  <c r="G286" i="12"/>
  <c r="G260" i="12"/>
  <c r="G328" i="12"/>
  <c r="G315" i="12"/>
  <c r="G312" i="12"/>
  <c r="G308" i="12"/>
  <c r="G300" i="12"/>
  <c r="G277" i="12"/>
  <c r="G276" i="12"/>
  <c r="G327" i="12"/>
  <c r="G311" i="12"/>
  <c r="G303" i="12"/>
  <c r="G282" i="12"/>
  <c r="G281" i="12"/>
  <c r="G270" i="12"/>
  <c r="G265" i="12"/>
  <c r="G254" i="12"/>
  <c r="G249" i="12"/>
  <c r="G323" i="12"/>
  <c r="G293" i="12"/>
  <c r="G292" i="12"/>
  <c r="G288" i="12"/>
  <c r="G272" i="12"/>
  <c r="G256" i="12"/>
  <c r="G240" i="12"/>
  <c r="G238" i="12"/>
  <c r="G230" i="12"/>
  <c r="G222" i="12"/>
  <c r="G219" i="12"/>
  <c r="G284" i="12"/>
  <c r="G268" i="12"/>
  <c r="G266" i="12"/>
  <c r="G252" i="12"/>
  <c r="G250" i="12"/>
  <c r="G233" i="12"/>
  <c r="G232" i="12"/>
  <c r="G225" i="12"/>
  <c r="G224" i="12"/>
  <c r="G218" i="12"/>
  <c r="G208" i="12"/>
  <c r="G296" i="12"/>
  <c r="G280" i="12"/>
  <c r="G264" i="12"/>
  <c r="G261" i="12"/>
  <c r="G248" i="12"/>
  <c r="G245" i="12"/>
  <c r="G235" i="12"/>
  <c r="G234" i="12"/>
  <c r="G227" i="12"/>
  <c r="G226" i="12"/>
  <c r="G217" i="12"/>
  <c r="G216" i="12"/>
  <c r="G211" i="12"/>
  <c r="G207" i="12"/>
  <c r="G206" i="12"/>
  <c r="G205" i="12"/>
  <c r="G204" i="12"/>
  <c r="G190" i="12"/>
  <c r="G203" i="12"/>
  <c r="G200" i="12"/>
  <c r="G196" i="12"/>
  <c r="G198" i="12"/>
  <c r="G202" i="12"/>
  <c r="G192" i="12"/>
  <c r="G189" i="12"/>
  <c r="G215" i="12"/>
  <c r="G214" i="12"/>
  <c r="G212" i="12"/>
  <c r="G201" i="12"/>
  <c r="G197" i="12"/>
  <c r="G193" i="12"/>
  <c r="G182" i="12"/>
  <c r="G181" i="12"/>
  <c r="G174" i="12"/>
  <c r="G173" i="12"/>
  <c r="G166" i="12"/>
  <c r="G165" i="12"/>
  <c r="G152" i="12"/>
  <c r="G145" i="12"/>
  <c r="G188" i="12"/>
  <c r="G184" i="12"/>
  <c r="G183" i="12"/>
  <c r="G176" i="12"/>
  <c r="G175" i="12"/>
  <c r="G168" i="12"/>
  <c r="G167" i="12"/>
  <c r="G160" i="12"/>
  <c r="G144" i="12"/>
  <c r="G199" i="12"/>
  <c r="G195" i="12"/>
  <c r="G191" i="12"/>
  <c r="G187" i="12"/>
  <c r="G178" i="12"/>
  <c r="G177" i="12"/>
  <c r="G170" i="12"/>
  <c r="G169" i="12"/>
  <c r="G194" i="12"/>
  <c r="G186" i="12"/>
  <c r="G185" i="12"/>
  <c r="G180" i="12"/>
  <c r="G179" i="12"/>
  <c r="G172" i="12"/>
  <c r="G171" i="12"/>
  <c r="G164" i="12"/>
  <c r="G162" i="12"/>
  <c r="G163" i="12"/>
  <c r="G158" i="12"/>
  <c r="G156" i="12"/>
  <c r="G154" i="12"/>
  <c r="G143" i="12"/>
  <c r="G159" i="12"/>
  <c r="G155" i="12"/>
  <c r="G151" i="12"/>
  <c r="G146" i="12"/>
  <c r="G138" i="12"/>
  <c r="G134" i="12"/>
  <c r="G142" i="12"/>
  <c r="G141" i="12"/>
  <c r="G140" i="12"/>
  <c r="G139" i="12"/>
  <c r="G136" i="12"/>
  <c r="G132" i="12"/>
  <c r="G129" i="12"/>
  <c r="G126" i="12"/>
  <c r="G118" i="12"/>
  <c r="G161" i="12"/>
  <c r="G157" i="12"/>
  <c r="G153" i="12"/>
  <c r="G137" i="12"/>
  <c r="G133" i="12"/>
  <c r="G150" i="12"/>
  <c r="G149" i="12"/>
  <c r="G148" i="12"/>
  <c r="G147" i="12"/>
  <c r="G130" i="12"/>
  <c r="G122" i="12"/>
  <c r="G125" i="12"/>
  <c r="G121" i="12"/>
  <c r="G117" i="12"/>
  <c r="G113" i="12"/>
  <c r="G112" i="12"/>
  <c r="G105" i="12"/>
  <c r="G104" i="12"/>
  <c r="G100" i="12"/>
  <c r="G97" i="12"/>
  <c r="G99" i="12"/>
  <c r="G90" i="12"/>
  <c r="G88" i="12"/>
  <c r="G73" i="12"/>
  <c r="G72" i="12"/>
  <c r="G69" i="12"/>
  <c r="G68" i="12"/>
  <c r="G128" i="12"/>
  <c r="G124" i="12"/>
  <c r="G120" i="12"/>
  <c r="G116" i="12"/>
  <c r="G114" i="12"/>
  <c r="G107" i="12"/>
  <c r="G106" i="12"/>
  <c r="G86" i="12"/>
  <c r="G84" i="12"/>
  <c r="G135" i="12"/>
  <c r="G131" i="12"/>
  <c r="G127" i="12"/>
  <c r="G123" i="12"/>
  <c r="G119" i="12"/>
  <c r="G115" i="12"/>
  <c r="G109" i="12"/>
  <c r="G108" i="12"/>
  <c r="G101" i="12"/>
  <c r="G98" i="12"/>
  <c r="G96" i="12"/>
  <c r="G81" i="12"/>
  <c r="G80" i="12"/>
  <c r="G111" i="12"/>
  <c r="G110" i="12"/>
  <c r="G103" i="12"/>
  <c r="G102" i="12"/>
  <c r="G94" i="12"/>
  <c r="G92" i="12"/>
  <c r="G77" i="12"/>
  <c r="G76" i="12"/>
  <c r="G95" i="12"/>
  <c r="G91" i="12"/>
  <c r="G87" i="12"/>
  <c r="G83" i="12"/>
  <c r="G79" i="12"/>
  <c r="G75" i="12"/>
  <c r="G71" i="12"/>
  <c r="G67" i="12"/>
  <c r="G82" i="12"/>
  <c r="G78" i="12"/>
  <c r="G74" i="12"/>
  <c r="G70" i="12"/>
  <c r="G66" i="12"/>
  <c r="G93" i="12"/>
  <c r="G89" i="12"/>
  <c r="G85" i="12"/>
  <c r="CD372" i="4"/>
  <c r="CE372" i="4"/>
  <c r="CF372" i="4" s="1"/>
  <c r="CD373" i="4"/>
  <c r="CE373" i="4"/>
  <c r="CF373" i="4" s="1"/>
  <c r="CD374" i="4"/>
  <c r="CE374" i="4"/>
  <c r="CF374" i="4" s="1"/>
  <c r="CD375" i="4"/>
  <c r="CE375" i="4"/>
  <c r="CF375" i="4" s="1"/>
  <c r="CD376" i="4"/>
  <c r="CE376" i="4"/>
  <c r="CF376" i="4" s="1"/>
  <c r="CD377" i="4"/>
  <c r="CE377" i="4"/>
  <c r="CF377" i="4" s="1"/>
  <c r="CD378" i="4"/>
  <c r="CE378" i="4"/>
  <c r="CF378" i="4" s="1"/>
  <c r="CD379" i="4"/>
  <c r="CE379" i="4"/>
  <c r="CF379" i="4" s="1"/>
  <c r="CD380" i="4"/>
  <c r="CE380" i="4"/>
  <c r="CF380" i="4" s="1"/>
  <c r="CD381" i="4"/>
  <c r="CE381" i="4"/>
  <c r="CF381" i="4" s="1"/>
  <c r="CD382" i="4"/>
  <c r="CE382" i="4"/>
  <c r="CF382" i="4" s="1"/>
  <c r="CD383" i="4"/>
  <c r="CE383" i="4"/>
  <c r="CF383" i="4" s="1"/>
  <c r="CD384" i="4"/>
  <c r="CE384" i="4"/>
  <c r="CF384" i="4" s="1"/>
  <c r="CD385" i="4"/>
  <c r="CE385" i="4"/>
  <c r="CF385" i="4" s="1"/>
  <c r="CD386" i="4"/>
  <c r="CE386" i="4"/>
  <c r="CF386" i="4" s="1"/>
  <c r="CD387" i="4"/>
  <c r="CE387" i="4"/>
  <c r="CF387" i="4" s="1"/>
  <c r="CD388" i="4"/>
  <c r="CE388" i="4"/>
  <c r="CF388" i="4" s="1"/>
  <c r="CD389" i="4"/>
  <c r="CE389" i="4"/>
  <c r="CF389" i="4" s="1"/>
  <c r="CD390" i="4"/>
  <c r="CE390" i="4"/>
  <c r="CF390" i="4" s="1"/>
  <c r="CD391" i="4"/>
  <c r="CE391" i="4"/>
  <c r="CF391" i="4" s="1"/>
  <c r="CD392" i="4"/>
  <c r="CE392" i="4"/>
  <c r="CF392" i="4" s="1"/>
  <c r="CD393" i="4"/>
  <c r="CE393" i="4"/>
  <c r="CF393" i="4" s="1"/>
  <c r="CD394" i="4"/>
  <c r="CE394" i="4"/>
  <c r="CF394" i="4" s="1"/>
  <c r="CD395" i="4"/>
  <c r="CE395" i="4"/>
  <c r="CF395" i="4" s="1"/>
  <c r="CD396" i="4"/>
  <c r="CE396" i="4"/>
  <c r="CF396" i="4" s="1"/>
  <c r="CD397" i="4"/>
  <c r="CE397" i="4"/>
  <c r="CF397" i="4" s="1"/>
  <c r="CD398" i="4"/>
  <c r="CE398" i="4"/>
  <c r="CF398" i="4" s="1"/>
  <c r="CD399" i="4"/>
  <c r="CE399" i="4"/>
  <c r="CF399" i="4" s="1"/>
  <c r="CD400" i="4"/>
  <c r="CE400" i="4"/>
  <c r="CF400" i="4" s="1"/>
  <c r="CD401" i="4"/>
  <c r="CE401" i="4"/>
  <c r="CF401" i="4" s="1"/>
  <c r="CD402" i="4"/>
  <c r="CE402" i="4"/>
  <c r="CF402" i="4" s="1"/>
  <c r="CD403" i="4"/>
  <c r="CE403" i="4"/>
  <c r="CF403" i="4" s="1"/>
  <c r="CD404" i="4"/>
  <c r="CE404" i="4"/>
  <c r="CF404" i="4" s="1"/>
  <c r="CD405" i="4"/>
  <c r="CE405" i="4"/>
  <c r="CF405" i="4" s="1"/>
  <c r="CD406" i="4"/>
  <c r="CE406" i="4"/>
  <c r="CF406" i="4" s="1"/>
  <c r="CD407" i="4"/>
  <c r="CE407" i="4"/>
  <c r="CF407" i="4" s="1"/>
  <c r="CD408" i="4"/>
  <c r="CE408" i="4"/>
  <c r="CF408" i="4" s="1"/>
  <c r="CD409" i="4"/>
  <c r="CE409" i="4"/>
  <c r="CF409" i="4" s="1"/>
  <c r="CD410" i="4"/>
  <c r="CE410" i="4"/>
  <c r="CF410" i="4" s="1"/>
  <c r="CD411" i="4"/>
  <c r="CE411" i="4"/>
  <c r="CF411" i="4" s="1"/>
  <c r="CD412" i="4"/>
  <c r="CE412" i="4"/>
  <c r="CF412" i="4" s="1"/>
  <c r="CD413" i="4"/>
  <c r="CE413" i="4"/>
  <c r="CF413" i="4" s="1"/>
  <c r="CD414" i="4"/>
  <c r="CE414" i="4"/>
  <c r="CF414" i="4" s="1"/>
  <c r="CD415" i="4"/>
  <c r="CE415" i="4"/>
  <c r="CF415" i="4" s="1"/>
  <c r="CD416" i="4"/>
  <c r="CE416" i="4"/>
  <c r="CF416" i="4" s="1"/>
  <c r="CD417" i="4"/>
  <c r="CE417" i="4"/>
  <c r="CF417" i="4" s="1"/>
  <c r="CD418" i="4"/>
  <c r="CE418" i="4"/>
  <c r="CF418" i="4" s="1"/>
  <c r="CD419" i="4"/>
  <c r="CE419" i="4"/>
  <c r="CF419" i="4" s="1"/>
  <c r="CD420" i="4"/>
  <c r="CE420" i="4"/>
  <c r="CF420" i="4" s="1"/>
  <c r="CD421" i="4"/>
  <c r="CE421" i="4"/>
  <c r="CF421" i="4" s="1"/>
  <c r="CD422" i="4"/>
  <c r="CE422" i="4"/>
  <c r="CF422" i="4" s="1"/>
  <c r="CD423" i="4"/>
  <c r="CE423" i="4"/>
  <c r="CF423" i="4" s="1"/>
  <c r="CD424" i="4"/>
  <c r="CE424" i="4"/>
  <c r="CF424" i="4" s="1"/>
  <c r="CD425" i="4"/>
  <c r="CE425" i="4"/>
  <c r="CF425" i="4" s="1"/>
  <c r="CD426" i="4"/>
  <c r="CE426" i="4"/>
  <c r="CF426" i="4" s="1"/>
  <c r="CD427" i="4"/>
  <c r="CE427" i="4"/>
  <c r="CF427" i="4" s="1"/>
  <c r="CD428" i="4"/>
  <c r="CE428" i="4"/>
  <c r="CF428" i="4" s="1"/>
  <c r="CD429" i="4"/>
  <c r="CE429" i="4"/>
  <c r="CF429" i="4" s="1"/>
  <c r="CD430" i="4"/>
  <c r="CE430" i="4"/>
  <c r="CF430" i="4" s="1"/>
  <c r="CD431" i="4"/>
  <c r="CE431" i="4"/>
  <c r="CF431" i="4" s="1"/>
  <c r="CD432" i="4"/>
  <c r="CE432" i="4"/>
  <c r="CF432" i="4" s="1"/>
  <c r="CD433" i="4"/>
  <c r="CE433" i="4"/>
  <c r="CF433" i="4" s="1"/>
  <c r="CD434" i="4"/>
  <c r="CE434" i="4"/>
  <c r="CF434" i="4" s="1"/>
  <c r="CD435" i="4"/>
  <c r="CE435" i="4"/>
  <c r="CF435" i="4" s="1"/>
  <c r="CD436" i="4"/>
  <c r="CE436" i="4"/>
  <c r="CF436" i="4" s="1"/>
  <c r="CD437" i="4"/>
  <c r="CE437" i="4"/>
  <c r="CF437" i="4" s="1"/>
  <c r="CD438" i="4"/>
  <c r="CE438" i="4"/>
  <c r="CF438" i="4" s="1"/>
  <c r="CD439" i="4"/>
  <c r="CE439" i="4"/>
  <c r="CF439" i="4" s="1"/>
  <c r="CD440" i="4"/>
  <c r="CE440" i="4"/>
  <c r="CF440" i="4" s="1"/>
  <c r="CD441" i="4"/>
  <c r="CE441" i="4"/>
  <c r="CF441" i="4" s="1"/>
  <c r="CD442" i="4"/>
  <c r="CE442" i="4"/>
  <c r="CF442" i="4" s="1"/>
  <c r="CD443" i="4"/>
  <c r="CE443" i="4"/>
  <c r="CF443" i="4" s="1"/>
  <c r="CD444" i="4"/>
  <c r="CE444" i="4"/>
  <c r="CF444" i="4" s="1"/>
  <c r="CD445" i="4"/>
  <c r="CE445" i="4"/>
  <c r="CF445" i="4" s="1"/>
  <c r="CD446" i="4"/>
  <c r="CE446" i="4"/>
  <c r="CF446" i="4" s="1"/>
  <c r="CD447" i="4"/>
  <c r="CE447" i="4"/>
  <c r="CF447" i="4" s="1"/>
  <c r="CD448" i="4"/>
  <c r="CE448" i="4"/>
  <c r="CF448" i="4" s="1"/>
  <c r="CD449" i="4"/>
  <c r="CE449" i="4"/>
  <c r="CF449" i="4" s="1"/>
  <c r="CD450" i="4"/>
  <c r="CE450" i="4"/>
  <c r="CF450" i="4" s="1"/>
  <c r="CD451" i="4"/>
  <c r="CE451" i="4"/>
  <c r="CF451" i="4" s="1"/>
  <c r="CD452" i="4"/>
  <c r="CE452" i="4"/>
  <c r="CF452" i="4" s="1"/>
  <c r="CD453" i="4"/>
  <c r="CE453" i="4"/>
  <c r="CF453" i="4" s="1"/>
  <c r="CD454" i="4"/>
  <c r="CE454" i="4"/>
  <c r="CF454" i="4" s="1"/>
  <c r="CD455" i="4"/>
  <c r="CE455" i="4"/>
  <c r="CF455" i="4" s="1"/>
  <c r="CD456" i="4"/>
  <c r="CE456" i="4"/>
  <c r="CF456" i="4" s="1"/>
  <c r="CD457" i="4"/>
  <c r="CE457" i="4"/>
  <c r="CF457" i="4" s="1"/>
  <c r="CD458" i="4"/>
  <c r="CE458" i="4"/>
  <c r="CF458" i="4" s="1"/>
  <c r="CD459" i="4"/>
  <c r="CE459" i="4"/>
  <c r="CF459" i="4" s="1"/>
  <c r="CD460" i="4"/>
  <c r="CE460" i="4"/>
  <c r="CF460" i="4" s="1"/>
  <c r="CD461" i="4"/>
  <c r="CE461" i="4"/>
  <c r="CF461" i="4" s="1"/>
  <c r="CD462" i="4"/>
  <c r="CE462" i="4"/>
  <c r="CF462" i="4" s="1"/>
  <c r="CD463" i="4"/>
  <c r="CE463" i="4"/>
  <c r="CF463" i="4" s="1"/>
  <c r="CD464" i="4"/>
  <c r="CE464" i="4"/>
  <c r="CF464" i="4" s="1"/>
  <c r="CD465" i="4"/>
  <c r="CE465" i="4"/>
  <c r="CF465" i="4" s="1"/>
  <c r="CD466" i="4"/>
  <c r="CE466" i="4"/>
  <c r="CF466" i="4" s="1"/>
  <c r="CD467" i="4"/>
  <c r="CE467" i="4"/>
  <c r="CF467" i="4" s="1"/>
  <c r="CD468" i="4"/>
  <c r="CE468" i="4"/>
  <c r="CF468" i="4" s="1"/>
  <c r="CD469" i="4"/>
  <c r="CE469" i="4"/>
  <c r="CF469" i="4" s="1"/>
  <c r="CD470" i="4"/>
  <c r="CE470" i="4"/>
  <c r="CF470" i="4" s="1"/>
  <c r="CD471" i="4"/>
  <c r="CE471" i="4"/>
  <c r="CF471" i="4" s="1"/>
  <c r="CD472" i="4"/>
  <c r="CE472" i="4"/>
  <c r="CF472" i="4" s="1"/>
  <c r="CD473" i="4"/>
  <c r="CE473" i="4"/>
  <c r="CF473" i="4" s="1"/>
  <c r="CD474" i="4"/>
  <c r="CE474" i="4"/>
  <c r="CF474" i="4" s="1"/>
  <c r="CD475" i="4"/>
  <c r="CE475" i="4"/>
  <c r="CF475" i="4" s="1"/>
  <c r="CD476" i="4"/>
  <c r="CE476" i="4"/>
  <c r="CF476" i="4" s="1"/>
  <c r="CD477" i="4"/>
  <c r="CE477" i="4"/>
  <c r="CF477" i="4" s="1"/>
  <c r="CD478" i="4"/>
  <c r="CE478" i="4"/>
  <c r="CF478" i="4" s="1"/>
  <c r="CD479" i="4"/>
  <c r="CE479" i="4"/>
  <c r="CF479" i="4" s="1"/>
  <c r="CD480" i="4"/>
  <c r="CE480" i="4"/>
  <c r="CF480" i="4" s="1"/>
  <c r="CD481" i="4"/>
  <c r="CE481" i="4"/>
  <c r="CF481" i="4" s="1"/>
  <c r="CD482" i="4"/>
  <c r="CE482" i="4"/>
  <c r="CF482" i="4" s="1"/>
  <c r="CD483" i="4"/>
  <c r="CE483" i="4"/>
  <c r="CF483" i="4" s="1"/>
  <c r="CD484" i="4"/>
  <c r="CE484" i="4"/>
  <c r="CF484" i="4" s="1"/>
  <c r="CD485" i="4"/>
  <c r="CE485" i="4"/>
  <c r="CF485" i="4" s="1"/>
  <c r="CD486" i="4"/>
  <c r="CE486" i="4"/>
  <c r="CF486" i="4" s="1"/>
  <c r="CD487" i="4"/>
  <c r="CE487" i="4"/>
  <c r="CF487" i="4" s="1"/>
  <c r="CD488" i="4"/>
  <c r="CE488" i="4"/>
  <c r="CF488" i="4" s="1"/>
  <c r="CD489" i="4"/>
  <c r="CE489" i="4"/>
  <c r="CF489" i="4" s="1"/>
  <c r="CD490" i="4"/>
  <c r="CE490" i="4"/>
  <c r="CF490" i="4" s="1"/>
  <c r="CD491" i="4"/>
  <c r="CE491" i="4"/>
  <c r="CF491" i="4" s="1"/>
  <c r="CD492" i="4"/>
  <c r="CE492" i="4"/>
  <c r="CF492" i="4" s="1"/>
  <c r="CD493" i="4"/>
  <c r="CE493" i="4"/>
  <c r="CF493" i="4" s="1"/>
  <c r="CD494" i="4"/>
  <c r="CE494" i="4"/>
  <c r="CF494" i="4" s="1"/>
  <c r="CD495" i="4"/>
  <c r="CE495" i="4"/>
  <c r="CF495" i="4" s="1"/>
  <c r="CD496" i="4"/>
  <c r="CE496" i="4"/>
  <c r="CF496" i="4" s="1"/>
  <c r="CD497" i="4"/>
  <c r="CE497" i="4"/>
  <c r="CF497" i="4" s="1"/>
  <c r="CD498" i="4"/>
  <c r="CE498" i="4"/>
  <c r="CF498" i="4" s="1"/>
  <c r="CD499" i="4"/>
  <c r="CE499" i="4"/>
  <c r="CF499" i="4" s="1"/>
  <c r="CD500" i="4"/>
  <c r="CE500" i="4"/>
  <c r="CF500" i="4" s="1"/>
  <c r="CD501" i="4"/>
  <c r="CE501" i="4"/>
  <c r="CF501" i="4" s="1"/>
  <c r="CD502" i="4"/>
  <c r="CE502" i="4"/>
  <c r="CF502" i="4" s="1"/>
  <c r="CD503" i="4"/>
  <c r="CE503" i="4"/>
  <c r="CF503" i="4" s="1"/>
  <c r="CD504" i="4"/>
  <c r="CE504" i="4"/>
  <c r="CF504" i="4" s="1"/>
  <c r="CD505" i="4"/>
  <c r="CE505" i="4"/>
  <c r="CF505" i="4" s="1"/>
  <c r="CD506" i="4"/>
  <c r="CE506" i="4"/>
  <c r="CF506" i="4" s="1"/>
  <c r="CD507" i="4"/>
  <c r="CE507" i="4"/>
  <c r="CF507" i="4" s="1"/>
  <c r="CD508" i="4"/>
  <c r="CE508" i="4"/>
  <c r="CF508" i="4" s="1"/>
  <c r="CD509" i="4"/>
  <c r="CE509" i="4"/>
  <c r="CF509" i="4" s="1"/>
  <c r="CD510" i="4"/>
  <c r="CE510" i="4"/>
  <c r="CF510" i="4" s="1"/>
  <c r="CD511" i="4"/>
  <c r="CE511" i="4"/>
  <c r="CF511" i="4" s="1"/>
  <c r="CD512" i="4"/>
  <c r="CE512" i="4"/>
  <c r="CF512" i="4" s="1"/>
  <c r="CD513" i="4"/>
  <c r="CE513" i="4"/>
  <c r="CF513" i="4" s="1"/>
  <c r="CD514" i="4"/>
  <c r="CE514" i="4"/>
  <c r="CF514" i="4" s="1"/>
  <c r="CD515" i="4"/>
  <c r="CE515" i="4"/>
  <c r="CF515" i="4" s="1"/>
  <c r="CD516" i="4"/>
  <c r="CE516" i="4"/>
  <c r="CF516" i="4" s="1"/>
  <c r="CD517" i="4"/>
  <c r="CE517" i="4"/>
  <c r="CF517" i="4" s="1"/>
  <c r="CD518" i="4"/>
  <c r="CE518" i="4"/>
  <c r="CF518" i="4" s="1"/>
  <c r="CD519" i="4"/>
  <c r="CE519" i="4"/>
  <c r="CF519" i="4" s="1"/>
  <c r="CD520" i="4"/>
  <c r="CE520" i="4"/>
  <c r="CF520" i="4" s="1"/>
  <c r="CD521" i="4"/>
  <c r="CE521" i="4"/>
  <c r="CF521" i="4" s="1"/>
  <c r="CD522" i="4"/>
  <c r="CE522" i="4"/>
  <c r="CF522" i="4" s="1"/>
  <c r="CD523" i="4"/>
  <c r="CE523" i="4"/>
  <c r="CF523" i="4" s="1"/>
  <c r="CD524" i="4"/>
  <c r="CE524" i="4"/>
  <c r="CF524" i="4" s="1"/>
  <c r="CD525" i="4"/>
  <c r="CE525" i="4"/>
  <c r="CF525" i="4" s="1"/>
  <c r="CD526" i="4"/>
  <c r="CE526" i="4"/>
  <c r="CF526" i="4" s="1"/>
  <c r="CD527" i="4"/>
  <c r="CE527" i="4"/>
  <c r="CF527" i="4" s="1"/>
  <c r="CD528" i="4"/>
  <c r="CE528" i="4"/>
  <c r="CF528" i="4" s="1"/>
  <c r="CD529" i="4"/>
  <c r="CE529" i="4"/>
  <c r="CF529" i="4" s="1"/>
  <c r="CD530" i="4"/>
  <c r="CE530" i="4"/>
  <c r="CF530" i="4" s="1"/>
  <c r="CD531" i="4"/>
  <c r="CE531" i="4"/>
  <c r="CF531" i="4" s="1"/>
  <c r="CD532" i="4"/>
  <c r="CE532" i="4"/>
  <c r="CF532" i="4" s="1"/>
  <c r="CD533" i="4"/>
  <c r="CE533" i="4"/>
  <c r="CF533" i="4" s="1"/>
  <c r="CD534" i="4"/>
  <c r="CE534" i="4"/>
  <c r="CF534" i="4" s="1"/>
  <c r="CD535" i="4"/>
  <c r="CE535" i="4"/>
  <c r="CF535" i="4" s="1"/>
  <c r="CD536" i="4"/>
  <c r="CE536" i="4"/>
  <c r="CF536" i="4" s="1"/>
  <c r="CD537" i="4"/>
  <c r="CE537" i="4"/>
  <c r="CF537" i="4" s="1"/>
  <c r="CD538" i="4"/>
  <c r="CE538" i="4"/>
  <c r="CF538" i="4" s="1"/>
  <c r="CD539" i="4"/>
  <c r="CE539" i="4"/>
  <c r="CF539" i="4" s="1"/>
  <c r="CD540" i="4"/>
  <c r="CE540" i="4"/>
  <c r="CF540" i="4" s="1"/>
  <c r="CD541" i="4"/>
  <c r="CE541" i="4"/>
  <c r="CF541" i="4" s="1"/>
  <c r="CD542" i="4"/>
  <c r="CE542" i="4"/>
  <c r="CF542" i="4" s="1"/>
  <c r="CD543" i="4"/>
  <c r="CE543" i="4"/>
  <c r="CF543" i="4" s="1"/>
  <c r="CD544" i="4"/>
  <c r="CE544" i="4"/>
  <c r="CF544" i="4" s="1"/>
  <c r="CD545" i="4"/>
  <c r="CE545" i="4"/>
  <c r="CF545" i="4" s="1"/>
  <c r="CD546" i="4"/>
  <c r="CE546" i="4"/>
  <c r="CF546" i="4" s="1"/>
  <c r="CD547" i="4"/>
  <c r="CE547" i="4"/>
  <c r="CF547" i="4" s="1"/>
  <c r="CD548" i="4"/>
  <c r="CE548" i="4"/>
  <c r="CF548" i="4" s="1"/>
  <c r="CD549" i="4"/>
  <c r="CE549" i="4"/>
  <c r="CF549" i="4" s="1"/>
  <c r="CD550" i="4"/>
  <c r="CE550" i="4"/>
  <c r="CF550" i="4" s="1"/>
  <c r="CD551" i="4"/>
  <c r="CE551" i="4"/>
  <c r="CF551" i="4" s="1"/>
  <c r="CD552" i="4"/>
  <c r="CE552" i="4"/>
  <c r="CF552" i="4" s="1"/>
  <c r="CD553" i="4"/>
  <c r="CE553" i="4"/>
  <c r="CF553" i="4" s="1"/>
  <c r="CD554" i="4"/>
  <c r="CE554" i="4"/>
  <c r="CF554" i="4" s="1"/>
  <c r="CD555" i="4"/>
  <c r="CE555" i="4"/>
  <c r="CF555" i="4" s="1"/>
  <c r="CD556" i="4"/>
  <c r="CE556" i="4"/>
  <c r="CF556" i="4" s="1"/>
  <c r="CD557" i="4"/>
  <c r="CE557" i="4"/>
  <c r="CF557" i="4" s="1"/>
  <c r="CD558" i="4"/>
  <c r="CE558" i="4"/>
  <c r="CF558" i="4" s="1"/>
  <c r="CD559" i="4"/>
  <c r="CE559" i="4"/>
  <c r="CF559" i="4" s="1"/>
  <c r="CD560" i="4"/>
  <c r="CE560" i="4"/>
  <c r="CF560" i="4" s="1"/>
  <c r="CD561" i="4"/>
  <c r="CE561" i="4"/>
  <c r="CF561" i="4" s="1"/>
  <c r="CD562" i="4"/>
  <c r="CE562" i="4"/>
  <c r="CF562" i="4" s="1"/>
  <c r="CD563" i="4"/>
  <c r="CE563" i="4"/>
  <c r="CF563" i="4" s="1"/>
  <c r="CD564" i="4"/>
  <c r="CE564" i="4"/>
  <c r="CF564" i="4" s="1"/>
  <c r="CD565" i="4"/>
  <c r="CE565" i="4"/>
  <c r="CF565" i="4" s="1"/>
  <c r="CD566" i="4"/>
  <c r="CE566" i="4"/>
  <c r="CF566" i="4" s="1"/>
  <c r="CD567" i="4"/>
  <c r="CE567" i="4"/>
  <c r="CF567" i="4" s="1"/>
  <c r="CD568" i="4"/>
  <c r="CE568" i="4"/>
  <c r="CF568" i="4" s="1"/>
  <c r="CD569" i="4"/>
  <c r="CE569" i="4"/>
  <c r="CF569" i="4" s="1"/>
  <c r="CD570" i="4"/>
  <c r="CE570" i="4"/>
  <c r="CF570" i="4" s="1"/>
  <c r="CD571" i="4"/>
  <c r="CE571" i="4"/>
  <c r="CF571" i="4" s="1"/>
  <c r="CD572" i="4"/>
  <c r="CE572" i="4"/>
  <c r="CF572" i="4" s="1"/>
  <c r="CD573" i="4"/>
  <c r="CE573" i="4"/>
  <c r="CF573" i="4" s="1"/>
  <c r="CD574" i="4"/>
  <c r="CE574" i="4"/>
  <c r="CF574" i="4" s="1"/>
  <c r="CD575" i="4"/>
  <c r="CE575" i="4"/>
  <c r="CF575" i="4" s="1"/>
  <c r="CD576" i="4"/>
  <c r="CE576" i="4"/>
  <c r="CF576" i="4" s="1"/>
  <c r="CD577" i="4"/>
  <c r="CE577" i="4"/>
  <c r="CF577" i="4" s="1"/>
  <c r="CD578" i="4"/>
  <c r="CE578" i="4"/>
  <c r="CF578" i="4" s="1"/>
  <c r="CD579" i="4"/>
  <c r="CE579" i="4"/>
  <c r="CF579" i="4" s="1"/>
  <c r="CD580" i="4"/>
  <c r="CE580" i="4"/>
  <c r="CF580" i="4" s="1"/>
  <c r="CD581" i="4"/>
  <c r="CE581" i="4"/>
  <c r="CF581" i="4" s="1"/>
  <c r="CD582" i="4"/>
  <c r="CE582" i="4"/>
  <c r="CF582" i="4" s="1"/>
  <c r="CD583" i="4"/>
  <c r="CE583" i="4"/>
  <c r="CF583" i="4" s="1"/>
  <c r="CD584" i="4"/>
  <c r="CE584" i="4"/>
  <c r="CF584" i="4" s="1"/>
  <c r="CD585" i="4"/>
  <c r="CE585" i="4"/>
  <c r="CF585" i="4" s="1"/>
  <c r="CD586" i="4"/>
  <c r="CE586" i="4"/>
  <c r="CF586" i="4" s="1"/>
  <c r="CD587" i="4"/>
  <c r="CE587" i="4"/>
  <c r="CF587" i="4" s="1"/>
  <c r="CD588" i="4"/>
  <c r="CE588" i="4"/>
  <c r="CF588" i="4" s="1"/>
  <c r="CD589" i="4"/>
  <c r="CE589" i="4"/>
  <c r="CF589" i="4" s="1"/>
  <c r="CD590" i="4"/>
  <c r="CE590" i="4"/>
  <c r="CF590" i="4" s="1"/>
  <c r="CD591" i="4"/>
  <c r="CE591" i="4"/>
  <c r="CF591" i="4" s="1"/>
  <c r="CD592" i="4"/>
  <c r="CE592" i="4"/>
  <c r="CF592" i="4" s="1"/>
  <c r="CD593" i="4"/>
  <c r="CE593" i="4"/>
  <c r="CF593" i="4" s="1"/>
  <c r="CD594" i="4"/>
  <c r="CE594" i="4"/>
  <c r="CF594" i="4" s="1"/>
  <c r="CD595" i="4"/>
  <c r="CE595" i="4"/>
  <c r="CF595" i="4" s="1"/>
  <c r="CD596" i="4"/>
  <c r="CE596" i="4"/>
  <c r="CF596" i="4" s="1"/>
  <c r="CD597" i="4"/>
  <c r="CE597" i="4"/>
  <c r="CF597" i="4" s="1"/>
  <c r="CD598" i="4"/>
  <c r="CE598" i="4"/>
  <c r="CF598" i="4" s="1"/>
  <c r="CD599" i="4"/>
  <c r="CE599" i="4"/>
  <c r="CF599" i="4" s="1"/>
  <c r="CD600" i="4"/>
  <c r="CE600" i="4"/>
  <c r="CF600" i="4" s="1"/>
  <c r="CD601" i="4"/>
  <c r="CE601" i="4"/>
  <c r="CF601" i="4" s="1"/>
  <c r="CD602" i="4"/>
  <c r="CE602" i="4"/>
  <c r="CF602" i="4" s="1"/>
  <c r="CD603" i="4"/>
  <c r="CE603" i="4"/>
  <c r="CF603" i="4" s="1"/>
  <c r="CD604" i="4"/>
  <c r="CE604" i="4"/>
  <c r="CF604" i="4" s="1"/>
  <c r="CD605" i="4"/>
  <c r="CE605" i="4"/>
  <c r="CF605" i="4" s="1"/>
  <c r="CD606" i="4"/>
  <c r="CE606" i="4"/>
  <c r="CF606" i="4" s="1"/>
  <c r="CD607" i="4"/>
  <c r="CE607" i="4"/>
  <c r="CF607" i="4" s="1"/>
  <c r="CD608" i="4"/>
  <c r="CE608" i="4"/>
  <c r="CF608" i="4" s="1"/>
  <c r="CD609" i="4"/>
  <c r="CE609" i="4"/>
  <c r="CF609" i="4" s="1"/>
  <c r="CD610" i="4"/>
  <c r="CE610" i="4"/>
  <c r="CF610" i="4" s="1"/>
  <c r="CD611" i="4"/>
  <c r="CE611" i="4"/>
  <c r="CF611" i="4" s="1"/>
  <c r="CD612" i="4"/>
  <c r="CE612" i="4"/>
  <c r="CF612" i="4" s="1"/>
  <c r="CD613" i="4"/>
  <c r="CE613" i="4"/>
  <c r="CF613" i="4" s="1"/>
  <c r="CD614" i="4"/>
  <c r="CE614" i="4"/>
  <c r="CF614" i="4" s="1"/>
  <c r="CD615" i="4"/>
  <c r="CE615" i="4"/>
  <c r="CF615" i="4" s="1"/>
  <c r="CD616" i="4"/>
  <c r="CE616" i="4"/>
  <c r="CF616" i="4" s="1"/>
  <c r="CD617" i="4"/>
  <c r="CE617" i="4"/>
  <c r="CF617" i="4" s="1"/>
  <c r="CD618" i="4"/>
  <c r="CE618" i="4"/>
  <c r="CF618" i="4" s="1"/>
  <c r="CD619" i="4"/>
  <c r="CE619" i="4"/>
  <c r="CF619" i="4" s="1"/>
  <c r="CD620" i="4"/>
  <c r="CE620" i="4"/>
  <c r="CF620" i="4" s="1"/>
  <c r="CD621" i="4"/>
  <c r="CE621" i="4"/>
  <c r="CF621" i="4" s="1"/>
  <c r="CD622" i="4"/>
  <c r="CE622" i="4"/>
  <c r="CF622" i="4" s="1"/>
  <c r="CD623" i="4"/>
  <c r="CE623" i="4"/>
  <c r="CF623" i="4" s="1"/>
  <c r="CD624" i="4"/>
  <c r="CE624" i="4"/>
  <c r="CF624" i="4" s="1"/>
  <c r="CD625" i="4"/>
  <c r="CE625" i="4"/>
  <c r="CF625" i="4" s="1"/>
  <c r="CD626" i="4"/>
  <c r="CE626" i="4"/>
  <c r="CF626" i="4" s="1"/>
  <c r="CD627" i="4"/>
  <c r="CE627" i="4"/>
  <c r="CF627" i="4" s="1"/>
  <c r="CD628" i="4"/>
  <c r="CE628" i="4"/>
  <c r="CF628" i="4" s="1"/>
  <c r="CD629" i="4"/>
  <c r="CE629" i="4"/>
  <c r="CF629" i="4" s="1"/>
  <c r="CD630" i="4"/>
  <c r="CE630" i="4"/>
  <c r="CF630" i="4" s="1"/>
  <c r="CD631" i="4"/>
  <c r="CE631" i="4"/>
  <c r="CF631" i="4" s="1"/>
  <c r="CD632" i="4"/>
  <c r="CE632" i="4"/>
  <c r="CF632" i="4" s="1"/>
  <c r="CD633" i="4"/>
  <c r="CE633" i="4"/>
  <c r="CF633" i="4" s="1"/>
  <c r="CD634" i="4"/>
  <c r="CE634" i="4"/>
  <c r="CF634" i="4" s="1"/>
  <c r="CD635" i="4"/>
  <c r="CE635" i="4"/>
  <c r="CF635" i="4" s="1"/>
  <c r="CD636" i="4"/>
  <c r="CE636" i="4"/>
  <c r="CF636" i="4" s="1"/>
  <c r="CD637" i="4"/>
  <c r="CE637" i="4"/>
  <c r="CF637" i="4" s="1"/>
  <c r="CD638" i="4"/>
  <c r="CE638" i="4"/>
  <c r="CF638" i="4" s="1"/>
  <c r="CD639" i="4"/>
  <c r="CE639" i="4"/>
  <c r="CF639" i="4" s="1"/>
  <c r="CD640" i="4"/>
  <c r="CE640" i="4"/>
  <c r="CF640" i="4" s="1"/>
  <c r="CD641" i="4"/>
  <c r="CE641" i="4"/>
  <c r="CF641" i="4" s="1"/>
  <c r="CD642" i="4"/>
  <c r="CE642" i="4"/>
  <c r="CF642" i="4" s="1"/>
  <c r="CD643" i="4"/>
  <c r="CE643" i="4"/>
  <c r="CF643" i="4" s="1"/>
  <c r="CD644" i="4"/>
  <c r="CE644" i="4"/>
  <c r="CF644" i="4" s="1"/>
  <c r="CD645" i="4"/>
  <c r="CE645" i="4"/>
  <c r="CF645" i="4" s="1"/>
  <c r="CD646" i="4"/>
  <c r="CE646" i="4"/>
  <c r="CF646" i="4" s="1"/>
  <c r="CD647" i="4"/>
  <c r="CE647" i="4"/>
  <c r="CF647" i="4" s="1"/>
  <c r="CD648" i="4"/>
  <c r="CE648" i="4"/>
  <c r="CF648" i="4" s="1"/>
  <c r="CD649" i="4"/>
  <c r="CE649" i="4"/>
  <c r="CF649" i="4" s="1"/>
  <c r="CD650" i="4"/>
  <c r="CE650" i="4"/>
  <c r="CF650" i="4" s="1"/>
  <c r="CD651" i="4"/>
  <c r="CE651" i="4"/>
  <c r="CF651" i="4" s="1"/>
  <c r="CD652" i="4"/>
  <c r="CE652" i="4"/>
  <c r="CF652" i="4" s="1"/>
  <c r="CD653" i="4"/>
  <c r="CE653" i="4"/>
  <c r="CF653" i="4" s="1"/>
  <c r="CD654" i="4"/>
  <c r="CE654" i="4"/>
  <c r="CF654" i="4" s="1"/>
  <c r="CD655" i="4"/>
  <c r="CE655" i="4"/>
  <c r="CF655" i="4" s="1"/>
  <c r="CD656" i="4"/>
  <c r="CE656" i="4"/>
  <c r="CF656" i="4" s="1"/>
  <c r="CD657" i="4"/>
  <c r="CE657" i="4"/>
  <c r="CF657" i="4" s="1"/>
  <c r="CD658" i="4"/>
  <c r="CE658" i="4"/>
  <c r="CF658" i="4" s="1"/>
  <c r="CD659" i="4"/>
  <c r="CE659" i="4"/>
  <c r="CF659" i="4" s="1"/>
  <c r="CD660" i="4"/>
  <c r="CE660" i="4"/>
  <c r="CF660" i="4" s="1"/>
  <c r="CD661" i="4"/>
  <c r="CE661" i="4"/>
  <c r="CF661" i="4" s="1"/>
  <c r="CD662" i="4"/>
  <c r="CE662" i="4"/>
  <c r="CF662" i="4" s="1"/>
  <c r="CD663" i="4"/>
  <c r="CE663" i="4"/>
  <c r="CF663" i="4" s="1"/>
  <c r="CD664" i="4"/>
  <c r="CE664" i="4"/>
  <c r="CF664" i="4" s="1"/>
  <c r="CD665" i="4"/>
  <c r="CE665" i="4"/>
  <c r="CF665" i="4" s="1"/>
  <c r="CD666" i="4"/>
  <c r="CE666" i="4"/>
  <c r="CF666" i="4" s="1"/>
  <c r="CD667" i="4"/>
  <c r="CE667" i="4"/>
  <c r="CF667" i="4" s="1"/>
  <c r="CD668" i="4"/>
  <c r="CE668" i="4"/>
  <c r="CF668" i="4" s="1"/>
  <c r="CD669" i="4"/>
  <c r="CE669" i="4"/>
  <c r="CF669" i="4" s="1"/>
  <c r="CD670" i="4"/>
  <c r="CE670" i="4"/>
  <c r="CF670" i="4" s="1"/>
  <c r="CD671" i="4"/>
  <c r="CE671" i="4"/>
  <c r="CF671" i="4" s="1"/>
  <c r="CD672" i="4"/>
  <c r="CE672" i="4"/>
  <c r="CF672" i="4" s="1"/>
  <c r="CD673" i="4"/>
  <c r="CE673" i="4"/>
  <c r="CF673" i="4" s="1"/>
  <c r="CD674" i="4"/>
  <c r="CE674" i="4"/>
  <c r="CF674" i="4" s="1"/>
  <c r="CD675" i="4"/>
  <c r="CE675" i="4"/>
  <c r="CF675" i="4" s="1"/>
  <c r="CD676" i="4"/>
  <c r="CE676" i="4"/>
  <c r="CF676" i="4" s="1"/>
  <c r="CD677" i="4"/>
  <c r="CE677" i="4"/>
  <c r="CF677" i="4" s="1"/>
  <c r="CD678" i="4"/>
  <c r="CE678" i="4"/>
  <c r="CF678" i="4" s="1"/>
  <c r="CD679" i="4"/>
  <c r="CE679" i="4"/>
  <c r="CF679" i="4" s="1"/>
  <c r="CD680" i="4"/>
  <c r="CE680" i="4"/>
  <c r="CF680" i="4" s="1"/>
  <c r="CD681" i="4"/>
  <c r="CE681" i="4"/>
  <c r="CF681" i="4" s="1"/>
  <c r="CD682" i="4"/>
  <c r="CE682" i="4"/>
  <c r="CF682" i="4" s="1"/>
  <c r="CD683" i="4"/>
  <c r="CE683" i="4"/>
  <c r="CF683" i="4" s="1"/>
  <c r="CD684" i="4"/>
  <c r="CE684" i="4"/>
  <c r="CF684" i="4" s="1"/>
  <c r="CD685" i="4"/>
  <c r="CE685" i="4"/>
  <c r="CF685" i="4" s="1"/>
  <c r="CD686" i="4"/>
  <c r="CE686" i="4"/>
  <c r="CF686" i="4" s="1"/>
  <c r="CD687" i="4"/>
  <c r="CE687" i="4"/>
  <c r="CF687" i="4" s="1"/>
  <c r="CD688" i="4"/>
  <c r="CE688" i="4"/>
  <c r="CF688" i="4" s="1"/>
  <c r="CD689" i="4"/>
  <c r="CE689" i="4"/>
  <c r="CF689" i="4" s="1"/>
  <c r="CD690" i="4"/>
  <c r="CE690" i="4"/>
  <c r="CF690" i="4" s="1"/>
  <c r="CD691" i="4"/>
  <c r="CE691" i="4"/>
  <c r="CF691" i="4" s="1"/>
  <c r="CD692" i="4"/>
  <c r="CE692" i="4"/>
  <c r="CF692" i="4" s="1"/>
  <c r="CD693" i="4"/>
  <c r="CE693" i="4"/>
  <c r="CF693" i="4" s="1"/>
  <c r="CD694" i="4"/>
  <c r="CE694" i="4"/>
  <c r="CF694" i="4" s="1"/>
  <c r="CD695" i="4"/>
  <c r="CE695" i="4"/>
  <c r="CF695" i="4" s="1"/>
  <c r="CD696" i="4"/>
  <c r="CE696" i="4"/>
  <c r="CF696" i="4" s="1"/>
  <c r="CD697" i="4"/>
  <c r="CE697" i="4"/>
  <c r="CF697" i="4" s="1"/>
  <c r="CD698" i="4"/>
  <c r="CE698" i="4"/>
  <c r="CF698" i="4" s="1"/>
  <c r="CD699" i="4"/>
  <c r="CE699" i="4"/>
  <c r="CF699" i="4" s="1"/>
  <c r="CD700" i="4"/>
  <c r="CE700" i="4"/>
  <c r="CF700" i="4" s="1"/>
  <c r="CD701" i="4"/>
  <c r="CE701" i="4"/>
  <c r="CF701" i="4" s="1"/>
  <c r="CD702" i="4"/>
  <c r="CE702" i="4"/>
  <c r="CF702" i="4" s="1"/>
  <c r="CD703" i="4"/>
  <c r="CE703" i="4"/>
  <c r="CF703" i="4" s="1"/>
  <c r="CD704" i="4"/>
  <c r="CE704" i="4"/>
  <c r="CF704" i="4" s="1"/>
  <c r="CD705" i="4"/>
  <c r="CE705" i="4"/>
  <c r="CF705" i="4" s="1"/>
  <c r="CD706" i="4"/>
  <c r="CE706" i="4"/>
  <c r="CF706" i="4" s="1"/>
  <c r="CD707" i="4"/>
  <c r="CE707" i="4"/>
  <c r="CF707" i="4" s="1"/>
  <c r="CD708" i="4"/>
  <c r="CE708" i="4"/>
  <c r="CF708" i="4" s="1"/>
  <c r="CD709" i="4"/>
  <c r="CE709" i="4"/>
  <c r="CF709" i="4" s="1"/>
  <c r="CD710" i="4"/>
  <c r="CE710" i="4"/>
  <c r="CF710" i="4" s="1"/>
  <c r="CD711" i="4"/>
  <c r="CE711" i="4"/>
  <c r="CF711" i="4" s="1"/>
  <c r="CD712" i="4"/>
  <c r="CE712" i="4"/>
  <c r="CF712" i="4" s="1"/>
  <c r="CD713" i="4"/>
  <c r="CE713" i="4"/>
  <c r="CF713" i="4" s="1"/>
  <c r="CD714" i="4"/>
  <c r="CE714" i="4"/>
  <c r="CF714" i="4" s="1"/>
  <c r="CD715" i="4"/>
  <c r="CE715" i="4"/>
  <c r="CF715" i="4" s="1"/>
  <c r="CD716" i="4"/>
  <c r="CE716" i="4"/>
  <c r="CF716" i="4" s="1"/>
  <c r="CD717" i="4"/>
  <c r="CE717" i="4"/>
  <c r="CF717" i="4" s="1"/>
  <c r="CD718" i="4"/>
  <c r="CE718" i="4"/>
  <c r="CF718" i="4" s="1"/>
  <c r="CD719" i="4"/>
  <c r="CE719" i="4"/>
  <c r="CF719" i="4" s="1"/>
  <c r="CD720" i="4"/>
  <c r="CE720" i="4"/>
  <c r="CF720" i="4" s="1"/>
  <c r="CD721" i="4"/>
  <c r="CE721" i="4"/>
  <c r="CF721" i="4" s="1"/>
  <c r="CD722" i="4"/>
  <c r="CE722" i="4"/>
  <c r="CF722" i="4" s="1"/>
  <c r="CD723" i="4"/>
  <c r="CE723" i="4"/>
  <c r="CF723" i="4" s="1"/>
  <c r="CD724" i="4"/>
  <c r="CE724" i="4"/>
  <c r="CF724" i="4" s="1"/>
  <c r="CD725" i="4"/>
  <c r="CE725" i="4"/>
  <c r="CF725" i="4" s="1"/>
  <c r="CD726" i="4"/>
  <c r="CE726" i="4"/>
  <c r="CF726" i="4" s="1"/>
  <c r="CD727" i="4"/>
  <c r="CE727" i="4"/>
  <c r="CF727" i="4" s="1"/>
  <c r="CD728" i="4"/>
  <c r="CE728" i="4"/>
  <c r="CF728" i="4" s="1"/>
  <c r="CD729" i="4"/>
  <c r="CE729" i="4"/>
  <c r="CF729" i="4" s="1"/>
  <c r="CD730" i="4"/>
  <c r="CE730" i="4"/>
  <c r="CF730" i="4" s="1"/>
  <c r="CD731" i="4"/>
  <c r="CE731" i="4"/>
  <c r="CF731" i="4" s="1"/>
  <c r="CD732" i="4"/>
  <c r="CE732" i="4"/>
  <c r="CF732" i="4" s="1"/>
  <c r="CD733" i="4"/>
  <c r="CE733" i="4"/>
  <c r="CF733" i="4" s="1"/>
  <c r="CD734" i="4"/>
  <c r="CE734" i="4"/>
  <c r="CF734" i="4" s="1"/>
  <c r="CD735" i="4"/>
  <c r="CE735" i="4"/>
  <c r="CF735" i="4" s="1"/>
  <c r="CD736" i="4"/>
  <c r="CE736" i="4"/>
  <c r="CF736" i="4" s="1"/>
  <c r="D371" i="7"/>
  <c r="E371" i="7" s="1"/>
  <c r="F371" i="7" s="1"/>
  <c r="J371" i="7"/>
  <c r="D372" i="7"/>
  <c r="E372" i="7" s="1"/>
  <c r="F372" i="7" s="1"/>
  <c r="J372" i="7"/>
  <c r="D373" i="7"/>
  <c r="G373" i="7" s="1"/>
  <c r="J373" i="7"/>
  <c r="D374" i="7"/>
  <c r="J374" i="7"/>
  <c r="D375" i="7"/>
  <c r="E375" i="7" s="1"/>
  <c r="F375" i="7" s="1"/>
  <c r="J375" i="7"/>
  <c r="D376" i="7"/>
  <c r="E376" i="7" s="1"/>
  <c r="F376" i="7" s="1"/>
  <c r="J376" i="7"/>
  <c r="D377" i="7"/>
  <c r="G377" i="7" s="1"/>
  <c r="J377" i="7"/>
  <c r="D378" i="7"/>
  <c r="J378" i="7"/>
  <c r="D379" i="7"/>
  <c r="E379" i="7" s="1"/>
  <c r="F379" i="7" s="1"/>
  <c r="J379" i="7"/>
  <c r="D380" i="7"/>
  <c r="E380" i="7" s="1"/>
  <c r="F380" i="7" s="1"/>
  <c r="J380" i="7"/>
  <c r="D381" i="7"/>
  <c r="G381" i="7" s="1"/>
  <c r="J381" i="7"/>
  <c r="D382" i="7"/>
  <c r="J382" i="7"/>
  <c r="D383" i="7"/>
  <c r="E383" i="7" s="1"/>
  <c r="F383" i="7" s="1"/>
  <c r="J383" i="7"/>
  <c r="D384" i="7"/>
  <c r="E384" i="7" s="1"/>
  <c r="F384" i="7" s="1"/>
  <c r="J384" i="7"/>
  <c r="D385" i="7"/>
  <c r="G385" i="7" s="1"/>
  <c r="J385" i="7"/>
  <c r="D386" i="7"/>
  <c r="J386" i="7"/>
  <c r="D387" i="7"/>
  <c r="E387" i="7" s="1"/>
  <c r="F387" i="7" s="1"/>
  <c r="J387" i="7"/>
  <c r="D388" i="7"/>
  <c r="E388" i="7" s="1"/>
  <c r="F388" i="7" s="1"/>
  <c r="J388" i="7"/>
  <c r="D389" i="7"/>
  <c r="G389" i="7" s="1"/>
  <c r="J389" i="7"/>
  <c r="D390" i="7"/>
  <c r="J390" i="7"/>
  <c r="D391" i="7"/>
  <c r="E391" i="7" s="1"/>
  <c r="F391" i="7" s="1"/>
  <c r="J391" i="7"/>
  <c r="D392" i="7"/>
  <c r="E392" i="7" s="1"/>
  <c r="F392" i="7" s="1"/>
  <c r="G392" i="7"/>
  <c r="J392" i="7"/>
  <c r="D393" i="7"/>
  <c r="G393" i="7" s="1"/>
  <c r="J393" i="7"/>
  <c r="D394" i="7"/>
  <c r="J394" i="7"/>
  <c r="D395" i="7"/>
  <c r="E395" i="7" s="1"/>
  <c r="F395" i="7" s="1"/>
  <c r="J395" i="7"/>
  <c r="D396" i="7"/>
  <c r="E396" i="7" s="1"/>
  <c r="F396" i="7" s="1"/>
  <c r="J396" i="7"/>
  <c r="D397" i="7"/>
  <c r="G397" i="7" s="1"/>
  <c r="J397" i="7"/>
  <c r="D398" i="7"/>
  <c r="J398" i="7"/>
  <c r="D399" i="7"/>
  <c r="E399" i="7" s="1"/>
  <c r="F399" i="7" s="1"/>
  <c r="J399" i="7"/>
  <c r="D400" i="7"/>
  <c r="G400" i="7" s="1"/>
  <c r="J400" i="7"/>
  <c r="D401" i="7"/>
  <c r="G401" i="7" s="1"/>
  <c r="J401" i="7"/>
  <c r="D402" i="7"/>
  <c r="J402" i="7"/>
  <c r="D403" i="7"/>
  <c r="E403" i="7" s="1"/>
  <c r="F403" i="7" s="1"/>
  <c r="J403" i="7"/>
  <c r="D404" i="7"/>
  <c r="E404" i="7" s="1"/>
  <c r="F404" i="7" s="1"/>
  <c r="J404" i="7"/>
  <c r="D405" i="7"/>
  <c r="G405" i="7" s="1"/>
  <c r="J405" i="7"/>
  <c r="D406" i="7"/>
  <c r="J406" i="7"/>
  <c r="D407" i="7"/>
  <c r="E407" i="7" s="1"/>
  <c r="F407" i="7" s="1"/>
  <c r="J407" i="7"/>
  <c r="D408" i="7"/>
  <c r="E408" i="7" s="1"/>
  <c r="F408" i="7" s="1"/>
  <c r="J408" i="7"/>
  <c r="D409" i="7"/>
  <c r="G409" i="7" s="1"/>
  <c r="J409" i="7"/>
  <c r="D410" i="7"/>
  <c r="J410" i="7"/>
  <c r="D411" i="7"/>
  <c r="E411" i="7" s="1"/>
  <c r="F411" i="7" s="1"/>
  <c r="J411" i="7"/>
  <c r="D412" i="7"/>
  <c r="E412" i="7" s="1"/>
  <c r="F412" i="7" s="1"/>
  <c r="J412" i="7"/>
  <c r="D413" i="7"/>
  <c r="G413" i="7" s="1"/>
  <c r="J413" i="7"/>
  <c r="D414" i="7"/>
  <c r="G414" i="7" s="1"/>
  <c r="J414" i="7"/>
  <c r="D415" i="7"/>
  <c r="G415" i="7" s="1"/>
  <c r="J415" i="7"/>
  <c r="D416" i="7"/>
  <c r="E416" i="7" s="1"/>
  <c r="F416" i="7" s="1"/>
  <c r="J416" i="7"/>
  <c r="D417" i="7"/>
  <c r="G417" i="7" s="1"/>
  <c r="J417" i="7"/>
  <c r="D418" i="7"/>
  <c r="G418" i="7" s="1"/>
  <c r="J418" i="7"/>
  <c r="D419" i="7"/>
  <c r="G419" i="7" s="1"/>
  <c r="J419" i="7"/>
  <c r="D420" i="7"/>
  <c r="E420" i="7" s="1"/>
  <c r="F420" i="7" s="1"/>
  <c r="J420" i="7"/>
  <c r="D421" i="7"/>
  <c r="G421" i="7" s="1"/>
  <c r="J421" i="7"/>
  <c r="D422" i="7"/>
  <c r="E422" i="7" s="1"/>
  <c r="F422" i="7" s="1"/>
  <c r="J422" i="7"/>
  <c r="D423" i="7"/>
  <c r="G423" i="7" s="1"/>
  <c r="J423" i="7"/>
  <c r="D424" i="7"/>
  <c r="E424" i="7" s="1"/>
  <c r="F424" i="7" s="1"/>
  <c r="J424" i="7"/>
  <c r="D425" i="7"/>
  <c r="G425" i="7" s="1"/>
  <c r="J425" i="7"/>
  <c r="D426" i="7"/>
  <c r="G426" i="7" s="1"/>
  <c r="J426" i="7"/>
  <c r="D427" i="7"/>
  <c r="E427" i="7" s="1"/>
  <c r="F427" i="7" s="1"/>
  <c r="G427" i="7"/>
  <c r="J427" i="7"/>
  <c r="D428" i="7"/>
  <c r="G428" i="7" s="1"/>
  <c r="J428" i="7"/>
  <c r="D429" i="7"/>
  <c r="E429" i="7" s="1"/>
  <c r="F429" i="7" s="1"/>
  <c r="J429" i="7"/>
  <c r="D430" i="7"/>
  <c r="E430" i="7" s="1"/>
  <c r="F430" i="7" s="1"/>
  <c r="J430" i="7"/>
  <c r="D431" i="7"/>
  <c r="E431" i="7" s="1"/>
  <c r="F431" i="7" s="1"/>
  <c r="J431" i="7"/>
  <c r="D432" i="7"/>
  <c r="G432" i="7" s="1"/>
  <c r="J432" i="7"/>
  <c r="D433" i="7"/>
  <c r="E433" i="7" s="1"/>
  <c r="F433" i="7" s="1"/>
  <c r="J433" i="7"/>
  <c r="D434" i="7"/>
  <c r="E434" i="7" s="1"/>
  <c r="F434" i="7" s="1"/>
  <c r="J434" i="7"/>
  <c r="D435" i="7"/>
  <c r="E435" i="7" s="1"/>
  <c r="F435" i="7" s="1"/>
  <c r="J435" i="7"/>
  <c r="D436" i="7"/>
  <c r="G436" i="7" s="1"/>
  <c r="J436" i="7"/>
  <c r="D437" i="7"/>
  <c r="E437" i="7" s="1"/>
  <c r="F437" i="7" s="1"/>
  <c r="J437" i="7"/>
  <c r="D438" i="7"/>
  <c r="E438" i="7" s="1"/>
  <c r="F438" i="7" s="1"/>
  <c r="J438" i="7"/>
  <c r="D439" i="7"/>
  <c r="E439" i="7" s="1"/>
  <c r="F439" i="7" s="1"/>
  <c r="J439" i="7"/>
  <c r="D440" i="7"/>
  <c r="G440" i="7" s="1"/>
  <c r="J440" i="7"/>
  <c r="D441" i="7"/>
  <c r="E441" i="7" s="1"/>
  <c r="F441" i="7" s="1"/>
  <c r="J441" i="7"/>
  <c r="D442" i="7"/>
  <c r="E442" i="7" s="1"/>
  <c r="F442" i="7" s="1"/>
  <c r="J442" i="7"/>
  <c r="D443" i="7"/>
  <c r="E443" i="7" s="1"/>
  <c r="F443" i="7" s="1"/>
  <c r="J443" i="7"/>
  <c r="D444" i="7"/>
  <c r="G444" i="7" s="1"/>
  <c r="J444" i="7"/>
  <c r="D445" i="7"/>
  <c r="E445" i="7" s="1"/>
  <c r="F445" i="7" s="1"/>
  <c r="J445" i="7"/>
  <c r="D446" i="7"/>
  <c r="J446" i="7"/>
  <c r="D447" i="7"/>
  <c r="E447" i="7" s="1"/>
  <c r="F447" i="7" s="1"/>
  <c r="J447" i="7"/>
  <c r="D448" i="7"/>
  <c r="J448" i="7"/>
  <c r="D449" i="7"/>
  <c r="E449" i="7" s="1"/>
  <c r="F449" i="7" s="1"/>
  <c r="G449" i="7"/>
  <c r="J449" i="7"/>
  <c r="D450" i="7"/>
  <c r="J450" i="7"/>
  <c r="D451" i="7"/>
  <c r="E451" i="7" s="1"/>
  <c r="F451" i="7" s="1"/>
  <c r="J451" i="7"/>
  <c r="D452" i="7"/>
  <c r="J452" i="7"/>
  <c r="D453" i="7"/>
  <c r="E453" i="7" s="1"/>
  <c r="F453" i="7" s="1"/>
  <c r="J453" i="7"/>
  <c r="D454" i="7"/>
  <c r="J454" i="7"/>
  <c r="D455" i="7"/>
  <c r="E455" i="7" s="1"/>
  <c r="F455" i="7" s="1"/>
  <c r="J455" i="7"/>
  <c r="D456" i="7"/>
  <c r="J456" i="7"/>
  <c r="D457" i="7"/>
  <c r="E457" i="7" s="1"/>
  <c r="F457" i="7" s="1"/>
  <c r="J457" i="7"/>
  <c r="D458" i="7"/>
  <c r="J458" i="7"/>
  <c r="D459" i="7"/>
  <c r="E459" i="7" s="1"/>
  <c r="F459" i="7" s="1"/>
  <c r="J459" i="7"/>
  <c r="D460" i="7"/>
  <c r="J460" i="7"/>
  <c r="D461" i="7"/>
  <c r="E461" i="7" s="1"/>
  <c r="F461" i="7" s="1"/>
  <c r="J461" i="7"/>
  <c r="D462" i="7"/>
  <c r="J462" i="7"/>
  <c r="D463" i="7"/>
  <c r="E463" i="7" s="1"/>
  <c r="F463" i="7" s="1"/>
  <c r="J463" i="7"/>
  <c r="D464" i="7"/>
  <c r="J464" i="7"/>
  <c r="D465" i="7"/>
  <c r="G465" i="7" s="1"/>
  <c r="J465" i="7"/>
  <c r="D466" i="7"/>
  <c r="G466" i="7" s="1"/>
  <c r="J466" i="7"/>
  <c r="D467" i="7"/>
  <c r="E467" i="7" s="1"/>
  <c r="F467" i="7" s="1"/>
  <c r="J467" i="7"/>
  <c r="D468" i="7"/>
  <c r="G468" i="7" s="1"/>
  <c r="J468" i="7"/>
  <c r="D469" i="7"/>
  <c r="G469" i="7" s="1"/>
  <c r="J469" i="7"/>
  <c r="D470" i="7"/>
  <c r="G470" i="7" s="1"/>
  <c r="J470" i="7"/>
  <c r="D471" i="7"/>
  <c r="E471" i="7" s="1"/>
  <c r="F471" i="7" s="1"/>
  <c r="J471" i="7"/>
  <c r="D472" i="7"/>
  <c r="G472" i="7" s="1"/>
  <c r="J472" i="7"/>
  <c r="D473" i="7"/>
  <c r="G473" i="7" s="1"/>
  <c r="J473" i="7"/>
  <c r="D474" i="7"/>
  <c r="G474" i="7" s="1"/>
  <c r="J474" i="7"/>
  <c r="D475" i="7"/>
  <c r="G475" i="7" s="1"/>
  <c r="J475" i="7"/>
  <c r="D476" i="7"/>
  <c r="G476" i="7" s="1"/>
  <c r="J476" i="7"/>
  <c r="D477" i="7"/>
  <c r="G477" i="7" s="1"/>
  <c r="J477" i="7"/>
  <c r="D478" i="7"/>
  <c r="J478" i="7"/>
  <c r="D479" i="7"/>
  <c r="J479" i="7"/>
  <c r="D480" i="7"/>
  <c r="G480" i="7" s="1"/>
  <c r="J480" i="7"/>
  <c r="D481" i="7"/>
  <c r="J481" i="7"/>
  <c r="D482" i="7"/>
  <c r="G482" i="7" s="1"/>
  <c r="J482" i="7"/>
  <c r="D483" i="7"/>
  <c r="E483" i="7" s="1"/>
  <c r="F483" i="7" s="1"/>
  <c r="J483" i="7"/>
  <c r="D484" i="7"/>
  <c r="J484" i="7"/>
  <c r="D485" i="7"/>
  <c r="G485" i="7" s="1"/>
  <c r="J485" i="7"/>
  <c r="D486" i="7"/>
  <c r="G486" i="7" s="1"/>
  <c r="J486" i="7"/>
  <c r="D487" i="7"/>
  <c r="G487" i="7" s="1"/>
  <c r="J487" i="7"/>
  <c r="D488" i="7"/>
  <c r="G488" i="7" s="1"/>
  <c r="J488" i="7"/>
  <c r="D489" i="7"/>
  <c r="G489" i="7" s="1"/>
  <c r="J489" i="7"/>
  <c r="D490" i="7"/>
  <c r="G490" i="7" s="1"/>
  <c r="J490" i="7"/>
  <c r="D491" i="7"/>
  <c r="G491" i="7" s="1"/>
  <c r="J491" i="7"/>
  <c r="D492" i="7"/>
  <c r="G492" i="7" s="1"/>
  <c r="J492" i="7"/>
  <c r="D493" i="7"/>
  <c r="G493" i="7" s="1"/>
  <c r="J493" i="7"/>
  <c r="D494" i="7"/>
  <c r="J494" i="7"/>
  <c r="D495" i="7"/>
  <c r="J495" i="7"/>
  <c r="D496" i="7"/>
  <c r="G496" i="7" s="1"/>
  <c r="J496" i="7"/>
  <c r="D497" i="7"/>
  <c r="J497" i="7"/>
  <c r="D498" i="7"/>
  <c r="G498" i="7" s="1"/>
  <c r="J498" i="7"/>
  <c r="D499" i="7"/>
  <c r="E499" i="7" s="1"/>
  <c r="F499" i="7" s="1"/>
  <c r="J499" i="7"/>
  <c r="D500" i="7"/>
  <c r="J500" i="7"/>
  <c r="D501" i="7"/>
  <c r="G501" i="7" s="1"/>
  <c r="J501" i="7"/>
  <c r="D502" i="7"/>
  <c r="G502" i="7" s="1"/>
  <c r="J502" i="7"/>
  <c r="D503" i="7"/>
  <c r="E503" i="7" s="1"/>
  <c r="F503" i="7" s="1"/>
  <c r="G503" i="7"/>
  <c r="J503" i="7"/>
  <c r="D504" i="7"/>
  <c r="G504" i="7" s="1"/>
  <c r="J504" i="7"/>
  <c r="D505" i="7"/>
  <c r="G505" i="7" s="1"/>
  <c r="J505" i="7"/>
  <c r="D506" i="7"/>
  <c r="G506" i="7" s="1"/>
  <c r="J506" i="7"/>
  <c r="D507" i="7"/>
  <c r="G507" i="7" s="1"/>
  <c r="J507" i="7"/>
  <c r="D508" i="7"/>
  <c r="G508" i="7" s="1"/>
  <c r="J508" i="7"/>
  <c r="D509" i="7"/>
  <c r="G509" i="7" s="1"/>
  <c r="J509" i="7"/>
  <c r="D510" i="7"/>
  <c r="J510" i="7"/>
  <c r="D511" i="7"/>
  <c r="J511" i="7"/>
  <c r="D512" i="7"/>
  <c r="G512" i="7" s="1"/>
  <c r="J512" i="7"/>
  <c r="D513" i="7"/>
  <c r="J513" i="7"/>
  <c r="D514" i="7"/>
  <c r="G514" i="7" s="1"/>
  <c r="J514" i="7"/>
  <c r="D515" i="7"/>
  <c r="E515" i="7" s="1"/>
  <c r="F515" i="7" s="1"/>
  <c r="J515" i="7"/>
  <c r="D516" i="7"/>
  <c r="J516" i="7"/>
  <c r="D517" i="7"/>
  <c r="G517" i="7" s="1"/>
  <c r="J517" i="7"/>
  <c r="D518" i="7"/>
  <c r="G518" i="7" s="1"/>
  <c r="J518" i="7"/>
  <c r="D519" i="7"/>
  <c r="G519" i="7" s="1"/>
  <c r="J519" i="7"/>
  <c r="D520" i="7"/>
  <c r="J520" i="7"/>
  <c r="D521" i="7"/>
  <c r="G521" i="7" s="1"/>
  <c r="J521" i="7"/>
  <c r="D522" i="7"/>
  <c r="G522" i="7" s="1"/>
  <c r="J522" i="7"/>
  <c r="D523" i="7"/>
  <c r="G523" i="7" s="1"/>
  <c r="J523" i="7"/>
  <c r="D524" i="7"/>
  <c r="G524" i="7" s="1"/>
  <c r="J524" i="7"/>
  <c r="D525" i="7"/>
  <c r="G525" i="7" s="1"/>
  <c r="J525" i="7"/>
  <c r="D526" i="7"/>
  <c r="G526" i="7" s="1"/>
  <c r="J526" i="7"/>
  <c r="D527" i="7"/>
  <c r="J527" i="7"/>
  <c r="D528" i="7"/>
  <c r="G528" i="7" s="1"/>
  <c r="J528" i="7"/>
  <c r="D529" i="7"/>
  <c r="G529" i="7" s="1"/>
  <c r="J529" i="7"/>
  <c r="D530" i="7"/>
  <c r="G530" i="7" s="1"/>
  <c r="J530" i="7"/>
  <c r="D531" i="7"/>
  <c r="G531" i="7" s="1"/>
  <c r="J531" i="7"/>
  <c r="D532" i="7"/>
  <c r="G532" i="7" s="1"/>
  <c r="J532" i="7"/>
  <c r="D533" i="7"/>
  <c r="G533" i="7" s="1"/>
  <c r="J533" i="7"/>
  <c r="D534" i="7"/>
  <c r="J534" i="7"/>
  <c r="D535" i="7"/>
  <c r="G535" i="7" s="1"/>
  <c r="J535" i="7"/>
  <c r="D536" i="7"/>
  <c r="G536" i="7" s="1"/>
  <c r="J536" i="7"/>
  <c r="D537" i="7"/>
  <c r="G537" i="7" s="1"/>
  <c r="J537" i="7"/>
  <c r="D538" i="7"/>
  <c r="G538" i="7" s="1"/>
  <c r="J538" i="7"/>
  <c r="D539" i="7"/>
  <c r="G539" i="7" s="1"/>
  <c r="J539" i="7"/>
  <c r="D540" i="7"/>
  <c r="G540" i="7" s="1"/>
  <c r="E540" i="7"/>
  <c r="F540" i="7" s="1"/>
  <c r="J540" i="7"/>
  <c r="D541" i="7"/>
  <c r="G541" i="7" s="1"/>
  <c r="J541" i="7"/>
  <c r="D542" i="7"/>
  <c r="J542" i="7"/>
  <c r="D543" i="7"/>
  <c r="E543" i="7" s="1"/>
  <c r="F543" i="7" s="1"/>
  <c r="J543" i="7"/>
  <c r="D544" i="7"/>
  <c r="G544" i="7" s="1"/>
  <c r="J544" i="7"/>
  <c r="D545" i="7"/>
  <c r="E545" i="7" s="1"/>
  <c r="F545" i="7" s="1"/>
  <c r="J545" i="7"/>
  <c r="D546" i="7"/>
  <c r="G546" i="7" s="1"/>
  <c r="J546" i="7"/>
  <c r="D547" i="7"/>
  <c r="G547" i="7" s="1"/>
  <c r="J547" i="7"/>
  <c r="D548" i="7"/>
  <c r="G548" i="7" s="1"/>
  <c r="J548" i="7"/>
  <c r="D549" i="7"/>
  <c r="G549" i="7" s="1"/>
  <c r="J549" i="7"/>
  <c r="D550" i="7"/>
  <c r="J550" i="7"/>
  <c r="D551" i="7"/>
  <c r="E551" i="7" s="1"/>
  <c r="F551" i="7" s="1"/>
  <c r="G551" i="7"/>
  <c r="J551" i="7"/>
  <c r="D552" i="7"/>
  <c r="G552" i="7" s="1"/>
  <c r="J552" i="7"/>
  <c r="D553" i="7"/>
  <c r="E553" i="7" s="1"/>
  <c r="F553" i="7" s="1"/>
  <c r="J553" i="7"/>
  <c r="D554" i="7"/>
  <c r="G554" i="7" s="1"/>
  <c r="J554" i="7"/>
  <c r="D555" i="7"/>
  <c r="G555" i="7" s="1"/>
  <c r="J555" i="7"/>
  <c r="D556" i="7"/>
  <c r="G556" i="7" s="1"/>
  <c r="J556" i="7"/>
  <c r="D557" i="7"/>
  <c r="G557" i="7" s="1"/>
  <c r="J557" i="7"/>
  <c r="D558" i="7"/>
  <c r="J558" i="7"/>
  <c r="D559" i="7"/>
  <c r="G559" i="7" s="1"/>
  <c r="E559" i="7"/>
  <c r="F559" i="7" s="1"/>
  <c r="J559" i="7"/>
  <c r="D560" i="7"/>
  <c r="G560" i="7" s="1"/>
  <c r="E560" i="7"/>
  <c r="F560" i="7" s="1"/>
  <c r="J560" i="7"/>
  <c r="D561" i="7"/>
  <c r="E561" i="7" s="1"/>
  <c r="F561" i="7" s="1"/>
  <c r="J561" i="7"/>
  <c r="D562" i="7"/>
  <c r="G562" i="7" s="1"/>
  <c r="J562" i="7"/>
  <c r="D563" i="7"/>
  <c r="G563" i="7" s="1"/>
  <c r="J563" i="7"/>
  <c r="D564" i="7"/>
  <c r="G564" i="7" s="1"/>
  <c r="J564" i="7"/>
  <c r="D565" i="7"/>
  <c r="G565" i="7" s="1"/>
  <c r="J565" i="7"/>
  <c r="D566" i="7"/>
  <c r="J566" i="7"/>
  <c r="D567" i="7"/>
  <c r="G567" i="7" s="1"/>
  <c r="J567" i="7"/>
  <c r="D568" i="7"/>
  <c r="G568" i="7" s="1"/>
  <c r="J568" i="7"/>
  <c r="D569" i="7"/>
  <c r="J569" i="7"/>
  <c r="D570" i="7"/>
  <c r="G570" i="7" s="1"/>
  <c r="J570" i="7"/>
  <c r="D571" i="7"/>
  <c r="G571" i="7" s="1"/>
  <c r="J571" i="7"/>
  <c r="D572" i="7"/>
  <c r="G572" i="7" s="1"/>
  <c r="J572" i="7"/>
  <c r="D573" i="7"/>
  <c r="G573" i="7" s="1"/>
  <c r="J573" i="7"/>
  <c r="D574" i="7"/>
  <c r="G574" i="7" s="1"/>
  <c r="J574" i="7"/>
  <c r="D575" i="7"/>
  <c r="G575" i="7" s="1"/>
  <c r="J575" i="7"/>
  <c r="D576" i="7"/>
  <c r="G576" i="7" s="1"/>
  <c r="J576" i="7"/>
  <c r="D577" i="7"/>
  <c r="G577" i="7" s="1"/>
  <c r="E577" i="7"/>
  <c r="F577" i="7" s="1"/>
  <c r="J577" i="7"/>
  <c r="D578" i="7"/>
  <c r="G578" i="7" s="1"/>
  <c r="J578" i="7"/>
  <c r="D579" i="7"/>
  <c r="G579" i="7" s="1"/>
  <c r="J579" i="7"/>
  <c r="D580" i="7"/>
  <c r="G580" i="7" s="1"/>
  <c r="J580" i="7"/>
  <c r="D581" i="7"/>
  <c r="G581" i="7" s="1"/>
  <c r="J581" i="7"/>
  <c r="D582" i="7"/>
  <c r="G582" i="7" s="1"/>
  <c r="J582" i="7"/>
  <c r="D583" i="7"/>
  <c r="G583" i="7" s="1"/>
  <c r="E583" i="7"/>
  <c r="F583" i="7" s="1"/>
  <c r="J583" i="7"/>
  <c r="D584" i="7"/>
  <c r="G584" i="7" s="1"/>
  <c r="J584" i="7"/>
  <c r="D585" i="7"/>
  <c r="J585" i="7"/>
  <c r="D586" i="7"/>
  <c r="G586" i="7" s="1"/>
  <c r="J586" i="7"/>
  <c r="D587" i="7"/>
  <c r="G587" i="7" s="1"/>
  <c r="J587" i="7"/>
  <c r="D588" i="7"/>
  <c r="G588" i="7" s="1"/>
  <c r="J588" i="7"/>
  <c r="D589" i="7"/>
  <c r="E589" i="7" s="1"/>
  <c r="F589" i="7" s="1"/>
  <c r="J589" i="7"/>
  <c r="D590" i="7"/>
  <c r="G590" i="7" s="1"/>
  <c r="J590" i="7"/>
  <c r="D591" i="7"/>
  <c r="G591" i="7" s="1"/>
  <c r="J591" i="7"/>
  <c r="D592" i="7"/>
  <c r="G592" i="7" s="1"/>
  <c r="J592" i="7"/>
  <c r="D593" i="7"/>
  <c r="G593" i="7" s="1"/>
  <c r="J593" i="7"/>
  <c r="D594" i="7"/>
  <c r="G594" i="7" s="1"/>
  <c r="J594" i="7"/>
  <c r="D595" i="7"/>
  <c r="G595" i="7" s="1"/>
  <c r="J595" i="7"/>
  <c r="D596" i="7"/>
  <c r="G596" i="7" s="1"/>
  <c r="J596" i="7"/>
  <c r="D597" i="7"/>
  <c r="G597" i="7" s="1"/>
  <c r="J597" i="7"/>
  <c r="D598" i="7"/>
  <c r="G598" i="7" s="1"/>
  <c r="J598" i="7"/>
  <c r="D599" i="7"/>
  <c r="G599" i="7" s="1"/>
  <c r="J599" i="7"/>
  <c r="D600" i="7"/>
  <c r="G600" i="7" s="1"/>
  <c r="J600" i="7"/>
  <c r="D601" i="7"/>
  <c r="J601" i="7"/>
  <c r="D602" i="7"/>
  <c r="G602" i="7" s="1"/>
  <c r="J602" i="7"/>
  <c r="D603" i="7"/>
  <c r="G603" i="7" s="1"/>
  <c r="J603" i="7"/>
  <c r="D604" i="7"/>
  <c r="G604" i="7" s="1"/>
  <c r="J604" i="7"/>
  <c r="D605" i="7"/>
  <c r="G605" i="7" s="1"/>
  <c r="J605" i="7"/>
  <c r="D606" i="7"/>
  <c r="G606" i="7" s="1"/>
  <c r="J606" i="7"/>
  <c r="D607" i="7"/>
  <c r="G607" i="7" s="1"/>
  <c r="E607" i="7"/>
  <c r="F607" i="7" s="1"/>
  <c r="J607" i="7"/>
  <c r="D608" i="7"/>
  <c r="G608" i="7" s="1"/>
  <c r="J608" i="7"/>
  <c r="D609" i="7"/>
  <c r="G609" i="7" s="1"/>
  <c r="J609" i="7"/>
  <c r="D610" i="7"/>
  <c r="G610" i="7" s="1"/>
  <c r="J610" i="7"/>
  <c r="D611" i="7"/>
  <c r="G611" i="7" s="1"/>
  <c r="J611" i="7"/>
  <c r="D612" i="7"/>
  <c r="J612" i="7"/>
  <c r="D613" i="7"/>
  <c r="G613" i="7" s="1"/>
  <c r="J613" i="7"/>
  <c r="D614" i="7"/>
  <c r="G614" i="7" s="1"/>
  <c r="J614" i="7"/>
  <c r="D615" i="7"/>
  <c r="G615" i="7" s="1"/>
  <c r="J615" i="7"/>
  <c r="D616" i="7"/>
  <c r="J616" i="7"/>
  <c r="D617" i="7"/>
  <c r="G617" i="7" s="1"/>
  <c r="J617" i="7"/>
  <c r="D618" i="7"/>
  <c r="G618" i="7" s="1"/>
  <c r="J618" i="7"/>
  <c r="D619" i="7"/>
  <c r="J619" i="7"/>
  <c r="D620" i="7"/>
  <c r="G620" i="7" s="1"/>
  <c r="J620" i="7"/>
  <c r="D621" i="7"/>
  <c r="J621" i="7"/>
  <c r="D622" i="7"/>
  <c r="G622" i="7" s="1"/>
  <c r="J622" i="7"/>
  <c r="D623" i="7"/>
  <c r="G623" i="7" s="1"/>
  <c r="J623" i="7"/>
  <c r="D624" i="7"/>
  <c r="J624" i="7"/>
  <c r="D625" i="7"/>
  <c r="G625" i="7" s="1"/>
  <c r="J625" i="7"/>
  <c r="D626" i="7"/>
  <c r="J626" i="7"/>
  <c r="D627" i="7"/>
  <c r="J627" i="7"/>
  <c r="D628" i="7"/>
  <c r="G628" i="7" s="1"/>
  <c r="J628" i="7"/>
  <c r="D629" i="7"/>
  <c r="G629" i="7" s="1"/>
  <c r="J629" i="7"/>
  <c r="D630" i="7"/>
  <c r="G630" i="7" s="1"/>
  <c r="J630" i="7"/>
  <c r="D631" i="7"/>
  <c r="E631" i="7" s="1"/>
  <c r="F631" i="7" s="1"/>
  <c r="J631" i="7"/>
  <c r="D632" i="7"/>
  <c r="J632" i="7"/>
  <c r="D633" i="7"/>
  <c r="E633" i="7" s="1"/>
  <c r="F633" i="7" s="1"/>
  <c r="J633" i="7"/>
  <c r="D634" i="7"/>
  <c r="E634" i="7" s="1"/>
  <c r="F634" i="7" s="1"/>
  <c r="J634" i="7"/>
  <c r="D635" i="7"/>
  <c r="G635" i="7" s="1"/>
  <c r="J635" i="7"/>
  <c r="D636" i="7"/>
  <c r="G636" i="7" s="1"/>
  <c r="J636" i="7"/>
  <c r="D637" i="7"/>
  <c r="G637" i="7" s="1"/>
  <c r="J637" i="7"/>
  <c r="D638" i="7"/>
  <c r="G638" i="7" s="1"/>
  <c r="J638" i="7"/>
  <c r="D639" i="7"/>
  <c r="E639" i="7" s="1"/>
  <c r="F639" i="7" s="1"/>
  <c r="J639" i="7"/>
  <c r="D640" i="7"/>
  <c r="J640" i="7"/>
  <c r="D641" i="7"/>
  <c r="G641" i="7" s="1"/>
  <c r="J641" i="7"/>
  <c r="D642" i="7"/>
  <c r="E642" i="7" s="1"/>
  <c r="F642" i="7" s="1"/>
  <c r="J642" i="7"/>
  <c r="D643" i="7"/>
  <c r="E643" i="7" s="1"/>
  <c r="F643" i="7" s="1"/>
  <c r="G643" i="7"/>
  <c r="J643" i="7"/>
  <c r="D644" i="7"/>
  <c r="G644" i="7" s="1"/>
  <c r="J644" i="7"/>
  <c r="D645" i="7"/>
  <c r="G645" i="7" s="1"/>
  <c r="J645" i="7"/>
  <c r="D646" i="7"/>
  <c r="G646" i="7" s="1"/>
  <c r="J646" i="7"/>
  <c r="D647" i="7"/>
  <c r="E647" i="7" s="1"/>
  <c r="F647" i="7" s="1"/>
  <c r="J647" i="7"/>
  <c r="D648" i="7"/>
  <c r="E648" i="7" s="1"/>
  <c r="F648" i="7" s="1"/>
  <c r="J648" i="7"/>
  <c r="D649" i="7"/>
  <c r="G649" i="7" s="1"/>
  <c r="E649" i="7"/>
  <c r="F649" i="7" s="1"/>
  <c r="J649" i="7"/>
  <c r="D650" i="7"/>
  <c r="G650" i="7" s="1"/>
  <c r="J650" i="7"/>
  <c r="D651" i="7"/>
  <c r="E651" i="7" s="1"/>
  <c r="F651" i="7" s="1"/>
  <c r="J651" i="7"/>
  <c r="D652" i="7"/>
  <c r="E652" i="7" s="1"/>
  <c r="F652" i="7" s="1"/>
  <c r="J652" i="7"/>
  <c r="D653" i="7"/>
  <c r="E653" i="7" s="1"/>
  <c r="F653" i="7" s="1"/>
  <c r="J653" i="7"/>
  <c r="D654" i="7"/>
  <c r="G654" i="7" s="1"/>
  <c r="J654" i="7"/>
  <c r="D655" i="7"/>
  <c r="E655" i="7" s="1"/>
  <c r="F655" i="7" s="1"/>
  <c r="J655" i="7"/>
  <c r="D656" i="7"/>
  <c r="E656" i="7" s="1"/>
  <c r="F656" i="7" s="1"/>
  <c r="J656" i="7"/>
  <c r="D657" i="7"/>
  <c r="G657" i="7" s="1"/>
  <c r="J657" i="7"/>
  <c r="D658" i="7"/>
  <c r="G658" i="7" s="1"/>
  <c r="J658" i="7"/>
  <c r="D659" i="7"/>
  <c r="E659" i="7" s="1"/>
  <c r="F659" i="7" s="1"/>
  <c r="J659" i="7"/>
  <c r="D660" i="7"/>
  <c r="E660" i="7" s="1"/>
  <c r="F660" i="7" s="1"/>
  <c r="J660" i="7"/>
  <c r="D661" i="7"/>
  <c r="G661" i="7" s="1"/>
  <c r="J661" i="7"/>
  <c r="D662" i="7"/>
  <c r="G662" i="7" s="1"/>
  <c r="J662" i="7"/>
  <c r="D663" i="7"/>
  <c r="E663" i="7" s="1"/>
  <c r="F663" i="7" s="1"/>
  <c r="J663" i="7"/>
  <c r="D664" i="7"/>
  <c r="E664" i="7" s="1"/>
  <c r="F664" i="7" s="1"/>
  <c r="J664" i="7"/>
  <c r="D665" i="7"/>
  <c r="G665" i="7" s="1"/>
  <c r="J665" i="7"/>
  <c r="D666" i="7"/>
  <c r="G666" i="7" s="1"/>
  <c r="J666" i="7"/>
  <c r="D667" i="7"/>
  <c r="E667" i="7" s="1"/>
  <c r="F667" i="7" s="1"/>
  <c r="J667" i="7"/>
  <c r="D668" i="7"/>
  <c r="E668" i="7" s="1"/>
  <c r="F668" i="7" s="1"/>
  <c r="J668" i="7"/>
  <c r="D669" i="7"/>
  <c r="E669" i="7" s="1"/>
  <c r="F669" i="7" s="1"/>
  <c r="G669" i="7"/>
  <c r="J669" i="7"/>
  <c r="D670" i="7"/>
  <c r="G670" i="7" s="1"/>
  <c r="J670" i="7"/>
  <c r="D671" i="7"/>
  <c r="E671" i="7" s="1"/>
  <c r="F671" i="7" s="1"/>
  <c r="J671" i="7"/>
  <c r="D672" i="7"/>
  <c r="E672" i="7" s="1"/>
  <c r="F672" i="7" s="1"/>
  <c r="J672" i="7"/>
  <c r="D673" i="7"/>
  <c r="G673" i="7" s="1"/>
  <c r="J673" i="7"/>
  <c r="D674" i="7"/>
  <c r="G674" i="7" s="1"/>
  <c r="J674" i="7"/>
  <c r="D675" i="7"/>
  <c r="E675" i="7" s="1"/>
  <c r="F675" i="7" s="1"/>
  <c r="J675" i="7"/>
  <c r="D676" i="7"/>
  <c r="E676" i="7" s="1"/>
  <c r="F676" i="7" s="1"/>
  <c r="J676" i="7"/>
  <c r="D677" i="7"/>
  <c r="G677" i="7" s="1"/>
  <c r="J677" i="7"/>
  <c r="D678" i="7"/>
  <c r="G678" i="7" s="1"/>
  <c r="J678" i="7"/>
  <c r="D679" i="7"/>
  <c r="J679" i="7"/>
  <c r="D680" i="7"/>
  <c r="E680" i="7" s="1"/>
  <c r="F680" i="7" s="1"/>
  <c r="J680" i="7"/>
  <c r="D681" i="7"/>
  <c r="G681" i="7" s="1"/>
  <c r="J681" i="7"/>
  <c r="D682" i="7"/>
  <c r="G682" i="7" s="1"/>
  <c r="J682" i="7"/>
  <c r="D683" i="7"/>
  <c r="J683" i="7"/>
  <c r="D684" i="7"/>
  <c r="E684" i="7" s="1"/>
  <c r="F684" i="7" s="1"/>
  <c r="J684" i="7"/>
  <c r="D685" i="7"/>
  <c r="G685" i="7" s="1"/>
  <c r="J685" i="7"/>
  <c r="D686" i="7"/>
  <c r="G686" i="7" s="1"/>
  <c r="J686" i="7"/>
  <c r="D687" i="7"/>
  <c r="J687" i="7"/>
  <c r="D688" i="7"/>
  <c r="E688" i="7" s="1"/>
  <c r="F688" i="7" s="1"/>
  <c r="J688" i="7"/>
  <c r="D689" i="7"/>
  <c r="E689" i="7" s="1"/>
  <c r="F689" i="7" s="1"/>
  <c r="G689" i="7"/>
  <c r="J689" i="7"/>
  <c r="D690" i="7"/>
  <c r="G690" i="7" s="1"/>
  <c r="J690" i="7"/>
  <c r="D691" i="7"/>
  <c r="J691" i="7"/>
  <c r="D692" i="7"/>
  <c r="E692" i="7" s="1"/>
  <c r="F692" i="7" s="1"/>
  <c r="J692" i="7"/>
  <c r="D693" i="7"/>
  <c r="G693" i="7" s="1"/>
  <c r="J693" i="7"/>
  <c r="D694" i="7"/>
  <c r="G694" i="7" s="1"/>
  <c r="J694" i="7"/>
  <c r="D695" i="7"/>
  <c r="G695" i="7" s="1"/>
  <c r="J695" i="7"/>
  <c r="D696" i="7"/>
  <c r="E696" i="7" s="1"/>
  <c r="F696" i="7" s="1"/>
  <c r="J696" i="7"/>
  <c r="D697" i="7"/>
  <c r="G697" i="7" s="1"/>
  <c r="J697" i="7"/>
  <c r="D698" i="7"/>
  <c r="G698" i="7" s="1"/>
  <c r="J698" i="7"/>
  <c r="D699" i="7"/>
  <c r="G699" i="7" s="1"/>
  <c r="J699" i="7"/>
  <c r="D700" i="7"/>
  <c r="E700" i="7" s="1"/>
  <c r="F700" i="7" s="1"/>
  <c r="J700" i="7"/>
  <c r="D701" i="7"/>
  <c r="G701" i="7" s="1"/>
  <c r="J701" i="7"/>
  <c r="D702" i="7"/>
  <c r="G702" i="7" s="1"/>
  <c r="J702" i="7"/>
  <c r="D703" i="7"/>
  <c r="E703" i="7" s="1"/>
  <c r="F703" i="7" s="1"/>
  <c r="J703" i="7"/>
  <c r="D704" i="7"/>
  <c r="G704" i="7" s="1"/>
  <c r="J704" i="7"/>
  <c r="D705" i="7"/>
  <c r="G705" i="7" s="1"/>
  <c r="J705" i="7"/>
  <c r="D706" i="7"/>
  <c r="E706" i="7" s="1"/>
  <c r="F706" i="7" s="1"/>
  <c r="J706" i="7"/>
  <c r="D707" i="7"/>
  <c r="E707" i="7" s="1"/>
  <c r="F707" i="7" s="1"/>
  <c r="J707" i="7"/>
  <c r="D708" i="7"/>
  <c r="G708" i="7" s="1"/>
  <c r="J708" i="7"/>
  <c r="D709" i="7"/>
  <c r="G709" i="7" s="1"/>
  <c r="J709" i="7"/>
  <c r="D710" i="7"/>
  <c r="E710" i="7" s="1"/>
  <c r="F710" i="7" s="1"/>
  <c r="J710" i="7"/>
  <c r="D711" i="7"/>
  <c r="E711" i="7" s="1"/>
  <c r="F711" i="7" s="1"/>
  <c r="J711" i="7"/>
  <c r="D712" i="7"/>
  <c r="E712" i="7" s="1"/>
  <c r="F712" i="7" s="1"/>
  <c r="J712" i="7"/>
  <c r="D713" i="7"/>
  <c r="G713" i="7" s="1"/>
  <c r="J713" i="7"/>
  <c r="D714" i="7"/>
  <c r="E714" i="7" s="1"/>
  <c r="F714" i="7" s="1"/>
  <c r="J714" i="7"/>
  <c r="D715" i="7"/>
  <c r="E715" i="7" s="1"/>
  <c r="F715" i="7" s="1"/>
  <c r="J715" i="7"/>
  <c r="D716" i="7"/>
  <c r="G716" i="7" s="1"/>
  <c r="J716" i="7"/>
  <c r="D717" i="7"/>
  <c r="G717" i="7" s="1"/>
  <c r="J717" i="7"/>
  <c r="D718" i="7"/>
  <c r="G718" i="7" s="1"/>
  <c r="E718" i="7"/>
  <c r="F718" i="7" s="1"/>
  <c r="J718" i="7"/>
  <c r="D719" i="7"/>
  <c r="E719" i="7" s="1"/>
  <c r="F719" i="7" s="1"/>
  <c r="J719" i="7"/>
  <c r="D720" i="7"/>
  <c r="E720" i="7" s="1"/>
  <c r="F720" i="7" s="1"/>
  <c r="J720" i="7"/>
  <c r="D721" i="7"/>
  <c r="G721" i="7" s="1"/>
  <c r="J721" i="7"/>
  <c r="D722" i="7"/>
  <c r="E722" i="7" s="1"/>
  <c r="F722" i="7" s="1"/>
  <c r="J722" i="7"/>
  <c r="D723" i="7"/>
  <c r="E723" i="7" s="1"/>
  <c r="F723" i="7" s="1"/>
  <c r="J723" i="7"/>
  <c r="D724" i="7"/>
  <c r="G724" i="7" s="1"/>
  <c r="J724" i="7"/>
  <c r="D725" i="7"/>
  <c r="G725" i="7" s="1"/>
  <c r="J725" i="7"/>
  <c r="D726" i="7"/>
  <c r="E726" i="7" s="1"/>
  <c r="F726" i="7" s="1"/>
  <c r="J726" i="7"/>
  <c r="D727" i="7"/>
  <c r="E727" i="7" s="1"/>
  <c r="F727" i="7" s="1"/>
  <c r="J727" i="7"/>
  <c r="D728" i="7"/>
  <c r="E728" i="7" s="1"/>
  <c r="F728" i="7" s="1"/>
  <c r="J728" i="7"/>
  <c r="D729" i="7"/>
  <c r="G729" i="7" s="1"/>
  <c r="J729" i="7"/>
  <c r="D730" i="7"/>
  <c r="E730" i="7" s="1"/>
  <c r="F730" i="7" s="1"/>
  <c r="J730" i="7"/>
  <c r="D731" i="7"/>
  <c r="E731" i="7" s="1"/>
  <c r="F731" i="7" s="1"/>
  <c r="J731" i="7"/>
  <c r="D732" i="7"/>
  <c r="G732" i="7" s="1"/>
  <c r="J732" i="7"/>
  <c r="D733" i="7"/>
  <c r="G733" i="7" s="1"/>
  <c r="J733" i="7"/>
  <c r="D734" i="7"/>
  <c r="E734" i="7"/>
  <c r="F734" i="7" s="1"/>
  <c r="G734" i="7"/>
  <c r="J734" i="7"/>
  <c r="D735" i="7"/>
  <c r="E735" i="7" s="1"/>
  <c r="F735" i="7" s="1"/>
  <c r="J735" i="7"/>
  <c r="T12" i="8" l="1"/>
  <c r="E681" i="7"/>
  <c r="F681" i="7" s="1"/>
  <c r="E629" i="7"/>
  <c r="F629" i="7" s="1"/>
  <c r="E523" i="7"/>
  <c r="F523" i="7" s="1"/>
  <c r="S8" i="8"/>
  <c r="E657" i="7"/>
  <c r="F657" i="7" s="1"/>
  <c r="E611" i="7"/>
  <c r="F611" i="7" s="1"/>
  <c r="E556" i="7"/>
  <c r="F556" i="7" s="1"/>
  <c r="G545" i="7"/>
  <c r="G483" i="7"/>
  <c r="G684" i="7"/>
  <c r="G664" i="7"/>
  <c r="E646" i="7"/>
  <c r="F646" i="7" s="1"/>
  <c r="E555" i="7"/>
  <c r="F555" i="7" s="1"/>
  <c r="E491" i="7"/>
  <c r="F491" i="7" s="1"/>
  <c r="G395" i="7"/>
  <c r="G431" i="7"/>
  <c r="E690" i="7"/>
  <c r="F690" i="7" s="1"/>
  <c r="E678" i="7"/>
  <c r="F678" i="7" s="1"/>
  <c r="G652" i="7"/>
  <c r="E610" i="7"/>
  <c r="F610" i="7" s="1"/>
  <c r="E605" i="7"/>
  <c r="F605" i="7" s="1"/>
  <c r="E582" i="7"/>
  <c r="F582" i="7" s="1"/>
  <c r="E567" i="7"/>
  <c r="F567" i="7" s="1"/>
  <c r="E525" i="7"/>
  <c r="F525" i="7" s="1"/>
  <c r="E524" i="7"/>
  <c r="F524" i="7" s="1"/>
  <c r="E521" i="7"/>
  <c r="F521" i="7" s="1"/>
  <c r="E465" i="7"/>
  <c r="F465" i="7" s="1"/>
  <c r="I74" i="12"/>
  <c r="I75" i="12"/>
  <c r="I111" i="12"/>
  <c r="I116" i="12"/>
  <c r="I68" i="12"/>
  <c r="I122" i="12"/>
  <c r="I133" i="12"/>
  <c r="I142" i="12"/>
  <c r="I158" i="12"/>
  <c r="I171" i="12"/>
  <c r="I194" i="12"/>
  <c r="I177" i="12"/>
  <c r="I195" i="12"/>
  <c r="I160" i="12"/>
  <c r="I167" i="12"/>
  <c r="I176" i="12"/>
  <c r="I183" i="12"/>
  <c r="I152" i="12"/>
  <c r="I201" i="12"/>
  <c r="I215" i="12"/>
  <c r="I192" i="12"/>
  <c r="I196" i="12"/>
  <c r="I203" i="12"/>
  <c r="I204" i="12"/>
  <c r="I216" i="12"/>
  <c r="I227" i="12"/>
  <c r="I296" i="12"/>
  <c r="I225" i="12"/>
  <c r="I232" i="12"/>
  <c r="I250" i="12"/>
  <c r="I266" i="12"/>
  <c r="I284" i="12"/>
  <c r="I272" i="12"/>
  <c r="I292" i="12"/>
  <c r="I303" i="12"/>
  <c r="I308" i="12"/>
  <c r="I286" i="12"/>
  <c r="I313" i="12"/>
  <c r="I429" i="12"/>
  <c r="I340" i="12"/>
  <c r="I365" i="12"/>
  <c r="I382" i="12"/>
  <c r="I433" i="12"/>
  <c r="I497" i="12"/>
  <c r="I410" i="12"/>
  <c r="I453" i="12"/>
  <c r="I485" i="12"/>
  <c r="I517" i="12"/>
  <c r="I562" i="12"/>
  <c r="I473" i="12"/>
  <c r="I501" i="12"/>
  <c r="I324" i="12"/>
  <c r="I344" i="12"/>
  <c r="I393" i="12"/>
  <c r="I446" i="12"/>
  <c r="I511" i="12"/>
  <c r="I553" i="12"/>
  <c r="I588" i="12"/>
  <c r="I604" i="12"/>
  <c r="I620" i="12"/>
  <c r="I636" i="12"/>
  <c r="I652" i="12"/>
  <c r="I668" i="12"/>
  <c r="I684" i="12"/>
  <c r="I700" i="12"/>
  <c r="I716" i="12"/>
  <c r="I437" i="12"/>
  <c r="I494" i="12"/>
  <c r="I733" i="12"/>
  <c r="I732" i="12"/>
  <c r="I392" i="12"/>
  <c r="I423" i="12"/>
  <c r="I542" i="12"/>
  <c r="I590" i="12"/>
  <c r="I618" i="12"/>
  <c r="I650" i="12"/>
  <c r="I682" i="12"/>
  <c r="I722" i="12"/>
  <c r="I641" i="12"/>
  <c r="I559" i="12"/>
  <c r="I730" i="12"/>
  <c r="I386" i="12"/>
  <c r="I726" i="12"/>
  <c r="I597" i="12"/>
  <c r="I617" i="12"/>
  <c r="I697" i="12"/>
  <c r="I709" i="12"/>
  <c r="I725" i="12"/>
  <c r="I515" i="12"/>
  <c r="I598" i="12"/>
  <c r="I626" i="12"/>
  <c r="I662" i="12"/>
  <c r="I694" i="12"/>
  <c r="I729" i="12"/>
  <c r="I589" i="12"/>
  <c r="I625" i="12"/>
  <c r="I689" i="12"/>
  <c r="I701" i="12"/>
  <c r="I535" i="12"/>
  <c r="I484" i="12"/>
  <c r="I418" i="12"/>
  <c r="I297" i="12"/>
  <c r="I424" i="12"/>
  <c r="I371" i="12"/>
  <c r="I334" i="12"/>
  <c r="I543" i="12"/>
  <c r="I488" i="12"/>
  <c r="I454" i="12"/>
  <c r="I731" i="12"/>
  <c r="I715" i="12"/>
  <c r="I699" i="12"/>
  <c r="I683" i="12"/>
  <c r="I667" i="12"/>
  <c r="I651" i="12"/>
  <c r="I635" i="12"/>
  <c r="I619" i="12"/>
  <c r="I603" i="12"/>
  <c r="I587" i="12"/>
  <c r="I564" i="12"/>
  <c r="I539" i="12"/>
  <c r="I514" i="12"/>
  <c r="I487" i="12"/>
  <c r="I468" i="12"/>
  <c r="I438" i="12"/>
  <c r="I512" i="12"/>
  <c r="I448" i="12"/>
  <c r="I387" i="12"/>
  <c r="I342" i="12"/>
  <c r="I524" i="12"/>
  <c r="I492" i="12"/>
  <c r="I460" i="12"/>
  <c r="I412" i="12"/>
  <c r="I363" i="12"/>
  <c r="I383" i="12"/>
  <c r="I330" i="12"/>
  <c r="I287" i="12"/>
  <c r="I359" i="12"/>
  <c r="I343" i="12"/>
  <c r="I326" i="12"/>
  <c r="I301" i="12"/>
  <c r="I321" i="12"/>
  <c r="I285" i="12"/>
  <c r="I241" i="12"/>
  <c r="I271" i="12"/>
  <c r="I239" i="12"/>
  <c r="I267" i="12"/>
  <c r="I302" i="12"/>
  <c r="I279" i="12"/>
  <c r="I247" i="12"/>
  <c r="I244" i="12"/>
  <c r="I91" i="12"/>
  <c r="I107" i="12"/>
  <c r="I124" i="12"/>
  <c r="I149" i="12"/>
  <c r="I153" i="12"/>
  <c r="I132" i="12"/>
  <c r="I138" i="12"/>
  <c r="I164" i="12"/>
  <c r="I180" i="12"/>
  <c r="I85" i="12"/>
  <c r="I71" i="12"/>
  <c r="I87" i="12"/>
  <c r="I92" i="12"/>
  <c r="I103" i="12"/>
  <c r="I96" i="12"/>
  <c r="I109" i="12"/>
  <c r="I119" i="12"/>
  <c r="I127" i="12"/>
  <c r="I135" i="12"/>
  <c r="I84" i="12"/>
  <c r="I69" i="12"/>
  <c r="I88" i="12"/>
  <c r="I99" i="12"/>
  <c r="I104" i="12"/>
  <c r="I112" i="12"/>
  <c r="I117" i="12"/>
  <c r="I125" i="12"/>
  <c r="I150" i="12"/>
  <c r="I137" i="12"/>
  <c r="I126" i="12"/>
  <c r="I139" i="12"/>
  <c r="I151" i="12"/>
  <c r="I159" i="12"/>
  <c r="I143" i="12"/>
  <c r="I163" i="12"/>
  <c r="I170" i="12"/>
  <c r="I187" i="12"/>
  <c r="I199" i="12"/>
  <c r="I165" i="12"/>
  <c r="I173" i="12"/>
  <c r="I181" i="12"/>
  <c r="I193" i="12"/>
  <c r="I190" i="12"/>
  <c r="I205" i="12"/>
  <c r="I217" i="12"/>
  <c r="I235" i="12"/>
  <c r="I208" i="12"/>
  <c r="I252" i="12"/>
  <c r="I268" i="12"/>
  <c r="I219" i="12"/>
  <c r="I222" i="12"/>
  <c r="I238" i="12"/>
  <c r="I256" i="12"/>
  <c r="I293" i="12"/>
  <c r="I323" i="12"/>
  <c r="I254" i="12"/>
  <c r="I281" i="12"/>
  <c r="I327" i="12"/>
  <c r="I312" i="12"/>
  <c r="I328" i="12"/>
  <c r="I388" i="12"/>
  <c r="I413" i="12"/>
  <c r="I461" i="12"/>
  <c r="I493" i="12"/>
  <c r="I525" i="12"/>
  <c r="I352" i="12"/>
  <c r="I357" i="12"/>
  <c r="I417" i="12"/>
  <c r="I481" i="12"/>
  <c r="I349" i="12"/>
  <c r="I364" i="12"/>
  <c r="I376" i="12"/>
  <c r="I399" i="12"/>
  <c r="I405" i="12"/>
  <c r="I546" i="12"/>
  <c r="I565" i="12"/>
  <c r="I474" i="12"/>
  <c r="I537" i="12"/>
  <c r="I236" i="12"/>
  <c r="I394" i="12"/>
  <c r="I479" i="12"/>
  <c r="I576" i="12"/>
  <c r="I592" i="12"/>
  <c r="I608" i="12"/>
  <c r="I624" i="12"/>
  <c r="I640" i="12"/>
  <c r="I656" i="12"/>
  <c r="I672" i="12"/>
  <c r="I688" i="12"/>
  <c r="I704" i="12"/>
  <c r="I720" i="12"/>
  <c r="I228" i="12"/>
  <c r="I431" i="12"/>
  <c r="I443" i="12"/>
  <c r="I350" i="12"/>
  <c r="I426" i="12"/>
  <c r="I558" i="12"/>
  <c r="I377" i="12"/>
  <c r="I419" i="12"/>
  <c r="I499" i="12"/>
  <c r="I560" i="12"/>
  <c r="I594" i="12"/>
  <c r="I630" i="12"/>
  <c r="I658" i="12"/>
  <c r="I690" i="12"/>
  <c r="I462" i="12"/>
  <c r="I531" i="12"/>
  <c r="I637" i="12"/>
  <c r="I721" i="12"/>
  <c r="I338" i="12"/>
  <c r="I483" i="12"/>
  <c r="I555" i="12"/>
  <c r="I566" i="12"/>
  <c r="I571" i="12"/>
  <c r="I332" i="12"/>
  <c r="I390" i="12"/>
  <c r="I561" i="12"/>
  <c r="I633" i="12"/>
  <c r="I649" i="12"/>
  <c r="I661" i="12"/>
  <c r="I574" i="12"/>
  <c r="I606" i="12"/>
  <c r="I638" i="12"/>
  <c r="I670" i="12"/>
  <c r="I702" i="12"/>
  <c r="I653" i="12"/>
  <c r="I705" i="12"/>
  <c r="I213" i="12"/>
  <c r="I530" i="12"/>
  <c r="I471" i="12"/>
  <c r="I406" i="12"/>
  <c r="I568" i="12"/>
  <c r="I422" i="12"/>
  <c r="I369" i="12"/>
  <c r="I305" i="12"/>
  <c r="I520" i="12"/>
  <c r="I486" i="12"/>
  <c r="I435" i="12"/>
  <c r="I727" i="12"/>
  <c r="I711" i="12"/>
  <c r="I695" i="12"/>
  <c r="I679" i="12"/>
  <c r="I663" i="12"/>
  <c r="I647" i="12"/>
  <c r="I631" i="12"/>
  <c r="I615" i="12"/>
  <c r="I599" i="12"/>
  <c r="I583" i="12"/>
  <c r="I563" i="12"/>
  <c r="I534" i="12"/>
  <c r="I504" i="12"/>
  <c r="I482" i="12"/>
  <c r="I455" i="12"/>
  <c r="I436" i="12"/>
  <c r="I496" i="12"/>
  <c r="I432" i="12"/>
  <c r="I373" i="12"/>
  <c r="I544" i="12"/>
  <c r="I523" i="12"/>
  <c r="I491" i="12"/>
  <c r="I459" i="12"/>
  <c r="I396" i="12"/>
  <c r="I353" i="12"/>
  <c r="I367" i="12"/>
  <c r="I314" i="12"/>
  <c r="I274" i="12"/>
  <c r="I355" i="12"/>
  <c r="I339" i="12"/>
  <c r="I325" i="12"/>
  <c r="I258" i="12"/>
  <c r="I320" i="12"/>
  <c r="I275" i="12"/>
  <c r="I237" i="12"/>
  <c r="I269" i="12"/>
  <c r="I231" i="12"/>
  <c r="I251" i="12"/>
  <c r="I298" i="12"/>
  <c r="I278" i="12"/>
  <c r="I246" i="12"/>
  <c r="I345" i="12"/>
  <c r="I414" i="12"/>
  <c r="I82" i="12"/>
  <c r="I101" i="12"/>
  <c r="I70" i="12"/>
  <c r="I94" i="12"/>
  <c r="I80" i="12"/>
  <c r="I106" i="12"/>
  <c r="I120" i="12"/>
  <c r="I128" i="12"/>
  <c r="I72" i="12"/>
  <c r="I90" i="12"/>
  <c r="I97" i="12"/>
  <c r="I130" i="12"/>
  <c r="I147" i="12"/>
  <c r="I161" i="12"/>
  <c r="I140" i="12"/>
  <c r="I134" i="12"/>
  <c r="I146" i="12"/>
  <c r="I154" i="12"/>
  <c r="I162" i="12"/>
  <c r="I172" i="12"/>
  <c r="I179" i="12"/>
  <c r="I185" i="12"/>
  <c r="I178" i="12"/>
  <c r="I144" i="12"/>
  <c r="I168" i="12"/>
  <c r="I175" i="12"/>
  <c r="I184" i="12"/>
  <c r="I145" i="12"/>
  <c r="I197" i="12"/>
  <c r="I212" i="12"/>
  <c r="I202" i="12"/>
  <c r="I200" i="12"/>
  <c r="I206" i="12"/>
  <c r="I211" i="12"/>
  <c r="I226" i="12"/>
  <c r="I245" i="12"/>
  <c r="I261" i="12"/>
  <c r="I280" i="12"/>
  <c r="I218" i="12"/>
  <c r="I224" i="12"/>
  <c r="I233" i="12"/>
  <c r="I240" i="12"/>
  <c r="I288" i="12"/>
  <c r="I249" i="12"/>
  <c r="I270" i="12"/>
  <c r="I276" i="12"/>
  <c r="I300" i="12"/>
  <c r="I315" i="12"/>
  <c r="I307" i="12"/>
  <c r="I329" i="12"/>
  <c r="I384" i="12"/>
  <c r="I397" i="12"/>
  <c r="I336" i="12"/>
  <c r="I341" i="12"/>
  <c r="I372" i="12"/>
  <c r="I401" i="12"/>
  <c r="I465" i="12"/>
  <c r="I529" i="12"/>
  <c r="I411" i="12"/>
  <c r="I457" i="12"/>
  <c r="I489" i="12"/>
  <c r="I521" i="12"/>
  <c r="I541" i="12"/>
  <c r="I549" i="12"/>
  <c r="I441" i="12"/>
  <c r="I469" i="12"/>
  <c r="I505" i="12"/>
  <c r="I348" i="12"/>
  <c r="I389" i="12"/>
  <c r="I447" i="12"/>
  <c r="I510" i="12"/>
  <c r="I567" i="12"/>
  <c r="I580" i="12"/>
  <c r="I596" i="12"/>
  <c r="I612" i="12"/>
  <c r="I628" i="12"/>
  <c r="I644" i="12"/>
  <c r="I660" i="12"/>
  <c r="I676" i="12"/>
  <c r="I692" i="12"/>
  <c r="I708" i="12"/>
  <c r="I724" i="12"/>
  <c r="I360" i="12"/>
  <c r="I538" i="12"/>
  <c r="I425" i="12"/>
  <c r="I602" i="12"/>
  <c r="I634" i="12"/>
  <c r="I666" i="12"/>
  <c r="I698" i="12"/>
  <c r="I717" i="12"/>
  <c r="I550" i="12"/>
  <c r="I402" i="12"/>
  <c r="I585" i="12"/>
  <c r="I613" i="12"/>
  <c r="I665" i="12"/>
  <c r="I677" i="12"/>
  <c r="I713" i="12"/>
  <c r="I467" i="12"/>
  <c r="I578" i="12"/>
  <c r="I610" i="12"/>
  <c r="I646" i="12"/>
  <c r="I678" i="12"/>
  <c r="I710" i="12"/>
  <c r="I375" i="12"/>
  <c r="I577" i="12"/>
  <c r="I605" i="12"/>
  <c r="I621" i="12"/>
  <c r="I657" i="12"/>
  <c r="I669" i="12"/>
  <c r="I210" i="12"/>
  <c r="I570" i="12"/>
  <c r="I516" i="12"/>
  <c r="I452" i="12"/>
  <c r="I404" i="12"/>
  <c r="I552" i="12"/>
  <c r="I420" i="12"/>
  <c r="I361" i="12"/>
  <c r="I572" i="12"/>
  <c r="I518" i="12"/>
  <c r="I466" i="12"/>
  <c r="I408" i="12"/>
  <c r="I723" i="12"/>
  <c r="I707" i="12"/>
  <c r="I691" i="12"/>
  <c r="I675" i="12"/>
  <c r="I659" i="12"/>
  <c r="I643" i="12"/>
  <c r="I627" i="12"/>
  <c r="I611" i="12"/>
  <c r="I595" i="12"/>
  <c r="I579" i="12"/>
  <c r="I548" i="12"/>
  <c r="I532" i="12"/>
  <c r="I502" i="12"/>
  <c r="I472" i="12"/>
  <c r="I450" i="12"/>
  <c r="I407" i="12"/>
  <c r="I480" i="12"/>
  <c r="I416" i="12"/>
  <c r="I362" i="12"/>
  <c r="I540" i="12"/>
  <c r="I508" i="12"/>
  <c r="I476" i="12"/>
  <c r="I444" i="12"/>
  <c r="I378" i="12"/>
  <c r="I346" i="12"/>
  <c r="I318" i="12"/>
  <c r="I291" i="12"/>
  <c r="I259" i="12"/>
  <c r="I351" i="12"/>
  <c r="I335" i="12"/>
  <c r="I310" i="12"/>
  <c r="I242" i="12"/>
  <c r="I304" i="12"/>
  <c r="I273" i="12"/>
  <c r="I229" i="12"/>
  <c r="I255" i="12"/>
  <c r="I223" i="12"/>
  <c r="I295" i="12"/>
  <c r="I263" i="12"/>
  <c r="I220" i="12"/>
  <c r="I370" i="12"/>
  <c r="I66" i="12"/>
  <c r="I89" i="12"/>
  <c r="I78" i="12"/>
  <c r="I67" i="12"/>
  <c r="I83" i="12"/>
  <c r="I76" i="12"/>
  <c r="I110" i="12"/>
  <c r="I98" i="12"/>
  <c r="I86" i="12"/>
  <c r="I93" i="12"/>
  <c r="I79" i="12"/>
  <c r="I95" i="12"/>
  <c r="I77" i="12"/>
  <c r="I102" i="12"/>
  <c r="I81" i="12"/>
  <c r="I108" i="12"/>
  <c r="I115" i="12"/>
  <c r="I123" i="12"/>
  <c r="I131" i="12"/>
  <c r="I114" i="12"/>
  <c r="I73" i="12"/>
  <c r="I100" i="12"/>
  <c r="I105" i="12"/>
  <c r="I113" i="12"/>
  <c r="I121" i="12"/>
  <c r="I148" i="12"/>
  <c r="I157" i="12"/>
  <c r="I118" i="12"/>
  <c r="I129" i="12"/>
  <c r="I136" i="12"/>
  <c r="I141" i="12"/>
  <c r="I155" i="12"/>
  <c r="I156" i="12"/>
  <c r="I186" i="12"/>
  <c r="I169" i="12"/>
  <c r="I191" i="12"/>
  <c r="I188" i="12"/>
  <c r="I166" i="12"/>
  <c r="I174" i="12"/>
  <c r="I182" i="12"/>
  <c r="I214" i="12"/>
  <c r="I189" i="12"/>
  <c r="I198" i="12"/>
  <c r="I207" i="12"/>
  <c r="I234" i="12"/>
  <c r="I248" i="12"/>
  <c r="I264" i="12"/>
  <c r="I230" i="12"/>
  <c r="I265" i="12"/>
  <c r="I282" i="12"/>
  <c r="I311" i="12"/>
  <c r="I277" i="12"/>
  <c r="I260" i="12"/>
  <c r="I368" i="12"/>
  <c r="I381" i="12"/>
  <c r="I445" i="12"/>
  <c r="I477" i="12"/>
  <c r="I509" i="12"/>
  <c r="I299" i="12"/>
  <c r="I356" i="12"/>
  <c r="I449" i="12"/>
  <c r="I513" i="12"/>
  <c r="I380" i="12"/>
  <c r="I398" i="12"/>
  <c r="I403" i="12"/>
  <c r="I409" i="12"/>
  <c r="I458" i="12"/>
  <c r="I490" i="12"/>
  <c r="I522" i="12"/>
  <c r="I442" i="12"/>
  <c r="I506" i="12"/>
  <c r="I557" i="12"/>
  <c r="I319" i="12"/>
  <c r="I385" i="12"/>
  <c r="I395" i="12"/>
  <c r="I478" i="12"/>
  <c r="I551" i="12"/>
  <c r="I569" i="12"/>
  <c r="I584" i="12"/>
  <c r="I600" i="12"/>
  <c r="I616" i="12"/>
  <c r="I632" i="12"/>
  <c r="I648" i="12"/>
  <c r="I664" i="12"/>
  <c r="I680" i="12"/>
  <c r="I696" i="12"/>
  <c r="I712" i="12"/>
  <c r="I728" i="12"/>
  <c r="I333" i="12"/>
  <c r="I430" i="12"/>
  <c r="I533" i="12"/>
  <c r="I421" i="12"/>
  <c r="I427" i="12"/>
  <c r="I495" i="12"/>
  <c r="I582" i="12"/>
  <c r="I614" i="12"/>
  <c r="I642" i="12"/>
  <c r="I674" i="12"/>
  <c r="I714" i="12"/>
  <c r="I379" i="12"/>
  <c r="I527" i="12"/>
  <c r="I573" i="12"/>
  <c r="I366" i="12"/>
  <c r="I415" i="12"/>
  <c r="I463" i="12"/>
  <c r="I526" i="12"/>
  <c r="I706" i="12"/>
  <c r="I451" i="12"/>
  <c r="I581" i="12"/>
  <c r="I601" i="12"/>
  <c r="I629" i="12"/>
  <c r="I645" i="12"/>
  <c r="I681" i="12"/>
  <c r="I693" i="12"/>
  <c r="I586" i="12"/>
  <c r="I622" i="12"/>
  <c r="I654" i="12"/>
  <c r="I686" i="12"/>
  <c r="I718" i="12"/>
  <c r="I545" i="12"/>
  <c r="I593" i="12"/>
  <c r="I609" i="12"/>
  <c r="I673" i="12"/>
  <c r="I685" i="12"/>
  <c r="I209" i="12"/>
  <c r="I556" i="12"/>
  <c r="I503" i="12"/>
  <c r="I439" i="12"/>
  <c r="I316" i="12"/>
  <c r="I434" i="12"/>
  <c r="I391" i="12"/>
  <c r="I354" i="12"/>
  <c r="I554" i="12"/>
  <c r="I498" i="12"/>
  <c r="I456" i="12"/>
  <c r="I735" i="12"/>
  <c r="I719" i="12"/>
  <c r="I703" i="12"/>
  <c r="I687" i="12"/>
  <c r="I671" i="12"/>
  <c r="I655" i="12"/>
  <c r="I639" i="12"/>
  <c r="I623" i="12"/>
  <c r="I607" i="12"/>
  <c r="I591" i="12"/>
  <c r="I575" i="12"/>
  <c r="I547" i="12"/>
  <c r="I519" i="12"/>
  <c r="I500" i="12"/>
  <c r="I470" i="12"/>
  <c r="I440" i="12"/>
  <c r="I528" i="12"/>
  <c r="I464" i="12"/>
  <c r="I400" i="12"/>
  <c r="I358" i="12"/>
  <c r="I536" i="12"/>
  <c r="I507" i="12"/>
  <c r="I475" i="12"/>
  <c r="I428" i="12"/>
  <c r="I374" i="12"/>
  <c r="I337" i="12"/>
  <c r="I317" i="12"/>
  <c r="I289" i="12"/>
  <c r="I243" i="12"/>
  <c r="I347" i="12"/>
  <c r="I331" i="12"/>
  <c r="I309" i="12"/>
  <c r="I322" i="12"/>
  <c r="I290" i="12"/>
  <c r="I257" i="12"/>
  <c r="I221" i="12"/>
  <c r="I253" i="12"/>
  <c r="I283" i="12"/>
  <c r="I306" i="12"/>
  <c r="I294" i="12"/>
  <c r="I262" i="12"/>
  <c r="G457" i="7"/>
  <c r="G439" i="7"/>
  <c r="G726" i="7"/>
  <c r="E665" i="7"/>
  <c r="F665" i="7" s="1"/>
  <c r="E662" i="7"/>
  <c r="F662" i="7" s="1"/>
  <c r="G653" i="7"/>
  <c r="E641" i="7"/>
  <c r="F641" i="7" s="1"/>
  <c r="E614" i="7"/>
  <c r="F614" i="7" s="1"/>
  <c r="E597" i="7"/>
  <c r="F597" i="7" s="1"/>
  <c r="E586" i="7"/>
  <c r="F586" i="7" s="1"/>
  <c r="E578" i="7"/>
  <c r="F578" i="7" s="1"/>
  <c r="E575" i="7"/>
  <c r="F575" i="7" s="1"/>
  <c r="G561" i="7"/>
  <c r="E519" i="7"/>
  <c r="F519" i="7" s="1"/>
  <c r="E512" i="7"/>
  <c r="F512" i="7" s="1"/>
  <c r="E493" i="7"/>
  <c r="F493" i="7" s="1"/>
  <c r="E492" i="7"/>
  <c r="F492" i="7" s="1"/>
  <c r="E489" i="7"/>
  <c r="F489" i="7" s="1"/>
  <c r="G471" i="7"/>
  <c r="G420" i="7"/>
  <c r="G404" i="7"/>
  <c r="E393" i="7"/>
  <c r="F393" i="7" s="1"/>
  <c r="G384" i="7"/>
  <c r="G379" i="7"/>
  <c r="G376" i="7"/>
  <c r="G680" i="7"/>
  <c r="E673" i="7"/>
  <c r="F673" i="7" s="1"/>
  <c r="G668" i="7"/>
  <c r="G648" i="7"/>
  <c r="E635" i="7"/>
  <c r="F635" i="7" s="1"/>
  <c r="E617" i="7"/>
  <c r="F617" i="7" s="1"/>
  <c r="E609" i="7"/>
  <c r="F609" i="7" s="1"/>
  <c r="G589" i="7"/>
  <c r="E579" i="7"/>
  <c r="F579" i="7" s="1"/>
  <c r="E573" i="7"/>
  <c r="F573" i="7" s="1"/>
  <c r="E564" i="7"/>
  <c r="F564" i="7" s="1"/>
  <c r="E544" i="7"/>
  <c r="F544" i="7" s="1"/>
  <c r="E539" i="7"/>
  <c r="F539" i="7" s="1"/>
  <c r="E536" i="7"/>
  <c r="F536" i="7" s="1"/>
  <c r="E535" i="7"/>
  <c r="F535" i="7" s="1"/>
  <c r="G515" i="7"/>
  <c r="E487" i="7"/>
  <c r="F487" i="7" s="1"/>
  <c r="E480" i="7"/>
  <c r="F480" i="7" s="1"/>
  <c r="E421" i="7"/>
  <c r="F421" i="7" s="1"/>
  <c r="E409" i="7"/>
  <c r="F409" i="7" s="1"/>
  <c r="E377" i="7"/>
  <c r="F377" i="7" s="1"/>
  <c r="G372" i="7"/>
  <c r="G720" i="7"/>
  <c r="G388" i="7"/>
  <c r="CI9" i="4"/>
  <c r="G728" i="7"/>
  <c r="G712" i="7"/>
  <c r="E694" i="7"/>
  <c r="F694" i="7" s="1"/>
  <c r="E685" i="7"/>
  <c r="F685" i="7" s="1"/>
  <c r="E682" i="7"/>
  <c r="F682" i="7" s="1"/>
  <c r="G676" i="7"/>
  <c r="E666" i="7"/>
  <c r="F666" i="7" s="1"/>
  <c r="G660" i="7"/>
  <c r="E650" i="7"/>
  <c r="F650" i="7" s="1"/>
  <c r="G633" i="7"/>
  <c r="E622" i="7"/>
  <c r="F622" i="7" s="1"/>
  <c r="E618" i="7"/>
  <c r="F618" i="7" s="1"/>
  <c r="E599" i="7"/>
  <c r="F599" i="7" s="1"/>
  <c r="E598" i="7"/>
  <c r="F598" i="7" s="1"/>
  <c r="E595" i="7"/>
  <c r="F595" i="7" s="1"/>
  <c r="E594" i="7"/>
  <c r="F594" i="7" s="1"/>
  <c r="E593" i="7"/>
  <c r="F593" i="7" s="1"/>
  <c r="G553" i="7"/>
  <c r="E552" i="7"/>
  <c r="F552" i="7" s="1"/>
  <c r="E547" i="7"/>
  <c r="F547" i="7" s="1"/>
  <c r="E533" i="7"/>
  <c r="F533" i="7" s="1"/>
  <c r="E532" i="7"/>
  <c r="F532" i="7" s="1"/>
  <c r="E531" i="7"/>
  <c r="F531" i="7" s="1"/>
  <c r="E528" i="7"/>
  <c r="F528" i="7" s="1"/>
  <c r="E507" i="7"/>
  <c r="F507" i="7" s="1"/>
  <c r="E496" i="7"/>
  <c r="F496" i="7" s="1"/>
  <c r="E475" i="7"/>
  <c r="F475" i="7" s="1"/>
  <c r="G461" i="7"/>
  <c r="G453" i="7"/>
  <c r="G445" i="7"/>
  <c r="G437" i="7"/>
  <c r="G429" i="7"/>
  <c r="E413" i="7"/>
  <c r="F413" i="7" s="1"/>
  <c r="G399" i="7"/>
  <c r="CI8" i="4"/>
  <c r="G710" i="7"/>
  <c r="G692" i="7"/>
  <c r="E674" i="7"/>
  <c r="F674" i="7" s="1"/>
  <c r="E658" i="7"/>
  <c r="F658" i="7" s="1"/>
  <c r="E637" i="7"/>
  <c r="F637" i="7" s="1"/>
  <c r="E625" i="7"/>
  <c r="F625" i="7" s="1"/>
  <c r="E613" i="7"/>
  <c r="F613" i="7" s="1"/>
  <c r="E602" i="7"/>
  <c r="F602" i="7" s="1"/>
  <c r="E591" i="7"/>
  <c r="F591" i="7" s="1"/>
  <c r="E581" i="7"/>
  <c r="F581" i="7" s="1"/>
  <c r="E570" i="7"/>
  <c r="F570" i="7" s="1"/>
  <c r="E563" i="7"/>
  <c r="F563" i="7" s="1"/>
  <c r="E548" i="7"/>
  <c r="F548" i="7" s="1"/>
  <c r="G543" i="7"/>
  <c r="E509" i="7"/>
  <c r="F509" i="7" s="1"/>
  <c r="E508" i="7"/>
  <c r="F508" i="7" s="1"/>
  <c r="E505" i="7"/>
  <c r="F505" i="7" s="1"/>
  <c r="G499" i="7"/>
  <c r="E477" i="7"/>
  <c r="F477" i="7" s="1"/>
  <c r="E476" i="7"/>
  <c r="F476" i="7" s="1"/>
  <c r="E473" i="7"/>
  <c r="F473" i="7" s="1"/>
  <c r="G467" i="7"/>
  <c r="E425" i="7"/>
  <c r="F425" i="7" s="1"/>
  <c r="G411" i="7"/>
  <c r="G408" i="7"/>
  <c r="E400" i="7"/>
  <c r="F400" i="7" s="1"/>
  <c r="E397" i="7"/>
  <c r="F397" i="7" s="1"/>
  <c r="E732" i="7"/>
  <c r="F732" i="7" s="1"/>
  <c r="G730" i="7"/>
  <c r="E724" i="7"/>
  <c r="F724" i="7" s="1"/>
  <c r="G722" i="7"/>
  <c r="E716" i="7"/>
  <c r="F716" i="7" s="1"/>
  <c r="G714" i="7"/>
  <c r="E708" i="7"/>
  <c r="F708" i="7" s="1"/>
  <c r="G706" i="7"/>
  <c r="E705" i="7"/>
  <c r="F705" i="7" s="1"/>
  <c r="G703" i="7"/>
  <c r="E701" i="7"/>
  <c r="F701" i="7" s="1"/>
  <c r="E697" i="7"/>
  <c r="F697" i="7" s="1"/>
  <c r="G696" i="7"/>
  <c r="E693" i="7"/>
  <c r="F693" i="7" s="1"/>
  <c r="G688" i="7"/>
  <c r="E686" i="7"/>
  <c r="F686" i="7" s="1"/>
  <c r="E677" i="7"/>
  <c r="F677" i="7" s="1"/>
  <c r="G672" i="7"/>
  <c r="E670" i="7"/>
  <c r="F670" i="7" s="1"/>
  <c r="E661" i="7"/>
  <c r="F661" i="7" s="1"/>
  <c r="G656" i="7"/>
  <c r="E654" i="7"/>
  <c r="F654" i="7" s="1"/>
  <c r="E645" i="7"/>
  <c r="F645" i="7" s="1"/>
  <c r="G626" i="7"/>
  <c r="E626" i="7"/>
  <c r="F626" i="7" s="1"/>
  <c r="E702" i="7"/>
  <c r="F702" i="7" s="1"/>
  <c r="G700" i="7"/>
  <c r="E644" i="7"/>
  <c r="F644" i="7" s="1"/>
  <c r="G642" i="7"/>
  <c r="G634" i="7"/>
  <c r="G627" i="7"/>
  <c r="E627" i="7"/>
  <c r="F627" i="7" s="1"/>
  <c r="G621" i="7"/>
  <c r="E621" i="7"/>
  <c r="F621" i="7" s="1"/>
  <c r="G619" i="7"/>
  <c r="E619" i="7"/>
  <c r="F619" i="7" s="1"/>
  <c r="E606" i="7"/>
  <c r="F606" i="7" s="1"/>
  <c r="E603" i="7"/>
  <c r="F603" i="7" s="1"/>
  <c r="E601" i="7"/>
  <c r="F601" i="7" s="1"/>
  <c r="E590" i="7"/>
  <c r="F590" i="7" s="1"/>
  <c r="E587" i="7"/>
  <c r="F587" i="7" s="1"/>
  <c r="E585" i="7"/>
  <c r="F585" i="7" s="1"/>
  <c r="E574" i="7"/>
  <c r="F574" i="7" s="1"/>
  <c r="E571" i="7"/>
  <c r="F571" i="7" s="1"/>
  <c r="E569" i="7"/>
  <c r="F569" i="7" s="1"/>
  <c r="E529" i="7"/>
  <c r="F529" i="7" s="1"/>
  <c r="E527" i="7"/>
  <c r="F527" i="7" s="1"/>
  <c r="E511" i="7"/>
  <c r="F511" i="7" s="1"/>
  <c r="G511" i="7"/>
  <c r="G500" i="7"/>
  <c r="E500" i="7"/>
  <c r="F500" i="7" s="1"/>
  <c r="E479" i="7"/>
  <c r="F479" i="7" s="1"/>
  <c r="G479" i="7"/>
  <c r="G516" i="7"/>
  <c r="E516" i="7"/>
  <c r="F516" i="7" s="1"/>
  <c r="G497" i="7"/>
  <c r="E497" i="7"/>
  <c r="F497" i="7" s="1"/>
  <c r="G494" i="7"/>
  <c r="G601" i="7"/>
  <c r="G585" i="7"/>
  <c r="G569" i="7"/>
  <c r="G527" i="7"/>
  <c r="G513" i="7"/>
  <c r="E513" i="7"/>
  <c r="F513" i="7" s="1"/>
  <c r="G510" i="7"/>
  <c r="G481" i="7"/>
  <c r="E481" i="7"/>
  <c r="F481" i="7" s="1"/>
  <c r="G478" i="7"/>
  <c r="G520" i="7"/>
  <c r="E520" i="7"/>
  <c r="F520" i="7" s="1"/>
  <c r="E495" i="7"/>
  <c r="F495" i="7" s="1"/>
  <c r="G495" i="7"/>
  <c r="G484" i="7"/>
  <c r="E484" i="7"/>
  <c r="F484" i="7" s="1"/>
  <c r="G443" i="7"/>
  <c r="G435" i="7"/>
  <c r="G424" i="7"/>
  <c r="G412" i="7"/>
  <c r="G396" i="7"/>
  <c r="G383" i="7"/>
  <c r="E381" i="7"/>
  <c r="F381" i="7" s="1"/>
  <c r="G380" i="7"/>
  <c r="E517" i="7"/>
  <c r="F517" i="7" s="1"/>
  <c r="E504" i="7"/>
  <c r="F504" i="7" s="1"/>
  <c r="E501" i="7"/>
  <c r="F501" i="7" s="1"/>
  <c r="E488" i="7"/>
  <c r="F488" i="7" s="1"/>
  <c r="E485" i="7"/>
  <c r="F485" i="7" s="1"/>
  <c r="E472" i="7"/>
  <c r="F472" i="7" s="1"/>
  <c r="E469" i="7"/>
  <c r="F469" i="7" s="1"/>
  <c r="G463" i="7"/>
  <c r="G459" i="7"/>
  <c r="G455" i="7"/>
  <c r="G451" i="7"/>
  <c r="G447" i="7"/>
  <c r="G441" i="7"/>
  <c r="G433" i="7"/>
  <c r="E417" i="7"/>
  <c r="F417" i="7" s="1"/>
  <c r="G416" i="7"/>
  <c r="G403" i="7"/>
  <c r="E401" i="7"/>
  <c r="F401" i="7" s="1"/>
  <c r="G387" i="7"/>
  <c r="E385" i="7"/>
  <c r="F385" i="7" s="1"/>
  <c r="G371" i="7"/>
  <c r="E468" i="7"/>
  <c r="F468" i="7" s="1"/>
  <c r="G407" i="7"/>
  <c r="E405" i="7"/>
  <c r="F405" i="7" s="1"/>
  <c r="G391" i="7"/>
  <c r="E389" i="7"/>
  <c r="F389" i="7" s="1"/>
  <c r="G375" i="7"/>
  <c r="E373" i="7"/>
  <c r="F373" i="7" s="1"/>
  <c r="E691" i="7"/>
  <c r="F691" i="7" s="1"/>
  <c r="G691" i="7"/>
  <c r="G735" i="7"/>
  <c r="E733" i="7"/>
  <c r="F733" i="7" s="1"/>
  <c r="G731" i="7"/>
  <c r="E729" i="7"/>
  <c r="F729" i="7" s="1"/>
  <c r="G727" i="7"/>
  <c r="E725" i="7"/>
  <c r="F725" i="7" s="1"/>
  <c r="G723" i="7"/>
  <c r="E721" i="7"/>
  <c r="F721" i="7" s="1"/>
  <c r="G719" i="7"/>
  <c r="E717" i="7"/>
  <c r="F717" i="7" s="1"/>
  <c r="G715" i="7"/>
  <c r="E713" i="7"/>
  <c r="F713" i="7" s="1"/>
  <c r="G711" i="7"/>
  <c r="E709" i="7"/>
  <c r="F709" i="7" s="1"/>
  <c r="G707" i="7"/>
  <c r="E704" i="7"/>
  <c r="F704" i="7" s="1"/>
  <c r="E687" i="7"/>
  <c r="F687" i="7" s="1"/>
  <c r="G687" i="7"/>
  <c r="E699" i="7"/>
  <c r="F699" i="7" s="1"/>
  <c r="E683" i="7"/>
  <c r="F683" i="7" s="1"/>
  <c r="G683" i="7"/>
  <c r="E698" i="7"/>
  <c r="F698" i="7" s="1"/>
  <c r="E695" i="7"/>
  <c r="F695" i="7" s="1"/>
  <c r="E679" i="7"/>
  <c r="F679" i="7" s="1"/>
  <c r="G679" i="7"/>
  <c r="E640" i="7"/>
  <c r="F640" i="7" s="1"/>
  <c r="E632" i="7"/>
  <c r="F632" i="7" s="1"/>
  <c r="E624" i="7"/>
  <c r="F624" i="7" s="1"/>
  <c r="E616" i="7"/>
  <c r="F616" i="7" s="1"/>
  <c r="G675" i="7"/>
  <c r="G671" i="7"/>
  <c r="G667" i="7"/>
  <c r="G663" i="7"/>
  <c r="G659" i="7"/>
  <c r="G655" i="7"/>
  <c r="G651" i="7"/>
  <c r="G647" i="7"/>
  <c r="G612" i="7"/>
  <c r="E612" i="7"/>
  <c r="F612" i="7" s="1"/>
  <c r="G640" i="7"/>
  <c r="G639" i="7"/>
  <c r="E638" i="7"/>
  <c r="F638" i="7" s="1"/>
  <c r="E636" i="7"/>
  <c r="F636" i="7" s="1"/>
  <c r="G632" i="7"/>
  <c r="G631" i="7"/>
  <c r="E630" i="7"/>
  <c r="F630" i="7" s="1"/>
  <c r="E628" i="7"/>
  <c r="F628" i="7" s="1"/>
  <c r="G624" i="7"/>
  <c r="E623" i="7"/>
  <c r="F623" i="7" s="1"/>
  <c r="E620" i="7"/>
  <c r="F620" i="7" s="1"/>
  <c r="E615" i="7"/>
  <c r="F615" i="7" s="1"/>
  <c r="G616" i="7"/>
  <c r="E608" i="7"/>
  <c r="F608" i="7" s="1"/>
  <c r="E604" i="7"/>
  <c r="F604" i="7" s="1"/>
  <c r="E600" i="7"/>
  <c r="F600" i="7" s="1"/>
  <c r="E596" i="7"/>
  <c r="F596" i="7" s="1"/>
  <c r="E592" i="7"/>
  <c r="F592" i="7" s="1"/>
  <c r="E588" i="7"/>
  <c r="F588" i="7" s="1"/>
  <c r="E584" i="7"/>
  <c r="F584" i="7" s="1"/>
  <c r="E580" i="7"/>
  <c r="F580" i="7" s="1"/>
  <c r="E576" i="7"/>
  <c r="F576" i="7" s="1"/>
  <c r="E572" i="7"/>
  <c r="F572" i="7" s="1"/>
  <c r="E568" i="7"/>
  <c r="F568" i="7" s="1"/>
  <c r="E565" i="7"/>
  <c r="F565" i="7" s="1"/>
  <c r="E557" i="7"/>
  <c r="F557" i="7" s="1"/>
  <c r="E549" i="7"/>
  <c r="F549" i="7" s="1"/>
  <c r="E541" i="7"/>
  <c r="F541" i="7" s="1"/>
  <c r="E537" i="7"/>
  <c r="F537" i="7" s="1"/>
  <c r="E534" i="7"/>
  <c r="F534" i="7" s="1"/>
  <c r="E566" i="7"/>
  <c r="F566" i="7" s="1"/>
  <c r="E558" i="7"/>
  <c r="F558" i="7" s="1"/>
  <c r="E550" i="7"/>
  <c r="F550" i="7" s="1"/>
  <c r="E542" i="7"/>
  <c r="F542" i="7" s="1"/>
  <c r="E538" i="7"/>
  <c r="F538" i="7" s="1"/>
  <c r="G566" i="7"/>
  <c r="E562" i="7"/>
  <c r="F562" i="7" s="1"/>
  <c r="G558" i="7"/>
  <c r="E554" i="7"/>
  <c r="F554" i="7" s="1"/>
  <c r="G550" i="7"/>
  <c r="E546" i="7"/>
  <c r="F546" i="7" s="1"/>
  <c r="G542" i="7"/>
  <c r="G534" i="7"/>
  <c r="E530" i="7"/>
  <c r="F530" i="7" s="1"/>
  <c r="E526" i="7"/>
  <c r="F526" i="7" s="1"/>
  <c r="E522" i="7"/>
  <c r="F522" i="7" s="1"/>
  <c r="E518" i="7"/>
  <c r="F518" i="7" s="1"/>
  <c r="E514" i="7"/>
  <c r="F514" i="7" s="1"/>
  <c r="E510" i="7"/>
  <c r="F510" i="7" s="1"/>
  <c r="E506" i="7"/>
  <c r="F506" i="7" s="1"/>
  <c r="E502" i="7"/>
  <c r="F502" i="7" s="1"/>
  <c r="E498" i="7"/>
  <c r="F498" i="7" s="1"/>
  <c r="E494" i="7"/>
  <c r="F494" i="7" s="1"/>
  <c r="E490" i="7"/>
  <c r="F490" i="7" s="1"/>
  <c r="E486" i="7"/>
  <c r="F486" i="7" s="1"/>
  <c r="E482" i="7"/>
  <c r="F482" i="7" s="1"/>
  <c r="E478" i="7"/>
  <c r="F478" i="7" s="1"/>
  <c r="E474" i="7"/>
  <c r="F474" i="7" s="1"/>
  <c r="E470" i="7"/>
  <c r="F470" i="7" s="1"/>
  <c r="E466" i="7"/>
  <c r="F466" i="7" s="1"/>
  <c r="G464" i="7"/>
  <c r="E464" i="7"/>
  <c r="F464" i="7" s="1"/>
  <c r="E462" i="7"/>
  <c r="F462" i="7" s="1"/>
  <c r="G462" i="7"/>
  <c r="G460" i="7"/>
  <c r="E460" i="7"/>
  <c r="F460" i="7" s="1"/>
  <c r="E458" i="7"/>
  <c r="F458" i="7" s="1"/>
  <c r="G458" i="7"/>
  <c r="G456" i="7"/>
  <c r="E456" i="7"/>
  <c r="F456" i="7" s="1"/>
  <c r="E454" i="7"/>
  <c r="F454" i="7" s="1"/>
  <c r="G454" i="7"/>
  <c r="G452" i="7"/>
  <c r="E452" i="7"/>
  <c r="F452" i="7" s="1"/>
  <c r="E450" i="7"/>
  <c r="F450" i="7" s="1"/>
  <c r="G450" i="7"/>
  <c r="G448" i="7"/>
  <c r="E448" i="7"/>
  <c r="F448" i="7" s="1"/>
  <c r="E446" i="7"/>
  <c r="F446" i="7" s="1"/>
  <c r="G446" i="7"/>
  <c r="E444" i="7"/>
  <c r="F444" i="7" s="1"/>
  <c r="G442" i="7"/>
  <c r="E440" i="7"/>
  <c r="F440" i="7" s="1"/>
  <c r="G438" i="7"/>
  <c r="E436" i="7"/>
  <c r="F436" i="7" s="1"/>
  <c r="G434" i="7"/>
  <c r="E432" i="7"/>
  <c r="F432" i="7" s="1"/>
  <c r="G430" i="7"/>
  <c r="E428" i="7"/>
  <c r="F428" i="7" s="1"/>
  <c r="E426" i="7"/>
  <c r="F426" i="7" s="1"/>
  <c r="E418" i="7"/>
  <c r="F418" i="7" s="1"/>
  <c r="E402" i="7"/>
  <c r="F402" i="7" s="1"/>
  <c r="G402" i="7"/>
  <c r="E386" i="7"/>
  <c r="F386" i="7" s="1"/>
  <c r="G386" i="7"/>
  <c r="G422" i="7"/>
  <c r="E419" i="7"/>
  <c r="F419" i="7" s="1"/>
  <c r="E414" i="7"/>
  <c r="F414" i="7" s="1"/>
  <c r="E398" i="7"/>
  <c r="F398" i="7" s="1"/>
  <c r="G398" i="7"/>
  <c r="E382" i="7"/>
  <c r="F382" i="7" s="1"/>
  <c r="G382" i="7"/>
  <c r="E410" i="7"/>
  <c r="F410" i="7" s="1"/>
  <c r="G410" i="7"/>
  <c r="E394" i="7"/>
  <c r="F394" i="7" s="1"/>
  <c r="G394" i="7"/>
  <c r="E378" i="7"/>
  <c r="F378" i="7" s="1"/>
  <c r="G378" i="7"/>
  <c r="E423" i="7"/>
  <c r="F423" i="7" s="1"/>
  <c r="E415" i="7"/>
  <c r="F415" i="7" s="1"/>
  <c r="E406" i="7"/>
  <c r="F406" i="7" s="1"/>
  <c r="G406" i="7"/>
  <c r="E390" i="7"/>
  <c r="F390" i="7" s="1"/>
  <c r="G390" i="7"/>
  <c r="E374" i="7"/>
  <c r="F374" i="7" s="1"/>
  <c r="G374" i="7"/>
  <c r="D17" i="3"/>
  <c r="S12" i="8" l="1"/>
  <c r="CI10" i="4"/>
  <c r="E27" i="8"/>
  <c r="E28" i="8" s="1"/>
  <c r="F25" i="8"/>
  <c r="F26" i="8" s="1"/>
  <c r="F27" i="8" s="1"/>
  <c r="F28" i="8" s="1"/>
  <c r="D22" i="3"/>
  <c r="D23" i="3" l="1"/>
  <c r="J6" i="7" l="1"/>
  <c r="D28" i="3"/>
  <c r="D29" i="3" s="1"/>
  <c r="D27" i="3"/>
  <c r="D6" i="3"/>
  <c r="F30" i="3" l="1"/>
  <c r="E30" i="3"/>
  <c r="H483" i="7"/>
  <c r="I483" i="7" s="1"/>
  <c r="H689" i="7"/>
  <c r="I689" i="7" s="1"/>
  <c r="H635" i="7"/>
  <c r="I635" i="7" s="1"/>
  <c r="H594" i="7"/>
  <c r="I594" i="7" s="1"/>
  <c r="H562" i="7"/>
  <c r="I562" i="7" s="1"/>
  <c r="H489" i="7"/>
  <c r="I489" i="7" s="1"/>
  <c r="H717" i="7"/>
  <c r="I717" i="7" s="1"/>
  <c r="H701" i="7"/>
  <c r="I701" i="7" s="1"/>
  <c r="H665" i="7"/>
  <c r="I665" i="7" s="1"/>
  <c r="H629" i="7"/>
  <c r="I629" i="7" s="1"/>
  <c r="H571" i="7"/>
  <c r="I571" i="7" s="1"/>
  <c r="H549" i="7"/>
  <c r="I549" i="7" s="1"/>
  <c r="H535" i="7"/>
  <c r="I535" i="7" s="1"/>
  <c r="H523" i="7"/>
  <c r="I523" i="7" s="1"/>
  <c r="H492" i="7"/>
  <c r="I492" i="7" s="1"/>
  <c r="H469" i="7"/>
  <c r="I469" i="7" s="1"/>
  <c r="H400" i="7"/>
  <c r="I400" i="7" s="1"/>
  <c r="H377" i="7"/>
  <c r="I377" i="7" s="1"/>
  <c r="H669" i="7"/>
  <c r="I669" i="7" s="1"/>
  <c r="H609" i="7"/>
  <c r="I609" i="7" s="1"/>
  <c r="H586" i="7"/>
  <c r="I586" i="7" s="1"/>
  <c r="H541" i="7"/>
  <c r="I541" i="7" s="1"/>
  <c r="H504" i="7"/>
  <c r="I504" i="7" s="1"/>
  <c r="H697" i="7"/>
  <c r="I697" i="7" s="1"/>
  <c r="H670" i="7"/>
  <c r="I670" i="7" s="1"/>
  <c r="H643" i="7"/>
  <c r="I643" i="7" s="1"/>
  <c r="H617" i="7"/>
  <c r="I617" i="7" s="1"/>
  <c r="H608" i="7"/>
  <c r="I608" i="7" s="1"/>
  <c r="H597" i="7"/>
  <c r="I597" i="7" s="1"/>
  <c r="H587" i="7"/>
  <c r="I587" i="7" s="1"/>
  <c r="H578" i="7"/>
  <c r="I578" i="7" s="1"/>
  <c r="H554" i="7"/>
  <c r="I554" i="7" s="1"/>
  <c r="H525" i="7"/>
  <c r="I525" i="7" s="1"/>
  <c r="H517" i="7"/>
  <c r="I517" i="7" s="1"/>
  <c r="H503" i="7"/>
  <c r="I503" i="7" s="1"/>
  <c r="H465" i="7"/>
  <c r="I465" i="7" s="1"/>
  <c r="H436" i="7"/>
  <c r="I436" i="7" s="1"/>
  <c r="H673" i="7"/>
  <c r="I673" i="7" s="1"/>
  <c r="H590" i="7"/>
  <c r="I590" i="7" s="1"/>
  <c r="H729" i="7"/>
  <c r="I729" i="7" s="1"/>
  <c r="H708" i="7"/>
  <c r="I708" i="7" s="1"/>
  <c r="H693" i="7"/>
  <c r="I693" i="7" s="1"/>
  <c r="H666" i="7"/>
  <c r="I666" i="7" s="1"/>
  <c r="H622" i="7"/>
  <c r="I622" i="7" s="1"/>
  <c r="H583" i="7"/>
  <c r="I583" i="7" s="1"/>
  <c r="H570" i="7"/>
  <c r="I570" i="7" s="1"/>
  <c r="H546" i="7"/>
  <c r="I546" i="7" s="1"/>
  <c r="H532" i="7"/>
  <c r="I532" i="7" s="1"/>
  <c r="H522" i="7"/>
  <c r="I522" i="7" s="1"/>
  <c r="H480" i="7"/>
  <c r="I480" i="7" s="1"/>
  <c r="H470" i="7"/>
  <c r="I470" i="7" s="1"/>
  <c r="H423" i="7"/>
  <c r="I423" i="7" s="1"/>
  <c r="H415" i="7"/>
  <c r="I415" i="7" s="1"/>
  <c r="H401" i="7"/>
  <c r="I401" i="7" s="1"/>
  <c r="H431" i="7"/>
  <c r="I431" i="7" s="1"/>
  <c r="H677" i="7"/>
  <c r="I677" i="7" s="1"/>
  <c r="H618" i="7"/>
  <c r="I618" i="7" s="1"/>
  <c r="H588" i="7"/>
  <c r="I588" i="7" s="1"/>
  <c r="H551" i="7"/>
  <c r="I551" i="7" s="1"/>
  <c r="H732" i="7"/>
  <c r="I732" i="7" s="1"/>
  <c r="H713" i="7"/>
  <c r="I713" i="7" s="1"/>
  <c r="H694" i="7"/>
  <c r="I694" i="7" s="1"/>
  <c r="H654" i="7"/>
  <c r="I654" i="7" s="1"/>
  <c r="H625" i="7"/>
  <c r="I625" i="7" s="1"/>
  <c r="H577" i="7"/>
  <c r="I577" i="7" s="1"/>
  <c r="H560" i="7"/>
  <c r="I560" i="7" s="1"/>
  <c r="H547" i="7"/>
  <c r="I547" i="7" s="1"/>
  <c r="H533" i="7"/>
  <c r="I533" i="7" s="1"/>
  <c r="H502" i="7"/>
  <c r="I502" i="7" s="1"/>
  <c r="H477" i="7"/>
  <c r="I477" i="7" s="1"/>
  <c r="H426" i="7"/>
  <c r="I426" i="7" s="1"/>
  <c r="H389" i="7"/>
  <c r="I389" i="7" s="1"/>
  <c r="H373" i="7"/>
  <c r="I373" i="7" s="1"/>
  <c r="H658" i="7"/>
  <c r="I658" i="7" s="1"/>
  <c r="H600" i="7"/>
  <c r="I600" i="7" s="1"/>
  <c r="H581" i="7"/>
  <c r="I581" i="7" s="1"/>
  <c r="H514" i="7"/>
  <c r="I514" i="7" s="1"/>
  <c r="H491" i="7"/>
  <c r="I491" i="7" s="1"/>
  <c r="H690" i="7"/>
  <c r="I690" i="7" s="1"/>
  <c r="H661" i="7"/>
  <c r="I661" i="7" s="1"/>
  <c r="H638" i="7"/>
  <c r="I638" i="7" s="1"/>
  <c r="H615" i="7"/>
  <c r="I615" i="7" s="1"/>
  <c r="H605" i="7"/>
  <c r="I605" i="7" s="1"/>
  <c r="H595" i="7"/>
  <c r="I595" i="7" s="1"/>
  <c r="H567" i="7"/>
  <c r="I567" i="7" s="1"/>
  <c r="H552" i="7"/>
  <c r="I552" i="7" s="1"/>
  <c r="H524" i="7"/>
  <c r="I524" i="7" s="1"/>
  <c r="H509" i="7"/>
  <c r="I509" i="7" s="1"/>
  <c r="H490" i="7"/>
  <c r="I490" i="7" s="1"/>
  <c r="H449" i="7"/>
  <c r="I449" i="7" s="1"/>
  <c r="H432" i="7"/>
  <c r="I432" i="7" s="1"/>
  <c r="H646" i="7"/>
  <c r="I646" i="7" s="1"/>
  <c r="H487" i="7"/>
  <c r="I487" i="7" s="1"/>
  <c r="H725" i="7"/>
  <c r="I725" i="7" s="1"/>
  <c r="H704" i="7"/>
  <c r="I704" i="7" s="1"/>
  <c r="H686" i="7"/>
  <c r="I686" i="7" s="1"/>
  <c r="H664" i="7"/>
  <c r="I664" i="7" s="1"/>
  <c r="H620" i="7"/>
  <c r="I620" i="7" s="1"/>
  <c r="H576" i="7"/>
  <c r="I576" i="7" s="1"/>
  <c r="H568" i="7"/>
  <c r="I568" i="7" s="1"/>
  <c r="H540" i="7"/>
  <c r="I540" i="7" s="1"/>
  <c r="H530" i="7"/>
  <c r="I530" i="7" s="1"/>
  <c r="H501" i="7"/>
  <c r="I501" i="7" s="1"/>
  <c r="H476" i="7"/>
  <c r="I476" i="7" s="1"/>
  <c r="H468" i="7"/>
  <c r="I468" i="7" s="1"/>
  <c r="H421" i="7"/>
  <c r="I421" i="7" s="1"/>
  <c r="H413" i="7"/>
  <c r="I413" i="7" s="1"/>
  <c r="H397" i="7"/>
  <c r="I397" i="7" s="1"/>
  <c r="H428" i="7"/>
  <c r="I428" i="7" s="1"/>
  <c r="H662" i="7"/>
  <c r="I662" i="7" s="1"/>
  <c r="H604" i="7"/>
  <c r="I604" i="7" s="1"/>
  <c r="H584" i="7"/>
  <c r="I584" i="7" s="1"/>
  <c r="H518" i="7"/>
  <c r="I518" i="7" s="1"/>
  <c r="H724" i="7"/>
  <c r="I724" i="7" s="1"/>
  <c r="H709" i="7"/>
  <c r="I709" i="7" s="1"/>
  <c r="H652" i="7"/>
  <c r="I652" i="7" s="1"/>
  <c r="H623" i="7"/>
  <c r="I623" i="7" s="1"/>
  <c r="H575" i="7"/>
  <c r="I575" i="7" s="1"/>
  <c r="H557" i="7"/>
  <c r="I557" i="7" s="1"/>
  <c r="H539" i="7"/>
  <c r="I539" i="7" s="1"/>
  <c r="H531" i="7"/>
  <c r="I531" i="7" s="1"/>
  <c r="H498" i="7"/>
  <c r="I498" i="7" s="1"/>
  <c r="H475" i="7"/>
  <c r="I475" i="7" s="1"/>
  <c r="H418" i="7"/>
  <c r="I418" i="7" s="1"/>
  <c r="H385" i="7"/>
  <c r="I385" i="7" s="1"/>
  <c r="H698" i="7"/>
  <c r="I698" i="7" s="1"/>
  <c r="H641" i="7"/>
  <c r="I641" i="7" s="1"/>
  <c r="H596" i="7"/>
  <c r="I596" i="7" s="1"/>
  <c r="H564" i="7"/>
  <c r="I564" i="7" s="1"/>
  <c r="H508" i="7"/>
  <c r="I508" i="7" s="1"/>
  <c r="H485" i="7"/>
  <c r="I485" i="7" s="1"/>
  <c r="H678" i="7"/>
  <c r="I678" i="7" s="1"/>
  <c r="H650" i="7"/>
  <c r="I650" i="7" s="1"/>
  <c r="H636" i="7"/>
  <c r="I636" i="7" s="1"/>
  <c r="H613" i="7"/>
  <c r="I613" i="7" s="1"/>
  <c r="H603" i="7"/>
  <c r="I603" i="7" s="1"/>
  <c r="H593" i="7"/>
  <c r="I593" i="7" s="1"/>
  <c r="H582" i="7"/>
  <c r="I582" i="7" s="1"/>
  <c r="H565" i="7"/>
  <c r="I565" i="7" s="1"/>
  <c r="H545" i="7"/>
  <c r="I545" i="7" s="1"/>
  <c r="H521" i="7"/>
  <c r="I521" i="7" s="1"/>
  <c r="H507" i="7"/>
  <c r="I507" i="7" s="1"/>
  <c r="H488" i="7"/>
  <c r="I488" i="7" s="1"/>
  <c r="H444" i="7"/>
  <c r="I444" i="7" s="1"/>
  <c r="H427" i="7"/>
  <c r="I427" i="7" s="1"/>
  <c r="H637" i="7"/>
  <c r="I637" i="7" s="1"/>
  <c r="H734" i="7"/>
  <c r="I734" i="7" s="1"/>
  <c r="H721" i="7"/>
  <c r="I721" i="7" s="1"/>
  <c r="H702" i="7"/>
  <c r="I702" i="7" s="1"/>
  <c r="H684" i="7"/>
  <c r="I684" i="7" s="1"/>
  <c r="H657" i="7"/>
  <c r="I657" i="7" s="1"/>
  <c r="H611" i="7"/>
  <c r="I611" i="7" s="1"/>
  <c r="H574" i="7"/>
  <c r="I574" i="7" s="1"/>
  <c r="H559" i="7"/>
  <c r="I559" i="7" s="1"/>
  <c r="H538" i="7"/>
  <c r="I538" i="7" s="1"/>
  <c r="H528" i="7"/>
  <c r="I528" i="7" s="1"/>
  <c r="H493" i="7"/>
  <c r="I493" i="7" s="1"/>
  <c r="H474" i="7"/>
  <c r="I474" i="7" s="1"/>
  <c r="H466" i="7"/>
  <c r="I466" i="7" s="1"/>
  <c r="H419" i="7"/>
  <c r="I419" i="7" s="1"/>
  <c r="H409" i="7"/>
  <c r="I409" i="7" s="1"/>
  <c r="H395" i="7"/>
  <c r="I395" i="7" s="1"/>
  <c r="H393" i="7"/>
  <c r="I393" i="7" s="1"/>
  <c r="H644" i="7"/>
  <c r="I644" i="7" s="1"/>
  <c r="H598" i="7"/>
  <c r="I598" i="7" s="1"/>
  <c r="H579" i="7"/>
  <c r="I579" i="7" s="1"/>
  <c r="H512" i="7"/>
  <c r="I512" i="7" s="1"/>
  <c r="H718" i="7"/>
  <c r="I718" i="7" s="1"/>
  <c r="H705" i="7"/>
  <c r="I705" i="7" s="1"/>
  <c r="H685" i="7"/>
  <c r="I685" i="7" s="1"/>
  <c r="H649" i="7"/>
  <c r="I649" i="7" s="1"/>
  <c r="H607" i="7"/>
  <c r="I607" i="7" s="1"/>
  <c r="H573" i="7"/>
  <c r="I573" i="7" s="1"/>
  <c r="H556" i="7"/>
  <c r="I556" i="7" s="1"/>
  <c r="H537" i="7"/>
  <c r="I537" i="7" s="1"/>
  <c r="H529" i="7"/>
  <c r="I529" i="7" s="1"/>
  <c r="H496" i="7"/>
  <c r="I496" i="7" s="1"/>
  <c r="H473" i="7"/>
  <c r="I473" i="7" s="1"/>
  <c r="H414" i="7"/>
  <c r="I414" i="7" s="1"/>
  <c r="H381" i="7"/>
  <c r="I381" i="7" s="1"/>
  <c r="H682" i="7"/>
  <c r="I682" i="7" s="1"/>
  <c r="H614" i="7"/>
  <c r="I614" i="7" s="1"/>
  <c r="H592" i="7"/>
  <c r="I592" i="7" s="1"/>
  <c r="H555" i="7"/>
  <c r="I555" i="7" s="1"/>
  <c r="H506" i="7"/>
  <c r="I506" i="7" s="1"/>
  <c r="H699" i="7"/>
  <c r="I699" i="7" s="1"/>
  <c r="H674" i="7"/>
  <c r="I674" i="7" s="1"/>
  <c r="H645" i="7"/>
  <c r="I645" i="7" s="1"/>
  <c r="H630" i="7"/>
  <c r="I630" i="7" s="1"/>
  <c r="H610" i="7"/>
  <c r="I610" i="7" s="1"/>
  <c r="H599" i="7"/>
  <c r="I599" i="7" s="1"/>
  <c r="H591" i="7"/>
  <c r="I591" i="7" s="1"/>
  <c r="H580" i="7"/>
  <c r="I580" i="7" s="1"/>
  <c r="H563" i="7"/>
  <c r="I563" i="7" s="1"/>
  <c r="H544" i="7"/>
  <c r="I544" i="7" s="1"/>
  <c r="H519" i="7"/>
  <c r="I519" i="7" s="1"/>
  <c r="H505" i="7"/>
  <c r="I505" i="7" s="1"/>
  <c r="H486" i="7"/>
  <c r="I486" i="7" s="1"/>
  <c r="H440" i="7"/>
  <c r="I440" i="7" s="1"/>
  <c r="H392" i="7"/>
  <c r="I392" i="7" s="1"/>
  <c r="H602" i="7"/>
  <c r="I602" i="7" s="1"/>
  <c r="H733" i="7"/>
  <c r="I733" i="7" s="1"/>
  <c r="H716" i="7"/>
  <c r="I716" i="7" s="1"/>
  <c r="H695" i="7"/>
  <c r="I695" i="7" s="1"/>
  <c r="H681" i="7"/>
  <c r="I681" i="7" s="1"/>
  <c r="H628" i="7"/>
  <c r="I628" i="7" s="1"/>
  <c r="H606" i="7"/>
  <c r="I606" i="7" s="1"/>
  <c r="H572" i="7"/>
  <c r="I572" i="7" s="1"/>
  <c r="H548" i="7"/>
  <c r="I548" i="7" s="1"/>
  <c r="H536" i="7"/>
  <c r="I536" i="7" s="1"/>
  <c r="H526" i="7"/>
  <c r="I526" i="7" s="1"/>
  <c r="H482" i="7"/>
  <c r="I482" i="7" s="1"/>
  <c r="H472" i="7"/>
  <c r="I472" i="7" s="1"/>
  <c r="H425" i="7"/>
  <c r="I425" i="7" s="1"/>
  <c r="H417" i="7"/>
  <c r="I417" i="7" s="1"/>
  <c r="H405" i="7"/>
  <c r="I405" i="7" s="1"/>
  <c r="H446" i="7"/>
  <c r="I446" i="7" s="1"/>
  <c r="H542" i="7"/>
  <c r="I542" i="7" s="1"/>
  <c r="H458" i="7"/>
  <c r="I458" i="7" s="1"/>
  <c r="H450" i="7"/>
  <c r="I450" i="7" s="1"/>
  <c r="H663" i="7"/>
  <c r="I663" i="7" s="1"/>
  <c r="H510" i="7"/>
  <c r="I510" i="7" s="1"/>
  <c r="H406" i="7"/>
  <c r="I406" i="7" s="1"/>
  <c r="H382" i="7"/>
  <c r="I382" i="7" s="1"/>
  <c r="H460" i="7"/>
  <c r="I460" i="7" s="1"/>
  <c r="H687" i="7"/>
  <c r="I687" i="7" s="1"/>
  <c r="H731" i="7"/>
  <c r="I731" i="7" s="1"/>
  <c r="H403" i="7"/>
  <c r="I403" i="7" s="1"/>
  <c r="H601" i="7"/>
  <c r="I601" i="7" s="1"/>
  <c r="H627" i="7"/>
  <c r="I627" i="7" s="1"/>
  <c r="H651" i="7"/>
  <c r="I651" i="7" s="1"/>
  <c r="H719" i="7"/>
  <c r="I719" i="7" s="1"/>
  <c r="H387" i="7"/>
  <c r="I387" i="7" s="1"/>
  <c r="H511" i="7"/>
  <c r="I511" i="7" s="1"/>
  <c r="H550" i="7"/>
  <c r="I550" i="7" s="1"/>
  <c r="H640" i="7"/>
  <c r="I640" i="7" s="1"/>
  <c r="H481" i="7"/>
  <c r="I481" i="7" s="1"/>
  <c r="H626" i="7"/>
  <c r="I626" i="7" s="1"/>
  <c r="H722" i="7"/>
  <c r="I722" i="7" s="1"/>
  <c r="H437" i="7"/>
  <c r="I437" i="7" s="1"/>
  <c r="H668" i="7"/>
  <c r="I668" i="7" s="1"/>
  <c r="H467" i="7"/>
  <c r="I467" i="7" s="1"/>
  <c r="H692" i="7"/>
  <c r="I692" i="7" s="1"/>
  <c r="H553" i="7"/>
  <c r="I553" i="7" s="1"/>
  <c r="H457" i="7"/>
  <c r="I457" i="7" s="1"/>
  <c r="H730" i="7"/>
  <c r="I730" i="7" s="1"/>
  <c r="H710" i="7"/>
  <c r="I710" i="7" s="1"/>
  <c r="H515" i="7"/>
  <c r="I515" i="7" s="1"/>
  <c r="H726" i="7"/>
  <c r="I726" i="7" s="1"/>
  <c r="H656" i="7"/>
  <c r="I656" i="7" s="1"/>
  <c r="H411" i="7"/>
  <c r="I411" i="7" s="1"/>
  <c r="H728" i="7"/>
  <c r="I728" i="7" s="1"/>
  <c r="H404" i="7"/>
  <c r="I404" i="7" s="1"/>
  <c r="H454" i="7"/>
  <c r="I454" i="7" s="1"/>
  <c r="H402" i="7"/>
  <c r="I402" i="7" s="1"/>
  <c r="H435" i="7"/>
  <c r="I435" i="7" s="1"/>
  <c r="H416" i="7"/>
  <c r="I416" i="7" s="1"/>
  <c r="H380" i="7"/>
  <c r="I380" i="7" s="1"/>
  <c r="H434" i="7"/>
  <c r="I434" i="7" s="1"/>
  <c r="H683" i="7"/>
  <c r="I683" i="7" s="1"/>
  <c r="H494" i="7"/>
  <c r="I494" i="7" s="1"/>
  <c r="H390" i="7"/>
  <c r="I390" i="7" s="1"/>
  <c r="H422" i="7"/>
  <c r="I422" i="7" s="1"/>
  <c r="H448" i="7"/>
  <c r="I448" i="7" s="1"/>
  <c r="H464" i="7"/>
  <c r="I464" i="7" s="1"/>
  <c r="H616" i="7"/>
  <c r="I616" i="7" s="1"/>
  <c r="H612" i="7"/>
  <c r="I612" i="7" s="1"/>
  <c r="H707" i="7"/>
  <c r="I707" i="7" s="1"/>
  <c r="H441" i="7"/>
  <c r="I441" i="7" s="1"/>
  <c r="H396" i="7"/>
  <c r="I396" i="7" s="1"/>
  <c r="H500" i="7"/>
  <c r="I500" i="7" s="1"/>
  <c r="H378" i="7"/>
  <c r="I378" i="7" s="1"/>
  <c r="H667" i="7"/>
  <c r="I667" i="7" s="1"/>
  <c r="H727" i="7"/>
  <c r="I727" i="7" s="1"/>
  <c r="H569" i="7"/>
  <c r="I569" i="7" s="1"/>
  <c r="H374" i="7"/>
  <c r="I374" i="7" s="1"/>
  <c r="H566" i="7"/>
  <c r="I566" i="7" s="1"/>
  <c r="H655" i="7"/>
  <c r="I655" i="7" s="1"/>
  <c r="H433" i="7"/>
  <c r="I433" i="7" s="1"/>
  <c r="H383" i="7"/>
  <c r="I383" i="7" s="1"/>
  <c r="H513" i="7"/>
  <c r="I513" i="7" s="1"/>
  <c r="H672" i="7"/>
  <c r="I672" i="7" s="1"/>
  <c r="H372" i="7"/>
  <c r="I372" i="7" s="1"/>
  <c r="H379" i="7"/>
  <c r="I379" i="7" s="1"/>
  <c r="H439" i="7"/>
  <c r="I439" i="7" s="1"/>
  <c r="H499" i="7"/>
  <c r="I499" i="7" s="1"/>
  <c r="H399" i="7"/>
  <c r="I399" i="7" s="1"/>
  <c r="H384" i="7"/>
  <c r="I384" i="7" s="1"/>
  <c r="H408" i="7"/>
  <c r="I408" i="7" s="1"/>
  <c r="H589" i="7"/>
  <c r="I589" i="7" s="1"/>
  <c r="H619" i="7"/>
  <c r="I619" i="7" s="1"/>
  <c r="H388" i="7"/>
  <c r="I388" i="7" s="1"/>
  <c r="H478" i="7"/>
  <c r="I478" i="7" s="1"/>
  <c r="H558" i="7"/>
  <c r="I558" i="7" s="1"/>
  <c r="H463" i="7"/>
  <c r="I463" i="7" s="1"/>
  <c r="H691" i="7"/>
  <c r="I691" i="7" s="1"/>
  <c r="H647" i="7"/>
  <c r="I647" i="7" s="1"/>
  <c r="H520" i="7"/>
  <c r="I520" i="7" s="1"/>
  <c r="H479" i="7"/>
  <c r="I479" i="7" s="1"/>
  <c r="H394" i="7"/>
  <c r="I394" i="7" s="1"/>
  <c r="H456" i="7"/>
  <c r="I456" i="7" s="1"/>
  <c r="H534" i="7"/>
  <c r="I534" i="7" s="1"/>
  <c r="H675" i="7"/>
  <c r="I675" i="7" s="1"/>
  <c r="H723" i="7"/>
  <c r="I723" i="7" s="1"/>
  <c r="H371" i="7"/>
  <c r="I371" i="7" s="1"/>
  <c r="H527" i="7"/>
  <c r="I527" i="7" s="1"/>
  <c r="H386" i="7"/>
  <c r="I386" i="7" s="1"/>
  <c r="H639" i="7"/>
  <c r="I639" i="7" s="1"/>
  <c r="H711" i="7"/>
  <c r="I711" i="7" s="1"/>
  <c r="H398" i="7"/>
  <c r="I398" i="7" s="1"/>
  <c r="H438" i="7"/>
  <c r="I438" i="7" s="1"/>
  <c r="H632" i="7"/>
  <c r="I632" i="7" s="1"/>
  <c r="H679" i="7"/>
  <c r="I679" i="7" s="1"/>
  <c r="H497" i="7"/>
  <c r="I497" i="7" s="1"/>
  <c r="H700" i="7"/>
  <c r="I700" i="7" s="1"/>
  <c r="H706" i="7"/>
  <c r="I706" i="7" s="1"/>
  <c r="H561" i="7"/>
  <c r="I561" i="7" s="1"/>
  <c r="H676" i="7"/>
  <c r="I676" i="7" s="1"/>
  <c r="H714" i="7"/>
  <c r="I714" i="7" s="1"/>
  <c r="H712" i="7"/>
  <c r="I712" i="7" s="1"/>
  <c r="H680" i="7"/>
  <c r="I680" i="7" s="1"/>
  <c r="H461" i="7"/>
  <c r="I461" i="7" s="1"/>
  <c r="H376" i="7"/>
  <c r="I376" i="7" s="1"/>
  <c r="H462" i="7"/>
  <c r="I462" i="7" s="1"/>
  <c r="H442" i="7"/>
  <c r="I442" i="7" s="1"/>
  <c r="H407" i="7"/>
  <c r="I407" i="7" s="1"/>
  <c r="H631" i="7"/>
  <c r="I631" i="7" s="1"/>
  <c r="H443" i="7"/>
  <c r="I443" i="7" s="1"/>
  <c r="H430" i="7"/>
  <c r="I430" i="7" s="1"/>
  <c r="H671" i="7"/>
  <c r="I671" i="7" s="1"/>
  <c r="H424" i="7"/>
  <c r="I424" i="7" s="1"/>
  <c r="H420" i="7"/>
  <c r="I420" i="7" s="1"/>
  <c r="H633" i="7"/>
  <c r="I633" i="7" s="1"/>
  <c r="H453" i="7"/>
  <c r="I453" i="7" s="1"/>
  <c r="H696" i="7"/>
  <c r="I696" i="7" s="1"/>
  <c r="H720" i="7"/>
  <c r="I720" i="7" s="1"/>
  <c r="H447" i="7"/>
  <c r="I447" i="7" s="1"/>
  <c r="H459" i="7"/>
  <c r="I459" i="7" s="1"/>
  <c r="H642" i="7"/>
  <c r="I642" i="7" s="1"/>
  <c r="H585" i="7"/>
  <c r="I585" i="7" s="1"/>
  <c r="H471" i="7"/>
  <c r="I471" i="7" s="1"/>
  <c r="H653" i="7"/>
  <c r="I653" i="7" s="1"/>
  <c r="H412" i="7"/>
  <c r="I412" i="7" s="1"/>
  <c r="H391" i="7"/>
  <c r="I391" i="7" s="1"/>
  <c r="H452" i="7"/>
  <c r="I452" i="7" s="1"/>
  <c r="H659" i="7"/>
  <c r="I659" i="7" s="1"/>
  <c r="H484" i="7"/>
  <c r="I484" i="7" s="1"/>
  <c r="H735" i="7"/>
  <c r="I735" i="7" s="1"/>
  <c r="H688" i="7"/>
  <c r="I688" i="7" s="1"/>
  <c r="H375" i="7"/>
  <c r="I375" i="7" s="1"/>
  <c r="H621" i="7"/>
  <c r="I621" i="7" s="1"/>
  <c r="H543" i="7"/>
  <c r="I543" i="7" s="1"/>
  <c r="H703" i="7"/>
  <c r="I703" i="7" s="1"/>
  <c r="H648" i="7"/>
  <c r="I648" i="7" s="1"/>
  <c r="H429" i="7"/>
  <c r="I429" i="7" s="1"/>
  <c r="H495" i="7"/>
  <c r="I495" i="7" s="1"/>
  <c r="H516" i="7"/>
  <c r="I516" i="7" s="1"/>
  <c r="H715" i="7"/>
  <c r="I715" i="7" s="1"/>
  <c r="H451" i="7"/>
  <c r="I451" i="7" s="1"/>
  <c r="H410" i="7"/>
  <c r="I410" i="7" s="1"/>
  <c r="H624" i="7"/>
  <c r="I624" i="7" s="1"/>
  <c r="H455" i="7"/>
  <c r="I455" i="7" s="1"/>
  <c r="H445" i="7"/>
  <c r="I445" i="7" s="1"/>
  <c r="H634" i="7"/>
  <c r="I634" i="7" s="1"/>
  <c r="H660" i="7"/>
  <c r="I660" i="7" s="1"/>
  <c r="CD8" i="4"/>
  <c r="CD9" i="4"/>
  <c r="CD10" i="4"/>
  <c r="CD11" i="4"/>
  <c r="CD12" i="4"/>
  <c r="CD13" i="4"/>
  <c r="CD14" i="4"/>
  <c r="CD15" i="4"/>
  <c r="CD16" i="4"/>
  <c r="CD17" i="4"/>
  <c r="CD18" i="4"/>
  <c r="CD19" i="4"/>
  <c r="CD20" i="4"/>
  <c r="CD21" i="4"/>
  <c r="CD22" i="4"/>
  <c r="CD23" i="4"/>
  <c r="CD24" i="4"/>
  <c r="CD25" i="4"/>
  <c r="CD26" i="4"/>
  <c r="CD27" i="4"/>
  <c r="CD28" i="4"/>
  <c r="CD29" i="4"/>
  <c r="CD30" i="4"/>
  <c r="CD31" i="4"/>
  <c r="CD32" i="4"/>
  <c r="CD33" i="4"/>
  <c r="CD34" i="4"/>
  <c r="CD35" i="4"/>
  <c r="CD36" i="4"/>
  <c r="CD37" i="4"/>
  <c r="CD38" i="4"/>
  <c r="CD39" i="4"/>
  <c r="CD40" i="4"/>
  <c r="CD41" i="4"/>
  <c r="CD42" i="4"/>
  <c r="CD43" i="4"/>
  <c r="CD44" i="4"/>
  <c r="CD45" i="4"/>
  <c r="CD46" i="4"/>
  <c r="CD47" i="4"/>
  <c r="CD48" i="4"/>
  <c r="CD49" i="4"/>
  <c r="CD50" i="4"/>
  <c r="CD51" i="4"/>
  <c r="CD52" i="4"/>
  <c r="CD53" i="4"/>
  <c r="CD54" i="4"/>
  <c r="CD55" i="4"/>
  <c r="CD56" i="4"/>
  <c r="CD57" i="4"/>
  <c r="CD58" i="4"/>
  <c r="CD59" i="4"/>
  <c r="CD60" i="4"/>
  <c r="CD61" i="4"/>
  <c r="CD62" i="4"/>
  <c r="CD63" i="4"/>
  <c r="CD64" i="4"/>
  <c r="CD65" i="4"/>
  <c r="CD66" i="4"/>
  <c r="CD67" i="4"/>
  <c r="CD68" i="4"/>
  <c r="CD69" i="4"/>
  <c r="CD70" i="4"/>
  <c r="CD71" i="4"/>
  <c r="CD72" i="4"/>
  <c r="CD73" i="4"/>
  <c r="CD74" i="4"/>
  <c r="CD75" i="4"/>
  <c r="CD76" i="4"/>
  <c r="CD77" i="4"/>
  <c r="CD78" i="4"/>
  <c r="CD79" i="4"/>
  <c r="CD80" i="4"/>
  <c r="CD81" i="4"/>
  <c r="CD82" i="4"/>
  <c r="CD83" i="4"/>
  <c r="CD84" i="4"/>
  <c r="CD85" i="4"/>
  <c r="CD86" i="4"/>
  <c r="CD87" i="4"/>
  <c r="CD88" i="4"/>
  <c r="CD89" i="4"/>
  <c r="CD90" i="4"/>
  <c r="CD91" i="4"/>
  <c r="CD92" i="4"/>
  <c r="CD93" i="4"/>
  <c r="CD94" i="4"/>
  <c r="CD95" i="4"/>
  <c r="CD96" i="4"/>
  <c r="CD97" i="4"/>
  <c r="CD98" i="4"/>
  <c r="CD99" i="4"/>
  <c r="CD100" i="4"/>
  <c r="CD101" i="4"/>
  <c r="CD102" i="4"/>
  <c r="CD103" i="4"/>
  <c r="CD104" i="4"/>
  <c r="CD105" i="4"/>
  <c r="CD106" i="4"/>
  <c r="CD107" i="4"/>
  <c r="CD108" i="4"/>
  <c r="CD109" i="4"/>
  <c r="CD110" i="4"/>
  <c r="CD111" i="4"/>
  <c r="CD112" i="4"/>
  <c r="CD113" i="4"/>
  <c r="CD114" i="4"/>
  <c r="CD115" i="4"/>
  <c r="CD116" i="4"/>
  <c r="CD117" i="4"/>
  <c r="CD118" i="4"/>
  <c r="CD119" i="4"/>
  <c r="CD120" i="4"/>
  <c r="CD121" i="4"/>
  <c r="CD122" i="4"/>
  <c r="CD123" i="4"/>
  <c r="CD124" i="4"/>
  <c r="CD125" i="4"/>
  <c r="CD126" i="4"/>
  <c r="CD127" i="4"/>
  <c r="CD128" i="4"/>
  <c r="CD129" i="4"/>
  <c r="CD130" i="4"/>
  <c r="CD131" i="4"/>
  <c r="CD132" i="4"/>
  <c r="CD133" i="4"/>
  <c r="CD134" i="4"/>
  <c r="CD135" i="4"/>
  <c r="CD136" i="4"/>
  <c r="CD137" i="4"/>
  <c r="CD138" i="4"/>
  <c r="CD139" i="4"/>
  <c r="CD140" i="4"/>
  <c r="CD141" i="4"/>
  <c r="CD142" i="4"/>
  <c r="CD143" i="4"/>
  <c r="CD144" i="4"/>
  <c r="CD145" i="4"/>
  <c r="CD146" i="4"/>
  <c r="CD147" i="4"/>
  <c r="CD148" i="4"/>
  <c r="CD149" i="4"/>
  <c r="CD150" i="4"/>
  <c r="CD151" i="4"/>
  <c r="CD152" i="4"/>
  <c r="CD153" i="4"/>
  <c r="CD154" i="4"/>
  <c r="CD155" i="4"/>
  <c r="CD156" i="4"/>
  <c r="CD157" i="4"/>
  <c r="CD158" i="4"/>
  <c r="CD159" i="4"/>
  <c r="CD160" i="4"/>
  <c r="CD161" i="4"/>
  <c r="CD162" i="4"/>
  <c r="CD163" i="4"/>
  <c r="CD164" i="4"/>
  <c r="CD165" i="4"/>
  <c r="CD166" i="4"/>
  <c r="CD167" i="4"/>
  <c r="CD168" i="4"/>
  <c r="CD169" i="4"/>
  <c r="CD170" i="4"/>
  <c r="CD171" i="4"/>
  <c r="CD172" i="4"/>
  <c r="CD173" i="4"/>
  <c r="CD174" i="4"/>
  <c r="CD175" i="4"/>
  <c r="CD176" i="4"/>
  <c r="CD177" i="4"/>
  <c r="CD178" i="4"/>
  <c r="CD179" i="4"/>
  <c r="CD180" i="4"/>
  <c r="CD181" i="4"/>
  <c r="CD182" i="4"/>
  <c r="CD183" i="4"/>
  <c r="CD184" i="4"/>
  <c r="CD185" i="4"/>
  <c r="CD186" i="4"/>
  <c r="CD187" i="4"/>
  <c r="CD188" i="4"/>
  <c r="CD189" i="4"/>
  <c r="CD190" i="4"/>
  <c r="CD191" i="4"/>
  <c r="CD192" i="4"/>
  <c r="CD193" i="4"/>
  <c r="CD194" i="4"/>
  <c r="CD195" i="4"/>
  <c r="CD196" i="4"/>
  <c r="CD197" i="4"/>
  <c r="CD198" i="4"/>
  <c r="CD199" i="4"/>
  <c r="CD200" i="4"/>
  <c r="CD201" i="4"/>
  <c r="CD202" i="4"/>
  <c r="CD203" i="4"/>
  <c r="CD204" i="4"/>
  <c r="CD205" i="4"/>
  <c r="CD206" i="4"/>
  <c r="CD207" i="4"/>
  <c r="CD208" i="4"/>
  <c r="CD209" i="4"/>
  <c r="CD210" i="4"/>
  <c r="CD211" i="4"/>
  <c r="CD212" i="4"/>
  <c r="CD213" i="4"/>
  <c r="CD214" i="4"/>
  <c r="CD215" i="4"/>
  <c r="CD216" i="4"/>
  <c r="CD217" i="4"/>
  <c r="CD218" i="4"/>
  <c r="CD219" i="4"/>
  <c r="CD220" i="4"/>
  <c r="CD221" i="4"/>
  <c r="CD222" i="4"/>
  <c r="CD223" i="4"/>
  <c r="CD224" i="4"/>
  <c r="CD225" i="4"/>
  <c r="CD226" i="4"/>
  <c r="CD227" i="4"/>
  <c r="CD228" i="4"/>
  <c r="CD229" i="4"/>
  <c r="CD230" i="4"/>
  <c r="CD231" i="4"/>
  <c r="CD232" i="4"/>
  <c r="CD233" i="4"/>
  <c r="CD234" i="4"/>
  <c r="CD235" i="4"/>
  <c r="CD236" i="4"/>
  <c r="CD237" i="4"/>
  <c r="CD238" i="4"/>
  <c r="CD239" i="4"/>
  <c r="CD240" i="4"/>
  <c r="CD241" i="4"/>
  <c r="CD242" i="4"/>
  <c r="CD243" i="4"/>
  <c r="CD244" i="4"/>
  <c r="CD245" i="4"/>
  <c r="CD246" i="4"/>
  <c r="CD247" i="4"/>
  <c r="CD248" i="4"/>
  <c r="CD249" i="4"/>
  <c r="CD250" i="4"/>
  <c r="CD251" i="4"/>
  <c r="CD252" i="4"/>
  <c r="CD253" i="4"/>
  <c r="CD254" i="4"/>
  <c r="CD255" i="4"/>
  <c r="CD256" i="4"/>
  <c r="CD257" i="4"/>
  <c r="CD258" i="4"/>
  <c r="CD259" i="4"/>
  <c r="CD260" i="4"/>
  <c r="CD261" i="4"/>
  <c r="CD262" i="4"/>
  <c r="CD263" i="4"/>
  <c r="CD264" i="4"/>
  <c r="CD265" i="4"/>
  <c r="CD266" i="4"/>
  <c r="CD267" i="4"/>
  <c r="CD268" i="4"/>
  <c r="CD269" i="4"/>
  <c r="CD270" i="4"/>
  <c r="CD271" i="4"/>
  <c r="CD272" i="4"/>
  <c r="CD273" i="4"/>
  <c r="CD274" i="4"/>
  <c r="CD275" i="4"/>
  <c r="CD276" i="4"/>
  <c r="CD277" i="4"/>
  <c r="CD278" i="4"/>
  <c r="CD279" i="4"/>
  <c r="CD280" i="4"/>
  <c r="CD281" i="4"/>
  <c r="CD282" i="4"/>
  <c r="CD283" i="4"/>
  <c r="CD284" i="4"/>
  <c r="CD285" i="4"/>
  <c r="CD286" i="4"/>
  <c r="CD287" i="4"/>
  <c r="CD288" i="4"/>
  <c r="CD289" i="4"/>
  <c r="CD290" i="4"/>
  <c r="CD291" i="4"/>
  <c r="CD292" i="4"/>
  <c r="CD293" i="4"/>
  <c r="CD294" i="4"/>
  <c r="CD295" i="4"/>
  <c r="CD296" i="4"/>
  <c r="CD297" i="4"/>
  <c r="CD298" i="4"/>
  <c r="CD299" i="4"/>
  <c r="CD300" i="4"/>
  <c r="CD301" i="4"/>
  <c r="CD302" i="4"/>
  <c r="CD303" i="4"/>
  <c r="CD304" i="4"/>
  <c r="CD305" i="4"/>
  <c r="CD306" i="4"/>
  <c r="CD307" i="4"/>
  <c r="CD308" i="4"/>
  <c r="CD309" i="4"/>
  <c r="CD310" i="4"/>
  <c r="CD311" i="4"/>
  <c r="CD312" i="4"/>
  <c r="CD313" i="4"/>
  <c r="CD314" i="4"/>
  <c r="CD315" i="4"/>
  <c r="CD316" i="4"/>
  <c r="CD317" i="4"/>
  <c r="CD318" i="4"/>
  <c r="CD319" i="4"/>
  <c r="CD320" i="4"/>
  <c r="CD321" i="4"/>
  <c r="CD322" i="4"/>
  <c r="CD323" i="4"/>
  <c r="CD324" i="4"/>
  <c r="CD325" i="4"/>
  <c r="CD326" i="4"/>
  <c r="CD327" i="4"/>
  <c r="CD328" i="4"/>
  <c r="CD329" i="4"/>
  <c r="CD330" i="4"/>
  <c r="CD331" i="4"/>
  <c r="CD332" i="4"/>
  <c r="CD333" i="4"/>
  <c r="CD334" i="4"/>
  <c r="CD335" i="4"/>
  <c r="CD336" i="4"/>
  <c r="CD337" i="4"/>
  <c r="CD338" i="4"/>
  <c r="CD339" i="4"/>
  <c r="CD340" i="4"/>
  <c r="CD341" i="4"/>
  <c r="CD342" i="4"/>
  <c r="CD343" i="4"/>
  <c r="CD344" i="4"/>
  <c r="CD345" i="4"/>
  <c r="CD346" i="4"/>
  <c r="CD347" i="4"/>
  <c r="CD348" i="4"/>
  <c r="CD349" i="4"/>
  <c r="CD350" i="4"/>
  <c r="CD351" i="4"/>
  <c r="CD352" i="4"/>
  <c r="CD353" i="4"/>
  <c r="CD354" i="4"/>
  <c r="CD355" i="4"/>
  <c r="CD356" i="4"/>
  <c r="CD357" i="4"/>
  <c r="CD358" i="4"/>
  <c r="CD359" i="4"/>
  <c r="CD360" i="4"/>
  <c r="CD361" i="4"/>
  <c r="CD362" i="4"/>
  <c r="CD363" i="4"/>
  <c r="CD364" i="4"/>
  <c r="CD365" i="4"/>
  <c r="CD366" i="4"/>
  <c r="CD367" i="4"/>
  <c r="CD368" i="4"/>
  <c r="CD369" i="4"/>
  <c r="CD370" i="4"/>
  <c r="CD371" i="4"/>
  <c r="F52" i="6" l="1"/>
  <c r="CE8" i="4"/>
  <c r="CF8" i="4" s="1"/>
  <c r="CE10" i="4"/>
  <c r="CF10" i="4" s="1"/>
  <c r="CE12" i="4"/>
  <c r="CF12" i="4" s="1"/>
  <c r="CE14" i="4"/>
  <c r="CF14" i="4" s="1"/>
  <c r="CE16" i="4"/>
  <c r="CF16" i="4" s="1"/>
  <c r="CE18" i="4"/>
  <c r="CF18" i="4" s="1"/>
  <c r="CE20" i="4"/>
  <c r="CF20" i="4" s="1"/>
  <c r="CE22" i="4"/>
  <c r="CF22" i="4" s="1"/>
  <c r="CE24" i="4"/>
  <c r="CF24" i="4" s="1"/>
  <c r="CE26" i="4"/>
  <c r="CF26" i="4" s="1"/>
  <c r="CE28" i="4"/>
  <c r="CF28" i="4" s="1"/>
  <c r="CE30" i="4"/>
  <c r="CF30" i="4" s="1"/>
  <c r="CE32" i="4"/>
  <c r="CF32" i="4" s="1"/>
  <c r="CE34" i="4"/>
  <c r="CF34" i="4" s="1"/>
  <c r="CE36" i="4"/>
  <c r="CF36" i="4" s="1"/>
  <c r="CE38" i="4"/>
  <c r="CF38" i="4" s="1"/>
  <c r="CE40" i="4"/>
  <c r="CF40" i="4" s="1"/>
  <c r="CE42" i="4"/>
  <c r="CF42" i="4" s="1"/>
  <c r="CE44" i="4"/>
  <c r="CF44" i="4" s="1"/>
  <c r="CE46" i="4"/>
  <c r="CF46" i="4" s="1"/>
  <c r="CE48" i="4"/>
  <c r="CF48" i="4" s="1"/>
  <c r="CE50" i="4"/>
  <c r="CF50" i="4" s="1"/>
  <c r="CE52" i="4"/>
  <c r="CF52" i="4" s="1"/>
  <c r="CE54" i="4"/>
  <c r="CF54" i="4" s="1"/>
  <c r="CE56" i="4"/>
  <c r="CF56" i="4" s="1"/>
  <c r="CE58" i="4"/>
  <c r="CF58" i="4" s="1"/>
  <c r="CE60" i="4"/>
  <c r="CF60" i="4" s="1"/>
  <c r="CE62" i="4"/>
  <c r="CF62" i="4" s="1"/>
  <c r="CE64" i="4"/>
  <c r="CF64" i="4" s="1"/>
  <c r="CE66" i="4"/>
  <c r="CF66" i="4" s="1"/>
  <c r="CE68" i="4"/>
  <c r="CF68" i="4" s="1"/>
  <c r="CE70" i="4"/>
  <c r="CF70" i="4" s="1"/>
  <c r="CE72" i="4"/>
  <c r="CF72" i="4" s="1"/>
  <c r="CE74" i="4"/>
  <c r="CF74" i="4" s="1"/>
  <c r="CE76" i="4"/>
  <c r="CF76" i="4" s="1"/>
  <c r="CE78" i="4"/>
  <c r="CF78" i="4" s="1"/>
  <c r="CE80" i="4"/>
  <c r="CF80" i="4" s="1"/>
  <c r="CE82" i="4"/>
  <c r="CF82" i="4" s="1"/>
  <c r="CE84" i="4"/>
  <c r="CF84" i="4" s="1"/>
  <c r="CE86" i="4"/>
  <c r="CF86" i="4" s="1"/>
  <c r="CE88" i="4"/>
  <c r="CF88" i="4" s="1"/>
  <c r="CE90" i="4"/>
  <c r="CF90" i="4" s="1"/>
  <c r="CE92" i="4"/>
  <c r="CF92" i="4" s="1"/>
  <c r="CE94" i="4"/>
  <c r="CF94" i="4" s="1"/>
  <c r="CE96" i="4"/>
  <c r="CF96" i="4" s="1"/>
  <c r="CE98" i="4"/>
  <c r="CF98" i="4" s="1"/>
  <c r="CE100" i="4"/>
  <c r="CF100" i="4" s="1"/>
  <c r="CE102" i="4"/>
  <c r="CF102" i="4" s="1"/>
  <c r="CE104" i="4"/>
  <c r="CF104" i="4" s="1"/>
  <c r="CE106" i="4"/>
  <c r="CF106" i="4" s="1"/>
  <c r="CE108" i="4"/>
  <c r="CF108" i="4" s="1"/>
  <c r="CE110" i="4"/>
  <c r="CF110" i="4" s="1"/>
  <c r="CE112" i="4"/>
  <c r="CF112" i="4" s="1"/>
  <c r="CE114" i="4"/>
  <c r="CF114" i="4" s="1"/>
  <c r="CE116" i="4"/>
  <c r="CF116" i="4" s="1"/>
  <c r="CE118" i="4"/>
  <c r="CF118" i="4" s="1"/>
  <c r="CE120" i="4"/>
  <c r="CF120" i="4" s="1"/>
  <c r="CE122" i="4"/>
  <c r="CF122" i="4" s="1"/>
  <c r="CE124" i="4"/>
  <c r="CF124" i="4" s="1"/>
  <c r="CE126" i="4"/>
  <c r="CF126" i="4" s="1"/>
  <c r="CE128" i="4"/>
  <c r="CF128" i="4" s="1"/>
  <c r="CE130" i="4"/>
  <c r="CF130" i="4" s="1"/>
  <c r="CE132" i="4"/>
  <c r="CF132" i="4" s="1"/>
  <c r="CE134" i="4"/>
  <c r="CF134" i="4" s="1"/>
  <c r="CE136" i="4"/>
  <c r="CF136" i="4" s="1"/>
  <c r="CE138" i="4"/>
  <c r="CF138" i="4" s="1"/>
  <c r="CE140" i="4"/>
  <c r="CF140" i="4" s="1"/>
  <c r="CE142" i="4"/>
  <c r="CF142" i="4" s="1"/>
  <c r="CE144" i="4"/>
  <c r="CF144" i="4" s="1"/>
  <c r="CE146" i="4"/>
  <c r="CF146" i="4" s="1"/>
  <c r="CE148" i="4"/>
  <c r="CF148" i="4" s="1"/>
  <c r="CE150" i="4"/>
  <c r="CF150" i="4" s="1"/>
  <c r="CE152" i="4"/>
  <c r="CF152" i="4" s="1"/>
  <c r="CE154" i="4"/>
  <c r="CF154" i="4" s="1"/>
  <c r="CE156" i="4"/>
  <c r="CF156" i="4" s="1"/>
  <c r="CE158" i="4"/>
  <c r="CF158" i="4" s="1"/>
  <c r="CE160" i="4"/>
  <c r="CF160" i="4" s="1"/>
  <c r="CE162" i="4"/>
  <c r="CF162" i="4" s="1"/>
  <c r="CE164" i="4"/>
  <c r="CF164" i="4" s="1"/>
  <c r="CE166" i="4"/>
  <c r="CF166" i="4" s="1"/>
  <c r="CE168" i="4"/>
  <c r="CF168" i="4" s="1"/>
  <c r="CE170" i="4"/>
  <c r="CF170" i="4" s="1"/>
  <c r="CE172" i="4"/>
  <c r="CF172" i="4" s="1"/>
  <c r="CE174" i="4"/>
  <c r="CF174" i="4" s="1"/>
  <c r="CE176" i="4"/>
  <c r="CF176" i="4" s="1"/>
  <c r="CE9" i="4"/>
  <c r="CF9" i="4" s="1"/>
  <c r="CE13" i="4"/>
  <c r="CF13" i="4" s="1"/>
  <c r="CE17" i="4"/>
  <c r="CF17" i="4" s="1"/>
  <c r="CE21" i="4"/>
  <c r="CF21" i="4" s="1"/>
  <c r="CE25" i="4"/>
  <c r="CF25" i="4" s="1"/>
  <c r="CE29" i="4"/>
  <c r="CF29" i="4" s="1"/>
  <c r="CE33" i="4"/>
  <c r="CF33" i="4" s="1"/>
  <c r="CE37" i="4"/>
  <c r="CF37" i="4" s="1"/>
  <c r="CE41" i="4"/>
  <c r="CF41" i="4" s="1"/>
  <c r="CE45" i="4"/>
  <c r="CF45" i="4" s="1"/>
  <c r="CE49" i="4"/>
  <c r="CF49" i="4" s="1"/>
  <c r="CE53" i="4"/>
  <c r="CF53" i="4" s="1"/>
  <c r="CE57" i="4"/>
  <c r="CF57" i="4" s="1"/>
  <c r="CE61" i="4"/>
  <c r="CF61" i="4" s="1"/>
  <c r="CE65" i="4"/>
  <c r="CF65" i="4" s="1"/>
  <c r="CE69" i="4"/>
  <c r="CF69" i="4" s="1"/>
  <c r="CE73" i="4"/>
  <c r="CF73" i="4" s="1"/>
  <c r="CE77" i="4"/>
  <c r="CF77" i="4" s="1"/>
  <c r="CE81" i="4"/>
  <c r="CF81" i="4" s="1"/>
  <c r="CE85" i="4"/>
  <c r="CF85" i="4" s="1"/>
  <c r="CE89" i="4"/>
  <c r="CF89" i="4" s="1"/>
  <c r="CE93" i="4"/>
  <c r="CF93" i="4" s="1"/>
  <c r="CE97" i="4"/>
  <c r="CF97" i="4" s="1"/>
  <c r="CE101" i="4"/>
  <c r="CF101" i="4" s="1"/>
  <c r="CE105" i="4"/>
  <c r="CF105" i="4" s="1"/>
  <c r="CE109" i="4"/>
  <c r="CF109" i="4" s="1"/>
  <c r="CE113" i="4"/>
  <c r="CF113" i="4" s="1"/>
  <c r="CE117" i="4"/>
  <c r="CF117" i="4" s="1"/>
  <c r="CE121" i="4"/>
  <c r="CF121" i="4" s="1"/>
  <c r="CE125" i="4"/>
  <c r="CF125" i="4" s="1"/>
  <c r="CE129" i="4"/>
  <c r="CF129" i="4" s="1"/>
  <c r="CE133" i="4"/>
  <c r="CF133" i="4" s="1"/>
  <c r="CE137" i="4"/>
  <c r="CF137" i="4" s="1"/>
  <c r="CE141" i="4"/>
  <c r="CF141" i="4" s="1"/>
  <c r="CE145" i="4"/>
  <c r="CF145" i="4" s="1"/>
  <c r="CE149" i="4"/>
  <c r="CF149" i="4" s="1"/>
  <c r="CE153" i="4"/>
  <c r="CF153" i="4" s="1"/>
  <c r="CE157" i="4"/>
  <c r="CF157" i="4" s="1"/>
  <c r="CE161" i="4"/>
  <c r="CF161" i="4" s="1"/>
  <c r="CE165" i="4"/>
  <c r="CF165" i="4" s="1"/>
  <c r="CE169" i="4"/>
  <c r="CF169" i="4" s="1"/>
  <c r="CE173" i="4"/>
  <c r="CF173" i="4" s="1"/>
  <c r="CE177" i="4"/>
  <c r="CF177" i="4" s="1"/>
  <c r="CE179" i="4"/>
  <c r="CF179" i="4" s="1"/>
  <c r="CE181" i="4"/>
  <c r="CF181" i="4" s="1"/>
  <c r="CE183" i="4"/>
  <c r="CF183" i="4" s="1"/>
  <c r="CE185" i="4"/>
  <c r="CF185" i="4" s="1"/>
  <c r="CE187" i="4"/>
  <c r="CF187" i="4" s="1"/>
  <c r="CE189" i="4"/>
  <c r="CF189" i="4" s="1"/>
  <c r="CE191" i="4"/>
  <c r="CF191" i="4" s="1"/>
  <c r="CE193" i="4"/>
  <c r="CF193" i="4" s="1"/>
  <c r="CE195" i="4"/>
  <c r="CF195" i="4" s="1"/>
  <c r="CE197" i="4"/>
  <c r="CF197" i="4" s="1"/>
  <c r="CE199" i="4"/>
  <c r="CF199" i="4" s="1"/>
  <c r="CE201" i="4"/>
  <c r="CF201" i="4" s="1"/>
  <c r="CE203" i="4"/>
  <c r="CF203" i="4" s="1"/>
  <c r="CE205" i="4"/>
  <c r="CF205" i="4" s="1"/>
  <c r="CE207" i="4"/>
  <c r="CF207" i="4" s="1"/>
  <c r="CE209" i="4"/>
  <c r="CF209" i="4" s="1"/>
  <c r="CE211" i="4"/>
  <c r="CF211" i="4" s="1"/>
  <c r="CE213" i="4"/>
  <c r="CF213" i="4" s="1"/>
  <c r="CE215" i="4"/>
  <c r="CF215" i="4" s="1"/>
  <c r="CE217" i="4"/>
  <c r="CF217" i="4" s="1"/>
  <c r="CE219" i="4"/>
  <c r="CF219" i="4" s="1"/>
  <c r="CE221" i="4"/>
  <c r="CF221" i="4" s="1"/>
  <c r="CE223" i="4"/>
  <c r="CF223" i="4" s="1"/>
  <c r="CE225" i="4"/>
  <c r="CF225" i="4" s="1"/>
  <c r="CE227" i="4"/>
  <c r="CF227" i="4" s="1"/>
  <c r="CE229" i="4"/>
  <c r="CF229" i="4" s="1"/>
  <c r="CE231" i="4"/>
  <c r="CF231" i="4" s="1"/>
  <c r="CE233" i="4"/>
  <c r="CF233" i="4" s="1"/>
  <c r="CE235" i="4"/>
  <c r="CF235" i="4" s="1"/>
  <c r="CE237" i="4"/>
  <c r="CF237" i="4" s="1"/>
  <c r="CE239" i="4"/>
  <c r="CF239" i="4" s="1"/>
  <c r="CE241" i="4"/>
  <c r="CF241" i="4" s="1"/>
  <c r="CE243" i="4"/>
  <c r="CF243" i="4" s="1"/>
  <c r="CE245" i="4"/>
  <c r="CF245" i="4" s="1"/>
  <c r="CE247" i="4"/>
  <c r="CF247" i="4" s="1"/>
  <c r="CE249" i="4"/>
  <c r="CF249" i="4" s="1"/>
  <c r="CE251" i="4"/>
  <c r="CF251" i="4" s="1"/>
  <c r="CE253" i="4"/>
  <c r="CF253" i="4" s="1"/>
  <c r="CE255" i="4"/>
  <c r="CF255" i="4" s="1"/>
  <c r="CE257" i="4"/>
  <c r="CF257" i="4" s="1"/>
  <c r="CE259" i="4"/>
  <c r="CF259" i="4" s="1"/>
  <c r="CE261" i="4"/>
  <c r="CF261" i="4" s="1"/>
  <c r="CE263" i="4"/>
  <c r="CF263" i="4" s="1"/>
  <c r="CE11" i="4"/>
  <c r="CF11" i="4" s="1"/>
  <c r="CE15" i="4"/>
  <c r="CF15" i="4" s="1"/>
  <c r="CE19" i="4"/>
  <c r="CF19" i="4" s="1"/>
  <c r="CE23" i="4"/>
  <c r="CF23" i="4" s="1"/>
  <c r="CE27" i="4"/>
  <c r="CF27" i="4" s="1"/>
  <c r="CE31" i="4"/>
  <c r="CF31" i="4" s="1"/>
  <c r="CE35" i="4"/>
  <c r="CF35" i="4" s="1"/>
  <c r="CE39" i="4"/>
  <c r="CF39" i="4" s="1"/>
  <c r="CE43" i="4"/>
  <c r="CF43" i="4" s="1"/>
  <c r="CE47" i="4"/>
  <c r="CF47" i="4" s="1"/>
  <c r="CE51" i="4"/>
  <c r="CF51" i="4" s="1"/>
  <c r="CE55" i="4"/>
  <c r="CF55" i="4" s="1"/>
  <c r="CE59" i="4"/>
  <c r="CF59" i="4" s="1"/>
  <c r="CE63" i="4"/>
  <c r="CF63" i="4" s="1"/>
  <c r="CE67" i="4"/>
  <c r="CF67" i="4" s="1"/>
  <c r="CE71" i="4"/>
  <c r="CF71" i="4" s="1"/>
  <c r="CE75" i="4"/>
  <c r="CF75" i="4" s="1"/>
  <c r="CE79" i="4"/>
  <c r="CF79" i="4" s="1"/>
  <c r="CE83" i="4"/>
  <c r="CF83" i="4" s="1"/>
  <c r="CE87" i="4"/>
  <c r="CF87" i="4" s="1"/>
  <c r="CE91" i="4"/>
  <c r="CF91" i="4" s="1"/>
  <c r="CE95" i="4"/>
  <c r="CF95" i="4" s="1"/>
  <c r="CE99" i="4"/>
  <c r="CF99" i="4" s="1"/>
  <c r="CE103" i="4"/>
  <c r="CF103" i="4" s="1"/>
  <c r="CE107" i="4"/>
  <c r="CF107" i="4" s="1"/>
  <c r="CE111" i="4"/>
  <c r="CF111" i="4" s="1"/>
  <c r="CE115" i="4"/>
  <c r="CF115" i="4" s="1"/>
  <c r="CE119" i="4"/>
  <c r="CF119" i="4" s="1"/>
  <c r="CE123" i="4"/>
  <c r="CF123" i="4" s="1"/>
  <c r="CE127" i="4"/>
  <c r="CF127" i="4" s="1"/>
  <c r="CE131" i="4"/>
  <c r="CF131" i="4" s="1"/>
  <c r="CE135" i="4"/>
  <c r="CF135" i="4" s="1"/>
  <c r="CE139" i="4"/>
  <c r="CF139" i="4" s="1"/>
  <c r="CE143" i="4"/>
  <c r="CF143" i="4" s="1"/>
  <c r="CE147" i="4"/>
  <c r="CF147" i="4" s="1"/>
  <c r="CE151" i="4"/>
  <c r="CF151" i="4" s="1"/>
  <c r="CE155" i="4"/>
  <c r="CF155" i="4" s="1"/>
  <c r="CE159" i="4"/>
  <c r="CF159" i="4" s="1"/>
  <c r="CE163" i="4"/>
  <c r="CF163" i="4" s="1"/>
  <c r="CE167" i="4"/>
  <c r="CF167" i="4" s="1"/>
  <c r="CE171" i="4"/>
  <c r="CF171" i="4" s="1"/>
  <c r="CE175" i="4"/>
  <c r="CF175" i="4" s="1"/>
  <c r="CE178" i="4"/>
  <c r="CF178" i="4" s="1"/>
  <c r="CE180" i="4"/>
  <c r="CF180" i="4" s="1"/>
  <c r="CE182" i="4"/>
  <c r="CF182" i="4" s="1"/>
  <c r="CE184" i="4"/>
  <c r="CF184" i="4" s="1"/>
  <c r="CE186" i="4"/>
  <c r="CF186" i="4" s="1"/>
  <c r="CE188" i="4"/>
  <c r="CF188" i="4" s="1"/>
  <c r="CE190" i="4"/>
  <c r="CF190" i="4" s="1"/>
  <c r="CE192" i="4"/>
  <c r="CF192" i="4" s="1"/>
  <c r="CE194" i="4"/>
  <c r="CF194" i="4" s="1"/>
  <c r="CE196" i="4"/>
  <c r="CF196" i="4" s="1"/>
  <c r="CE198" i="4"/>
  <c r="CF198" i="4" s="1"/>
  <c r="CE200" i="4"/>
  <c r="CF200" i="4" s="1"/>
  <c r="CE202" i="4"/>
  <c r="CF202" i="4" s="1"/>
  <c r="CE204" i="4"/>
  <c r="CF204" i="4" s="1"/>
  <c r="CE206" i="4"/>
  <c r="CF206" i="4" s="1"/>
  <c r="CE208" i="4"/>
  <c r="CF208" i="4" s="1"/>
  <c r="CE210" i="4"/>
  <c r="CF210" i="4" s="1"/>
  <c r="CE212" i="4"/>
  <c r="CF212" i="4" s="1"/>
  <c r="CE214" i="4"/>
  <c r="CF214" i="4" s="1"/>
  <c r="CE216" i="4"/>
  <c r="CF216" i="4" s="1"/>
  <c r="CE218" i="4"/>
  <c r="CF218" i="4" s="1"/>
  <c r="CE220" i="4"/>
  <c r="CF220" i="4" s="1"/>
  <c r="CE222" i="4"/>
  <c r="CF222" i="4" s="1"/>
  <c r="CE224" i="4"/>
  <c r="CF224" i="4" s="1"/>
  <c r="CE226" i="4"/>
  <c r="CF226" i="4" s="1"/>
  <c r="CE228" i="4"/>
  <c r="CF228" i="4" s="1"/>
  <c r="CE230" i="4"/>
  <c r="CF230" i="4" s="1"/>
  <c r="CE232" i="4"/>
  <c r="CF232" i="4" s="1"/>
  <c r="CE234" i="4"/>
  <c r="CF234" i="4" s="1"/>
  <c r="CE236" i="4"/>
  <c r="CF236" i="4" s="1"/>
  <c r="CE238" i="4"/>
  <c r="CF238" i="4" s="1"/>
  <c r="CE240" i="4"/>
  <c r="CF240" i="4" s="1"/>
  <c r="CE242" i="4"/>
  <c r="CF242" i="4" s="1"/>
  <c r="CE244" i="4"/>
  <c r="CF244" i="4" s="1"/>
  <c r="CE246" i="4"/>
  <c r="CF246" i="4" s="1"/>
  <c r="CE248" i="4"/>
  <c r="CF248" i="4" s="1"/>
  <c r="CE250" i="4"/>
  <c r="CF250" i="4" s="1"/>
  <c r="CE252" i="4"/>
  <c r="CF252" i="4" s="1"/>
  <c r="CE254" i="4"/>
  <c r="CF254" i="4" s="1"/>
  <c r="CE256" i="4"/>
  <c r="CF256" i="4" s="1"/>
  <c r="CE258" i="4"/>
  <c r="CF258" i="4" s="1"/>
  <c r="CE260" i="4"/>
  <c r="CF260" i="4" s="1"/>
  <c r="CE262" i="4"/>
  <c r="CF262" i="4" s="1"/>
  <c r="CE371" i="4"/>
  <c r="CF371" i="4" s="1"/>
  <c r="CE369" i="4"/>
  <c r="CF369" i="4" s="1"/>
  <c r="CE367" i="4"/>
  <c r="CF367" i="4" s="1"/>
  <c r="CE365" i="4"/>
  <c r="CF365" i="4" s="1"/>
  <c r="CE363" i="4"/>
  <c r="CF363" i="4" s="1"/>
  <c r="CE361" i="4"/>
  <c r="CF361" i="4" s="1"/>
  <c r="CE359" i="4"/>
  <c r="CF359" i="4" s="1"/>
  <c r="CE357" i="4"/>
  <c r="CF357" i="4" s="1"/>
  <c r="CE355" i="4"/>
  <c r="CF355" i="4" s="1"/>
  <c r="CE353" i="4"/>
  <c r="CF353" i="4" s="1"/>
  <c r="CE351" i="4"/>
  <c r="CF351" i="4" s="1"/>
  <c r="CE349" i="4"/>
  <c r="CF349" i="4" s="1"/>
  <c r="CE347" i="4"/>
  <c r="CF347" i="4" s="1"/>
  <c r="CE345" i="4"/>
  <c r="CF345" i="4" s="1"/>
  <c r="CE343" i="4"/>
  <c r="CF343" i="4" s="1"/>
  <c r="CE341" i="4"/>
  <c r="CF341" i="4" s="1"/>
  <c r="CE339" i="4"/>
  <c r="CF339" i="4" s="1"/>
  <c r="CE337" i="4"/>
  <c r="CF337" i="4" s="1"/>
  <c r="CE335" i="4"/>
  <c r="CF335" i="4" s="1"/>
  <c r="CE333" i="4"/>
  <c r="CF333" i="4" s="1"/>
  <c r="CE331" i="4"/>
  <c r="CF331" i="4" s="1"/>
  <c r="CE329" i="4"/>
  <c r="CF329" i="4" s="1"/>
  <c r="CE327" i="4"/>
  <c r="CF327" i="4" s="1"/>
  <c r="CE325" i="4"/>
  <c r="CF325" i="4" s="1"/>
  <c r="CE323" i="4"/>
  <c r="CF323" i="4" s="1"/>
  <c r="CE321" i="4"/>
  <c r="CF321" i="4" s="1"/>
  <c r="CE319" i="4"/>
  <c r="CF319" i="4" s="1"/>
  <c r="CE317" i="4"/>
  <c r="CF317" i="4" s="1"/>
  <c r="CE315" i="4"/>
  <c r="CF315" i="4" s="1"/>
  <c r="CE313" i="4"/>
  <c r="CF313" i="4" s="1"/>
  <c r="CE311" i="4"/>
  <c r="CF311" i="4" s="1"/>
  <c r="CE309" i="4"/>
  <c r="CF309" i="4" s="1"/>
  <c r="CE307" i="4"/>
  <c r="CF307" i="4" s="1"/>
  <c r="CE305" i="4"/>
  <c r="CF305" i="4" s="1"/>
  <c r="CE303" i="4"/>
  <c r="CF303" i="4" s="1"/>
  <c r="CE301" i="4"/>
  <c r="CF301" i="4" s="1"/>
  <c r="CE299" i="4"/>
  <c r="CF299" i="4" s="1"/>
  <c r="CE297" i="4"/>
  <c r="CF297" i="4" s="1"/>
  <c r="CE295" i="4"/>
  <c r="CF295" i="4" s="1"/>
  <c r="CE293" i="4"/>
  <c r="CF293" i="4" s="1"/>
  <c r="CE291" i="4"/>
  <c r="CF291" i="4" s="1"/>
  <c r="CE289" i="4"/>
  <c r="CF289" i="4" s="1"/>
  <c r="CE287" i="4"/>
  <c r="CF287" i="4" s="1"/>
  <c r="CE285" i="4"/>
  <c r="CF285" i="4" s="1"/>
  <c r="CE283" i="4"/>
  <c r="CF283" i="4" s="1"/>
  <c r="CE281" i="4"/>
  <c r="CF281" i="4" s="1"/>
  <c r="CE279" i="4"/>
  <c r="CF279" i="4" s="1"/>
  <c r="CE277" i="4"/>
  <c r="CF277" i="4" s="1"/>
  <c r="CE275" i="4"/>
  <c r="CF275" i="4" s="1"/>
  <c r="CE273" i="4"/>
  <c r="CF273" i="4" s="1"/>
  <c r="CE271" i="4"/>
  <c r="CF271" i="4" s="1"/>
  <c r="CE269" i="4"/>
  <c r="CF269" i="4" s="1"/>
  <c r="CE267" i="4"/>
  <c r="CF267" i="4" s="1"/>
  <c r="CE265" i="4"/>
  <c r="CF265" i="4" s="1"/>
  <c r="CE370" i="4"/>
  <c r="CF370" i="4" s="1"/>
  <c r="CE368" i="4"/>
  <c r="CF368" i="4" s="1"/>
  <c r="CE366" i="4"/>
  <c r="CF366" i="4" s="1"/>
  <c r="CE364" i="4"/>
  <c r="CF364" i="4" s="1"/>
  <c r="CE362" i="4"/>
  <c r="CF362" i="4" s="1"/>
  <c r="CE360" i="4"/>
  <c r="CF360" i="4" s="1"/>
  <c r="CE358" i="4"/>
  <c r="CF358" i="4" s="1"/>
  <c r="CE356" i="4"/>
  <c r="CF356" i="4" s="1"/>
  <c r="CE354" i="4"/>
  <c r="CF354" i="4" s="1"/>
  <c r="CE352" i="4"/>
  <c r="CF352" i="4" s="1"/>
  <c r="CE350" i="4"/>
  <c r="CF350" i="4" s="1"/>
  <c r="CE348" i="4"/>
  <c r="CF348" i="4" s="1"/>
  <c r="CE346" i="4"/>
  <c r="CF346" i="4" s="1"/>
  <c r="CE344" i="4"/>
  <c r="CF344" i="4" s="1"/>
  <c r="CE342" i="4"/>
  <c r="CF342" i="4" s="1"/>
  <c r="CE340" i="4"/>
  <c r="CF340" i="4" s="1"/>
  <c r="CE338" i="4"/>
  <c r="CF338" i="4" s="1"/>
  <c r="CE336" i="4"/>
  <c r="CF336" i="4" s="1"/>
  <c r="CE334" i="4"/>
  <c r="CF334" i="4" s="1"/>
  <c r="CE332" i="4"/>
  <c r="CF332" i="4" s="1"/>
  <c r="CE330" i="4"/>
  <c r="CF330" i="4" s="1"/>
  <c r="CE328" i="4"/>
  <c r="CF328" i="4" s="1"/>
  <c r="CE326" i="4"/>
  <c r="CF326" i="4" s="1"/>
  <c r="CE324" i="4"/>
  <c r="CF324" i="4" s="1"/>
  <c r="CE322" i="4"/>
  <c r="CF322" i="4" s="1"/>
  <c r="CE320" i="4"/>
  <c r="CF320" i="4" s="1"/>
  <c r="CE318" i="4"/>
  <c r="CF318" i="4" s="1"/>
  <c r="CE316" i="4"/>
  <c r="CF316" i="4" s="1"/>
  <c r="CE314" i="4"/>
  <c r="CF314" i="4" s="1"/>
  <c r="CE312" i="4"/>
  <c r="CF312" i="4" s="1"/>
  <c r="CE310" i="4"/>
  <c r="CF310" i="4" s="1"/>
  <c r="CE308" i="4"/>
  <c r="CF308" i="4" s="1"/>
  <c r="CE306" i="4"/>
  <c r="CF306" i="4" s="1"/>
  <c r="CE304" i="4"/>
  <c r="CF304" i="4" s="1"/>
  <c r="CE302" i="4"/>
  <c r="CF302" i="4" s="1"/>
  <c r="CE300" i="4"/>
  <c r="CF300" i="4" s="1"/>
  <c r="CE298" i="4"/>
  <c r="CF298" i="4" s="1"/>
  <c r="CE296" i="4"/>
  <c r="CF296" i="4" s="1"/>
  <c r="CE294" i="4"/>
  <c r="CF294" i="4" s="1"/>
  <c r="CE292" i="4"/>
  <c r="CF292" i="4" s="1"/>
  <c r="CE290" i="4"/>
  <c r="CF290" i="4" s="1"/>
  <c r="CE288" i="4"/>
  <c r="CF288" i="4" s="1"/>
  <c r="CE286" i="4"/>
  <c r="CF286" i="4" s="1"/>
  <c r="CE284" i="4"/>
  <c r="CF284" i="4" s="1"/>
  <c r="CE282" i="4"/>
  <c r="CF282" i="4" s="1"/>
  <c r="CE280" i="4"/>
  <c r="CF280" i="4" s="1"/>
  <c r="CE278" i="4"/>
  <c r="CF278" i="4" s="1"/>
  <c r="CE276" i="4"/>
  <c r="CF276" i="4" s="1"/>
  <c r="CE274" i="4"/>
  <c r="CF274" i="4" s="1"/>
  <c r="CE272" i="4"/>
  <c r="CF272" i="4" s="1"/>
  <c r="CE270" i="4"/>
  <c r="CF270" i="4" s="1"/>
  <c r="CE268" i="4"/>
  <c r="CF268" i="4" s="1"/>
  <c r="CE266" i="4"/>
  <c r="CF266" i="4" s="1"/>
  <c r="CE264" i="4"/>
  <c r="CF264" i="4" s="1"/>
  <c r="D7" i="7" l="1"/>
  <c r="D8" i="7"/>
  <c r="D9" i="7"/>
  <c r="D10" i="7"/>
  <c r="D11" i="7"/>
  <c r="D12" i="7"/>
  <c r="D13" i="7"/>
  <c r="D14" i="7"/>
  <c r="D15" i="7"/>
  <c r="D16" i="7"/>
  <c r="D17" i="7"/>
  <c r="D18" i="7"/>
  <c r="D19" i="7"/>
  <c r="D20" i="7"/>
  <c r="D21" i="7"/>
  <c r="D22" i="7"/>
  <c r="D23" i="7"/>
  <c r="D24" i="7"/>
  <c r="D25" i="7"/>
  <c r="D26" i="7"/>
  <c r="D27" i="7"/>
  <c r="D28" i="7"/>
  <c r="D29" i="7"/>
  <c r="D30" i="7"/>
  <c r="D31" i="7"/>
  <c r="D32" i="7"/>
  <c r="D33" i="7"/>
  <c r="D34" i="7"/>
  <c r="D35" i="7"/>
  <c r="D36" i="7"/>
  <c r="D37" i="7"/>
  <c r="D38" i="7"/>
  <c r="D39" i="7"/>
  <c r="D40" i="7"/>
  <c r="D41" i="7"/>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D106"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51" i="7"/>
  <c r="D152" i="7"/>
  <c r="D153" i="7"/>
  <c r="D154" i="7"/>
  <c r="D155" i="7"/>
  <c r="D156" i="7"/>
  <c r="D157" i="7"/>
  <c r="D158"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203" i="7"/>
  <c r="D204" i="7"/>
  <c r="D205" i="7"/>
  <c r="D206" i="7"/>
  <c r="D207" i="7"/>
  <c r="D208" i="7"/>
  <c r="D209" i="7"/>
  <c r="D21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55" i="7"/>
  <c r="D256" i="7"/>
  <c r="D257" i="7"/>
  <c r="D258" i="7"/>
  <c r="D259" i="7"/>
  <c r="D260" i="7"/>
  <c r="D261" i="7"/>
  <c r="D262" i="7"/>
  <c r="D263" i="7"/>
  <c r="D264" i="7"/>
  <c r="D265" i="7"/>
  <c r="D266" i="7"/>
  <c r="D267" i="7"/>
  <c r="D268" i="7"/>
  <c r="D269" i="7"/>
  <c r="D270" i="7"/>
  <c r="D271" i="7"/>
  <c r="D272" i="7"/>
  <c r="D273" i="7"/>
  <c r="D274" i="7"/>
  <c r="D275" i="7"/>
  <c r="D276" i="7"/>
  <c r="D277" i="7"/>
  <c r="D278" i="7"/>
  <c r="D279" i="7"/>
  <c r="D280" i="7"/>
  <c r="D281" i="7"/>
  <c r="D282" i="7"/>
  <c r="D283" i="7"/>
  <c r="D284" i="7"/>
  <c r="D285" i="7"/>
  <c r="D286" i="7"/>
  <c r="D287" i="7"/>
  <c r="D288" i="7"/>
  <c r="D289" i="7"/>
  <c r="D290" i="7"/>
  <c r="D291" i="7"/>
  <c r="D292" i="7"/>
  <c r="D293" i="7"/>
  <c r="D294" i="7"/>
  <c r="D295" i="7"/>
  <c r="D296" i="7"/>
  <c r="D297" i="7"/>
  <c r="D298" i="7"/>
  <c r="D299" i="7"/>
  <c r="D300" i="7"/>
  <c r="D301" i="7"/>
  <c r="D302" i="7"/>
  <c r="D303" i="7"/>
  <c r="D304" i="7"/>
  <c r="D305" i="7"/>
  <c r="D306" i="7"/>
  <c r="D307" i="7"/>
  <c r="D308" i="7"/>
  <c r="D309" i="7"/>
  <c r="D310" i="7"/>
  <c r="D311" i="7"/>
  <c r="D312" i="7"/>
  <c r="D313" i="7"/>
  <c r="D314" i="7"/>
  <c r="D315" i="7"/>
  <c r="D316" i="7"/>
  <c r="D317" i="7"/>
  <c r="D318" i="7"/>
  <c r="D319" i="7"/>
  <c r="D320" i="7"/>
  <c r="D321" i="7"/>
  <c r="D322" i="7"/>
  <c r="D323" i="7"/>
  <c r="D324" i="7"/>
  <c r="D325" i="7"/>
  <c r="D326" i="7"/>
  <c r="D327" i="7"/>
  <c r="D328" i="7"/>
  <c r="D329" i="7"/>
  <c r="D330" i="7"/>
  <c r="D331" i="7"/>
  <c r="D332" i="7"/>
  <c r="D333" i="7"/>
  <c r="D334" i="7"/>
  <c r="D335" i="7"/>
  <c r="D336" i="7"/>
  <c r="D337" i="7"/>
  <c r="D338" i="7"/>
  <c r="D339" i="7"/>
  <c r="D340" i="7"/>
  <c r="D341" i="7"/>
  <c r="D342" i="7"/>
  <c r="D343" i="7"/>
  <c r="D344" i="7"/>
  <c r="D345" i="7"/>
  <c r="D346" i="7"/>
  <c r="D347" i="7"/>
  <c r="D348" i="7"/>
  <c r="D349" i="7"/>
  <c r="D350" i="7"/>
  <c r="D351" i="7"/>
  <c r="D352" i="7"/>
  <c r="D353" i="7"/>
  <c r="D354" i="7"/>
  <c r="D355" i="7"/>
  <c r="D356" i="7"/>
  <c r="D357" i="7"/>
  <c r="D358" i="7"/>
  <c r="D359" i="7"/>
  <c r="D360" i="7"/>
  <c r="D361" i="7"/>
  <c r="D362" i="7"/>
  <c r="D363" i="7"/>
  <c r="D364" i="7"/>
  <c r="D365" i="7"/>
  <c r="D366" i="7"/>
  <c r="D367" i="7"/>
  <c r="D368" i="7"/>
  <c r="D369" i="7"/>
  <c r="D370" i="7"/>
  <c r="D6" i="7"/>
  <c r="E6" i="7" l="1"/>
  <c r="F6" i="7" s="1"/>
  <c r="G6" i="7"/>
  <c r="H6" i="7" s="1"/>
  <c r="I6" i="7" l="1"/>
  <c r="J370" i="7" l="1"/>
  <c r="J369" i="7"/>
  <c r="J368" i="7"/>
  <c r="J367" i="7"/>
  <c r="J366" i="7"/>
  <c r="J365" i="7"/>
  <c r="J364" i="7"/>
  <c r="J363" i="7"/>
  <c r="J362" i="7"/>
  <c r="J361" i="7"/>
  <c r="J360" i="7"/>
  <c r="J359" i="7"/>
  <c r="J358" i="7"/>
  <c r="J357" i="7"/>
  <c r="J356" i="7"/>
  <c r="J355" i="7"/>
  <c r="J354" i="7"/>
  <c r="J353" i="7"/>
  <c r="J352" i="7"/>
  <c r="J351" i="7"/>
  <c r="J350" i="7"/>
  <c r="J349" i="7"/>
  <c r="J348" i="7"/>
  <c r="J347" i="7"/>
  <c r="J346" i="7"/>
  <c r="J345" i="7"/>
  <c r="J344" i="7"/>
  <c r="J343" i="7"/>
  <c r="J342" i="7"/>
  <c r="J341" i="7"/>
  <c r="J340" i="7"/>
  <c r="J339" i="7"/>
  <c r="J338" i="7"/>
  <c r="J337" i="7"/>
  <c r="J336" i="7"/>
  <c r="J335" i="7"/>
  <c r="J334" i="7"/>
  <c r="J333" i="7"/>
  <c r="J332" i="7"/>
  <c r="J331" i="7"/>
  <c r="J330" i="7"/>
  <c r="J329" i="7"/>
  <c r="J328" i="7"/>
  <c r="J327" i="7"/>
  <c r="J326" i="7"/>
  <c r="J325" i="7"/>
  <c r="J324" i="7"/>
  <c r="J323" i="7"/>
  <c r="J322" i="7"/>
  <c r="J321" i="7"/>
  <c r="J320" i="7"/>
  <c r="J319" i="7"/>
  <c r="J318" i="7"/>
  <c r="J317" i="7"/>
  <c r="J316" i="7"/>
  <c r="J315" i="7"/>
  <c r="J314" i="7"/>
  <c r="J313" i="7"/>
  <c r="J312" i="7"/>
  <c r="J311" i="7"/>
  <c r="J310" i="7"/>
  <c r="J309" i="7"/>
  <c r="J308" i="7"/>
  <c r="J307" i="7"/>
  <c r="J306" i="7"/>
  <c r="J305" i="7"/>
  <c r="J304" i="7"/>
  <c r="J303" i="7"/>
  <c r="J302" i="7"/>
  <c r="J301" i="7"/>
  <c r="J300" i="7"/>
  <c r="J299" i="7"/>
  <c r="J298" i="7"/>
  <c r="J297" i="7"/>
  <c r="J296" i="7"/>
  <c r="J295" i="7"/>
  <c r="J294" i="7"/>
  <c r="J293" i="7"/>
  <c r="J292" i="7"/>
  <c r="J291" i="7"/>
  <c r="J290" i="7"/>
  <c r="J289" i="7"/>
  <c r="J288" i="7"/>
  <c r="J287" i="7"/>
  <c r="J286" i="7"/>
  <c r="J285" i="7"/>
  <c r="J284" i="7"/>
  <c r="J283" i="7"/>
  <c r="J282" i="7"/>
  <c r="J281" i="7"/>
  <c r="J280" i="7"/>
  <c r="J279" i="7"/>
  <c r="J278" i="7"/>
  <c r="J277" i="7"/>
  <c r="J276" i="7"/>
  <c r="J275" i="7"/>
  <c r="J274" i="7"/>
  <c r="J273" i="7"/>
  <c r="J272" i="7"/>
  <c r="J271" i="7"/>
  <c r="J270" i="7"/>
  <c r="J269" i="7"/>
  <c r="J268" i="7"/>
  <c r="J267" i="7"/>
  <c r="J266" i="7"/>
  <c r="J265" i="7"/>
  <c r="J264" i="7"/>
  <c r="J263" i="7"/>
  <c r="J262" i="7"/>
  <c r="J261" i="7"/>
  <c r="J260" i="7"/>
  <c r="J259" i="7"/>
  <c r="J258" i="7"/>
  <c r="J257" i="7"/>
  <c r="J256" i="7"/>
  <c r="J255" i="7"/>
  <c r="J254" i="7"/>
  <c r="J253" i="7"/>
  <c r="J252" i="7"/>
  <c r="J251" i="7"/>
  <c r="J250" i="7"/>
  <c r="J249" i="7"/>
  <c r="J248" i="7"/>
  <c r="J247" i="7"/>
  <c r="J246" i="7"/>
  <c r="J245" i="7"/>
  <c r="J244" i="7"/>
  <c r="J243" i="7"/>
  <c r="J242" i="7"/>
  <c r="J241" i="7"/>
  <c r="J240" i="7"/>
  <c r="J239" i="7"/>
  <c r="J238" i="7"/>
  <c r="J237" i="7"/>
  <c r="J236" i="7"/>
  <c r="J235" i="7"/>
  <c r="J234" i="7"/>
  <c r="J233" i="7"/>
  <c r="J232" i="7"/>
  <c r="J231" i="7"/>
  <c r="J230" i="7"/>
  <c r="J229" i="7"/>
  <c r="J228" i="7"/>
  <c r="J227" i="7"/>
  <c r="J226" i="7"/>
  <c r="J225" i="7"/>
  <c r="J224" i="7"/>
  <c r="J223" i="7"/>
  <c r="J222" i="7"/>
  <c r="J221" i="7"/>
  <c r="J220" i="7"/>
  <c r="J219" i="7"/>
  <c r="J218" i="7"/>
  <c r="J217" i="7"/>
  <c r="J216" i="7"/>
  <c r="J215" i="7"/>
  <c r="J214" i="7"/>
  <c r="J213" i="7"/>
  <c r="J212" i="7"/>
  <c r="J211" i="7"/>
  <c r="J210" i="7"/>
  <c r="J209" i="7"/>
  <c r="J208" i="7"/>
  <c r="J207" i="7"/>
  <c r="J206" i="7"/>
  <c r="J205" i="7"/>
  <c r="J204" i="7"/>
  <c r="J203" i="7"/>
  <c r="J202" i="7"/>
  <c r="J201" i="7"/>
  <c r="J200" i="7"/>
  <c r="J199" i="7"/>
  <c r="J198" i="7"/>
  <c r="J197" i="7"/>
  <c r="J196" i="7"/>
  <c r="J195" i="7"/>
  <c r="J194" i="7"/>
  <c r="J193" i="7"/>
  <c r="J192" i="7"/>
  <c r="J191" i="7"/>
  <c r="J190" i="7"/>
  <c r="J189" i="7"/>
  <c r="J188" i="7"/>
  <c r="J187" i="7"/>
  <c r="J186" i="7"/>
  <c r="J185" i="7"/>
  <c r="J184" i="7"/>
  <c r="J183" i="7"/>
  <c r="J182" i="7"/>
  <c r="J181" i="7"/>
  <c r="J180" i="7"/>
  <c r="J179" i="7"/>
  <c r="J178" i="7"/>
  <c r="J177" i="7"/>
  <c r="J176" i="7"/>
  <c r="J175" i="7"/>
  <c r="J174" i="7"/>
  <c r="J173" i="7"/>
  <c r="J172" i="7"/>
  <c r="J171" i="7"/>
  <c r="J170" i="7"/>
  <c r="J169" i="7"/>
  <c r="J168" i="7"/>
  <c r="J167" i="7"/>
  <c r="J166" i="7"/>
  <c r="J165" i="7"/>
  <c r="J164" i="7"/>
  <c r="J163" i="7"/>
  <c r="J162" i="7"/>
  <c r="J161" i="7"/>
  <c r="J160" i="7"/>
  <c r="J159" i="7"/>
  <c r="J158" i="7"/>
  <c r="J157" i="7"/>
  <c r="J156" i="7"/>
  <c r="J155" i="7"/>
  <c r="J154" i="7"/>
  <c r="J153" i="7"/>
  <c r="J152" i="7"/>
  <c r="J151" i="7"/>
  <c r="J150" i="7"/>
  <c r="J149" i="7"/>
  <c r="J148" i="7"/>
  <c r="J147" i="7"/>
  <c r="J146" i="7"/>
  <c r="J145" i="7"/>
  <c r="J144" i="7"/>
  <c r="J143" i="7"/>
  <c r="J142" i="7"/>
  <c r="J141" i="7"/>
  <c r="J140" i="7"/>
  <c r="J139" i="7"/>
  <c r="J138" i="7"/>
  <c r="J137" i="7"/>
  <c r="J136" i="7"/>
  <c r="J135" i="7"/>
  <c r="J134" i="7"/>
  <c r="J133" i="7"/>
  <c r="J132" i="7"/>
  <c r="J131" i="7"/>
  <c r="J130" i="7"/>
  <c r="J129" i="7"/>
  <c r="J128" i="7"/>
  <c r="J127" i="7"/>
  <c r="J126" i="7"/>
  <c r="J125" i="7"/>
  <c r="J124" i="7"/>
  <c r="J123" i="7"/>
  <c r="J122" i="7"/>
  <c r="J121" i="7"/>
  <c r="J120" i="7"/>
  <c r="J119" i="7"/>
  <c r="J118" i="7"/>
  <c r="J117" i="7"/>
  <c r="J116" i="7"/>
  <c r="J115" i="7"/>
  <c r="J114" i="7"/>
  <c r="J113" i="7"/>
  <c r="J112" i="7"/>
  <c r="J111" i="7"/>
  <c r="J110" i="7"/>
  <c r="J109" i="7"/>
  <c r="J108" i="7"/>
  <c r="J107" i="7"/>
  <c r="J106" i="7"/>
  <c r="J105" i="7"/>
  <c r="J104" i="7"/>
  <c r="J103" i="7"/>
  <c r="J102" i="7"/>
  <c r="J101" i="7"/>
  <c r="J100" i="7"/>
  <c r="J99" i="7"/>
  <c r="J98" i="7"/>
  <c r="J97" i="7"/>
  <c r="J96" i="7"/>
  <c r="J95" i="7"/>
  <c r="J94" i="7"/>
  <c r="J93" i="7"/>
  <c r="J92" i="7"/>
  <c r="J91" i="7"/>
  <c r="J90" i="7"/>
  <c r="J89" i="7"/>
  <c r="J88" i="7"/>
  <c r="J87" i="7"/>
  <c r="J86" i="7"/>
  <c r="J85" i="7"/>
  <c r="J84" i="7"/>
  <c r="J83" i="7"/>
  <c r="J82" i="7"/>
  <c r="J81" i="7"/>
  <c r="J80" i="7"/>
  <c r="J79" i="7"/>
  <c r="J78" i="7"/>
  <c r="J77" i="7"/>
  <c r="J76" i="7"/>
  <c r="J75" i="7"/>
  <c r="J74"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J23" i="7"/>
  <c r="J22" i="7"/>
  <c r="J21" i="7"/>
  <c r="J20" i="7"/>
  <c r="J19" i="7"/>
  <c r="J18" i="7"/>
  <c r="J17" i="7"/>
  <c r="J16" i="7"/>
  <c r="J15" i="7"/>
  <c r="J14" i="7"/>
  <c r="J13" i="7"/>
  <c r="J12" i="7"/>
  <c r="J11" i="7"/>
  <c r="J10" i="7"/>
  <c r="J9" i="7"/>
  <c r="J8" i="7"/>
  <c r="J7" i="7"/>
  <c r="D14" i="3"/>
  <c r="D13" i="3"/>
  <c r="D9" i="3"/>
  <c r="D8" i="3"/>
  <c r="D7" i="3"/>
  <c r="D12" i="3"/>
  <c r="BU6" i="4" l="1"/>
  <c r="BD6" i="4"/>
  <c r="BB6" i="4"/>
  <c r="X6" i="4"/>
  <c r="V6" i="4"/>
  <c r="AO6" i="4"/>
  <c r="L377" i="7"/>
  <c r="L381" i="7"/>
  <c r="L382" i="7"/>
  <c r="L384" i="7"/>
  <c r="L391" i="7"/>
  <c r="L404" i="7"/>
  <c r="L407" i="7"/>
  <c r="L411" i="7"/>
  <c r="L419" i="7"/>
  <c r="L429" i="7"/>
  <c r="L431" i="7"/>
  <c r="L434" i="7"/>
  <c r="K445" i="7"/>
  <c r="L448" i="7"/>
  <c r="L457" i="7"/>
  <c r="K461" i="7"/>
  <c r="L464" i="7"/>
  <c r="K469" i="7"/>
  <c r="K470" i="7"/>
  <c r="L471" i="7"/>
  <c r="L484" i="7"/>
  <c r="L485" i="7"/>
  <c r="L486" i="7"/>
  <c r="L498" i="7"/>
  <c r="K503" i="7"/>
  <c r="L504" i="7"/>
  <c r="L505" i="7"/>
  <c r="L507" i="7"/>
  <c r="L521" i="7"/>
  <c r="L525" i="7"/>
  <c r="K529" i="7"/>
  <c r="L531" i="7"/>
  <c r="K535" i="7"/>
  <c r="L539" i="7"/>
  <c r="L554" i="7"/>
  <c r="K555" i="7"/>
  <c r="K557" i="7"/>
  <c r="K371" i="7"/>
  <c r="L375" i="7"/>
  <c r="L388" i="7"/>
  <c r="L395" i="7"/>
  <c r="K402" i="7"/>
  <c r="K403" i="7"/>
  <c r="K414" i="7"/>
  <c r="L417" i="7"/>
  <c r="L420" i="7"/>
  <c r="L424" i="7"/>
  <c r="K433" i="7"/>
  <c r="L436" i="7"/>
  <c r="K439" i="7"/>
  <c r="L445" i="7"/>
  <c r="K449" i="7"/>
  <c r="L452" i="7"/>
  <c r="L461" i="7"/>
  <c r="K465" i="7"/>
  <c r="K466" i="7"/>
  <c r="L468" i="7"/>
  <c r="L469" i="7"/>
  <c r="L470" i="7"/>
  <c r="K475" i="7"/>
  <c r="K482" i="7"/>
  <c r="L490" i="7"/>
  <c r="K491" i="7"/>
  <c r="K501" i="7"/>
  <c r="K502" i="7"/>
  <c r="L503" i="7"/>
  <c r="L508" i="7"/>
  <c r="L509" i="7"/>
  <c r="L512" i="7"/>
  <c r="K519" i="7"/>
  <c r="L528" i="7"/>
  <c r="L529" i="7"/>
  <c r="K530" i="7"/>
  <c r="L532" i="7"/>
  <c r="L533" i="7"/>
  <c r="L535" i="7"/>
  <c r="K537" i="7"/>
  <c r="K538" i="7"/>
  <c r="L546" i="7"/>
  <c r="K547" i="7"/>
  <c r="L551" i="7"/>
  <c r="L556" i="7"/>
  <c r="L371" i="7"/>
  <c r="L372" i="7"/>
  <c r="K386" i="7"/>
  <c r="K387" i="7"/>
  <c r="K398" i="7"/>
  <c r="L401" i="7"/>
  <c r="L402" i="7"/>
  <c r="L403" i="7"/>
  <c r="L413" i="7"/>
  <c r="L416" i="7"/>
  <c r="L423" i="7"/>
  <c r="L425" i="7"/>
  <c r="L437" i="7"/>
  <c r="L439" i="7"/>
  <c r="L442" i="7"/>
  <c r="L449" i="7"/>
  <c r="K453" i="7"/>
  <c r="L456" i="7"/>
  <c r="L465" i="7"/>
  <c r="L466" i="7"/>
  <c r="L467" i="7"/>
  <c r="L475" i="7"/>
  <c r="K481" i="7"/>
  <c r="L482" i="7"/>
  <c r="K487" i="7"/>
  <c r="L488" i="7"/>
  <c r="L489" i="7"/>
  <c r="L491" i="7"/>
  <c r="L500" i="7"/>
  <c r="L501" i="7"/>
  <c r="L502" i="7"/>
  <c r="L514" i="7"/>
  <c r="K517" i="7"/>
  <c r="K518" i="7"/>
  <c r="L519" i="7"/>
  <c r="K523" i="7"/>
  <c r="L530" i="7"/>
  <c r="L536" i="7"/>
  <c r="L538" i="7"/>
  <c r="L540" i="7"/>
  <c r="L543" i="7"/>
  <c r="K549" i="7"/>
  <c r="L562" i="7"/>
  <c r="L378" i="7"/>
  <c r="L379" i="7"/>
  <c r="K382" i="7"/>
  <c r="L383" i="7"/>
  <c r="L385" i="7"/>
  <c r="L386" i="7"/>
  <c r="L387" i="7"/>
  <c r="L393" i="7"/>
  <c r="L397" i="7"/>
  <c r="L398" i="7"/>
  <c r="L399" i="7"/>
  <c r="L400" i="7"/>
  <c r="K407" i="7"/>
  <c r="L428" i="7"/>
  <c r="K431" i="7"/>
  <c r="K441" i="7"/>
  <c r="L444" i="7"/>
  <c r="L453" i="7"/>
  <c r="K457" i="7"/>
  <c r="L460" i="7"/>
  <c r="K471" i="7"/>
  <c r="L472" i="7"/>
  <c r="L473" i="7"/>
  <c r="L476" i="7"/>
  <c r="L477" i="7"/>
  <c r="L480" i="7"/>
  <c r="K485" i="7"/>
  <c r="K486" i="7"/>
  <c r="L487" i="7"/>
  <c r="L492" i="7"/>
  <c r="L493" i="7"/>
  <c r="L496" i="7"/>
  <c r="L506" i="7"/>
  <c r="K507" i="7"/>
  <c r="L517" i="7"/>
  <c r="L518" i="7"/>
  <c r="L524" i="7"/>
  <c r="K525" i="7"/>
  <c r="K526" i="7"/>
  <c r="K531" i="7"/>
  <c r="K539" i="7"/>
  <c r="L548" i="7"/>
  <c r="L559" i="7"/>
  <c r="L564" i="7"/>
  <c r="L567" i="7"/>
  <c r="K568" i="7"/>
  <c r="K573" i="7"/>
  <c r="L574" i="7"/>
  <c r="K575" i="7"/>
  <c r="K576" i="7"/>
  <c r="L586" i="7"/>
  <c r="L587" i="7"/>
  <c r="L588" i="7"/>
  <c r="L593" i="7"/>
  <c r="L598" i="7"/>
  <c r="K599" i="7"/>
  <c r="K600" i="7"/>
  <c r="K605" i="7"/>
  <c r="L606" i="7"/>
  <c r="K607" i="7"/>
  <c r="K608" i="7"/>
  <c r="K615" i="7"/>
  <c r="L618" i="7"/>
  <c r="K620" i="7"/>
  <c r="K627" i="7"/>
  <c r="L628" i="7"/>
  <c r="K629" i="7"/>
  <c r="L635" i="7"/>
  <c r="K636" i="7"/>
  <c r="L641" i="7"/>
  <c r="K643" i="7"/>
  <c r="K644" i="7"/>
  <c r="L657" i="7"/>
  <c r="L669" i="7"/>
  <c r="L678" i="7"/>
  <c r="L689" i="7"/>
  <c r="L694" i="7"/>
  <c r="L695" i="7"/>
  <c r="L696" i="7"/>
  <c r="K700" i="7"/>
  <c r="L704" i="7"/>
  <c r="K722" i="7"/>
  <c r="L725" i="7"/>
  <c r="K728" i="7"/>
  <c r="L731" i="7"/>
  <c r="K730" i="7"/>
  <c r="K565" i="7"/>
  <c r="K567" i="7"/>
  <c r="K571" i="7"/>
  <c r="K572" i="7"/>
  <c r="L573" i="7"/>
  <c r="L575" i="7"/>
  <c r="K577" i="7"/>
  <c r="K581" i="7"/>
  <c r="L594" i="7"/>
  <c r="L595" i="7"/>
  <c r="L599" i="7"/>
  <c r="K603" i="7"/>
  <c r="K604" i="7"/>
  <c r="L605" i="7"/>
  <c r="L607" i="7"/>
  <c r="K609" i="7"/>
  <c r="L613" i="7"/>
  <c r="L614" i="7"/>
  <c r="L620" i="7"/>
  <c r="K623" i="7"/>
  <c r="L633" i="7"/>
  <c r="L636" i="7"/>
  <c r="K639" i="7"/>
  <c r="L643" i="7"/>
  <c r="K647" i="7"/>
  <c r="K651" i="7"/>
  <c r="K655" i="7"/>
  <c r="K656" i="7"/>
  <c r="L660" i="7"/>
  <c r="L673" i="7"/>
  <c r="K687" i="7"/>
  <c r="K688" i="7"/>
  <c r="K692" i="7"/>
  <c r="K699" i="7"/>
  <c r="L700" i="7"/>
  <c r="L707" i="7"/>
  <c r="L712" i="7"/>
  <c r="L715" i="7"/>
  <c r="K563" i="7"/>
  <c r="L570" i="7"/>
  <c r="L571" i="7"/>
  <c r="L572" i="7"/>
  <c r="L577" i="7"/>
  <c r="L582" i="7"/>
  <c r="K583" i="7"/>
  <c r="K584" i="7"/>
  <c r="K589" i="7"/>
  <c r="L590" i="7"/>
  <c r="K591" i="7"/>
  <c r="K592" i="7"/>
  <c r="L602" i="7"/>
  <c r="L603" i="7"/>
  <c r="L604" i="7"/>
  <c r="L609" i="7"/>
  <c r="K631" i="7"/>
  <c r="K637" i="7"/>
  <c r="L646" i="7"/>
  <c r="L647" i="7"/>
  <c r="L648" i="7"/>
  <c r="L649" i="7"/>
  <c r="L650" i="7"/>
  <c r="L651" i="7"/>
  <c r="L652" i="7"/>
  <c r="L654" i="7"/>
  <c r="L655" i="7"/>
  <c r="L656" i="7"/>
  <c r="K663" i="7"/>
  <c r="K667" i="7"/>
  <c r="K671" i="7"/>
  <c r="K672" i="7"/>
  <c r="L676" i="7"/>
  <c r="K683" i="7"/>
  <c r="L686" i="7"/>
  <c r="L687" i="7"/>
  <c r="L688" i="7"/>
  <c r="L692" i="7"/>
  <c r="K706" i="7"/>
  <c r="L709" i="7"/>
  <c r="L710" i="7"/>
  <c r="K714" i="7"/>
  <c r="L717" i="7"/>
  <c r="K720" i="7"/>
  <c r="L733" i="7"/>
  <c r="L578" i="7"/>
  <c r="L579" i="7"/>
  <c r="L583" i="7"/>
  <c r="K587" i="7"/>
  <c r="K588" i="7"/>
  <c r="L589" i="7"/>
  <c r="L591" i="7"/>
  <c r="K593" i="7"/>
  <c r="K597" i="7"/>
  <c r="L610" i="7"/>
  <c r="L611" i="7"/>
  <c r="K616" i="7"/>
  <c r="K617" i="7"/>
  <c r="K619" i="7"/>
  <c r="L625" i="7"/>
  <c r="K635" i="7"/>
  <c r="L637" i="7"/>
  <c r="L653" i="7"/>
  <c r="L662" i="7"/>
  <c r="L663" i="7"/>
  <c r="L664" i="7"/>
  <c r="L665" i="7"/>
  <c r="L666" i="7"/>
  <c r="L667" i="7"/>
  <c r="L668" i="7"/>
  <c r="L670" i="7"/>
  <c r="L671" i="7"/>
  <c r="L672" i="7"/>
  <c r="K679" i="7"/>
  <c r="L680" i="7"/>
  <c r="L681" i="7"/>
  <c r="L682" i="7"/>
  <c r="L683" i="7"/>
  <c r="L684" i="7"/>
  <c r="L685" i="7"/>
  <c r="L697" i="7"/>
  <c r="L718" i="7"/>
  <c r="L720" i="7"/>
  <c r="L723" i="7"/>
  <c r="L734" i="7"/>
  <c r="L726" i="7"/>
  <c r="L728" i="7"/>
  <c r="K723" i="7"/>
  <c r="K727" i="7"/>
  <c r="K708" i="7"/>
  <c r="K695" i="7"/>
  <c r="K678" i="7"/>
  <c r="K657" i="7"/>
  <c r="K634" i="7"/>
  <c r="K621" i="7"/>
  <c r="K596" i="7"/>
  <c r="K566" i="7"/>
  <c r="K698" i="7"/>
  <c r="K682" i="7"/>
  <c r="K670" i="7"/>
  <c r="K664" i="7"/>
  <c r="K638" i="7"/>
  <c r="K610" i="7"/>
  <c r="K569" i="7"/>
  <c r="K733" i="7"/>
  <c r="L705" i="7"/>
  <c r="K676" i="7"/>
  <c r="K650" i="7"/>
  <c r="K626" i="7"/>
  <c r="K590" i="7"/>
  <c r="L569" i="7"/>
  <c r="K731" i="7"/>
  <c r="K711" i="7"/>
  <c r="K693" i="7"/>
  <c r="K673" i="7"/>
  <c r="K614" i="7"/>
  <c r="K594" i="7"/>
  <c r="K534" i="7"/>
  <c r="K513" i="7"/>
  <c r="K499" i="7"/>
  <c r="K479" i="7"/>
  <c r="L450" i="7"/>
  <c r="K429" i="7"/>
  <c r="K415" i="7"/>
  <c r="L406" i="7"/>
  <c r="K391" i="7"/>
  <c r="K377" i="7"/>
  <c r="K558" i="7"/>
  <c r="K524" i="7"/>
  <c r="K496" i="7"/>
  <c r="K477" i="7"/>
  <c r="L462" i="7"/>
  <c r="L446" i="7"/>
  <c r="K430" i="7"/>
  <c r="K409" i="7"/>
  <c r="K397" i="7"/>
  <c r="K379" i="7"/>
  <c r="K545" i="7"/>
  <c r="K536" i="7"/>
  <c r="K511" i="7"/>
  <c r="K489" i="7"/>
  <c r="K474" i="7"/>
  <c r="K456" i="7"/>
  <c r="K437" i="7"/>
  <c r="K421" i="7"/>
  <c r="K394" i="7"/>
  <c r="K372" i="7"/>
  <c r="K551" i="7"/>
  <c r="K533" i="7"/>
  <c r="K520" i="7"/>
  <c r="K490" i="7"/>
  <c r="K452" i="7"/>
  <c r="K438" i="7"/>
  <c r="K420" i="7"/>
  <c r="K406" i="7"/>
  <c r="K388" i="7"/>
  <c r="L693" i="7"/>
  <c r="L677" i="7"/>
  <c r="L661" i="7"/>
  <c r="L645" i="7"/>
  <c r="L714" i="7"/>
  <c r="L642" i="7"/>
  <c r="L702" i="7"/>
  <c r="L659" i="7"/>
  <c r="L619" i="7"/>
  <c r="L617" i="7"/>
  <c r="L555" i="7"/>
  <c r="L523" i="7"/>
  <c r="L511" i="7"/>
  <c r="L494" i="7"/>
  <c r="L584" i="7"/>
  <c r="L580" i="7"/>
  <c r="K719" i="7"/>
  <c r="K725" i="7"/>
  <c r="K705" i="7"/>
  <c r="K694" i="7"/>
  <c r="K669" i="7"/>
  <c r="K642" i="7"/>
  <c r="K630" i="7"/>
  <c r="K618" i="7"/>
  <c r="K586" i="7"/>
  <c r="K718" i="7"/>
  <c r="K697" i="7"/>
  <c r="K681" i="7"/>
  <c r="K668" i="7"/>
  <c r="K662" i="7"/>
  <c r="K625" i="7"/>
  <c r="K601" i="7"/>
  <c r="K564" i="7"/>
  <c r="K724" i="7"/>
  <c r="K691" i="7"/>
  <c r="K659" i="7"/>
  <c r="K649" i="7"/>
  <c r="K612" i="7"/>
  <c r="K582" i="7"/>
  <c r="K735" i="7"/>
  <c r="K726" i="7"/>
  <c r="K707" i="7"/>
  <c r="L691" i="7"/>
  <c r="K660" i="7"/>
  <c r="K613" i="7"/>
  <c r="K585" i="7"/>
  <c r="K521" i="7"/>
  <c r="K510" i="7"/>
  <c r="K498" i="7"/>
  <c r="K464" i="7"/>
  <c r="K448" i="7"/>
  <c r="L426" i="7"/>
  <c r="K411" i="7"/>
  <c r="K404" i="7"/>
  <c r="K389" i="7"/>
  <c r="K561" i="7"/>
  <c r="K548" i="7"/>
  <c r="K522" i="7"/>
  <c r="K493" i="7"/>
  <c r="K476" i="7"/>
  <c r="K460" i="7"/>
  <c r="K444" i="7"/>
  <c r="K428" i="7"/>
  <c r="K405" i="7"/>
  <c r="K393" i="7"/>
  <c r="K378" i="7"/>
  <c r="K544" i="7"/>
  <c r="K527" i="7"/>
  <c r="K500" i="7"/>
  <c r="K488" i="7"/>
  <c r="K467" i="7"/>
  <c r="K454" i="7"/>
  <c r="K426" i="7"/>
  <c r="K416" i="7"/>
  <c r="K390" i="7"/>
  <c r="K556" i="7"/>
  <c r="K550" i="7"/>
  <c r="K532" i="7"/>
  <c r="K512" i="7"/>
  <c r="K468" i="7"/>
  <c r="K450" i="7"/>
  <c r="K436" i="7"/>
  <c r="K418" i="7"/>
  <c r="K395" i="7"/>
  <c r="K376" i="7"/>
  <c r="L706" i="7"/>
  <c r="L644" i="7"/>
  <c r="L621" i="7"/>
  <c r="L721" i="7"/>
  <c r="L690" i="7"/>
  <c r="L658" i="7"/>
  <c r="L629" i="7"/>
  <c r="L608" i="7"/>
  <c r="L597" i="7"/>
  <c r="L547" i="7"/>
  <c r="L479" i="7"/>
  <c r="L526" i="7"/>
  <c r="L510" i="7"/>
  <c r="L522" i="7"/>
  <c r="K732" i="7"/>
  <c r="K716" i="7"/>
  <c r="K704" i="7"/>
  <c r="K690" i="7"/>
  <c r="K661" i="7"/>
  <c r="K641" i="7"/>
  <c r="K628" i="7"/>
  <c r="K606" i="7"/>
  <c r="L585" i="7"/>
  <c r="K702" i="7"/>
  <c r="K685" i="7"/>
  <c r="K680" i="7"/>
  <c r="K666" i="7"/>
  <c r="K653" i="7"/>
  <c r="K622" i="7"/>
  <c r="K579" i="7"/>
  <c r="K562" i="7"/>
  <c r="K710" i="7"/>
  <c r="K686" i="7"/>
  <c r="K654" i="7"/>
  <c r="K648" i="7"/>
  <c r="K602" i="7"/>
  <c r="K580" i="7"/>
  <c r="K721" i="7"/>
  <c r="K715" i="7"/>
  <c r="K703" i="7"/>
  <c r="K677" i="7"/>
  <c r="K633" i="7"/>
  <c r="L612" i="7"/>
  <c r="L561" i="7"/>
  <c r="L520" i="7"/>
  <c r="K505" i="7"/>
  <c r="K495" i="7"/>
  <c r="K462" i="7"/>
  <c r="K446" i="7"/>
  <c r="K422" i="7"/>
  <c r="L410" i="7"/>
  <c r="K396" i="7"/>
  <c r="K384" i="7"/>
  <c r="K560" i="7"/>
  <c r="L545" i="7"/>
  <c r="L513" i="7"/>
  <c r="K492" i="7"/>
  <c r="K473" i="7"/>
  <c r="K458" i="7"/>
  <c r="K435" i="7"/>
  <c r="L418" i="7"/>
  <c r="K400" i="7"/>
  <c r="K385" i="7"/>
  <c r="K374" i="7"/>
  <c r="K543" i="7"/>
  <c r="K515" i="7"/>
  <c r="K497" i="7"/>
  <c r="K483" i="7"/>
  <c r="K463" i="7"/>
  <c r="K447" i="7"/>
  <c r="K425" i="7"/>
  <c r="K413" i="7"/>
  <c r="K380" i="7"/>
  <c r="K553" i="7"/>
  <c r="K546" i="7"/>
  <c r="K528" i="7"/>
  <c r="K509" i="7"/>
  <c r="K459" i="7"/>
  <c r="K443" i="7"/>
  <c r="K427" i="7"/>
  <c r="K417" i="7"/>
  <c r="L394" i="7"/>
  <c r="K375" i="7"/>
  <c r="L735" i="7"/>
  <c r="L727" i="7"/>
  <c r="L719" i="7"/>
  <c r="L711" i="7"/>
  <c r="L730" i="7"/>
  <c r="K729" i="7"/>
  <c r="K713" i="7"/>
  <c r="K696" i="7"/>
  <c r="K689" i="7"/>
  <c r="K658" i="7"/>
  <c r="K640" i="7"/>
  <c r="K624" i="7"/>
  <c r="K598" i="7"/>
  <c r="K574" i="7"/>
  <c r="L701" i="7"/>
  <c r="K684" i="7"/>
  <c r="K675" i="7"/>
  <c r="K665" i="7"/>
  <c r="K645" i="7"/>
  <c r="K611" i="7"/>
  <c r="K578" i="7"/>
  <c r="K734" i="7"/>
  <c r="K709" i="7"/>
  <c r="L679" i="7"/>
  <c r="K652" i="7"/>
  <c r="K646" i="7"/>
  <c r="L601" i="7"/>
  <c r="K570" i="7"/>
  <c r="K717" i="7"/>
  <c r="K712" i="7"/>
  <c r="K701" i="7"/>
  <c r="K674" i="7"/>
  <c r="K632" i="7"/>
  <c r="K595" i="7"/>
  <c r="K554" i="7"/>
  <c r="K516" i="7"/>
  <c r="K504" i="7"/>
  <c r="K484" i="7"/>
  <c r="K455" i="7"/>
  <c r="K434" i="7"/>
  <c r="K419" i="7"/>
  <c r="K408" i="7"/>
  <c r="K392" i="7"/>
  <c r="K381" i="7"/>
  <c r="K559" i="7"/>
  <c r="K542" i="7"/>
  <c r="K506" i="7"/>
  <c r="K480" i="7"/>
  <c r="K472" i="7"/>
  <c r="K451" i="7"/>
  <c r="K432" i="7"/>
  <c r="K412" i="7"/>
  <c r="K399" i="7"/>
  <c r="K383" i="7"/>
  <c r="L553" i="7"/>
  <c r="K540" i="7"/>
  <c r="K514" i="7"/>
  <c r="K494" i="7"/>
  <c r="K478" i="7"/>
  <c r="L458" i="7"/>
  <c r="K442" i="7"/>
  <c r="K423" i="7"/>
  <c r="K401" i="7"/>
  <c r="L374" i="7"/>
  <c r="K552" i="7"/>
  <c r="K541" i="7"/>
  <c r="L527" i="7"/>
  <c r="K508" i="7"/>
  <c r="L454" i="7"/>
  <c r="K440" i="7"/>
  <c r="K424" i="7"/>
  <c r="K410" i="7"/>
  <c r="L390" i="7"/>
  <c r="K373" i="7"/>
  <c r="L732" i="7"/>
  <c r="L724" i="7"/>
  <c r="L716" i="7"/>
  <c r="L708" i="7"/>
  <c r="L703" i="7"/>
  <c r="L626" i="7"/>
  <c r="L722" i="7"/>
  <c r="L576" i="7"/>
  <c r="L563" i="7"/>
  <c r="L568" i="7"/>
  <c r="L497" i="7"/>
  <c r="L499" i="7"/>
  <c r="L440" i="7"/>
  <c r="L459" i="7"/>
  <c r="L451" i="7"/>
  <c r="L443" i="7"/>
  <c r="L409" i="7"/>
  <c r="L392" i="7"/>
  <c r="L441" i="7"/>
  <c r="L698" i="7"/>
  <c r="L639" i="7"/>
  <c r="L623" i="7"/>
  <c r="L632" i="7"/>
  <c r="L565" i="7"/>
  <c r="L542" i="7"/>
  <c r="L421" i="7"/>
  <c r="L729" i="7"/>
  <c r="L495" i="7"/>
  <c r="L481" i="7"/>
  <c r="L455" i="7"/>
  <c r="L438" i="7"/>
  <c r="L396" i="7"/>
  <c r="L631" i="7"/>
  <c r="L566" i="7"/>
  <c r="L537" i="7"/>
  <c r="L414" i="7"/>
  <c r="L560" i="7"/>
  <c r="L427" i="7"/>
  <c r="L713" i="7"/>
  <c r="L600" i="7"/>
  <c r="L483" i="7"/>
  <c r="L415" i="7"/>
  <c r="L389" i="7"/>
  <c r="L373" i="7"/>
  <c r="L430" i="7"/>
  <c r="L408" i="7"/>
  <c r="L433" i="7"/>
  <c r="L638" i="7"/>
  <c r="L615" i="7"/>
  <c r="L624" i="7"/>
  <c r="L616" i="7"/>
  <c r="L552" i="7"/>
  <c r="L557" i="7"/>
  <c r="L550" i="7"/>
  <c r="L675" i="7"/>
  <c r="L516" i="7"/>
  <c r="L463" i="7"/>
  <c r="L412" i="7"/>
  <c r="L380" i="7"/>
  <c r="L640" i="7"/>
  <c r="L549" i="7"/>
  <c r="L558" i="7"/>
  <c r="L544" i="7"/>
  <c r="L422" i="7"/>
  <c r="L627" i="7"/>
  <c r="L622" i="7"/>
  <c r="L478" i="7"/>
  <c r="L447" i="7"/>
  <c r="L634" i="7"/>
  <c r="L674" i="7"/>
  <c r="L592" i="7"/>
  <c r="L581" i="7"/>
  <c r="L596" i="7"/>
  <c r="L541" i="7"/>
  <c r="L515" i="7"/>
  <c r="L432" i="7"/>
  <c r="L405" i="7"/>
  <c r="L474" i="7"/>
  <c r="L435" i="7"/>
  <c r="L376" i="7"/>
  <c r="L699" i="7"/>
  <c r="L630" i="7"/>
  <c r="L534" i="7"/>
  <c r="H6" i="4"/>
  <c r="I6" i="4" s="1"/>
  <c r="J6" i="4"/>
  <c r="K6" i="4" s="1"/>
  <c r="K6" i="7"/>
  <c r="L6" i="7"/>
  <c r="E14" i="7"/>
  <c r="F14" i="7" s="1"/>
  <c r="G14" i="7"/>
  <c r="H14" i="7" s="1"/>
  <c r="G20" i="7"/>
  <c r="H20" i="7" s="1"/>
  <c r="E20" i="7"/>
  <c r="F20" i="7" s="1"/>
  <c r="G24" i="7"/>
  <c r="H24" i="7" s="1"/>
  <c r="E24" i="7"/>
  <c r="F24" i="7" s="1"/>
  <c r="G30" i="7"/>
  <c r="H30" i="7" s="1"/>
  <c r="E30" i="7"/>
  <c r="F30" i="7" s="1"/>
  <c r="E38" i="7"/>
  <c r="F38" i="7" s="1"/>
  <c r="G38" i="7"/>
  <c r="H38" i="7" s="1"/>
  <c r="G44" i="7"/>
  <c r="H44" i="7" s="1"/>
  <c r="E44" i="7"/>
  <c r="F44" i="7" s="1"/>
  <c r="E50" i="7"/>
  <c r="F50" i="7" s="1"/>
  <c r="G50" i="7"/>
  <c r="H50" i="7" s="1"/>
  <c r="E54" i="7"/>
  <c r="F54" i="7" s="1"/>
  <c r="G54" i="7"/>
  <c r="H54" i="7" s="1"/>
  <c r="E60" i="7"/>
  <c r="F60" i="7" s="1"/>
  <c r="G60" i="7"/>
  <c r="H60" i="7" s="1"/>
  <c r="E64" i="7"/>
  <c r="F64" i="7" s="1"/>
  <c r="G64" i="7"/>
  <c r="H64" i="7" s="1"/>
  <c r="G68" i="7"/>
  <c r="H68" i="7" s="1"/>
  <c r="E68" i="7"/>
  <c r="F68" i="7" s="1"/>
  <c r="E74" i="7"/>
  <c r="F74" i="7" s="1"/>
  <c r="G74" i="7"/>
  <c r="H74" i="7" s="1"/>
  <c r="E78" i="7"/>
  <c r="F78" i="7" s="1"/>
  <c r="G78" i="7"/>
  <c r="H78" i="7" s="1"/>
  <c r="E82" i="7"/>
  <c r="F82" i="7" s="1"/>
  <c r="G82" i="7"/>
  <c r="H82" i="7" s="1"/>
  <c r="G86" i="7"/>
  <c r="H86" i="7" s="1"/>
  <c r="E86" i="7"/>
  <c r="F86" i="7" s="1"/>
  <c r="G90" i="7"/>
  <c r="H90" i="7" s="1"/>
  <c r="E90" i="7"/>
  <c r="F90" i="7" s="1"/>
  <c r="E92" i="7"/>
  <c r="F92" i="7" s="1"/>
  <c r="G92" i="7"/>
  <c r="H92" i="7" s="1"/>
  <c r="E96" i="7"/>
  <c r="F96" i="7" s="1"/>
  <c r="G96" i="7"/>
  <c r="H96" i="7" s="1"/>
  <c r="G100" i="7"/>
  <c r="H100" i="7" s="1"/>
  <c r="E100" i="7"/>
  <c r="F100" i="7" s="1"/>
  <c r="E106" i="7"/>
  <c r="F106" i="7" s="1"/>
  <c r="G106" i="7"/>
  <c r="H106" i="7" s="1"/>
  <c r="G108" i="7"/>
  <c r="H108" i="7" s="1"/>
  <c r="E108" i="7"/>
  <c r="F108" i="7" s="1"/>
  <c r="G112" i="7"/>
  <c r="H112" i="7" s="1"/>
  <c r="E112" i="7"/>
  <c r="F112" i="7" s="1"/>
  <c r="G116" i="7"/>
  <c r="H116" i="7" s="1"/>
  <c r="E116" i="7"/>
  <c r="F116" i="7" s="1"/>
  <c r="E122" i="7"/>
  <c r="F122" i="7" s="1"/>
  <c r="G122" i="7"/>
  <c r="H122" i="7" s="1"/>
  <c r="E128" i="7"/>
  <c r="F128" i="7" s="1"/>
  <c r="G128" i="7"/>
  <c r="H128" i="7" s="1"/>
  <c r="G134" i="7"/>
  <c r="H134" i="7" s="1"/>
  <c r="E134" i="7"/>
  <c r="F134" i="7" s="1"/>
  <c r="E138" i="7"/>
  <c r="F138" i="7" s="1"/>
  <c r="G138" i="7"/>
  <c r="H138" i="7" s="1"/>
  <c r="E142" i="7"/>
  <c r="F142" i="7" s="1"/>
  <c r="G142" i="7"/>
  <c r="H142" i="7" s="1"/>
  <c r="E146" i="7"/>
  <c r="F146" i="7" s="1"/>
  <c r="G146" i="7"/>
  <c r="H146" i="7" s="1"/>
  <c r="E150" i="7"/>
  <c r="F150" i="7" s="1"/>
  <c r="G150" i="7"/>
  <c r="H150" i="7" s="1"/>
  <c r="G154" i="7"/>
  <c r="H154" i="7" s="1"/>
  <c r="E154" i="7"/>
  <c r="F154" i="7" s="1"/>
  <c r="G158" i="7"/>
  <c r="H158" i="7" s="1"/>
  <c r="E158" i="7"/>
  <c r="F158" i="7" s="1"/>
  <c r="G162" i="7"/>
  <c r="H162" i="7" s="1"/>
  <c r="E162" i="7"/>
  <c r="F162" i="7" s="1"/>
  <c r="G166" i="7"/>
  <c r="H166" i="7" s="1"/>
  <c r="E166" i="7"/>
  <c r="F166" i="7" s="1"/>
  <c r="G168" i="7"/>
  <c r="H168" i="7" s="1"/>
  <c r="E168" i="7"/>
  <c r="F168" i="7" s="1"/>
  <c r="G172" i="7"/>
  <c r="H172" i="7" s="1"/>
  <c r="E172" i="7"/>
  <c r="F172" i="7" s="1"/>
  <c r="G176" i="7"/>
  <c r="H176" i="7" s="1"/>
  <c r="E176" i="7"/>
  <c r="F176" i="7" s="1"/>
  <c r="G180" i="7"/>
  <c r="H180" i="7" s="1"/>
  <c r="E180" i="7"/>
  <c r="F180" i="7" s="1"/>
  <c r="E184" i="7"/>
  <c r="F184" i="7" s="1"/>
  <c r="G184" i="7"/>
  <c r="H184" i="7" s="1"/>
  <c r="E188" i="7"/>
  <c r="F188" i="7" s="1"/>
  <c r="G188" i="7"/>
  <c r="H188" i="7" s="1"/>
  <c r="G192" i="7"/>
  <c r="H192" i="7" s="1"/>
  <c r="E192" i="7"/>
  <c r="F192" i="7" s="1"/>
  <c r="G196" i="7"/>
  <c r="H196" i="7" s="1"/>
  <c r="E196" i="7"/>
  <c r="F196" i="7" s="1"/>
  <c r="E198" i="7"/>
  <c r="F198" i="7" s="1"/>
  <c r="G198" i="7"/>
  <c r="H198" i="7" s="1"/>
  <c r="G202" i="7"/>
  <c r="H202" i="7" s="1"/>
  <c r="E202" i="7"/>
  <c r="F202" i="7" s="1"/>
  <c r="G208" i="7"/>
  <c r="H208" i="7" s="1"/>
  <c r="E208" i="7"/>
  <c r="F208" i="7" s="1"/>
  <c r="E212" i="7"/>
  <c r="F212" i="7" s="1"/>
  <c r="G212" i="7"/>
  <c r="H212" i="7" s="1"/>
  <c r="G216" i="7"/>
  <c r="H216" i="7" s="1"/>
  <c r="E216" i="7"/>
  <c r="F216" i="7" s="1"/>
  <c r="E220" i="7"/>
  <c r="F220" i="7" s="1"/>
  <c r="G220" i="7"/>
  <c r="H220" i="7" s="1"/>
  <c r="G224" i="7"/>
  <c r="H224" i="7" s="1"/>
  <c r="E224" i="7"/>
  <c r="F224" i="7" s="1"/>
  <c r="E228" i="7"/>
  <c r="F228" i="7" s="1"/>
  <c r="G228" i="7"/>
  <c r="H228" i="7" s="1"/>
  <c r="G230" i="7"/>
  <c r="H230" i="7" s="1"/>
  <c r="E230" i="7"/>
  <c r="F230" i="7" s="1"/>
  <c r="E234" i="7"/>
  <c r="F234" i="7" s="1"/>
  <c r="G234" i="7"/>
  <c r="H234" i="7" s="1"/>
  <c r="G238" i="7"/>
  <c r="H238" i="7" s="1"/>
  <c r="E238" i="7"/>
  <c r="F238" i="7" s="1"/>
  <c r="E242" i="7"/>
  <c r="F242" i="7" s="1"/>
  <c r="G242" i="7"/>
  <c r="H242" i="7" s="1"/>
  <c r="G246" i="7"/>
  <c r="H246" i="7" s="1"/>
  <c r="E246" i="7"/>
  <c r="F246" i="7" s="1"/>
  <c r="E250" i="7"/>
  <c r="F250" i="7" s="1"/>
  <c r="G250" i="7"/>
  <c r="H250" i="7" s="1"/>
  <c r="G254" i="7"/>
  <c r="H254" i="7" s="1"/>
  <c r="E254" i="7"/>
  <c r="F254" i="7" s="1"/>
  <c r="E258" i="7"/>
  <c r="F258" i="7" s="1"/>
  <c r="G258" i="7"/>
  <c r="H258" i="7" s="1"/>
  <c r="G262" i="7"/>
  <c r="H262" i="7" s="1"/>
  <c r="E262" i="7"/>
  <c r="F262" i="7" s="1"/>
  <c r="E266" i="7"/>
  <c r="F266" i="7" s="1"/>
  <c r="G266" i="7"/>
  <c r="H266" i="7" s="1"/>
  <c r="G270" i="7"/>
  <c r="H270" i="7" s="1"/>
  <c r="E270" i="7"/>
  <c r="F270" i="7" s="1"/>
  <c r="E274" i="7"/>
  <c r="F274" i="7" s="1"/>
  <c r="G274" i="7"/>
  <c r="H274" i="7" s="1"/>
  <c r="E278" i="7"/>
  <c r="F278" i="7" s="1"/>
  <c r="G278" i="7"/>
  <c r="H278" i="7" s="1"/>
  <c r="E282" i="7"/>
  <c r="F282" i="7" s="1"/>
  <c r="G282" i="7"/>
  <c r="H282" i="7" s="1"/>
  <c r="E284" i="7"/>
  <c r="F284" i="7" s="1"/>
  <c r="G284" i="7"/>
  <c r="H284" i="7" s="1"/>
  <c r="G288" i="7"/>
  <c r="H288" i="7" s="1"/>
  <c r="E288" i="7"/>
  <c r="F288" i="7" s="1"/>
  <c r="E290" i="7"/>
  <c r="F290" i="7" s="1"/>
  <c r="G290" i="7"/>
  <c r="H290" i="7" s="1"/>
  <c r="E292" i="7"/>
  <c r="F292" i="7" s="1"/>
  <c r="G292" i="7"/>
  <c r="H292" i="7" s="1"/>
  <c r="G296" i="7"/>
  <c r="H296" i="7" s="1"/>
  <c r="E296" i="7"/>
  <c r="F296" i="7" s="1"/>
  <c r="E298" i="7"/>
  <c r="F298" i="7" s="1"/>
  <c r="G298" i="7"/>
  <c r="H298" i="7" s="1"/>
  <c r="E300" i="7"/>
  <c r="F300" i="7" s="1"/>
  <c r="G300" i="7"/>
  <c r="H300" i="7" s="1"/>
  <c r="G302" i="7"/>
  <c r="H302" i="7" s="1"/>
  <c r="E302" i="7"/>
  <c r="F302" i="7" s="1"/>
  <c r="G304" i="7"/>
  <c r="H304" i="7" s="1"/>
  <c r="E304" i="7"/>
  <c r="F304" i="7" s="1"/>
  <c r="E306" i="7"/>
  <c r="F306" i="7" s="1"/>
  <c r="G306" i="7"/>
  <c r="H306" i="7" s="1"/>
  <c r="E308" i="7"/>
  <c r="F308" i="7" s="1"/>
  <c r="G308" i="7"/>
  <c r="H308" i="7" s="1"/>
  <c r="G310" i="7"/>
  <c r="H310" i="7" s="1"/>
  <c r="E310" i="7"/>
  <c r="F310" i="7" s="1"/>
  <c r="E314" i="7"/>
  <c r="F314" i="7" s="1"/>
  <c r="G314" i="7"/>
  <c r="H314" i="7" s="1"/>
  <c r="E316" i="7"/>
  <c r="F316" i="7" s="1"/>
  <c r="G316" i="7"/>
  <c r="H316" i="7" s="1"/>
  <c r="G318" i="7"/>
  <c r="H318" i="7" s="1"/>
  <c r="E318" i="7"/>
  <c r="F318" i="7" s="1"/>
  <c r="G320" i="7"/>
  <c r="H320" i="7" s="1"/>
  <c r="E320" i="7"/>
  <c r="F320" i="7" s="1"/>
  <c r="E322" i="7"/>
  <c r="F322" i="7" s="1"/>
  <c r="G322" i="7"/>
  <c r="H322" i="7" s="1"/>
  <c r="E324" i="7"/>
  <c r="F324" i="7" s="1"/>
  <c r="G324" i="7"/>
  <c r="H324" i="7" s="1"/>
  <c r="G326" i="7"/>
  <c r="H326" i="7" s="1"/>
  <c r="E326" i="7"/>
  <c r="F326" i="7" s="1"/>
  <c r="G328" i="7"/>
  <c r="H328" i="7" s="1"/>
  <c r="E328" i="7"/>
  <c r="F328" i="7" s="1"/>
  <c r="E330" i="7"/>
  <c r="F330" i="7" s="1"/>
  <c r="G330" i="7"/>
  <c r="H330" i="7" s="1"/>
  <c r="E332" i="7"/>
  <c r="F332" i="7" s="1"/>
  <c r="G332" i="7"/>
  <c r="H332" i="7" s="1"/>
  <c r="G334" i="7"/>
  <c r="H334" i="7" s="1"/>
  <c r="E334" i="7"/>
  <c r="F334" i="7" s="1"/>
  <c r="G336" i="7"/>
  <c r="H336" i="7" s="1"/>
  <c r="E336" i="7"/>
  <c r="F336" i="7" s="1"/>
  <c r="E338" i="7"/>
  <c r="F338" i="7" s="1"/>
  <c r="G338" i="7"/>
  <c r="H338" i="7" s="1"/>
  <c r="E340" i="7"/>
  <c r="F340" i="7" s="1"/>
  <c r="G340" i="7"/>
  <c r="H340" i="7" s="1"/>
  <c r="E342" i="7"/>
  <c r="F342" i="7" s="1"/>
  <c r="G342" i="7"/>
  <c r="H342" i="7" s="1"/>
  <c r="G344" i="7"/>
  <c r="H344" i="7" s="1"/>
  <c r="E344" i="7"/>
  <c r="F344" i="7" s="1"/>
  <c r="E346" i="7"/>
  <c r="F346" i="7" s="1"/>
  <c r="G346" i="7"/>
  <c r="H346" i="7" s="1"/>
  <c r="G348" i="7"/>
  <c r="H348" i="7" s="1"/>
  <c r="E348" i="7"/>
  <c r="F348" i="7" s="1"/>
  <c r="E350" i="7"/>
  <c r="F350" i="7" s="1"/>
  <c r="G350" i="7"/>
  <c r="H350" i="7" s="1"/>
  <c r="E352" i="7"/>
  <c r="F352" i="7" s="1"/>
  <c r="G352" i="7"/>
  <c r="H352" i="7" s="1"/>
  <c r="G354" i="7"/>
  <c r="H354" i="7" s="1"/>
  <c r="E354" i="7"/>
  <c r="F354" i="7" s="1"/>
  <c r="G356" i="7"/>
  <c r="H356" i="7" s="1"/>
  <c r="E356" i="7"/>
  <c r="F356" i="7" s="1"/>
  <c r="E358" i="7"/>
  <c r="F358" i="7" s="1"/>
  <c r="G358" i="7"/>
  <c r="H358" i="7" s="1"/>
  <c r="E360" i="7"/>
  <c r="F360" i="7" s="1"/>
  <c r="G360" i="7"/>
  <c r="H360" i="7" s="1"/>
  <c r="E362" i="7"/>
  <c r="F362" i="7" s="1"/>
  <c r="G362" i="7"/>
  <c r="H362" i="7" s="1"/>
  <c r="E364" i="7"/>
  <c r="F364" i="7" s="1"/>
  <c r="G364" i="7"/>
  <c r="H364" i="7" s="1"/>
  <c r="G366" i="7"/>
  <c r="H366" i="7" s="1"/>
  <c r="E366" i="7"/>
  <c r="F366" i="7" s="1"/>
  <c r="G368" i="7"/>
  <c r="H368" i="7" s="1"/>
  <c r="E368" i="7"/>
  <c r="F368" i="7" s="1"/>
  <c r="E370" i="7"/>
  <c r="F370" i="7" s="1"/>
  <c r="G370" i="7"/>
  <c r="H370" i="7" s="1"/>
  <c r="E8" i="7"/>
  <c r="F8" i="7" s="1"/>
  <c r="G8" i="7"/>
  <c r="H8" i="7" s="1"/>
  <c r="G12" i="7"/>
  <c r="H12" i="7" s="1"/>
  <c r="E12" i="7"/>
  <c r="F12" i="7" s="1"/>
  <c r="E16" i="7"/>
  <c r="F16" i="7" s="1"/>
  <c r="G16" i="7"/>
  <c r="H16" i="7" s="1"/>
  <c r="E22" i="7"/>
  <c r="F22" i="7" s="1"/>
  <c r="G22" i="7"/>
  <c r="H22" i="7" s="1"/>
  <c r="E28" i="7"/>
  <c r="F28" i="7" s="1"/>
  <c r="G28" i="7"/>
  <c r="H28" i="7" s="1"/>
  <c r="E32" i="7"/>
  <c r="F32" i="7" s="1"/>
  <c r="G32" i="7"/>
  <c r="H32" i="7" s="1"/>
  <c r="G36" i="7"/>
  <c r="H36" i="7" s="1"/>
  <c r="E36" i="7"/>
  <c r="F36" i="7" s="1"/>
  <c r="E40" i="7"/>
  <c r="F40" i="7" s="1"/>
  <c r="G40" i="7"/>
  <c r="H40" i="7" s="1"/>
  <c r="G48" i="7"/>
  <c r="H48" i="7" s="1"/>
  <c r="E48" i="7"/>
  <c r="F48" i="7" s="1"/>
  <c r="E58" i="7"/>
  <c r="F58" i="7" s="1"/>
  <c r="G58" i="7"/>
  <c r="H58" i="7" s="1"/>
  <c r="E72" i="7"/>
  <c r="F72" i="7" s="1"/>
  <c r="G72" i="7"/>
  <c r="H72" i="7" s="1"/>
  <c r="E102" i="7"/>
  <c r="F102" i="7" s="1"/>
  <c r="G102" i="7"/>
  <c r="H102" i="7" s="1"/>
  <c r="E7" i="7"/>
  <c r="F7" i="7" s="1"/>
  <c r="G7" i="7"/>
  <c r="H7" i="7" s="1"/>
  <c r="E9" i="7"/>
  <c r="F9" i="7" s="1"/>
  <c r="G9" i="7"/>
  <c r="H9" i="7" s="1"/>
  <c r="G11" i="7"/>
  <c r="H11" i="7" s="1"/>
  <c r="E11" i="7"/>
  <c r="F11" i="7" s="1"/>
  <c r="G13" i="7"/>
  <c r="H13" i="7" s="1"/>
  <c r="E13" i="7"/>
  <c r="F13" i="7" s="1"/>
  <c r="E15" i="7"/>
  <c r="F15" i="7" s="1"/>
  <c r="G15" i="7"/>
  <c r="H15" i="7" s="1"/>
  <c r="E17" i="7"/>
  <c r="F17" i="7" s="1"/>
  <c r="G17" i="7"/>
  <c r="H17" i="7" s="1"/>
  <c r="G19" i="7"/>
  <c r="H19" i="7" s="1"/>
  <c r="E19" i="7"/>
  <c r="F19" i="7" s="1"/>
  <c r="G21" i="7"/>
  <c r="H21" i="7" s="1"/>
  <c r="E21" i="7"/>
  <c r="F21" i="7" s="1"/>
  <c r="G23" i="7"/>
  <c r="H23" i="7" s="1"/>
  <c r="E23" i="7"/>
  <c r="F23" i="7" s="1"/>
  <c r="G25" i="7"/>
  <c r="H25" i="7" s="1"/>
  <c r="E25" i="7"/>
  <c r="F25" i="7" s="1"/>
  <c r="E27" i="7"/>
  <c r="F27" i="7" s="1"/>
  <c r="G27" i="7"/>
  <c r="H27" i="7" s="1"/>
  <c r="G29" i="7"/>
  <c r="H29" i="7" s="1"/>
  <c r="E29" i="7"/>
  <c r="F29" i="7" s="1"/>
  <c r="E31" i="7"/>
  <c r="F31" i="7" s="1"/>
  <c r="G31" i="7"/>
  <c r="H31" i="7" s="1"/>
  <c r="E33" i="7"/>
  <c r="F33" i="7" s="1"/>
  <c r="G33" i="7"/>
  <c r="H33" i="7" s="1"/>
  <c r="G35" i="7"/>
  <c r="H35" i="7" s="1"/>
  <c r="E35" i="7"/>
  <c r="F35" i="7" s="1"/>
  <c r="E37" i="7"/>
  <c r="F37" i="7" s="1"/>
  <c r="G37" i="7"/>
  <c r="H37" i="7" s="1"/>
  <c r="E39" i="7"/>
  <c r="F39" i="7" s="1"/>
  <c r="G39" i="7"/>
  <c r="H39" i="7" s="1"/>
  <c r="E41" i="7"/>
  <c r="F41" i="7" s="1"/>
  <c r="G41" i="7"/>
  <c r="H41" i="7" s="1"/>
  <c r="G43" i="7"/>
  <c r="H43" i="7" s="1"/>
  <c r="E43" i="7"/>
  <c r="F43" i="7" s="1"/>
  <c r="G45" i="7"/>
  <c r="H45" i="7" s="1"/>
  <c r="E45" i="7"/>
  <c r="F45" i="7" s="1"/>
  <c r="E47" i="7"/>
  <c r="F47" i="7" s="1"/>
  <c r="G47" i="7"/>
  <c r="H47" i="7" s="1"/>
  <c r="G49" i="7"/>
  <c r="H49" i="7" s="1"/>
  <c r="E49" i="7"/>
  <c r="F49" i="7" s="1"/>
  <c r="E51" i="7"/>
  <c r="F51" i="7" s="1"/>
  <c r="G51" i="7"/>
  <c r="H51" i="7" s="1"/>
  <c r="G53" i="7"/>
  <c r="H53" i="7" s="1"/>
  <c r="E53" i="7"/>
  <c r="F53" i="7" s="1"/>
  <c r="G55" i="7"/>
  <c r="H55" i="7" s="1"/>
  <c r="E55" i="7"/>
  <c r="F55" i="7" s="1"/>
  <c r="G57" i="7"/>
  <c r="H57" i="7" s="1"/>
  <c r="E57" i="7"/>
  <c r="F57" i="7" s="1"/>
  <c r="E59" i="7"/>
  <c r="F59" i="7" s="1"/>
  <c r="G59" i="7"/>
  <c r="H59" i="7" s="1"/>
  <c r="G61" i="7"/>
  <c r="H61" i="7" s="1"/>
  <c r="E61" i="7"/>
  <c r="F61" i="7" s="1"/>
  <c r="E63" i="7"/>
  <c r="F63" i="7" s="1"/>
  <c r="G63" i="7"/>
  <c r="H63" i="7" s="1"/>
  <c r="E65" i="7"/>
  <c r="F65" i="7" s="1"/>
  <c r="G65" i="7"/>
  <c r="H65" i="7" s="1"/>
  <c r="G67" i="7"/>
  <c r="H67" i="7" s="1"/>
  <c r="E67" i="7"/>
  <c r="F67" i="7" s="1"/>
  <c r="E69" i="7"/>
  <c r="F69" i="7" s="1"/>
  <c r="G69" i="7"/>
  <c r="H69" i="7" s="1"/>
  <c r="E71" i="7"/>
  <c r="F71" i="7" s="1"/>
  <c r="G71" i="7"/>
  <c r="H71" i="7" s="1"/>
  <c r="E73" i="7"/>
  <c r="F73" i="7" s="1"/>
  <c r="G73" i="7"/>
  <c r="H73" i="7" s="1"/>
  <c r="G75" i="7"/>
  <c r="H75" i="7" s="1"/>
  <c r="E75" i="7"/>
  <c r="F75" i="7" s="1"/>
  <c r="E77" i="7"/>
  <c r="F77" i="7" s="1"/>
  <c r="G77" i="7"/>
  <c r="H77" i="7" s="1"/>
  <c r="G79" i="7"/>
  <c r="H79" i="7" s="1"/>
  <c r="E79" i="7"/>
  <c r="F79" i="7" s="1"/>
  <c r="G81" i="7"/>
  <c r="H81" i="7" s="1"/>
  <c r="E81" i="7"/>
  <c r="F81" i="7" s="1"/>
  <c r="E83" i="7"/>
  <c r="F83" i="7" s="1"/>
  <c r="G83" i="7"/>
  <c r="H83" i="7" s="1"/>
  <c r="G85" i="7"/>
  <c r="H85" i="7" s="1"/>
  <c r="E85" i="7"/>
  <c r="F85" i="7" s="1"/>
  <c r="G87" i="7"/>
  <c r="H87" i="7" s="1"/>
  <c r="E87" i="7"/>
  <c r="F87" i="7" s="1"/>
  <c r="G89" i="7"/>
  <c r="H89" i="7" s="1"/>
  <c r="E89" i="7"/>
  <c r="F89" i="7" s="1"/>
  <c r="E91" i="7"/>
  <c r="F91" i="7" s="1"/>
  <c r="G91" i="7"/>
  <c r="H91" i="7" s="1"/>
  <c r="G93" i="7"/>
  <c r="H93" i="7" s="1"/>
  <c r="E93" i="7"/>
  <c r="F93" i="7" s="1"/>
  <c r="E95" i="7"/>
  <c r="F95" i="7" s="1"/>
  <c r="G95" i="7"/>
  <c r="H95" i="7" s="1"/>
  <c r="E97" i="7"/>
  <c r="F97" i="7" s="1"/>
  <c r="G97" i="7"/>
  <c r="H97" i="7" s="1"/>
  <c r="G99" i="7"/>
  <c r="H99" i="7" s="1"/>
  <c r="E99" i="7"/>
  <c r="F99" i="7" s="1"/>
  <c r="E101" i="7"/>
  <c r="F101" i="7" s="1"/>
  <c r="G101" i="7"/>
  <c r="H101" i="7" s="1"/>
  <c r="E103" i="7"/>
  <c r="F103" i="7" s="1"/>
  <c r="G103" i="7"/>
  <c r="H103" i="7" s="1"/>
  <c r="E105" i="7"/>
  <c r="F105" i="7" s="1"/>
  <c r="G105" i="7"/>
  <c r="H105" i="7" s="1"/>
  <c r="G107" i="7"/>
  <c r="H107" i="7" s="1"/>
  <c r="E107" i="7"/>
  <c r="F107" i="7" s="1"/>
  <c r="E109" i="7"/>
  <c r="F109" i="7" s="1"/>
  <c r="G109" i="7"/>
  <c r="H109" i="7" s="1"/>
  <c r="E111" i="7"/>
  <c r="F111" i="7" s="1"/>
  <c r="G111" i="7"/>
  <c r="H111" i="7" s="1"/>
  <c r="E113" i="7"/>
  <c r="F113" i="7" s="1"/>
  <c r="G113" i="7"/>
  <c r="H113" i="7" s="1"/>
  <c r="G115" i="7"/>
  <c r="H115" i="7" s="1"/>
  <c r="E115" i="7"/>
  <c r="F115" i="7" s="1"/>
  <c r="G117" i="7"/>
  <c r="H117" i="7" s="1"/>
  <c r="E117" i="7"/>
  <c r="F117" i="7" s="1"/>
  <c r="E119" i="7"/>
  <c r="F119" i="7" s="1"/>
  <c r="G119" i="7"/>
  <c r="H119" i="7" s="1"/>
  <c r="G121" i="7"/>
  <c r="H121" i="7" s="1"/>
  <c r="E121" i="7"/>
  <c r="F121" i="7" s="1"/>
  <c r="E123" i="7"/>
  <c r="F123" i="7" s="1"/>
  <c r="G123" i="7"/>
  <c r="H123" i="7" s="1"/>
  <c r="E125" i="7"/>
  <c r="F125" i="7" s="1"/>
  <c r="G125" i="7"/>
  <c r="H125" i="7" s="1"/>
  <c r="E127" i="7"/>
  <c r="F127" i="7" s="1"/>
  <c r="G127" i="7"/>
  <c r="H127" i="7" s="1"/>
  <c r="E129" i="7"/>
  <c r="F129" i="7" s="1"/>
  <c r="G129" i="7"/>
  <c r="H129" i="7" s="1"/>
  <c r="E131" i="7"/>
  <c r="F131" i="7" s="1"/>
  <c r="G131" i="7"/>
  <c r="H131" i="7" s="1"/>
  <c r="E133" i="7"/>
  <c r="F133" i="7" s="1"/>
  <c r="G133" i="7"/>
  <c r="H133" i="7" s="1"/>
  <c r="G135" i="7"/>
  <c r="H135" i="7" s="1"/>
  <c r="E135" i="7"/>
  <c r="F135" i="7" s="1"/>
  <c r="E137" i="7"/>
  <c r="F137" i="7" s="1"/>
  <c r="G137" i="7"/>
  <c r="H137" i="7" s="1"/>
  <c r="E139" i="7"/>
  <c r="F139" i="7" s="1"/>
  <c r="G139" i="7"/>
  <c r="H139" i="7" s="1"/>
  <c r="E141" i="7"/>
  <c r="F141" i="7" s="1"/>
  <c r="G141" i="7"/>
  <c r="H141" i="7" s="1"/>
  <c r="E143" i="7"/>
  <c r="F143" i="7" s="1"/>
  <c r="G143" i="7"/>
  <c r="H143" i="7" s="1"/>
  <c r="E145" i="7"/>
  <c r="F145" i="7" s="1"/>
  <c r="G145" i="7"/>
  <c r="H145" i="7" s="1"/>
  <c r="E147" i="7"/>
  <c r="F147" i="7" s="1"/>
  <c r="G147" i="7"/>
  <c r="H147" i="7" s="1"/>
  <c r="G149" i="7"/>
  <c r="H149" i="7" s="1"/>
  <c r="E149" i="7"/>
  <c r="F149" i="7" s="1"/>
  <c r="E151" i="7"/>
  <c r="F151" i="7" s="1"/>
  <c r="G151" i="7"/>
  <c r="H151" i="7" s="1"/>
  <c r="E153" i="7"/>
  <c r="F153" i="7" s="1"/>
  <c r="G153" i="7"/>
  <c r="H153" i="7" s="1"/>
  <c r="E155" i="7"/>
  <c r="F155" i="7" s="1"/>
  <c r="G155" i="7"/>
  <c r="H155" i="7" s="1"/>
  <c r="E157" i="7"/>
  <c r="F157" i="7" s="1"/>
  <c r="G157" i="7"/>
  <c r="H157" i="7" s="1"/>
  <c r="E159" i="7"/>
  <c r="F159" i="7" s="1"/>
  <c r="G159" i="7"/>
  <c r="H159" i="7" s="1"/>
  <c r="E161" i="7"/>
  <c r="F161" i="7" s="1"/>
  <c r="G161" i="7"/>
  <c r="H161" i="7" s="1"/>
  <c r="E163" i="7"/>
  <c r="F163" i="7" s="1"/>
  <c r="G163" i="7"/>
  <c r="H163" i="7" s="1"/>
  <c r="E165" i="7"/>
  <c r="F165" i="7" s="1"/>
  <c r="G165" i="7"/>
  <c r="H165" i="7" s="1"/>
  <c r="G167" i="7"/>
  <c r="H167" i="7" s="1"/>
  <c r="E167" i="7"/>
  <c r="F167" i="7" s="1"/>
  <c r="E169" i="7"/>
  <c r="F169" i="7" s="1"/>
  <c r="G169" i="7"/>
  <c r="H169" i="7" s="1"/>
  <c r="E171" i="7"/>
  <c r="F171" i="7" s="1"/>
  <c r="G171" i="7"/>
  <c r="H171" i="7" s="1"/>
  <c r="E173" i="7"/>
  <c r="F173" i="7" s="1"/>
  <c r="G173" i="7"/>
  <c r="H173" i="7" s="1"/>
  <c r="E175" i="7"/>
  <c r="F175" i="7" s="1"/>
  <c r="G175" i="7"/>
  <c r="H175" i="7" s="1"/>
  <c r="E177" i="7"/>
  <c r="F177" i="7" s="1"/>
  <c r="G177" i="7"/>
  <c r="H177" i="7" s="1"/>
  <c r="E179" i="7"/>
  <c r="F179" i="7" s="1"/>
  <c r="G179" i="7"/>
  <c r="H179" i="7" s="1"/>
  <c r="G181" i="7"/>
  <c r="H181" i="7" s="1"/>
  <c r="E181" i="7"/>
  <c r="F181" i="7" s="1"/>
  <c r="E183" i="7"/>
  <c r="F183" i="7" s="1"/>
  <c r="G183" i="7"/>
  <c r="H183" i="7" s="1"/>
  <c r="E185" i="7"/>
  <c r="F185" i="7" s="1"/>
  <c r="G185" i="7"/>
  <c r="H185" i="7" s="1"/>
  <c r="E187" i="7"/>
  <c r="F187" i="7" s="1"/>
  <c r="G187" i="7"/>
  <c r="H187" i="7" s="1"/>
  <c r="E189" i="7"/>
  <c r="F189" i="7" s="1"/>
  <c r="G189" i="7"/>
  <c r="H189" i="7" s="1"/>
  <c r="E191" i="7"/>
  <c r="F191" i="7" s="1"/>
  <c r="G191" i="7"/>
  <c r="H191" i="7" s="1"/>
  <c r="E193" i="7"/>
  <c r="F193" i="7" s="1"/>
  <c r="G193" i="7"/>
  <c r="H193" i="7" s="1"/>
  <c r="E195" i="7"/>
  <c r="F195" i="7" s="1"/>
  <c r="G195" i="7"/>
  <c r="H195" i="7" s="1"/>
  <c r="G197" i="7"/>
  <c r="H197" i="7" s="1"/>
  <c r="E197" i="7"/>
  <c r="F197" i="7" s="1"/>
  <c r="E199" i="7"/>
  <c r="F199" i="7" s="1"/>
  <c r="G199" i="7"/>
  <c r="H199" i="7" s="1"/>
  <c r="G201" i="7"/>
  <c r="H201" i="7" s="1"/>
  <c r="E201" i="7"/>
  <c r="F201" i="7" s="1"/>
  <c r="E203" i="7"/>
  <c r="F203" i="7" s="1"/>
  <c r="G203" i="7"/>
  <c r="H203" i="7" s="1"/>
  <c r="E205" i="7"/>
  <c r="F205" i="7" s="1"/>
  <c r="G205" i="7"/>
  <c r="H205" i="7" s="1"/>
  <c r="G207" i="7"/>
  <c r="H207" i="7" s="1"/>
  <c r="E207" i="7"/>
  <c r="F207" i="7" s="1"/>
  <c r="E209" i="7"/>
  <c r="F209" i="7" s="1"/>
  <c r="G209" i="7"/>
  <c r="H209" i="7" s="1"/>
  <c r="E211" i="7"/>
  <c r="F211" i="7" s="1"/>
  <c r="G211" i="7"/>
  <c r="H211" i="7" s="1"/>
  <c r="G213" i="7"/>
  <c r="H213" i="7" s="1"/>
  <c r="E213" i="7"/>
  <c r="F213" i="7" s="1"/>
  <c r="G215" i="7"/>
  <c r="H215" i="7" s="1"/>
  <c r="E215" i="7"/>
  <c r="F215" i="7" s="1"/>
  <c r="E217" i="7"/>
  <c r="F217" i="7" s="1"/>
  <c r="G217" i="7"/>
  <c r="H217" i="7" s="1"/>
  <c r="E219" i="7"/>
  <c r="F219" i="7" s="1"/>
  <c r="G219" i="7"/>
  <c r="H219" i="7" s="1"/>
  <c r="G221" i="7"/>
  <c r="H221" i="7" s="1"/>
  <c r="E221" i="7"/>
  <c r="F221" i="7" s="1"/>
  <c r="G223" i="7"/>
  <c r="H223" i="7" s="1"/>
  <c r="E223" i="7"/>
  <c r="F223" i="7" s="1"/>
  <c r="E225" i="7"/>
  <c r="F225" i="7" s="1"/>
  <c r="G225" i="7"/>
  <c r="H225" i="7" s="1"/>
  <c r="E227" i="7"/>
  <c r="F227" i="7" s="1"/>
  <c r="G227" i="7"/>
  <c r="H227" i="7" s="1"/>
  <c r="G229" i="7"/>
  <c r="H229" i="7" s="1"/>
  <c r="E229" i="7"/>
  <c r="F229" i="7" s="1"/>
  <c r="G231" i="7"/>
  <c r="H231" i="7" s="1"/>
  <c r="E231" i="7"/>
  <c r="F231" i="7" s="1"/>
  <c r="E233" i="7"/>
  <c r="F233" i="7" s="1"/>
  <c r="G233" i="7"/>
  <c r="H233" i="7" s="1"/>
  <c r="E235" i="7"/>
  <c r="F235" i="7" s="1"/>
  <c r="G235" i="7"/>
  <c r="H235" i="7" s="1"/>
  <c r="G237" i="7"/>
  <c r="H237" i="7" s="1"/>
  <c r="E237" i="7"/>
  <c r="F237" i="7" s="1"/>
  <c r="G239" i="7"/>
  <c r="H239" i="7" s="1"/>
  <c r="E239" i="7"/>
  <c r="F239" i="7" s="1"/>
  <c r="E241" i="7"/>
  <c r="F241" i="7" s="1"/>
  <c r="G241" i="7"/>
  <c r="H241" i="7" s="1"/>
  <c r="E243" i="7"/>
  <c r="F243" i="7" s="1"/>
  <c r="G243" i="7"/>
  <c r="H243" i="7" s="1"/>
  <c r="G245" i="7"/>
  <c r="H245" i="7" s="1"/>
  <c r="E245" i="7"/>
  <c r="F245" i="7" s="1"/>
  <c r="G247" i="7"/>
  <c r="H247" i="7" s="1"/>
  <c r="E247" i="7"/>
  <c r="F247" i="7" s="1"/>
  <c r="E249" i="7"/>
  <c r="F249" i="7" s="1"/>
  <c r="G249" i="7"/>
  <c r="H249" i="7" s="1"/>
  <c r="E251" i="7"/>
  <c r="F251" i="7" s="1"/>
  <c r="G251" i="7"/>
  <c r="H251" i="7" s="1"/>
  <c r="G253" i="7"/>
  <c r="H253" i="7" s="1"/>
  <c r="E253" i="7"/>
  <c r="F253" i="7" s="1"/>
  <c r="G255" i="7"/>
  <c r="H255" i="7" s="1"/>
  <c r="E255" i="7"/>
  <c r="F255" i="7" s="1"/>
  <c r="E257" i="7"/>
  <c r="F257" i="7" s="1"/>
  <c r="G257" i="7"/>
  <c r="H257" i="7" s="1"/>
  <c r="E259" i="7"/>
  <c r="F259" i="7" s="1"/>
  <c r="G259" i="7"/>
  <c r="H259" i="7" s="1"/>
  <c r="G261" i="7"/>
  <c r="H261" i="7" s="1"/>
  <c r="E261" i="7"/>
  <c r="F261" i="7" s="1"/>
  <c r="G263" i="7"/>
  <c r="H263" i="7" s="1"/>
  <c r="E263" i="7"/>
  <c r="F263" i="7" s="1"/>
  <c r="E265" i="7"/>
  <c r="F265" i="7" s="1"/>
  <c r="G265" i="7"/>
  <c r="H265" i="7" s="1"/>
  <c r="E267" i="7"/>
  <c r="F267" i="7" s="1"/>
  <c r="G267" i="7"/>
  <c r="H267" i="7" s="1"/>
  <c r="G269" i="7"/>
  <c r="H269" i="7" s="1"/>
  <c r="E269" i="7"/>
  <c r="F269" i="7" s="1"/>
  <c r="G271" i="7"/>
  <c r="H271" i="7" s="1"/>
  <c r="E271" i="7"/>
  <c r="F271" i="7" s="1"/>
  <c r="E273" i="7"/>
  <c r="F273" i="7" s="1"/>
  <c r="G273" i="7"/>
  <c r="H273" i="7" s="1"/>
  <c r="E275" i="7"/>
  <c r="F275" i="7" s="1"/>
  <c r="G275" i="7"/>
  <c r="H275" i="7" s="1"/>
  <c r="G277" i="7"/>
  <c r="H277" i="7" s="1"/>
  <c r="E277" i="7"/>
  <c r="F277" i="7" s="1"/>
  <c r="G279" i="7"/>
  <c r="H279" i="7" s="1"/>
  <c r="E279" i="7"/>
  <c r="F279" i="7" s="1"/>
  <c r="E281" i="7"/>
  <c r="F281" i="7" s="1"/>
  <c r="G281" i="7"/>
  <c r="H281" i="7" s="1"/>
  <c r="E283" i="7"/>
  <c r="F283" i="7" s="1"/>
  <c r="G283" i="7"/>
  <c r="H283" i="7" s="1"/>
  <c r="G285" i="7"/>
  <c r="H285" i="7" s="1"/>
  <c r="E285" i="7"/>
  <c r="F285" i="7" s="1"/>
  <c r="G287" i="7"/>
  <c r="H287" i="7" s="1"/>
  <c r="E287" i="7"/>
  <c r="F287" i="7" s="1"/>
  <c r="E289" i="7"/>
  <c r="F289" i="7" s="1"/>
  <c r="G289" i="7"/>
  <c r="H289" i="7" s="1"/>
  <c r="E291" i="7"/>
  <c r="F291" i="7" s="1"/>
  <c r="G291" i="7"/>
  <c r="H291" i="7" s="1"/>
  <c r="G293" i="7"/>
  <c r="H293" i="7" s="1"/>
  <c r="E293" i="7"/>
  <c r="F293" i="7" s="1"/>
  <c r="G295" i="7"/>
  <c r="H295" i="7" s="1"/>
  <c r="E295" i="7"/>
  <c r="F295" i="7" s="1"/>
  <c r="E297" i="7"/>
  <c r="F297" i="7" s="1"/>
  <c r="G297" i="7"/>
  <c r="H297" i="7" s="1"/>
  <c r="E299" i="7"/>
  <c r="F299" i="7" s="1"/>
  <c r="G299" i="7"/>
  <c r="H299" i="7" s="1"/>
  <c r="G301" i="7"/>
  <c r="H301" i="7" s="1"/>
  <c r="E301" i="7"/>
  <c r="F301" i="7" s="1"/>
  <c r="G303" i="7"/>
  <c r="H303" i="7" s="1"/>
  <c r="E303" i="7"/>
  <c r="F303" i="7" s="1"/>
  <c r="E305" i="7"/>
  <c r="F305" i="7" s="1"/>
  <c r="G305" i="7"/>
  <c r="H305" i="7" s="1"/>
  <c r="E307" i="7"/>
  <c r="F307" i="7" s="1"/>
  <c r="G307" i="7"/>
  <c r="H307" i="7" s="1"/>
  <c r="G309" i="7"/>
  <c r="H309" i="7" s="1"/>
  <c r="E309" i="7"/>
  <c r="F309" i="7" s="1"/>
  <c r="G311" i="7"/>
  <c r="H311" i="7" s="1"/>
  <c r="E311" i="7"/>
  <c r="F311" i="7" s="1"/>
  <c r="E313" i="7"/>
  <c r="F313" i="7" s="1"/>
  <c r="G313" i="7"/>
  <c r="H313" i="7" s="1"/>
  <c r="E315" i="7"/>
  <c r="F315" i="7" s="1"/>
  <c r="G315" i="7"/>
  <c r="H315" i="7" s="1"/>
  <c r="G317" i="7"/>
  <c r="H317" i="7" s="1"/>
  <c r="E317" i="7"/>
  <c r="F317" i="7" s="1"/>
  <c r="G319" i="7"/>
  <c r="H319" i="7" s="1"/>
  <c r="E319" i="7"/>
  <c r="F319" i="7" s="1"/>
  <c r="E321" i="7"/>
  <c r="F321" i="7" s="1"/>
  <c r="G321" i="7"/>
  <c r="H321" i="7" s="1"/>
  <c r="E323" i="7"/>
  <c r="F323" i="7" s="1"/>
  <c r="G323" i="7"/>
  <c r="H323" i="7" s="1"/>
  <c r="G325" i="7"/>
  <c r="H325" i="7" s="1"/>
  <c r="E325" i="7"/>
  <c r="F325" i="7" s="1"/>
  <c r="G327" i="7"/>
  <c r="H327" i="7" s="1"/>
  <c r="E327" i="7"/>
  <c r="F327" i="7" s="1"/>
  <c r="E329" i="7"/>
  <c r="F329" i="7" s="1"/>
  <c r="G329" i="7"/>
  <c r="H329" i="7" s="1"/>
  <c r="E331" i="7"/>
  <c r="F331" i="7" s="1"/>
  <c r="G331" i="7"/>
  <c r="H331" i="7" s="1"/>
  <c r="G333" i="7"/>
  <c r="H333" i="7" s="1"/>
  <c r="E333" i="7"/>
  <c r="F333" i="7" s="1"/>
  <c r="G335" i="7"/>
  <c r="H335" i="7" s="1"/>
  <c r="E335" i="7"/>
  <c r="F335" i="7" s="1"/>
  <c r="E337" i="7"/>
  <c r="F337" i="7" s="1"/>
  <c r="G337" i="7"/>
  <c r="H337" i="7" s="1"/>
  <c r="E339" i="7"/>
  <c r="F339" i="7" s="1"/>
  <c r="G339" i="7"/>
  <c r="H339" i="7" s="1"/>
  <c r="E341" i="7"/>
  <c r="F341" i="7" s="1"/>
  <c r="G341" i="7"/>
  <c r="H341" i="7" s="1"/>
  <c r="G343" i="7"/>
  <c r="H343" i="7" s="1"/>
  <c r="E343" i="7"/>
  <c r="F343" i="7" s="1"/>
  <c r="G345" i="7"/>
  <c r="H345" i="7" s="1"/>
  <c r="E345" i="7"/>
  <c r="F345" i="7" s="1"/>
  <c r="G347" i="7"/>
  <c r="H347" i="7" s="1"/>
  <c r="E347" i="7"/>
  <c r="F347" i="7" s="1"/>
  <c r="E349" i="7"/>
  <c r="F349" i="7" s="1"/>
  <c r="G349" i="7"/>
  <c r="H349" i="7" s="1"/>
  <c r="E351" i="7"/>
  <c r="F351" i="7" s="1"/>
  <c r="G351" i="7"/>
  <c r="H351" i="7" s="1"/>
  <c r="G353" i="7"/>
  <c r="H353" i="7" s="1"/>
  <c r="E353" i="7"/>
  <c r="F353" i="7" s="1"/>
  <c r="G355" i="7"/>
  <c r="H355" i="7" s="1"/>
  <c r="E355" i="7"/>
  <c r="F355" i="7" s="1"/>
  <c r="G357" i="7"/>
  <c r="H357" i="7" s="1"/>
  <c r="E357" i="7"/>
  <c r="F357" i="7" s="1"/>
  <c r="E359" i="7"/>
  <c r="F359" i="7" s="1"/>
  <c r="G359" i="7"/>
  <c r="H359" i="7" s="1"/>
  <c r="E361" i="7"/>
  <c r="F361" i="7" s="1"/>
  <c r="G361" i="7"/>
  <c r="H361" i="7" s="1"/>
  <c r="E363" i="7"/>
  <c r="F363" i="7" s="1"/>
  <c r="G363" i="7"/>
  <c r="H363" i="7" s="1"/>
  <c r="G365" i="7"/>
  <c r="H365" i="7" s="1"/>
  <c r="E365" i="7"/>
  <c r="F365" i="7" s="1"/>
  <c r="G367" i="7"/>
  <c r="H367" i="7" s="1"/>
  <c r="E367" i="7"/>
  <c r="F367" i="7" s="1"/>
  <c r="E369" i="7"/>
  <c r="F369" i="7" s="1"/>
  <c r="G369" i="7"/>
  <c r="H369" i="7" s="1"/>
  <c r="E10" i="7"/>
  <c r="F10" i="7" s="1"/>
  <c r="G10" i="7"/>
  <c r="H10" i="7" s="1"/>
  <c r="E18" i="7"/>
  <c r="F18" i="7" s="1"/>
  <c r="G18" i="7"/>
  <c r="H18" i="7" s="1"/>
  <c r="E26" i="7"/>
  <c r="F26" i="7" s="1"/>
  <c r="G26" i="7"/>
  <c r="H26" i="7" s="1"/>
  <c r="E34" i="7"/>
  <c r="F34" i="7" s="1"/>
  <c r="G34" i="7"/>
  <c r="H34" i="7" s="1"/>
  <c r="E42" i="7"/>
  <c r="F42" i="7" s="1"/>
  <c r="G42" i="7"/>
  <c r="H42" i="7" s="1"/>
  <c r="E46" i="7"/>
  <c r="F46" i="7" s="1"/>
  <c r="G46" i="7"/>
  <c r="H46" i="7" s="1"/>
  <c r="E52" i="7"/>
  <c r="F52" i="7" s="1"/>
  <c r="G52" i="7"/>
  <c r="H52" i="7" s="1"/>
  <c r="G56" i="7"/>
  <c r="H56" i="7" s="1"/>
  <c r="E56" i="7"/>
  <c r="F56" i="7" s="1"/>
  <c r="G62" i="7"/>
  <c r="H62" i="7" s="1"/>
  <c r="E62" i="7"/>
  <c r="F62" i="7" s="1"/>
  <c r="E66" i="7"/>
  <c r="F66" i="7" s="1"/>
  <c r="G66" i="7"/>
  <c r="H66" i="7" s="1"/>
  <c r="E70" i="7"/>
  <c r="F70" i="7" s="1"/>
  <c r="G70" i="7"/>
  <c r="H70" i="7" s="1"/>
  <c r="G76" i="7"/>
  <c r="H76" i="7" s="1"/>
  <c r="E76" i="7"/>
  <c r="F76" i="7" s="1"/>
  <c r="G80" i="7"/>
  <c r="H80" i="7" s="1"/>
  <c r="E80" i="7"/>
  <c r="F80" i="7" s="1"/>
  <c r="E84" i="7"/>
  <c r="F84" i="7" s="1"/>
  <c r="G84" i="7"/>
  <c r="H84" i="7" s="1"/>
  <c r="G88" i="7"/>
  <c r="H88" i="7" s="1"/>
  <c r="E88" i="7"/>
  <c r="F88" i="7" s="1"/>
  <c r="G94" i="7"/>
  <c r="H94" i="7" s="1"/>
  <c r="E94" i="7"/>
  <c r="F94" i="7" s="1"/>
  <c r="E98" i="7"/>
  <c r="F98" i="7" s="1"/>
  <c r="G98" i="7"/>
  <c r="H98" i="7" s="1"/>
  <c r="E104" i="7"/>
  <c r="F104" i="7" s="1"/>
  <c r="G104" i="7"/>
  <c r="H104" i="7" s="1"/>
  <c r="G110" i="7"/>
  <c r="H110" i="7" s="1"/>
  <c r="E110" i="7"/>
  <c r="F110" i="7" s="1"/>
  <c r="E114" i="7"/>
  <c r="F114" i="7" s="1"/>
  <c r="G114" i="7"/>
  <c r="H114" i="7" s="1"/>
  <c r="E118" i="7"/>
  <c r="F118" i="7" s="1"/>
  <c r="G118" i="7"/>
  <c r="H118" i="7" s="1"/>
  <c r="E120" i="7"/>
  <c r="F120" i="7" s="1"/>
  <c r="G120" i="7"/>
  <c r="H120" i="7" s="1"/>
  <c r="E124" i="7"/>
  <c r="F124" i="7" s="1"/>
  <c r="G124" i="7"/>
  <c r="H124" i="7" s="1"/>
  <c r="G126" i="7"/>
  <c r="H126" i="7" s="1"/>
  <c r="E126" i="7"/>
  <c r="F126" i="7" s="1"/>
  <c r="G130" i="7"/>
  <c r="H130" i="7" s="1"/>
  <c r="E130" i="7"/>
  <c r="F130" i="7" s="1"/>
  <c r="E132" i="7"/>
  <c r="F132" i="7" s="1"/>
  <c r="G132" i="7"/>
  <c r="H132" i="7" s="1"/>
  <c r="G136" i="7"/>
  <c r="H136" i="7" s="1"/>
  <c r="E136" i="7"/>
  <c r="F136" i="7" s="1"/>
  <c r="G140" i="7"/>
  <c r="H140" i="7" s="1"/>
  <c r="E140" i="7"/>
  <c r="F140" i="7" s="1"/>
  <c r="G144" i="7"/>
  <c r="H144" i="7" s="1"/>
  <c r="E144" i="7"/>
  <c r="F144" i="7" s="1"/>
  <c r="G148" i="7"/>
  <c r="H148" i="7" s="1"/>
  <c r="E148" i="7"/>
  <c r="F148" i="7" s="1"/>
  <c r="E152" i="7"/>
  <c r="F152" i="7" s="1"/>
  <c r="G152" i="7"/>
  <c r="H152" i="7" s="1"/>
  <c r="E156" i="7"/>
  <c r="F156" i="7" s="1"/>
  <c r="G156" i="7"/>
  <c r="H156" i="7" s="1"/>
  <c r="E160" i="7"/>
  <c r="F160" i="7" s="1"/>
  <c r="G160" i="7"/>
  <c r="H160" i="7" s="1"/>
  <c r="E164" i="7"/>
  <c r="F164" i="7" s="1"/>
  <c r="G164" i="7"/>
  <c r="H164" i="7" s="1"/>
  <c r="E170" i="7"/>
  <c r="F170" i="7" s="1"/>
  <c r="G170" i="7"/>
  <c r="H170" i="7" s="1"/>
  <c r="E174" i="7"/>
  <c r="F174" i="7" s="1"/>
  <c r="G174" i="7"/>
  <c r="H174" i="7" s="1"/>
  <c r="E178" i="7"/>
  <c r="F178" i="7" s="1"/>
  <c r="G178" i="7"/>
  <c r="H178" i="7" s="1"/>
  <c r="G182" i="7"/>
  <c r="H182" i="7" s="1"/>
  <c r="E182" i="7"/>
  <c r="F182" i="7" s="1"/>
  <c r="G186" i="7"/>
  <c r="H186" i="7" s="1"/>
  <c r="E186" i="7"/>
  <c r="F186" i="7" s="1"/>
  <c r="E190" i="7"/>
  <c r="F190" i="7" s="1"/>
  <c r="G190" i="7"/>
  <c r="H190" i="7" s="1"/>
  <c r="E194" i="7"/>
  <c r="F194" i="7" s="1"/>
  <c r="G194" i="7"/>
  <c r="H194" i="7" s="1"/>
  <c r="G200" i="7"/>
  <c r="H200" i="7" s="1"/>
  <c r="E200" i="7"/>
  <c r="F200" i="7" s="1"/>
  <c r="E204" i="7"/>
  <c r="F204" i="7" s="1"/>
  <c r="G204" i="7"/>
  <c r="H204" i="7" s="1"/>
  <c r="G206" i="7"/>
  <c r="H206" i="7" s="1"/>
  <c r="E206" i="7"/>
  <c r="F206" i="7" s="1"/>
  <c r="E210" i="7"/>
  <c r="F210" i="7" s="1"/>
  <c r="G210" i="7"/>
  <c r="H210" i="7" s="1"/>
  <c r="G214" i="7"/>
  <c r="H214" i="7" s="1"/>
  <c r="E214" i="7"/>
  <c r="F214" i="7" s="1"/>
  <c r="E218" i="7"/>
  <c r="F218" i="7" s="1"/>
  <c r="G218" i="7"/>
  <c r="H218" i="7" s="1"/>
  <c r="G222" i="7"/>
  <c r="H222" i="7" s="1"/>
  <c r="E222" i="7"/>
  <c r="F222" i="7" s="1"/>
  <c r="E226" i="7"/>
  <c r="F226" i="7" s="1"/>
  <c r="G226" i="7"/>
  <c r="H226" i="7" s="1"/>
  <c r="G232" i="7"/>
  <c r="H232" i="7" s="1"/>
  <c r="E232" i="7"/>
  <c r="F232" i="7" s="1"/>
  <c r="E236" i="7"/>
  <c r="F236" i="7" s="1"/>
  <c r="G236" i="7"/>
  <c r="H236" i="7" s="1"/>
  <c r="G240" i="7"/>
  <c r="H240" i="7" s="1"/>
  <c r="E240" i="7"/>
  <c r="F240" i="7" s="1"/>
  <c r="E244" i="7"/>
  <c r="F244" i="7" s="1"/>
  <c r="G244" i="7"/>
  <c r="H244" i="7" s="1"/>
  <c r="G248" i="7"/>
  <c r="H248" i="7" s="1"/>
  <c r="E248" i="7"/>
  <c r="F248" i="7" s="1"/>
  <c r="E252" i="7"/>
  <c r="F252" i="7" s="1"/>
  <c r="G252" i="7"/>
  <c r="H252" i="7" s="1"/>
  <c r="G256" i="7"/>
  <c r="H256" i="7" s="1"/>
  <c r="E256" i="7"/>
  <c r="F256" i="7" s="1"/>
  <c r="E260" i="7"/>
  <c r="F260" i="7" s="1"/>
  <c r="G260" i="7"/>
  <c r="H260" i="7" s="1"/>
  <c r="G264" i="7"/>
  <c r="H264" i="7" s="1"/>
  <c r="E264" i="7"/>
  <c r="F264" i="7" s="1"/>
  <c r="E268" i="7"/>
  <c r="F268" i="7" s="1"/>
  <c r="G268" i="7"/>
  <c r="H268" i="7" s="1"/>
  <c r="G272" i="7"/>
  <c r="H272" i="7" s="1"/>
  <c r="E272" i="7"/>
  <c r="F272" i="7" s="1"/>
  <c r="E276" i="7"/>
  <c r="F276" i="7" s="1"/>
  <c r="G276" i="7"/>
  <c r="H276" i="7" s="1"/>
  <c r="G280" i="7"/>
  <c r="H280" i="7" s="1"/>
  <c r="E280" i="7"/>
  <c r="F280" i="7" s="1"/>
  <c r="G286" i="7"/>
  <c r="H286" i="7" s="1"/>
  <c r="E286" i="7"/>
  <c r="F286" i="7" s="1"/>
  <c r="G294" i="7"/>
  <c r="H294" i="7" s="1"/>
  <c r="E294" i="7"/>
  <c r="F294" i="7" s="1"/>
  <c r="G312" i="7"/>
  <c r="H312" i="7" s="1"/>
  <c r="E312" i="7"/>
  <c r="F312" i="7" s="1"/>
  <c r="K359" i="7"/>
  <c r="K8" i="7"/>
  <c r="K12" i="7"/>
  <c r="K16" i="7"/>
  <c r="K20" i="7"/>
  <c r="L30" i="7"/>
  <c r="L34" i="7"/>
  <c r="L38" i="7"/>
  <c r="L42" i="7"/>
  <c r="K44" i="7"/>
  <c r="L50" i="7"/>
  <c r="L59" i="7"/>
  <c r="K63" i="7"/>
  <c r="K68" i="7"/>
  <c r="L73" i="7"/>
  <c r="K87" i="7"/>
  <c r="L99" i="7"/>
  <c r="K109" i="7"/>
  <c r="K113" i="7"/>
  <c r="L123" i="7"/>
  <c r="L126" i="7"/>
  <c r="K130" i="7"/>
  <c r="L133" i="7"/>
  <c r="K153" i="7"/>
  <c r="K181" i="7"/>
  <c r="K198" i="7"/>
  <c r="K231" i="7"/>
  <c r="L269" i="7"/>
  <c r="K303" i="7"/>
  <c r="K7" i="7"/>
  <c r="K11" i="7"/>
  <c r="K15" i="7"/>
  <c r="K19" i="7"/>
  <c r="K23" i="7"/>
  <c r="K27" i="7"/>
  <c r="K31" i="7"/>
  <c r="K35" i="7"/>
  <c r="K39" i="7"/>
  <c r="K43" i="7"/>
  <c r="K47" i="7"/>
  <c r="K51" i="7"/>
  <c r="K54" i="7"/>
  <c r="L56" i="7"/>
  <c r="K57" i="7"/>
  <c r="K62" i="7"/>
  <c r="L64" i="7"/>
  <c r="K65" i="7"/>
  <c r="L69" i="7"/>
  <c r="K70" i="7"/>
  <c r="K74" i="7"/>
  <c r="K75" i="7"/>
  <c r="L77" i="7"/>
  <c r="L81" i="7"/>
  <c r="K84" i="7"/>
  <c r="L87" i="7"/>
  <c r="L90" i="7"/>
  <c r="K91" i="7"/>
  <c r="L93" i="7"/>
  <c r="L97" i="7"/>
  <c r="K100" i="7"/>
  <c r="L103" i="7"/>
  <c r="L106" i="7"/>
  <c r="K107" i="7"/>
  <c r="L109" i="7"/>
  <c r="L113" i="7"/>
  <c r="K116" i="7"/>
  <c r="K117" i="7"/>
  <c r="K120" i="7"/>
  <c r="K121" i="7"/>
  <c r="K124" i="7"/>
  <c r="K125" i="7"/>
  <c r="L127" i="7"/>
  <c r="L130" i="7"/>
  <c r="K131" i="7"/>
  <c r="K134" i="7"/>
  <c r="K135" i="7"/>
  <c r="L139" i="7"/>
  <c r="K152" i="7"/>
  <c r="K163" i="7"/>
  <c r="K168" i="7"/>
  <c r="K189" i="7"/>
  <c r="K209" i="7"/>
  <c r="K230" i="7"/>
  <c r="L236" i="7"/>
  <c r="L310" i="7"/>
  <c r="L334" i="7"/>
  <c r="L18" i="7"/>
  <c r="L26" i="7"/>
  <c r="K28" i="7"/>
  <c r="K55" i="7"/>
  <c r="K60" i="7"/>
  <c r="L67" i="7"/>
  <c r="L70" i="7"/>
  <c r="K71" i="7"/>
  <c r="L76" i="7"/>
  <c r="K80" i="7"/>
  <c r="L83" i="7"/>
  <c r="L92" i="7"/>
  <c r="K96" i="7"/>
  <c r="K97" i="7"/>
  <c r="K106" i="7"/>
  <c r="K127" i="7"/>
  <c r="L169" i="7"/>
  <c r="L190" i="7"/>
  <c r="L204" i="7"/>
  <c r="K220" i="7"/>
  <c r="K261" i="7"/>
  <c r="L8" i="7"/>
  <c r="K10" i="7"/>
  <c r="L12" i="7"/>
  <c r="K14" i="7"/>
  <c r="L16" i="7"/>
  <c r="K18" i="7"/>
  <c r="L20" i="7"/>
  <c r="K22" i="7"/>
  <c r="K26" i="7"/>
  <c r="L28" i="7"/>
  <c r="K30" i="7"/>
  <c r="K34" i="7"/>
  <c r="K38" i="7"/>
  <c r="K42" i="7"/>
  <c r="K46" i="7"/>
  <c r="K50" i="7"/>
  <c r="L55" i="7"/>
  <c r="K56" i="7"/>
  <c r="K59" i="7"/>
  <c r="L63" i="7"/>
  <c r="K64" i="7"/>
  <c r="K67" i="7"/>
  <c r="L71" i="7"/>
  <c r="K72" i="7"/>
  <c r="L74" i="7"/>
  <c r="K78" i="7"/>
  <c r="K79" i="7"/>
  <c r="K82" i="7"/>
  <c r="L84" i="7"/>
  <c r="K85" i="7"/>
  <c r="K88" i="7"/>
  <c r="K89" i="7"/>
  <c r="L91" i="7"/>
  <c r="K94" i="7"/>
  <c r="K95" i="7"/>
  <c r="K98" i="7"/>
  <c r="L100" i="7"/>
  <c r="K101" i="7"/>
  <c r="K104" i="7"/>
  <c r="K105" i="7"/>
  <c r="L107" i="7"/>
  <c r="K110" i="7"/>
  <c r="K111" i="7"/>
  <c r="K114" i="7"/>
  <c r="L117" i="7"/>
  <c r="L121" i="7"/>
  <c r="L125" i="7"/>
  <c r="K128" i="7"/>
  <c r="K129" i="7"/>
  <c r="L131" i="7"/>
  <c r="L135" i="7"/>
  <c r="K142" i="7"/>
  <c r="K149" i="7"/>
  <c r="L162" i="7"/>
  <c r="L167" i="7"/>
  <c r="K183" i="7"/>
  <c r="L201" i="7"/>
  <c r="L203" i="7"/>
  <c r="K208" i="7"/>
  <c r="L213" i="7"/>
  <c r="L223" i="7"/>
  <c r="K241" i="7"/>
  <c r="L257" i="7"/>
  <c r="L295" i="7"/>
  <c r="K346" i="7"/>
  <c r="K368" i="7"/>
  <c r="K356" i="7"/>
  <c r="K355" i="7"/>
  <c r="K351" i="7"/>
  <c r="K347" i="7"/>
  <c r="L343" i="7"/>
  <c r="K324" i="7"/>
  <c r="K352" i="7"/>
  <c r="K348" i="7"/>
  <c r="K344" i="7"/>
  <c r="K343" i="7"/>
  <c r="L339" i="7"/>
  <c r="K364" i="7"/>
  <c r="K340" i="7"/>
  <c r="L327" i="7"/>
  <c r="L323" i="7"/>
  <c r="K304" i="7"/>
  <c r="K300" i="7"/>
  <c r="K296" i="7"/>
  <c r="K295" i="7"/>
  <c r="L291" i="7"/>
  <c r="K283" i="7"/>
  <c r="L279" i="7"/>
  <c r="L278" i="7"/>
  <c r="K276" i="7"/>
  <c r="K273" i="7"/>
  <c r="L262" i="7"/>
  <c r="K260" i="7"/>
  <c r="K259" i="7"/>
  <c r="K247" i="7"/>
  <c r="K243" i="7"/>
  <c r="K242" i="7"/>
  <c r="K331" i="7"/>
  <c r="K328" i="7"/>
  <c r="K327" i="7"/>
  <c r="K323" i="7"/>
  <c r="K319" i="7"/>
  <c r="K315" i="7"/>
  <c r="L311" i="7"/>
  <c r="K292" i="7"/>
  <c r="K291" i="7"/>
  <c r="K287" i="7"/>
  <c r="K280" i="7"/>
  <c r="K279" i="7"/>
  <c r="L264" i="7"/>
  <c r="K263" i="7"/>
  <c r="K239" i="7"/>
  <c r="L359" i="7"/>
  <c r="L355" i="7"/>
  <c r="K335" i="7"/>
  <c r="K332" i="7"/>
  <c r="K320" i="7"/>
  <c r="K316" i="7"/>
  <c r="K312" i="7"/>
  <c r="K311" i="7"/>
  <c r="L307" i="7"/>
  <c r="K288" i="7"/>
  <c r="K271" i="7"/>
  <c r="K267" i="7"/>
  <c r="L266" i="7"/>
  <c r="K264" i="7"/>
  <c r="K254" i="7"/>
  <c r="L250" i="7"/>
  <c r="K363" i="7"/>
  <c r="K360" i="7"/>
  <c r="K275" i="7"/>
  <c r="L242" i="7"/>
  <c r="K235" i="7"/>
  <c r="L234" i="7"/>
  <c r="K233" i="7"/>
  <c r="K223" i="7"/>
  <c r="K222" i="7"/>
  <c r="K213" i="7"/>
  <c r="K210" i="7"/>
  <c r="K203" i="7"/>
  <c r="L202" i="7"/>
  <c r="K201" i="7"/>
  <c r="K190" i="7"/>
  <c r="K182" i="7"/>
  <c r="K173" i="7"/>
  <c r="L172" i="7"/>
  <c r="K171" i="7"/>
  <c r="L170" i="7"/>
  <c r="K169" i="7"/>
  <c r="K166" i="7"/>
  <c r="K145" i="7"/>
  <c r="K339" i="7"/>
  <c r="K336" i="7"/>
  <c r="K307" i="7"/>
  <c r="K299" i="7"/>
  <c r="L276" i="7"/>
  <c r="L259" i="7"/>
  <c r="K246" i="7"/>
  <c r="K234" i="7"/>
  <c r="K227" i="7"/>
  <c r="L226" i="7"/>
  <c r="K225" i="7"/>
  <c r="K215" i="7"/>
  <c r="K214" i="7"/>
  <c r="K205" i="7"/>
  <c r="K202" i="7"/>
  <c r="K195" i="7"/>
  <c r="L194" i="7"/>
  <c r="K193" i="7"/>
  <c r="K187" i="7"/>
  <c r="L186" i="7"/>
  <c r="K185" i="7"/>
  <c r="K179" i="7"/>
  <c r="L178" i="7"/>
  <c r="K177" i="7"/>
  <c r="K174" i="7"/>
  <c r="K157" i="7"/>
  <c r="L156" i="7"/>
  <c r="K155" i="7"/>
  <c r="K151" i="7"/>
  <c r="K147" i="7"/>
  <c r="L146" i="7"/>
  <c r="K141" i="7"/>
  <c r="K137" i="7"/>
  <c r="K308" i="7"/>
  <c r="K277" i="7"/>
  <c r="L260" i="7"/>
  <c r="K255" i="7"/>
  <c r="K250" i="7"/>
  <c r="K237" i="7"/>
  <c r="K229" i="7"/>
  <c r="K226" i="7"/>
  <c r="K219" i="7"/>
  <c r="L218" i="7"/>
  <c r="K217" i="7"/>
  <c r="K207" i="7"/>
  <c r="K206" i="7"/>
  <c r="K197" i="7"/>
  <c r="K194" i="7"/>
  <c r="K186" i="7"/>
  <c r="K178" i="7"/>
  <c r="K161" i="7"/>
  <c r="K158" i="7"/>
  <c r="K143" i="7"/>
  <c r="L142" i="7"/>
  <c r="L10" i="7"/>
  <c r="L14" i="7"/>
  <c r="L22" i="7"/>
  <c r="K24" i="7"/>
  <c r="K32" i="7"/>
  <c r="K36" i="7"/>
  <c r="K40" i="7"/>
  <c r="L46" i="7"/>
  <c r="K48" i="7"/>
  <c r="K52" i="7"/>
  <c r="K77" i="7"/>
  <c r="K81" i="7"/>
  <c r="K86" i="7"/>
  <c r="K90" i="7"/>
  <c r="K93" i="7"/>
  <c r="K102" i="7"/>
  <c r="K103" i="7"/>
  <c r="L108" i="7"/>
  <c r="K112" i="7"/>
  <c r="L115" i="7"/>
  <c r="L119" i="7"/>
  <c r="K138" i="7"/>
  <c r="L164" i="7"/>
  <c r="L210" i="7"/>
  <c r="K218" i="7"/>
  <c r="L224" i="7"/>
  <c r="L7" i="7"/>
  <c r="K9" i="7"/>
  <c r="L11" i="7"/>
  <c r="K13" i="7"/>
  <c r="L15" i="7"/>
  <c r="K17" i="7"/>
  <c r="L19" i="7"/>
  <c r="K21" i="7"/>
  <c r="L23" i="7"/>
  <c r="K25" i="7"/>
  <c r="L27" i="7"/>
  <c r="K29" i="7"/>
  <c r="L31" i="7"/>
  <c r="K33" i="7"/>
  <c r="L35" i="7"/>
  <c r="K37" i="7"/>
  <c r="L39" i="7"/>
  <c r="K41" i="7"/>
  <c r="L43" i="7"/>
  <c r="K45" i="7"/>
  <c r="L47" i="7"/>
  <c r="K49" i="7"/>
  <c r="L51" i="7"/>
  <c r="K53" i="7"/>
  <c r="K58" i="7"/>
  <c r="L60" i="7"/>
  <c r="K61" i="7"/>
  <c r="K66" i="7"/>
  <c r="K69" i="7"/>
  <c r="L72" i="7"/>
  <c r="K73" i="7"/>
  <c r="K76" i="7"/>
  <c r="L79" i="7"/>
  <c r="L82" i="7"/>
  <c r="K83" i="7"/>
  <c r="L85" i="7"/>
  <c r="L89" i="7"/>
  <c r="K92" i="7"/>
  <c r="L95" i="7"/>
  <c r="L98" i="7"/>
  <c r="K99" i="7"/>
  <c r="L101" i="7"/>
  <c r="L105" i="7"/>
  <c r="K108" i="7"/>
  <c r="L111" i="7"/>
  <c r="L114" i="7"/>
  <c r="K115" i="7"/>
  <c r="K118" i="7"/>
  <c r="K119" i="7"/>
  <c r="K122" i="7"/>
  <c r="K123" i="7"/>
  <c r="K126" i="7"/>
  <c r="L129" i="7"/>
  <c r="K132" i="7"/>
  <c r="K133" i="7"/>
  <c r="K139" i="7"/>
  <c r="L145" i="7"/>
  <c r="K148" i="7"/>
  <c r="K159" i="7"/>
  <c r="K165" i="7"/>
  <c r="L171" i="7"/>
  <c r="L173" i="7"/>
  <c r="L182" i="7"/>
  <c r="K191" i="7"/>
  <c r="K199" i="7"/>
  <c r="K211" i="7"/>
  <c r="K221" i="7"/>
  <c r="L233" i="7"/>
  <c r="L235" i="7"/>
  <c r="K238" i="7"/>
  <c r="K251" i="7"/>
  <c r="K282" i="7"/>
  <c r="K146" i="7"/>
  <c r="L149" i="7"/>
  <c r="L153" i="7"/>
  <c r="K156" i="7"/>
  <c r="L163" i="7"/>
  <c r="L165" i="7"/>
  <c r="K175" i="7"/>
  <c r="K180" i="7"/>
  <c r="L183" i="7"/>
  <c r="L184" i="7"/>
  <c r="K188" i="7"/>
  <c r="L191" i="7"/>
  <c r="L192" i="7"/>
  <c r="K196" i="7"/>
  <c r="L199" i="7"/>
  <c r="L200" i="7"/>
  <c r="L209" i="7"/>
  <c r="L211" i="7"/>
  <c r="L212" i="7"/>
  <c r="K216" i="7"/>
  <c r="L221" i="7"/>
  <c r="K228" i="7"/>
  <c r="L231" i="7"/>
  <c r="L232" i="7"/>
  <c r="K240" i="7"/>
  <c r="L248" i="7"/>
  <c r="L273" i="7"/>
  <c r="K294" i="7"/>
  <c r="L301" i="7"/>
  <c r="L357" i="7"/>
  <c r="K136" i="7"/>
  <c r="K140" i="7"/>
  <c r="L143" i="7"/>
  <c r="K150" i="7"/>
  <c r="K154" i="7"/>
  <c r="L159" i="7"/>
  <c r="K160" i="7"/>
  <c r="K167" i="7"/>
  <c r="K170" i="7"/>
  <c r="K172" i="7"/>
  <c r="L197" i="7"/>
  <c r="K204" i="7"/>
  <c r="L207" i="7"/>
  <c r="L208" i="7"/>
  <c r="L217" i="7"/>
  <c r="L219" i="7"/>
  <c r="L220" i="7"/>
  <c r="K224" i="7"/>
  <c r="L229" i="7"/>
  <c r="K236" i="7"/>
  <c r="L244" i="7"/>
  <c r="K249" i="7"/>
  <c r="K285" i="7"/>
  <c r="K289" i="7"/>
  <c r="K353" i="7"/>
  <c r="L365" i="7"/>
  <c r="L137" i="7"/>
  <c r="L141" i="7"/>
  <c r="K144" i="7"/>
  <c r="L147" i="7"/>
  <c r="L151" i="7"/>
  <c r="L155" i="7"/>
  <c r="L157" i="7"/>
  <c r="K162" i="7"/>
  <c r="K164" i="7"/>
  <c r="L175" i="7"/>
  <c r="K176" i="7"/>
  <c r="L179" i="7"/>
  <c r="L180" i="7"/>
  <c r="K184" i="7"/>
  <c r="L187" i="7"/>
  <c r="L188" i="7"/>
  <c r="K192" i="7"/>
  <c r="L195" i="7"/>
  <c r="L196" i="7"/>
  <c r="K200" i="7"/>
  <c r="L205" i="7"/>
  <c r="K212" i="7"/>
  <c r="L215" i="7"/>
  <c r="L216" i="7"/>
  <c r="L225" i="7"/>
  <c r="L227" i="7"/>
  <c r="L228" i="7"/>
  <c r="K232" i="7"/>
  <c r="L237" i="7"/>
  <c r="L240" i="7"/>
  <c r="K245" i="7"/>
  <c r="L253" i="7"/>
  <c r="K258" i="7"/>
  <c r="K266" i="7"/>
  <c r="L297" i="7"/>
  <c r="L305" i="7"/>
  <c r="K313" i="7"/>
  <c r="K317" i="7"/>
  <c r="K321" i="7"/>
  <c r="K325" i="7"/>
  <c r="L252" i="7"/>
  <c r="L256" i="7"/>
  <c r="L261" i="7"/>
  <c r="K265" i="7"/>
  <c r="K270" i="7"/>
  <c r="K274" i="7"/>
  <c r="L277" i="7"/>
  <c r="K281" i="7"/>
  <c r="K284" i="7"/>
  <c r="L286" i="7"/>
  <c r="L290" i="7"/>
  <c r="K293" i="7"/>
  <c r="K298" i="7"/>
  <c r="K302" i="7"/>
  <c r="K306" i="7"/>
  <c r="L309" i="7"/>
  <c r="L314" i="7"/>
  <c r="L318" i="7"/>
  <c r="L322" i="7"/>
  <c r="L330" i="7"/>
  <c r="L337" i="7"/>
  <c r="K341" i="7"/>
  <c r="K350" i="7"/>
  <c r="K358" i="7"/>
  <c r="L361" i="7"/>
  <c r="L369" i="7"/>
  <c r="L241" i="7"/>
  <c r="K244" i="7"/>
  <c r="K248" i="7"/>
  <c r="K253" i="7"/>
  <c r="K257" i="7"/>
  <c r="K262" i="7"/>
  <c r="L267" i="7"/>
  <c r="K269" i="7"/>
  <c r="L271" i="7"/>
  <c r="K278" i="7"/>
  <c r="L282" i="7"/>
  <c r="L285" i="7"/>
  <c r="L289" i="7"/>
  <c r="L294" i="7"/>
  <c r="K297" i="7"/>
  <c r="K301" i="7"/>
  <c r="K305" i="7"/>
  <c r="K310" i="7"/>
  <c r="L313" i="7"/>
  <c r="L317" i="7"/>
  <c r="L321" i="7"/>
  <c r="L325" i="7"/>
  <c r="L333" i="7"/>
  <c r="L342" i="7"/>
  <c r="K345" i="7"/>
  <c r="K354" i="7"/>
  <c r="L366" i="7"/>
  <c r="K367" i="7"/>
  <c r="L245" i="7"/>
  <c r="L249" i="7"/>
  <c r="K252" i="7"/>
  <c r="K256" i="7"/>
  <c r="L265" i="7"/>
  <c r="K268" i="7"/>
  <c r="L270" i="7"/>
  <c r="K272" i="7"/>
  <c r="L281" i="7"/>
  <c r="K286" i="7"/>
  <c r="K290" i="7"/>
  <c r="L293" i="7"/>
  <c r="L298" i="7"/>
  <c r="L302" i="7"/>
  <c r="L306" i="7"/>
  <c r="K309" i="7"/>
  <c r="K314" i="7"/>
  <c r="K318" i="7"/>
  <c r="K322" i="7"/>
  <c r="K326" i="7"/>
  <c r="L329" i="7"/>
  <c r="L338" i="7"/>
  <c r="K349" i="7"/>
  <c r="L362" i="7"/>
  <c r="K370" i="7"/>
  <c r="K330" i="7"/>
  <c r="K334" i="7"/>
  <c r="K338" i="7"/>
  <c r="L341" i="7"/>
  <c r="L346" i="7"/>
  <c r="L350" i="7"/>
  <c r="L354" i="7"/>
  <c r="K357" i="7"/>
  <c r="K362" i="7"/>
  <c r="K366" i="7"/>
  <c r="K369" i="7"/>
  <c r="L326" i="7"/>
  <c r="K329" i="7"/>
  <c r="K333" i="7"/>
  <c r="K337" i="7"/>
  <c r="K342" i="7"/>
  <c r="L345" i="7"/>
  <c r="L349" i="7"/>
  <c r="L353" i="7"/>
  <c r="L358" i="7"/>
  <c r="K361" i="7"/>
  <c r="K365" i="7"/>
  <c r="L370" i="7"/>
  <c r="L24" i="7"/>
  <c r="L32" i="7"/>
  <c r="L36" i="7"/>
  <c r="L40" i="7"/>
  <c r="L44" i="7"/>
  <c r="L48" i="7"/>
  <c r="L52" i="7"/>
  <c r="L9" i="7"/>
  <c r="L13" i="7"/>
  <c r="L17" i="7"/>
  <c r="L21" i="7"/>
  <c r="L25" i="7"/>
  <c r="L29" i="7"/>
  <c r="L33" i="7"/>
  <c r="L37" i="7"/>
  <c r="L41" i="7"/>
  <c r="L45" i="7"/>
  <c r="L49" i="7"/>
  <c r="L53" i="7"/>
  <c r="L57" i="7"/>
  <c r="L61" i="7"/>
  <c r="L65" i="7"/>
  <c r="L75" i="7"/>
  <c r="L272" i="7"/>
  <c r="L275" i="7"/>
  <c r="L168" i="7"/>
  <c r="L206" i="7"/>
  <c r="L238" i="7"/>
  <c r="L54" i="7"/>
  <c r="L58" i="7"/>
  <c r="L62" i="7"/>
  <c r="L66" i="7"/>
  <c r="L80" i="7"/>
  <c r="L88" i="7"/>
  <c r="L96" i="7"/>
  <c r="L104" i="7"/>
  <c r="L112" i="7"/>
  <c r="L118" i="7"/>
  <c r="L134" i="7"/>
  <c r="L150" i="7"/>
  <c r="L166" i="7"/>
  <c r="L222" i="7"/>
  <c r="L254" i="7"/>
  <c r="L68" i="7"/>
  <c r="L78" i="7"/>
  <c r="L86" i="7"/>
  <c r="L94" i="7"/>
  <c r="L102" i="7"/>
  <c r="L110" i="7"/>
  <c r="L122" i="7"/>
  <c r="L138" i="7"/>
  <c r="L154" i="7"/>
  <c r="L158" i="7"/>
  <c r="L160" i="7"/>
  <c r="L174" i="7"/>
  <c r="L176" i="7"/>
  <c r="L198" i="7"/>
  <c r="L214" i="7"/>
  <c r="L230" i="7"/>
  <c r="L246" i="7"/>
  <c r="L258" i="7"/>
  <c r="L303" i="7"/>
  <c r="L335" i="7"/>
  <c r="L367" i="7"/>
  <c r="L116" i="7"/>
  <c r="L120" i="7"/>
  <c r="L124" i="7"/>
  <c r="L128" i="7"/>
  <c r="L132" i="7"/>
  <c r="L136" i="7"/>
  <c r="L140" i="7"/>
  <c r="L144" i="7"/>
  <c r="L148" i="7"/>
  <c r="L152" i="7"/>
  <c r="L161" i="7"/>
  <c r="L177" i="7"/>
  <c r="L181" i="7"/>
  <c r="L185" i="7"/>
  <c r="L189" i="7"/>
  <c r="L193" i="7"/>
  <c r="L274" i="7"/>
  <c r="L287" i="7"/>
  <c r="L319" i="7"/>
  <c r="L351" i="7"/>
  <c r="L239" i="7"/>
  <c r="L243" i="7"/>
  <c r="L247" i="7"/>
  <c r="L251" i="7"/>
  <c r="L255" i="7"/>
  <c r="L263" i="7"/>
  <c r="L268" i="7"/>
  <c r="L283" i="7"/>
  <c r="L299" i="7"/>
  <c r="L315" i="7"/>
  <c r="L331" i="7"/>
  <c r="L347" i="7"/>
  <c r="L363" i="7"/>
  <c r="L280" i="7"/>
  <c r="L284" i="7"/>
  <c r="L288" i="7"/>
  <c r="L292" i="7"/>
  <c r="L296" i="7"/>
  <c r="L300" i="7"/>
  <c r="L304" i="7"/>
  <c r="L308" i="7"/>
  <c r="L312" i="7"/>
  <c r="L316" i="7"/>
  <c r="L320" i="7"/>
  <c r="L324" i="7"/>
  <c r="L328" i="7"/>
  <c r="L332" i="7"/>
  <c r="L336" i="7"/>
  <c r="L340" i="7"/>
  <c r="L344" i="7"/>
  <c r="L348" i="7"/>
  <c r="L352" i="7"/>
  <c r="L356" i="7"/>
  <c r="L360" i="7"/>
  <c r="L364" i="7"/>
  <c r="L368" i="7"/>
  <c r="BV6" i="4" l="1"/>
  <c r="AX441" i="4"/>
  <c r="BI441" i="4" s="1"/>
  <c r="R441" i="4"/>
  <c r="AC441" i="4" s="1"/>
  <c r="AX384" i="4"/>
  <c r="BI384" i="4" s="1"/>
  <c r="R384" i="4"/>
  <c r="AC384" i="4" s="1"/>
  <c r="AX409" i="4"/>
  <c r="BI409" i="4" s="1"/>
  <c r="R409" i="4"/>
  <c r="AC409" i="4" s="1"/>
  <c r="AX713" i="4"/>
  <c r="BI713" i="4" s="1"/>
  <c r="R713" i="4"/>
  <c r="AC713" i="4" s="1"/>
  <c r="AX666" i="4"/>
  <c r="BI666" i="4" s="1"/>
  <c r="R666" i="4"/>
  <c r="AC666" i="4" s="1"/>
  <c r="AX730" i="4"/>
  <c r="BI730" i="4" s="1"/>
  <c r="R730" i="4"/>
  <c r="AC730" i="4" s="1"/>
  <c r="AX418" i="4"/>
  <c r="BI418" i="4" s="1"/>
  <c r="R418" i="4"/>
  <c r="AC418" i="4" s="1"/>
  <c r="AX464" i="4"/>
  <c r="BI464" i="4" s="1"/>
  <c r="R464" i="4"/>
  <c r="AC464" i="4" s="1"/>
  <c r="AX385" i="4"/>
  <c r="BI385" i="4" s="1"/>
  <c r="R385" i="4"/>
  <c r="AC385" i="4" s="1"/>
  <c r="AX687" i="4"/>
  <c r="BI687" i="4" s="1"/>
  <c r="R687" i="4"/>
  <c r="AC687" i="4" s="1"/>
  <c r="R705" i="4"/>
  <c r="AC705" i="4" s="1"/>
  <c r="AX705" i="4"/>
  <c r="BI705" i="4" s="1"/>
  <c r="AX533" i="4"/>
  <c r="BI533" i="4" s="1"/>
  <c r="R533" i="4"/>
  <c r="AC533" i="4" s="1"/>
  <c r="AX379" i="4"/>
  <c r="BI379" i="4" s="1"/>
  <c r="R379" i="4"/>
  <c r="AC379" i="4" s="1"/>
  <c r="AX405" i="4"/>
  <c r="BI405" i="4" s="1"/>
  <c r="R405" i="4"/>
  <c r="AC405" i="4" s="1"/>
  <c r="AX708" i="4"/>
  <c r="BI708" i="4" s="1"/>
  <c r="R708" i="4"/>
  <c r="AC708" i="4" s="1"/>
  <c r="AX725" i="4"/>
  <c r="BI725" i="4" s="1"/>
  <c r="R725" i="4"/>
  <c r="AC725" i="4" s="1"/>
  <c r="AX719" i="4"/>
  <c r="BI719" i="4" s="1"/>
  <c r="R719" i="4"/>
  <c r="AC719" i="4" s="1"/>
  <c r="AX421" i="4"/>
  <c r="BI421" i="4" s="1"/>
  <c r="R421" i="4"/>
  <c r="AC421" i="4" s="1"/>
  <c r="AX475" i="4"/>
  <c r="BI475" i="4" s="1"/>
  <c r="R475" i="4"/>
  <c r="AC475" i="4" s="1"/>
  <c r="AX497" i="4"/>
  <c r="BI497" i="4" s="1"/>
  <c r="R497" i="4"/>
  <c r="AC497" i="4" s="1"/>
  <c r="AX535" i="4"/>
  <c r="BI535" i="4" s="1"/>
  <c r="R535" i="4"/>
  <c r="AC535" i="4" s="1"/>
  <c r="AX639" i="4"/>
  <c r="BI639" i="4" s="1"/>
  <c r="R639" i="4"/>
  <c r="AC639" i="4" s="1"/>
  <c r="AX635" i="4"/>
  <c r="BI635" i="4" s="1"/>
  <c r="R635" i="4"/>
  <c r="AC635" i="4" s="1"/>
  <c r="AX618" i="4"/>
  <c r="BI618" i="4" s="1"/>
  <c r="R618" i="4"/>
  <c r="AC618" i="4" s="1"/>
  <c r="AX684" i="4"/>
  <c r="BI684" i="4" s="1"/>
  <c r="R684" i="4"/>
  <c r="AC684" i="4" s="1"/>
  <c r="AX638" i="4"/>
  <c r="BI638" i="4" s="1"/>
  <c r="R638" i="4"/>
  <c r="AC638" i="4" s="1"/>
  <c r="AX689" i="4"/>
  <c r="BI689" i="4" s="1"/>
  <c r="R689" i="4"/>
  <c r="AC689" i="4" s="1"/>
  <c r="AX604" i="4"/>
  <c r="BI604" i="4" s="1"/>
  <c r="R604" i="4"/>
  <c r="AC604" i="4" s="1"/>
  <c r="AX731" i="4"/>
  <c r="BI731" i="4" s="1"/>
  <c r="R731" i="4"/>
  <c r="AC731" i="4" s="1"/>
  <c r="AX616" i="4"/>
  <c r="BI616" i="4" s="1"/>
  <c r="R616" i="4"/>
  <c r="AC616" i="4" s="1"/>
  <c r="AX526" i="4"/>
  <c r="BI526" i="4" s="1"/>
  <c r="R526" i="4"/>
  <c r="AC526" i="4" s="1"/>
  <c r="AX492" i="4"/>
  <c r="BI492" i="4" s="1"/>
  <c r="R492" i="4"/>
  <c r="AC492" i="4" s="1"/>
  <c r="AX466" i="4"/>
  <c r="BI466" i="4" s="1"/>
  <c r="R466" i="4"/>
  <c r="AC466" i="4" s="1"/>
  <c r="AX404" i="4"/>
  <c r="BI404" i="4" s="1"/>
  <c r="R404" i="4"/>
  <c r="AC404" i="4" s="1"/>
  <c r="AX530" i="4"/>
  <c r="BI530" i="4" s="1"/>
  <c r="R530" i="4"/>
  <c r="AC530" i="4" s="1"/>
  <c r="AX471" i="4"/>
  <c r="BI471" i="4" s="1"/>
  <c r="R471" i="4"/>
  <c r="AC471" i="4" s="1"/>
  <c r="AX7" i="4"/>
  <c r="BI7" i="4" s="1"/>
  <c r="R7" i="4"/>
  <c r="AC7" i="4" s="1"/>
  <c r="AX553" i="4"/>
  <c r="BI553" i="4" s="1"/>
  <c r="R553" i="4"/>
  <c r="AC553" i="4" s="1"/>
  <c r="AX443" i="4"/>
  <c r="BI443" i="4" s="1"/>
  <c r="R443" i="4"/>
  <c r="AC443" i="4" s="1"/>
  <c r="AX515" i="4"/>
  <c r="BI515" i="4" s="1"/>
  <c r="R515" i="4"/>
  <c r="AC515" i="4" s="1"/>
  <c r="AX400" i="4"/>
  <c r="BI400" i="4" s="1"/>
  <c r="R400" i="4"/>
  <c r="AC400" i="4" s="1"/>
  <c r="AX473" i="4"/>
  <c r="BI473" i="4" s="1"/>
  <c r="R473" i="4"/>
  <c r="AC473" i="4" s="1"/>
  <c r="AX560" i="4"/>
  <c r="BI560" i="4" s="1"/>
  <c r="R560" i="4"/>
  <c r="AC560" i="4" s="1"/>
  <c r="AX420" i="4"/>
  <c r="BI420" i="4" s="1"/>
  <c r="R420" i="4"/>
  <c r="AC420" i="4" s="1"/>
  <c r="R505" i="4"/>
  <c r="AC505" i="4" s="1"/>
  <c r="AX505" i="4"/>
  <c r="BI505" i="4" s="1"/>
  <c r="AX633" i="4"/>
  <c r="BI633" i="4" s="1"/>
  <c r="R633" i="4"/>
  <c r="AC633" i="4" s="1"/>
  <c r="R718" i="4"/>
  <c r="AC718" i="4" s="1"/>
  <c r="AX718" i="4"/>
  <c r="BI718" i="4" s="1"/>
  <c r="AX653" i="4"/>
  <c r="BI653" i="4" s="1"/>
  <c r="R653" i="4"/>
  <c r="AC653" i="4" s="1"/>
  <c r="R579" i="4"/>
  <c r="AC579" i="4" s="1"/>
  <c r="AX579" i="4"/>
  <c r="BI579" i="4" s="1"/>
  <c r="AX676" i="4"/>
  <c r="BI676" i="4" s="1"/>
  <c r="R676" i="4"/>
  <c r="AC676" i="4" s="1"/>
  <c r="R599" i="4"/>
  <c r="AC599" i="4" s="1"/>
  <c r="AX599" i="4"/>
  <c r="BI599" i="4" s="1"/>
  <c r="AX690" i="4"/>
  <c r="BI690" i="4" s="1"/>
  <c r="R690" i="4"/>
  <c r="AC690" i="4" s="1"/>
  <c r="AX428" i="4"/>
  <c r="BI428" i="4" s="1"/>
  <c r="R428" i="4"/>
  <c r="AC428" i="4" s="1"/>
  <c r="AX529" i="4"/>
  <c r="BI529" i="4" s="1"/>
  <c r="R529" i="4"/>
  <c r="AC529" i="4" s="1"/>
  <c r="AX414" i="4"/>
  <c r="BI414" i="4" s="1"/>
  <c r="R414" i="4"/>
  <c r="AC414" i="4" s="1"/>
  <c r="AX484" i="4"/>
  <c r="BI484" i="4" s="1"/>
  <c r="R484" i="4"/>
  <c r="AC484" i="4" s="1"/>
  <c r="AX375" i="4"/>
  <c r="BI375" i="4" s="1"/>
  <c r="R375" i="4"/>
  <c r="AC375" i="4" s="1"/>
  <c r="AX436" i="4"/>
  <c r="BI436" i="4" s="1"/>
  <c r="R436" i="4"/>
  <c r="AC436" i="4" s="1"/>
  <c r="AX397" i="4"/>
  <c r="BI397" i="4" s="1"/>
  <c r="R397" i="4"/>
  <c r="AC397" i="4" s="1"/>
  <c r="AX463" i="4"/>
  <c r="BI463" i="4" s="1"/>
  <c r="R463" i="4"/>
  <c r="AC463" i="4" s="1"/>
  <c r="AX704" i="4"/>
  <c r="BI704" i="4" s="1"/>
  <c r="R704" i="4"/>
  <c r="AC704" i="4" s="1"/>
  <c r="AX603" i="4"/>
  <c r="BI603" i="4" s="1"/>
  <c r="R603" i="4"/>
  <c r="AC603" i="4" s="1"/>
  <c r="AX711" i="4"/>
  <c r="BI711" i="4" s="1"/>
  <c r="R711" i="4"/>
  <c r="AC711" i="4" s="1"/>
  <c r="AX654" i="4"/>
  <c r="BI654" i="4" s="1"/>
  <c r="R654" i="4"/>
  <c r="AC654" i="4" s="1"/>
  <c r="AX703" i="4"/>
  <c r="BI703" i="4" s="1"/>
  <c r="R703" i="4"/>
  <c r="AC703" i="4" s="1"/>
  <c r="AX642" i="4"/>
  <c r="BI642" i="4" s="1"/>
  <c r="R642" i="4"/>
  <c r="AC642" i="4" s="1"/>
  <c r="AX717" i="4"/>
  <c r="BI717" i="4" s="1"/>
  <c r="R717" i="4"/>
  <c r="AC717" i="4" s="1"/>
  <c r="AX377" i="4"/>
  <c r="BI377" i="4" s="1"/>
  <c r="R377" i="4"/>
  <c r="AC377" i="4" s="1"/>
  <c r="AX451" i="4"/>
  <c r="BI451" i="4" s="1"/>
  <c r="R451" i="4"/>
  <c r="AC451" i="4" s="1"/>
  <c r="AX551" i="4"/>
  <c r="BI551" i="4" s="1"/>
  <c r="R551" i="4"/>
  <c r="AC551" i="4" s="1"/>
  <c r="R427" i="4"/>
  <c r="AC427" i="4" s="1"/>
  <c r="AX427" i="4"/>
  <c r="BI427" i="4" s="1"/>
  <c r="AX501" i="4"/>
  <c r="BI501" i="4" s="1"/>
  <c r="R501" i="4"/>
  <c r="AC501" i="4" s="1"/>
  <c r="AX394" i="4"/>
  <c r="BI394" i="4" s="1"/>
  <c r="R394" i="4"/>
  <c r="AC394" i="4" s="1"/>
  <c r="AX461" i="4"/>
  <c r="BI461" i="4" s="1"/>
  <c r="R461" i="4"/>
  <c r="AC461" i="4" s="1"/>
  <c r="AX549" i="4"/>
  <c r="BI549" i="4" s="1"/>
  <c r="R549" i="4"/>
  <c r="AC549" i="4" s="1"/>
  <c r="AX412" i="4"/>
  <c r="BI412" i="4" s="1"/>
  <c r="R412" i="4"/>
  <c r="AC412" i="4" s="1"/>
  <c r="AX499" i="4"/>
  <c r="BI499" i="4" s="1"/>
  <c r="R499" i="4"/>
  <c r="AC499" i="4" s="1"/>
  <c r="AX614" i="4"/>
  <c r="BI614" i="4" s="1"/>
  <c r="R614" i="4"/>
  <c r="AC614" i="4" s="1"/>
  <c r="R727" i="4"/>
  <c r="AC727" i="4" s="1"/>
  <c r="AX727" i="4"/>
  <c r="BI727" i="4" s="1"/>
  <c r="AX650" i="4"/>
  <c r="BI650" i="4" s="1"/>
  <c r="R650" i="4"/>
  <c r="AC650" i="4" s="1"/>
  <c r="AX565" i="4"/>
  <c r="BI565" i="4" s="1"/>
  <c r="R565" i="4"/>
  <c r="AC565" i="4" s="1"/>
  <c r="AX669" i="4"/>
  <c r="BI669" i="4" s="1"/>
  <c r="R669" i="4"/>
  <c r="AC669" i="4" s="1"/>
  <c r="AX587" i="4"/>
  <c r="BI587" i="4" s="1"/>
  <c r="R587" i="4"/>
  <c r="AC587" i="4" s="1"/>
  <c r="AX670" i="4"/>
  <c r="BI670" i="4" s="1"/>
  <c r="R670" i="4"/>
  <c r="AC670" i="4" s="1"/>
  <c r="AX720" i="4"/>
  <c r="BI720" i="4" s="1"/>
  <c r="R720" i="4"/>
  <c r="AC720" i="4" s="1"/>
  <c r="AX439" i="4"/>
  <c r="BI439" i="4" s="1"/>
  <c r="R439" i="4"/>
  <c r="AC439" i="4" s="1"/>
  <c r="AX534" i="4"/>
  <c r="BI534" i="4" s="1"/>
  <c r="R534" i="4"/>
  <c r="AC534" i="4" s="1"/>
  <c r="AX422" i="4"/>
  <c r="BI422" i="4" s="1"/>
  <c r="R422" i="4"/>
  <c r="AC422" i="4" s="1"/>
  <c r="AX490" i="4"/>
  <c r="BI490" i="4" s="1"/>
  <c r="R490" i="4"/>
  <c r="AC490" i="4" s="1"/>
  <c r="AX380" i="4"/>
  <c r="BI380" i="4" s="1"/>
  <c r="R380" i="4"/>
  <c r="AC380" i="4" s="1"/>
  <c r="AX525" i="4"/>
  <c r="BI525" i="4" s="1"/>
  <c r="R525" i="4"/>
  <c r="AC525" i="4" s="1"/>
  <c r="AX480" i="4"/>
  <c r="BI480" i="4" s="1"/>
  <c r="R480" i="4"/>
  <c r="AC480" i="4" s="1"/>
  <c r="AX595" i="4"/>
  <c r="BI595" i="4" s="1"/>
  <c r="R595" i="4"/>
  <c r="AC595" i="4" s="1"/>
  <c r="AX712" i="4"/>
  <c r="BI712" i="4" s="1"/>
  <c r="R712" i="4"/>
  <c r="AC712" i="4" s="1"/>
  <c r="AX627" i="4"/>
  <c r="BI627" i="4" s="1"/>
  <c r="R627" i="4"/>
  <c r="AC627" i="4" s="1"/>
  <c r="AX734" i="4"/>
  <c r="BI734" i="4" s="1"/>
  <c r="R734" i="4"/>
  <c r="AC734" i="4" s="1"/>
  <c r="AX665" i="4"/>
  <c r="BI665" i="4" s="1"/>
  <c r="R665" i="4"/>
  <c r="AC665" i="4" s="1"/>
  <c r="AX567" i="4"/>
  <c r="BI567" i="4" s="1"/>
  <c r="R567" i="4"/>
  <c r="AC567" i="4" s="1"/>
  <c r="AX658" i="4"/>
  <c r="BI658" i="4" s="1"/>
  <c r="R658" i="4"/>
  <c r="AC658" i="4" s="1"/>
  <c r="AX728" i="4"/>
  <c r="BI728" i="4" s="1"/>
  <c r="R728" i="4"/>
  <c r="AC728" i="4" s="1"/>
  <c r="AX636" i="4"/>
  <c r="BI636" i="4" s="1"/>
  <c r="R636" i="4"/>
  <c r="AC636" i="4" s="1"/>
  <c r="AX617" i="4"/>
  <c r="BI617" i="4" s="1"/>
  <c r="R617" i="4"/>
  <c r="AC617" i="4" s="1"/>
  <c r="AX594" i="4"/>
  <c r="BI594" i="4" s="1"/>
  <c r="R594" i="4"/>
  <c r="AC594" i="4" s="1"/>
  <c r="AX588" i="4"/>
  <c r="BI588" i="4" s="1"/>
  <c r="R588" i="4"/>
  <c r="AC588" i="4" s="1"/>
  <c r="AX664" i="4"/>
  <c r="BI664" i="4" s="1"/>
  <c r="R664" i="4"/>
  <c r="AC664" i="4" s="1"/>
  <c r="AX632" i="4"/>
  <c r="BI632" i="4" s="1"/>
  <c r="R632" i="4"/>
  <c r="AC632" i="4" s="1"/>
  <c r="AX590" i="4"/>
  <c r="BI590" i="4" s="1"/>
  <c r="R590" i="4"/>
  <c r="AC590" i="4" s="1"/>
  <c r="AX564" i="4"/>
  <c r="BI564" i="4" s="1"/>
  <c r="R564" i="4"/>
  <c r="AC564" i="4" s="1"/>
  <c r="AX688" i="4"/>
  <c r="BI688" i="4" s="1"/>
  <c r="R688" i="4"/>
  <c r="AC688" i="4" s="1"/>
  <c r="AX656" i="4"/>
  <c r="BI656" i="4" s="1"/>
  <c r="R656" i="4"/>
  <c r="AC656" i="4" s="1"/>
  <c r="AX640" i="4"/>
  <c r="BI640" i="4" s="1"/>
  <c r="R640" i="4"/>
  <c r="AC640" i="4" s="1"/>
  <c r="AX578" i="4"/>
  <c r="BI578" i="4" s="1"/>
  <c r="R578" i="4"/>
  <c r="AC578" i="4" s="1"/>
  <c r="AX572" i="4"/>
  <c r="BI572" i="4" s="1"/>
  <c r="R572" i="4"/>
  <c r="AC572" i="4" s="1"/>
  <c r="AX637" i="4"/>
  <c r="BI637" i="4" s="1"/>
  <c r="R637" i="4"/>
  <c r="AC637" i="4" s="1"/>
  <c r="AX628" i="4"/>
  <c r="BI628" i="4" s="1"/>
  <c r="R628" i="4"/>
  <c r="AC628" i="4" s="1"/>
  <c r="AX609" i="4"/>
  <c r="BI609" i="4" s="1"/>
  <c r="R609" i="4"/>
  <c r="AC609" i="4" s="1"/>
  <c r="AX601" i="4"/>
  <c r="BI601" i="4" s="1"/>
  <c r="R601" i="4"/>
  <c r="AC601" i="4" s="1"/>
  <c r="AX576" i="4"/>
  <c r="BI576" i="4" s="1"/>
  <c r="R576" i="4"/>
  <c r="AC576" i="4" s="1"/>
  <c r="AX540" i="4"/>
  <c r="BI540" i="4" s="1"/>
  <c r="R540" i="4"/>
  <c r="AC540" i="4" s="1"/>
  <c r="AX472" i="4"/>
  <c r="BI472" i="4" s="1"/>
  <c r="R472" i="4"/>
  <c r="AC472" i="4" s="1"/>
  <c r="AX408" i="4"/>
  <c r="BI408" i="4" s="1"/>
  <c r="R408" i="4"/>
  <c r="AC408" i="4" s="1"/>
  <c r="AX524" i="4"/>
  <c r="BI524" i="4" s="1"/>
  <c r="R524" i="4"/>
  <c r="AC524" i="4" s="1"/>
  <c r="AX388" i="4"/>
  <c r="BI388" i="4" s="1"/>
  <c r="R388" i="4"/>
  <c r="AC388" i="4" s="1"/>
  <c r="AX539" i="4"/>
  <c r="BI539" i="4" s="1"/>
  <c r="R539" i="4"/>
  <c r="AC539" i="4" s="1"/>
  <c r="AX520" i="4"/>
  <c r="BI520" i="4" s="1"/>
  <c r="R520" i="4"/>
  <c r="AC520" i="4" s="1"/>
  <c r="AX440" i="4"/>
  <c r="BI440" i="4" s="1"/>
  <c r="R440" i="4"/>
  <c r="AC440" i="4" s="1"/>
  <c r="AX403" i="4"/>
  <c r="BI403" i="4" s="1"/>
  <c r="R403" i="4"/>
  <c r="AC403" i="4" s="1"/>
  <c r="AX372" i="4"/>
  <c r="BI372" i="4" s="1"/>
  <c r="R372" i="4"/>
  <c r="AC372" i="4" s="1"/>
  <c r="AX470" i="4"/>
  <c r="BI470" i="4" s="1"/>
  <c r="R470" i="4"/>
  <c r="AC470" i="4" s="1"/>
  <c r="Y6" i="4"/>
  <c r="AJ6" i="4" s="1"/>
  <c r="AX374" i="4"/>
  <c r="BI374" i="4" s="1"/>
  <c r="R374" i="4"/>
  <c r="AC374" i="4" s="1"/>
  <c r="AX424" i="4"/>
  <c r="BI424" i="4" s="1"/>
  <c r="R424" i="4"/>
  <c r="AC424" i="4" s="1"/>
  <c r="AX452" i="4"/>
  <c r="BI452" i="4" s="1"/>
  <c r="R452" i="4"/>
  <c r="AC452" i="4" s="1"/>
  <c r="AX485" i="4"/>
  <c r="BI485" i="4" s="1"/>
  <c r="R485" i="4"/>
  <c r="AC485" i="4" s="1"/>
  <c r="AX647" i="4"/>
  <c r="BI647" i="4" s="1"/>
  <c r="R647" i="4"/>
  <c r="AC647" i="4" s="1"/>
  <c r="AX575" i="4"/>
  <c r="BI575" i="4" s="1"/>
  <c r="R575" i="4"/>
  <c r="AC575" i="4" s="1"/>
  <c r="AX381" i="4"/>
  <c r="BI381" i="4" s="1"/>
  <c r="R381" i="4"/>
  <c r="AC381" i="4" s="1"/>
  <c r="AX447" i="4"/>
  <c r="BI447" i="4" s="1"/>
  <c r="R447" i="4"/>
  <c r="AC447" i="4" s="1"/>
  <c r="AX581" i="4"/>
  <c r="BI581" i="4" s="1"/>
  <c r="R581" i="4"/>
  <c r="AC581" i="4" s="1"/>
  <c r="AX686" i="4"/>
  <c r="BI686" i="4" s="1"/>
  <c r="R686" i="4"/>
  <c r="AC686" i="4" s="1"/>
  <c r="AX417" i="4"/>
  <c r="BI417" i="4" s="1"/>
  <c r="R417" i="4"/>
  <c r="AC417" i="4" s="1"/>
  <c r="AX445" i="4"/>
  <c r="BI445" i="4" s="1"/>
  <c r="R445" i="4"/>
  <c r="AC445" i="4" s="1"/>
  <c r="AX465" i="4"/>
  <c r="BI465" i="4" s="1"/>
  <c r="R465" i="4"/>
  <c r="AC465" i="4" s="1"/>
  <c r="AX613" i="4"/>
  <c r="BI613" i="4" s="1"/>
  <c r="R613" i="4"/>
  <c r="AC613" i="4" s="1"/>
  <c r="AX643" i="4"/>
  <c r="BI643" i="4" s="1"/>
  <c r="R643" i="4"/>
  <c r="AC643" i="4" s="1"/>
  <c r="AX521" i="4"/>
  <c r="BI521" i="4" s="1"/>
  <c r="R521" i="4"/>
  <c r="AC521" i="4" s="1"/>
  <c r="AX546" i="4"/>
  <c r="BI546" i="4" s="1"/>
  <c r="R546" i="4"/>
  <c r="AC546" i="4" s="1"/>
  <c r="AX392" i="4"/>
  <c r="BI392" i="4" s="1"/>
  <c r="R392" i="4"/>
  <c r="AC392" i="4" s="1"/>
  <c r="AX591" i="4"/>
  <c r="BI591" i="4" s="1"/>
  <c r="R591" i="4"/>
  <c r="AC591" i="4" s="1"/>
  <c r="AX699" i="4"/>
  <c r="BI699" i="4" s="1"/>
  <c r="R699" i="4"/>
  <c r="AC699" i="4" s="1"/>
  <c r="AX680" i="4"/>
  <c r="BI680" i="4" s="1"/>
  <c r="R680" i="4"/>
  <c r="AC680" i="4" s="1"/>
  <c r="AX589" i="4"/>
  <c r="BI589" i="4" s="1"/>
  <c r="R589" i="4"/>
  <c r="AC589" i="4" s="1"/>
  <c r="AX657" i="4"/>
  <c r="BI657" i="4" s="1"/>
  <c r="R657" i="4"/>
  <c r="AC657" i="4" s="1"/>
  <c r="AX610" i="4"/>
  <c r="BI610" i="4" s="1"/>
  <c r="R610" i="4"/>
  <c r="AC610" i="4" s="1"/>
  <c r="AX573" i="4"/>
  <c r="BI573" i="4" s="1"/>
  <c r="R573" i="4"/>
  <c r="AC573" i="4" s="1"/>
  <c r="AX606" i="4"/>
  <c r="BI606" i="4" s="1"/>
  <c r="R606" i="4"/>
  <c r="AC606" i="4" s="1"/>
  <c r="AX569" i="4"/>
  <c r="BI569" i="4" s="1"/>
  <c r="R569" i="4"/>
  <c r="AC569" i="4" s="1"/>
  <c r="AX508" i="4"/>
  <c r="BI508" i="4" s="1"/>
  <c r="R508" i="4"/>
  <c r="AC508" i="4" s="1"/>
  <c r="AX411" i="4"/>
  <c r="BI411" i="4" s="1"/>
  <c r="R411" i="4"/>
  <c r="AC411" i="4" s="1"/>
  <c r="AX509" i="4"/>
  <c r="BI509" i="4" s="1"/>
  <c r="R509" i="4"/>
  <c r="AC509" i="4" s="1"/>
  <c r="AX541" i="4"/>
  <c r="BI541" i="4" s="1"/>
  <c r="R541" i="4"/>
  <c r="AC541" i="4" s="1"/>
  <c r="AX413" i="4"/>
  <c r="BI413" i="4" s="1"/>
  <c r="R413" i="4"/>
  <c r="AC413" i="4" s="1"/>
  <c r="AX481" i="4"/>
  <c r="BI481" i="4" s="1"/>
  <c r="R481" i="4"/>
  <c r="AC481" i="4" s="1"/>
  <c r="AX382" i="4"/>
  <c r="BI382" i="4" s="1"/>
  <c r="R382" i="4"/>
  <c r="AC382" i="4" s="1"/>
  <c r="AX435" i="4"/>
  <c r="BI435" i="4" s="1"/>
  <c r="R435" i="4"/>
  <c r="AC435" i="4" s="1"/>
  <c r="AX517" i="4"/>
  <c r="BI517" i="4" s="1"/>
  <c r="R517" i="4"/>
  <c r="AC517" i="4" s="1"/>
  <c r="AX675" i="4"/>
  <c r="BI675" i="4" s="1"/>
  <c r="R675" i="4"/>
  <c r="AC675" i="4" s="1"/>
  <c r="AX571" i="4"/>
  <c r="BI571" i="4" s="1"/>
  <c r="R571" i="4"/>
  <c r="AC571" i="4" s="1"/>
  <c r="AX612" i="4"/>
  <c r="BI612" i="4" s="1"/>
  <c r="R612" i="4"/>
  <c r="AC612" i="4" s="1"/>
  <c r="AX685" i="4"/>
  <c r="BI685" i="4" s="1"/>
  <c r="R685" i="4"/>
  <c r="AC685" i="4" s="1"/>
  <c r="AX625" i="4"/>
  <c r="BI625" i="4" s="1"/>
  <c r="R625" i="4"/>
  <c r="AC625" i="4" s="1"/>
  <c r="AX697" i="4"/>
  <c r="BI697" i="4" s="1"/>
  <c r="R697" i="4"/>
  <c r="AC697" i="4" s="1"/>
  <c r="AX376" i="4"/>
  <c r="BI376" i="4" s="1"/>
  <c r="R376" i="4"/>
  <c r="AC376" i="4" s="1"/>
  <c r="AX444" i="4"/>
  <c r="BI444" i="4" s="1"/>
  <c r="R444" i="4"/>
  <c r="AC444" i="4" s="1"/>
  <c r="R547" i="4"/>
  <c r="AC547" i="4" s="1"/>
  <c r="AX547" i="4"/>
  <c r="BI547" i="4" s="1"/>
  <c r="AX426" i="4"/>
  <c r="BI426" i="4" s="1"/>
  <c r="R426" i="4"/>
  <c r="AC426" i="4" s="1"/>
  <c r="AX498" i="4"/>
  <c r="BI498" i="4" s="1"/>
  <c r="R498" i="4"/>
  <c r="AC498" i="4" s="1"/>
  <c r="AX386" i="4"/>
  <c r="BI386" i="4" s="1"/>
  <c r="R386" i="4"/>
  <c r="AC386" i="4" s="1"/>
  <c r="AX459" i="4"/>
  <c r="BI459" i="4" s="1"/>
  <c r="R459" i="4"/>
  <c r="AC459" i="4" s="1"/>
  <c r="AX496" i="4"/>
  <c r="BI496" i="4" s="1"/>
  <c r="R496" i="4"/>
  <c r="AC496" i="4" s="1"/>
  <c r="AX716" i="4"/>
  <c r="BI716" i="4" s="1"/>
  <c r="R716" i="4"/>
  <c r="AC716" i="4" s="1"/>
  <c r="AX649" i="4"/>
  <c r="BI649" i="4" s="1"/>
  <c r="R649" i="4"/>
  <c r="AC649" i="4" s="1"/>
  <c r="AX563" i="4"/>
  <c r="BI563" i="4" s="1"/>
  <c r="R563" i="4"/>
  <c r="AC563" i="4" s="1"/>
  <c r="AX667" i="4"/>
  <c r="BI667" i="4" s="1"/>
  <c r="R667" i="4"/>
  <c r="AC667" i="4" s="1"/>
  <c r="AX662" i="4"/>
  <c r="BI662" i="4" s="1"/>
  <c r="R662" i="4"/>
  <c r="AC662" i="4" s="1"/>
  <c r="AX733" i="4"/>
  <c r="BI733" i="4" s="1"/>
  <c r="R733" i="4"/>
  <c r="AC733" i="4" s="1"/>
  <c r="AX396" i="4"/>
  <c r="BI396" i="4" s="1"/>
  <c r="R396" i="4"/>
  <c r="AC396" i="4" s="1"/>
  <c r="AX469" i="4"/>
  <c r="BI469" i="4" s="1"/>
  <c r="R469" i="4"/>
  <c r="AC469" i="4" s="1"/>
  <c r="AX557" i="4"/>
  <c r="BI557" i="4" s="1"/>
  <c r="R557" i="4"/>
  <c r="AC557" i="4" s="1"/>
  <c r="AX455" i="4"/>
  <c r="BI455" i="4" s="1"/>
  <c r="R455" i="4"/>
  <c r="AC455" i="4" s="1"/>
  <c r="AX528" i="4"/>
  <c r="BI528" i="4" s="1"/>
  <c r="R528" i="4"/>
  <c r="AC528" i="4" s="1"/>
  <c r="AX406" i="4"/>
  <c r="BI406" i="4" s="1"/>
  <c r="R406" i="4"/>
  <c r="AC406" i="4" s="1"/>
  <c r="AX477" i="4"/>
  <c r="BI477" i="4" s="1"/>
  <c r="R477" i="4"/>
  <c r="AC477" i="4" s="1"/>
  <c r="AX562" i="4"/>
  <c r="BI562" i="4" s="1"/>
  <c r="R562" i="4"/>
  <c r="AC562" i="4" s="1"/>
  <c r="AX511" i="4"/>
  <c r="BI511" i="4" s="1"/>
  <c r="R511" i="4"/>
  <c r="AC511" i="4" s="1"/>
  <c r="AX661" i="4"/>
  <c r="BI661" i="4" s="1"/>
  <c r="R661" i="4"/>
  <c r="AC661" i="4" s="1"/>
  <c r="AX736" i="4"/>
  <c r="BI736" i="4" s="1"/>
  <c r="R736" i="4"/>
  <c r="AC736" i="4" s="1"/>
  <c r="AX660" i="4"/>
  <c r="BI660" i="4" s="1"/>
  <c r="R660" i="4"/>
  <c r="AC660" i="4" s="1"/>
  <c r="AX602" i="4"/>
  <c r="BI602" i="4" s="1"/>
  <c r="R602" i="4"/>
  <c r="AC602" i="4" s="1"/>
  <c r="AX682" i="4"/>
  <c r="BI682" i="4" s="1"/>
  <c r="R682" i="4"/>
  <c r="AC682" i="4" s="1"/>
  <c r="AX619" i="4"/>
  <c r="BI619" i="4" s="1"/>
  <c r="R619" i="4"/>
  <c r="AC619" i="4" s="1"/>
  <c r="R695" i="4"/>
  <c r="AC695" i="4" s="1"/>
  <c r="AX695" i="4"/>
  <c r="BI695" i="4" s="1"/>
  <c r="AX389" i="4"/>
  <c r="BI389" i="4" s="1"/>
  <c r="R389" i="4"/>
  <c r="AC389" i="4" s="1"/>
  <c r="AX453" i="4"/>
  <c r="BI453" i="4" s="1"/>
  <c r="R453" i="4"/>
  <c r="AC453" i="4" s="1"/>
  <c r="AX552" i="4"/>
  <c r="BI552" i="4" s="1"/>
  <c r="R552" i="4"/>
  <c r="AC552" i="4" s="1"/>
  <c r="AX438" i="4"/>
  <c r="BI438" i="4" s="1"/>
  <c r="R438" i="4"/>
  <c r="AC438" i="4" s="1"/>
  <c r="AX512" i="4"/>
  <c r="BI512" i="4" s="1"/>
  <c r="R512" i="4"/>
  <c r="AC512" i="4" s="1"/>
  <c r="AX398" i="4"/>
  <c r="BI398" i="4" s="1"/>
  <c r="R398" i="4"/>
  <c r="AC398" i="4" s="1"/>
  <c r="AX559" i="4"/>
  <c r="BI559" i="4" s="1"/>
  <c r="R559" i="4"/>
  <c r="AC559" i="4" s="1"/>
  <c r="AX416" i="4"/>
  <c r="BI416" i="4" s="1"/>
  <c r="R416" i="4"/>
  <c r="AC416" i="4" s="1"/>
  <c r="AX500" i="4"/>
  <c r="BI500" i="4" s="1"/>
  <c r="R500" i="4"/>
  <c r="AC500" i="4" s="1"/>
  <c r="R615" i="4"/>
  <c r="AC615" i="4" s="1"/>
  <c r="AX615" i="4"/>
  <c r="BI615" i="4" s="1"/>
  <c r="AX732" i="4"/>
  <c r="BI732" i="4" s="1"/>
  <c r="R732" i="4"/>
  <c r="AC732" i="4" s="1"/>
  <c r="AX651" i="4"/>
  <c r="BI651" i="4" s="1"/>
  <c r="R651" i="4"/>
  <c r="AC651" i="4" s="1"/>
  <c r="AX570" i="4"/>
  <c r="BI570" i="4" s="1"/>
  <c r="R570" i="4"/>
  <c r="AC570" i="4" s="1"/>
  <c r="AX671" i="4"/>
  <c r="BI671" i="4" s="1"/>
  <c r="R671" i="4"/>
  <c r="AC671" i="4" s="1"/>
  <c r="AX597" i="4"/>
  <c r="BI597" i="4" s="1"/>
  <c r="R597" i="4"/>
  <c r="AC597" i="4" s="1"/>
  <c r="R679" i="4"/>
  <c r="AC679" i="4" s="1"/>
  <c r="AX679" i="4"/>
  <c r="BI679" i="4" s="1"/>
  <c r="AX724" i="4"/>
  <c r="BI724" i="4" s="1"/>
  <c r="R724" i="4"/>
  <c r="AC724" i="4" s="1"/>
  <c r="AX721" i="4"/>
  <c r="BI721" i="4" s="1"/>
  <c r="R721" i="4"/>
  <c r="AC721" i="4" s="1"/>
  <c r="AX673" i="4"/>
  <c r="BI673" i="4" s="1"/>
  <c r="R673" i="4"/>
  <c r="AC673" i="4" s="1"/>
  <c r="AX593" i="4"/>
  <c r="BI593" i="4" s="1"/>
  <c r="R593" i="4"/>
  <c r="AC593" i="4" s="1"/>
  <c r="AX585" i="4"/>
  <c r="BI585" i="4" s="1"/>
  <c r="R585" i="4"/>
  <c r="AC585" i="4" s="1"/>
  <c r="AX700" i="4"/>
  <c r="BI700" i="4" s="1"/>
  <c r="R700" i="4"/>
  <c r="AC700" i="4" s="1"/>
  <c r="AX652" i="4"/>
  <c r="BI652" i="4" s="1"/>
  <c r="R652" i="4"/>
  <c r="AC652" i="4" s="1"/>
  <c r="AX568" i="4"/>
  <c r="BI568" i="4" s="1"/>
  <c r="R568" i="4"/>
  <c r="AC568" i="4" s="1"/>
  <c r="AX729" i="4"/>
  <c r="BI729" i="4" s="1"/>
  <c r="R729" i="4"/>
  <c r="AC729" i="4" s="1"/>
  <c r="AX701" i="4"/>
  <c r="BI701" i="4" s="1"/>
  <c r="R701" i="4"/>
  <c r="AC701" i="4" s="1"/>
  <c r="AX645" i="4"/>
  <c r="BI645" i="4" s="1"/>
  <c r="R645" i="4"/>
  <c r="AC645" i="4" s="1"/>
  <c r="AX621" i="4"/>
  <c r="BI621" i="4" s="1"/>
  <c r="R621" i="4"/>
  <c r="AC621" i="4" s="1"/>
  <c r="AX608" i="4"/>
  <c r="BI608" i="4" s="1"/>
  <c r="R608" i="4"/>
  <c r="AC608" i="4" s="1"/>
  <c r="AX600" i="4"/>
  <c r="BI600" i="4" s="1"/>
  <c r="R600" i="4"/>
  <c r="AC600" i="4" s="1"/>
  <c r="AX532" i="4"/>
  <c r="BI532" i="4" s="1"/>
  <c r="R532" i="4"/>
  <c r="AC532" i="4" s="1"/>
  <c r="AX487" i="4"/>
  <c r="BI487" i="4" s="1"/>
  <c r="R487" i="4"/>
  <c r="AC487" i="4" s="1"/>
  <c r="AX442" i="4"/>
  <c r="BI442" i="4" s="1"/>
  <c r="R442" i="4"/>
  <c r="AC442" i="4" s="1"/>
  <c r="AX482" i="4"/>
  <c r="BI482" i="4" s="1"/>
  <c r="R482" i="4"/>
  <c r="AC482" i="4" s="1"/>
  <c r="AX387" i="4"/>
  <c r="BI387" i="4" s="1"/>
  <c r="R387" i="4"/>
  <c r="AC387" i="4" s="1"/>
  <c r="AX538" i="4"/>
  <c r="BI538" i="4" s="1"/>
  <c r="R538" i="4"/>
  <c r="AC538" i="4" s="1"/>
  <c r="AX531" i="4"/>
  <c r="BI531" i="4" s="1"/>
  <c r="R531" i="4"/>
  <c r="AC531" i="4" s="1"/>
  <c r="AX503" i="4"/>
  <c r="BI503" i="4" s="1"/>
  <c r="R503" i="4"/>
  <c r="AC503" i="4" s="1"/>
  <c r="AX483" i="4"/>
  <c r="BI483" i="4" s="1"/>
  <c r="R483" i="4"/>
  <c r="AC483" i="4" s="1"/>
  <c r="AX558" i="4"/>
  <c r="BI558" i="4" s="1"/>
  <c r="R558" i="4"/>
  <c r="AC558" i="4" s="1"/>
  <c r="AX536" i="4"/>
  <c r="BI536" i="4" s="1"/>
  <c r="R536" i="4"/>
  <c r="AC536" i="4" s="1"/>
  <c r="AX504" i="4"/>
  <c r="BI504" i="4" s="1"/>
  <c r="R504" i="4"/>
  <c r="AC504" i="4" s="1"/>
  <c r="AX446" i="4"/>
  <c r="BI446" i="4" s="1"/>
  <c r="R446" i="4"/>
  <c r="AC446" i="4" s="1"/>
  <c r="BC6" i="4"/>
  <c r="BN6" i="4" s="1"/>
  <c r="BA7" i="4"/>
  <c r="AX542" i="4"/>
  <c r="BI542" i="4" s="1"/>
  <c r="R542" i="4"/>
  <c r="AC542" i="4" s="1"/>
  <c r="R495" i="4"/>
  <c r="AC495" i="4" s="1"/>
  <c r="AX495" i="4"/>
  <c r="BI495" i="4" s="1"/>
  <c r="AX543" i="4"/>
  <c r="BI543" i="4" s="1"/>
  <c r="R543" i="4"/>
  <c r="AC543" i="4" s="1"/>
  <c r="AX596" i="4"/>
  <c r="BI596" i="4" s="1"/>
  <c r="R596" i="4"/>
  <c r="AC596" i="4" s="1"/>
  <c r="AX735" i="4"/>
  <c r="BI735" i="4" s="1"/>
  <c r="R735" i="4"/>
  <c r="AC735" i="4" s="1"/>
  <c r="AX659" i="4"/>
  <c r="BI659" i="4" s="1"/>
  <c r="R659" i="4"/>
  <c r="AC659" i="4" s="1"/>
  <c r="AX510" i="4"/>
  <c r="BI510" i="4" s="1"/>
  <c r="R510" i="4"/>
  <c r="AC510" i="4" s="1"/>
  <c r="AX544" i="4"/>
  <c r="BI544" i="4" s="1"/>
  <c r="R544" i="4"/>
  <c r="AC544" i="4" s="1"/>
  <c r="AX493" i="4"/>
  <c r="BI493" i="4" s="1"/>
  <c r="R493" i="4"/>
  <c r="AC493" i="4" s="1"/>
  <c r="AX678" i="4"/>
  <c r="BI678" i="4" s="1"/>
  <c r="R678" i="4"/>
  <c r="AC678" i="4" s="1"/>
  <c r="AX623" i="4"/>
  <c r="BI623" i="4" s="1"/>
  <c r="R623" i="4"/>
  <c r="AC623" i="4" s="1"/>
  <c r="AX629" i="4"/>
  <c r="BI629" i="4" s="1"/>
  <c r="R629" i="4"/>
  <c r="AC629" i="4" s="1"/>
  <c r="AX437" i="4"/>
  <c r="BI437" i="4" s="1"/>
  <c r="R437" i="4"/>
  <c r="AC437" i="4" s="1"/>
  <c r="AX489" i="4"/>
  <c r="BI489" i="4" s="1"/>
  <c r="R489" i="4"/>
  <c r="AC489" i="4" s="1"/>
  <c r="AX523" i="4"/>
  <c r="BI523" i="4" s="1"/>
  <c r="R523" i="4"/>
  <c r="AC523" i="4" s="1"/>
  <c r="AX586" i="4"/>
  <c r="BI586" i="4" s="1"/>
  <c r="R586" i="4"/>
  <c r="AC586" i="4" s="1"/>
  <c r="R663" i="4"/>
  <c r="AC663" i="4" s="1"/>
  <c r="AX663" i="4"/>
  <c r="BI663" i="4" s="1"/>
  <c r="AX726" i="4"/>
  <c r="BI726" i="4" s="1"/>
  <c r="R726" i="4"/>
  <c r="AC726" i="4" s="1"/>
  <c r="AX395" i="4"/>
  <c r="BI395" i="4" s="1"/>
  <c r="R395" i="4"/>
  <c r="AC395" i="4" s="1"/>
  <c r="R431" i="4"/>
  <c r="AC431" i="4" s="1"/>
  <c r="AX431" i="4"/>
  <c r="BI431" i="4" s="1"/>
  <c r="AX694" i="4"/>
  <c r="BI694" i="4" s="1"/>
  <c r="R694" i="4"/>
  <c r="AC694" i="4" s="1"/>
  <c r="AX709" i="4"/>
  <c r="BI709" i="4" s="1"/>
  <c r="R709" i="4"/>
  <c r="AC709" i="4" s="1"/>
  <c r="AX598" i="4"/>
  <c r="BI598" i="4" s="1"/>
  <c r="R598" i="4"/>
  <c r="AC598" i="4" s="1"/>
  <c r="AX715" i="4"/>
  <c r="BI715" i="4" s="1"/>
  <c r="R715" i="4"/>
  <c r="AC715" i="4" s="1"/>
  <c r="AX668" i="4"/>
  <c r="BI668" i="4" s="1"/>
  <c r="R668" i="4"/>
  <c r="AC668" i="4" s="1"/>
  <c r="AX624" i="4"/>
  <c r="BI624" i="4" s="1"/>
  <c r="R624" i="4"/>
  <c r="AC624" i="4" s="1"/>
  <c r="AX582" i="4"/>
  <c r="BI582" i="4" s="1"/>
  <c r="R582" i="4"/>
  <c r="AC582" i="4" s="1"/>
  <c r="AX723" i="4"/>
  <c r="BI723" i="4" s="1"/>
  <c r="R723" i="4"/>
  <c r="AC723" i="4" s="1"/>
  <c r="AX577" i="4"/>
  <c r="BI577" i="4" s="1"/>
  <c r="R577" i="4"/>
  <c r="AC577" i="4" s="1"/>
  <c r="AX518" i="4"/>
  <c r="BI518" i="4" s="1"/>
  <c r="R518" i="4"/>
  <c r="AC518" i="4" s="1"/>
  <c r="AX488" i="4"/>
  <c r="BI488" i="4" s="1"/>
  <c r="R488" i="4"/>
  <c r="AC488" i="4" s="1"/>
  <c r="AX454" i="4"/>
  <c r="BI454" i="4" s="1"/>
  <c r="R454" i="4"/>
  <c r="AC454" i="4" s="1"/>
  <c r="AX399" i="4"/>
  <c r="BI399" i="4" s="1"/>
  <c r="R399" i="4"/>
  <c r="AC399" i="4" s="1"/>
  <c r="W6" i="4"/>
  <c r="AH6" i="4" s="1"/>
  <c r="U7" i="4"/>
  <c r="X7" i="4" s="1"/>
  <c r="Y7" i="4" s="1"/>
  <c r="AX425" i="4"/>
  <c r="BI425" i="4" s="1"/>
  <c r="R425" i="4"/>
  <c r="AC425" i="4" s="1"/>
  <c r="AX402" i="4"/>
  <c r="BI402" i="4" s="1"/>
  <c r="R402" i="4"/>
  <c r="AC402" i="4" s="1"/>
  <c r="AX479" i="4"/>
  <c r="BI479" i="4" s="1"/>
  <c r="R479" i="4"/>
  <c r="AC479" i="4" s="1"/>
  <c r="AX433" i="4"/>
  <c r="BI433" i="4" s="1"/>
  <c r="R433" i="4"/>
  <c r="AC433" i="4" s="1"/>
  <c r="AX507" i="4"/>
  <c r="BI507" i="4" s="1"/>
  <c r="R507" i="4"/>
  <c r="AC507" i="4" s="1"/>
  <c r="AX393" i="4"/>
  <c r="BI393" i="4" s="1"/>
  <c r="R393" i="4"/>
  <c r="AC393" i="4" s="1"/>
  <c r="AX456" i="4"/>
  <c r="BI456" i="4" s="1"/>
  <c r="R456" i="4"/>
  <c r="AC456" i="4" s="1"/>
  <c r="AX555" i="4"/>
  <c r="BI555" i="4" s="1"/>
  <c r="R555" i="4"/>
  <c r="AC555" i="4" s="1"/>
  <c r="AX702" i="4"/>
  <c r="BI702" i="4" s="1"/>
  <c r="R702" i="4"/>
  <c r="AC702" i="4" s="1"/>
  <c r="AX710" i="4"/>
  <c r="BI710" i="4" s="1"/>
  <c r="R710" i="4"/>
  <c r="AC710" i="4" s="1"/>
  <c r="AX646" i="4"/>
  <c r="BI646" i="4" s="1"/>
  <c r="R646" i="4"/>
  <c r="AC646" i="4" s="1"/>
  <c r="AX641" i="4"/>
  <c r="BI641" i="4" s="1"/>
  <c r="R641" i="4"/>
  <c r="AC641" i="4" s="1"/>
  <c r="AX714" i="4"/>
  <c r="BI714" i="4" s="1"/>
  <c r="R714" i="4"/>
  <c r="AC714" i="4" s="1"/>
  <c r="AX460" i="4"/>
  <c r="BI460" i="4" s="1"/>
  <c r="R460" i="4"/>
  <c r="AC460" i="4" s="1"/>
  <c r="AX554" i="4"/>
  <c r="BI554" i="4" s="1"/>
  <c r="R554" i="4"/>
  <c r="AC554" i="4" s="1"/>
  <c r="AX448" i="4"/>
  <c r="BI448" i="4" s="1"/>
  <c r="R448" i="4"/>
  <c r="AC448" i="4" s="1"/>
  <c r="AX516" i="4"/>
  <c r="BI516" i="4" s="1"/>
  <c r="R516" i="4"/>
  <c r="AC516" i="4" s="1"/>
  <c r="AX401" i="4"/>
  <c r="BI401" i="4" s="1"/>
  <c r="R401" i="4"/>
  <c r="AC401" i="4" s="1"/>
  <c r="AX474" i="4"/>
  <c r="BI474" i="4" s="1"/>
  <c r="R474" i="4"/>
  <c r="AC474" i="4" s="1"/>
  <c r="AX561" i="4"/>
  <c r="BI561" i="4" s="1"/>
  <c r="R561" i="4"/>
  <c r="AC561" i="4" s="1"/>
  <c r="AX423" i="4"/>
  <c r="BI423" i="4" s="1"/>
  <c r="R423" i="4"/>
  <c r="AC423" i="4" s="1"/>
  <c r="AX506" i="4"/>
  <c r="BI506" i="4" s="1"/>
  <c r="R506" i="4"/>
  <c r="AC506" i="4" s="1"/>
  <c r="AX634" i="4"/>
  <c r="BI634" i="4" s="1"/>
  <c r="R634" i="4"/>
  <c r="AC634" i="4" s="1"/>
  <c r="AX722" i="4"/>
  <c r="BI722" i="4" s="1"/>
  <c r="R722" i="4"/>
  <c r="AC722" i="4" s="1"/>
  <c r="AX655" i="4"/>
  <c r="BI655" i="4" s="1"/>
  <c r="R655" i="4"/>
  <c r="AC655" i="4" s="1"/>
  <c r="AX580" i="4"/>
  <c r="BI580" i="4" s="1"/>
  <c r="R580" i="4"/>
  <c r="AC580" i="4" s="1"/>
  <c r="AX681" i="4"/>
  <c r="BI681" i="4" s="1"/>
  <c r="R681" i="4"/>
  <c r="AC681" i="4" s="1"/>
  <c r="AX607" i="4"/>
  <c r="BI607" i="4" s="1"/>
  <c r="R607" i="4"/>
  <c r="AC607" i="4" s="1"/>
  <c r="R691" i="4"/>
  <c r="AC691" i="4" s="1"/>
  <c r="AX691" i="4"/>
  <c r="BI691" i="4" s="1"/>
  <c r="AX419" i="4"/>
  <c r="BI419" i="4" s="1"/>
  <c r="R419" i="4"/>
  <c r="AC419" i="4" s="1"/>
  <c r="AX513" i="4"/>
  <c r="BI513" i="4" s="1"/>
  <c r="R513" i="4"/>
  <c r="AC513" i="4" s="1"/>
  <c r="AX391" i="4"/>
  <c r="BI391" i="4" s="1"/>
  <c r="R391" i="4"/>
  <c r="AC391" i="4" s="1"/>
  <c r="AX468" i="4"/>
  <c r="BI468" i="4" s="1"/>
  <c r="R468" i="4"/>
  <c r="AC468" i="4" s="1"/>
  <c r="AX545" i="4"/>
  <c r="BI545" i="4" s="1"/>
  <c r="R545" i="4"/>
  <c r="AC545" i="4" s="1"/>
  <c r="AX429" i="4"/>
  <c r="BI429" i="4" s="1"/>
  <c r="R429" i="4"/>
  <c r="AC429" i="4" s="1"/>
  <c r="AX494" i="4"/>
  <c r="BI494" i="4" s="1"/>
  <c r="R494" i="4"/>
  <c r="AC494" i="4" s="1"/>
  <c r="AX390" i="4"/>
  <c r="BI390" i="4" s="1"/>
  <c r="R390" i="4"/>
  <c r="AC390" i="4" s="1"/>
  <c r="AX449" i="4"/>
  <c r="BI449" i="4" s="1"/>
  <c r="R449" i="4"/>
  <c r="AC449" i="4" s="1"/>
  <c r="AX522" i="4"/>
  <c r="BI522" i="4" s="1"/>
  <c r="R522" i="4"/>
  <c r="AC522" i="4" s="1"/>
  <c r="AX583" i="4"/>
  <c r="BI583" i="4" s="1"/>
  <c r="R583" i="4"/>
  <c r="AC583" i="4" s="1"/>
  <c r="AX692" i="4"/>
  <c r="BI692" i="4" s="1"/>
  <c r="R692" i="4"/>
  <c r="AC692" i="4" s="1"/>
  <c r="AX626" i="4"/>
  <c r="BI626" i="4" s="1"/>
  <c r="R626" i="4"/>
  <c r="AC626" i="4" s="1"/>
  <c r="AX698" i="4"/>
  <c r="BI698" i="4" s="1"/>
  <c r="R698" i="4"/>
  <c r="AC698" i="4" s="1"/>
  <c r="R631" i="4"/>
  <c r="AC631" i="4" s="1"/>
  <c r="AX631" i="4"/>
  <c r="BI631" i="4" s="1"/>
  <c r="AX706" i="4"/>
  <c r="BI706" i="4" s="1"/>
  <c r="R706" i="4"/>
  <c r="AC706" i="4" s="1"/>
  <c r="AX407" i="4"/>
  <c r="BI407" i="4" s="1"/>
  <c r="R407" i="4"/>
  <c r="AC407" i="4" s="1"/>
  <c r="AX491" i="4"/>
  <c r="BI491" i="4" s="1"/>
  <c r="R491" i="4"/>
  <c r="AC491" i="4" s="1"/>
  <c r="AX373" i="4"/>
  <c r="BI373" i="4" s="1"/>
  <c r="R373" i="4"/>
  <c r="AC373" i="4" s="1"/>
  <c r="AX457" i="4"/>
  <c r="BI457" i="4" s="1"/>
  <c r="R457" i="4"/>
  <c r="AC457" i="4" s="1"/>
  <c r="AX537" i="4"/>
  <c r="BI537" i="4" s="1"/>
  <c r="R537" i="4"/>
  <c r="AC537" i="4" s="1"/>
  <c r="AX410" i="4"/>
  <c r="BI410" i="4" s="1"/>
  <c r="R410" i="4"/>
  <c r="AC410" i="4" s="1"/>
  <c r="AX478" i="4"/>
  <c r="BI478" i="4" s="1"/>
  <c r="R478" i="4"/>
  <c r="AC478" i="4" s="1"/>
  <c r="AX378" i="4"/>
  <c r="BI378" i="4" s="1"/>
  <c r="R378" i="4"/>
  <c r="AC378" i="4" s="1"/>
  <c r="AX430" i="4"/>
  <c r="BI430" i="4" s="1"/>
  <c r="R430" i="4"/>
  <c r="AC430" i="4" s="1"/>
  <c r="AX514" i="4"/>
  <c r="BI514" i="4" s="1"/>
  <c r="R514" i="4"/>
  <c r="AC514" i="4" s="1"/>
  <c r="AX674" i="4"/>
  <c r="BI674" i="4" s="1"/>
  <c r="R674" i="4"/>
  <c r="AC674" i="4" s="1"/>
  <c r="AX677" i="4"/>
  <c r="BI677" i="4" s="1"/>
  <c r="R677" i="4"/>
  <c r="AC677" i="4" s="1"/>
  <c r="AX611" i="4"/>
  <c r="BI611" i="4" s="1"/>
  <c r="R611" i="4"/>
  <c r="AC611" i="4" s="1"/>
  <c r="AX683" i="4"/>
  <c r="BI683" i="4" s="1"/>
  <c r="R683" i="4"/>
  <c r="AC683" i="4" s="1"/>
  <c r="AX622" i="4"/>
  <c r="BI622" i="4" s="1"/>
  <c r="R622" i="4"/>
  <c r="AC622" i="4" s="1"/>
  <c r="AX696" i="4"/>
  <c r="BI696" i="4" s="1"/>
  <c r="R696" i="4"/>
  <c r="AC696" i="4" s="1"/>
  <c r="AX620" i="4"/>
  <c r="BI620" i="4" s="1"/>
  <c r="R620" i="4"/>
  <c r="AC620" i="4" s="1"/>
  <c r="AX707" i="4"/>
  <c r="BI707" i="4" s="1"/>
  <c r="R707" i="4"/>
  <c r="AC707" i="4" s="1"/>
  <c r="AX672" i="4"/>
  <c r="BI672" i="4" s="1"/>
  <c r="R672" i="4"/>
  <c r="AC672" i="4" s="1"/>
  <c r="AX592" i="4"/>
  <c r="BI592" i="4" s="1"/>
  <c r="R592" i="4"/>
  <c r="AC592" i="4" s="1"/>
  <c r="AX584" i="4"/>
  <c r="BI584" i="4" s="1"/>
  <c r="R584" i="4"/>
  <c r="AC584" i="4" s="1"/>
  <c r="AX693" i="4"/>
  <c r="BI693" i="4" s="1"/>
  <c r="R693" i="4"/>
  <c r="AC693" i="4" s="1"/>
  <c r="AX648" i="4"/>
  <c r="BI648" i="4" s="1"/>
  <c r="R648" i="4"/>
  <c r="AC648" i="4" s="1"/>
  <c r="AX605" i="4"/>
  <c r="BI605" i="4" s="1"/>
  <c r="R605" i="4"/>
  <c r="AC605" i="4" s="1"/>
  <c r="AX566" i="4"/>
  <c r="BI566" i="4" s="1"/>
  <c r="R566" i="4"/>
  <c r="AC566" i="4" s="1"/>
  <c r="AX644" i="4"/>
  <c r="BI644" i="4" s="1"/>
  <c r="R644" i="4"/>
  <c r="AC644" i="4" s="1"/>
  <c r="AX630" i="4"/>
  <c r="BI630" i="4" s="1"/>
  <c r="R630" i="4"/>
  <c r="AC630" i="4" s="1"/>
  <c r="AX574" i="4"/>
  <c r="BI574" i="4" s="1"/>
  <c r="R574" i="4"/>
  <c r="AC574" i="4" s="1"/>
  <c r="AX527" i="4"/>
  <c r="BI527" i="4" s="1"/>
  <c r="R527" i="4"/>
  <c r="AC527" i="4" s="1"/>
  <c r="AX486" i="4"/>
  <c r="BI486" i="4" s="1"/>
  <c r="R486" i="4"/>
  <c r="AC486" i="4" s="1"/>
  <c r="AX458" i="4"/>
  <c r="BI458" i="4" s="1"/>
  <c r="R458" i="4"/>
  <c r="AC458" i="4" s="1"/>
  <c r="R432" i="4"/>
  <c r="AC432" i="4" s="1"/>
  <c r="AX432" i="4"/>
  <c r="BI432" i="4" s="1"/>
  <c r="AX383" i="4"/>
  <c r="BI383" i="4" s="1"/>
  <c r="R383" i="4"/>
  <c r="AC383" i="4" s="1"/>
  <c r="AX550" i="4"/>
  <c r="BI550" i="4" s="1"/>
  <c r="R550" i="4"/>
  <c r="AC550" i="4" s="1"/>
  <c r="AX519" i="4"/>
  <c r="BI519" i="4" s="1"/>
  <c r="R519" i="4"/>
  <c r="AC519" i="4" s="1"/>
  <c r="AX548" i="4"/>
  <c r="BI548" i="4" s="1"/>
  <c r="R548" i="4"/>
  <c r="AC548" i="4" s="1"/>
  <c r="AX502" i="4"/>
  <c r="BI502" i="4" s="1"/>
  <c r="R502" i="4"/>
  <c r="AC502" i="4" s="1"/>
  <c r="AX476" i="4"/>
  <c r="BI476" i="4" s="1"/>
  <c r="R476" i="4"/>
  <c r="AC476" i="4" s="1"/>
  <c r="AX467" i="4"/>
  <c r="BI467" i="4" s="1"/>
  <c r="R467" i="4"/>
  <c r="AC467" i="4" s="1"/>
  <c r="AX450" i="4"/>
  <c r="BI450" i="4" s="1"/>
  <c r="R450" i="4"/>
  <c r="AC450" i="4" s="1"/>
  <c r="AX434" i="4"/>
  <c r="BI434" i="4" s="1"/>
  <c r="R434" i="4"/>
  <c r="AC434" i="4" s="1"/>
  <c r="AX415" i="4"/>
  <c r="BI415" i="4" s="1"/>
  <c r="R415" i="4"/>
  <c r="AC415" i="4" s="1"/>
  <c r="AX556" i="4"/>
  <c r="BI556" i="4" s="1"/>
  <c r="R556" i="4"/>
  <c r="AC556" i="4" s="1"/>
  <c r="AX462" i="4"/>
  <c r="BI462" i="4" s="1"/>
  <c r="R462" i="4"/>
  <c r="AC462" i="4" s="1"/>
  <c r="BE6" i="4"/>
  <c r="BP6" i="4" s="1"/>
  <c r="AP6" i="4"/>
  <c r="AQ6" i="4" s="1"/>
  <c r="I280" i="7"/>
  <c r="I264" i="7"/>
  <c r="I256" i="7"/>
  <c r="I248" i="7"/>
  <c r="I240" i="7"/>
  <c r="I232" i="7"/>
  <c r="I222" i="7"/>
  <c r="I214" i="7"/>
  <c r="I206" i="7"/>
  <c r="I200" i="7"/>
  <c r="I182" i="7"/>
  <c r="I148" i="7"/>
  <c r="I140" i="7"/>
  <c r="I126" i="7"/>
  <c r="I12" i="7"/>
  <c r="I318" i="7"/>
  <c r="I304" i="7"/>
  <c r="I296" i="7"/>
  <c r="I270" i="7"/>
  <c r="I262" i="7"/>
  <c r="I254" i="7"/>
  <c r="I246" i="7"/>
  <c r="I238" i="7"/>
  <c r="I230" i="7"/>
  <c r="I224" i="7"/>
  <c r="I216" i="7"/>
  <c r="I208" i="7"/>
  <c r="I192" i="7"/>
  <c r="I176" i="7"/>
  <c r="I168" i="7"/>
  <c r="I162" i="7"/>
  <c r="I154" i="7"/>
  <c r="I116" i="7"/>
  <c r="I108" i="7"/>
  <c r="I100" i="7"/>
  <c r="I86" i="7"/>
  <c r="I272" i="7"/>
  <c r="I68" i="7"/>
  <c r="I7" i="7"/>
  <c r="I312" i="7"/>
  <c r="I186" i="7"/>
  <c r="I144" i="7"/>
  <c r="I136" i="7"/>
  <c r="I130" i="7"/>
  <c r="I110" i="7"/>
  <c r="I88" i="7"/>
  <c r="I80" i="7"/>
  <c r="I62" i="7"/>
  <c r="I367" i="7"/>
  <c r="I355" i="7"/>
  <c r="I347" i="7"/>
  <c r="I343" i="7"/>
  <c r="I335" i="7"/>
  <c r="I327" i="7"/>
  <c r="I319" i="7"/>
  <c r="I311" i="7"/>
  <c r="I303" i="7"/>
  <c r="I295" i="7"/>
  <c r="I287" i="7"/>
  <c r="I279" i="7"/>
  <c r="I271" i="7"/>
  <c r="I263" i="7"/>
  <c r="I255" i="7"/>
  <c r="I247" i="7"/>
  <c r="I239" i="7"/>
  <c r="I231" i="7"/>
  <c r="I135" i="7"/>
  <c r="I115" i="7"/>
  <c r="I107" i="7"/>
  <c r="I99" i="7"/>
  <c r="I87" i="7"/>
  <c r="I79" i="7"/>
  <c r="I75" i="7"/>
  <c r="I67" i="7"/>
  <c r="I55" i="7"/>
  <c r="I43" i="7"/>
  <c r="I35" i="7"/>
  <c r="I23" i="7"/>
  <c r="I19" i="7"/>
  <c r="I48" i="7"/>
  <c r="I310" i="7"/>
  <c r="I302" i="7"/>
  <c r="I288" i="7"/>
  <c r="I202" i="7"/>
  <c r="I196" i="7"/>
  <c r="I180" i="7"/>
  <c r="I172" i="7"/>
  <c r="I166" i="7"/>
  <c r="I158" i="7"/>
  <c r="I134" i="7"/>
  <c r="I112" i="7"/>
  <c r="I90" i="7"/>
  <c r="I44" i="7"/>
  <c r="I286" i="7"/>
  <c r="I223" i="7"/>
  <c r="I215" i="7"/>
  <c r="I207" i="7"/>
  <c r="I167" i="7"/>
  <c r="I11" i="7"/>
  <c r="I36" i="7"/>
  <c r="I368" i="7"/>
  <c r="I356" i="7"/>
  <c r="I348" i="7"/>
  <c r="I344" i="7"/>
  <c r="I336" i="7"/>
  <c r="I328" i="7"/>
  <c r="I320" i="7"/>
  <c r="I30" i="7"/>
  <c r="I20" i="7"/>
  <c r="I94" i="7"/>
  <c r="I76" i="7"/>
  <c r="I56" i="7"/>
  <c r="I365" i="7"/>
  <c r="I357" i="7"/>
  <c r="I353" i="7"/>
  <c r="I345" i="7"/>
  <c r="I333" i="7"/>
  <c r="I325" i="7"/>
  <c r="I317" i="7"/>
  <c r="I309" i="7"/>
  <c r="I301" i="7"/>
  <c r="I293" i="7"/>
  <c r="I285" i="7"/>
  <c r="I334" i="7"/>
  <c r="I326" i="7"/>
  <c r="I294" i="7"/>
  <c r="I277" i="7"/>
  <c r="I269" i="7"/>
  <c r="I261" i="7"/>
  <c r="I253" i="7"/>
  <c r="I245" i="7"/>
  <c r="I237" i="7"/>
  <c r="I229" i="7"/>
  <c r="I221" i="7"/>
  <c r="I213" i="7"/>
  <c r="I201" i="7"/>
  <c r="I197" i="7"/>
  <c r="I181" i="7"/>
  <c r="I149" i="7"/>
  <c r="I121" i="7"/>
  <c r="I117" i="7"/>
  <c r="I93" i="7"/>
  <c r="I89" i="7"/>
  <c r="I85" i="7"/>
  <c r="I81" i="7"/>
  <c r="I61" i="7"/>
  <c r="I57" i="7"/>
  <c r="I53" i="7"/>
  <c r="I49" i="7"/>
  <c r="I45" i="7"/>
  <c r="I29" i="7"/>
  <c r="I25" i="7"/>
  <c r="I21" i="7"/>
  <c r="I13" i="7"/>
  <c r="I366" i="7"/>
  <c r="I354" i="7"/>
  <c r="I24" i="7"/>
  <c r="I276" i="7"/>
  <c r="I268" i="7"/>
  <c r="I260" i="7"/>
  <c r="I252" i="7"/>
  <c r="I244" i="7"/>
  <c r="I236" i="7"/>
  <c r="I226" i="7"/>
  <c r="I218" i="7"/>
  <c r="I210" i="7"/>
  <c r="I204" i="7"/>
  <c r="I194" i="7"/>
  <c r="I178" i="7"/>
  <c r="I170" i="7"/>
  <c r="I160" i="7"/>
  <c r="I152" i="7"/>
  <c r="I124" i="7"/>
  <c r="I118" i="7"/>
  <c r="I98" i="7"/>
  <c r="I70" i="7"/>
  <c r="I52" i="7"/>
  <c r="I42" i="7"/>
  <c r="I26" i="7"/>
  <c r="I10" i="7"/>
  <c r="I363" i="7"/>
  <c r="I359" i="7"/>
  <c r="I351" i="7"/>
  <c r="I339" i="7"/>
  <c r="I331" i="7"/>
  <c r="I323" i="7"/>
  <c r="I315" i="7"/>
  <c r="I307" i="7"/>
  <c r="I299" i="7"/>
  <c r="I291" i="7"/>
  <c r="I283" i="7"/>
  <c r="I275" i="7"/>
  <c r="I267" i="7"/>
  <c r="I259" i="7"/>
  <c r="I251" i="7"/>
  <c r="I243" i="7"/>
  <c r="I235" i="7"/>
  <c r="I227" i="7"/>
  <c r="I219" i="7"/>
  <c r="I211" i="7"/>
  <c r="I203" i="7"/>
  <c r="I199" i="7"/>
  <c r="I195" i="7"/>
  <c r="I191" i="7"/>
  <c r="I187" i="7"/>
  <c r="I183" i="7"/>
  <c r="I179" i="7"/>
  <c r="I175" i="7"/>
  <c r="I171" i="7"/>
  <c r="I163" i="7"/>
  <c r="I159" i="7"/>
  <c r="I155" i="7"/>
  <c r="I151" i="7"/>
  <c r="I147" i="7"/>
  <c r="I143" i="7"/>
  <c r="I139" i="7"/>
  <c r="I131" i="7"/>
  <c r="I127" i="7"/>
  <c r="I123" i="7"/>
  <c r="I119" i="7"/>
  <c r="I111" i="7"/>
  <c r="I103" i="7"/>
  <c r="I95" i="7"/>
  <c r="I91" i="7"/>
  <c r="I83" i="7"/>
  <c r="I71" i="7"/>
  <c r="I63" i="7"/>
  <c r="I59" i="7"/>
  <c r="I51" i="7"/>
  <c r="I47" i="7"/>
  <c r="I39" i="7"/>
  <c r="I31" i="7"/>
  <c r="I27" i="7"/>
  <c r="I15" i="7"/>
  <c r="I72" i="7"/>
  <c r="I28" i="7"/>
  <c r="I16" i="7"/>
  <c r="I8" i="7"/>
  <c r="I364" i="7"/>
  <c r="I360" i="7"/>
  <c r="I352" i="7"/>
  <c r="I340" i="7"/>
  <c r="I332" i="7"/>
  <c r="I324" i="7"/>
  <c r="I316" i="7"/>
  <c r="I306" i="7"/>
  <c r="I298" i="7"/>
  <c r="I292" i="7"/>
  <c r="I282" i="7"/>
  <c r="I274" i="7"/>
  <c r="I266" i="7"/>
  <c r="I258" i="7"/>
  <c r="I250" i="7"/>
  <c r="I242" i="7"/>
  <c r="I234" i="7"/>
  <c r="I228" i="7"/>
  <c r="I220" i="7"/>
  <c r="I212" i="7"/>
  <c r="I188" i="7"/>
  <c r="I150" i="7"/>
  <c r="I142" i="7"/>
  <c r="I122" i="7"/>
  <c r="I106" i="7"/>
  <c r="I96" i="7"/>
  <c r="I82" i="7"/>
  <c r="I74" i="7"/>
  <c r="I64" i="7"/>
  <c r="I54" i="7"/>
  <c r="I190" i="7"/>
  <c r="I174" i="7"/>
  <c r="I164" i="7"/>
  <c r="I156" i="7"/>
  <c r="I132" i="7"/>
  <c r="I120" i="7"/>
  <c r="I114" i="7"/>
  <c r="I104" i="7"/>
  <c r="I84" i="7"/>
  <c r="I66" i="7"/>
  <c r="I46" i="7"/>
  <c r="I34" i="7"/>
  <c r="I18" i="7"/>
  <c r="I369" i="7"/>
  <c r="I361" i="7"/>
  <c r="I349" i="7"/>
  <c r="I341" i="7"/>
  <c r="I337" i="7"/>
  <c r="I329" i="7"/>
  <c r="I321" i="7"/>
  <c r="I313" i="7"/>
  <c r="I305" i="7"/>
  <c r="I297" i="7"/>
  <c r="I289" i="7"/>
  <c r="I281" i="7"/>
  <c r="I273" i="7"/>
  <c r="I265" i="7"/>
  <c r="I257" i="7"/>
  <c r="I249" i="7"/>
  <c r="I241" i="7"/>
  <c r="I233" i="7"/>
  <c r="I225" i="7"/>
  <c r="I217" i="7"/>
  <c r="I209" i="7"/>
  <c r="I205" i="7"/>
  <c r="I193" i="7"/>
  <c r="I189" i="7"/>
  <c r="I185" i="7"/>
  <c r="I177" i="7"/>
  <c r="I173" i="7"/>
  <c r="I169" i="7"/>
  <c r="I165" i="7"/>
  <c r="I161" i="7"/>
  <c r="I157" i="7"/>
  <c r="I153" i="7"/>
  <c r="I145" i="7"/>
  <c r="I141" i="7"/>
  <c r="I137" i="7"/>
  <c r="I133" i="7"/>
  <c r="I129" i="7"/>
  <c r="I125" i="7"/>
  <c r="I113" i="7"/>
  <c r="I109" i="7"/>
  <c r="I105" i="7"/>
  <c r="I101" i="7"/>
  <c r="I97" i="7"/>
  <c r="I77" i="7"/>
  <c r="I73" i="7"/>
  <c r="I69" i="7"/>
  <c r="I65" i="7"/>
  <c r="I41" i="7"/>
  <c r="I37" i="7"/>
  <c r="I33" i="7"/>
  <c r="I17" i="7"/>
  <c r="I9" i="7"/>
  <c r="I102" i="7"/>
  <c r="I58" i="7"/>
  <c r="I40" i="7"/>
  <c r="I32" i="7"/>
  <c r="I22" i="7"/>
  <c r="I370" i="7"/>
  <c r="I362" i="7"/>
  <c r="I358" i="7"/>
  <c r="I350" i="7"/>
  <c r="I346" i="7"/>
  <c r="I342" i="7"/>
  <c r="I338" i="7"/>
  <c r="I330" i="7"/>
  <c r="I322" i="7"/>
  <c r="I314" i="7"/>
  <c r="I308" i="7"/>
  <c r="I300" i="7"/>
  <c r="I290" i="7"/>
  <c r="I284" i="7"/>
  <c r="I278" i="7"/>
  <c r="I198" i="7"/>
  <c r="I184" i="7"/>
  <c r="I146" i="7"/>
  <c r="I138" i="7"/>
  <c r="I128" i="7"/>
  <c r="I92" i="7"/>
  <c r="I78" i="7"/>
  <c r="I60" i="7"/>
  <c r="I50" i="7"/>
  <c r="I38" i="7"/>
  <c r="I14" i="7"/>
  <c r="AX147" i="4" l="1"/>
  <c r="BI147" i="4" s="1"/>
  <c r="R147" i="4"/>
  <c r="AC147" i="4" s="1"/>
  <c r="AX363" i="4"/>
  <c r="BI363" i="4" s="1"/>
  <c r="R363" i="4"/>
  <c r="AC363" i="4" s="1"/>
  <c r="AX98" i="4"/>
  <c r="BI98" i="4" s="1"/>
  <c r="R98" i="4"/>
  <c r="AC98" i="4" s="1"/>
  <c r="AX158" i="4"/>
  <c r="BI158" i="4" s="1"/>
  <c r="R158" i="4"/>
  <c r="AC158" i="4" s="1"/>
  <c r="AX258" i="4"/>
  <c r="BI258" i="4" s="1"/>
  <c r="R258" i="4"/>
  <c r="AC258" i="4" s="1"/>
  <c r="AX35" i="4"/>
  <c r="BI35" i="4" s="1"/>
  <c r="R35" i="4"/>
  <c r="AC35" i="4" s="1"/>
  <c r="AX97" i="4"/>
  <c r="BI97" i="4" s="1"/>
  <c r="R97" i="4"/>
  <c r="AC97" i="4" s="1"/>
  <c r="AX293" i="4"/>
  <c r="BI293" i="4" s="1"/>
  <c r="R293" i="4"/>
  <c r="AC293" i="4" s="1"/>
  <c r="AX361" i="4"/>
  <c r="BI361" i="4" s="1"/>
  <c r="R361" i="4"/>
  <c r="AC361" i="4" s="1"/>
  <c r="AX92" i="4"/>
  <c r="BI92" i="4" s="1"/>
  <c r="R92" i="4"/>
  <c r="AC92" i="4" s="1"/>
  <c r="AX140" i="4"/>
  <c r="BI140" i="4" s="1"/>
  <c r="R140" i="4"/>
  <c r="AC140" i="4" s="1"/>
  <c r="AX176" i="4"/>
  <c r="BI176" i="4" s="1"/>
  <c r="R176" i="4"/>
  <c r="AC176" i="4" s="1"/>
  <c r="AX212" i="4"/>
  <c r="BI212" i="4" s="1"/>
  <c r="R212" i="4"/>
  <c r="AC212" i="4" s="1"/>
  <c r="AX276" i="4"/>
  <c r="BI276" i="4" s="1"/>
  <c r="R276" i="4"/>
  <c r="AC276" i="4" s="1"/>
  <c r="AX340" i="4"/>
  <c r="BI340" i="4" s="1"/>
  <c r="R340" i="4"/>
  <c r="AC340" i="4" s="1"/>
  <c r="AX71" i="4"/>
  <c r="BI71" i="4" s="1"/>
  <c r="R71" i="4"/>
  <c r="AC71" i="4" s="1"/>
  <c r="AX195" i="4"/>
  <c r="BI195" i="4" s="1"/>
  <c r="R195" i="4"/>
  <c r="AC195" i="4" s="1"/>
  <c r="AX261" i="4"/>
  <c r="BI261" i="4" s="1"/>
  <c r="R261" i="4"/>
  <c r="AC261" i="4" s="1"/>
  <c r="AX26" i="4"/>
  <c r="BI26" i="4" s="1"/>
  <c r="R26" i="4"/>
  <c r="AC26" i="4" s="1"/>
  <c r="AX86" i="4"/>
  <c r="BI86" i="4" s="1"/>
  <c r="R86" i="4"/>
  <c r="AC86" i="4" s="1"/>
  <c r="AX202" i="4"/>
  <c r="BI202" i="4" s="1"/>
  <c r="R202" i="4"/>
  <c r="AC202" i="4" s="1"/>
  <c r="AX270" i="4"/>
  <c r="BI270" i="4" s="1"/>
  <c r="R270" i="4"/>
  <c r="AC270" i="4" s="1"/>
  <c r="AX335" i="4"/>
  <c r="BI335" i="4" s="1"/>
  <c r="R335" i="4"/>
  <c r="AC335" i="4" s="1"/>
  <c r="AX346" i="4"/>
  <c r="BI346" i="4" s="1"/>
  <c r="R346" i="4"/>
  <c r="AC346" i="4" s="1"/>
  <c r="AX31" i="4"/>
  <c r="BI31" i="4" s="1"/>
  <c r="R31" i="4"/>
  <c r="AC31" i="4" s="1"/>
  <c r="AX37" i="4"/>
  <c r="BI37" i="4" s="1"/>
  <c r="R37" i="4"/>
  <c r="AC37" i="4" s="1"/>
  <c r="AX91" i="4"/>
  <c r="BI91" i="4" s="1"/>
  <c r="R91" i="4"/>
  <c r="AC91" i="4" s="1"/>
  <c r="AX203" i="4"/>
  <c r="BI203" i="4" s="1"/>
  <c r="R203" i="4"/>
  <c r="AC203" i="4" s="1"/>
  <c r="AX44" i="4"/>
  <c r="BI44" i="4" s="1"/>
  <c r="R44" i="4"/>
  <c r="AC44" i="4" s="1"/>
  <c r="AX116" i="4"/>
  <c r="BI116" i="4" s="1"/>
  <c r="R116" i="4"/>
  <c r="AC116" i="4" s="1"/>
  <c r="AX280" i="4"/>
  <c r="BI280" i="4" s="1"/>
  <c r="R280" i="4"/>
  <c r="AC280" i="4" s="1"/>
  <c r="AX344" i="4"/>
  <c r="BI344" i="4" s="1"/>
  <c r="R344" i="4"/>
  <c r="AC344" i="4" s="1"/>
  <c r="AX131" i="4"/>
  <c r="BI131" i="4" s="1"/>
  <c r="R131" i="4"/>
  <c r="AC131" i="4" s="1"/>
  <c r="AX87" i="4"/>
  <c r="BI87" i="4" s="1"/>
  <c r="R87" i="4"/>
  <c r="AC87" i="4" s="1"/>
  <c r="AX39" i="4"/>
  <c r="BI39" i="4" s="1"/>
  <c r="R39" i="4"/>
  <c r="AC39" i="4" s="1"/>
  <c r="AX93" i="4"/>
  <c r="BI93" i="4" s="1"/>
  <c r="R93" i="4"/>
  <c r="AC93" i="4" s="1"/>
  <c r="AX185" i="4"/>
  <c r="BI185" i="4" s="1"/>
  <c r="R185" i="4"/>
  <c r="AC185" i="4" s="1"/>
  <c r="AX291" i="4"/>
  <c r="BI291" i="4" s="1"/>
  <c r="R291" i="4"/>
  <c r="AC291" i="4" s="1"/>
  <c r="AX323" i="4"/>
  <c r="BI323" i="4" s="1"/>
  <c r="R323" i="4"/>
  <c r="AC323" i="4" s="1"/>
  <c r="AX347" i="4"/>
  <c r="BI347" i="4" s="1"/>
  <c r="R347" i="4"/>
  <c r="AC347" i="4" s="1"/>
  <c r="AX371" i="4"/>
  <c r="BI371" i="4" s="1"/>
  <c r="R371" i="4"/>
  <c r="AC371" i="4" s="1"/>
  <c r="AX59" i="4"/>
  <c r="BI59" i="4" s="1"/>
  <c r="R59" i="4"/>
  <c r="AC59" i="4" s="1"/>
  <c r="AX34" i="4"/>
  <c r="BI34" i="4" s="1"/>
  <c r="R34" i="4"/>
  <c r="AC34" i="4" s="1"/>
  <c r="AX70" i="4"/>
  <c r="BI70" i="4" s="1"/>
  <c r="R70" i="4"/>
  <c r="AC70" i="4" s="1"/>
  <c r="AX102" i="4"/>
  <c r="BI102" i="4" s="1"/>
  <c r="R102" i="4"/>
  <c r="AC102" i="4" s="1"/>
  <c r="AX126" i="4"/>
  <c r="BI126" i="4" s="1"/>
  <c r="R126" i="4"/>
  <c r="AC126" i="4" s="1"/>
  <c r="AX142" i="4"/>
  <c r="BI142" i="4" s="1"/>
  <c r="R142" i="4"/>
  <c r="AC142" i="4" s="1"/>
  <c r="AX162" i="4"/>
  <c r="BI162" i="4" s="1"/>
  <c r="R162" i="4"/>
  <c r="AC162" i="4" s="1"/>
  <c r="AX178" i="4"/>
  <c r="BI178" i="4" s="1"/>
  <c r="R178" i="4"/>
  <c r="AC178" i="4" s="1"/>
  <c r="AX206" i="4"/>
  <c r="BI206" i="4" s="1"/>
  <c r="R206" i="4"/>
  <c r="AC206" i="4" s="1"/>
  <c r="AX234" i="4"/>
  <c r="BI234" i="4" s="1"/>
  <c r="R234" i="4"/>
  <c r="AC234" i="4" s="1"/>
  <c r="AX266" i="4"/>
  <c r="BI266" i="4" s="1"/>
  <c r="R266" i="4"/>
  <c r="AC266" i="4" s="1"/>
  <c r="AX298" i="4"/>
  <c r="BI298" i="4" s="1"/>
  <c r="R298" i="4"/>
  <c r="AC298" i="4" s="1"/>
  <c r="AX330" i="4"/>
  <c r="BI330" i="4" s="1"/>
  <c r="R330" i="4"/>
  <c r="AC330" i="4" s="1"/>
  <c r="AX362" i="4"/>
  <c r="BI362" i="4" s="1"/>
  <c r="R362" i="4"/>
  <c r="AC362" i="4" s="1"/>
  <c r="AX47" i="4"/>
  <c r="BI47" i="4" s="1"/>
  <c r="R47" i="4"/>
  <c r="AC47" i="4" s="1"/>
  <c r="AX115" i="4"/>
  <c r="BI115" i="4" s="1"/>
  <c r="R115" i="4"/>
  <c r="AC115" i="4" s="1"/>
  <c r="AX165" i="4"/>
  <c r="BI165" i="4" s="1"/>
  <c r="R165" i="4"/>
  <c r="AC165" i="4" s="1"/>
  <c r="AX65" i="4"/>
  <c r="BI65" i="4" s="1"/>
  <c r="R65" i="4"/>
  <c r="AC65" i="4" s="1"/>
  <c r="AX107" i="4"/>
  <c r="BI107" i="4" s="1"/>
  <c r="R107" i="4"/>
  <c r="AC107" i="4" s="1"/>
  <c r="AX189" i="4"/>
  <c r="BI189" i="4" s="1"/>
  <c r="R189" i="4"/>
  <c r="AC189" i="4" s="1"/>
  <c r="AX235" i="4"/>
  <c r="BI235" i="4" s="1"/>
  <c r="R235" i="4"/>
  <c r="AC235" i="4" s="1"/>
  <c r="AX267" i="4"/>
  <c r="BI267" i="4" s="1"/>
  <c r="R267" i="4"/>
  <c r="AC267" i="4" s="1"/>
  <c r="AX299" i="4"/>
  <c r="BI299" i="4" s="1"/>
  <c r="R299" i="4"/>
  <c r="AC299" i="4" s="1"/>
  <c r="AX333" i="4"/>
  <c r="BI333" i="4" s="1"/>
  <c r="R333" i="4"/>
  <c r="AC333" i="4" s="1"/>
  <c r="AX365" i="4"/>
  <c r="BI365" i="4" s="1"/>
  <c r="R365" i="4"/>
  <c r="AC365" i="4" s="1"/>
  <c r="AX73" i="4"/>
  <c r="BI73" i="4" s="1"/>
  <c r="R73" i="4"/>
  <c r="AC73" i="4" s="1"/>
  <c r="AX40" i="4"/>
  <c r="BI40" i="4" s="1"/>
  <c r="R40" i="4"/>
  <c r="AC40" i="4" s="1"/>
  <c r="AX64" i="4"/>
  <c r="BI64" i="4" s="1"/>
  <c r="R64" i="4"/>
  <c r="AC64" i="4" s="1"/>
  <c r="AX96" i="4"/>
  <c r="BI96" i="4" s="1"/>
  <c r="R96" i="4"/>
  <c r="AC96" i="4" s="1"/>
  <c r="AX124" i="4"/>
  <c r="BI124" i="4" s="1"/>
  <c r="R124" i="4"/>
  <c r="AC124" i="4" s="1"/>
  <c r="AX144" i="4"/>
  <c r="BI144" i="4" s="1"/>
  <c r="R144" i="4"/>
  <c r="AC144" i="4" s="1"/>
  <c r="AX160" i="4"/>
  <c r="BI160" i="4" s="1"/>
  <c r="R160" i="4"/>
  <c r="AC160" i="4" s="1"/>
  <c r="AX180" i="4"/>
  <c r="BI180" i="4" s="1"/>
  <c r="R180" i="4"/>
  <c r="AC180" i="4" s="1"/>
  <c r="AX196" i="4"/>
  <c r="BI196" i="4" s="1"/>
  <c r="R196" i="4"/>
  <c r="AC196" i="4" s="1"/>
  <c r="AX220" i="4"/>
  <c r="BI220" i="4" s="1"/>
  <c r="R220" i="4"/>
  <c r="AC220" i="4" s="1"/>
  <c r="AX252" i="4"/>
  <c r="BI252" i="4" s="1"/>
  <c r="R252" i="4"/>
  <c r="AC252" i="4" s="1"/>
  <c r="AX284" i="4"/>
  <c r="BI284" i="4" s="1"/>
  <c r="R284" i="4"/>
  <c r="AC284" i="4" s="1"/>
  <c r="AX316" i="4"/>
  <c r="BI316" i="4" s="1"/>
  <c r="R316" i="4"/>
  <c r="AC316" i="4" s="1"/>
  <c r="AX352" i="4"/>
  <c r="BI352" i="4" s="1"/>
  <c r="R352" i="4"/>
  <c r="AC352" i="4" s="1"/>
  <c r="AX27" i="4"/>
  <c r="BI27" i="4" s="1"/>
  <c r="R27" i="4"/>
  <c r="AC27" i="4" s="1"/>
  <c r="AX99" i="4"/>
  <c r="BI99" i="4" s="1"/>
  <c r="R99" i="4"/>
  <c r="AC99" i="4" s="1"/>
  <c r="AX161" i="4"/>
  <c r="BI161" i="4" s="1"/>
  <c r="R161" i="4"/>
  <c r="AC161" i="4" s="1"/>
  <c r="AX205" i="4"/>
  <c r="BI205" i="4" s="1"/>
  <c r="R205" i="4"/>
  <c r="AC205" i="4" s="1"/>
  <c r="AX237" i="4"/>
  <c r="BI237" i="4" s="1"/>
  <c r="R237" i="4"/>
  <c r="AC237" i="4" s="1"/>
  <c r="AX269" i="4"/>
  <c r="BI269" i="4" s="1"/>
  <c r="R269" i="4"/>
  <c r="AC269" i="4" s="1"/>
  <c r="R367" i="4"/>
  <c r="AC367" i="4" s="1"/>
  <c r="AX367" i="4"/>
  <c r="BI367" i="4" s="1"/>
  <c r="AX30" i="4"/>
  <c r="BI30" i="4" s="1"/>
  <c r="R30" i="4"/>
  <c r="AC30" i="4" s="1"/>
  <c r="AX58" i="4"/>
  <c r="BI58" i="4" s="1"/>
  <c r="R58" i="4"/>
  <c r="AC58" i="4" s="1"/>
  <c r="AX90" i="4"/>
  <c r="BI90" i="4" s="1"/>
  <c r="R90" i="4"/>
  <c r="AC90" i="4" s="1"/>
  <c r="AX150" i="4"/>
  <c r="BI150" i="4" s="1"/>
  <c r="R150" i="4"/>
  <c r="AC150" i="4" s="1"/>
  <c r="AX214" i="4"/>
  <c r="BI214" i="4" s="1"/>
  <c r="R214" i="4"/>
  <c r="AC214" i="4" s="1"/>
  <c r="AX246" i="4"/>
  <c r="BI246" i="4" s="1"/>
  <c r="R246" i="4"/>
  <c r="AC246" i="4" s="1"/>
  <c r="AX278" i="4"/>
  <c r="BI278" i="4" s="1"/>
  <c r="R278" i="4"/>
  <c r="AC278" i="4" s="1"/>
  <c r="AX286" i="4"/>
  <c r="BI286" i="4" s="1"/>
  <c r="R286" i="4"/>
  <c r="AC286" i="4" s="1"/>
  <c r="AX318" i="4"/>
  <c r="BI318" i="4" s="1"/>
  <c r="R318" i="4"/>
  <c r="AC318" i="4" s="1"/>
  <c r="AX354" i="4"/>
  <c r="BI354" i="4" s="1"/>
  <c r="R354" i="4"/>
  <c r="AC354" i="4" s="1"/>
  <c r="AX77" i="4"/>
  <c r="BI77" i="4" s="1"/>
  <c r="R77" i="4"/>
  <c r="AC77" i="4" s="1"/>
  <c r="AX321" i="4"/>
  <c r="BI321" i="4" s="1"/>
  <c r="R321" i="4"/>
  <c r="AC321" i="4" s="1"/>
  <c r="AX349" i="4"/>
  <c r="BI349" i="4" s="1"/>
  <c r="R349" i="4"/>
  <c r="AC349" i="4" s="1"/>
  <c r="AX12" i="4"/>
  <c r="BI12" i="4" s="1"/>
  <c r="R12" i="4"/>
  <c r="AC12" i="4" s="1"/>
  <c r="AX224" i="4"/>
  <c r="BI224" i="4" s="1"/>
  <c r="R224" i="4"/>
  <c r="AC224" i="4" s="1"/>
  <c r="AX113" i="4"/>
  <c r="BI113" i="4" s="1"/>
  <c r="R113" i="4"/>
  <c r="AC113" i="4" s="1"/>
  <c r="AX173" i="4"/>
  <c r="BI173" i="4" s="1"/>
  <c r="R173" i="4"/>
  <c r="AC173" i="4" s="1"/>
  <c r="AX289" i="4"/>
  <c r="BI289" i="4" s="1"/>
  <c r="R289" i="4"/>
  <c r="AC289" i="4" s="1"/>
  <c r="AX20" i="4"/>
  <c r="BI20" i="4" s="1"/>
  <c r="R20" i="4"/>
  <c r="AC20" i="4" s="1"/>
  <c r="AX56" i="4"/>
  <c r="BI56" i="4" s="1"/>
  <c r="R56" i="4"/>
  <c r="AC56" i="4" s="1"/>
  <c r="AX88" i="4"/>
  <c r="BI88" i="4" s="1"/>
  <c r="R88" i="4"/>
  <c r="AC88" i="4" s="1"/>
  <c r="AX136" i="4"/>
  <c r="BI136" i="4" s="1"/>
  <c r="R136" i="4"/>
  <c r="AC136" i="4" s="1"/>
  <c r="AX256" i="4"/>
  <c r="BI256" i="4" s="1"/>
  <c r="R256" i="4"/>
  <c r="AC256" i="4" s="1"/>
  <c r="AX288" i="4"/>
  <c r="BI288" i="4" s="1"/>
  <c r="R288" i="4"/>
  <c r="AC288" i="4" s="1"/>
  <c r="AX320" i="4"/>
  <c r="BI320" i="4" s="1"/>
  <c r="R320" i="4"/>
  <c r="AC320" i="4" s="1"/>
  <c r="AX348" i="4"/>
  <c r="BI348" i="4" s="1"/>
  <c r="R348" i="4"/>
  <c r="AC348" i="4" s="1"/>
  <c r="AX81" i="4"/>
  <c r="BI81" i="4" s="1"/>
  <c r="R81" i="4"/>
  <c r="AC81" i="4" s="1"/>
  <c r="AX137" i="4"/>
  <c r="BI137" i="4" s="1"/>
  <c r="R137" i="4"/>
  <c r="AC137" i="4" s="1"/>
  <c r="AX8" i="4"/>
  <c r="BI8" i="4" s="1"/>
  <c r="R8" i="4"/>
  <c r="AC8" i="4" s="1"/>
  <c r="AX101" i="4"/>
  <c r="BI101" i="4" s="1"/>
  <c r="R101" i="4"/>
  <c r="AC101" i="4" s="1"/>
  <c r="AX163" i="4"/>
  <c r="BI163" i="4" s="1"/>
  <c r="R163" i="4"/>
  <c r="AC163" i="4" s="1"/>
  <c r="AX209" i="4"/>
  <c r="BI209" i="4" s="1"/>
  <c r="R209" i="4"/>
  <c r="AC209" i="4" s="1"/>
  <c r="AX239" i="4"/>
  <c r="BI239" i="4" s="1"/>
  <c r="R239" i="4"/>
  <c r="AC239" i="4" s="1"/>
  <c r="AX271" i="4"/>
  <c r="BI271" i="4" s="1"/>
  <c r="R271" i="4"/>
  <c r="AC271" i="4" s="1"/>
  <c r="AX13" i="4"/>
  <c r="BI13" i="4" s="1"/>
  <c r="R13" i="4"/>
  <c r="AC13" i="4" s="1"/>
  <c r="AX183" i="4"/>
  <c r="BI183" i="4" s="1"/>
  <c r="R183" i="4"/>
  <c r="AC183" i="4" s="1"/>
  <c r="AX223" i="4"/>
  <c r="BI223" i="4" s="1"/>
  <c r="R223" i="4"/>
  <c r="AC223" i="4" s="1"/>
  <c r="AX257" i="4"/>
  <c r="BI257" i="4" s="1"/>
  <c r="R257" i="4"/>
  <c r="AC257" i="4" s="1"/>
  <c r="BD7" i="4"/>
  <c r="BE7" i="4" s="1"/>
  <c r="AX15" i="4"/>
  <c r="BI15" i="4" s="1"/>
  <c r="R15" i="4"/>
  <c r="AC15" i="4" s="1"/>
  <c r="AX315" i="4"/>
  <c r="BI315" i="4" s="1"/>
  <c r="R315" i="4"/>
  <c r="AC315" i="4" s="1"/>
  <c r="AX18" i="4"/>
  <c r="BI18" i="4" s="1"/>
  <c r="R18" i="4"/>
  <c r="AC18" i="4" s="1"/>
  <c r="AX138" i="4"/>
  <c r="BI138" i="4" s="1"/>
  <c r="R138" i="4"/>
  <c r="AC138" i="4" s="1"/>
  <c r="AX194" i="4"/>
  <c r="BI194" i="4" s="1"/>
  <c r="R194" i="4"/>
  <c r="AC194" i="4" s="1"/>
  <c r="R322" i="4"/>
  <c r="AC322" i="4" s="1"/>
  <c r="AX322" i="4"/>
  <c r="BI322" i="4" s="1"/>
  <c r="AX157" i="4"/>
  <c r="BI157" i="4" s="1"/>
  <c r="R157" i="4"/>
  <c r="AC157" i="4" s="1"/>
  <c r="AX151" i="4"/>
  <c r="BI151" i="4" s="1"/>
  <c r="R151" i="4"/>
  <c r="AC151" i="4" s="1"/>
  <c r="AX29" i="4"/>
  <c r="BI29" i="4" s="1"/>
  <c r="R29" i="4"/>
  <c r="AC29" i="4" s="1"/>
  <c r="AX129" i="4"/>
  <c r="BI129" i="4" s="1"/>
  <c r="R129" i="4"/>
  <c r="AC129" i="4" s="1"/>
  <c r="AX301" i="4"/>
  <c r="BI301" i="4" s="1"/>
  <c r="R301" i="4"/>
  <c r="AC301" i="4" s="1"/>
  <c r="R351" i="4"/>
  <c r="AC351" i="4" s="1"/>
  <c r="AX351" i="4"/>
  <c r="BI351" i="4" s="1"/>
  <c r="AX103" i="4"/>
  <c r="BI103" i="4" s="1"/>
  <c r="R103" i="4"/>
  <c r="AC103" i="4" s="1"/>
  <c r="AX74" i="4"/>
  <c r="BI74" i="4" s="1"/>
  <c r="R74" i="4"/>
  <c r="AC74" i="4" s="1"/>
  <c r="AX146" i="4"/>
  <c r="BI146" i="4" s="1"/>
  <c r="R146" i="4"/>
  <c r="AC146" i="4" s="1"/>
  <c r="AX186" i="4"/>
  <c r="BI186" i="4" s="1"/>
  <c r="R186" i="4"/>
  <c r="AC186" i="4" s="1"/>
  <c r="AX242" i="4"/>
  <c r="BI242" i="4" s="1"/>
  <c r="R242" i="4"/>
  <c r="AC242" i="4" s="1"/>
  <c r="AX338" i="4"/>
  <c r="BI338" i="4" s="1"/>
  <c r="R338" i="4"/>
  <c r="AC338" i="4" s="1"/>
  <c r="AX67" i="4"/>
  <c r="BI67" i="4" s="1"/>
  <c r="R67" i="4"/>
  <c r="AC67" i="4" s="1"/>
  <c r="AX175" i="4"/>
  <c r="BI175" i="4" s="1"/>
  <c r="R175" i="4"/>
  <c r="AC175" i="4" s="1"/>
  <c r="AX123" i="4"/>
  <c r="BI123" i="4" s="1"/>
  <c r="R123" i="4"/>
  <c r="AC123" i="4" s="1"/>
  <c r="AX243" i="4"/>
  <c r="BI243" i="4" s="1"/>
  <c r="R243" i="4"/>
  <c r="AC243" i="4" s="1"/>
  <c r="AX341" i="4"/>
  <c r="BI341" i="4" s="1"/>
  <c r="R341" i="4"/>
  <c r="AC341" i="4" s="1"/>
  <c r="AX16" i="4"/>
  <c r="BI16" i="4" s="1"/>
  <c r="R16" i="4"/>
  <c r="AC16" i="4" s="1"/>
  <c r="AX72" i="4"/>
  <c r="BI72" i="4" s="1"/>
  <c r="R72" i="4"/>
  <c r="AC72" i="4" s="1"/>
  <c r="AX148" i="4"/>
  <c r="BI148" i="4" s="1"/>
  <c r="R148" i="4"/>
  <c r="AC148" i="4" s="1"/>
  <c r="AX184" i="4"/>
  <c r="BI184" i="4" s="1"/>
  <c r="R184" i="4"/>
  <c r="AC184" i="4" s="1"/>
  <c r="AX228" i="4"/>
  <c r="BI228" i="4" s="1"/>
  <c r="R228" i="4"/>
  <c r="AC228" i="4" s="1"/>
  <c r="AX324" i="4"/>
  <c r="BI324" i="4" s="1"/>
  <c r="R324" i="4"/>
  <c r="AC324" i="4" s="1"/>
  <c r="AX43" i="4"/>
  <c r="BI43" i="4" s="1"/>
  <c r="R43" i="4"/>
  <c r="AC43" i="4" s="1"/>
  <c r="AX171" i="4"/>
  <c r="BI171" i="4" s="1"/>
  <c r="R171" i="4"/>
  <c r="AC171" i="4" s="1"/>
  <c r="AX245" i="4"/>
  <c r="BI245" i="4" s="1"/>
  <c r="R245" i="4"/>
  <c r="AC245" i="4" s="1"/>
  <c r="AX46" i="4"/>
  <c r="BI46" i="4" s="1"/>
  <c r="R46" i="4"/>
  <c r="AC46" i="4" s="1"/>
  <c r="AX94" i="4"/>
  <c r="BI94" i="4" s="1"/>
  <c r="R94" i="4"/>
  <c r="AC94" i="4" s="1"/>
  <c r="AX222" i="4"/>
  <c r="BI222" i="4" s="1"/>
  <c r="R222" i="4"/>
  <c r="AC222" i="4" s="1"/>
  <c r="AX254" i="4"/>
  <c r="BI254" i="4" s="1"/>
  <c r="R254" i="4"/>
  <c r="AC254" i="4" s="1"/>
  <c r="AX295" i="4"/>
  <c r="BI295" i="4" s="1"/>
  <c r="R295" i="4"/>
  <c r="AC295" i="4" s="1"/>
  <c r="AX326" i="4"/>
  <c r="BI326" i="4" s="1"/>
  <c r="R326" i="4"/>
  <c r="AC326" i="4" s="1"/>
  <c r="AX358" i="4"/>
  <c r="BI358" i="4" s="1"/>
  <c r="R358" i="4"/>
  <c r="AC358" i="4" s="1"/>
  <c r="AX95" i="4"/>
  <c r="BI95" i="4" s="1"/>
  <c r="R95" i="4"/>
  <c r="AC95" i="4" s="1"/>
  <c r="AX329" i="4"/>
  <c r="BI329" i="4" s="1"/>
  <c r="R329" i="4"/>
  <c r="AC329" i="4" s="1"/>
  <c r="AX357" i="4"/>
  <c r="BI357" i="4" s="1"/>
  <c r="R357" i="4"/>
  <c r="AC357" i="4" s="1"/>
  <c r="AX168" i="4"/>
  <c r="BI168" i="4" s="1"/>
  <c r="R168" i="4"/>
  <c r="AC168" i="4" s="1"/>
  <c r="AX287" i="4"/>
  <c r="BI287" i="4" s="1"/>
  <c r="R287" i="4"/>
  <c r="AC287" i="4" s="1"/>
  <c r="AX135" i="4"/>
  <c r="BI135" i="4" s="1"/>
  <c r="R135" i="4"/>
  <c r="AC135" i="4" s="1"/>
  <c r="AX181" i="4"/>
  <c r="BI181" i="4" s="1"/>
  <c r="R181" i="4"/>
  <c r="AC181" i="4" s="1"/>
  <c r="AX303" i="4"/>
  <c r="BI303" i="4" s="1"/>
  <c r="R303" i="4"/>
  <c r="AC303" i="4" s="1"/>
  <c r="AX24" i="4"/>
  <c r="BI24" i="4" s="1"/>
  <c r="R24" i="4"/>
  <c r="AC24" i="4" s="1"/>
  <c r="AX68" i="4"/>
  <c r="BI68" i="4" s="1"/>
  <c r="R68" i="4"/>
  <c r="AC68" i="4" s="1"/>
  <c r="AX100" i="4"/>
  <c r="BI100" i="4" s="1"/>
  <c r="R100" i="4"/>
  <c r="AC100" i="4" s="1"/>
  <c r="AX232" i="4"/>
  <c r="BI232" i="4" s="1"/>
  <c r="R232" i="4"/>
  <c r="AC232" i="4" s="1"/>
  <c r="AX264" i="4"/>
  <c r="BI264" i="4" s="1"/>
  <c r="R264" i="4"/>
  <c r="AC264" i="4" s="1"/>
  <c r="AX296" i="4"/>
  <c r="BI296" i="4" s="1"/>
  <c r="R296" i="4"/>
  <c r="AC296" i="4" s="1"/>
  <c r="AX328" i="4"/>
  <c r="BI328" i="4" s="1"/>
  <c r="R328" i="4"/>
  <c r="AC328" i="4" s="1"/>
  <c r="AX356" i="4"/>
  <c r="BI356" i="4" s="1"/>
  <c r="R356" i="4"/>
  <c r="AC356" i="4" s="1"/>
  <c r="AX89" i="4"/>
  <c r="BI89" i="4" s="1"/>
  <c r="R89" i="4"/>
  <c r="AC89" i="4" s="1"/>
  <c r="AX145" i="4"/>
  <c r="BI145" i="4" s="1"/>
  <c r="R145" i="4"/>
  <c r="AC145" i="4" s="1"/>
  <c r="AX69" i="4"/>
  <c r="BI69" i="4" s="1"/>
  <c r="R69" i="4"/>
  <c r="AC69" i="4" s="1"/>
  <c r="AX109" i="4"/>
  <c r="BI109" i="4" s="1"/>
  <c r="R109" i="4"/>
  <c r="AC109" i="4" s="1"/>
  <c r="AX169" i="4"/>
  <c r="BI169" i="4" s="1"/>
  <c r="R169" i="4"/>
  <c r="AC169" i="4" s="1"/>
  <c r="AX217" i="4"/>
  <c r="BI217" i="4" s="1"/>
  <c r="R217" i="4"/>
  <c r="AC217" i="4" s="1"/>
  <c r="AX247" i="4"/>
  <c r="BI247" i="4" s="1"/>
  <c r="R247" i="4"/>
  <c r="AC247" i="4" s="1"/>
  <c r="AX297" i="4"/>
  <c r="BI297" i="4" s="1"/>
  <c r="R297" i="4"/>
  <c r="AC297" i="4" s="1"/>
  <c r="AX127" i="4"/>
  <c r="BI127" i="4" s="1"/>
  <c r="R127" i="4"/>
  <c r="AC127" i="4" s="1"/>
  <c r="AX201" i="4"/>
  <c r="BI201" i="4" s="1"/>
  <c r="R201" i="4"/>
  <c r="AC201" i="4" s="1"/>
  <c r="AX233" i="4"/>
  <c r="BI233" i="4" s="1"/>
  <c r="R233" i="4"/>
  <c r="AC233" i="4" s="1"/>
  <c r="AX265" i="4"/>
  <c r="BI265" i="4" s="1"/>
  <c r="R265" i="4"/>
  <c r="AC265" i="4" s="1"/>
  <c r="AX79" i="4"/>
  <c r="BI79" i="4" s="1"/>
  <c r="R79" i="4"/>
  <c r="AC79" i="4" s="1"/>
  <c r="AX343" i="4"/>
  <c r="BI343" i="4" s="1"/>
  <c r="R343" i="4"/>
  <c r="AC343" i="4" s="1"/>
  <c r="AX66" i="4"/>
  <c r="BI66" i="4" s="1"/>
  <c r="R66" i="4"/>
  <c r="AC66" i="4" s="1"/>
  <c r="AX174" i="4"/>
  <c r="BI174" i="4" s="1"/>
  <c r="R174" i="4"/>
  <c r="AC174" i="4" s="1"/>
  <c r="AX290" i="4"/>
  <c r="BI290" i="4" s="1"/>
  <c r="R290" i="4"/>
  <c r="AC290" i="4" s="1"/>
  <c r="AX105" i="4"/>
  <c r="BI105" i="4" s="1"/>
  <c r="R105" i="4"/>
  <c r="AC105" i="4" s="1"/>
  <c r="AX229" i="4"/>
  <c r="BI229" i="4" s="1"/>
  <c r="R229" i="4"/>
  <c r="AC229" i="4" s="1"/>
  <c r="AX60" i="4"/>
  <c r="BI60" i="4" s="1"/>
  <c r="R60" i="4"/>
  <c r="AC60" i="4" s="1"/>
  <c r="AX51" i="4"/>
  <c r="BI51" i="4" s="1"/>
  <c r="R51" i="4"/>
  <c r="AC51" i="4" s="1"/>
  <c r="AX199" i="4"/>
  <c r="BI199" i="4" s="1"/>
  <c r="R199" i="4"/>
  <c r="AC199" i="4" s="1"/>
  <c r="AX331" i="4"/>
  <c r="BI331" i="4" s="1"/>
  <c r="R331" i="4"/>
  <c r="AC331" i="4" s="1"/>
  <c r="AX23" i="4"/>
  <c r="BI23" i="4" s="1"/>
  <c r="R23" i="4"/>
  <c r="AC23" i="4" s="1"/>
  <c r="AX38" i="4"/>
  <c r="BI38" i="4" s="1"/>
  <c r="R38" i="4"/>
  <c r="AC38" i="4" s="1"/>
  <c r="AX106" i="4"/>
  <c r="BI106" i="4" s="1"/>
  <c r="R106" i="4"/>
  <c r="AC106" i="4" s="1"/>
  <c r="AX130" i="4"/>
  <c r="BI130" i="4" s="1"/>
  <c r="R130" i="4"/>
  <c r="AC130" i="4" s="1"/>
  <c r="AX166" i="4"/>
  <c r="BI166" i="4" s="1"/>
  <c r="R166" i="4"/>
  <c r="AC166" i="4" s="1"/>
  <c r="AX210" i="4"/>
  <c r="BI210" i="4" s="1"/>
  <c r="R210" i="4"/>
  <c r="AC210" i="4" s="1"/>
  <c r="AX274" i="4"/>
  <c r="BI274" i="4" s="1"/>
  <c r="R274" i="4"/>
  <c r="AC274" i="4" s="1"/>
  <c r="AX306" i="4"/>
  <c r="BI306" i="4" s="1"/>
  <c r="R306" i="4"/>
  <c r="AC306" i="4" s="1"/>
  <c r="AX370" i="4"/>
  <c r="BI370" i="4" s="1"/>
  <c r="R370" i="4"/>
  <c r="AC370" i="4" s="1"/>
  <c r="AX121" i="4"/>
  <c r="BI121" i="4" s="1"/>
  <c r="R121" i="4"/>
  <c r="AC121" i="4" s="1"/>
  <c r="AX75" i="4"/>
  <c r="BI75" i="4" s="1"/>
  <c r="R75" i="4"/>
  <c r="AC75" i="4" s="1"/>
  <c r="AX213" i="4"/>
  <c r="BI213" i="4" s="1"/>
  <c r="R213" i="4"/>
  <c r="AC213" i="4" s="1"/>
  <c r="AX275" i="4"/>
  <c r="BI275" i="4" s="1"/>
  <c r="R275" i="4"/>
  <c r="AC275" i="4" s="1"/>
  <c r="AX307" i="4"/>
  <c r="BI307" i="4" s="1"/>
  <c r="R307" i="4"/>
  <c r="AC307" i="4" s="1"/>
  <c r="AX9" i="4"/>
  <c r="BI9" i="4" s="1"/>
  <c r="R9" i="4"/>
  <c r="AC9" i="4" s="1"/>
  <c r="AX48" i="4"/>
  <c r="BI48" i="4" s="1"/>
  <c r="R48" i="4"/>
  <c r="AC48" i="4" s="1"/>
  <c r="AX104" i="4"/>
  <c r="BI104" i="4" s="1"/>
  <c r="R104" i="4"/>
  <c r="AC104" i="4" s="1"/>
  <c r="AX128" i="4"/>
  <c r="BI128" i="4" s="1"/>
  <c r="R128" i="4"/>
  <c r="AC128" i="4" s="1"/>
  <c r="AX164" i="4"/>
  <c r="BI164" i="4" s="1"/>
  <c r="R164" i="4"/>
  <c r="AC164" i="4" s="1"/>
  <c r="AX200" i="4"/>
  <c r="BI200" i="4" s="1"/>
  <c r="R200" i="4"/>
  <c r="AC200" i="4" s="1"/>
  <c r="AX260" i="4"/>
  <c r="BI260" i="4" s="1"/>
  <c r="R260" i="4"/>
  <c r="AC260" i="4" s="1"/>
  <c r="AX292" i="4"/>
  <c r="BI292" i="4" s="1"/>
  <c r="R292" i="4"/>
  <c r="AC292" i="4" s="1"/>
  <c r="AX360" i="4"/>
  <c r="BI360" i="4" s="1"/>
  <c r="R360" i="4"/>
  <c r="AC360" i="4" s="1"/>
  <c r="AX119" i="4"/>
  <c r="BI119" i="4" s="1"/>
  <c r="R119" i="4"/>
  <c r="AC119" i="4" s="1"/>
  <c r="AX211" i="4"/>
  <c r="BI211" i="4" s="1"/>
  <c r="R211" i="4"/>
  <c r="AC211" i="4" s="1"/>
  <c r="AX277" i="4"/>
  <c r="BI277" i="4" s="1"/>
  <c r="R277" i="4"/>
  <c r="AC277" i="4" s="1"/>
  <c r="AX14" i="4"/>
  <c r="BI14" i="4" s="1"/>
  <c r="R14" i="4"/>
  <c r="AC14" i="4" s="1"/>
  <c r="AX62" i="4"/>
  <c r="BI62" i="4" s="1"/>
  <c r="R62" i="4"/>
  <c r="AC62" i="4" s="1"/>
  <c r="AX182" i="4"/>
  <c r="BI182" i="4" s="1"/>
  <c r="R182" i="4"/>
  <c r="AC182" i="4" s="1"/>
  <c r="AX294" i="4"/>
  <c r="BI294" i="4" s="1"/>
  <c r="R294" i="4"/>
  <c r="AC294" i="4" s="1"/>
  <c r="AX61" i="4"/>
  <c r="BI61" i="4" s="1"/>
  <c r="R61" i="4"/>
  <c r="AC61" i="4" s="1"/>
  <c r="AX139" i="4"/>
  <c r="BI139" i="4" s="1"/>
  <c r="R139" i="4"/>
  <c r="AC139" i="4" s="1"/>
  <c r="AX279" i="4"/>
  <c r="BI279" i="4" s="1"/>
  <c r="R279" i="4"/>
  <c r="AC279" i="4" s="1"/>
  <c r="AX309" i="4"/>
  <c r="BI309" i="4" s="1"/>
  <c r="R309" i="4"/>
  <c r="AC309" i="4" s="1"/>
  <c r="AX339" i="4"/>
  <c r="BI339" i="4" s="1"/>
  <c r="R339" i="4"/>
  <c r="AC339" i="4" s="1"/>
  <c r="AX359" i="4"/>
  <c r="BI359" i="4" s="1"/>
  <c r="R359" i="4"/>
  <c r="AC359" i="4" s="1"/>
  <c r="AX33" i="4"/>
  <c r="BI33" i="4" s="1"/>
  <c r="R33" i="4"/>
  <c r="AC33" i="4" s="1"/>
  <c r="AX10" i="4"/>
  <c r="BI10" i="4" s="1"/>
  <c r="R10" i="4"/>
  <c r="AC10" i="4" s="1"/>
  <c r="AX42" i="4"/>
  <c r="BI42" i="4" s="1"/>
  <c r="R42" i="4"/>
  <c r="AC42" i="4" s="1"/>
  <c r="AX78" i="4"/>
  <c r="BI78" i="4" s="1"/>
  <c r="R78" i="4"/>
  <c r="AC78" i="4" s="1"/>
  <c r="AX110" i="4"/>
  <c r="BI110" i="4" s="1"/>
  <c r="R110" i="4"/>
  <c r="AC110" i="4" s="1"/>
  <c r="AX134" i="4"/>
  <c r="BI134" i="4" s="1"/>
  <c r="R134" i="4"/>
  <c r="AC134" i="4" s="1"/>
  <c r="AX154" i="4"/>
  <c r="BI154" i="4" s="1"/>
  <c r="R154" i="4"/>
  <c r="AC154" i="4" s="1"/>
  <c r="AX170" i="4"/>
  <c r="BI170" i="4" s="1"/>
  <c r="R170" i="4"/>
  <c r="AC170" i="4" s="1"/>
  <c r="AX190" i="4"/>
  <c r="BI190" i="4" s="1"/>
  <c r="R190" i="4"/>
  <c r="AC190" i="4" s="1"/>
  <c r="AX218" i="4"/>
  <c r="BI218" i="4" s="1"/>
  <c r="R218" i="4"/>
  <c r="AC218" i="4" s="1"/>
  <c r="AX250" i="4"/>
  <c r="BI250" i="4" s="1"/>
  <c r="R250" i="4"/>
  <c r="AC250" i="4" s="1"/>
  <c r="AX282" i="4"/>
  <c r="BI282" i="4" s="1"/>
  <c r="R282" i="4"/>
  <c r="AC282" i="4" s="1"/>
  <c r="AX314" i="4"/>
  <c r="BI314" i="4" s="1"/>
  <c r="R314" i="4"/>
  <c r="AC314" i="4" s="1"/>
  <c r="AX342" i="4"/>
  <c r="BI342" i="4" s="1"/>
  <c r="R342" i="4"/>
  <c r="AC342" i="4" s="1"/>
  <c r="AX19" i="4"/>
  <c r="BI19" i="4" s="1"/>
  <c r="R19" i="4"/>
  <c r="AC19" i="4" s="1"/>
  <c r="AX85" i="4"/>
  <c r="BI85" i="4" s="1"/>
  <c r="R85" i="4"/>
  <c r="AC85" i="4" s="1"/>
  <c r="AX133" i="4"/>
  <c r="BI133" i="4" s="1"/>
  <c r="R133" i="4"/>
  <c r="AC133" i="4" s="1"/>
  <c r="AX191" i="4"/>
  <c r="BI191" i="4" s="1"/>
  <c r="R191" i="4"/>
  <c r="AC191" i="4" s="1"/>
  <c r="AX83" i="4"/>
  <c r="BI83" i="4" s="1"/>
  <c r="R83" i="4"/>
  <c r="AC83" i="4" s="1"/>
  <c r="AX143" i="4"/>
  <c r="BI143" i="4" s="1"/>
  <c r="R143" i="4"/>
  <c r="AC143" i="4" s="1"/>
  <c r="AX221" i="4"/>
  <c r="BI221" i="4" s="1"/>
  <c r="R221" i="4"/>
  <c r="AC221" i="4" s="1"/>
  <c r="AX251" i="4"/>
  <c r="BI251" i="4" s="1"/>
  <c r="R251" i="4"/>
  <c r="AC251" i="4" s="1"/>
  <c r="AX283" i="4"/>
  <c r="BI283" i="4" s="1"/>
  <c r="R283" i="4"/>
  <c r="AC283" i="4" s="1"/>
  <c r="AX317" i="4"/>
  <c r="BI317" i="4" s="1"/>
  <c r="R317" i="4"/>
  <c r="AC317" i="4" s="1"/>
  <c r="AX353" i="4"/>
  <c r="BI353" i="4" s="1"/>
  <c r="R353" i="4"/>
  <c r="AC353" i="4" s="1"/>
  <c r="AX17" i="4"/>
  <c r="BI17" i="4" s="1"/>
  <c r="R17" i="4"/>
  <c r="AC17" i="4" s="1"/>
  <c r="AX28" i="4"/>
  <c r="BI28" i="4" s="1"/>
  <c r="R28" i="4"/>
  <c r="AC28" i="4" s="1"/>
  <c r="AX52" i="4"/>
  <c r="BI52" i="4" s="1"/>
  <c r="R52" i="4"/>
  <c r="AC52" i="4" s="1"/>
  <c r="AX84" i="4"/>
  <c r="BI84" i="4" s="1"/>
  <c r="R84" i="4"/>
  <c r="AC84" i="4" s="1"/>
  <c r="AX112" i="4"/>
  <c r="BI112" i="4" s="1"/>
  <c r="R112" i="4"/>
  <c r="AC112" i="4" s="1"/>
  <c r="AX132" i="4"/>
  <c r="BI132" i="4" s="1"/>
  <c r="R132" i="4"/>
  <c r="AC132" i="4" s="1"/>
  <c r="AX152" i="4"/>
  <c r="BI152" i="4" s="1"/>
  <c r="R152" i="4"/>
  <c r="AC152" i="4" s="1"/>
  <c r="AX172" i="4"/>
  <c r="BI172" i="4" s="1"/>
  <c r="R172" i="4"/>
  <c r="AC172" i="4" s="1"/>
  <c r="AX188" i="4"/>
  <c r="BI188" i="4" s="1"/>
  <c r="R188" i="4"/>
  <c r="AC188" i="4" s="1"/>
  <c r="AX204" i="4"/>
  <c r="BI204" i="4" s="1"/>
  <c r="R204" i="4"/>
  <c r="AC204" i="4" s="1"/>
  <c r="AX236" i="4"/>
  <c r="BI236" i="4" s="1"/>
  <c r="R236" i="4"/>
  <c r="AC236" i="4" s="1"/>
  <c r="AX268" i="4"/>
  <c r="BI268" i="4" s="1"/>
  <c r="R268" i="4"/>
  <c r="AC268" i="4" s="1"/>
  <c r="AX300" i="4"/>
  <c r="BI300" i="4" s="1"/>
  <c r="R300" i="4"/>
  <c r="AC300" i="4" s="1"/>
  <c r="AX332" i="4"/>
  <c r="BI332" i="4" s="1"/>
  <c r="R332" i="4"/>
  <c r="AC332" i="4" s="1"/>
  <c r="AX364" i="4"/>
  <c r="BI364" i="4" s="1"/>
  <c r="R364" i="4"/>
  <c r="AC364" i="4" s="1"/>
  <c r="AX53" i="4"/>
  <c r="BI53" i="4" s="1"/>
  <c r="R53" i="4"/>
  <c r="AC53" i="4" s="1"/>
  <c r="AX125" i="4"/>
  <c r="BI125" i="4" s="1"/>
  <c r="R125" i="4"/>
  <c r="AC125" i="4" s="1"/>
  <c r="AX179" i="4"/>
  <c r="BI179" i="4" s="1"/>
  <c r="R179" i="4"/>
  <c r="AC179" i="4" s="1"/>
  <c r="AX219" i="4"/>
  <c r="BI219" i="4" s="1"/>
  <c r="R219" i="4"/>
  <c r="AC219" i="4" s="1"/>
  <c r="AX253" i="4"/>
  <c r="BI253" i="4" s="1"/>
  <c r="R253" i="4"/>
  <c r="AC253" i="4" s="1"/>
  <c r="AX25" i="4"/>
  <c r="BI25" i="4" s="1"/>
  <c r="R25" i="4"/>
  <c r="AC25" i="4" s="1"/>
  <c r="AX22" i="4"/>
  <c r="BI22" i="4" s="1"/>
  <c r="R22" i="4"/>
  <c r="AC22" i="4" s="1"/>
  <c r="AX50" i="4"/>
  <c r="BI50" i="4" s="1"/>
  <c r="R50" i="4"/>
  <c r="AC50" i="4" s="1"/>
  <c r="AX82" i="4"/>
  <c r="BI82" i="4" s="1"/>
  <c r="R82" i="4"/>
  <c r="AC82" i="4" s="1"/>
  <c r="AX118" i="4"/>
  <c r="BI118" i="4" s="1"/>
  <c r="R118" i="4"/>
  <c r="AC118" i="4" s="1"/>
  <c r="AX198" i="4"/>
  <c r="BI198" i="4" s="1"/>
  <c r="R198" i="4"/>
  <c r="AC198" i="4" s="1"/>
  <c r="AX230" i="4"/>
  <c r="BI230" i="4" s="1"/>
  <c r="R230" i="4"/>
  <c r="AC230" i="4" s="1"/>
  <c r="AX262" i="4"/>
  <c r="BI262" i="4" s="1"/>
  <c r="R262" i="4"/>
  <c r="AC262" i="4" s="1"/>
  <c r="AX327" i="4"/>
  <c r="BI327" i="4" s="1"/>
  <c r="R327" i="4"/>
  <c r="AC327" i="4" s="1"/>
  <c r="AX302" i="4"/>
  <c r="BI302" i="4" s="1"/>
  <c r="R302" i="4"/>
  <c r="AC302" i="4" s="1"/>
  <c r="AX334" i="4"/>
  <c r="BI334" i="4" s="1"/>
  <c r="R334" i="4"/>
  <c r="AC334" i="4" s="1"/>
  <c r="AX366" i="4"/>
  <c r="BI366" i="4" s="1"/>
  <c r="R366" i="4"/>
  <c r="AC366" i="4" s="1"/>
  <c r="AX21" i="4"/>
  <c r="BI21" i="4" s="1"/>
  <c r="R21" i="4"/>
  <c r="AC21" i="4" s="1"/>
  <c r="AX337" i="4"/>
  <c r="BI337" i="4" s="1"/>
  <c r="R337" i="4"/>
  <c r="AC337" i="4" s="1"/>
  <c r="AX369" i="4"/>
  <c r="BI369" i="4" s="1"/>
  <c r="R369" i="4"/>
  <c r="AC369" i="4" s="1"/>
  <c r="AX208" i="4"/>
  <c r="BI208" i="4" s="1"/>
  <c r="R208" i="4"/>
  <c r="AC208" i="4" s="1"/>
  <c r="AX45" i="4"/>
  <c r="BI45" i="4" s="1"/>
  <c r="R45" i="4"/>
  <c r="AC45" i="4" s="1"/>
  <c r="AX159" i="4"/>
  <c r="BI159" i="4" s="1"/>
  <c r="R159" i="4"/>
  <c r="AC159" i="4" s="1"/>
  <c r="AX197" i="4"/>
  <c r="BI197" i="4" s="1"/>
  <c r="R197" i="4"/>
  <c r="AC197" i="4" s="1"/>
  <c r="AX311" i="4"/>
  <c r="BI311" i="4" s="1"/>
  <c r="R311" i="4"/>
  <c r="AC311" i="4" s="1"/>
  <c r="AX36" i="4"/>
  <c r="BI36" i="4" s="1"/>
  <c r="R36" i="4"/>
  <c r="AC36" i="4" s="1"/>
  <c r="AX76" i="4"/>
  <c r="BI76" i="4" s="1"/>
  <c r="R76" i="4"/>
  <c r="AC76" i="4" s="1"/>
  <c r="AX108" i="4"/>
  <c r="BI108" i="4" s="1"/>
  <c r="R108" i="4"/>
  <c r="AC108" i="4" s="1"/>
  <c r="AX240" i="4"/>
  <c r="BI240" i="4" s="1"/>
  <c r="R240" i="4"/>
  <c r="AC240" i="4" s="1"/>
  <c r="AX272" i="4"/>
  <c r="BI272" i="4" s="1"/>
  <c r="R272" i="4"/>
  <c r="AC272" i="4" s="1"/>
  <c r="AX304" i="4"/>
  <c r="BI304" i="4" s="1"/>
  <c r="R304" i="4"/>
  <c r="AC304" i="4" s="1"/>
  <c r="AX336" i="4"/>
  <c r="BI336" i="4" s="1"/>
  <c r="R336" i="4"/>
  <c r="AC336" i="4" s="1"/>
  <c r="AX368" i="4"/>
  <c r="BI368" i="4" s="1"/>
  <c r="R368" i="4"/>
  <c r="AC368" i="4" s="1"/>
  <c r="AX111" i="4"/>
  <c r="BI111" i="4" s="1"/>
  <c r="R111" i="4"/>
  <c r="AC111" i="4" s="1"/>
  <c r="AX187" i="4"/>
  <c r="BI187" i="4" s="1"/>
  <c r="R187" i="4"/>
  <c r="AC187" i="4" s="1"/>
  <c r="AX273" i="4"/>
  <c r="BI273" i="4" s="1"/>
  <c r="R273" i="4"/>
  <c r="AC273" i="4" s="1"/>
  <c r="AX117" i="4"/>
  <c r="BI117" i="4" s="1"/>
  <c r="R117" i="4"/>
  <c r="AC117" i="4" s="1"/>
  <c r="AX177" i="4"/>
  <c r="BI177" i="4" s="1"/>
  <c r="R177" i="4"/>
  <c r="AC177" i="4" s="1"/>
  <c r="AX225" i="4"/>
  <c r="BI225" i="4" s="1"/>
  <c r="R225" i="4"/>
  <c r="AC225" i="4" s="1"/>
  <c r="AX255" i="4"/>
  <c r="BI255" i="4" s="1"/>
  <c r="R255" i="4"/>
  <c r="AC255" i="4" s="1"/>
  <c r="AX305" i="4"/>
  <c r="BI305" i="4" s="1"/>
  <c r="R305" i="4"/>
  <c r="AC305" i="4" s="1"/>
  <c r="AX141" i="4"/>
  <c r="BI141" i="4" s="1"/>
  <c r="R141" i="4"/>
  <c r="AC141" i="4" s="1"/>
  <c r="AX207" i="4"/>
  <c r="BI207" i="4" s="1"/>
  <c r="R207" i="4"/>
  <c r="AC207" i="4" s="1"/>
  <c r="AX241" i="4"/>
  <c r="BI241" i="4" s="1"/>
  <c r="R241" i="4"/>
  <c r="AC241" i="4" s="1"/>
  <c r="AX281" i="4"/>
  <c r="BI281" i="4" s="1"/>
  <c r="R281" i="4"/>
  <c r="AC281" i="4" s="1"/>
  <c r="AX285" i="4"/>
  <c r="BI285" i="4" s="1"/>
  <c r="R285" i="4"/>
  <c r="AC285" i="4" s="1"/>
  <c r="AX41" i="4"/>
  <c r="BI41" i="4" s="1"/>
  <c r="R41" i="4"/>
  <c r="AC41" i="4" s="1"/>
  <c r="AX114" i="4"/>
  <c r="BI114" i="4" s="1"/>
  <c r="R114" i="4"/>
  <c r="AC114" i="4" s="1"/>
  <c r="AX226" i="4"/>
  <c r="BI226" i="4" s="1"/>
  <c r="R226" i="4"/>
  <c r="AC226" i="4" s="1"/>
  <c r="AX350" i="4"/>
  <c r="BI350" i="4" s="1"/>
  <c r="R350" i="4"/>
  <c r="AC350" i="4" s="1"/>
  <c r="AX55" i="4"/>
  <c r="BI55" i="4" s="1"/>
  <c r="R55" i="4"/>
  <c r="AC55" i="4" s="1"/>
  <c r="AX259" i="4"/>
  <c r="BI259" i="4" s="1"/>
  <c r="R259" i="4"/>
  <c r="AC259" i="4" s="1"/>
  <c r="AX325" i="4"/>
  <c r="BI325" i="4" s="1"/>
  <c r="R325" i="4"/>
  <c r="AC325" i="4" s="1"/>
  <c r="AX32" i="4"/>
  <c r="BI32" i="4" s="1"/>
  <c r="R32" i="4"/>
  <c r="AC32" i="4" s="1"/>
  <c r="AX120" i="4"/>
  <c r="BI120" i="4" s="1"/>
  <c r="R120" i="4"/>
  <c r="AC120" i="4" s="1"/>
  <c r="AX156" i="4"/>
  <c r="BI156" i="4" s="1"/>
  <c r="R156" i="4"/>
  <c r="AC156" i="4" s="1"/>
  <c r="AX192" i="4"/>
  <c r="BI192" i="4" s="1"/>
  <c r="R192" i="4"/>
  <c r="AC192" i="4" s="1"/>
  <c r="AX244" i="4"/>
  <c r="BI244" i="4" s="1"/>
  <c r="R244" i="4"/>
  <c r="AC244" i="4" s="1"/>
  <c r="AX308" i="4"/>
  <c r="BI308" i="4" s="1"/>
  <c r="R308" i="4"/>
  <c r="AC308" i="4" s="1"/>
  <c r="AX11" i="4"/>
  <c r="BI11" i="4" s="1"/>
  <c r="R11" i="4"/>
  <c r="AC11" i="4" s="1"/>
  <c r="AX153" i="4"/>
  <c r="BI153" i="4" s="1"/>
  <c r="R153" i="4"/>
  <c r="AC153" i="4" s="1"/>
  <c r="AX227" i="4"/>
  <c r="BI227" i="4" s="1"/>
  <c r="R227" i="4"/>
  <c r="AC227" i="4" s="1"/>
  <c r="AX355" i="4"/>
  <c r="BI355" i="4" s="1"/>
  <c r="R355" i="4"/>
  <c r="AC355" i="4" s="1"/>
  <c r="AX54" i="4"/>
  <c r="BI54" i="4" s="1"/>
  <c r="R54" i="4"/>
  <c r="AC54" i="4" s="1"/>
  <c r="AX122" i="4"/>
  <c r="BI122" i="4" s="1"/>
  <c r="R122" i="4"/>
  <c r="AC122" i="4" s="1"/>
  <c r="AX238" i="4"/>
  <c r="BI238" i="4" s="1"/>
  <c r="R238" i="4"/>
  <c r="AC238" i="4" s="1"/>
  <c r="AX310" i="4"/>
  <c r="BI310" i="4" s="1"/>
  <c r="R310" i="4"/>
  <c r="AC310" i="4" s="1"/>
  <c r="AX57" i="4"/>
  <c r="BI57" i="4" s="1"/>
  <c r="R57" i="4"/>
  <c r="AC57" i="4" s="1"/>
  <c r="AX345" i="4"/>
  <c r="BI345" i="4" s="1"/>
  <c r="R345" i="4"/>
  <c r="AC345" i="4" s="1"/>
  <c r="AX216" i="4"/>
  <c r="BI216" i="4" s="1"/>
  <c r="R216" i="4"/>
  <c r="AC216" i="4" s="1"/>
  <c r="AX167" i="4"/>
  <c r="BI167" i="4" s="1"/>
  <c r="R167" i="4"/>
  <c r="AC167" i="4" s="1"/>
  <c r="AX49" i="4"/>
  <c r="BI49" i="4" s="1"/>
  <c r="R49" i="4"/>
  <c r="AC49" i="4" s="1"/>
  <c r="AX80" i="4"/>
  <c r="BI80" i="4" s="1"/>
  <c r="R80" i="4"/>
  <c r="AC80" i="4" s="1"/>
  <c r="AX248" i="4"/>
  <c r="BI248" i="4" s="1"/>
  <c r="R248" i="4"/>
  <c r="AC248" i="4" s="1"/>
  <c r="AX312" i="4"/>
  <c r="BI312" i="4" s="1"/>
  <c r="R312" i="4"/>
  <c r="AC312" i="4" s="1"/>
  <c r="AX63" i="4"/>
  <c r="BI63" i="4" s="1"/>
  <c r="R63" i="4"/>
  <c r="AC63" i="4" s="1"/>
  <c r="AX313" i="4"/>
  <c r="BI313" i="4" s="1"/>
  <c r="R313" i="4"/>
  <c r="AC313" i="4" s="1"/>
  <c r="AX155" i="4"/>
  <c r="BI155" i="4" s="1"/>
  <c r="R155" i="4"/>
  <c r="AC155" i="4" s="1"/>
  <c r="AX193" i="4"/>
  <c r="BI193" i="4" s="1"/>
  <c r="R193" i="4"/>
  <c r="AC193" i="4" s="1"/>
  <c r="AX231" i="4"/>
  <c r="BI231" i="4" s="1"/>
  <c r="R231" i="4"/>
  <c r="AC231" i="4" s="1"/>
  <c r="AX263" i="4"/>
  <c r="BI263" i="4" s="1"/>
  <c r="R263" i="4"/>
  <c r="AC263" i="4" s="1"/>
  <c r="AX319" i="4"/>
  <c r="BI319" i="4" s="1"/>
  <c r="R319" i="4"/>
  <c r="AC319" i="4" s="1"/>
  <c r="AX149" i="4"/>
  <c r="BI149" i="4" s="1"/>
  <c r="R149" i="4"/>
  <c r="AC149" i="4" s="1"/>
  <c r="AX215" i="4"/>
  <c r="BI215" i="4" s="1"/>
  <c r="R215" i="4"/>
  <c r="AC215" i="4" s="1"/>
  <c r="AX249" i="4"/>
  <c r="BI249" i="4" s="1"/>
  <c r="R249" i="4"/>
  <c r="AC249" i="4" s="1"/>
  <c r="D30" i="3"/>
  <c r="D18" i="3"/>
  <c r="D19" i="3"/>
  <c r="G6" i="1" l="1"/>
  <c r="G371" i="1" s="1"/>
  <c r="D7" i="4"/>
  <c r="G132" i="1"/>
  <c r="G497" i="1" s="1"/>
  <c r="G138" i="1"/>
  <c r="G503" i="1" s="1"/>
  <c r="G358" i="1"/>
  <c r="G723" i="1" s="1"/>
  <c r="G77" i="1"/>
  <c r="G442" i="1" s="1"/>
  <c r="G169" i="1"/>
  <c r="G534" i="1" s="1"/>
  <c r="G281" i="1"/>
  <c r="G646" i="1" s="1"/>
  <c r="G190" i="1"/>
  <c r="G555" i="1" s="1"/>
  <c r="G27" i="1"/>
  <c r="G392" i="1" s="1"/>
  <c r="G203" i="1"/>
  <c r="G568" i="1" s="1"/>
  <c r="G178" i="1"/>
  <c r="G543" i="1" s="1"/>
  <c r="G197" i="1"/>
  <c r="G562" i="1" s="1"/>
  <c r="G336" i="1"/>
  <c r="G701" i="1" s="1"/>
  <c r="G75" i="1"/>
  <c r="G440" i="1" s="1"/>
  <c r="G186" i="1"/>
  <c r="G551" i="1" s="1"/>
  <c r="G206" i="1"/>
  <c r="G571" i="1" s="1"/>
  <c r="G314" i="1"/>
  <c r="G679" i="1" s="1"/>
  <c r="G137" i="1"/>
  <c r="G502" i="1" s="1"/>
  <c r="G34" i="1"/>
  <c r="G399" i="1" s="1"/>
  <c r="G292" i="1"/>
  <c r="G657" i="1" s="1"/>
  <c r="G139" i="1"/>
  <c r="G504" i="1" s="1"/>
  <c r="G339" i="1"/>
  <c r="G704" i="1" s="1"/>
  <c r="G25" i="1"/>
  <c r="G390" i="1" s="1"/>
  <c r="G309" i="1"/>
  <c r="G674" i="1" s="1"/>
  <c r="G166" i="1"/>
  <c r="G531" i="1" s="1"/>
  <c r="G311" i="1"/>
  <c r="G676" i="1" s="1"/>
  <c r="G230" i="1"/>
  <c r="G595" i="1" s="1"/>
  <c r="G92" i="1"/>
  <c r="G457" i="1" s="1"/>
  <c r="G346" i="1"/>
  <c r="G711" i="1" s="1"/>
  <c r="G69" i="1"/>
  <c r="G434" i="1" s="1"/>
  <c r="G161" i="1"/>
  <c r="G526" i="1" s="1"/>
  <c r="G265" i="1"/>
  <c r="G630" i="1" s="1"/>
  <c r="G46" i="1"/>
  <c r="G411" i="1" s="1"/>
  <c r="G106" i="1"/>
  <c r="G471" i="1" s="1"/>
  <c r="G298" i="1"/>
  <c r="G663" i="1" s="1"/>
  <c r="G39" i="1"/>
  <c r="G404" i="1" s="1"/>
  <c r="G143" i="1"/>
  <c r="G508" i="1" s="1"/>
  <c r="G219" i="1"/>
  <c r="G584" i="1" s="1"/>
  <c r="G351" i="1"/>
  <c r="G716" i="1" s="1"/>
  <c r="G204" i="1"/>
  <c r="G569" i="1" s="1"/>
  <c r="G29" i="1"/>
  <c r="G394" i="1" s="1"/>
  <c r="G213" i="1"/>
  <c r="G578" i="1" s="1"/>
  <c r="G317" i="1"/>
  <c r="G682" i="1" s="1"/>
  <c r="G348" i="1"/>
  <c r="G713" i="1" s="1"/>
  <c r="G172" i="1"/>
  <c r="G537" i="1" s="1"/>
  <c r="G87" i="1"/>
  <c r="G452" i="1" s="1"/>
  <c r="G319" i="1"/>
  <c r="G684" i="1" s="1"/>
  <c r="G7" i="1"/>
  <c r="G372" i="1" s="1"/>
  <c r="G238" i="1"/>
  <c r="G603" i="1" s="1"/>
  <c r="G222" i="1"/>
  <c r="G587" i="1" s="1"/>
  <c r="G316" i="1"/>
  <c r="G681" i="1" s="1"/>
  <c r="G151" i="1"/>
  <c r="G516" i="1" s="1"/>
  <c r="G363" i="1"/>
  <c r="G728" i="1" s="1"/>
  <c r="G49" i="1"/>
  <c r="G414" i="1" s="1"/>
  <c r="G333" i="1"/>
  <c r="G698" i="1" s="1"/>
  <c r="G196" i="1"/>
  <c r="G561" i="1" s="1"/>
  <c r="G335" i="1"/>
  <c r="G700" i="1" s="1"/>
  <c r="G254" i="1"/>
  <c r="G619" i="1" s="1"/>
  <c r="G284" i="1"/>
  <c r="G649" i="1" s="1"/>
  <c r="G113" i="1"/>
  <c r="G478" i="1" s="1"/>
  <c r="G321" i="1"/>
  <c r="G686" i="1" s="1"/>
  <c r="G150" i="1"/>
  <c r="G515" i="1" s="1"/>
  <c r="G59" i="1"/>
  <c r="G424" i="1" s="1"/>
  <c r="G243" i="1"/>
  <c r="G608" i="1" s="1"/>
  <c r="G226" i="1"/>
  <c r="G591" i="1" s="1"/>
  <c r="G237" i="1"/>
  <c r="G602" i="1" s="1"/>
  <c r="G36" i="1"/>
  <c r="G401" i="1" s="1"/>
  <c r="G115" i="1"/>
  <c r="G480" i="1" s="1"/>
  <c r="G86" i="1"/>
  <c r="G451" i="1" s="1"/>
  <c r="G248" i="1"/>
  <c r="G613" i="1" s="1"/>
  <c r="G300" i="1"/>
  <c r="G665" i="1" s="1"/>
  <c r="G102" i="1"/>
  <c r="G467" i="1" s="1"/>
  <c r="G129" i="1"/>
  <c r="G494" i="1" s="1"/>
  <c r="G209" i="1"/>
  <c r="G574" i="1" s="1"/>
  <c r="G337" i="1"/>
  <c r="G702" i="1" s="1"/>
  <c r="G174" i="1"/>
  <c r="G539" i="1" s="1"/>
  <c r="G242" i="1"/>
  <c r="G607" i="1" s="1"/>
  <c r="G8" i="1"/>
  <c r="G373" i="1" s="1"/>
  <c r="G103" i="1"/>
  <c r="G468" i="1" s="1"/>
  <c r="G183" i="1"/>
  <c r="G548" i="1" s="1"/>
  <c r="G291" i="1"/>
  <c r="G656" i="1" s="1"/>
  <c r="G118" i="1"/>
  <c r="G483" i="1" s="1"/>
  <c r="G276" i="1"/>
  <c r="G641" i="1" s="1"/>
  <c r="G93" i="1"/>
  <c r="G458" i="1" s="1"/>
  <c r="G294" i="1"/>
  <c r="G659" i="1" s="1"/>
  <c r="G94" i="1"/>
  <c r="G459" i="1" s="1"/>
  <c r="G286" i="1"/>
  <c r="G651" i="1" s="1"/>
  <c r="G23" i="1"/>
  <c r="G388" i="1" s="1"/>
  <c r="G263" i="1"/>
  <c r="G628" i="1" s="1"/>
  <c r="G88" i="1"/>
  <c r="G453" i="1" s="1"/>
  <c r="G168" i="1"/>
  <c r="G533" i="1" s="1"/>
  <c r="G126" i="1"/>
  <c r="G491" i="1" s="1"/>
  <c r="G308" i="1"/>
  <c r="G673" i="1" s="1"/>
  <c r="G133" i="1"/>
  <c r="G498" i="1" s="1"/>
  <c r="G282" i="1"/>
  <c r="G647" i="1" s="1"/>
  <c r="G21" i="1"/>
  <c r="G386" i="1" s="1"/>
  <c r="G158" i="1"/>
  <c r="G523" i="1" s="1"/>
  <c r="G14" i="1"/>
  <c r="G379" i="1" s="1"/>
  <c r="G225" i="1"/>
  <c r="G590" i="1" s="1"/>
  <c r="G211" i="1"/>
  <c r="G576" i="1" s="1"/>
  <c r="G344" i="1"/>
  <c r="G709" i="1" s="1"/>
  <c r="G312" i="1"/>
  <c r="G677" i="1" s="1"/>
  <c r="G290" i="1"/>
  <c r="G655" i="1" s="1"/>
  <c r="G205" i="1"/>
  <c r="G570" i="1" s="1"/>
  <c r="G234" i="1"/>
  <c r="G599" i="1" s="1"/>
  <c r="G283" i="1"/>
  <c r="G648" i="1" s="1"/>
  <c r="G89" i="1"/>
  <c r="G454" i="1" s="1"/>
  <c r="G223" i="1"/>
  <c r="G588" i="1" s="1"/>
  <c r="G255" i="1"/>
  <c r="G620" i="1" s="1"/>
  <c r="G12" i="1"/>
  <c r="G377" i="1" s="1"/>
  <c r="G51" i="1"/>
  <c r="G416" i="1" s="1"/>
  <c r="G368" i="1"/>
  <c r="G733" i="1" s="1"/>
  <c r="G272" i="1"/>
  <c r="G637" i="1" s="1"/>
  <c r="G104" i="1"/>
  <c r="G469" i="1" s="1"/>
  <c r="G155" i="1"/>
  <c r="G520" i="1" s="1"/>
  <c r="G53" i="1"/>
  <c r="G418" i="1" s="1"/>
  <c r="G343" i="1"/>
  <c r="G708" i="1" s="1"/>
  <c r="G73" i="1"/>
  <c r="G438" i="1" s="1"/>
  <c r="G165" i="1"/>
  <c r="G530" i="1" s="1"/>
  <c r="G306" i="1"/>
  <c r="G671" i="1" s="1"/>
  <c r="G147" i="1"/>
  <c r="G512" i="1" s="1"/>
  <c r="G45" i="1"/>
  <c r="G410" i="1" s="1"/>
  <c r="G356" i="1"/>
  <c r="G721" i="1" s="1"/>
  <c r="G99" i="1"/>
  <c r="G464" i="1" s="1"/>
  <c r="G68" i="1"/>
  <c r="G433" i="1" s="1"/>
  <c r="G84" i="1"/>
  <c r="G449" i="1" s="1"/>
  <c r="G278" i="1"/>
  <c r="G643" i="1" s="1"/>
  <c r="G32" i="1"/>
  <c r="G397" i="1" s="1"/>
  <c r="G109" i="1"/>
  <c r="G474" i="1" s="1"/>
  <c r="G189" i="1"/>
  <c r="G554" i="1" s="1"/>
  <c r="G313" i="1"/>
  <c r="G678" i="1" s="1"/>
  <c r="G220" i="1"/>
  <c r="G585" i="1" s="1"/>
  <c r="G83" i="1"/>
  <c r="G448" i="1" s="1"/>
  <c r="G267" i="1"/>
  <c r="G632" i="1" s="1"/>
  <c r="G252" i="1"/>
  <c r="G617" i="1" s="1"/>
  <c r="G261" i="1"/>
  <c r="G626" i="1" s="1"/>
  <c r="G207" i="1"/>
  <c r="G572" i="1" s="1"/>
  <c r="G239" i="1"/>
  <c r="G604" i="1" s="1"/>
  <c r="G116" i="1"/>
  <c r="G481" i="1" s="1"/>
  <c r="G280" i="1"/>
  <c r="G645" i="1" s="1"/>
  <c r="G362" i="1"/>
  <c r="G727" i="1" s="1"/>
  <c r="G173" i="1"/>
  <c r="G538" i="1" s="1"/>
  <c r="G156" i="1"/>
  <c r="G521" i="1" s="1"/>
  <c r="G360" i="1"/>
  <c r="G725" i="1" s="1"/>
  <c r="G175" i="1"/>
  <c r="G540" i="1" s="1"/>
  <c r="G70" i="1"/>
  <c r="G435" i="1" s="1"/>
  <c r="G85" i="1"/>
  <c r="G450" i="1" s="1"/>
  <c r="G56" i="1"/>
  <c r="G421" i="1" s="1"/>
  <c r="G48" i="1"/>
  <c r="G413" i="1" s="1"/>
  <c r="G62" i="1"/>
  <c r="G427" i="1" s="1"/>
  <c r="G318" i="1"/>
  <c r="G683" i="1" s="1"/>
  <c r="G184" i="1"/>
  <c r="G549" i="1" s="1"/>
  <c r="G370" i="1"/>
  <c r="G735" i="1" s="1"/>
  <c r="G101" i="1"/>
  <c r="G466" i="1" s="1"/>
  <c r="G177" i="1"/>
  <c r="G542" i="1" s="1"/>
  <c r="G297" i="1"/>
  <c r="G662" i="1" s="1"/>
  <c r="G114" i="1"/>
  <c r="G479" i="1" s="1"/>
  <c r="G188" i="1"/>
  <c r="G553" i="1" s="1"/>
  <c r="G332" i="1"/>
  <c r="G697" i="1" s="1"/>
  <c r="G63" i="1"/>
  <c r="G428" i="1" s="1"/>
  <c r="G159" i="1"/>
  <c r="G524" i="1" s="1"/>
  <c r="G251" i="1"/>
  <c r="G616" i="1" s="1"/>
  <c r="G26" i="1"/>
  <c r="G391" i="1" s="1"/>
  <c r="G236" i="1"/>
  <c r="G601" i="1" s="1"/>
  <c r="G57" i="1"/>
  <c r="G422" i="1" s="1"/>
  <c r="G245" i="1"/>
  <c r="G610" i="1" s="1"/>
  <c r="G353" i="1"/>
  <c r="G718" i="1" s="1"/>
  <c r="G11" i="1"/>
  <c r="G376" i="1" s="1"/>
  <c r="G288" i="1"/>
  <c r="G653" i="1" s="1"/>
  <c r="G135" i="1"/>
  <c r="G500" i="1" s="1"/>
  <c r="G347" i="1"/>
  <c r="G712" i="1" s="1"/>
  <c r="G100" i="1"/>
  <c r="G465" i="1" s="1"/>
  <c r="G270" i="1"/>
  <c r="G635" i="1" s="1"/>
  <c r="G256" i="1"/>
  <c r="G621" i="1" s="1"/>
  <c r="G16" i="1"/>
  <c r="G381" i="1" s="1"/>
  <c r="G187" i="1"/>
  <c r="G552" i="1" s="1"/>
  <c r="G124" i="1"/>
  <c r="G489" i="1" s="1"/>
  <c r="G117" i="1"/>
  <c r="G482" i="1" s="1"/>
  <c r="G20" i="1"/>
  <c r="G385" i="1" s="1"/>
  <c r="G35" i="1"/>
  <c r="G400" i="1" s="1"/>
  <c r="G110" i="1"/>
  <c r="G475" i="1" s="1"/>
  <c r="G140" i="1"/>
  <c r="G505" i="1" s="1"/>
  <c r="G342" i="1"/>
  <c r="G707" i="1" s="1"/>
  <c r="G157" i="1"/>
  <c r="G522" i="1" s="1"/>
  <c r="G349" i="1"/>
  <c r="G714" i="1" s="1"/>
  <c r="G258" i="1"/>
  <c r="G623" i="1" s="1"/>
  <c r="G119" i="1"/>
  <c r="G484" i="1" s="1"/>
  <c r="G307" i="1"/>
  <c r="G672" i="1" s="1"/>
  <c r="G354" i="1"/>
  <c r="G719" i="1" s="1"/>
  <c r="G334" i="1"/>
  <c r="G699" i="1" s="1"/>
  <c r="G90" i="1"/>
  <c r="G455" i="1" s="1"/>
  <c r="G279" i="1"/>
  <c r="G644" i="1" s="1"/>
  <c r="G192" i="1"/>
  <c r="G557" i="1" s="1"/>
  <c r="G50" i="1"/>
  <c r="G415" i="1" s="1"/>
  <c r="G330" i="1"/>
  <c r="G695" i="1" s="1"/>
  <c r="G37" i="1"/>
  <c r="G402" i="1" s="1"/>
  <c r="G145" i="1"/>
  <c r="G510" i="1" s="1"/>
  <c r="G241" i="1"/>
  <c r="G606" i="1" s="1"/>
  <c r="G369" i="1"/>
  <c r="G734" i="1" s="1"/>
  <c r="G74" i="1"/>
  <c r="G439" i="1" s="1"/>
  <c r="G274" i="1"/>
  <c r="G639" i="1" s="1"/>
  <c r="G15" i="1"/>
  <c r="G380" i="1" s="1"/>
  <c r="G127" i="1"/>
  <c r="G492" i="1" s="1"/>
  <c r="G199" i="1"/>
  <c r="G564" i="1" s="1"/>
  <c r="G323" i="1"/>
  <c r="G688" i="1" s="1"/>
  <c r="G170" i="1"/>
  <c r="G535" i="1" s="1"/>
  <c r="G13" i="1"/>
  <c r="G378" i="1" s="1"/>
  <c r="G181" i="1"/>
  <c r="G546" i="1" s="1"/>
  <c r="G293" i="1"/>
  <c r="G658" i="1" s="1"/>
  <c r="G328" i="1"/>
  <c r="G693" i="1" s="1"/>
  <c r="G134" i="1"/>
  <c r="G499" i="1" s="1"/>
  <c r="G67" i="1"/>
  <c r="G432" i="1" s="1"/>
  <c r="G295" i="1"/>
  <c r="G660" i="1" s="1"/>
  <c r="G144" i="1"/>
  <c r="G509" i="1" s="1"/>
  <c r="G216" i="1"/>
  <c r="G581" i="1" s="1"/>
  <c r="G200" i="1"/>
  <c r="G565" i="1" s="1"/>
  <c r="G82" i="1"/>
  <c r="G447" i="1" s="1"/>
  <c r="G217" i="1"/>
  <c r="G582" i="1" s="1"/>
  <c r="G131" i="1"/>
  <c r="G496" i="1" s="1"/>
  <c r="G301" i="1"/>
  <c r="G666" i="1" s="1"/>
  <c r="G303" i="1"/>
  <c r="G668" i="1" s="1"/>
  <c r="G17" i="1"/>
  <c r="G382" i="1" s="1"/>
  <c r="G96" i="1"/>
  <c r="G461" i="1" s="1"/>
  <c r="G194" i="1"/>
  <c r="G559" i="1" s="1"/>
  <c r="G201" i="1"/>
  <c r="G566" i="1" s="1"/>
  <c r="G214" i="1"/>
  <c r="G579" i="1" s="1"/>
  <c r="G58" i="1"/>
  <c r="G423" i="1" s="1"/>
  <c r="G329" i="1"/>
  <c r="G694" i="1" s="1"/>
  <c r="G364" i="1"/>
  <c r="G729" i="1" s="1"/>
  <c r="G179" i="1"/>
  <c r="G544" i="1" s="1"/>
  <c r="G268" i="1"/>
  <c r="G633" i="1" s="1"/>
  <c r="G76" i="1"/>
  <c r="G441" i="1" s="1"/>
  <c r="G80" i="1"/>
  <c r="G445" i="1" s="1"/>
  <c r="G142" i="1"/>
  <c r="G507" i="1" s="1"/>
  <c r="G235" i="1"/>
  <c r="G600" i="1" s="1"/>
  <c r="G229" i="1"/>
  <c r="G594" i="1" s="1"/>
  <c r="G240" i="1"/>
  <c r="G605" i="1" s="1"/>
  <c r="G193" i="1"/>
  <c r="G558" i="1" s="1"/>
  <c r="G324" i="1"/>
  <c r="G689" i="1" s="1"/>
  <c r="G345" i="1"/>
  <c r="G710" i="1" s="1"/>
  <c r="G262" i="1"/>
  <c r="G627" i="1" s="1"/>
  <c r="G350" i="1"/>
  <c r="G715" i="1" s="1"/>
  <c r="G273" i="1"/>
  <c r="G638" i="1" s="1"/>
  <c r="G122" i="1"/>
  <c r="G487" i="1" s="1"/>
  <c r="G227" i="1"/>
  <c r="G592" i="1" s="1"/>
  <c r="G210" i="1"/>
  <c r="G575" i="1" s="1"/>
  <c r="G325" i="1"/>
  <c r="G690" i="1" s="1"/>
  <c r="G327" i="1"/>
  <c r="G692" i="1" s="1"/>
  <c r="G246" i="1"/>
  <c r="G611" i="1" s="1"/>
  <c r="G9" i="1"/>
  <c r="G374" i="1" s="1"/>
  <c r="G341" i="1"/>
  <c r="G706" i="1" s="1"/>
  <c r="G331" i="1"/>
  <c r="G696" i="1" s="1"/>
  <c r="G224" i="1"/>
  <c r="G589" i="1" s="1"/>
  <c r="G31" i="1"/>
  <c r="G396" i="1" s="1"/>
  <c r="G79" i="1"/>
  <c r="G444" i="1" s="1"/>
  <c r="G125" i="1"/>
  <c r="G490" i="1" s="1"/>
  <c r="G164" i="1"/>
  <c r="G529" i="1" s="1"/>
  <c r="G95" i="1"/>
  <c r="G460" i="1" s="1"/>
  <c r="G98" i="1"/>
  <c r="G463" i="1" s="1"/>
  <c r="G277" i="1"/>
  <c r="G642" i="1" s="1"/>
  <c r="G19" i="1"/>
  <c r="G384" i="1" s="1"/>
  <c r="G162" i="1"/>
  <c r="G527" i="1" s="1"/>
  <c r="G218" i="1"/>
  <c r="G583" i="1" s="1"/>
  <c r="G107" i="1"/>
  <c r="G472" i="1" s="1"/>
  <c r="G40" i="1"/>
  <c r="G405" i="1" s="1"/>
  <c r="G10" i="1"/>
  <c r="G375" i="1" s="1"/>
  <c r="G202" i="1"/>
  <c r="G567" i="1" s="1"/>
  <c r="G128" i="1"/>
  <c r="G493" i="1" s="1"/>
  <c r="G66" i="1"/>
  <c r="G431" i="1" s="1"/>
  <c r="G47" i="1"/>
  <c r="G412" i="1" s="1"/>
  <c r="G359" i="1"/>
  <c r="G724" i="1" s="1"/>
  <c r="G221" i="1"/>
  <c r="G586" i="1" s="1"/>
  <c r="G180" i="1"/>
  <c r="G545" i="1" s="1"/>
  <c r="G232" i="1"/>
  <c r="G597" i="1" s="1"/>
  <c r="G60" i="1"/>
  <c r="G425" i="1" s="1"/>
  <c r="G338" i="1"/>
  <c r="G703" i="1" s="1"/>
  <c r="G41" i="1"/>
  <c r="G406" i="1" s="1"/>
  <c r="G153" i="1"/>
  <c r="G518" i="1" s="1"/>
  <c r="G249" i="1"/>
  <c r="G614" i="1" s="1"/>
  <c r="G18" i="1"/>
  <c r="G383" i="1" s="1"/>
  <c r="G352" i="1"/>
  <c r="G717" i="1" s="1"/>
  <c r="G171" i="1"/>
  <c r="G536" i="1" s="1"/>
  <c r="G52" i="1"/>
  <c r="G417" i="1" s="1"/>
  <c r="G81" i="1"/>
  <c r="G446" i="1" s="1"/>
  <c r="G365" i="1"/>
  <c r="G730" i="1" s="1"/>
  <c r="G310" i="1"/>
  <c r="G675" i="1" s="1"/>
  <c r="G367" i="1"/>
  <c r="G732" i="1" s="1"/>
  <c r="G304" i="1"/>
  <c r="G669" i="1" s="1"/>
  <c r="G146" i="1"/>
  <c r="G511" i="1" s="1"/>
  <c r="G97" i="1"/>
  <c r="G462" i="1" s="1"/>
  <c r="G289" i="1"/>
  <c r="G654" i="1" s="1"/>
  <c r="G228" i="1"/>
  <c r="G593" i="1" s="1"/>
  <c r="G91" i="1"/>
  <c r="G456" i="1" s="1"/>
  <c r="G275" i="1"/>
  <c r="G640" i="1" s="1"/>
  <c r="G260" i="1"/>
  <c r="G625" i="1" s="1"/>
  <c r="G269" i="1"/>
  <c r="G634" i="1" s="1"/>
  <c r="G215" i="1"/>
  <c r="G580" i="1" s="1"/>
  <c r="G247" i="1"/>
  <c r="G612" i="1" s="1"/>
  <c r="G154" i="1"/>
  <c r="G519" i="1" s="1"/>
  <c r="G38" i="1"/>
  <c r="G403" i="1" s="1"/>
  <c r="G322" i="1"/>
  <c r="G687" i="1" s="1"/>
  <c r="G33" i="1"/>
  <c r="G398" i="1" s="1"/>
  <c r="G141" i="1"/>
  <c r="G506" i="1" s="1"/>
  <c r="G233" i="1"/>
  <c r="G598" i="1" s="1"/>
  <c r="G361" i="1"/>
  <c r="G726" i="1" s="1"/>
  <c r="G64" i="1"/>
  <c r="G429" i="1" s="1"/>
  <c r="G266" i="1"/>
  <c r="G631" i="1" s="1"/>
  <c r="G72" i="1"/>
  <c r="G437" i="1" s="1"/>
  <c r="G123" i="1"/>
  <c r="G488" i="1" s="1"/>
  <c r="G195" i="1"/>
  <c r="G560" i="1" s="1"/>
  <c r="G315" i="1"/>
  <c r="G680" i="1" s="1"/>
  <c r="G160" i="1"/>
  <c r="G525" i="1" s="1"/>
  <c r="G366" i="1"/>
  <c r="G731" i="1" s="1"/>
  <c r="G149" i="1"/>
  <c r="G514" i="1" s="1"/>
  <c r="G285" i="1"/>
  <c r="G650" i="1" s="1"/>
  <c r="G320" i="1"/>
  <c r="G685" i="1" s="1"/>
  <c r="G112" i="1"/>
  <c r="G477" i="1" s="1"/>
  <c r="G55" i="1"/>
  <c r="G420" i="1" s="1"/>
  <c r="G287" i="1"/>
  <c r="G652" i="1" s="1"/>
  <c r="G136" i="1"/>
  <c r="G501" i="1" s="1"/>
  <c r="G208" i="1"/>
  <c r="G573" i="1" s="1"/>
  <c r="G182" i="1"/>
  <c r="G547" i="1" s="1"/>
  <c r="G250" i="1"/>
  <c r="G615" i="1" s="1"/>
  <c r="G111" i="1"/>
  <c r="G476" i="1" s="1"/>
  <c r="G299" i="1"/>
  <c r="G664" i="1" s="1"/>
  <c r="G24" i="1"/>
  <c r="G389" i="1" s="1"/>
  <c r="G326" i="1"/>
  <c r="G691" i="1" s="1"/>
  <c r="G44" i="1"/>
  <c r="G409" i="1" s="1"/>
  <c r="G271" i="1"/>
  <c r="G636" i="1" s="1"/>
  <c r="G176" i="1"/>
  <c r="G541" i="1" s="1"/>
  <c r="G78" i="1"/>
  <c r="G443" i="1" s="1"/>
  <c r="G65" i="1"/>
  <c r="G430" i="1" s="1"/>
  <c r="G257" i="1"/>
  <c r="G622" i="1" s="1"/>
  <c r="G54" i="1"/>
  <c r="G419" i="1" s="1"/>
  <c r="G28" i="1"/>
  <c r="G393" i="1" s="1"/>
  <c r="G191" i="1"/>
  <c r="G556" i="1" s="1"/>
  <c r="G152" i="1"/>
  <c r="G517" i="1" s="1"/>
  <c r="G121" i="1"/>
  <c r="G486" i="1" s="1"/>
  <c r="G30" i="1"/>
  <c r="G395" i="1" s="1"/>
  <c r="G43" i="1"/>
  <c r="G408" i="1" s="1"/>
  <c r="G130" i="1"/>
  <c r="G495" i="1" s="1"/>
  <c r="G148" i="1"/>
  <c r="G513" i="1" s="1"/>
  <c r="G198" i="1"/>
  <c r="G563" i="1" s="1"/>
  <c r="G22" i="1"/>
  <c r="G387" i="1" s="1"/>
  <c r="G105" i="1"/>
  <c r="G470" i="1" s="1"/>
  <c r="G185" i="1"/>
  <c r="G550" i="1" s="1"/>
  <c r="G305" i="1"/>
  <c r="G670" i="1" s="1"/>
  <c r="G120" i="1"/>
  <c r="G485" i="1" s="1"/>
  <c r="G212" i="1"/>
  <c r="G577" i="1" s="1"/>
  <c r="G340" i="1"/>
  <c r="G705" i="1" s="1"/>
  <c r="G71" i="1"/>
  <c r="G436" i="1" s="1"/>
  <c r="G163" i="1"/>
  <c r="G528" i="1" s="1"/>
  <c r="G259" i="1"/>
  <c r="G624" i="1" s="1"/>
  <c r="G42" i="1"/>
  <c r="G407" i="1" s="1"/>
  <c r="G244" i="1"/>
  <c r="G609" i="1" s="1"/>
  <c r="G61" i="1"/>
  <c r="G426" i="1" s="1"/>
  <c r="G253" i="1"/>
  <c r="G618" i="1" s="1"/>
  <c r="G357" i="1"/>
  <c r="G722" i="1" s="1"/>
  <c r="G167" i="1"/>
  <c r="G532" i="1" s="1"/>
  <c r="G108" i="1"/>
  <c r="G473" i="1" s="1"/>
  <c r="G355" i="1"/>
  <c r="G720" i="1" s="1"/>
  <c r="G264" i="1"/>
  <c r="G629" i="1" s="1"/>
  <c r="G231" i="1"/>
  <c r="G596" i="1" s="1"/>
  <c r="G296" i="1"/>
  <c r="G661" i="1" s="1"/>
  <c r="G302" i="1"/>
  <c r="G667" i="1" s="1"/>
  <c r="AY7" i="4"/>
  <c r="BK7" i="4" s="1"/>
  <c r="S7" i="4"/>
  <c r="AE7" i="4" s="1"/>
  <c r="D373" i="4"/>
  <c r="D377" i="4"/>
  <c r="D381" i="4"/>
  <c r="D385" i="4"/>
  <c r="D389" i="4"/>
  <c r="D393" i="4"/>
  <c r="D397" i="4"/>
  <c r="D401" i="4"/>
  <c r="D405" i="4"/>
  <c r="D409" i="4"/>
  <c r="D413" i="4"/>
  <c r="D417" i="4"/>
  <c r="D421" i="4"/>
  <c r="D425" i="4"/>
  <c r="D429" i="4"/>
  <c r="D433" i="4"/>
  <c r="D437" i="4"/>
  <c r="D441" i="4"/>
  <c r="D445" i="4"/>
  <c r="D449" i="4"/>
  <c r="D453" i="4"/>
  <c r="D457" i="4"/>
  <c r="D461" i="4"/>
  <c r="D465" i="4"/>
  <c r="D469" i="4"/>
  <c r="D473" i="4"/>
  <c r="D477" i="4"/>
  <c r="D481" i="4"/>
  <c r="D485" i="4"/>
  <c r="D489" i="4"/>
  <c r="D493" i="4"/>
  <c r="D497" i="4"/>
  <c r="D501" i="4"/>
  <c r="D505" i="4"/>
  <c r="D509" i="4"/>
  <c r="D513" i="4"/>
  <c r="D517" i="4"/>
  <c r="D521" i="4"/>
  <c r="D525" i="4"/>
  <c r="D529" i="4"/>
  <c r="D533" i="4"/>
  <c r="D537" i="4"/>
  <c r="D541" i="4"/>
  <c r="D545" i="4"/>
  <c r="D549" i="4"/>
  <c r="D553" i="4"/>
  <c r="D557" i="4"/>
  <c r="D561" i="4"/>
  <c r="D565" i="4"/>
  <c r="D569" i="4"/>
  <c r="D573" i="4"/>
  <c r="D577" i="4"/>
  <c r="D581" i="4"/>
  <c r="D585" i="4"/>
  <c r="D589" i="4"/>
  <c r="D593" i="4"/>
  <c r="D597" i="4"/>
  <c r="D601" i="4"/>
  <c r="D605" i="4"/>
  <c r="D609" i="4"/>
  <c r="D613" i="4"/>
  <c r="D617" i="4"/>
  <c r="D621" i="4"/>
  <c r="D625" i="4"/>
  <c r="D629" i="4"/>
  <c r="D633" i="4"/>
  <c r="D637" i="4"/>
  <c r="D641" i="4"/>
  <c r="D645" i="4"/>
  <c r="D649" i="4"/>
  <c r="D653" i="4"/>
  <c r="D657" i="4"/>
  <c r="D661" i="4"/>
  <c r="D665" i="4"/>
  <c r="D669" i="4"/>
  <c r="D673" i="4"/>
  <c r="D677" i="4"/>
  <c r="D681" i="4"/>
  <c r="D685" i="4"/>
  <c r="D689" i="4"/>
  <c r="D693" i="4"/>
  <c r="D697" i="4"/>
  <c r="D701" i="4"/>
  <c r="D705" i="4"/>
  <c r="D709" i="4"/>
  <c r="D374" i="4"/>
  <c r="D378" i="4"/>
  <c r="D382" i="4"/>
  <c r="D386" i="4"/>
  <c r="D390" i="4"/>
  <c r="D394" i="4"/>
  <c r="D398" i="4"/>
  <c r="D402" i="4"/>
  <c r="D406" i="4"/>
  <c r="D410" i="4"/>
  <c r="D414" i="4"/>
  <c r="D418" i="4"/>
  <c r="D422" i="4"/>
  <c r="D426" i="4"/>
  <c r="D430" i="4"/>
  <c r="D434" i="4"/>
  <c r="D438" i="4"/>
  <c r="D442" i="4"/>
  <c r="D446" i="4"/>
  <c r="D450" i="4"/>
  <c r="D454" i="4"/>
  <c r="D458" i="4"/>
  <c r="D462" i="4"/>
  <c r="D466" i="4"/>
  <c r="D470" i="4"/>
  <c r="D474" i="4"/>
  <c r="D478" i="4"/>
  <c r="D482" i="4"/>
  <c r="D486" i="4"/>
  <c r="D490" i="4"/>
  <c r="D494" i="4"/>
  <c r="D498" i="4"/>
  <c r="D502" i="4"/>
  <c r="D506" i="4"/>
  <c r="D510" i="4"/>
  <c r="D514" i="4"/>
  <c r="D518" i="4"/>
  <c r="D522" i="4"/>
  <c r="D526" i="4"/>
  <c r="D530" i="4"/>
  <c r="D534" i="4"/>
  <c r="D538" i="4"/>
  <c r="D542" i="4"/>
  <c r="D546" i="4"/>
  <c r="D550" i="4"/>
  <c r="D554" i="4"/>
  <c r="D558" i="4"/>
  <c r="D562" i="4"/>
  <c r="D566" i="4"/>
  <c r="D570" i="4"/>
  <c r="D574" i="4"/>
  <c r="D578" i="4"/>
  <c r="D582" i="4"/>
  <c r="D586" i="4"/>
  <c r="D590" i="4"/>
  <c r="D594" i="4"/>
  <c r="D598" i="4"/>
  <c r="D602" i="4"/>
  <c r="D606" i="4"/>
  <c r="D610" i="4"/>
  <c r="D614" i="4"/>
  <c r="D618" i="4"/>
  <c r="D622" i="4"/>
  <c r="D626" i="4"/>
  <c r="D630" i="4"/>
  <c r="D634" i="4"/>
  <c r="D638" i="4"/>
  <c r="D642" i="4"/>
  <c r="D646" i="4"/>
  <c r="D650" i="4"/>
  <c r="D654" i="4"/>
  <c r="D658" i="4"/>
  <c r="D662" i="4"/>
  <c r="D666" i="4"/>
  <c r="D670" i="4"/>
  <c r="D674" i="4"/>
  <c r="D678" i="4"/>
  <c r="D682" i="4"/>
  <c r="D686" i="4"/>
  <c r="D690" i="4"/>
  <c r="D694" i="4"/>
  <c r="D698" i="4"/>
  <c r="D702" i="4"/>
  <c r="D706" i="4"/>
  <c r="D710" i="4"/>
  <c r="D375" i="4"/>
  <c r="D379" i="4"/>
  <c r="D383" i="4"/>
  <c r="D387" i="4"/>
  <c r="D391" i="4"/>
  <c r="D395" i="4"/>
  <c r="D399" i="4"/>
  <c r="D403" i="4"/>
  <c r="D407" i="4"/>
  <c r="D411" i="4"/>
  <c r="D415" i="4"/>
  <c r="D419" i="4"/>
  <c r="D423" i="4"/>
  <c r="D427" i="4"/>
  <c r="D431" i="4"/>
  <c r="D435" i="4"/>
  <c r="D439" i="4"/>
  <c r="D443" i="4"/>
  <c r="D447" i="4"/>
  <c r="D451" i="4"/>
  <c r="D455" i="4"/>
  <c r="D459" i="4"/>
  <c r="D463" i="4"/>
  <c r="D467" i="4"/>
  <c r="D471" i="4"/>
  <c r="D475" i="4"/>
  <c r="D479" i="4"/>
  <c r="D483" i="4"/>
  <c r="D487" i="4"/>
  <c r="D491" i="4"/>
  <c r="D495" i="4"/>
  <c r="D499" i="4"/>
  <c r="D503" i="4"/>
  <c r="D507" i="4"/>
  <c r="D511" i="4"/>
  <c r="D515" i="4"/>
  <c r="D519" i="4"/>
  <c r="D523" i="4"/>
  <c r="D527" i="4"/>
  <c r="D531" i="4"/>
  <c r="D535" i="4"/>
  <c r="D539" i="4"/>
  <c r="D543" i="4"/>
  <c r="D547" i="4"/>
  <c r="D551" i="4"/>
  <c r="D555" i="4"/>
  <c r="D559" i="4"/>
  <c r="D563" i="4"/>
  <c r="D567" i="4"/>
  <c r="D571" i="4"/>
  <c r="D575" i="4"/>
  <c r="D579" i="4"/>
  <c r="D583" i="4"/>
  <c r="D587" i="4"/>
  <c r="D591" i="4"/>
  <c r="D595" i="4"/>
  <c r="D599" i="4"/>
  <c r="D603" i="4"/>
  <c r="D607" i="4"/>
  <c r="D611" i="4"/>
  <c r="D615" i="4"/>
  <c r="D619" i="4"/>
  <c r="D623" i="4"/>
  <c r="D627" i="4"/>
  <c r="D631" i="4"/>
  <c r="D635" i="4"/>
  <c r="D639" i="4"/>
  <c r="D643" i="4"/>
  <c r="D647" i="4"/>
  <c r="D651" i="4"/>
  <c r="D655" i="4"/>
  <c r="D659" i="4"/>
  <c r="D663" i="4"/>
  <c r="D667" i="4"/>
  <c r="D671" i="4"/>
  <c r="D675" i="4"/>
  <c r="D679" i="4"/>
  <c r="D683" i="4"/>
  <c r="D687" i="4"/>
  <c r="D691" i="4"/>
  <c r="D695" i="4"/>
  <c r="D699" i="4"/>
  <c r="D703" i="4"/>
  <c r="D707" i="4"/>
  <c r="D711" i="4"/>
  <c r="D372" i="4"/>
  <c r="D376" i="4"/>
  <c r="D380" i="4"/>
  <c r="D384" i="4"/>
  <c r="D388" i="4"/>
  <c r="D392" i="4"/>
  <c r="D396" i="4"/>
  <c r="D400" i="4"/>
  <c r="D404" i="4"/>
  <c r="D408" i="4"/>
  <c r="D412" i="4"/>
  <c r="D416" i="4"/>
  <c r="D420" i="4"/>
  <c r="D424" i="4"/>
  <c r="D428" i="4"/>
  <c r="D432" i="4"/>
  <c r="D436" i="4"/>
  <c r="D440" i="4"/>
  <c r="D444" i="4"/>
  <c r="D448" i="4"/>
  <c r="D452" i="4"/>
  <c r="D456" i="4"/>
  <c r="D460" i="4"/>
  <c r="D464" i="4"/>
  <c r="D468" i="4"/>
  <c r="D472" i="4"/>
  <c r="D476" i="4"/>
  <c r="D480" i="4"/>
  <c r="D484" i="4"/>
  <c r="D488" i="4"/>
  <c r="D492" i="4"/>
  <c r="D496" i="4"/>
  <c r="D500" i="4"/>
  <c r="D504" i="4"/>
  <c r="D508" i="4"/>
  <c r="D512" i="4"/>
  <c r="D516" i="4"/>
  <c r="D520" i="4"/>
  <c r="D524" i="4"/>
  <c r="D528" i="4"/>
  <c r="D532" i="4"/>
  <c r="D536" i="4"/>
  <c r="D540" i="4"/>
  <c r="D544" i="4"/>
  <c r="D548" i="4"/>
  <c r="D552" i="4"/>
  <c r="D556" i="4"/>
  <c r="D560" i="4"/>
  <c r="D564" i="4"/>
  <c r="D568" i="4"/>
  <c r="D572" i="4"/>
  <c r="D576" i="4"/>
  <c r="D580" i="4"/>
  <c r="D584" i="4"/>
  <c r="D588" i="4"/>
  <c r="D592" i="4"/>
  <c r="D596" i="4"/>
  <c r="D600" i="4"/>
  <c r="D604" i="4"/>
  <c r="D608" i="4"/>
  <c r="D612" i="4"/>
  <c r="D616" i="4"/>
  <c r="D620" i="4"/>
  <c r="D624" i="4"/>
  <c r="D628" i="4"/>
  <c r="D632" i="4"/>
  <c r="D636" i="4"/>
  <c r="D640" i="4"/>
  <c r="D644" i="4"/>
  <c r="D648" i="4"/>
  <c r="D652" i="4"/>
  <c r="D656" i="4"/>
  <c r="D660" i="4"/>
  <c r="D664" i="4"/>
  <c r="D668" i="4"/>
  <c r="D672" i="4"/>
  <c r="D676" i="4"/>
  <c r="D680" i="4"/>
  <c r="D684" i="4"/>
  <c r="D688" i="4"/>
  <c r="D692" i="4"/>
  <c r="D696" i="4"/>
  <c r="D700" i="4"/>
  <c r="D704" i="4"/>
  <c r="D708" i="4"/>
  <c r="D713" i="4"/>
  <c r="D717" i="4"/>
  <c r="D721" i="4"/>
  <c r="D725" i="4"/>
  <c r="D729" i="4"/>
  <c r="D733" i="4"/>
  <c r="D714" i="4"/>
  <c r="D718" i="4"/>
  <c r="D722" i="4"/>
  <c r="D726" i="4"/>
  <c r="D730" i="4"/>
  <c r="D734" i="4"/>
  <c r="D715" i="4"/>
  <c r="D719" i="4"/>
  <c r="D723" i="4"/>
  <c r="D727" i="4"/>
  <c r="D731" i="4"/>
  <c r="D735" i="4"/>
  <c r="D712" i="4"/>
  <c r="D716" i="4"/>
  <c r="D720" i="4"/>
  <c r="D724" i="4"/>
  <c r="D728" i="4"/>
  <c r="D732" i="4"/>
  <c r="D736" i="4"/>
  <c r="F375" i="4"/>
  <c r="F377" i="4"/>
  <c r="F384" i="4"/>
  <c r="F386" i="4"/>
  <c r="F389" i="4"/>
  <c r="F392" i="4"/>
  <c r="F394" i="4"/>
  <c r="F397" i="4"/>
  <c r="F400" i="4"/>
  <c r="F402" i="4"/>
  <c r="F406" i="4"/>
  <c r="F409" i="4"/>
  <c r="F411" i="4"/>
  <c r="F418" i="4"/>
  <c r="M418" i="4" s="1"/>
  <c r="N418" i="4" s="1"/>
  <c r="AH27" i="15" s="1"/>
  <c r="F421" i="4"/>
  <c r="F424" i="4"/>
  <c r="F427" i="4"/>
  <c r="F434" i="4"/>
  <c r="F437" i="4"/>
  <c r="F440" i="4"/>
  <c r="F443" i="4"/>
  <c r="F449" i="4"/>
  <c r="F452" i="4"/>
  <c r="F456" i="4"/>
  <c r="F459" i="4"/>
  <c r="F462" i="4"/>
  <c r="F465" i="4"/>
  <c r="F472" i="4"/>
  <c r="F475" i="4"/>
  <c r="F478" i="4"/>
  <c r="F481" i="4"/>
  <c r="F484" i="4"/>
  <c r="F486" i="4"/>
  <c r="F489" i="4"/>
  <c r="F490" i="4"/>
  <c r="F492" i="4"/>
  <c r="F495" i="4"/>
  <c r="F498" i="4"/>
  <c r="F501" i="4"/>
  <c r="M501" i="4" s="1"/>
  <c r="N501" i="4" s="1"/>
  <c r="AH530" i="15" s="1"/>
  <c r="F504" i="4"/>
  <c r="F511" i="4"/>
  <c r="F514" i="4"/>
  <c r="F517" i="4"/>
  <c r="F520" i="4"/>
  <c r="F527" i="4"/>
  <c r="F530" i="4"/>
  <c r="F538" i="4"/>
  <c r="M538" i="4" s="1"/>
  <c r="N538" i="4" s="1"/>
  <c r="AH566" i="15" s="1"/>
  <c r="F544" i="4"/>
  <c r="F552" i="4"/>
  <c r="F560" i="4"/>
  <c r="F568" i="4"/>
  <c r="F576" i="4"/>
  <c r="F584" i="4"/>
  <c r="F590" i="4"/>
  <c r="F593" i="4"/>
  <c r="F600" i="4"/>
  <c r="F603" i="4"/>
  <c r="F606" i="4"/>
  <c r="F609" i="4"/>
  <c r="F616" i="4"/>
  <c r="M616" i="4" s="1"/>
  <c r="N616" i="4" s="1"/>
  <c r="AH641" i="15" s="1"/>
  <c r="F619" i="4"/>
  <c r="F622" i="4"/>
  <c r="F625" i="4"/>
  <c r="F632" i="4"/>
  <c r="F634" i="4"/>
  <c r="F637" i="4"/>
  <c r="F643" i="4"/>
  <c r="F645" i="4"/>
  <c r="F652" i="4"/>
  <c r="F654" i="4"/>
  <c r="F659" i="4"/>
  <c r="F661" i="4"/>
  <c r="F664" i="4"/>
  <c r="F667" i="4"/>
  <c r="F669" i="4"/>
  <c r="F674" i="4"/>
  <c r="F682" i="4"/>
  <c r="F687" i="4"/>
  <c r="F689" i="4"/>
  <c r="F696" i="4"/>
  <c r="F698" i="4"/>
  <c r="F700" i="4"/>
  <c r="F703" i="4"/>
  <c r="F705" i="4"/>
  <c r="F708" i="4"/>
  <c r="F711" i="4"/>
  <c r="F713" i="4"/>
  <c r="F716" i="4"/>
  <c r="F719" i="4"/>
  <c r="F721" i="4"/>
  <c r="F724" i="4"/>
  <c r="F727" i="4"/>
  <c r="F729" i="4"/>
  <c r="F732" i="4"/>
  <c r="F735" i="4"/>
  <c r="F374" i="4"/>
  <c r="F379" i="4"/>
  <c r="F381" i="4"/>
  <c r="F391" i="4"/>
  <c r="F399" i="4"/>
  <c r="F405" i="4"/>
  <c r="F408" i="4"/>
  <c r="F414" i="4"/>
  <c r="M414" i="4" s="1"/>
  <c r="N414" i="4" s="1"/>
  <c r="AH464" i="15" s="1"/>
  <c r="F417" i="4"/>
  <c r="F420" i="4"/>
  <c r="F423" i="4"/>
  <c r="F430" i="4"/>
  <c r="F433" i="4"/>
  <c r="F436" i="4"/>
  <c r="F439" i="4"/>
  <c r="F446" i="4"/>
  <c r="F448" i="4"/>
  <c r="F451" i="4"/>
  <c r="F455" i="4"/>
  <c r="F458" i="4"/>
  <c r="F461" i="4"/>
  <c r="F468" i="4"/>
  <c r="F471" i="4"/>
  <c r="F474" i="4"/>
  <c r="F477" i="4"/>
  <c r="F483" i="4"/>
  <c r="F497" i="4"/>
  <c r="M497" i="4" s="1"/>
  <c r="N497" i="4" s="1"/>
  <c r="AH526" i="15" s="1"/>
  <c r="F500" i="4"/>
  <c r="F507" i="4"/>
  <c r="F510" i="4"/>
  <c r="F513" i="4"/>
  <c r="F516" i="4"/>
  <c r="F523" i="4"/>
  <c r="F526" i="4"/>
  <c r="F529" i="4"/>
  <c r="F532" i="4"/>
  <c r="F535" i="4"/>
  <c r="F537" i="4"/>
  <c r="F541" i="4"/>
  <c r="F543" i="4"/>
  <c r="F546" i="4"/>
  <c r="F549" i="4"/>
  <c r="F551" i="4"/>
  <c r="M551" i="4" s="1"/>
  <c r="N551" i="4" s="1"/>
  <c r="AH579" i="15" s="1"/>
  <c r="F554" i="4"/>
  <c r="F557" i="4"/>
  <c r="F559" i="4"/>
  <c r="F562" i="4"/>
  <c r="M562" i="4" s="1"/>
  <c r="N562" i="4" s="1"/>
  <c r="AH590" i="15" s="1"/>
  <c r="F565" i="4"/>
  <c r="F567" i="4"/>
  <c r="F570" i="4"/>
  <c r="F573" i="4"/>
  <c r="F575" i="4"/>
  <c r="F578" i="4"/>
  <c r="F581" i="4"/>
  <c r="F583" i="4"/>
  <c r="F586" i="4"/>
  <c r="F587" i="4"/>
  <c r="F589" i="4"/>
  <c r="F596" i="4"/>
  <c r="F599" i="4"/>
  <c r="F602" i="4"/>
  <c r="F605" i="4"/>
  <c r="M605" i="4" s="1"/>
  <c r="N605" i="4" s="1"/>
  <c r="AH630" i="15" s="1"/>
  <c r="F612" i="4"/>
  <c r="M612" i="4" s="1"/>
  <c r="N612" i="4" s="1"/>
  <c r="AH637" i="15" s="1"/>
  <c r="F615" i="4"/>
  <c r="F618" i="4"/>
  <c r="F621" i="4"/>
  <c r="F628" i="4"/>
  <c r="F631" i="4"/>
  <c r="F640" i="4"/>
  <c r="F642" i="4"/>
  <c r="F647" i="4"/>
  <c r="F649" i="4"/>
  <c r="F656" i="4"/>
  <c r="F658" i="4"/>
  <c r="F666" i="4"/>
  <c r="F671" i="4"/>
  <c r="F673" i="4"/>
  <c r="F676" i="4"/>
  <c r="F679" i="4"/>
  <c r="F681" i="4"/>
  <c r="F684" i="4"/>
  <c r="F686" i="4"/>
  <c r="F691" i="4"/>
  <c r="F693" i="4"/>
  <c r="F702" i="4"/>
  <c r="F710" i="4"/>
  <c r="F718" i="4"/>
  <c r="F726" i="4"/>
  <c r="F734" i="4"/>
  <c r="F376" i="4"/>
  <c r="F378" i="4"/>
  <c r="F383" i="4"/>
  <c r="F385" i="4"/>
  <c r="F388" i="4"/>
  <c r="F390" i="4"/>
  <c r="F393" i="4"/>
  <c r="F396" i="4"/>
  <c r="F398" i="4"/>
  <c r="F401" i="4"/>
  <c r="F404" i="4"/>
  <c r="F407" i="4"/>
  <c r="F410" i="4"/>
  <c r="F413" i="4"/>
  <c r="F416" i="4"/>
  <c r="F419" i="4"/>
  <c r="F426" i="4"/>
  <c r="F429" i="4"/>
  <c r="F432" i="4"/>
  <c r="F435" i="4"/>
  <c r="F442" i="4"/>
  <c r="F445" i="4"/>
  <c r="M445" i="4" s="1"/>
  <c r="N445" i="4" s="1"/>
  <c r="AH95" i="15" s="1"/>
  <c r="F454" i="4"/>
  <c r="F457" i="4"/>
  <c r="F464" i="4"/>
  <c r="F467" i="4"/>
  <c r="F470" i="4"/>
  <c r="F473" i="4"/>
  <c r="F480" i="4"/>
  <c r="F482" i="4"/>
  <c r="F485" i="4"/>
  <c r="F488" i="4"/>
  <c r="F491" i="4"/>
  <c r="F494" i="4"/>
  <c r="F496" i="4"/>
  <c r="F503" i="4"/>
  <c r="F506" i="4"/>
  <c r="F509" i="4"/>
  <c r="F512" i="4"/>
  <c r="F519" i="4"/>
  <c r="F522" i="4"/>
  <c r="F525" i="4"/>
  <c r="F528" i="4"/>
  <c r="F534" i="4"/>
  <c r="M534" i="4" s="1"/>
  <c r="N534" i="4" s="1"/>
  <c r="AH562" i="15" s="1"/>
  <c r="F540" i="4"/>
  <c r="F548" i="4"/>
  <c r="F556" i="4"/>
  <c r="F564" i="4"/>
  <c r="F572" i="4"/>
  <c r="F580" i="4"/>
  <c r="F592" i="4"/>
  <c r="F595" i="4"/>
  <c r="F598" i="4"/>
  <c r="F601" i="4"/>
  <c r="M601" i="4" s="1"/>
  <c r="N601" i="4" s="1"/>
  <c r="AH626" i="15" s="1"/>
  <c r="F608" i="4"/>
  <c r="F611" i="4"/>
  <c r="F614" i="4"/>
  <c r="F617" i="4"/>
  <c r="F624" i="4"/>
  <c r="M624" i="4" s="1"/>
  <c r="N624" i="4" s="1"/>
  <c r="AH649" i="15" s="1"/>
  <c r="F627" i="4"/>
  <c r="F630" i="4"/>
  <c r="F633" i="4"/>
  <c r="F636" i="4"/>
  <c r="F639" i="4"/>
  <c r="F644" i="4"/>
  <c r="F646" i="4"/>
  <c r="F651" i="4"/>
  <c r="F653" i="4"/>
  <c r="F660" i="4"/>
  <c r="M660" i="4" s="1"/>
  <c r="N660" i="4" s="1"/>
  <c r="AH49" i="15" s="1"/>
  <c r="F663" i="4"/>
  <c r="F665" i="4"/>
  <c r="F668" i="4"/>
  <c r="F670" i="4"/>
  <c r="F678" i="4"/>
  <c r="F688" i="4"/>
  <c r="F690" i="4"/>
  <c r="F695" i="4"/>
  <c r="F697" i="4"/>
  <c r="F699" i="4"/>
  <c r="F701" i="4"/>
  <c r="F704" i="4"/>
  <c r="F707" i="4"/>
  <c r="F709" i="4"/>
  <c r="F712" i="4"/>
  <c r="F715" i="4"/>
  <c r="F717" i="4"/>
  <c r="F720" i="4"/>
  <c r="F723" i="4"/>
  <c r="F725" i="4"/>
  <c r="F728" i="4"/>
  <c r="F731" i="4"/>
  <c r="F733" i="4"/>
  <c r="F736" i="4"/>
  <c r="F372" i="4"/>
  <c r="F373" i="4"/>
  <c r="F380" i="4"/>
  <c r="F382" i="4"/>
  <c r="F387" i="4"/>
  <c r="F395" i="4"/>
  <c r="F403" i="4"/>
  <c r="F412" i="4"/>
  <c r="F415" i="4"/>
  <c r="F422" i="4"/>
  <c r="M422" i="4" s="1"/>
  <c r="N422" i="4" s="1"/>
  <c r="AH11" i="15" s="1"/>
  <c r="F425" i="4"/>
  <c r="F428" i="4"/>
  <c r="F431" i="4"/>
  <c r="F438" i="4"/>
  <c r="F441" i="4"/>
  <c r="F444" i="4"/>
  <c r="F447" i="4"/>
  <c r="F450" i="4"/>
  <c r="F453" i="4"/>
  <c r="F460" i="4"/>
  <c r="F463" i="4"/>
  <c r="F466" i="4"/>
  <c r="F469" i="4"/>
  <c r="F476" i="4"/>
  <c r="F479" i="4"/>
  <c r="F487" i="4"/>
  <c r="F493" i="4"/>
  <c r="M493" i="4" s="1"/>
  <c r="N493" i="4" s="1"/>
  <c r="AH522" i="15" s="1"/>
  <c r="F499" i="4"/>
  <c r="F502" i="4"/>
  <c r="F505" i="4"/>
  <c r="F508" i="4"/>
  <c r="F515" i="4"/>
  <c r="F518" i="4"/>
  <c r="F521" i="4"/>
  <c r="F524" i="4"/>
  <c r="F531" i="4"/>
  <c r="F533" i="4"/>
  <c r="F536" i="4"/>
  <c r="F539" i="4"/>
  <c r="F542" i="4"/>
  <c r="M542" i="4" s="1"/>
  <c r="N542" i="4" s="1"/>
  <c r="AH570" i="15" s="1"/>
  <c r="F545" i="4"/>
  <c r="F547" i="4"/>
  <c r="M547" i="4" s="1"/>
  <c r="N547" i="4" s="1"/>
  <c r="AH575" i="15" s="1"/>
  <c r="F550" i="4"/>
  <c r="F553" i="4"/>
  <c r="F555" i="4"/>
  <c r="F558" i="4"/>
  <c r="M558" i="4" s="1"/>
  <c r="N558" i="4" s="1"/>
  <c r="AH586" i="15" s="1"/>
  <c r="F561" i="4"/>
  <c r="F563" i="4"/>
  <c r="F566" i="4"/>
  <c r="F569" i="4"/>
  <c r="F571" i="4"/>
  <c r="F574" i="4"/>
  <c r="F577" i="4"/>
  <c r="F579" i="4"/>
  <c r="F582" i="4"/>
  <c r="F585" i="4"/>
  <c r="F588" i="4"/>
  <c r="F591" i="4"/>
  <c r="F594" i="4"/>
  <c r="F597" i="4"/>
  <c r="F604" i="4"/>
  <c r="F607" i="4"/>
  <c r="F610" i="4"/>
  <c r="F613" i="4"/>
  <c r="F620" i="4"/>
  <c r="M620" i="4" s="1"/>
  <c r="N620" i="4" s="1"/>
  <c r="AH645" i="15" s="1"/>
  <c r="F623" i="4"/>
  <c r="F626" i="4"/>
  <c r="F629" i="4"/>
  <c r="F635" i="4"/>
  <c r="F638" i="4"/>
  <c r="F641" i="4"/>
  <c r="F648" i="4"/>
  <c r="F650" i="4"/>
  <c r="F655" i="4"/>
  <c r="F657" i="4"/>
  <c r="F662" i="4"/>
  <c r="F672" i="4"/>
  <c r="F675" i="4"/>
  <c r="F677" i="4"/>
  <c r="F680" i="4"/>
  <c r="F683" i="4"/>
  <c r="F685" i="4"/>
  <c r="F692" i="4"/>
  <c r="F694" i="4"/>
  <c r="F706" i="4"/>
  <c r="F714" i="4"/>
  <c r="F722" i="4"/>
  <c r="F730" i="4"/>
  <c r="D158" i="4"/>
  <c r="D21" i="4"/>
  <c r="D52" i="4"/>
  <c r="D63" i="4"/>
  <c r="F357" i="4"/>
  <c r="F370" i="4"/>
  <c r="F353" i="4"/>
  <c r="F359" i="4"/>
  <c r="F276" i="4"/>
  <c r="F352" i="4"/>
  <c r="F324" i="4"/>
  <c r="F356" i="4"/>
  <c r="F354" i="4"/>
  <c r="F332" i="4"/>
  <c r="F287" i="4"/>
  <c r="F313" i="4"/>
  <c r="F341" i="4"/>
  <c r="F318" i="4"/>
  <c r="F334" i="4"/>
  <c r="F361" i="4"/>
  <c r="F366" i="4"/>
  <c r="F304" i="4"/>
  <c r="F321" i="4"/>
  <c r="F333" i="4"/>
  <c r="F344" i="4"/>
  <c r="F260" i="4"/>
  <c r="F270" i="4"/>
  <c r="F360" i="4"/>
  <c r="F364" i="4"/>
  <c r="F347" i="4"/>
  <c r="F363" i="4"/>
  <c r="F358" i="4"/>
  <c r="F323" i="4"/>
  <c r="F336" i="4"/>
  <c r="F371" i="4"/>
  <c r="F367" i="4"/>
  <c r="F369" i="4"/>
  <c r="F365" i="4"/>
  <c r="F362" i="4"/>
  <c r="F303" i="4"/>
  <c r="F255" i="4"/>
  <c r="F355" i="4"/>
  <c r="F267" i="4"/>
  <c r="F291" i="4"/>
  <c r="F277" i="4"/>
  <c r="F327" i="4"/>
  <c r="F335" i="4"/>
  <c r="F309" i="4"/>
  <c r="F296" i="4"/>
  <c r="F268" i="4"/>
  <c r="F274" i="4"/>
  <c r="F330" i="4"/>
  <c r="F343" i="4"/>
  <c r="F346" i="4"/>
  <c r="F257" i="4"/>
  <c r="F264" i="4"/>
  <c r="F300" i="4"/>
  <c r="F299" i="4"/>
  <c r="F368" i="4"/>
  <c r="F351" i="4"/>
  <c r="F315" i="4"/>
  <c r="F338" i="4"/>
  <c r="F273" i="4"/>
  <c r="F284" i="4"/>
  <c r="F308" i="4"/>
  <c r="F310" i="4"/>
  <c r="F342" i="4"/>
  <c r="F328" i="4"/>
  <c r="F281" i="4"/>
  <c r="F286" i="4"/>
  <c r="F340" i="4"/>
  <c r="F322" i="4"/>
  <c r="F285" i="4"/>
  <c r="F298" i="4"/>
  <c r="F306" i="4"/>
  <c r="F305" i="4"/>
  <c r="F259" i="4"/>
  <c r="F320" i="4"/>
  <c r="F283" i="4"/>
  <c r="F265" i="4"/>
  <c r="F339" i="4"/>
  <c r="F345" i="4"/>
  <c r="F295" i="4"/>
  <c r="F326" i="4"/>
  <c r="F261" i="4"/>
  <c r="F349" i="4"/>
  <c r="F263" i="4"/>
  <c r="F294" i="4"/>
  <c r="F317" i="4"/>
  <c r="F256" i="4"/>
  <c r="F166" i="4"/>
  <c r="F208" i="4"/>
  <c r="F325" i="4"/>
  <c r="F275" i="4"/>
  <c r="F216" i="4"/>
  <c r="F246" i="4"/>
  <c r="F282" i="4"/>
  <c r="F348" i="4"/>
  <c r="F331" i="4"/>
  <c r="F262" i="4"/>
  <c r="F266" i="4"/>
  <c r="F129" i="4"/>
  <c r="F168" i="4"/>
  <c r="F307" i="4"/>
  <c r="F154" i="4"/>
  <c r="F207" i="4"/>
  <c r="F185" i="4"/>
  <c r="F253" i="4"/>
  <c r="F250" i="4"/>
  <c r="F258" i="4"/>
  <c r="F311" i="4"/>
  <c r="F272" i="4"/>
  <c r="F280" i="4"/>
  <c r="F290" i="4"/>
  <c r="F292" i="4"/>
  <c r="F269" i="4"/>
  <c r="F182" i="4"/>
  <c r="F254" i="4"/>
  <c r="F209" i="4"/>
  <c r="F314" i="4"/>
  <c r="F288" i="4"/>
  <c r="F293" i="4"/>
  <c r="F319" i="4"/>
  <c r="F231" i="4"/>
  <c r="F249" i="4"/>
  <c r="F252" i="4"/>
  <c r="F329" i="4"/>
  <c r="F302" i="4"/>
  <c r="F152" i="4"/>
  <c r="F279" i="4"/>
  <c r="F193" i="4"/>
  <c r="F350" i="4"/>
  <c r="F233" i="4"/>
  <c r="F225" i="4"/>
  <c r="F201" i="4"/>
  <c r="F103" i="4"/>
  <c r="F143" i="4"/>
  <c r="F224" i="4"/>
  <c r="F228" i="4"/>
  <c r="F217" i="4"/>
  <c r="F165" i="4"/>
  <c r="F337" i="4"/>
  <c r="F149" i="4"/>
  <c r="F173" i="4"/>
  <c r="F199" i="4"/>
  <c r="F301" i="4"/>
  <c r="F200" i="4"/>
  <c r="F271" i="4"/>
  <c r="F236" i="4"/>
  <c r="F181" i="4"/>
  <c r="F195" i="4"/>
  <c r="F278" i="4"/>
  <c r="F153" i="4"/>
  <c r="F204" i="4"/>
  <c r="F187" i="4"/>
  <c r="F218" i="4"/>
  <c r="F191" i="4"/>
  <c r="F243" i="4"/>
  <c r="F188" i="4"/>
  <c r="F163" i="4"/>
  <c r="F238" i="4"/>
  <c r="F184" i="4"/>
  <c r="F170" i="4"/>
  <c r="F244" i="4"/>
  <c r="F159" i="4"/>
  <c r="F175" i="4"/>
  <c r="F289" i="4"/>
  <c r="F162" i="4"/>
  <c r="F180" i="4"/>
  <c r="F297" i="4"/>
  <c r="F194" i="4"/>
  <c r="F211" i="4"/>
  <c r="F172" i="4"/>
  <c r="F131" i="4"/>
  <c r="F202" i="4"/>
  <c r="F189" i="4"/>
  <c r="F136" i="4"/>
  <c r="F91" i="4"/>
  <c r="F234" i="4"/>
  <c r="F147" i="4"/>
  <c r="F135" i="4"/>
  <c r="F205" i="4"/>
  <c r="F117" i="4"/>
  <c r="F177" i="4"/>
  <c r="F85" i="4"/>
  <c r="F232" i="4"/>
  <c r="F312" i="4"/>
  <c r="F241" i="4"/>
  <c r="F237" i="4"/>
  <c r="F223" i="4"/>
  <c r="F130" i="4"/>
  <c r="F90" i="4"/>
  <c r="F150" i="4"/>
  <c r="F95" i="4"/>
  <c r="F210" i="4"/>
  <c r="F104" i="4"/>
  <c r="F81" i="4"/>
  <c r="F141" i="4"/>
  <c r="F219" i="4"/>
  <c r="F83" i="4"/>
  <c r="F251" i="4"/>
  <c r="F183" i="4"/>
  <c r="F171" i="4"/>
  <c r="F192" i="4"/>
  <c r="F240" i="4"/>
  <c r="F245" i="4"/>
  <c r="F178" i="4"/>
  <c r="F316" i="4"/>
  <c r="F230" i="4"/>
  <c r="F226" i="4"/>
  <c r="F196" i="4"/>
  <c r="F157" i="4"/>
  <c r="F100" i="4"/>
  <c r="F206" i="4"/>
  <c r="F102" i="4"/>
  <c r="F169" i="4"/>
  <c r="F151" i="4"/>
  <c r="F222" i="4"/>
  <c r="F148" i="4"/>
  <c r="F107" i="4"/>
  <c r="F144" i="4"/>
  <c r="F221" i="4"/>
  <c r="F248" i="4"/>
  <c r="F247" i="4"/>
  <c r="F190" i="4"/>
  <c r="F242" i="4"/>
  <c r="F167" i="4"/>
  <c r="F215" i="4"/>
  <c r="F198" i="4"/>
  <c r="F235" i="4"/>
  <c r="F137" i="4"/>
  <c r="F220" i="4"/>
  <c r="F239" i="4"/>
  <c r="F98" i="4"/>
  <c r="F82" i="4"/>
  <c r="F155" i="4"/>
  <c r="F212" i="4"/>
  <c r="F179" i="4"/>
  <c r="F164" i="4"/>
  <c r="F34" i="4"/>
  <c r="F101" i="4"/>
  <c r="F146" i="4"/>
  <c r="F72" i="4"/>
  <c r="F116" i="4"/>
  <c r="F68" i="4"/>
  <c r="F44" i="4"/>
  <c r="D54" i="4"/>
  <c r="F26" i="4"/>
  <c r="F57" i="4"/>
  <c r="F42" i="4"/>
  <c r="F36" i="4"/>
  <c r="D121" i="4"/>
  <c r="D30" i="4"/>
  <c r="D59" i="4"/>
  <c r="F52" i="4"/>
  <c r="F96" i="4"/>
  <c r="F64" i="4"/>
  <c r="D132" i="4"/>
  <c r="D35" i="4"/>
  <c r="D22" i="4"/>
  <c r="F15" i="4"/>
  <c r="F32" i="4"/>
  <c r="D147" i="4"/>
  <c r="D76" i="4"/>
  <c r="D90" i="4"/>
  <c r="D26" i="4"/>
  <c r="F69" i="4"/>
  <c r="F28" i="4"/>
  <c r="D51" i="4"/>
  <c r="F59" i="4"/>
  <c r="D16" i="4"/>
  <c r="D144" i="4"/>
  <c r="D164" i="4"/>
  <c r="D55" i="4"/>
  <c r="F19" i="4"/>
  <c r="F132" i="4"/>
  <c r="D77" i="4"/>
  <c r="F186" i="4"/>
  <c r="D148" i="4"/>
  <c r="D24" i="4"/>
  <c r="D60" i="4"/>
  <c r="D41" i="4"/>
  <c r="F24" i="4"/>
  <c r="F39" i="4"/>
  <c r="F227" i="4"/>
  <c r="F124" i="4"/>
  <c r="D116" i="4"/>
  <c r="F145" i="4"/>
  <c r="D10" i="4"/>
  <c r="D96" i="4"/>
  <c r="F123" i="4"/>
  <c r="F13" i="4"/>
  <c r="F53" i="4"/>
  <c r="F75" i="4"/>
  <c r="F229" i="4"/>
  <c r="D17" i="4"/>
  <c r="F140" i="4"/>
  <c r="D19" i="4"/>
  <c r="D67" i="4"/>
  <c r="F7" i="4"/>
  <c r="F139" i="4"/>
  <c r="F56" i="4"/>
  <c r="F63" i="4"/>
  <c r="F92" i="4"/>
  <c r="F18" i="4"/>
  <c r="F48" i="4"/>
  <c r="F22" i="4"/>
  <c r="F94" i="4"/>
  <c r="D85" i="4"/>
  <c r="D98" i="4"/>
  <c r="D61" i="4"/>
  <c r="F112" i="4"/>
  <c r="F88" i="4"/>
  <c r="F51" i="4"/>
  <c r="D18" i="4"/>
  <c r="D42" i="4"/>
  <c r="D101" i="4"/>
  <c r="D112" i="4"/>
  <c r="F23" i="4"/>
  <c r="F40" i="4"/>
  <c r="F114" i="4"/>
  <c r="F58" i="4"/>
  <c r="D139" i="4"/>
  <c r="D46" i="4"/>
  <c r="D8" i="4"/>
  <c r="D113" i="4"/>
  <c r="D65" i="4"/>
  <c r="D201" i="4"/>
  <c r="F27" i="4"/>
  <c r="F89" i="4"/>
  <c r="F108" i="4"/>
  <c r="D53" i="4"/>
  <c r="F86" i="4"/>
  <c r="F78" i="4"/>
  <c r="F161" i="4"/>
  <c r="F160" i="4"/>
  <c r="D224" i="4"/>
  <c r="D47" i="4"/>
  <c r="F46" i="4"/>
  <c r="D207" i="4"/>
  <c r="D78" i="4"/>
  <c r="F49" i="4"/>
  <c r="D40" i="4"/>
  <c r="D27" i="4"/>
  <c r="D128" i="4"/>
  <c r="F176" i="4"/>
  <c r="D364" i="4"/>
  <c r="D360" i="4"/>
  <c r="D371" i="4"/>
  <c r="D326" i="4"/>
  <c r="D358" i="4"/>
  <c r="D366" i="4"/>
  <c r="D290" i="4"/>
  <c r="D356" i="4"/>
  <c r="D368" i="4"/>
  <c r="D365" i="4"/>
  <c r="D351" i="4"/>
  <c r="D332" i="4"/>
  <c r="D340" i="4"/>
  <c r="D354" i="4"/>
  <c r="D338" i="4"/>
  <c r="D307" i="4"/>
  <c r="D346" i="4"/>
  <c r="D355" i="4"/>
  <c r="D359" i="4"/>
  <c r="D336" i="4"/>
  <c r="D369" i="4"/>
  <c r="D357" i="4"/>
  <c r="D352" i="4"/>
  <c r="D300" i="4"/>
  <c r="D321" i="4"/>
  <c r="D329" i="4"/>
  <c r="D282" i="4"/>
  <c r="D347" i="4"/>
  <c r="D362" i="4"/>
  <c r="D361" i="4"/>
  <c r="D312" i="4"/>
  <c r="D348" i="4"/>
  <c r="D298" i="4"/>
  <c r="D269" i="4"/>
  <c r="D257" i="4"/>
  <c r="D303" i="4"/>
  <c r="D280" i="4"/>
  <c r="D254" i="4"/>
  <c r="D320" i="4"/>
  <c r="D341" i="4"/>
  <c r="D230" i="4"/>
  <c r="D335" i="4"/>
  <c r="D319" i="4"/>
  <c r="D339" i="4"/>
  <c r="D323" i="4"/>
  <c r="D284" i="4"/>
  <c r="D337" i="4"/>
  <c r="D299" i="4"/>
  <c r="D265" i="4"/>
  <c r="D314" i="4"/>
  <c r="D239" i="4"/>
  <c r="D256" i="4"/>
  <c r="D313" i="4"/>
  <c r="D277" i="4"/>
  <c r="D292" i="4"/>
  <c r="D270" i="4"/>
  <c r="D316" i="4"/>
  <c r="D342" i="4"/>
  <c r="D293" i="4"/>
  <c r="D370" i="4"/>
  <c r="D302" i="4"/>
  <c r="D273" i="4"/>
  <c r="D253" i="4"/>
  <c r="D267" i="4"/>
  <c r="D234" i="4"/>
  <c r="D211" i="4"/>
  <c r="D291" i="4"/>
  <c r="D266" i="4"/>
  <c r="D176" i="4"/>
  <c r="D197" i="4"/>
  <c r="D305" i="4"/>
  <c r="D344" i="4"/>
  <c r="D309" i="4"/>
  <c r="D263" i="4"/>
  <c r="D311" i="4"/>
  <c r="D246" i="4"/>
  <c r="D279" i="4"/>
  <c r="D301" i="4"/>
  <c r="D294" i="4"/>
  <c r="D272" i="4"/>
  <c r="D261" i="4"/>
  <c r="D333" i="4"/>
  <c r="D331" i="4"/>
  <c r="D343" i="4"/>
  <c r="D296" i="4"/>
  <c r="D363" i="4"/>
  <c r="D274" i="4"/>
  <c r="D251" i="4"/>
  <c r="D327" i="4"/>
  <c r="D353" i="4"/>
  <c r="D334" i="4"/>
  <c r="D330" i="4"/>
  <c r="D262" i="4"/>
  <c r="D260" i="4"/>
  <c r="D349" i="4"/>
  <c r="D350" i="4"/>
  <c r="D275" i="4"/>
  <c r="D169" i="4"/>
  <c r="D221" i="4"/>
  <c r="D310" i="4"/>
  <c r="D276" i="4"/>
  <c r="D198" i="4"/>
  <c r="D192" i="4"/>
  <c r="D289" i="4"/>
  <c r="D248" i="4"/>
  <c r="D105" i="4"/>
  <c r="D322" i="4"/>
  <c r="D283" i="4"/>
  <c r="D345" i="4"/>
  <c r="D271" i="4"/>
  <c r="D308" i="4"/>
  <c r="D245" i="4"/>
  <c r="D186" i="4"/>
  <c r="D157" i="4"/>
  <c r="D208" i="4"/>
  <c r="D125" i="4"/>
  <c r="D178" i="4"/>
  <c r="D205" i="4"/>
  <c r="D235" i="4"/>
  <c r="D228" i="4"/>
  <c r="D324" i="4"/>
  <c r="D232" i="4"/>
  <c r="D286" i="4"/>
  <c r="D315" i="4"/>
  <c r="D209" i="4"/>
  <c r="D222" i="4"/>
  <c r="D285" i="4"/>
  <c r="D318" i="4"/>
  <c r="D236" i="4"/>
  <c r="D242" i="4"/>
  <c r="D163" i="4"/>
  <c r="D367" i="4"/>
  <c r="D325" i="4"/>
  <c r="D297" i="4"/>
  <c r="D304" i="4"/>
  <c r="D317" i="4"/>
  <c r="D75" i="4"/>
  <c r="D278" i="4"/>
  <c r="D287" i="4"/>
  <c r="D155" i="4"/>
  <c r="D281" i="4"/>
  <c r="D216" i="4"/>
  <c r="D215" i="4"/>
  <c r="D172" i="4"/>
  <c r="D161" i="4"/>
  <c r="D150" i="4"/>
  <c r="D179" i="4"/>
  <c r="D115" i="4"/>
  <c r="D206" i="4"/>
  <c r="D218" i="4"/>
  <c r="D118" i="4"/>
  <c r="D217" i="4"/>
  <c r="D210" i="4"/>
  <c r="D237" i="4"/>
  <c r="D264" i="4"/>
  <c r="D136" i="4"/>
  <c r="D240" i="4"/>
  <c r="D152" i="4"/>
  <c r="D219" i="4"/>
  <c r="D182" i="4"/>
  <c r="D244" i="4"/>
  <c r="D62" i="4"/>
  <c r="D168" i="4"/>
  <c r="D252" i="4"/>
  <c r="D249" i="4"/>
  <c r="D187" i="4"/>
  <c r="D111" i="4"/>
  <c r="D162" i="4"/>
  <c r="D212" i="4"/>
  <c r="D102" i="4"/>
  <c r="D174" i="4"/>
  <c r="D196" i="4"/>
  <c r="D181" i="4"/>
  <c r="D220" i="4"/>
  <c r="D231" i="4"/>
  <c r="D227" i="4"/>
  <c r="D306" i="4"/>
  <c r="D250" i="4"/>
  <c r="D166" i="4"/>
  <c r="D159" i="4"/>
  <c r="D193" i="4"/>
  <c r="D84" i="4"/>
  <c r="D288" i="4"/>
  <c r="D70" i="4"/>
  <c r="D173" i="4"/>
  <c r="D91" i="4"/>
  <c r="D126" i="4"/>
  <c r="D233" i="4"/>
  <c r="D151" i="4"/>
  <c r="D133" i="4"/>
  <c r="D194" i="4"/>
  <c r="D34" i="4"/>
  <c r="D141" i="4"/>
  <c r="D12" i="4"/>
  <c r="D160" i="4"/>
  <c r="D268" i="4"/>
  <c r="D241" i="4"/>
  <c r="D177" i="4"/>
  <c r="D258" i="4"/>
  <c r="D71" i="4"/>
  <c r="D255" i="4"/>
  <c r="D188" i="4"/>
  <c r="D171" i="4"/>
  <c r="D226" i="4"/>
  <c r="D328" i="4"/>
  <c r="D170" i="4"/>
  <c r="D146" i="4"/>
  <c r="D238" i="4"/>
  <c r="D73" i="4"/>
  <c r="D183" i="4"/>
  <c r="D45" i="4"/>
  <c r="D184" i="4"/>
  <c r="D167" i="4"/>
  <c r="D81" i="4"/>
  <c r="D123" i="4"/>
  <c r="D145" i="4"/>
  <c r="D29" i="4"/>
  <c r="D48" i="4"/>
  <c r="D165" i="4"/>
  <c r="D203" i="4"/>
  <c r="D243" i="4"/>
  <c r="D295" i="4"/>
  <c r="D185" i="4"/>
  <c r="D130" i="4"/>
  <c r="D180" i="4"/>
  <c r="D134" i="4"/>
  <c r="D86" i="4"/>
  <c r="D32" i="4"/>
  <c r="D189" i="4"/>
  <c r="D80" i="4"/>
  <c r="D223" i="4"/>
  <c r="D190" i="4"/>
  <c r="D58" i="4"/>
  <c r="D88" i="4"/>
  <c r="D100" i="4"/>
  <c r="D119" i="4"/>
  <c r="D72" i="4"/>
  <c r="D64" i="4"/>
  <c r="D247" i="4"/>
  <c r="D175" i="4"/>
  <c r="D57" i="4"/>
  <c r="D214" i="4"/>
  <c r="D191" i="4"/>
  <c r="D154" i="4"/>
  <c r="D104" i="4"/>
  <c r="D259" i="4"/>
  <c r="D106" i="4"/>
  <c r="D120" i="4"/>
  <c r="D23" i="4"/>
  <c r="D199" i="4"/>
  <c r="D213" i="4"/>
  <c r="D117" i="4"/>
  <c r="D9" i="4"/>
  <c r="D39" i="4"/>
  <c r="D143" i="4"/>
  <c r="D229" i="4"/>
  <c r="D129" i="4"/>
  <c r="D114" i="4"/>
  <c r="D28" i="4"/>
  <c r="D156" i="4"/>
  <c r="D204" i="4"/>
  <c r="D138" i="4"/>
  <c r="D195" i="4"/>
  <c r="D49" i="4"/>
  <c r="F25" i="4"/>
  <c r="F126" i="4"/>
  <c r="F35" i="4"/>
  <c r="F113" i="4"/>
  <c r="D110" i="4"/>
  <c r="F47" i="4"/>
  <c r="D25" i="4"/>
  <c r="F128" i="4"/>
  <c r="F12" i="4"/>
  <c r="F97" i="4"/>
  <c r="D108" i="4"/>
  <c r="F61" i="4"/>
  <c r="D122" i="4"/>
  <c r="D99" i="4"/>
  <c r="F65" i="4"/>
  <c r="D137" i="4"/>
  <c r="F9" i="4"/>
  <c r="D124" i="4"/>
  <c r="D74" i="4"/>
  <c r="F62" i="4"/>
  <c r="F84" i="4"/>
  <c r="F74" i="4"/>
  <c r="F30" i="4"/>
  <c r="D15" i="4"/>
  <c r="D36" i="4"/>
  <c r="D31" i="4"/>
  <c r="D56" i="4"/>
  <c r="F50" i="4"/>
  <c r="D20" i="4"/>
  <c r="D82" i="4"/>
  <c r="D127" i="4"/>
  <c r="F174" i="4"/>
  <c r="D142" i="4"/>
  <c r="D103" i="4"/>
  <c r="D33" i="4"/>
  <c r="F77" i="4"/>
  <c r="D37" i="4"/>
  <c r="F213" i="4"/>
  <c r="F197" i="4"/>
  <c r="F70" i="4"/>
  <c r="D50" i="4"/>
  <c r="D95" i="4"/>
  <c r="F110" i="4"/>
  <c r="F138" i="4"/>
  <c r="F106" i="4"/>
  <c r="F120" i="4"/>
  <c r="F214" i="4"/>
  <c r="F55" i="4"/>
  <c r="F119" i="4"/>
  <c r="D97" i="4"/>
  <c r="D38" i="4"/>
  <c r="D92" i="4"/>
  <c r="F109" i="4"/>
  <c r="F45" i="4"/>
  <c r="D89" i="4"/>
  <c r="D140" i="4"/>
  <c r="F156" i="4"/>
  <c r="F122" i="4"/>
  <c r="F105" i="4"/>
  <c r="F76" i="4"/>
  <c r="D202" i="4"/>
  <c r="F115" i="4"/>
  <c r="D109" i="4"/>
  <c r="F16" i="4"/>
  <c r="F17" i="4"/>
  <c r="F11" i="4"/>
  <c r="F54" i="4"/>
  <c r="D13" i="4"/>
  <c r="D14" i="4"/>
  <c r="D131" i="4"/>
  <c r="D69" i="4"/>
  <c r="F66" i="4"/>
  <c r="F41" i="4"/>
  <c r="F133" i="4"/>
  <c r="F10" i="4"/>
  <c r="F21" i="4"/>
  <c r="F99" i="4"/>
  <c r="F29" i="4"/>
  <c r="F111" i="4"/>
  <c r="F134" i="4"/>
  <c r="F73" i="4"/>
  <c r="F80" i="4"/>
  <c r="F118" i="4"/>
  <c r="D44" i="4"/>
  <c r="F38" i="4"/>
  <c r="F93" i="4"/>
  <c r="F43" i="4"/>
  <c r="F79" i="4"/>
  <c r="F20" i="4"/>
  <c r="F121" i="4"/>
  <c r="F142" i="4"/>
  <c r="D68" i="4"/>
  <c r="F33" i="4"/>
  <c r="F67" i="4"/>
  <c r="F8" i="4"/>
  <c r="F37" i="4"/>
  <c r="F125" i="4"/>
  <c r="D107" i="4"/>
  <c r="F31" i="4"/>
  <c r="F203" i="4"/>
  <c r="F60" i="4"/>
  <c r="D11" i="4"/>
  <c r="F14" i="4"/>
  <c r="D200" i="4"/>
  <c r="D93" i="4"/>
  <c r="D87" i="4"/>
  <c r="D135" i="4"/>
  <c r="F71" i="4"/>
  <c r="D153" i="4"/>
  <c r="D94" i="4"/>
  <c r="D43" i="4"/>
  <c r="F87" i="4"/>
  <c r="D83" i="4"/>
  <c r="F127" i="4"/>
  <c r="D66" i="4"/>
  <c r="F158" i="4"/>
  <c r="D149" i="4"/>
  <c r="D79" i="4"/>
  <c r="D225" i="4"/>
  <c r="BB7" i="4" l="1"/>
  <c r="V7" i="4"/>
  <c r="K8" i="8"/>
  <c r="M722" i="4"/>
  <c r="N722" i="4" s="1"/>
  <c r="AH728" i="15" s="1"/>
  <c r="M657" i="4"/>
  <c r="N657" i="4" s="1"/>
  <c r="AH135" i="15" s="1"/>
  <c r="M610" i="4"/>
  <c r="N610" i="4" s="1"/>
  <c r="AH635" i="15" s="1"/>
  <c r="M571" i="4"/>
  <c r="N571" i="4" s="1"/>
  <c r="AH599" i="15" s="1"/>
  <c r="M561" i="4"/>
  <c r="N561" i="4" s="1"/>
  <c r="AH589" i="15" s="1"/>
  <c r="M524" i="4"/>
  <c r="N524" i="4" s="1"/>
  <c r="AH59" i="15" s="1"/>
  <c r="M441" i="4"/>
  <c r="N441" i="4" s="1"/>
  <c r="AH97" i="15" s="1"/>
  <c r="M733" i="4"/>
  <c r="N733" i="4" s="1"/>
  <c r="AH87" i="15" s="1"/>
  <c r="M701" i="4"/>
  <c r="N701" i="4" s="1"/>
  <c r="AH47" i="15" s="1"/>
  <c r="M653" i="4"/>
  <c r="N653" i="4" s="1"/>
  <c r="AH677" i="15" s="1"/>
  <c r="M627" i="4"/>
  <c r="N627" i="4" s="1"/>
  <c r="AH652" i="15" s="1"/>
  <c r="M611" i="4"/>
  <c r="N611" i="4" s="1"/>
  <c r="AH636" i="15" s="1"/>
  <c r="M564" i="4"/>
  <c r="N564" i="4" s="1"/>
  <c r="AH592" i="15" s="1"/>
  <c r="M488" i="4"/>
  <c r="N488" i="4" s="1"/>
  <c r="AH517" i="15" s="1"/>
  <c r="M435" i="4"/>
  <c r="N435" i="4" s="1"/>
  <c r="AH477" i="15" s="1"/>
  <c r="M396" i="4"/>
  <c r="N396" i="4" s="1"/>
  <c r="AH451" i="15" s="1"/>
  <c r="M702" i="4"/>
  <c r="N702" i="4" s="1"/>
  <c r="AH710" i="15" s="1"/>
  <c r="M684" i="4"/>
  <c r="N684" i="4" s="1"/>
  <c r="AH699" i="15" s="1"/>
  <c r="M640" i="4"/>
  <c r="N640" i="4" s="1"/>
  <c r="AH664" i="15" s="1"/>
  <c r="M587" i="4"/>
  <c r="N587" i="4" s="1"/>
  <c r="AH613" i="15" s="1"/>
  <c r="M557" i="4"/>
  <c r="N557" i="4" s="1"/>
  <c r="AH585" i="15" s="1"/>
  <c r="M523" i="4"/>
  <c r="N523" i="4" s="1"/>
  <c r="AH552" i="15" s="1"/>
  <c r="M507" i="4"/>
  <c r="N507" i="4" s="1"/>
  <c r="AH536" i="15" s="1"/>
  <c r="M448" i="4"/>
  <c r="N448" i="4" s="1"/>
  <c r="AH481" i="15" s="1"/>
  <c r="M399" i="4"/>
  <c r="N399" i="4" s="1"/>
  <c r="AH453" i="15" s="1"/>
  <c r="M727" i="4"/>
  <c r="N727" i="4" s="1"/>
  <c r="AH37" i="15" s="1"/>
  <c r="M705" i="4"/>
  <c r="N705" i="4" s="1"/>
  <c r="AH713" i="15" s="1"/>
  <c r="M674" i="4"/>
  <c r="N674" i="4" s="1"/>
  <c r="AH689" i="15" s="1"/>
  <c r="M576" i="4"/>
  <c r="N576" i="4" s="1"/>
  <c r="AH602" i="15" s="1"/>
  <c r="M520" i="4"/>
  <c r="N520" i="4" s="1"/>
  <c r="AH549" i="15" s="1"/>
  <c r="M492" i="4"/>
  <c r="N492" i="4" s="1"/>
  <c r="AH521" i="15" s="1"/>
  <c r="M484" i="4"/>
  <c r="N484" i="4" s="1"/>
  <c r="AH514" i="15" s="1"/>
  <c r="M456" i="4"/>
  <c r="N456" i="4" s="1"/>
  <c r="AH488" i="15" s="1"/>
  <c r="M424" i="4"/>
  <c r="N424" i="4" s="1"/>
  <c r="AH81" i="15" s="1"/>
  <c r="M386" i="4"/>
  <c r="N386" i="4" s="1"/>
  <c r="AH446" i="15" s="1"/>
  <c r="M714" i="4"/>
  <c r="N714" i="4" s="1"/>
  <c r="AH722" i="15" s="1"/>
  <c r="M685" i="4"/>
  <c r="N685" i="4" s="1"/>
  <c r="AH700" i="15" s="1"/>
  <c r="M675" i="4"/>
  <c r="N675" i="4" s="1"/>
  <c r="AH690" i="15" s="1"/>
  <c r="M655" i="4"/>
  <c r="N655" i="4" s="1"/>
  <c r="AH679" i="15" s="1"/>
  <c r="M638" i="4"/>
  <c r="N638" i="4" s="1"/>
  <c r="AH663" i="15" s="1"/>
  <c r="M623" i="4"/>
  <c r="N623" i="4" s="1"/>
  <c r="AH648" i="15" s="1"/>
  <c r="M607" i="4"/>
  <c r="N607" i="4" s="1"/>
  <c r="AH632" i="15" s="1"/>
  <c r="M591" i="4"/>
  <c r="N591" i="4" s="1"/>
  <c r="AH617" i="15" s="1"/>
  <c r="M579" i="4"/>
  <c r="N579" i="4" s="1"/>
  <c r="AH605" i="15" s="1"/>
  <c r="M569" i="4"/>
  <c r="N569" i="4" s="1"/>
  <c r="AH597" i="15" s="1"/>
  <c r="M536" i="4"/>
  <c r="N536" i="4" s="1"/>
  <c r="AH564" i="15" s="1"/>
  <c r="M521" i="4"/>
  <c r="N521" i="4" s="1"/>
  <c r="AH550" i="15" s="1"/>
  <c r="M505" i="4"/>
  <c r="N505" i="4" s="1"/>
  <c r="AH534" i="15" s="1"/>
  <c r="M487" i="4"/>
  <c r="N487" i="4" s="1"/>
  <c r="AH53" i="15" s="1"/>
  <c r="M466" i="4"/>
  <c r="N466" i="4" s="1"/>
  <c r="AH497" i="15" s="1"/>
  <c r="M450" i="4"/>
  <c r="N450" i="4" s="1"/>
  <c r="AH121" i="15" s="1"/>
  <c r="M438" i="4"/>
  <c r="N438" i="4" s="1"/>
  <c r="AH7" i="15" s="1"/>
  <c r="M395" i="4"/>
  <c r="N395" i="4" s="1"/>
  <c r="AH450" i="15" s="1"/>
  <c r="M373" i="4"/>
  <c r="N373" i="4" s="1"/>
  <c r="AH437" i="15" s="1"/>
  <c r="M731" i="4"/>
  <c r="N731" i="4" s="1"/>
  <c r="AH117" i="15" s="1"/>
  <c r="M720" i="4"/>
  <c r="N720" i="4" s="1"/>
  <c r="AH727" i="15" s="1"/>
  <c r="M709" i="4"/>
  <c r="N709" i="4" s="1"/>
  <c r="AH717" i="15" s="1"/>
  <c r="M699" i="4"/>
  <c r="N699" i="4" s="1"/>
  <c r="AH709" i="15" s="1"/>
  <c r="M688" i="4"/>
  <c r="N688" i="4" s="1"/>
  <c r="AH703" i="15" s="1"/>
  <c r="M665" i="4"/>
  <c r="N665" i="4" s="1"/>
  <c r="AH682" i="15" s="1"/>
  <c r="M651" i="4"/>
  <c r="N651" i="4" s="1"/>
  <c r="AH675" i="15" s="1"/>
  <c r="M636" i="4"/>
  <c r="N636" i="4" s="1"/>
  <c r="AH661" i="15" s="1"/>
  <c r="M608" i="4"/>
  <c r="N608" i="4" s="1"/>
  <c r="AH633" i="15" s="1"/>
  <c r="M592" i="4"/>
  <c r="N592" i="4" s="1"/>
  <c r="AH618" i="15" s="1"/>
  <c r="M556" i="4"/>
  <c r="N556" i="4" s="1"/>
  <c r="AH584" i="15" s="1"/>
  <c r="M528" i="4"/>
  <c r="N528" i="4" s="1"/>
  <c r="AH556" i="15" s="1"/>
  <c r="M512" i="4"/>
  <c r="N512" i="4" s="1"/>
  <c r="AH541" i="15" s="1"/>
  <c r="M496" i="4"/>
  <c r="N496" i="4" s="1"/>
  <c r="AH525" i="15" s="1"/>
  <c r="M485" i="4"/>
  <c r="N485" i="4" s="1"/>
  <c r="AH515" i="15" s="1"/>
  <c r="M470" i="4"/>
  <c r="N470" i="4" s="1"/>
  <c r="AH501" i="15" s="1"/>
  <c r="M454" i="4"/>
  <c r="N454" i="4" s="1"/>
  <c r="AH486" i="15" s="1"/>
  <c r="M432" i="4"/>
  <c r="N432" i="4" s="1"/>
  <c r="AH127" i="15" s="1"/>
  <c r="M416" i="4"/>
  <c r="N416" i="4" s="1"/>
  <c r="AH466" i="15" s="1"/>
  <c r="M404" i="4"/>
  <c r="N404" i="4" s="1"/>
  <c r="AH457" i="15" s="1"/>
  <c r="M393" i="4"/>
  <c r="N393" i="4" s="1"/>
  <c r="AH449" i="15" s="1"/>
  <c r="M383" i="4"/>
  <c r="N383" i="4" s="1"/>
  <c r="AH29" i="15" s="1"/>
  <c r="M726" i="4"/>
  <c r="N726" i="4" s="1"/>
  <c r="AH731" i="15" s="1"/>
  <c r="M693" i="4"/>
  <c r="N693" i="4" s="1"/>
  <c r="AH706" i="15" s="1"/>
  <c r="M681" i="4"/>
  <c r="N681" i="4" s="1"/>
  <c r="AH696" i="15" s="1"/>
  <c r="M671" i="4"/>
  <c r="N671" i="4" s="1"/>
  <c r="AH686" i="15" s="1"/>
  <c r="M649" i="4"/>
  <c r="N649" i="4" s="1"/>
  <c r="AH673" i="15" s="1"/>
  <c r="M631" i="4"/>
  <c r="N631" i="4" s="1"/>
  <c r="AH656" i="15" s="1"/>
  <c r="M615" i="4"/>
  <c r="N615" i="4" s="1"/>
  <c r="AH640" i="15" s="1"/>
  <c r="M599" i="4"/>
  <c r="N599" i="4" s="1"/>
  <c r="AH625" i="15" s="1"/>
  <c r="M586" i="4"/>
  <c r="N586" i="4" s="1"/>
  <c r="AH612" i="15" s="1"/>
  <c r="M575" i="4"/>
  <c r="N575" i="4" s="1"/>
  <c r="AH601" i="15" s="1"/>
  <c r="M565" i="4"/>
  <c r="N565" i="4" s="1"/>
  <c r="AH593" i="15" s="1"/>
  <c r="M554" i="4"/>
  <c r="N554" i="4" s="1"/>
  <c r="AH582" i="15" s="1"/>
  <c r="M543" i="4"/>
  <c r="N543" i="4" s="1"/>
  <c r="AH571" i="15" s="1"/>
  <c r="M532" i="4"/>
  <c r="N532" i="4" s="1"/>
  <c r="AH560" i="15" s="1"/>
  <c r="M516" i="4"/>
  <c r="N516" i="4" s="1"/>
  <c r="AH545" i="15" s="1"/>
  <c r="M500" i="4"/>
  <c r="N500" i="4" s="1"/>
  <c r="AH529" i="15" s="1"/>
  <c r="M474" i="4"/>
  <c r="N474" i="4" s="1"/>
  <c r="AH504" i="15" s="1"/>
  <c r="M458" i="4"/>
  <c r="N458" i="4" s="1"/>
  <c r="AH57" i="15" s="1"/>
  <c r="M446" i="4"/>
  <c r="N446" i="4" s="1"/>
  <c r="AH25" i="15" s="1"/>
  <c r="M430" i="4"/>
  <c r="N430" i="4" s="1"/>
  <c r="AH473" i="15" s="1"/>
  <c r="M391" i="4"/>
  <c r="N391" i="4" s="1"/>
  <c r="AH103" i="15" s="1"/>
  <c r="M735" i="4"/>
  <c r="N735" i="4" s="1"/>
  <c r="AH111" i="15" s="1"/>
  <c r="M724" i="4"/>
  <c r="N724" i="4" s="1"/>
  <c r="AH31" i="15" s="1"/>
  <c r="M713" i="4"/>
  <c r="N713" i="4" s="1"/>
  <c r="AH721" i="15" s="1"/>
  <c r="M703" i="4"/>
  <c r="N703" i="4" s="1"/>
  <c r="AH711" i="15" s="1"/>
  <c r="M689" i="4"/>
  <c r="N689" i="4" s="1"/>
  <c r="AH704" i="15" s="1"/>
  <c r="M669" i="4"/>
  <c r="N669" i="4" s="1"/>
  <c r="AH93" i="15" s="1"/>
  <c r="M659" i="4"/>
  <c r="N659" i="4" s="1"/>
  <c r="AH107" i="15" s="1"/>
  <c r="M643" i="4"/>
  <c r="N643" i="4" s="1"/>
  <c r="AH667" i="15" s="1"/>
  <c r="M625" i="4"/>
  <c r="N625" i="4" s="1"/>
  <c r="AH650" i="15" s="1"/>
  <c r="M609" i="4"/>
  <c r="N609" i="4" s="1"/>
  <c r="AH634" i="15" s="1"/>
  <c r="M593" i="4"/>
  <c r="N593" i="4" s="1"/>
  <c r="AH619" i="15" s="1"/>
  <c r="M568" i="4"/>
  <c r="N568" i="4" s="1"/>
  <c r="AH596" i="15" s="1"/>
  <c r="M517" i="4"/>
  <c r="N517" i="4" s="1"/>
  <c r="AH546" i="15" s="1"/>
  <c r="M490" i="4"/>
  <c r="N490" i="4" s="1"/>
  <c r="AH519" i="15" s="1"/>
  <c r="M481" i="4"/>
  <c r="N481" i="4" s="1"/>
  <c r="AH511" i="15" s="1"/>
  <c r="M465" i="4"/>
  <c r="N465" i="4" s="1"/>
  <c r="AH496" i="15" s="1"/>
  <c r="M452" i="4"/>
  <c r="N452" i="4" s="1"/>
  <c r="AH484" i="15" s="1"/>
  <c r="M437" i="4"/>
  <c r="N437" i="4" s="1"/>
  <c r="AH478" i="15" s="1"/>
  <c r="M421" i="4"/>
  <c r="N421" i="4" s="1"/>
  <c r="AH469" i="15" s="1"/>
  <c r="M406" i="4"/>
  <c r="N406" i="4" s="1"/>
  <c r="AH133" i="15" s="1"/>
  <c r="M394" i="4"/>
  <c r="N394" i="4" s="1"/>
  <c r="AH23" i="15" s="1"/>
  <c r="M384" i="4"/>
  <c r="N384" i="4" s="1"/>
  <c r="AH444" i="15" s="1"/>
  <c r="M692" i="4"/>
  <c r="N692" i="4" s="1"/>
  <c r="AH705" i="15" s="1"/>
  <c r="M641" i="4"/>
  <c r="N641" i="4" s="1"/>
  <c r="AH665" i="15" s="1"/>
  <c r="M594" i="4"/>
  <c r="N594" i="4" s="1"/>
  <c r="AH620" i="15" s="1"/>
  <c r="M453" i="4"/>
  <c r="N453" i="4" s="1"/>
  <c r="AH485" i="15" s="1"/>
  <c r="M403" i="4"/>
  <c r="N403" i="4" s="1"/>
  <c r="AH456" i="15" s="1"/>
  <c r="M723" i="4"/>
  <c r="N723" i="4" s="1"/>
  <c r="AH729" i="15" s="1"/>
  <c r="M690" i="4"/>
  <c r="N690" i="4" s="1"/>
  <c r="AH43" i="15" s="1"/>
  <c r="M639" i="4"/>
  <c r="N639" i="4" s="1"/>
  <c r="AH105" i="15" s="1"/>
  <c r="M595" i="4"/>
  <c r="N595" i="4" s="1"/>
  <c r="AH621" i="15" s="1"/>
  <c r="M519" i="4"/>
  <c r="N519" i="4" s="1"/>
  <c r="AH548" i="15" s="1"/>
  <c r="M503" i="4"/>
  <c r="N503" i="4" s="1"/>
  <c r="AH532" i="15" s="1"/>
  <c r="M457" i="4"/>
  <c r="N457" i="4" s="1"/>
  <c r="AH489" i="15" s="1"/>
  <c r="M407" i="4"/>
  <c r="N407" i="4" s="1"/>
  <c r="AH459" i="15" s="1"/>
  <c r="M385" i="4"/>
  <c r="N385" i="4" s="1"/>
  <c r="AH445" i="15" s="1"/>
  <c r="M656" i="4"/>
  <c r="N656" i="4" s="1"/>
  <c r="AH86" i="15" s="1"/>
  <c r="M602" i="4"/>
  <c r="N602" i="4" s="1"/>
  <c r="AH627" i="15" s="1"/>
  <c r="M578" i="4"/>
  <c r="N578" i="4" s="1"/>
  <c r="AH604" i="15" s="1"/>
  <c r="M546" i="4"/>
  <c r="N546" i="4" s="1"/>
  <c r="AH574" i="15" s="1"/>
  <c r="M461" i="4"/>
  <c r="N461" i="4" s="1"/>
  <c r="AH492" i="15" s="1"/>
  <c r="M433" i="4"/>
  <c r="N433" i="4" s="1"/>
  <c r="AH475" i="15" s="1"/>
  <c r="M374" i="4"/>
  <c r="N374" i="4" s="1"/>
  <c r="AH35" i="15" s="1"/>
  <c r="M716" i="4"/>
  <c r="N716" i="4" s="1"/>
  <c r="AH724" i="15" s="1"/>
  <c r="M696" i="4"/>
  <c r="N696" i="4" s="1"/>
  <c r="AH79" i="15" s="1"/>
  <c r="M661" i="4"/>
  <c r="N661" i="4" s="1"/>
  <c r="AH680" i="15" s="1"/>
  <c r="M645" i="4"/>
  <c r="N645" i="4" s="1"/>
  <c r="AH669" i="15" s="1"/>
  <c r="M632" i="4"/>
  <c r="N632" i="4" s="1"/>
  <c r="AH657" i="15" s="1"/>
  <c r="M600" i="4"/>
  <c r="N600" i="4" s="1"/>
  <c r="AH134" i="15" s="1"/>
  <c r="M544" i="4"/>
  <c r="N544" i="4" s="1"/>
  <c r="AH572" i="15" s="1"/>
  <c r="M504" i="4"/>
  <c r="N504" i="4" s="1"/>
  <c r="AH533" i="15" s="1"/>
  <c r="M472" i="4"/>
  <c r="N472" i="4" s="1"/>
  <c r="AH503" i="15" s="1"/>
  <c r="M440" i="4"/>
  <c r="N440" i="4" s="1"/>
  <c r="AH45" i="15" s="1"/>
  <c r="M397" i="4"/>
  <c r="N397" i="4" s="1"/>
  <c r="AH113" i="15" s="1"/>
  <c r="M706" i="4"/>
  <c r="N706" i="4" s="1"/>
  <c r="AH714" i="15" s="1"/>
  <c r="M683" i="4"/>
  <c r="N683" i="4" s="1"/>
  <c r="AH698" i="15" s="1"/>
  <c r="M672" i="4"/>
  <c r="N672" i="4" s="1"/>
  <c r="AH687" i="15" s="1"/>
  <c r="M650" i="4"/>
  <c r="N650" i="4" s="1"/>
  <c r="AH674" i="15" s="1"/>
  <c r="M635" i="4"/>
  <c r="N635" i="4" s="1"/>
  <c r="AH660" i="15" s="1"/>
  <c r="M604" i="4"/>
  <c r="N604" i="4" s="1"/>
  <c r="AH629" i="15" s="1"/>
  <c r="M588" i="4"/>
  <c r="N588" i="4" s="1"/>
  <c r="AH614" i="15" s="1"/>
  <c r="M577" i="4"/>
  <c r="N577" i="4" s="1"/>
  <c r="AH603" i="15" s="1"/>
  <c r="M566" i="4"/>
  <c r="N566" i="4" s="1"/>
  <c r="AH594" i="15" s="1"/>
  <c r="M555" i="4"/>
  <c r="N555" i="4" s="1"/>
  <c r="AH583" i="15" s="1"/>
  <c r="M545" i="4"/>
  <c r="N545" i="4" s="1"/>
  <c r="AH573" i="15" s="1"/>
  <c r="M533" i="4"/>
  <c r="N533" i="4" s="1"/>
  <c r="AH561" i="15" s="1"/>
  <c r="M518" i="4"/>
  <c r="N518" i="4" s="1"/>
  <c r="AH547" i="15" s="1"/>
  <c r="M502" i="4"/>
  <c r="N502" i="4" s="1"/>
  <c r="AH531" i="15" s="1"/>
  <c r="M479" i="4"/>
  <c r="N479" i="4" s="1"/>
  <c r="AH509" i="15" s="1"/>
  <c r="M463" i="4"/>
  <c r="N463" i="4" s="1"/>
  <c r="AH494" i="15" s="1"/>
  <c r="M447" i="4"/>
  <c r="N447" i="4" s="1"/>
  <c r="AH480" i="15" s="1"/>
  <c r="M431" i="4"/>
  <c r="N431" i="4" s="1"/>
  <c r="AH474" i="15" s="1"/>
  <c r="M415" i="4"/>
  <c r="N415" i="4" s="1"/>
  <c r="AH465" i="15" s="1"/>
  <c r="M387" i="4"/>
  <c r="N387" i="4" s="1"/>
  <c r="AH447" i="15" s="1"/>
  <c r="M372" i="4"/>
  <c r="N372" i="4" s="1"/>
  <c r="M728" i="4"/>
  <c r="N728" i="4" s="1"/>
  <c r="AH732" i="15" s="1"/>
  <c r="M717" i="4"/>
  <c r="N717" i="4" s="1"/>
  <c r="AH725" i="15" s="1"/>
  <c r="M707" i="4"/>
  <c r="N707" i="4" s="1"/>
  <c r="AH715" i="15" s="1"/>
  <c r="M697" i="4"/>
  <c r="N697" i="4" s="1"/>
  <c r="AH707" i="15" s="1"/>
  <c r="M678" i="4"/>
  <c r="N678" i="4" s="1"/>
  <c r="AH693" i="15" s="1"/>
  <c r="M663" i="4"/>
  <c r="N663" i="4" s="1"/>
  <c r="AH71" i="15" s="1"/>
  <c r="M646" i="4"/>
  <c r="N646" i="4" s="1"/>
  <c r="AH670" i="15" s="1"/>
  <c r="M633" i="4"/>
  <c r="N633" i="4" s="1"/>
  <c r="AH658" i="15" s="1"/>
  <c r="M617" i="4"/>
  <c r="N617" i="4" s="1"/>
  <c r="AH642" i="15" s="1"/>
  <c r="M580" i="4"/>
  <c r="N580" i="4" s="1"/>
  <c r="AH606" i="15" s="1"/>
  <c r="M548" i="4"/>
  <c r="N548" i="4" s="1"/>
  <c r="AH576" i="15" s="1"/>
  <c r="M525" i="4"/>
  <c r="N525" i="4" s="1"/>
  <c r="AH553" i="15" s="1"/>
  <c r="M509" i="4"/>
  <c r="N509" i="4" s="1"/>
  <c r="AH538" i="15" s="1"/>
  <c r="M494" i="4"/>
  <c r="N494" i="4" s="1"/>
  <c r="AH523" i="15" s="1"/>
  <c r="M482" i="4"/>
  <c r="N482" i="4" s="1"/>
  <c r="AH512" i="15" s="1"/>
  <c r="M467" i="4"/>
  <c r="N467" i="4" s="1"/>
  <c r="AH498" i="15" s="1"/>
  <c r="M429" i="4"/>
  <c r="N429" i="4" s="1"/>
  <c r="AH472" i="15" s="1"/>
  <c r="M413" i="4"/>
  <c r="N413" i="4" s="1"/>
  <c r="AH463" i="15" s="1"/>
  <c r="M401" i="4"/>
  <c r="N401" i="4" s="1"/>
  <c r="AH99" i="15" s="1"/>
  <c r="M390" i="4"/>
  <c r="N390" i="4" s="1"/>
  <c r="AH75" i="15" s="1"/>
  <c r="M378" i="4"/>
  <c r="N378" i="4" s="1"/>
  <c r="AH439" i="15" s="1"/>
  <c r="M718" i="4"/>
  <c r="N718" i="4" s="1"/>
  <c r="AH110" i="15" s="1"/>
  <c r="M691" i="4"/>
  <c r="N691" i="4" s="1"/>
  <c r="AH63" i="15" s="1"/>
  <c r="M679" i="4"/>
  <c r="N679" i="4" s="1"/>
  <c r="AH694" i="15" s="1"/>
  <c r="M666" i="4"/>
  <c r="N666" i="4" s="1"/>
  <c r="AH683" i="15" s="1"/>
  <c r="M647" i="4"/>
  <c r="N647" i="4" s="1"/>
  <c r="AH671" i="15" s="1"/>
  <c r="M628" i="4"/>
  <c r="N628" i="4" s="1"/>
  <c r="AH653" i="15" s="1"/>
  <c r="M596" i="4"/>
  <c r="N596" i="4" s="1"/>
  <c r="AH622" i="15" s="1"/>
  <c r="M583" i="4"/>
  <c r="N583" i="4" s="1"/>
  <c r="AH609" i="15" s="1"/>
  <c r="M573" i="4"/>
  <c r="N573" i="4" s="1"/>
  <c r="AH83" i="15" s="1"/>
  <c r="M541" i="4"/>
  <c r="N541" i="4" s="1"/>
  <c r="AH569" i="15" s="1"/>
  <c r="M529" i="4"/>
  <c r="N529" i="4" s="1"/>
  <c r="AH557" i="15" s="1"/>
  <c r="M513" i="4"/>
  <c r="N513" i="4" s="1"/>
  <c r="AH542" i="15" s="1"/>
  <c r="M471" i="4"/>
  <c r="N471" i="4" s="1"/>
  <c r="AH502" i="15" s="1"/>
  <c r="M455" i="4"/>
  <c r="N455" i="4" s="1"/>
  <c r="AH487" i="15" s="1"/>
  <c r="M439" i="4"/>
  <c r="N439" i="4" s="1"/>
  <c r="AH479" i="15" s="1"/>
  <c r="M423" i="4"/>
  <c r="N423" i="4" s="1"/>
  <c r="AH55" i="15" s="1"/>
  <c r="M408" i="4"/>
  <c r="N408" i="4" s="1"/>
  <c r="AH460" i="15" s="1"/>
  <c r="M381" i="4"/>
  <c r="N381" i="4" s="1"/>
  <c r="AH442" i="15" s="1"/>
  <c r="M732" i="4"/>
  <c r="N732" i="4" s="1"/>
  <c r="AH734" i="15" s="1"/>
  <c r="M721" i="4"/>
  <c r="N721" i="4" s="1"/>
  <c r="AH73" i="15" s="1"/>
  <c r="M711" i="4"/>
  <c r="N711" i="4" s="1"/>
  <c r="AH719" i="15" s="1"/>
  <c r="M700" i="4"/>
  <c r="N700" i="4" s="1"/>
  <c r="AH77" i="15" s="1"/>
  <c r="M687" i="4"/>
  <c r="N687" i="4" s="1"/>
  <c r="AH702" i="15" s="1"/>
  <c r="M667" i="4"/>
  <c r="N667" i="4" s="1"/>
  <c r="AH137" i="15" s="1"/>
  <c r="M654" i="4"/>
  <c r="N654" i="4" s="1"/>
  <c r="AH678" i="15" s="1"/>
  <c r="M637" i="4"/>
  <c r="N637" i="4" s="1"/>
  <c r="AH662" i="15" s="1"/>
  <c r="M622" i="4"/>
  <c r="N622" i="4" s="1"/>
  <c r="AH647" i="15" s="1"/>
  <c r="M606" i="4"/>
  <c r="N606" i="4" s="1"/>
  <c r="AH631" i="15" s="1"/>
  <c r="M590" i="4"/>
  <c r="N590" i="4" s="1"/>
  <c r="AH616" i="15" s="1"/>
  <c r="M560" i="4"/>
  <c r="N560" i="4" s="1"/>
  <c r="AH588" i="15" s="1"/>
  <c r="M530" i="4"/>
  <c r="N530" i="4" s="1"/>
  <c r="AH558" i="15" s="1"/>
  <c r="M514" i="4"/>
  <c r="N514" i="4" s="1"/>
  <c r="AH543" i="15" s="1"/>
  <c r="M498" i="4"/>
  <c r="N498" i="4" s="1"/>
  <c r="AH527" i="15" s="1"/>
  <c r="M489" i="4"/>
  <c r="N489" i="4" s="1"/>
  <c r="AH518" i="15" s="1"/>
  <c r="M478" i="4"/>
  <c r="N478" i="4" s="1"/>
  <c r="AH508" i="15" s="1"/>
  <c r="M462" i="4"/>
  <c r="N462" i="4" s="1"/>
  <c r="AH493" i="15" s="1"/>
  <c r="M449" i="4"/>
  <c r="N449" i="4" s="1"/>
  <c r="AH482" i="15" s="1"/>
  <c r="M434" i="4"/>
  <c r="N434" i="4" s="1"/>
  <c r="AH476" i="15" s="1"/>
  <c r="M402" i="4"/>
  <c r="N402" i="4" s="1"/>
  <c r="AH455" i="15" s="1"/>
  <c r="M392" i="4"/>
  <c r="N392" i="4" s="1"/>
  <c r="AH89" i="15" s="1"/>
  <c r="M377" i="4"/>
  <c r="N377" i="4" s="1"/>
  <c r="AH33" i="15" s="1"/>
  <c r="M677" i="4"/>
  <c r="N677" i="4" s="1"/>
  <c r="AH692" i="15" s="1"/>
  <c r="M626" i="4"/>
  <c r="N626" i="4" s="1"/>
  <c r="AH651" i="15" s="1"/>
  <c r="M582" i="4"/>
  <c r="N582" i="4" s="1"/>
  <c r="AH608" i="15" s="1"/>
  <c r="M550" i="4"/>
  <c r="N550" i="4" s="1"/>
  <c r="AH578" i="15" s="1"/>
  <c r="M539" i="4"/>
  <c r="N539" i="4" s="1"/>
  <c r="AH567" i="15" s="1"/>
  <c r="M508" i="4"/>
  <c r="N508" i="4" s="1"/>
  <c r="AH537" i="15" s="1"/>
  <c r="M469" i="4"/>
  <c r="N469" i="4" s="1"/>
  <c r="AH500" i="15" s="1"/>
  <c r="M425" i="4"/>
  <c r="N425" i="4" s="1"/>
  <c r="AH9" i="15" s="1"/>
  <c r="M380" i="4"/>
  <c r="N380" i="4" s="1"/>
  <c r="AH441" i="15" s="1"/>
  <c r="M712" i="4"/>
  <c r="N712" i="4" s="1"/>
  <c r="AH720" i="15" s="1"/>
  <c r="M668" i="4"/>
  <c r="N668" i="4" s="1"/>
  <c r="AH684" i="15" s="1"/>
  <c r="M473" i="4"/>
  <c r="N473" i="4" s="1"/>
  <c r="AH123" i="15" s="1"/>
  <c r="M419" i="4"/>
  <c r="N419" i="4" s="1"/>
  <c r="AH468" i="15" s="1"/>
  <c r="M734" i="4"/>
  <c r="N734" i="4" s="1"/>
  <c r="AH115" i="15" s="1"/>
  <c r="M673" i="4"/>
  <c r="N673" i="4" s="1"/>
  <c r="AH688" i="15" s="1"/>
  <c r="M618" i="4"/>
  <c r="N618" i="4" s="1"/>
  <c r="AH643" i="15" s="1"/>
  <c r="M567" i="4"/>
  <c r="N567" i="4" s="1"/>
  <c r="AH595" i="15" s="1"/>
  <c r="M535" i="4"/>
  <c r="N535" i="4" s="1"/>
  <c r="AH563" i="15" s="1"/>
  <c r="M477" i="4"/>
  <c r="N477" i="4" s="1"/>
  <c r="AH507" i="15" s="1"/>
  <c r="M417" i="4"/>
  <c r="N417" i="4" s="1"/>
  <c r="AH467" i="15" s="1"/>
  <c r="M409" i="4"/>
  <c r="N409" i="4" s="1"/>
  <c r="AH42" i="15" s="1"/>
  <c r="M730" i="4"/>
  <c r="N730" i="4" s="1"/>
  <c r="AH13" i="15" s="1"/>
  <c r="M694" i="4"/>
  <c r="N694" i="4" s="1"/>
  <c r="AH119" i="15" s="1"/>
  <c r="M680" i="4"/>
  <c r="N680" i="4" s="1"/>
  <c r="AH695" i="15" s="1"/>
  <c r="M662" i="4"/>
  <c r="N662" i="4" s="1"/>
  <c r="AH681" i="15" s="1"/>
  <c r="M648" i="4"/>
  <c r="N648" i="4" s="1"/>
  <c r="AH672" i="15" s="1"/>
  <c r="M629" i="4"/>
  <c r="N629" i="4" s="1"/>
  <c r="AH654" i="15" s="1"/>
  <c r="M613" i="4"/>
  <c r="N613" i="4" s="1"/>
  <c r="AH638" i="15" s="1"/>
  <c r="M597" i="4"/>
  <c r="N597" i="4" s="1"/>
  <c r="AH623" i="15" s="1"/>
  <c r="M585" i="4"/>
  <c r="N585" i="4" s="1"/>
  <c r="AH611" i="15" s="1"/>
  <c r="M574" i="4"/>
  <c r="N574" i="4" s="1"/>
  <c r="AH600" i="15" s="1"/>
  <c r="M563" i="4"/>
  <c r="N563" i="4" s="1"/>
  <c r="AH591" i="15" s="1"/>
  <c r="M553" i="4"/>
  <c r="N553" i="4" s="1"/>
  <c r="AH581" i="15" s="1"/>
  <c r="M531" i="4"/>
  <c r="N531" i="4" s="1"/>
  <c r="AH559" i="15" s="1"/>
  <c r="M515" i="4"/>
  <c r="N515" i="4" s="1"/>
  <c r="AH544" i="15" s="1"/>
  <c r="M499" i="4"/>
  <c r="N499" i="4" s="1"/>
  <c r="AH528" i="15" s="1"/>
  <c r="M476" i="4"/>
  <c r="N476" i="4" s="1"/>
  <c r="AH506" i="15" s="1"/>
  <c r="M460" i="4"/>
  <c r="N460" i="4" s="1"/>
  <c r="AH491" i="15" s="1"/>
  <c r="M444" i="4"/>
  <c r="N444" i="4" s="1"/>
  <c r="AH128" i="15" s="1"/>
  <c r="M428" i="4"/>
  <c r="N428" i="4" s="1"/>
  <c r="AH471" i="15" s="1"/>
  <c r="M412" i="4"/>
  <c r="N412" i="4" s="1"/>
  <c r="AH15" i="15" s="1"/>
  <c r="M382" i="4"/>
  <c r="N382" i="4" s="1"/>
  <c r="AH443" i="15" s="1"/>
  <c r="M736" i="4"/>
  <c r="N736" i="4" s="1"/>
  <c r="AH735" i="15" s="1"/>
  <c r="M725" i="4"/>
  <c r="N725" i="4" s="1"/>
  <c r="AH730" i="15" s="1"/>
  <c r="M715" i="4"/>
  <c r="N715" i="4" s="1"/>
  <c r="AH723" i="15" s="1"/>
  <c r="M704" i="4"/>
  <c r="N704" i="4" s="1"/>
  <c r="AH712" i="15" s="1"/>
  <c r="M695" i="4"/>
  <c r="N695" i="4" s="1"/>
  <c r="AH39" i="15" s="1"/>
  <c r="M670" i="4"/>
  <c r="N670" i="4" s="1"/>
  <c r="AH685" i="15" s="1"/>
  <c r="M644" i="4"/>
  <c r="N644" i="4" s="1"/>
  <c r="AH668" i="15" s="1"/>
  <c r="M630" i="4"/>
  <c r="N630" i="4" s="1"/>
  <c r="AH655" i="15" s="1"/>
  <c r="M614" i="4"/>
  <c r="N614" i="4" s="1"/>
  <c r="AH639" i="15" s="1"/>
  <c r="M598" i="4"/>
  <c r="N598" i="4" s="1"/>
  <c r="AH624" i="15" s="1"/>
  <c r="M572" i="4"/>
  <c r="N572" i="4" s="1"/>
  <c r="AH101" i="15" s="1"/>
  <c r="M540" i="4"/>
  <c r="N540" i="4" s="1"/>
  <c r="AH568" i="15" s="1"/>
  <c r="M522" i="4"/>
  <c r="N522" i="4" s="1"/>
  <c r="AH551" i="15" s="1"/>
  <c r="M506" i="4"/>
  <c r="N506" i="4" s="1"/>
  <c r="AH535" i="15" s="1"/>
  <c r="M491" i="4"/>
  <c r="N491" i="4" s="1"/>
  <c r="AH520" i="15" s="1"/>
  <c r="M480" i="4"/>
  <c r="N480" i="4" s="1"/>
  <c r="AH510" i="15" s="1"/>
  <c r="M464" i="4"/>
  <c r="N464" i="4" s="1"/>
  <c r="AH495" i="15" s="1"/>
  <c r="M442" i="4"/>
  <c r="N442" i="4" s="1"/>
  <c r="AH19" i="15" s="1"/>
  <c r="M426" i="4"/>
  <c r="N426" i="4" s="1"/>
  <c r="AH65" i="15" s="1"/>
  <c r="M410" i="4"/>
  <c r="N410" i="4" s="1"/>
  <c r="AH461" i="15" s="1"/>
  <c r="M398" i="4"/>
  <c r="N398" i="4" s="1"/>
  <c r="AH452" i="15" s="1"/>
  <c r="M388" i="4"/>
  <c r="N388" i="4" s="1"/>
  <c r="AH67" i="15" s="1"/>
  <c r="M376" i="4"/>
  <c r="N376" i="4" s="1"/>
  <c r="AH61" i="15" s="1"/>
  <c r="M710" i="4"/>
  <c r="N710" i="4" s="1"/>
  <c r="AH718" i="15" s="1"/>
  <c r="M686" i="4"/>
  <c r="N686" i="4" s="1"/>
  <c r="AH701" i="15" s="1"/>
  <c r="M676" i="4"/>
  <c r="N676" i="4" s="1"/>
  <c r="AH691" i="15" s="1"/>
  <c r="M658" i="4"/>
  <c r="N658" i="4" s="1"/>
  <c r="AH21" i="15" s="1"/>
  <c r="M642" i="4"/>
  <c r="N642" i="4" s="1"/>
  <c r="AH666" i="15" s="1"/>
  <c r="M621" i="4"/>
  <c r="N621" i="4" s="1"/>
  <c r="AH646" i="15" s="1"/>
  <c r="M589" i="4"/>
  <c r="N589" i="4" s="1"/>
  <c r="AH615" i="15" s="1"/>
  <c r="M581" i="4"/>
  <c r="N581" i="4" s="1"/>
  <c r="AH607" i="15" s="1"/>
  <c r="M570" i="4"/>
  <c r="N570" i="4" s="1"/>
  <c r="AH598" i="15" s="1"/>
  <c r="M559" i="4"/>
  <c r="N559" i="4" s="1"/>
  <c r="AH587" i="15" s="1"/>
  <c r="M549" i="4"/>
  <c r="N549" i="4" s="1"/>
  <c r="AH577" i="15" s="1"/>
  <c r="M537" i="4"/>
  <c r="N537" i="4" s="1"/>
  <c r="AH565" i="15" s="1"/>
  <c r="M526" i="4"/>
  <c r="N526" i="4" s="1"/>
  <c r="AH554" i="15" s="1"/>
  <c r="M510" i="4"/>
  <c r="N510" i="4" s="1"/>
  <c r="AH539" i="15" s="1"/>
  <c r="M483" i="4"/>
  <c r="N483" i="4" s="1"/>
  <c r="AH513" i="15" s="1"/>
  <c r="M468" i="4"/>
  <c r="N468" i="4" s="1"/>
  <c r="AH499" i="15" s="1"/>
  <c r="M451" i="4"/>
  <c r="N451" i="4" s="1"/>
  <c r="AH483" i="15" s="1"/>
  <c r="M436" i="4"/>
  <c r="N436" i="4" s="1"/>
  <c r="AH92" i="15" s="1"/>
  <c r="M420" i="4"/>
  <c r="N420" i="4" s="1"/>
  <c r="AH52" i="15" s="1"/>
  <c r="M405" i="4"/>
  <c r="N405" i="4" s="1"/>
  <c r="AH458" i="15" s="1"/>
  <c r="M379" i="4"/>
  <c r="N379" i="4" s="1"/>
  <c r="AH440" i="15" s="1"/>
  <c r="M729" i="4"/>
  <c r="N729" i="4" s="1"/>
  <c r="AH733" i="15" s="1"/>
  <c r="M719" i="4"/>
  <c r="N719" i="4" s="1"/>
  <c r="AH726" i="15" s="1"/>
  <c r="M708" i="4"/>
  <c r="N708" i="4" s="1"/>
  <c r="AH716" i="15" s="1"/>
  <c r="M698" i="4"/>
  <c r="N698" i="4" s="1"/>
  <c r="AH708" i="15" s="1"/>
  <c r="M682" i="4"/>
  <c r="N682" i="4" s="1"/>
  <c r="AH697" i="15" s="1"/>
  <c r="M664" i="4"/>
  <c r="N664" i="4" s="1"/>
  <c r="AH129" i="15" s="1"/>
  <c r="M652" i="4"/>
  <c r="N652" i="4" s="1"/>
  <c r="AH676" i="15" s="1"/>
  <c r="M634" i="4"/>
  <c r="N634" i="4" s="1"/>
  <c r="AH659" i="15" s="1"/>
  <c r="M619" i="4"/>
  <c r="N619" i="4" s="1"/>
  <c r="AH644" i="15" s="1"/>
  <c r="M603" i="4"/>
  <c r="N603" i="4" s="1"/>
  <c r="AH628" i="15" s="1"/>
  <c r="M584" i="4"/>
  <c r="N584" i="4" s="1"/>
  <c r="AH610" i="15" s="1"/>
  <c r="M552" i="4"/>
  <c r="N552" i="4" s="1"/>
  <c r="AH580" i="15" s="1"/>
  <c r="M527" i="4"/>
  <c r="N527" i="4" s="1"/>
  <c r="AH555" i="15" s="1"/>
  <c r="M511" i="4"/>
  <c r="N511" i="4" s="1"/>
  <c r="AH540" i="15" s="1"/>
  <c r="M495" i="4"/>
  <c r="N495" i="4" s="1"/>
  <c r="AH524" i="15" s="1"/>
  <c r="M486" i="4"/>
  <c r="N486" i="4" s="1"/>
  <c r="AH516" i="15" s="1"/>
  <c r="M475" i="4"/>
  <c r="N475" i="4" s="1"/>
  <c r="AH505" i="15" s="1"/>
  <c r="M459" i="4"/>
  <c r="N459" i="4" s="1"/>
  <c r="AH490" i="15" s="1"/>
  <c r="M443" i="4"/>
  <c r="N443" i="4" s="1"/>
  <c r="AH69" i="15" s="1"/>
  <c r="M427" i="4"/>
  <c r="N427" i="4" s="1"/>
  <c r="AH470" i="15" s="1"/>
  <c r="M411" i="4"/>
  <c r="N411" i="4" s="1"/>
  <c r="AH462" i="15" s="1"/>
  <c r="M400" i="4"/>
  <c r="N400" i="4" s="1"/>
  <c r="AH454" i="15" s="1"/>
  <c r="M389" i="4"/>
  <c r="N389" i="4" s="1"/>
  <c r="AH448" i="15" s="1"/>
  <c r="M375" i="4"/>
  <c r="N375" i="4" s="1"/>
  <c r="AH438" i="15" s="1"/>
  <c r="M121" i="4"/>
  <c r="N121" i="4" s="1"/>
  <c r="AH217" i="15" s="1"/>
  <c r="M60" i="4"/>
  <c r="N60" i="4" s="1"/>
  <c r="AH8" i="15" s="1"/>
  <c r="M73" i="4"/>
  <c r="N73" i="4" s="1"/>
  <c r="AH6" i="15" s="1"/>
  <c r="M119" i="4"/>
  <c r="N119" i="4" s="1"/>
  <c r="AH215" i="15" s="1"/>
  <c r="M25" i="4"/>
  <c r="N25" i="4" s="1"/>
  <c r="AH74" i="15" s="1"/>
  <c r="M160" i="4"/>
  <c r="N160" i="4" s="1"/>
  <c r="AH254" i="15" s="1"/>
  <c r="M40" i="4"/>
  <c r="N40" i="4" s="1"/>
  <c r="AH159" i="15" s="1"/>
  <c r="M112" i="4"/>
  <c r="N112" i="4" s="1"/>
  <c r="AH208" i="15" s="1"/>
  <c r="M94" i="4"/>
  <c r="N94" i="4" s="1"/>
  <c r="AH191" i="15" s="1"/>
  <c r="M92" i="4"/>
  <c r="N92" i="4" s="1"/>
  <c r="AH190" i="15" s="1"/>
  <c r="M7" i="4"/>
  <c r="N7" i="4" s="1"/>
  <c r="AH16" i="15" s="1"/>
  <c r="G7" i="4"/>
  <c r="M13" i="4"/>
  <c r="N13" i="4" s="1"/>
  <c r="AH140" i="15" s="1"/>
  <c r="M145" i="4"/>
  <c r="N145" i="4" s="1"/>
  <c r="AH240" i="15" s="1"/>
  <c r="M39" i="4"/>
  <c r="N39" i="4" s="1"/>
  <c r="AH158" i="15" s="1"/>
  <c r="M132" i="4"/>
  <c r="N132" i="4" s="1"/>
  <c r="AH227" i="15" s="1"/>
  <c r="M28" i="4"/>
  <c r="N28" i="4" s="1"/>
  <c r="AH150" i="15" s="1"/>
  <c r="M96" i="4"/>
  <c r="N96" i="4" s="1"/>
  <c r="AH193" i="15" s="1"/>
  <c r="M26" i="4"/>
  <c r="N26" i="4" s="1"/>
  <c r="AH102" i="15" s="1"/>
  <c r="M116" i="4"/>
  <c r="N116" i="4" s="1"/>
  <c r="AH212" i="15" s="1"/>
  <c r="M34" i="4"/>
  <c r="N34" i="4" s="1"/>
  <c r="AH154" i="15" s="1"/>
  <c r="M155" i="4"/>
  <c r="N155" i="4" s="1"/>
  <c r="AH250" i="15" s="1"/>
  <c r="M220" i="4"/>
  <c r="N220" i="4" s="1"/>
  <c r="AH312" i="15" s="1"/>
  <c r="M215" i="4"/>
  <c r="N215" i="4" s="1"/>
  <c r="AH307" i="15" s="1"/>
  <c r="M247" i="4"/>
  <c r="N247" i="4" s="1"/>
  <c r="AH338" i="15" s="1"/>
  <c r="M107" i="4"/>
  <c r="N107" i="4" s="1"/>
  <c r="AH204" i="15" s="1"/>
  <c r="M169" i="4"/>
  <c r="N169" i="4" s="1"/>
  <c r="AH263" i="15" s="1"/>
  <c r="M157" i="4"/>
  <c r="N157" i="4" s="1"/>
  <c r="AH252" i="15" s="1"/>
  <c r="M316" i="4"/>
  <c r="N316" i="4" s="1"/>
  <c r="AH397" i="15" s="1"/>
  <c r="M192" i="4"/>
  <c r="N192" i="4" s="1"/>
  <c r="AH286" i="15" s="1"/>
  <c r="M83" i="4"/>
  <c r="N83" i="4" s="1"/>
  <c r="AH182" i="15" s="1"/>
  <c r="M104" i="4"/>
  <c r="N104" i="4" s="1"/>
  <c r="AH201" i="15" s="1"/>
  <c r="M90" i="4"/>
  <c r="N90" i="4" s="1"/>
  <c r="AH188" i="15" s="1"/>
  <c r="M241" i="4"/>
  <c r="N241" i="4" s="1"/>
  <c r="AH332" i="15" s="1"/>
  <c r="M177" i="4"/>
  <c r="N177" i="4" s="1"/>
  <c r="AH271" i="15" s="1"/>
  <c r="M147" i="4"/>
  <c r="N147" i="4" s="1"/>
  <c r="AH242" i="15" s="1"/>
  <c r="M189" i="4"/>
  <c r="N189" i="4" s="1"/>
  <c r="AH283" i="15" s="1"/>
  <c r="M211" i="4"/>
  <c r="N211" i="4" s="1"/>
  <c r="AH303" i="15" s="1"/>
  <c r="M162" i="4"/>
  <c r="N162" i="4" s="1"/>
  <c r="AH256" i="15" s="1"/>
  <c r="M244" i="4"/>
  <c r="N244" i="4" s="1"/>
  <c r="AH335" i="15" s="1"/>
  <c r="M163" i="4"/>
  <c r="N163" i="4" s="1"/>
  <c r="AH257" i="15" s="1"/>
  <c r="M218" i="4"/>
  <c r="N218" i="4" s="1"/>
  <c r="AH310" i="15" s="1"/>
  <c r="M278" i="4"/>
  <c r="N278" i="4" s="1"/>
  <c r="AH368" i="15" s="1"/>
  <c r="M271" i="4"/>
  <c r="N271" i="4" s="1"/>
  <c r="AH362" i="15" s="1"/>
  <c r="M173" i="4"/>
  <c r="N173" i="4" s="1"/>
  <c r="AH267" i="15" s="1"/>
  <c r="M217" i="4"/>
  <c r="N217" i="4" s="1"/>
  <c r="AH309" i="15" s="1"/>
  <c r="M103" i="4"/>
  <c r="N103" i="4" s="1"/>
  <c r="AH200" i="15" s="1"/>
  <c r="M350" i="4"/>
  <c r="N350" i="4" s="1"/>
  <c r="AH424" i="15" s="1"/>
  <c r="M302" i="4"/>
  <c r="N302" i="4" s="1"/>
  <c r="AH136" i="15" s="1"/>
  <c r="M231" i="4"/>
  <c r="N231" i="4" s="1"/>
  <c r="AH323" i="15" s="1"/>
  <c r="M314" i="4"/>
  <c r="N314" i="4" s="1"/>
  <c r="AH395" i="15" s="1"/>
  <c r="M269" i="4"/>
  <c r="N269" i="4" s="1"/>
  <c r="AH360" i="15" s="1"/>
  <c r="M272" i="4"/>
  <c r="N272" i="4" s="1"/>
  <c r="AH363" i="15" s="1"/>
  <c r="M253" i="4"/>
  <c r="N253" i="4" s="1"/>
  <c r="AH344" i="15" s="1"/>
  <c r="M307" i="4"/>
  <c r="N307" i="4" s="1"/>
  <c r="AH388" i="15" s="1"/>
  <c r="M262" i="4"/>
  <c r="N262" i="4" s="1"/>
  <c r="AH353" i="15" s="1"/>
  <c r="M246" i="4"/>
  <c r="N246" i="4" s="1"/>
  <c r="AH337" i="15" s="1"/>
  <c r="M208" i="4"/>
  <c r="N208" i="4" s="1"/>
  <c r="AH82" i="15" s="1"/>
  <c r="M294" i="4"/>
  <c r="N294" i="4" s="1"/>
  <c r="AH106" i="15" s="1"/>
  <c r="M326" i="4"/>
  <c r="N326" i="4" s="1"/>
  <c r="AH62" i="15" s="1"/>
  <c r="M265" i="4"/>
  <c r="N265" i="4" s="1"/>
  <c r="AH356" i="15" s="1"/>
  <c r="M305" i="4"/>
  <c r="N305" i="4" s="1"/>
  <c r="AH386" i="15" s="1"/>
  <c r="M322" i="4"/>
  <c r="N322" i="4" s="1"/>
  <c r="AH403" i="15" s="1"/>
  <c r="M328" i="4"/>
  <c r="N328" i="4" s="1"/>
  <c r="AH407" i="15" s="1"/>
  <c r="M284" i="4"/>
  <c r="N284" i="4" s="1"/>
  <c r="AH374" i="15" s="1"/>
  <c r="M351" i="4"/>
  <c r="N351" i="4" s="1"/>
  <c r="AH425" i="15" s="1"/>
  <c r="M264" i="4"/>
  <c r="N264" i="4" s="1"/>
  <c r="AH355" i="15" s="1"/>
  <c r="M330" i="4"/>
  <c r="N330" i="4" s="1"/>
  <c r="AH38" i="15" s="1"/>
  <c r="M309" i="4"/>
  <c r="N309" i="4" s="1"/>
  <c r="AH390" i="15" s="1"/>
  <c r="M291" i="4"/>
  <c r="N291" i="4" s="1"/>
  <c r="AH84" i="15" s="1"/>
  <c r="M303" i="4"/>
  <c r="N303" i="4" s="1"/>
  <c r="AH385" i="15" s="1"/>
  <c r="M367" i="4"/>
  <c r="N367" i="4" s="1"/>
  <c r="AH435" i="15" s="1"/>
  <c r="M358" i="4"/>
  <c r="N358" i="4" s="1"/>
  <c r="AH430" i="15" s="1"/>
  <c r="M360" i="4"/>
  <c r="N360" i="4" s="1"/>
  <c r="AH431" i="15" s="1"/>
  <c r="M333" i="4"/>
  <c r="N333" i="4" s="1"/>
  <c r="AH409" i="15" s="1"/>
  <c r="M361" i="4"/>
  <c r="N361" i="4" s="1"/>
  <c r="AH432" i="15" s="1"/>
  <c r="M313" i="4"/>
  <c r="N313" i="4" s="1"/>
  <c r="AH394" i="15" s="1"/>
  <c r="M356" i="4"/>
  <c r="N356" i="4" s="1"/>
  <c r="AH72" i="15" s="1"/>
  <c r="M359" i="4"/>
  <c r="N359" i="4" s="1"/>
  <c r="AH30" i="15" s="1"/>
  <c r="M127" i="4"/>
  <c r="N127" i="4" s="1"/>
  <c r="AH222" i="15" s="1"/>
  <c r="M93" i="4"/>
  <c r="N93" i="4" s="1"/>
  <c r="AH56" i="15" s="1"/>
  <c r="M133" i="4"/>
  <c r="N133" i="4" s="1"/>
  <c r="AH228" i="15" s="1"/>
  <c r="M115" i="4"/>
  <c r="N115" i="4" s="1"/>
  <c r="AH211" i="15" s="1"/>
  <c r="M33" i="4"/>
  <c r="N33" i="4" s="1"/>
  <c r="AH153" i="15" s="1"/>
  <c r="M20" i="4"/>
  <c r="N20" i="4" s="1"/>
  <c r="AH146" i="15" s="1"/>
  <c r="M99" i="4"/>
  <c r="N99" i="4" s="1"/>
  <c r="AH196" i="15" s="1"/>
  <c r="M156" i="4"/>
  <c r="N156" i="4" s="1"/>
  <c r="AH251" i="15" s="1"/>
  <c r="M84" i="4"/>
  <c r="N84" i="4" s="1"/>
  <c r="AH183" i="15" s="1"/>
  <c r="M12" i="4"/>
  <c r="N12" i="4" s="1"/>
  <c r="AH32" i="15" s="1"/>
  <c r="M158" i="4"/>
  <c r="N158" i="4" s="1"/>
  <c r="AH253" i="15" s="1"/>
  <c r="M87" i="4"/>
  <c r="N87" i="4" s="1"/>
  <c r="AH185" i="15" s="1"/>
  <c r="M71" i="4"/>
  <c r="N71" i="4" s="1"/>
  <c r="AH90" i="15" s="1"/>
  <c r="M203" i="4"/>
  <c r="N203" i="4" s="1"/>
  <c r="AH297" i="15" s="1"/>
  <c r="M37" i="4"/>
  <c r="N37" i="4" s="1"/>
  <c r="AH156" i="15" s="1"/>
  <c r="M79" i="4"/>
  <c r="N79" i="4" s="1"/>
  <c r="AH125" i="15" s="1"/>
  <c r="M134" i="4"/>
  <c r="N134" i="4" s="1"/>
  <c r="AH229" i="15" s="1"/>
  <c r="M21" i="4"/>
  <c r="N21" i="4" s="1"/>
  <c r="AH147" i="15" s="1"/>
  <c r="M66" i="4"/>
  <c r="N66" i="4" s="1"/>
  <c r="AH175" i="15" s="1"/>
  <c r="M16" i="4"/>
  <c r="N16" i="4" s="1"/>
  <c r="AH143" i="15" s="1"/>
  <c r="M76" i="4"/>
  <c r="N76" i="4" s="1"/>
  <c r="AH96" i="15" s="1"/>
  <c r="M55" i="4"/>
  <c r="N55" i="4" s="1"/>
  <c r="AH50" i="15" s="1"/>
  <c r="M138" i="4"/>
  <c r="N138" i="4" s="1"/>
  <c r="AH233" i="15" s="1"/>
  <c r="M70" i="4"/>
  <c r="N70" i="4" s="1"/>
  <c r="AH178" i="15" s="1"/>
  <c r="M77" i="4"/>
  <c r="N77" i="4" s="1"/>
  <c r="AH17" i="15" s="1"/>
  <c r="M174" i="4"/>
  <c r="N174" i="4" s="1"/>
  <c r="AH268" i="15" s="1"/>
  <c r="M50" i="4"/>
  <c r="N50" i="4" s="1"/>
  <c r="AH166" i="15" s="1"/>
  <c r="M62" i="4"/>
  <c r="N62" i="4" s="1"/>
  <c r="AH171" i="15" s="1"/>
  <c r="M61" i="4"/>
  <c r="N61" i="4" s="1"/>
  <c r="AH64" i="15" s="1"/>
  <c r="M128" i="4"/>
  <c r="N128" i="4" s="1"/>
  <c r="AH223" i="15" s="1"/>
  <c r="M113" i="4"/>
  <c r="N113" i="4" s="1"/>
  <c r="AH209" i="15" s="1"/>
  <c r="M46" i="4"/>
  <c r="N46" i="4" s="1"/>
  <c r="AH163" i="15" s="1"/>
  <c r="M161" i="4"/>
  <c r="N161" i="4" s="1"/>
  <c r="AH255" i="15" s="1"/>
  <c r="M108" i="4"/>
  <c r="N108" i="4" s="1"/>
  <c r="AH122" i="15" s="1"/>
  <c r="M23" i="4"/>
  <c r="N23" i="4" s="1"/>
  <c r="AH66" i="15" s="1"/>
  <c r="M22" i="4"/>
  <c r="N22" i="4" s="1"/>
  <c r="AH148" i="15" s="1"/>
  <c r="M63" i="4"/>
  <c r="N63" i="4" s="1"/>
  <c r="AH172" i="15" s="1"/>
  <c r="M229" i="4"/>
  <c r="N229" i="4" s="1"/>
  <c r="AH321" i="15" s="1"/>
  <c r="M123" i="4"/>
  <c r="N123" i="4" s="1"/>
  <c r="AH218" i="15" s="1"/>
  <c r="M24" i="4"/>
  <c r="N24" i="4" s="1"/>
  <c r="AH149" i="15" s="1"/>
  <c r="M19" i="4"/>
  <c r="N19" i="4" s="1"/>
  <c r="AH145" i="15" s="1"/>
  <c r="M69" i="4"/>
  <c r="N69" i="4" s="1"/>
  <c r="AH177" i="15" s="1"/>
  <c r="M52" i="4"/>
  <c r="N52" i="4" s="1"/>
  <c r="AH168" i="15" s="1"/>
  <c r="M36" i="4"/>
  <c r="N36" i="4" s="1"/>
  <c r="AH98" i="15" s="1"/>
  <c r="M72" i="4"/>
  <c r="N72" i="4" s="1"/>
  <c r="AH179" i="15" s="1"/>
  <c r="M164" i="4"/>
  <c r="N164" i="4" s="1"/>
  <c r="AH258" i="15" s="1"/>
  <c r="M82" i="4"/>
  <c r="N82" i="4" s="1"/>
  <c r="AH181" i="15" s="1"/>
  <c r="M137" i="4"/>
  <c r="N137" i="4" s="1"/>
  <c r="AH232" i="15" s="1"/>
  <c r="M167" i="4"/>
  <c r="N167" i="4" s="1"/>
  <c r="AH261" i="15" s="1"/>
  <c r="M248" i="4"/>
  <c r="N248" i="4" s="1"/>
  <c r="AH339" i="15" s="1"/>
  <c r="M148" i="4"/>
  <c r="N148" i="4" s="1"/>
  <c r="AH243" i="15" s="1"/>
  <c r="M102" i="4"/>
  <c r="N102" i="4" s="1"/>
  <c r="AH199" i="15" s="1"/>
  <c r="M196" i="4"/>
  <c r="N196" i="4" s="1"/>
  <c r="AH290" i="15" s="1"/>
  <c r="M178" i="4"/>
  <c r="N178" i="4" s="1"/>
  <c r="AH272" i="15" s="1"/>
  <c r="M171" i="4"/>
  <c r="N171" i="4" s="1"/>
  <c r="AH265" i="15" s="1"/>
  <c r="M219" i="4"/>
  <c r="N219" i="4" s="1"/>
  <c r="AH311" i="15" s="1"/>
  <c r="M210" i="4"/>
  <c r="N210" i="4" s="1"/>
  <c r="AH302" i="15" s="1"/>
  <c r="M130" i="4"/>
  <c r="N130" i="4" s="1"/>
  <c r="AH225" i="15" s="1"/>
  <c r="M312" i="4"/>
  <c r="N312" i="4" s="1"/>
  <c r="AH393" i="15" s="1"/>
  <c r="M117" i="4"/>
  <c r="N117" i="4" s="1"/>
  <c r="AH213" i="15" s="1"/>
  <c r="M234" i="4"/>
  <c r="N234" i="4" s="1"/>
  <c r="AH326" i="15" s="1"/>
  <c r="M202" i="4"/>
  <c r="N202" i="4" s="1"/>
  <c r="AH296" i="15" s="1"/>
  <c r="M194" i="4"/>
  <c r="N194" i="4" s="1"/>
  <c r="AH288" i="15" s="1"/>
  <c r="M289" i="4"/>
  <c r="N289" i="4" s="1"/>
  <c r="AH379" i="15" s="1"/>
  <c r="M170" i="4"/>
  <c r="N170" i="4" s="1"/>
  <c r="AH264" i="15" s="1"/>
  <c r="M188" i="4"/>
  <c r="N188" i="4" s="1"/>
  <c r="AH282" i="15" s="1"/>
  <c r="M187" i="4"/>
  <c r="N187" i="4" s="1"/>
  <c r="AH281" i="15" s="1"/>
  <c r="M195" i="4"/>
  <c r="N195" i="4" s="1"/>
  <c r="AH289" i="15" s="1"/>
  <c r="M200" i="4"/>
  <c r="N200" i="4" s="1"/>
  <c r="AH294" i="15" s="1"/>
  <c r="M149" i="4"/>
  <c r="N149" i="4" s="1"/>
  <c r="AH244" i="15" s="1"/>
  <c r="M228" i="4"/>
  <c r="N228" i="4" s="1"/>
  <c r="AH320" i="15" s="1"/>
  <c r="M201" i="4"/>
  <c r="N201" i="4" s="1"/>
  <c r="AH295" i="15" s="1"/>
  <c r="M193" i="4"/>
  <c r="N193" i="4" s="1"/>
  <c r="AH287" i="15" s="1"/>
  <c r="M329" i="4"/>
  <c r="N329" i="4" s="1"/>
  <c r="AH118" i="15" s="1"/>
  <c r="M319" i="4"/>
  <c r="N319" i="4" s="1"/>
  <c r="AH400" i="15" s="1"/>
  <c r="M209" i="4"/>
  <c r="N209" i="4" s="1"/>
  <c r="AH301" i="15" s="1"/>
  <c r="M292" i="4"/>
  <c r="N292" i="4" s="1"/>
  <c r="AH132" i="15" s="1"/>
  <c r="M311" i="4"/>
  <c r="N311" i="4" s="1"/>
  <c r="AH392" i="15" s="1"/>
  <c r="M185" i="4"/>
  <c r="N185" i="4" s="1"/>
  <c r="AH279" i="15" s="1"/>
  <c r="M168" i="4"/>
  <c r="N168" i="4" s="1"/>
  <c r="AH262" i="15" s="1"/>
  <c r="M331" i="4"/>
  <c r="N331" i="4" s="1"/>
  <c r="AH78" i="15" s="1"/>
  <c r="M216" i="4"/>
  <c r="N216" i="4" s="1"/>
  <c r="AH308" i="15" s="1"/>
  <c r="M166" i="4"/>
  <c r="N166" i="4" s="1"/>
  <c r="AH260" i="15" s="1"/>
  <c r="M263" i="4"/>
  <c r="N263" i="4" s="1"/>
  <c r="AH354" i="15" s="1"/>
  <c r="M295" i="4"/>
  <c r="N295" i="4" s="1"/>
  <c r="AH48" i="15" s="1"/>
  <c r="M283" i="4"/>
  <c r="N283" i="4" s="1"/>
  <c r="AH373" i="15" s="1"/>
  <c r="M306" i="4"/>
  <c r="N306" i="4" s="1"/>
  <c r="AH387" i="15" s="1"/>
  <c r="M340" i="4"/>
  <c r="N340" i="4" s="1"/>
  <c r="AH414" i="15" s="1"/>
  <c r="M342" i="4"/>
  <c r="N342" i="4" s="1"/>
  <c r="AH416" i="15" s="1"/>
  <c r="M273" i="4"/>
  <c r="N273" i="4" s="1"/>
  <c r="AH364" i="15" s="1"/>
  <c r="M368" i="4"/>
  <c r="N368" i="4" s="1"/>
  <c r="AH85" i="15" s="1"/>
  <c r="M257" i="4"/>
  <c r="N257" i="4" s="1"/>
  <c r="AH348" i="15" s="1"/>
  <c r="M274" i="4"/>
  <c r="N274" i="4" s="1"/>
  <c r="AH104" i="15" s="1"/>
  <c r="M335" i="4"/>
  <c r="N335" i="4" s="1"/>
  <c r="AH76" i="15" s="1"/>
  <c r="M267" i="4"/>
  <c r="N267" i="4" s="1"/>
  <c r="AH358" i="15" s="1"/>
  <c r="M362" i="4"/>
  <c r="N362" i="4" s="1"/>
  <c r="AH36" i="15" s="1"/>
  <c r="M371" i="4"/>
  <c r="N371" i="4" s="1"/>
  <c r="AH436" i="15" s="1"/>
  <c r="M363" i="4"/>
  <c r="N363" i="4" s="1"/>
  <c r="AH433" i="15" s="1"/>
  <c r="M270" i="4"/>
  <c r="N270" i="4" s="1"/>
  <c r="AH361" i="15" s="1"/>
  <c r="M321" i="4"/>
  <c r="N321" i="4" s="1"/>
  <c r="AH402" i="15" s="1"/>
  <c r="M334" i="4"/>
  <c r="N334" i="4" s="1"/>
  <c r="AH410" i="15" s="1"/>
  <c r="M287" i="4"/>
  <c r="N287" i="4" s="1"/>
  <c r="AH377" i="15" s="1"/>
  <c r="M324" i="4"/>
  <c r="N324" i="4" s="1"/>
  <c r="AH405" i="15" s="1"/>
  <c r="M353" i="4"/>
  <c r="N353" i="4" s="1"/>
  <c r="AH108" i="15" s="1"/>
  <c r="M80" i="4"/>
  <c r="N80" i="4" s="1"/>
  <c r="AH94" i="15" s="1"/>
  <c r="M11" i="4"/>
  <c r="N11" i="4" s="1"/>
  <c r="AH60" i="15" s="1"/>
  <c r="M45" i="4"/>
  <c r="N45" i="4" s="1"/>
  <c r="AH162" i="15" s="1"/>
  <c r="M125" i="4"/>
  <c r="N125" i="4" s="1"/>
  <c r="AH220" i="15" s="1"/>
  <c r="M38" i="4"/>
  <c r="N38" i="4" s="1"/>
  <c r="AH157" i="15" s="1"/>
  <c r="M41" i="4"/>
  <c r="N41" i="4" s="1"/>
  <c r="AH130" i="15" s="1"/>
  <c r="M17" i="4"/>
  <c r="N17" i="4" s="1"/>
  <c r="AH144" i="15" s="1"/>
  <c r="M109" i="4"/>
  <c r="N109" i="4" s="1"/>
  <c r="AH205" i="15" s="1"/>
  <c r="M106" i="4"/>
  <c r="N106" i="4" s="1"/>
  <c r="AH203" i="15" s="1"/>
  <c r="M9" i="4"/>
  <c r="N9" i="4" s="1"/>
  <c r="AH34" i="15" s="1"/>
  <c r="M14" i="4"/>
  <c r="N14" i="4" s="1"/>
  <c r="AH141" i="15" s="1"/>
  <c r="M31" i="4"/>
  <c r="N31" i="4" s="1"/>
  <c r="AH152" i="15" s="1"/>
  <c r="M8" i="4"/>
  <c r="N8" i="4" s="1"/>
  <c r="AH138" i="15" s="1"/>
  <c r="M142" i="4"/>
  <c r="N142" i="4" s="1"/>
  <c r="AH237" i="15" s="1"/>
  <c r="M43" i="4"/>
  <c r="N43" i="4" s="1"/>
  <c r="AH161" i="15" s="1"/>
  <c r="M118" i="4"/>
  <c r="N118" i="4" s="1"/>
  <c r="AH214" i="15" s="1"/>
  <c r="M111" i="4"/>
  <c r="N111" i="4" s="1"/>
  <c r="AH207" i="15" s="1"/>
  <c r="M10" i="4"/>
  <c r="N10" i="4" s="1"/>
  <c r="AH139" i="15" s="1"/>
  <c r="M54" i="4"/>
  <c r="N54" i="4" s="1"/>
  <c r="AH169" i="15" s="1"/>
  <c r="M105" i="4"/>
  <c r="N105" i="4" s="1"/>
  <c r="AH202" i="15" s="1"/>
  <c r="M214" i="4"/>
  <c r="N214" i="4" s="1"/>
  <c r="AH306" i="15" s="1"/>
  <c r="M110" i="4"/>
  <c r="N110" i="4" s="1"/>
  <c r="AH206" i="15" s="1"/>
  <c r="M197" i="4"/>
  <c r="N197" i="4" s="1"/>
  <c r="AH291" i="15" s="1"/>
  <c r="M30" i="4"/>
  <c r="N30" i="4" s="1"/>
  <c r="AH151" i="15" s="1"/>
  <c r="M65" i="4"/>
  <c r="N65" i="4" s="1"/>
  <c r="AH174" i="15" s="1"/>
  <c r="M35" i="4"/>
  <c r="N35" i="4" s="1"/>
  <c r="AH155" i="15" s="1"/>
  <c r="M176" i="4"/>
  <c r="N176" i="4" s="1"/>
  <c r="AH270" i="15" s="1"/>
  <c r="M49" i="4"/>
  <c r="N49" i="4" s="1"/>
  <c r="AH165" i="15" s="1"/>
  <c r="M78" i="4"/>
  <c r="N78" i="4" s="1"/>
  <c r="AH68" i="15" s="1"/>
  <c r="M89" i="4"/>
  <c r="N89" i="4" s="1"/>
  <c r="AH187" i="15" s="1"/>
  <c r="M58" i="4"/>
  <c r="N58" i="4" s="1"/>
  <c r="AH54" i="15" s="1"/>
  <c r="M51" i="4"/>
  <c r="N51" i="4" s="1"/>
  <c r="AH167" i="15" s="1"/>
  <c r="M48" i="4"/>
  <c r="N48" i="4" s="1"/>
  <c r="AH164" i="15" s="1"/>
  <c r="M56" i="4"/>
  <c r="N56" i="4" s="1"/>
  <c r="AH170" i="15" s="1"/>
  <c r="M75" i="4"/>
  <c r="N75" i="4" s="1"/>
  <c r="AH44" i="15" s="1"/>
  <c r="M124" i="4"/>
  <c r="N124" i="4" s="1"/>
  <c r="AH219" i="15" s="1"/>
  <c r="M186" i="4"/>
  <c r="N186" i="4" s="1"/>
  <c r="AH280" i="15" s="1"/>
  <c r="M59" i="4"/>
  <c r="N59" i="4" s="1"/>
  <c r="AH80" i="15" s="1"/>
  <c r="M32" i="4"/>
  <c r="N32" i="4" s="1"/>
  <c r="AH112" i="15" s="1"/>
  <c r="M42" i="4"/>
  <c r="N42" i="4" s="1"/>
  <c r="AH160" i="15" s="1"/>
  <c r="M44" i="4"/>
  <c r="N44" i="4" s="1"/>
  <c r="AH40" i="15" s="1"/>
  <c r="M146" i="4"/>
  <c r="N146" i="4" s="1"/>
  <c r="AH241" i="15" s="1"/>
  <c r="M179" i="4"/>
  <c r="N179" i="4" s="1"/>
  <c r="AH273" i="15" s="1"/>
  <c r="M98" i="4"/>
  <c r="N98" i="4" s="1"/>
  <c r="AH195" i="15" s="1"/>
  <c r="M235" i="4"/>
  <c r="N235" i="4" s="1"/>
  <c r="AH131" i="15" s="1"/>
  <c r="M242" i="4"/>
  <c r="N242" i="4" s="1"/>
  <c r="AH333" i="15" s="1"/>
  <c r="M221" i="4"/>
  <c r="N221" i="4" s="1"/>
  <c r="AH313" i="15" s="1"/>
  <c r="M222" i="4"/>
  <c r="N222" i="4" s="1"/>
  <c r="AH314" i="15" s="1"/>
  <c r="M206" i="4"/>
  <c r="N206" i="4" s="1"/>
  <c r="AH300" i="15" s="1"/>
  <c r="M226" i="4"/>
  <c r="N226" i="4" s="1"/>
  <c r="AH318" i="15" s="1"/>
  <c r="M245" i="4"/>
  <c r="N245" i="4" s="1"/>
  <c r="AH336" i="15" s="1"/>
  <c r="M183" i="4"/>
  <c r="N183" i="4" s="1"/>
  <c r="AH277" i="15" s="1"/>
  <c r="M141" i="4"/>
  <c r="N141" i="4" s="1"/>
  <c r="AH236" i="15" s="1"/>
  <c r="M95" i="4"/>
  <c r="N95" i="4" s="1"/>
  <c r="AH192" i="15" s="1"/>
  <c r="M223" i="4"/>
  <c r="N223" i="4" s="1"/>
  <c r="AH315" i="15" s="1"/>
  <c r="M232" i="4"/>
  <c r="N232" i="4" s="1"/>
  <c r="AH324" i="15" s="1"/>
  <c r="M205" i="4"/>
  <c r="N205" i="4" s="1"/>
  <c r="AH299" i="15" s="1"/>
  <c r="M91" i="4"/>
  <c r="N91" i="4" s="1"/>
  <c r="AH189" i="15" s="1"/>
  <c r="M131" i="4"/>
  <c r="N131" i="4" s="1"/>
  <c r="AH226" i="15" s="1"/>
  <c r="M297" i="4"/>
  <c r="N297" i="4" s="1"/>
  <c r="AH382" i="15" s="1"/>
  <c r="M175" i="4"/>
  <c r="N175" i="4" s="1"/>
  <c r="AH269" i="15" s="1"/>
  <c r="M184" i="4"/>
  <c r="N184" i="4" s="1"/>
  <c r="AH278" i="15" s="1"/>
  <c r="M243" i="4"/>
  <c r="N243" i="4" s="1"/>
  <c r="AH334" i="15" s="1"/>
  <c r="M204" i="4"/>
  <c r="N204" i="4" s="1"/>
  <c r="AH298" i="15" s="1"/>
  <c r="M181" i="4"/>
  <c r="N181" i="4" s="1"/>
  <c r="AH275" i="15" s="1"/>
  <c r="M301" i="4"/>
  <c r="N301" i="4" s="1"/>
  <c r="AH384" i="15" s="1"/>
  <c r="M337" i="4"/>
  <c r="N337" i="4" s="1"/>
  <c r="AH411" i="15" s="1"/>
  <c r="M224" i="4"/>
  <c r="N224" i="4" s="1"/>
  <c r="AH316" i="15" s="1"/>
  <c r="M225" i="4"/>
  <c r="N225" i="4" s="1"/>
  <c r="AH317" i="15" s="1"/>
  <c r="M279" i="4"/>
  <c r="N279" i="4" s="1"/>
  <c r="AH369" i="15" s="1"/>
  <c r="M252" i="4"/>
  <c r="N252" i="4" s="1"/>
  <c r="AH343" i="15" s="1"/>
  <c r="M293" i="4"/>
  <c r="N293" i="4" s="1"/>
  <c r="AH20" i="15" s="1"/>
  <c r="M254" i="4"/>
  <c r="N254" i="4" s="1"/>
  <c r="AH345" i="15" s="1"/>
  <c r="M290" i="4"/>
  <c r="N290" i="4" s="1"/>
  <c r="AH380" i="15" s="1"/>
  <c r="M258" i="4"/>
  <c r="N258" i="4" s="1"/>
  <c r="AH349" i="15" s="1"/>
  <c r="M207" i="4"/>
  <c r="N207" i="4" s="1"/>
  <c r="AH100" i="15" s="1"/>
  <c r="M129" i="4"/>
  <c r="N129" i="4" s="1"/>
  <c r="AH224" i="15" s="1"/>
  <c r="M348" i="4"/>
  <c r="N348" i="4" s="1"/>
  <c r="AH422" i="15" s="1"/>
  <c r="M275" i="4"/>
  <c r="N275" i="4" s="1"/>
  <c r="AH365" i="15" s="1"/>
  <c r="M256" i="4"/>
  <c r="N256" i="4" s="1"/>
  <c r="AH347" i="15" s="1"/>
  <c r="M349" i="4"/>
  <c r="N349" i="4" s="1"/>
  <c r="AH423" i="15" s="1"/>
  <c r="M345" i="4"/>
  <c r="N345" i="4" s="1"/>
  <c r="AH419" i="15" s="1"/>
  <c r="M320" i="4"/>
  <c r="N320" i="4" s="1"/>
  <c r="AH401" i="15" s="1"/>
  <c r="M298" i="4"/>
  <c r="N298" i="4" s="1"/>
  <c r="AH70" i="15" s="1"/>
  <c r="M286" i="4"/>
  <c r="N286" i="4" s="1"/>
  <c r="AH376" i="15" s="1"/>
  <c r="M310" i="4"/>
  <c r="N310" i="4" s="1"/>
  <c r="AH391" i="15" s="1"/>
  <c r="M338" i="4"/>
  <c r="N338" i="4" s="1"/>
  <c r="AH412" i="15" s="1"/>
  <c r="M299" i="4"/>
  <c r="N299" i="4" s="1"/>
  <c r="AH126" i="15" s="1"/>
  <c r="M346" i="4"/>
  <c r="N346" i="4" s="1"/>
  <c r="AH420" i="15" s="1"/>
  <c r="M268" i="4"/>
  <c r="N268" i="4" s="1"/>
  <c r="AH359" i="15" s="1"/>
  <c r="M327" i="4"/>
  <c r="N327" i="4" s="1"/>
  <c r="AH406" i="15" s="1"/>
  <c r="M355" i="4"/>
  <c r="N355" i="4" s="1"/>
  <c r="AH428" i="15" s="1"/>
  <c r="M365" i="4"/>
  <c r="N365" i="4" s="1"/>
  <c r="AH12" i="15" s="1"/>
  <c r="M336" i="4"/>
  <c r="N336" i="4" s="1"/>
  <c r="AH46" i="15" s="1"/>
  <c r="M347" i="4"/>
  <c r="N347" i="4" s="1"/>
  <c r="AH421" i="15" s="1"/>
  <c r="M260" i="4"/>
  <c r="N260" i="4" s="1"/>
  <c r="AH351" i="15" s="1"/>
  <c r="M304" i="4"/>
  <c r="N304" i="4" s="1"/>
  <c r="AH91" i="15" s="1"/>
  <c r="M318" i="4"/>
  <c r="N318" i="4" s="1"/>
  <c r="AH399" i="15" s="1"/>
  <c r="M332" i="4"/>
  <c r="N332" i="4" s="1"/>
  <c r="AH408" i="15" s="1"/>
  <c r="M352" i="4"/>
  <c r="N352" i="4" s="1"/>
  <c r="AH426" i="15" s="1"/>
  <c r="M370" i="4"/>
  <c r="N370" i="4" s="1"/>
  <c r="AH109" i="15" s="1"/>
  <c r="M67" i="4"/>
  <c r="N67" i="4" s="1"/>
  <c r="AH124" i="15" s="1"/>
  <c r="M29" i="4"/>
  <c r="N29" i="4" s="1"/>
  <c r="AH22" i="15" s="1"/>
  <c r="M122" i="4"/>
  <c r="N122" i="4" s="1"/>
  <c r="AH51" i="15" s="1"/>
  <c r="M120" i="4"/>
  <c r="N120" i="4" s="1"/>
  <c r="AH216" i="15" s="1"/>
  <c r="M213" i="4"/>
  <c r="N213" i="4" s="1"/>
  <c r="AH305" i="15" s="1"/>
  <c r="M74" i="4"/>
  <c r="N74" i="4" s="1"/>
  <c r="AH180" i="15" s="1"/>
  <c r="M97" i="4"/>
  <c r="N97" i="4" s="1"/>
  <c r="AH194" i="15" s="1"/>
  <c r="M47" i="4"/>
  <c r="N47" i="4" s="1"/>
  <c r="AH14" i="15" s="1"/>
  <c r="M126" i="4"/>
  <c r="N126" i="4" s="1"/>
  <c r="AH221" i="15" s="1"/>
  <c r="M86" i="4"/>
  <c r="N86" i="4" s="1"/>
  <c r="AH184" i="15" s="1"/>
  <c r="M27" i="4"/>
  <c r="N27" i="4" s="1"/>
  <c r="AH88" i="15" s="1"/>
  <c r="M114" i="4"/>
  <c r="N114" i="4" s="1"/>
  <c r="AH210" i="15" s="1"/>
  <c r="M88" i="4"/>
  <c r="N88" i="4" s="1"/>
  <c r="AH186" i="15" s="1"/>
  <c r="M18" i="4"/>
  <c r="N18" i="4" s="1"/>
  <c r="AH28" i="15" s="1"/>
  <c r="M139" i="4"/>
  <c r="N139" i="4" s="1"/>
  <c r="AH234" i="15" s="1"/>
  <c r="M140" i="4"/>
  <c r="N140" i="4" s="1"/>
  <c r="AH235" i="15" s="1"/>
  <c r="M53" i="4"/>
  <c r="N53" i="4" s="1"/>
  <c r="AH26" i="15" s="1"/>
  <c r="M227" i="4"/>
  <c r="N227" i="4" s="1"/>
  <c r="AH319" i="15" s="1"/>
  <c r="M15" i="4"/>
  <c r="N15" i="4" s="1"/>
  <c r="AH142" i="15" s="1"/>
  <c r="M64" i="4"/>
  <c r="N64" i="4" s="1"/>
  <c r="AH173" i="15" s="1"/>
  <c r="M57" i="4"/>
  <c r="N57" i="4" s="1"/>
  <c r="AH10" i="15" s="1"/>
  <c r="M68" i="4"/>
  <c r="N68" i="4" s="1"/>
  <c r="AH176" i="15" s="1"/>
  <c r="M101" i="4"/>
  <c r="N101" i="4" s="1"/>
  <c r="AH198" i="15" s="1"/>
  <c r="M212" i="4"/>
  <c r="N212" i="4" s="1"/>
  <c r="AH304" i="15" s="1"/>
  <c r="M239" i="4"/>
  <c r="N239" i="4" s="1"/>
  <c r="AH330" i="15" s="1"/>
  <c r="M198" i="4"/>
  <c r="N198" i="4" s="1"/>
  <c r="AH292" i="15" s="1"/>
  <c r="M190" i="4"/>
  <c r="N190" i="4" s="1"/>
  <c r="AH284" i="15" s="1"/>
  <c r="M144" i="4"/>
  <c r="N144" i="4" s="1"/>
  <c r="AH239" i="15" s="1"/>
  <c r="M151" i="4"/>
  <c r="N151" i="4" s="1"/>
  <c r="AH246" i="15" s="1"/>
  <c r="M100" i="4"/>
  <c r="N100" i="4" s="1"/>
  <c r="AH197" i="15" s="1"/>
  <c r="M230" i="4"/>
  <c r="N230" i="4" s="1"/>
  <c r="AH322" i="15" s="1"/>
  <c r="M240" i="4"/>
  <c r="N240" i="4" s="1"/>
  <c r="AH331" i="15" s="1"/>
  <c r="M251" i="4"/>
  <c r="N251" i="4" s="1"/>
  <c r="AH342" i="15" s="1"/>
  <c r="M81" i="4"/>
  <c r="N81" i="4" s="1"/>
  <c r="AH24" i="15" s="1"/>
  <c r="M150" i="4"/>
  <c r="N150" i="4" s="1"/>
  <c r="AH245" i="15" s="1"/>
  <c r="M237" i="4"/>
  <c r="N237" i="4" s="1"/>
  <c r="AH328" i="15" s="1"/>
  <c r="M85" i="4"/>
  <c r="N85" i="4" s="1"/>
  <c r="AH120" i="15" s="1"/>
  <c r="M135" i="4"/>
  <c r="N135" i="4" s="1"/>
  <c r="AH230" i="15" s="1"/>
  <c r="M136" i="4"/>
  <c r="N136" i="4" s="1"/>
  <c r="AH231" i="15" s="1"/>
  <c r="M172" i="4"/>
  <c r="N172" i="4" s="1"/>
  <c r="AH266" i="15" s="1"/>
  <c r="M180" i="4"/>
  <c r="N180" i="4" s="1"/>
  <c r="AH274" i="15" s="1"/>
  <c r="M159" i="4"/>
  <c r="N159" i="4" s="1"/>
  <c r="AH58" i="15" s="1"/>
  <c r="M238" i="4"/>
  <c r="N238" i="4" s="1"/>
  <c r="AH329" i="15" s="1"/>
  <c r="M191" i="4"/>
  <c r="N191" i="4" s="1"/>
  <c r="AH285" i="15" s="1"/>
  <c r="M153" i="4"/>
  <c r="N153" i="4" s="1"/>
  <c r="AH248" i="15" s="1"/>
  <c r="M236" i="4"/>
  <c r="N236" i="4" s="1"/>
  <c r="AH327" i="15" s="1"/>
  <c r="M199" i="4"/>
  <c r="N199" i="4" s="1"/>
  <c r="AH293" i="15" s="1"/>
  <c r="M165" i="4"/>
  <c r="N165" i="4" s="1"/>
  <c r="AH259" i="15" s="1"/>
  <c r="M143" i="4"/>
  <c r="N143" i="4" s="1"/>
  <c r="AH238" i="15" s="1"/>
  <c r="M233" i="4"/>
  <c r="N233" i="4" s="1"/>
  <c r="AH325" i="15" s="1"/>
  <c r="M152" i="4"/>
  <c r="N152" i="4" s="1"/>
  <c r="AH247" i="15" s="1"/>
  <c r="M249" i="4"/>
  <c r="N249" i="4" s="1"/>
  <c r="AH340" i="15" s="1"/>
  <c r="M288" i="4"/>
  <c r="N288" i="4" s="1"/>
  <c r="AH378" i="15" s="1"/>
  <c r="M182" i="4"/>
  <c r="N182" i="4" s="1"/>
  <c r="AH276" i="15" s="1"/>
  <c r="M280" i="4"/>
  <c r="N280" i="4" s="1"/>
  <c r="AH370" i="15" s="1"/>
  <c r="M250" i="4"/>
  <c r="N250" i="4" s="1"/>
  <c r="AH341" i="15" s="1"/>
  <c r="M154" i="4"/>
  <c r="N154" i="4" s="1"/>
  <c r="AH249" i="15" s="1"/>
  <c r="M266" i="4"/>
  <c r="N266" i="4" s="1"/>
  <c r="AH357" i="15" s="1"/>
  <c r="M282" i="4"/>
  <c r="N282" i="4" s="1"/>
  <c r="AH372" i="15" s="1"/>
  <c r="M325" i="4"/>
  <c r="N325" i="4" s="1"/>
  <c r="AH41" i="15" s="1"/>
  <c r="M317" i="4"/>
  <c r="N317" i="4" s="1"/>
  <c r="AH398" i="15" s="1"/>
  <c r="M261" i="4"/>
  <c r="N261" i="4" s="1"/>
  <c r="AH352" i="15" s="1"/>
  <c r="M339" i="4"/>
  <c r="N339" i="4" s="1"/>
  <c r="AH413" i="15" s="1"/>
  <c r="M259" i="4"/>
  <c r="N259" i="4" s="1"/>
  <c r="AH350" i="15" s="1"/>
  <c r="M285" i="4"/>
  <c r="N285" i="4" s="1"/>
  <c r="AH375" i="15" s="1"/>
  <c r="M281" i="4"/>
  <c r="N281" i="4" s="1"/>
  <c r="AH371" i="15" s="1"/>
  <c r="M308" i="4"/>
  <c r="N308" i="4" s="1"/>
  <c r="AH389" i="15" s="1"/>
  <c r="M315" i="4"/>
  <c r="N315" i="4" s="1"/>
  <c r="AH396" i="15" s="1"/>
  <c r="M300" i="4"/>
  <c r="N300" i="4" s="1"/>
  <c r="AH383" i="15" s="1"/>
  <c r="M343" i="4"/>
  <c r="N343" i="4" s="1"/>
  <c r="AH417" i="15" s="1"/>
  <c r="M296" i="4"/>
  <c r="N296" i="4" s="1"/>
  <c r="AH381" i="15" s="1"/>
  <c r="M277" i="4"/>
  <c r="N277" i="4" s="1"/>
  <c r="AH367" i="15" s="1"/>
  <c r="M255" i="4"/>
  <c r="N255" i="4" s="1"/>
  <c r="AH346" i="15" s="1"/>
  <c r="M369" i="4"/>
  <c r="N369" i="4" s="1"/>
  <c r="AH114" i="15" s="1"/>
  <c r="M323" i="4"/>
  <c r="N323" i="4" s="1"/>
  <c r="AH404" i="15" s="1"/>
  <c r="M364" i="4"/>
  <c r="N364" i="4" s="1"/>
  <c r="AH434" i="15" s="1"/>
  <c r="M344" i="4"/>
  <c r="N344" i="4" s="1"/>
  <c r="AH418" i="15" s="1"/>
  <c r="M366" i="4"/>
  <c r="N366" i="4" s="1"/>
  <c r="AH116" i="15" s="1"/>
  <c r="M341" i="4"/>
  <c r="N341" i="4" s="1"/>
  <c r="AH415" i="15" s="1"/>
  <c r="M354" i="4"/>
  <c r="N354" i="4" s="1"/>
  <c r="AH427" i="15" s="1"/>
  <c r="M276" i="4"/>
  <c r="N276" i="4" s="1"/>
  <c r="AH366" i="15" s="1"/>
  <c r="M357" i="4"/>
  <c r="N357" i="4" s="1"/>
  <c r="AH429" i="15" s="1"/>
  <c r="AH18" i="15" l="1"/>
  <c r="K26" i="8"/>
  <c r="K25" i="8"/>
  <c r="K22" i="8"/>
  <c r="K23" i="8" s="1"/>
  <c r="K27" i="8"/>
  <c r="K24" i="8"/>
  <c r="E58" i="6"/>
  <c r="E57" i="6"/>
  <c r="K12" i="8"/>
  <c r="BC7" i="4"/>
  <c r="BF7" i="4" s="1"/>
  <c r="BG7" i="4" s="1"/>
  <c r="BA8" i="4"/>
  <c r="U8" i="4"/>
  <c r="S8" i="4" s="1"/>
  <c r="AE8" i="4" s="1"/>
  <c r="W7" i="4"/>
  <c r="E7" i="4"/>
  <c r="J7" i="4"/>
  <c r="K7" i="4" s="1"/>
  <c r="AY8" i="4" l="1"/>
  <c r="BK8" i="4" s="1"/>
  <c r="BH7" i="4"/>
  <c r="BS7" i="4" s="1"/>
  <c r="BU7" i="4" s="1"/>
  <c r="Z7" i="4"/>
  <c r="AA7" i="4" s="1"/>
  <c r="BD8" i="4"/>
  <c r="BL7" i="4"/>
  <c r="X8" i="4"/>
  <c r="V8" i="4"/>
  <c r="H7" i="4"/>
  <c r="AF7" i="4" l="1"/>
  <c r="AG7" i="4" s="1"/>
  <c r="BB8" i="4"/>
  <c r="BA9" i="4" s="1"/>
  <c r="AB7" i="4"/>
  <c r="AM7" i="4" s="1"/>
  <c r="AO7" i="4" s="1"/>
  <c r="BE8" i="4"/>
  <c r="BM7" i="4"/>
  <c r="BN7" i="4" s="1"/>
  <c r="BO7" i="4" s="1"/>
  <c r="BP7" i="4" s="1"/>
  <c r="U9" i="4"/>
  <c r="S9" i="4" s="1"/>
  <c r="AE9" i="4" s="1"/>
  <c r="W8" i="4"/>
  <c r="Y8" i="4"/>
  <c r="I7" i="4"/>
  <c r="L7" i="4" s="1"/>
  <c r="G8" i="4"/>
  <c r="J8" i="4" s="1"/>
  <c r="K8" i="4" s="1"/>
  <c r="AB23" i="15" l="1"/>
  <c r="BT7" i="4"/>
  <c r="BV7" i="4"/>
  <c r="BW7" i="4" s="1"/>
  <c r="BC8" i="4"/>
  <c r="BF8" i="4" s="1"/>
  <c r="BG8" i="4" s="1"/>
  <c r="AH7" i="4"/>
  <c r="BR7" i="4"/>
  <c r="AY9" i="4"/>
  <c r="BK9" i="4" s="1"/>
  <c r="AP7" i="4"/>
  <c r="AN7" i="4"/>
  <c r="BD9" i="4"/>
  <c r="BE9" i="4" s="1"/>
  <c r="BQ7" i="4"/>
  <c r="V9" i="4"/>
  <c r="U10" i="4" s="1"/>
  <c r="Z8" i="4"/>
  <c r="AA8" i="4" s="1"/>
  <c r="X9" i="4"/>
  <c r="E8" i="4"/>
  <c r="H8" i="4" s="1"/>
  <c r="O7" i="4"/>
  <c r="BX7" i="4" l="1"/>
  <c r="AF272" i="15" s="1"/>
  <c r="AI7" i="4"/>
  <c r="AJ7" i="4" s="1"/>
  <c r="AL7" i="4" s="1"/>
  <c r="BH8" i="4"/>
  <c r="BS8" i="4" s="1"/>
  <c r="BB9" i="4"/>
  <c r="AB8" i="4"/>
  <c r="AF8" i="4"/>
  <c r="AG8" i="4" s="1"/>
  <c r="BL8" i="4"/>
  <c r="W9" i="4"/>
  <c r="S10" i="4"/>
  <c r="AE10" i="4" s="1"/>
  <c r="Y9" i="4"/>
  <c r="G9" i="4"/>
  <c r="E9" i="4" s="1"/>
  <c r="I8" i="4"/>
  <c r="AM8" i="4" l="1"/>
  <c r="AN8" i="4" s="1"/>
  <c r="AH8" i="4"/>
  <c r="AI8" i="4" s="1"/>
  <c r="AJ8" i="4" s="1"/>
  <c r="AL8" i="4" s="1"/>
  <c r="BT8" i="4"/>
  <c r="BU8" i="4"/>
  <c r="BV8" i="4" s="1"/>
  <c r="BM8" i="4"/>
  <c r="BN8" i="4" s="1"/>
  <c r="BO8" i="4" s="1"/>
  <c r="BP8" i="4" s="1"/>
  <c r="BR8" i="4" s="1"/>
  <c r="BA10" i="4"/>
  <c r="BC9" i="4"/>
  <c r="AK7" i="4"/>
  <c r="BY8" i="4"/>
  <c r="BZ8" i="4" s="1"/>
  <c r="AL41" i="15" s="1"/>
  <c r="AQ7" i="4"/>
  <c r="AR7" i="4"/>
  <c r="AS8" i="4"/>
  <c r="AT8" i="4" s="1"/>
  <c r="AJ56" i="15" s="1"/>
  <c r="V10" i="4"/>
  <c r="X10" i="4"/>
  <c r="Z9" i="4"/>
  <c r="AA9" i="4" s="1"/>
  <c r="J9" i="4"/>
  <c r="K9" i="4" s="1"/>
  <c r="AS7" i="4"/>
  <c r="AT7" i="4" s="1"/>
  <c r="AJ16" i="15" s="1"/>
  <c r="L8" i="4"/>
  <c r="BY7" i="4"/>
  <c r="BZ7" i="4" s="1"/>
  <c r="AL40" i="15" s="1"/>
  <c r="AB201" i="15" l="1"/>
  <c r="AD23" i="15"/>
  <c r="AO8" i="4"/>
  <c r="AP8" i="4" s="1"/>
  <c r="BW8" i="4"/>
  <c r="BF9" i="4"/>
  <c r="BG9" i="4" s="1"/>
  <c r="AY10" i="4"/>
  <c r="BK10" i="4" s="1"/>
  <c r="BD10" i="4"/>
  <c r="AB9" i="4"/>
  <c r="AM9" i="4" s="1"/>
  <c r="AF9" i="4"/>
  <c r="AG9" i="4" s="1"/>
  <c r="BX8" i="4"/>
  <c r="BQ8" i="4"/>
  <c r="Y10" i="4"/>
  <c r="W10" i="4"/>
  <c r="U11" i="4"/>
  <c r="H9" i="4"/>
  <c r="O8" i="4"/>
  <c r="CA8" i="4" l="1"/>
  <c r="AF430" i="15"/>
  <c r="AH9" i="4"/>
  <c r="AI9" i="4" s="1"/>
  <c r="AN9" i="4"/>
  <c r="BH9" i="4"/>
  <c r="BS9" i="4" s="1"/>
  <c r="BL9" i="4"/>
  <c r="BE10" i="4"/>
  <c r="BB10" i="4"/>
  <c r="X11" i="4"/>
  <c r="Y11" i="4" s="1"/>
  <c r="AS9" i="4"/>
  <c r="AT9" i="4" s="1"/>
  <c r="AJ57" i="15" s="1"/>
  <c r="Z10" i="4"/>
  <c r="AA10" i="4" s="1"/>
  <c r="AQ8" i="4"/>
  <c r="S11" i="4"/>
  <c r="AE11" i="4" s="1"/>
  <c r="AR8" i="4"/>
  <c r="AK8" i="4"/>
  <c r="AO9" i="4"/>
  <c r="I9" i="4"/>
  <c r="L9" i="4" s="1"/>
  <c r="G10" i="4"/>
  <c r="J10" i="4" s="1"/>
  <c r="K10" i="4" s="1"/>
  <c r="AB34" i="15" l="1"/>
  <c r="AU8" i="4"/>
  <c r="AD335" i="15"/>
  <c r="BT9" i="4"/>
  <c r="BU9" i="4"/>
  <c r="BM9" i="4"/>
  <c r="BN9" i="4" s="1"/>
  <c r="BO9" i="4" s="1"/>
  <c r="BP9" i="4" s="1"/>
  <c r="BQ9" i="4" s="1"/>
  <c r="BY9" i="4"/>
  <c r="BZ9" i="4" s="1"/>
  <c r="AL42" i="15" s="1"/>
  <c r="BC10" i="4"/>
  <c r="BF10" i="4" s="1"/>
  <c r="BG10" i="4" s="1"/>
  <c r="BA11" i="4"/>
  <c r="AB10" i="4"/>
  <c r="AM10" i="4" s="1"/>
  <c r="AF10" i="4"/>
  <c r="AG10" i="4" s="1"/>
  <c r="AP9" i="4"/>
  <c r="AJ9" i="4"/>
  <c r="AL9" i="4" s="1"/>
  <c r="V11" i="4"/>
  <c r="E10" i="4"/>
  <c r="O9" i="4"/>
  <c r="CA7" i="4"/>
  <c r="BV9" i="4" l="1"/>
  <c r="BW9" i="4" s="1"/>
  <c r="AH10" i="4"/>
  <c r="AI10" i="4" s="1"/>
  <c r="AJ10" i="4" s="1"/>
  <c r="AL10" i="4" s="1"/>
  <c r="AO10" i="4"/>
  <c r="AY11" i="4"/>
  <c r="BD11" i="4"/>
  <c r="BL10" i="4"/>
  <c r="BH10" i="4"/>
  <c r="BR9" i="4"/>
  <c r="H10" i="4"/>
  <c r="I10" i="4" s="1"/>
  <c r="L10" i="4" s="1"/>
  <c r="AQ9" i="4"/>
  <c r="W11" i="4"/>
  <c r="U12" i="4"/>
  <c r="X12" i="4" s="1"/>
  <c r="AS10" i="4"/>
  <c r="AT10" i="4" s="1"/>
  <c r="AJ58" i="15" s="1"/>
  <c r="AB169" i="15" l="1"/>
  <c r="BX9" i="4"/>
  <c r="BS10" i="4"/>
  <c r="AN10" i="4"/>
  <c r="BE11" i="4"/>
  <c r="BY10" i="4"/>
  <c r="BZ10" i="4" s="1"/>
  <c r="AL43" i="15" s="1"/>
  <c r="BM10" i="4"/>
  <c r="BN10" i="4" s="1"/>
  <c r="BO10" i="4" s="1"/>
  <c r="BP10" i="4" s="1"/>
  <c r="BK11" i="4"/>
  <c r="BB11" i="4"/>
  <c r="G11" i="4"/>
  <c r="J11" i="4" s="1"/>
  <c r="K11" i="4" s="1"/>
  <c r="S12" i="4"/>
  <c r="AE12" i="4" s="1"/>
  <c r="AK9" i="4"/>
  <c r="AK10" i="4"/>
  <c r="AP10" i="4"/>
  <c r="Y12" i="4"/>
  <c r="AR9" i="4"/>
  <c r="Z11" i="4"/>
  <c r="AA11" i="4" s="1"/>
  <c r="AU7" i="4"/>
  <c r="O10" i="4"/>
  <c r="CA9" i="4" l="1"/>
  <c r="AF418" i="15"/>
  <c r="AU9" i="4"/>
  <c r="AD35" i="15"/>
  <c r="BT10" i="4"/>
  <c r="BU10" i="4"/>
  <c r="BV10" i="4" s="1"/>
  <c r="BW10" i="4" s="1"/>
  <c r="E11" i="4"/>
  <c r="H11" i="4" s="1"/>
  <c r="G12" i="4" s="1"/>
  <c r="E12" i="4" s="1"/>
  <c r="BC11" i="4"/>
  <c r="BA12" i="4"/>
  <c r="BR10" i="4"/>
  <c r="BQ10" i="4"/>
  <c r="AB11" i="4"/>
  <c r="AM11" i="4" s="1"/>
  <c r="AF11" i="4"/>
  <c r="AG11" i="4" s="1"/>
  <c r="V12" i="4"/>
  <c r="U13" i="4" s="1"/>
  <c r="X13" i="4" s="1"/>
  <c r="Y13" i="4" s="1"/>
  <c r="AR10" i="4"/>
  <c r="AQ10" i="4"/>
  <c r="AU10" i="4" l="1"/>
  <c r="AD302" i="15"/>
  <c r="BX10" i="4"/>
  <c r="AH11" i="4"/>
  <c r="AI11" i="4" s="1"/>
  <c r="AJ11" i="4" s="1"/>
  <c r="AL11" i="4" s="1"/>
  <c r="AY12" i="4"/>
  <c r="BD12" i="4"/>
  <c r="BF11" i="4"/>
  <c r="BG11" i="4" s="1"/>
  <c r="W12" i="4"/>
  <c r="I11" i="4"/>
  <c r="L11" i="4" s="1"/>
  <c r="S13" i="4"/>
  <c r="AE13" i="4" s="1"/>
  <c r="AN11" i="4"/>
  <c r="AO11" i="4"/>
  <c r="AP11" i="4" s="1"/>
  <c r="AS11" i="4"/>
  <c r="AT11" i="4" s="1"/>
  <c r="AJ59" i="15" s="1"/>
  <c r="J12" i="4"/>
  <c r="K12" i="4" s="1"/>
  <c r="O11" i="4" l="1"/>
  <c r="AB76" i="15"/>
  <c r="CA10" i="4"/>
  <c r="AF410" i="15"/>
  <c r="BH11" i="4"/>
  <c r="BS11" i="4" s="1"/>
  <c r="BL11" i="4"/>
  <c r="BE12" i="4"/>
  <c r="BB12" i="4"/>
  <c r="BK12" i="4"/>
  <c r="Z12" i="4"/>
  <c r="AA12" i="4" s="1"/>
  <c r="V13" i="4"/>
  <c r="W13" i="4" s="1"/>
  <c r="H12" i="4"/>
  <c r="G13" i="4" s="1"/>
  <c r="J13" i="4" s="1"/>
  <c r="K13" i="4" s="1"/>
  <c r="AK11" i="4"/>
  <c r="AQ11" i="4"/>
  <c r="AR11" i="4"/>
  <c r="AU11" i="4" l="1"/>
  <c r="AD178" i="15"/>
  <c r="AB12" i="4"/>
  <c r="BT11" i="4"/>
  <c r="BU11" i="4"/>
  <c r="BV11" i="4" s="1"/>
  <c r="BM11" i="4"/>
  <c r="BN11" i="4" s="1"/>
  <c r="BO11" i="4" s="1"/>
  <c r="BY11" i="4"/>
  <c r="BZ11" i="4" s="1"/>
  <c r="AL44" i="15" s="1"/>
  <c r="U14" i="4"/>
  <c r="X14" i="4" s="1"/>
  <c r="Y14" i="4" s="1"/>
  <c r="BC12" i="4"/>
  <c r="BF12" i="4" s="1"/>
  <c r="BG12" i="4" s="1"/>
  <c r="BA13" i="4"/>
  <c r="AF12" i="4"/>
  <c r="AS12" i="4" s="1"/>
  <c r="AT12" i="4" s="1"/>
  <c r="AJ32" i="15" s="1"/>
  <c r="I12" i="4"/>
  <c r="L12" i="4" s="1"/>
  <c r="Z13" i="4"/>
  <c r="AA13" i="4" s="1"/>
  <c r="E13" i="4"/>
  <c r="O12" i="4" l="1"/>
  <c r="AB31" i="15"/>
  <c r="AM12" i="4"/>
  <c r="AO12" i="4" s="1"/>
  <c r="AP12" i="4" s="1"/>
  <c r="BP11" i="4"/>
  <c r="AY13" i="4"/>
  <c r="BD13" i="4"/>
  <c r="BH12" i="4"/>
  <c r="BS12" i="4" s="1"/>
  <c r="BL12" i="4"/>
  <c r="S14" i="4"/>
  <c r="AE14" i="4" s="1"/>
  <c r="AG12" i="4"/>
  <c r="AB13" i="4"/>
  <c r="AM13" i="4" s="1"/>
  <c r="AF13" i="4"/>
  <c r="AG13" i="4" s="1"/>
  <c r="H13" i="4"/>
  <c r="G14" i="4" s="1"/>
  <c r="J14" i="4" s="1"/>
  <c r="K14" i="4" s="1"/>
  <c r="AN12" i="4" l="1"/>
  <c r="AH13" i="4"/>
  <c r="AI13" i="4" s="1"/>
  <c r="BT12" i="4"/>
  <c r="BU12" i="4"/>
  <c r="BV12" i="4" s="1"/>
  <c r="BM12" i="4"/>
  <c r="BN12" i="4" s="1"/>
  <c r="BO12" i="4" s="1"/>
  <c r="BY12" i="4"/>
  <c r="BZ12" i="4" s="1"/>
  <c r="AL45" i="15" s="1"/>
  <c r="BK13" i="4"/>
  <c r="BB13" i="4"/>
  <c r="BW11" i="4"/>
  <c r="BR11" i="4"/>
  <c r="BX11" i="4" s="1"/>
  <c r="V14" i="4"/>
  <c r="W14" i="4" s="1"/>
  <c r="Z14" i="4" s="1"/>
  <c r="AA14" i="4" s="1"/>
  <c r="BE13" i="4"/>
  <c r="BQ11" i="4"/>
  <c r="AH12" i="4"/>
  <c r="AI12" i="4" s="1"/>
  <c r="I13" i="4"/>
  <c r="L13" i="4" s="1"/>
  <c r="AS13" i="4"/>
  <c r="AT13" i="4" s="1"/>
  <c r="AJ60" i="15" s="1"/>
  <c r="AN13" i="4"/>
  <c r="AO13" i="4"/>
  <c r="E14" i="4"/>
  <c r="O13" i="4" l="1"/>
  <c r="AB147" i="15"/>
  <c r="CA11" i="4"/>
  <c r="AF382" i="15"/>
  <c r="U15" i="4"/>
  <c r="BC13" i="4"/>
  <c r="BF13" i="4" s="1"/>
  <c r="BG13" i="4" s="1"/>
  <c r="BA14" i="4"/>
  <c r="BP12" i="4"/>
  <c r="BQ12" i="4" s="1"/>
  <c r="AJ12" i="4"/>
  <c r="AK12" i="4" s="1"/>
  <c r="AB14" i="4"/>
  <c r="AM14" i="4" s="1"/>
  <c r="AF14" i="4"/>
  <c r="AG14" i="4" s="1"/>
  <c r="H14" i="4"/>
  <c r="G15" i="4" s="1"/>
  <c r="J15" i="4" s="1"/>
  <c r="K15" i="4" s="1"/>
  <c r="AP13" i="4"/>
  <c r="AJ13" i="4"/>
  <c r="AL13" i="4" s="1"/>
  <c r="AN14" i="4" l="1"/>
  <c r="AH14" i="4"/>
  <c r="AI14" i="4" s="1"/>
  <c r="AJ14" i="4" s="1"/>
  <c r="AL14" i="4" s="1"/>
  <c r="S15" i="4"/>
  <c r="X15" i="4"/>
  <c r="Y15" i="4" s="1"/>
  <c r="BW12" i="4"/>
  <c r="BR12" i="4"/>
  <c r="BX12" i="4" s="1"/>
  <c r="AY14" i="4"/>
  <c r="BD14" i="4"/>
  <c r="BH13" i="4"/>
  <c r="BS13" i="4" s="1"/>
  <c r="BL13" i="4"/>
  <c r="BM13" i="4" s="1"/>
  <c r="BN13" i="4" s="1"/>
  <c r="BO13" i="4" s="1"/>
  <c r="BP13" i="4" s="1"/>
  <c r="AL12" i="4"/>
  <c r="AR12" i="4" s="1"/>
  <c r="AQ12" i="4"/>
  <c r="I14" i="4"/>
  <c r="L14" i="4" s="1"/>
  <c r="AO14" i="4"/>
  <c r="AP14" i="4" s="1"/>
  <c r="AS14" i="4"/>
  <c r="AT14" i="4" s="1"/>
  <c r="AJ61" i="15" s="1"/>
  <c r="AR13" i="4"/>
  <c r="AK13" i="4"/>
  <c r="AQ13" i="4"/>
  <c r="E15" i="4"/>
  <c r="O14" i="4" l="1"/>
  <c r="AB172" i="15"/>
  <c r="CA12" i="4"/>
  <c r="AF340" i="15"/>
  <c r="AU13" i="4"/>
  <c r="AD266" i="15"/>
  <c r="AU12" i="4"/>
  <c r="AD31" i="15"/>
  <c r="AE15" i="4"/>
  <c r="V15" i="4"/>
  <c r="BT13" i="4"/>
  <c r="BU13" i="4"/>
  <c r="BV13" i="4" s="1"/>
  <c r="BR13" i="4"/>
  <c r="BY13" i="4"/>
  <c r="BZ13" i="4" s="1"/>
  <c r="AL46" i="15" s="1"/>
  <c r="BK14" i="4"/>
  <c r="BB14" i="4"/>
  <c r="BQ13" i="4"/>
  <c r="BE14" i="4"/>
  <c r="H15" i="4"/>
  <c r="G16" i="4" s="1"/>
  <c r="J16" i="4" s="1"/>
  <c r="K16" i="4" s="1"/>
  <c r="AQ14" i="4"/>
  <c r="W15" i="4" l="1"/>
  <c r="Z15" i="4" s="1"/>
  <c r="AA15" i="4" s="1"/>
  <c r="U16" i="4"/>
  <c r="X16" i="4" s="1"/>
  <c r="Y16" i="4" s="1"/>
  <c r="BA15" i="4"/>
  <c r="BC14" i="4"/>
  <c r="BW13" i="4"/>
  <c r="I15" i="4"/>
  <c r="L15" i="4" s="1"/>
  <c r="AR14" i="4"/>
  <c r="AK14" i="4"/>
  <c r="E16" i="4"/>
  <c r="O15" i="4" l="1"/>
  <c r="AB198" i="15"/>
  <c r="AU14" i="4"/>
  <c r="AD283" i="15"/>
  <c r="AB15" i="4"/>
  <c r="AM15" i="4" s="1"/>
  <c r="AF15" i="4"/>
  <c r="S16" i="4"/>
  <c r="BF14" i="4"/>
  <c r="BG14" i="4" s="1"/>
  <c r="AY15" i="4"/>
  <c r="BK15" i="4" s="1"/>
  <c r="BD15" i="4"/>
  <c r="BX13" i="4"/>
  <c r="H16" i="4"/>
  <c r="G17" i="4" s="1"/>
  <c r="J17" i="4" s="1"/>
  <c r="K17" i="4" s="1"/>
  <c r="CA13" i="4" l="1"/>
  <c r="AF338" i="15"/>
  <c r="AN15" i="4"/>
  <c r="AO15" i="4"/>
  <c r="AP15" i="4" s="1"/>
  <c r="AG15" i="4"/>
  <c r="AS15" i="4"/>
  <c r="AT15" i="4" s="1"/>
  <c r="AJ62" i="15" s="1"/>
  <c r="AE16" i="4"/>
  <c r="V16" i="4"/>
  <c r="BL14" i="4"/>
  <c r="BH14" i="4"/>
  <c r="BS14" i="4" s="1"/>
  <c r="BE15" i="4"/>
  <c r="BB15" i="4"/>
  <c r="I16" i="4"/>
  <c r="L16" i="4" s="1"/>
  <c r="E17" i="4"/>
  <c r="O16" i="4" l="1"/>
  <c r="AB231" i="15"/>
  <c r="AH15" i="4"/>
  <c r="AI15" i="4" s="1"/>
  <c r="U17" i="4"/>
  <c r="W16" i="4"/>
  <c r="Z16" i="4" s="1"/>
  <c r="AA16" i="4" s="1"/>
  <c r="BT14" i="4"/>
  <c r="BU14" i="4"/>
  <c r="BV14" i="4" s="1"/>
  <c r="BA16" i="4"/>
  <c r="BC15" i="4"/>
  <c r="BM14" i="4"/>
  <c r="BY14" i="4"/>
  <c r="BZ14" i="4" s="1"/>
  <c r="AL47" i="15" s="1"/>
  <c r="H17" i="4"/>
  <c r="G18" i="4" s="1"/>
  <c r="J18" i="4" s="1"/>
  <c r="K18" i="4" s="1"/>
  <c r="AJ15" i="4" l="1"/>
  <c r="AK15" i="4" s="1"/>
  <c r="AF16" i="4"/>
  <c r="AB16" i="4"/>
  <c r="AM16" i="4" s="1"/>
  <c r="S17" i="4"/>
  <c r="X17" i="4"/>
  <c r="BF15" i="4"/>
  <c r="BG15" i="4" s="1"/>
  <c r="AY16" i="4"/>
  <c r="BK16" i="4" s="1"/>
  <c r="BD16" i="4"/>
  <c r="BN14" i="4"/>
  <c r="BO14" i="4" s="1"/>
  <c r="BP14" i="4" s="1"/>
  <c r="I17" i="4"/>
  <c r="L17" i="4" s="1"/>
  <c r="E18" i="4"/>
  <c r="O17" i="4" l="1"/>
  <c r="AB233" i="15"/>
  <c r="AN16" i="4"/>
  <c r="AO16" i="4"/>
  <c r="AP16" i="4" s="1"/>
  <c r="Y17" i="4"/>
  <c r="AG16" i="4"/>
  <c r="AS16" i="4"/>
  <c r="AT16" i="4" s="1"/>
  <c r="AJ63" i="15" s="1"/>
  <c r="AE17" i="4"/>
  <c r="V17" i="4"/>
  <c r="AL15" i="4"/>
  <c r="AR15" i="4" s="1"/>
  <c r="AQ15" i="4"/>
  <c r="BQ14" i="4"/>
  <c r="BW14" i="4"/>
  <c r="BR14" i="4"/>
  <c r="BX14" i="4" s="1"/>
  <c r="BH15" i="4"/>
  <c r="BS15" i="4" s="1"/>
  <c r="BL15" i="4"/>
  <c r="BM15" i="4" s="1"/>
  <c r="BE16" i="4"/>
  <c r="BB16" i="4"/>
  <c r="H18" i="4"/>
  <c r="I18" i="4" s="1"/>
  <c r="L18" i="4" s="1"/>
  <c r="O18" i="4" l="1"/>
  <c r="AB29" i="15"/>
  <c r="CA14" i="4"/>
  <c r="AF336" i="15"/>
  <c r="AU15" i="4"/>
  <c r="AD300" i="15"/>
  <c r="W17" i="4"/>
  <c r="Z17" i="4" s="1"/>
  <c r="AA17" i="4" s="1"/>
  <c r="U18" i="4"/>
  <c r="AH16" i="4"/>
  <c r="AI16" i="4" s="1"/>
  <c r="BT15" i="4"/>
  <c r="BU15" i="4"/>
  <c r="BV15" i="4" s="1"/>
  <c r="BN15" i="4"/>
  <c r="BO15" i="4" s="1"/>
  <c r="BP15" i="4" s="1"/>
  <c r="BC16" i="4"/>
  <c r="BF16" i="4" s="1"/>
  <c r="BG16" i="4" s="1"/>
  <c r="BA17" i="4"/>
  <c r="BY15" i="4"/>
  <c r="BZ15" i="4" s="1"/>
  <c r="AL48" i="15" s="1"/>
  <c r="G19" i="4"/>
  <c r="E19" i="4" s="1"/>
  <c r="BR15" i="4" l="1"/>
  <c r="BX15" i="4" s="1"/>
  <c r="AJ16" i="4"/>
  <c r="AK16" i="4" s="1"/>
  <c r="S18" i="4"/>
  <c r="X18" i="4"/>
  <c r="AF17" i="4"/>
  <c r="AS17" i="4" s="1"/>
  <c r="AT17" i="4" s="1"/>
  <c r="AJ64" i="15" s="1"/>
  <c r="AB17" i="4"/>
  <c r="AM17" i="4" s="1"/>
  <c r="BQ15" i="4"/>
  <c r="BW15" i="4"/>
  <c r="AY17" i="4"/>
  <c r="BD17" i="4"/>
  <c r="BH16" i="4"/>
  <c r="BS16" i="4" s="1"/>
  <c r="BL16" i="4"/>
  <c r="H19" i="4"/>
  <c r="I19" i="4" s="1"/>
  <c r="J19" i="4"/>
  <c r="K19" i="4" s="1"/>
  <c r="CA15" i="4" l="1"/>
  <c r="AF334" i="15"/>
  <c r="AG17" i="4"/>
  <c r="AH17" i="4" s="1"/>
  <c r="AI17" i="4" s="1"/>
  <c r="Y18" i="4"/>
  <c r="AE18" i="4"/>
  <c r="V18" i="4"/>
  <c r="AN17" i="4"/>
  <c r="AO17" i="4"/>
  <c r="AL16" i="4"/>
  <c r="AR16" i="4" s="1"/>
  <c r="AQ16" i="4"/>
  <c r="BT16" i="4"/>
  <c r="BU16" i="4"/>
  <c r="BV16" i="4" s="1"/>
  <c r="BB17" i="4"/>
  <c r="BK17" i="4"/>
  <c r="BE17" i="4"/>
  <c r="BM16" i="4"/>
  <c r="BN16" i="4" s="1"/>
  <c r="BO16" i="4" s="1"/>
  <c r="BY16" i="4"/>
  <c r="BZ16" i="4" s="1"/>
  <c r="AL49" i="15" s="1"/>
  <c r="L19" i="4"/>
  <c r="G20" i="4"/>
  <c r="E20" i="4" s="1"/>
  <c r="O19" i="4" l="1"/>
  <c r="AB152" i="15"/>
  <c r="AU16" i="4"/>
  <c r="AD314" i="15"/>
  <c r="AJ17" i="4"/>
  <c r="AK17" i="4" s="1"/>
  <c r="AP17" i="4"/>
  <c r="U19" i="4"/>
  <c r="W18" i="4"/>
  <c r="BP16" i="4"/>
  <c r="BR16" i="4" s="1"/>
  <c r="BA18" i="4"/>
  <c r="BC17" i="4"/>
  <c r="BF17" i="4" s="1"/>
  <c r="BG17" i="4" s="1"/>
  <c r="J20" i="4"/>
  <c r="K20" i="4" s="1"/>
  <c r="H20" i="4"/>
  <c r="BW16" i="4" l="1"/>
  <c r="BQ16" i="4"/>
  <c r="Z18" i="4"/>
  <c r="AA18" i="4" s="1"/>
  <c r="S19" i="4"/>
  <c r="X19" i="4"/>
  <c r="Y19" i="4" s="1"/>
  <c r="AL17" i="4"/>
  <c r="AR17" i="4" s="1"/>
  <c r="AQ17" i="4"/>
  <c r="AY18" i="4"/>
  <c r="BD18" i="4"/>
  <c r="BL17" i="4"/>
  <c r="BM17" i="4" s="1"/>
  <c r="BN17" i="4" s="1"/>
  <c r="BO17" i="4" s="1"/>
  <c r="BH17" i="4"/>
  <c r="BS17" i="4" s="1"/>
  <c r="BX16" i="4"/>
  <c r="G21" i="4"/>
  <c r="E21" i="4" s="1"/>
  <c r="I20" i="4"/>
  <c r="CA16" i="4" l="1"/>
  <c r="AF335" i="15"/>
  <c r="AU17" i="4"/>
  <c r="AD317" i="15"/>
  <c r="AE19" i="4"/>
  <c r="V19" i="4"/>
  <c r="AB18" i="4"/>
  <c r="AM18" i="4" s="1"/>
  <c r="AF18" i="4"/>
  <c r="BT17" i="4"/>
  <c r="BU17" i="4"/>
  <c r="BV17" i="4" s="1"/>
  <c r="BP17" i="4"/>
  <c r="BQ17" i="4" s="1"/>
  <c r="BE18" i="4"/>
  <c r="BY17" i="4"/>
  <c r="BZ17" i="4" s="1"/>
  <c r="AL50" i="15" s="1"/>
  <c r="BK18" i="4"/>
  <c r="BB18" i="4"/>
  <c r="J21" i="4"/>
  <c r="K21" i="4" s="1"/>
  <c r="H21" i="4"/>
  <c r="L20" i="4"/>
  <c r="AB174" i="15" s="1"/>
  <c r="AN18" i="4" l="1"/>
  <c r="AO18" i="4"/>
  <c r="AP18" i="4" s="1"/>
  <c r="AS18" i="4"/>
  <c r="AT18" i="4" s="1"/>
  <c r="AJ28" i="15" s="1"/>
  <c r="AG18" i="4"/>
  <c r="W19" i="4"/>
  <c r="Z19" i="4" s="1"/>
  <c r="AA19" i="4" s="1"/>
  <c r="U20" i="4"/>
  <c r="BR17" i="4"/>
  <c r="BW17" i="4"/>
  <c r="BA19" i="4"/>
  <c r="BC18" i="4"/>
  <c r="G22" i="4"/>
  <c r="J22" i="4" s="1"/>
  <c r="K22" i="4" s="1"/>
  <c r="I21" i="4"/>
  <c r="L21" i="4" s="1"/>
  <c r="AB194" i="15" s="1"/>
  <c r="O20" i="4"/>
  <c r="AH18" i="4" l="1"/>
  <c r="AI18" i="4" s="1"/>
  <c r="AJ18" i="4" s="1"/>
  <c r="AK18" i="4" s="1"/>
  <c r="X20" i="4"/>
  <c r="S20" i="4"/>
  <c r="AF19" i="4"/>
  <c r="AB19" i="4"/>
  <c r="AM19" i="4" s="1"/>
  <c r="BF18" i="4"/>
  <c r="BG18" i="4" s="1"/>
  <c r="AY19" i="4"/>
  <c r="BK19" i="4" s="1"/>
  <c r="BD19" i="4"/>
  <c r="BX17" i="4"/>
  <c r="E22" i="4"/>
  <c r="O21" i="4"/>
  <c r="CA17" i="4" l="1"/>
  <c r="AF337" i="15"/>
  <c r="AN19" i="4"/>
  <c r="AO19" i="4"/>
  <c r="AP19" i="4" s="1"/>
  <c r="AG19" i="4"/>
  <c r="AS19" i="4"/>
  <c r="AT19" i="4" s="1"/>
  <c r="AJ65" i="15" s="1"/>
  <c r="AQ18" i="4"/>
  <c r="AL18" i="4"/>
  <c r="AR18" i="4" s="1"/>
  <c r="AE20" i="4"/>
  <c r="V20" i="4"/>
  <c r="Y20" i="4"/>
  <c r="BH18" i="4"/>
  <c r="BS18" i="4" s="1"/>
  <c r="BL18" i="4"/>
  <c r="BE19" i="4"/>
  <c r="BB19" i="4"/>
  <c r="H22" i="4"/>
  <c r="G23" i="4" s="1"/>
  <c r="J23" i="4" s="1"/>
  <c r="K23" i="4" s="1"/>
  <c r="AU18" i="4" l="1"/>
  <c r="AD29" i="15"/>
  <c r="U21" i="4"/>
  <c r="W20" i="4"/>
  <c r="AH19" i="4"/>
  <c r="AI19" i="4" s="1"/>
  <c r="BT18" i="4"/>
  <c r="BU18" i="4"/>
  <c r="BV18" i="4" s="1"/>
  <c r="BM18" i="4"/>
  <c r="BN18" i="4" s="1"/>
  <c r="BO18" i="4" s="1"/>
  <c r="BY18" i="4"/>
  <c r="BZ18" i="4" s="1"/>
  <c r="AL51" i="15" s="1"/>
  <c r="BC19" i="4"/>
  <c r="BF19" i="4" s="1"/>
  <c r="BG19" i="4" s="1"/>
  <c r="BA20" i="4"/>
  <c r="I22" i="4"/>
  <c r="L22" i="4" s="1"/>
  <c r="E23" i="4"/>
  <c r="O22" i="4" l="1"/>
  <c r="AB224" i="15"/>
  <c r="AJ19" i="4"/>
  <c r="AK19" i="4" s="1"/>
  <c r="Z20" i="4"/>
  <c r="AA20" i="4" s="1"/>
  <c r="S21" i="4"/>
  <c r="X21" i="4"/>
  <c r="Y21" i="4" s="1"/>
  <c r="AY20" i="4"/>
  <c r="BD20" i="4"/>
  <c r="BE20" i="4" s="1"/>
  <c r="BL19" i="4"/>
  <c r="BH19" i="4"/>
  <c r="BP18" i="4"/>
  <c r="BQ18" i="4" s="1"/>
  <c r="H23" i="4"/>
  <c r="I23" i="4" s="1"/>
  <c r="L23" i="4" s="1"/>
  <c r="AB99" i="15" s="1"/>
  <c r="BS19" i="4" l="1"/>
  <c r="BT19" i="4" s="1"/>
  <c r="AB20" i="4"/>
  <c r="AM20" i="4" s="1"/>
  <c r="AF20" i="4"/>
  <c r="AE21" i="4"/>
  <c r="V21" i="4"/>
  <c r="AL19" i="4"/>
  <c r="AR19" i="4" s="1"/>
  <c r="AQ19" i="4"/>
  <c r="BM19" i="4"/>
  <c r="BN19" i="4" s="1"/>
  <c r="BO19" i="4" s="1"/>
  <c r="BY19" i="4"/>
  <c r="BZ19" i="4" s="1"/>
  <c r="AL52" i="15" s="1"/>
  <c r="BW18" i="4"/>
  <c r="BR18" i="4"/>
  <c r="BX18" i="4" s="1"/>
  <c r="BB20" i="4"/>
  <c r="BK20" i="4"/>
  <c r="G24" i="4"/>
  <c r="E24" i="4" s="1"/>
  <c r="O23" i="4"/>
  <c r="CA18" i="4" l="1"/>
  <c r="AF313" i="15"/>
  <c r="AU19" i="4"/>
  <c r="AD254" i="15"/>
  <c r="BU19" i="4"/>
  <c r="BV19" i="4" s="1"/>
  <c r="U22" i="4"/>
  <c r="X22" i="4" s="1"/>
  <c r="W21" i="4"/>
  <c r="AN20" i="4"/>
  <c r="AO20" i="4"/>
  <c r="AG20" i="4"/>
  <c r="AS20" i="4"/>
  <c r="AT20" i="4" s="1"/>
  <c r="AJ66" i="15" s="1"/>
  <c r="BA21" i="4"/>
  <c r="BC20" i="4"/>
  <c r="BP19" i="4"/>
  <c r="BR19" i="4" s="1"/>
  <c r="J24" i="4"/>
  <c r="K24" i="4" s="1"/>
  <c r="H24" i="4"/>
  <c r="BX19" i="4" l="1"/>
  <c r="S22" i="4"/>
  <c r="AE22" i="4" s="1"/>
  <c r="AH20" i="4"/>
  <c r="AI20" i="4" s="1"/>
  <c r="AJ20" i="4" s="1"/>
  <c r="AK20" i="4" s="1"/>
  <c r="Z21" i="4"/>
  <c r="AA21" i="4" s="1"/>
  <c r="AP20" i="4"/>
  <c r="Y22" i="4"/>
  <c r="BF20" i="4"/>
  <c r="BG20" i="4" s="1"/>
  <c r="AY21" i="4"/>
  <c r="BK21" i="4" s="1"/>
  <c r="BD21" i="4"/>
  <c r="BQ19" i="4"/>
  <c r="BW19" i="4"/>
  <c r="I24" i="4"/>
  <c r="L24" i="4" s="1"/>
  <c r="AB179" i="15" s="1"/>
  <c r="G25" i="4"/>
  <c r="J25" i="4" s="1"/>
  <c r="K25" i="4" s="1"/>
  <c r="CA19" i="4" l="1"/>
  <c r="AF311" i="15"/>
  <c r="V22" i="4"/>
  <c r="U23" i="4" s="1"/>
  <c r="AL20" i="4"/>
  <c r="AR20" i="4" s="1"/>
  <c r="AB21" i="4"/>
  <c r="AM21" i="4" s="1"/>
  <c r="AF21" i="4"/>
  <c r="AQ20" i="4"/>
  <c r="BL20" i="4"/>
  <c r="BH20" i="4"/>
  <c r="BS20" i="4" s="1"/>
  <c r="BE21" i="4"/>
  <c r="BB21" i="4"/>
  <c r="O24" i="4"/>
  <c r="E25" i="4"/>
  <c r="AU20" i="4" l="1"/>
  <c r="AD271" i="15"/>
  <c r="W22" i="4"/>
  <c r="Z22" i="4" s="1"/>
  <c r="AA22" i="4" s="1"/>
  <c r="AN21" i="4"/>
  <c r="AO21" i="4"/>
  <c r="AG21" i="4"/>
  <c r="AS21" i="4"/>
  <c r="AT21" i="4" s="1"/>
  <c r="AJ67" i="15" s="1"/>
  <c r="S23" i="4"/>
  <c r="X23" i="4"/>
  <c r="BT20" i="4"/>
  <c r="BU20" i="4"/>
  <c r="BV20" i="4" s="1"/>
  <c r="BA22" i="4"/>
  <c r="BC21" i="4"/>
  <c r="BF21" i="4" s="1"/>
  <c r="BG21" i="4" s="1"/>
  <c r="BM20" i="4"/>
  <c r="BN20" i="4" s="1"/>
  <c r="BO20" i="4" s="1"/>
  <c r="BP20" i="4" s="1"/>
  <c r="BR20" i="4" s="1"/>
  <c r="BY20" i="4"/>
  <c r="BZ20" i="4" s="1"/>
  <c r="AL53" i="15" s="1"/>
  <c r="H25" i="4"/>
  <c r="G26" i="4" s="1"/>
  <c r="E26" i="4" s="1"/>
  <c r="AB22" i="4" l="1"/>
  <c r="AM22" i="4" s="1"/>
  <c r="AN22" i="4" s="1"/>
  <c r="AF22" i="4"/>
  <c r="AG22" i="4" s="1"/>
  <c r="AH21" i="4"/>
  <c r="AI21" i="4" s="1"/>
  <c r="Y23" i="4"/>
  <c r="AP21" i="4"/>
  <c r="AE23" i="4"/>
  <c r="V23" i="4"/>
  <c r="BX20" i="4"/>
  <c r="AY22" i="4"/>
  <c r="BD22" i="4"/>
  <c r="BQ20" i="4"/>
  <c r="BW20" i="4"/>
  <c r="BH21" i="4"/>
  <c r="BL21" i="4"/>
  <c r="I25" i="4"/>
  <c r="L25" i="4" s="1"/>
  <c r="AB98" i="15" s="1"/>
  <c r="J26" i="4"/>
  <c r="K26" i="4" s="1"/>
  <c r="CA20" i="4" l="1"/>
  <c r="AF309" i="15"/>
  <c r="AS22" i="4"/>
  <c r="AT22" i="4" s="1"/>
  <c r="AJ68" i="15" s="1"/>
  <c r="BS21" i="4"/>
  <c r="BT21" i="4" s="1"/>
  <c r="AJ21" i="4"/>
  <c r="AO22" i="4"/>
  <c r="AP22" i="4" s="1"/>
  <c r="W23" i="4"/>
  <c r="U24" i="4"/>
  <c r="AH22" i="4"/>
  <c r="AI22" i="4" s="1"/>
  <c r="BE22" i="4"/>
  <c r="BM21" i="4"/>
  <c r="BY21" i="4"/>
  <c r="BZ21" i="4" s="1"/>
  <c r="AL54" i="15" s="1"/>
  <c r="BK22" i="4"/>
  <c r="BB22" i="4"/>
  <c r="O25" i="4"/>
  <c r="H26" i="4"/>
  <c r="BU21" i="4" l="1"/>
  <c r="BV21" i="4" s="1"/>
  <c r="AL21" i="4"/>
  <c r="AR21" i="4" s="1"/>
  <c r="AK21" i="4"/>
  <c r="AQ21" i="4"/>
  <c r="AJ22" i="4"/>
  <c r="AK22" i="4" s="1"/>
  <c r="S24" i="4"/>
  <c r="X24" i="4"/>
  <c r="Z23" i="4"/>
  <c r="AA23" i="4" s="1"/>
  <c r="BC22" i="4"/>
  <c r="BF22" i="4" s="1"/>
  <c r="BG22" i="4" s="1"/>
  <c r="BA23" i="4"/>
  <c r="BN21" i="4"/>
  <c r="BO21" i="4" s="1"/>
  <c r="BP21" i="4" s="1"/>
  <c r="I26" i="4"/>
  <c r="G27" i="4"/>
  <c r="E27" i="4" s="1"/>
  <c r="AU21" i="4" l="1"/>
  <c r="AD286" i="15"/>
  <c r="AB23" i="4"/>
  <c r="AM23" i="4" s="1"/>
  <c r="AF23" i="4"/>
  <c r="AE24" i="4"/>
  <c r="V24" i="4"/>
  <c r="Y24" i="4"/>
  <c r="AL22" i="4"/>
  <c r="AR22" i="4" s="1"/>
  <c r="AQ22" i="4"/>
  <c r="BQ21" i="4"/>
  <c r="BW21" i="4"/>
  <c r="BR21" i="4"/>
  <c r="BX21" i="4" s="1"/>
  <c r="AY23" i="4"/>
  <c r="BD23" i="4"/>
  <c r="BE23" i="4" s="1"/>
  <c r="BH22" i="4"/>
  <c r="BS22" i="4" s="1"/>
  <c r="BL22" i="4"/>
  <c r="J27" i="4"/>
  <c r="K27" i="4" s="1"/>
  <c r="L26" i="4"/>
  <c r="AB122" i="15" s="1"/>
  <c r="CA21" i="4" l="1"/>
  <c r="AF308" i="15"/>
  <c r="AU22" i="4"/>
  <c r="AD303" i="15"/>
  <c r="AN23" i="4"/>
  <c r="AO23" i="4"/>
  <c r="AG23" i="4"/>
  <c r="AS23" i="4"/>
  <c r="AT23" i="4" s="1"/>
  <c r="AJ69" i="15" s="1"/>
  <c r="U25" i="4"/>
  <c r="W24" i="4"/>
  <c r="Z24" i="4" s="1"/>
  <c r="AA24" i="4" s="1"/>
  <c r="BT22" i="4"/>
  <c r="BU22" i="4"/>
  <c r="BV22" i="4" s="1"/>
  <c r="BB23" i="4"/>
  <c r="BK23" i="4"/>
  <c r="BM22" i="4"/>
  <c r="BN22" i="4" s="1"/>
  <c r="BO22" i="4" s="1"/>
  <c r="BY22" i="4"/>
  <c r="BZ22" i="4" s="1"/>
  <c r="AL55" i="15" s="1"/>
  <c r="O26" i="4"/>
  <c r="H27" i="4"/>
  <c r="AH23" i="4" l="1"/>
  <c r="AI23" i="4" s="1"/>
  <c r="AJ23" i="4" s="1"/>
  <c r="AB24" i="4"/>
  <c r="AM24" i="4" s="1"/>
  <c r="AF24" i="4"/>
  <c r="S25" i="4"/>
  <c r="X25" i="4"/>
  <c r="Y25" i="4" s="1"/>
  <c r="AP23" i="4"/>
  <c r="BA24" i="4"/>
  <c r="BC23" i="4"/>
  <c r="BF23" i="4" s="1"/>
  <c r="BG23" i="4" s="1"/>
  <c r="BP22" i="4"/>
  <c r="I27" i="4"/>
  <c r="G28" i="4"/>
  <c r="E28" i="4" s="1"/>
  <c r="AN24" i="4" l="1"/>
  <c r="AE25" i="4"/>
  <c r="V25" i="4"/>
  <c r="AQ23" i="4"/>
  <c r="AL23" i="4"/>
  <c r="AR23" i="4" s="1"/>
  <c r="AG24" i="4"/>
  <c r="AS24" i="4"/>
  <c r="AT24" i="4" s="1"/>
  <c r="AJ70" i="15" s="1"/>
  <c r="AK23" i="4"/>
  <c r="BW22" i="4"/>
  <c r="BR22" i="4"/>
  <c r="BX22" i="4" s="1"/>
  <c r="BH23" i="4"/>
  <c r="BS23" i="4" s="1"/>
  <c r="BL23" i="4"/>
  <c r="BQ22" i="4"/>
  <c r="AY24" i="4"/>
  <c r="BD24" i="4"/>
  <c r="J28" i="4"/>
  <c r="K28" i="4" s="1"/>
  <c r="L27" i="4"/>
  <c r="AB109" i="15" s="1"/>
  <c r="CA22" i="4" l="1"/>
  <c r="AF310" i="15"/>
  <c r="AU23" i="4"/>
  <c r="AD188" i="15"/>
  <c r="AO24" i="4"/>
  <c r="AP24" i="4" s="1"/>
  <c r="U26" i="4"/>
  <c r="S26" i="4" s="1"/>
  <c r="W25" i="4"/>
  <c r="AH24" i="4"/>
  <c r="AI24" i="4" s="1"/>
  <c r="BT23" i="4"/>
  <c r="BU23" i="4"/>
  <c r="BV23" i="4" s="1"/>
  <c r="BM23" i="4"/>
  <c r="BY23" i="4"/>
  <c r="BZ23" i="4" s="1"/>
  <c r="AL56" i="15" s="1"/>
  <c r="BK24" i="4"/>
  <c r="BB24" i="4"/>
  <c r="BE24" i="4"/>
  <c r="H28" i="4"/>
  <c r="O27" i="4"/>
  <c r="AE26" i="4" l="1"/>
  <c r="V26" i="4"/>
  <c r="AJ24" i="4"/>
  <c r="AK24" i="4" s="1"/>
  <c r="Z25" i="4"/>
  <c r="AA25" i="4" s="1"/>
  <c r="X26" i="4"/>
  <c r="Y26" i="4" s="1"/>
  <c r="BN23" i="4"/>
  <c r="BO23" i="4" s="1"/>
  <c r="BP23" i="4" s="1"/>
  <c r="BA25" i="4"/>
  <c r="BC24" i="4"/>
  <c r="BF24" i="4" s="1"/>
  <c r="BG24" i="4" s="1"/>
  <c r="I28" i="4"/>
  <c r="L28" i="4" s="1"/>
  <c r="AB155" i="15" s="1"/>
  <c r="G29" i="4"/>
  <c r="J29" i="4" s="1"/>
  <c r="K29" i="4" s="1"/>
  <c r="AL24" i="4" l="1"/>
  <c r="AR24" i="4" s="1"/>
  <c r="AQ24" i="4"/>
  <c r="W26" i="4"/>
  <c r="U27" i="4"/>
  <c r="X27" i="4" s="1"/>
  <c r="AB25" i="4"/>
  <c r="AM25" i="4" s="1"/>
  <c r="AF25" i="4"/>
  <c r="BD25" i="4"/>
  <c r="AY25" i="4"/>
  <c r="BQ23" i="4"/>
  <c r="BW23" i="4"/>
  <c r="BL24" i="4"/>
  <c r="BH24" i="4"/>
  <c r="BS24" i="4" s="1"/>
  <c r="BR23" i="4"/>
  <c r="BX23" i="4" s="1"/>
  <c r="E29" i="4"/>
  <c r="O28" i="4"/>
  <c r="CA23" i="4" l="1"/>
  <c r="AF307" i="15"/>
  <c r="AU24" i="4"/>
  <c r="AD272" i="15"/>
  <c r="Z26" i="4"/>
  <c r="AA26" i="4" s="1"/>
  <c r="AN25" i="4"/>
  <c r="AO25" i="4"/>
  <c r="AG25" i="4"/>
  <c r="AS25" i="4"/>
  <c r="AT25" i="4" s="1"/>
  <c r="AJ71" i="15" s="1"/>
  <c r="S27" i="4"/>
  <c r="Y27" i="4"/>
  <c r="BT24" i="4"/>
  <c r="BU24" i="4"/>
  <c r="BV24" i="4" s="1"/>
  <c r="BY24" i="4"/>
  <c r="BZ24" i="4" s="1"/>
  <c r="AL57" i="15" s="1"/>
  <c r="BM24" i="4"/>
  <c r="BN24" i="4" s="1"/>
  <c r="BO24" i="4" s="1"/>
  <c r="BB25" i="4"/>
  <c r="BK25" i="4"/>
  <c r="BE25" i="4"/>
  <c r="H29" i="4"/>
  <c r="I29" i="4" s="1"/>
  <c r="L29" i="4" s="1"/>
  <c r="AB21" i="15" s="1"/>
  <c r="AH25" i="4" l="1"/>
  <c r="AI25" i="4" s="1"/>
  <c r="AP25" i="4"/>
  <c r="AE27" i="4"/>
  <c r="V27" i="4"/>
  <c r="AB26" i="4"/>
  <c r="AM26" i="4" s="1"/>
  <c r="AF26" i="4"/>
  <c r="BC25" i="4"/>
  <c r="BA26" i="4"/>
  <c r="BP24" i="4"/>
  <c r="BQ24" i="4" s="1"/>
  <c r="G30" i="4"/>
  <c r="J30" i="4" s="1"/>
  <c r="K30" i="4" s="1"/>
  <c r="O29" i="4"/>
  <c r="AN26" i="4" l="1"/>
  <c r="AJ25" i="4"/>
  <c r="AL25" i="4" s="1"/>
  <c r="AR25" i="4" s="1"/>
  <c r="AO26" i="4"/>
  <c r="AG26" i="4"/>
  <c r="AS26" i="4"/>
  <c r="AT26" i="4" s="1"/>
  <c r="AJ72" i="15" s="1"/>
  <c r="W27" i="4"/>
  <c r="U28" i="4"/>
  <c r="X28" i="4" s="1"/>
  <c r="Y28" i="4" s="1"/>
  <c r="BW24" i="4"/>
  <c r="BR24" i="4"/>
  <c r="BX24" i="4" s="1"/>
  <c r="BF25" i="4"/>
  <c r="BG25" i="4" s="1"/>
  <c r="AY26" i="4"/>
  <c r="BD26" i="4"/>
  <c r="E30" i="4"/>
  <c r="H30" i="4" s="1"/>
  <c r="CA24" i="4" l="1"/>
  <c r="AF304" i="15"/>
  <c r="AU25" i="4"/>
  <c r="AD184" i="15"/>
  <c r="AK25" i="4"/>
  <c r="AQ25" i="4"/>
  <c r="AH26" i="4"/>
  <c r="Z27" i="4"/>
  <c r="AA27" i="4" s="1"/>
  <c r="AP26" i="4"/>
  <c r="S28" i="4"/>
  <c r="BE26" i="4"/>
  <c r="BL25" i="4"/>
  <c r="BH25" i="4"/>
  <c r="BS25" i="4" s="1"/>
  <c r="BK26" i="4"/>
  <c r="BB26" i="4"/>
  <c r="I30" i="4"/>
  <c r="L30" i="4" s="1"/>
  <c r="AB116" i="15" s="1"/>
  <c r="G31" i="4"/>
  <c r="E31" i="4" s="1"/>
  <c r="AI26" i="4" l="1"/>
  <c r="AJ26" i="4" s="1"/>
  <c r="AE28" i="4"/>
  <c r="V28" i="4"/>
  <c r="AB27" i="4"/>
  <c r="AM27" i="4" s="1"/>
  <c r="AF27" i="4"/>
  <c r="AG27" i="4" s="1"/>
  <c r="BT25" i="4"/>
  <c r="BU25" i="4"/>
  <c r="BV25" i="4" s="1"/>
  <c r="BC26" i="4"/>
  <c r="BA27" i="4"/>
  <c r="BM25" i="4"/>
  <c r="BN25" i="4" s="1"/>
  <c r="BO25" i="4" s="1"/>
  <c r="BP25" i="4" s="1"/>
  <c r="BY25" i="4"/>
  <c r="BZ25" i="4" s="1"/>
  <c r="AL58" i="15" s="1"/>
  <c r="J31" i="4"/>
  <c r="K31" i="4" s="1"/>
  <c r="O30" i="4"/>
  <c r="H31" i="4"/>
  <c r="AL26" i="4" l="1"/>
  <c r="AR26" i="4" s="1"/>
  <c r="AQ26" i="4"/>
  <c r="AK26" i="4"/>
  <c r="AH27" i="4"/>
  <c r="AS27" i="4"/>
  <c r="AT27" i="4" s="1"/>
  <c r="AJ73" i="15" s="1"/>
  <c r="BR25" i="4"/>
  <c r="W28" i="4"/>
  <c r="U29" i="4"/>
  <c r="S29" i="4" s="1"/>
  <c r="AN27" i="4"/>
  <c r="AO27" i="4"/>
  <c r="BF26" i="4"/>
  <c r="BG26" i="4" s="1"/>
  <c r="BQ25" i="4"/>
  <c r="BW25" i="4"/>
  <c r="AY27" i="4"/>
  <c r="BD27" i="4"/>
  <c r="BE27" i="4" s="1"/>
  <c r="I31" i="4"/>
  <c r="G32" i="4"/>
  <c r="E32" i="4" s="1"/>
  <c r="AU26" i="4" l="1"/>
  <c r="AD225" i="15"/>
  <c r="AI27" i="4"/>
  <c r="AE29" i="4"/>
  <c r="V29" i="4"/>
  <c r="Z28" i="4"/>
  <c r="AA28" i="4" s="1"/>
  <c r="AP27" i="4"/>
  <c r="X29" i="4"/>
  <c r="BX25" i="4"/>
  <c r="BB27" i="4"/>
  <c r="BK27" i="4"/>
  <c r="BL26" i="4"/>
  <c r="BH26" i="4"/>
  <c r="BS26" i="4" s="1"/>
  <c r="J32" i="4"/>
  <c r="K32" i="4" s="1"/>
  <c r="L31" i="4"/>
  <c r="AB142" i="15" s="1"/>
  <c r="CA25" i="4" l="1"/>
  <c r="AF301" i="15"/>
  <c r="AJ27" i="4"/>
  <c r="AL27" i="4" s="1"/>
  <c r="AR27" i="4" s="1"/>
  <c r="Y29" i="4"/>
  <c r="AB28" i="4"/>
  <c r="AM28" i="4" s="1"/>
  <c r="AF28" i="4"/>
  <c r="AS28" i="4" s="1"/>
  <c r="AT28" i="4" s="1"/>
  <c r="AJ74" i="15" s="1"/>
  <c r="U30" i="4"/>
  <c r="S30" i="4" s="1"/>
  <c r="AE30" i="4" s="1"/>
  <c r="W29" i="4"/>
  <c r="BT26" i="4"/>
  <c r="BU26" i="4"/>
  <c r="BV26" i="4" s="1"/>
  <c r="BM26" i="4"/>
  <c r="BY26" i="4"/>
  <c r="BZ26" i="4" s="1"/>
  <c r="AL59" i="15" s="1"/>
  <c r="BA28" i="4"/>
  <c r="BC27" i="4"/>
  <c r="BF27" i="4" s="1"/>
  <c r="BG27" i="4" s="1"/>
  <c r="H32" i="4"/>
  <c r="O31" i="4"/>
  <c r="AU27" i="4" l="1"/>
  <c r="AD200" i="15"/>
  <c r="AK27" i="4"/>
  <c r="AQ27" i="4"/>
  <c r="X30" i="4"/>
  <c r="Y30" i="4" s="1"/>
  <c r="Z29" i="4"/>
  <c r="AA29" i="4" s="1"/>
  <c r="V30" i="4"/>
  <c r="AG28" i="4"/>
  <c r="AN28" i="4"/>
  <c r="AO28" i="4"/>
  <c r="BN26" i="4"/>
  <c r="AY28" i="4"/>
  <c r="BD28" i="4"/>
  <c r="BH27" i="4"/>
  <c r="BL27" i="4"/>
  <c r="BM27" i="4" s="1"/>
  <c r="I32" i="4"/>
  <c r="L32" i="4" s="1"/>
  <c r="AB133" i="15" s="1"/>
  <c r="G33" i="4"/>
  <c r="J33" i="4" s="1"/>
  <c r="K33" i="4" s="1"/>
  <c r="BS27" i="4" l="1"/>
  <c r="BT27" i="4" s="1"/>
  <c r="AH28" i="4"/>
  <c r="AI28" i="4" s="1"/>
  <c r="AB29" i="4"/>
  <c r="AM29" i="4" s="1"/>
  <c r="AF29" i="4"/>
  <c r="W30" i="4"/>
  <c r="Z30" i="4" s="1"/>
  <c r="AA30" i="4" s="1"/>
  <c r="U31" i="4"/>
  <c r="X31" i="4" s="1"/>
  <c r="AP28" i="4"/>
  <c r="BN27" i="4"/>
  <c r="BO27" i="4" s="1"/>
  <c r="BP27" i="4" s="1"/>
  <c r="BK28" i="4"/>
  <c r="BB28" i="4"/>
  <c r="BY27" i="4"/>
  <c r="BZ27" i="4" s="1"/>
  <c r="AL60" i="15" s="1"/>
  <c r="BE28" i="4"/>
  <c r="BO26" i="4"/>
  <c r="E33" i="4"/>
  <c r="O32" i="4"/>
  <c r="BU27" i="4" l="1"/>
  <c r="BV27" i="4" s="1"/>
  <c r="BW27" i="4" s="1"/>
  <c r="AN29" i="4"/>
  <c r="AO29" i="4"/>
  <c r="AP29" i="4" s="1"/>
  <c r="Y31" i="4"/>
  <c r="AB30" i="4"/>
  <c r="AM30" i="4" s="1"/>
  <c r="AF30" i="4"/>
  <c r="AS30" i="4" s="1"/>
  <c r="AT30" i="4" s="1"/>
  <c r="AJ75" i="15" s="1"/>
  <c r="AG29" i="4"/>
  <c r="AS29" i="4"/>
  <c r="AT29" i="4" s="1"/>
  <c r="AJ22" i="15" s="1"/>
  <c r="S31" i="4"/>
  <c r="AJ28" i="4"/>
  <c r="AK28" i="4" s="1"/>
  <c r="BQ27" i="4"/>
  <c r="BP26" i="4"/>
  <c r="BR27" i="4"/>
  <c r="BA29" i="4"/>
  <c r="BC28" i="4"/>
  <c r="BF28" i="4" s="1"/>
  <c r="BG28" i="4" s="1"/>
  <c r="H33" i="4"/>
  <c r="G34" i="4" s="1"/>
  <c r="J34" i="4" s="1"/>
  <c r="K34" i="4" s="1"/>
  <c r="BX27" i="4" l="1"/>
  <c r="AG30" i="4"/>
  <c r="AH30" i="4" s="1"/>
  <c r="AI30" i="4" s="1"/>
  <c r="AJ30" i="4" s="1"/>
  <c r="AL28" i="4"/>
  <c r="AR28" i="4" s="1"/>
  <c r="AQ28" i="4"/>
  <c r="AH29" i="4"/>
  <c r="AI29" i="4" s="1"/>
  <c r="AE31" i="4"/>
  <c r="V31" i="4"/>
  <c r="AO30" i="4"/>
  <c r="AN30" i="4"/>
  <c r="BW26" i="4"/>
  <c r="BR26" i="4"/>
  <c r="BX26" i="4" s="1"/>
  <c r="BH28" i="4"/>
  <c r="BS28" i="4" s="1"/>
  <c r="BL28" i="4"/>
  <c r="BM28" i="4" s="1"/>
  <c r="BN28" i="4" s="1"/>
  <c r="BO28" i="4" s="1"/>
  <c r="BQ26" i="4"/>
  <c r="AY29" i="4"/>
  <c r="BD29" i="4"/>
  <c r="I33" i="4"/>
  <c r="L33" i="4" s="1"/>
  <c r="E34" i="4"/>
  <c r="O33" i="4" l="1"/>
  <c r="AB158" i="15"/>
  <c r="CA26" i="4"/>
  <c r="AF297" i="15"/>
  <c r="CA27" i="4"/>
  <c r="AF296" i="15"/>
  <c r="AU28" i="4"/>
  <c r="AD241" i="15"/>
  <c r="AL30" i="4"/>
  <c r="AK30" i="4"/>
  <c r="AJ29" i="4"/>
  <c r="AL29" i="4" s="1"/>
  <c r="AR29" i="4" s="1"/>
  <c r="AP30" i="4"/>
  <c r="AQ30" i="4" s="1"/>
  <c r="U32" i="4"/>
  <c r="W31" i="4"/>
  <c r="BT28" i="4"/>
  <c r="BU28" i="4"/>
  <c r="BV28" i="4" s="1"/>
  <c r="BK29" i="4"/>
  <c r="BB29" i="4"/>
  <c r="BP28" i="4"/>
  <c r="BQ28" i="4" s="1"/>
  <c r="BE29" i="4"/>
  <c r="BY28" i="4"/>
  <c r="BZ28" i="4" s="1"/>
  <c r="AL61" i="15" s="1"/>
  <c r="H34" i="4"/>
  <c r="I34" i="4" s="1"/>
  <c r="L34" i="4" s="1"/>
  <c r="AB186" i="15" s="1"/>
  <c r="AU29" i="4" l="1"/>
  <c r="AD21" i="15"/>
  <c r="X32" i="4"/>
  <c r="S32" i="4"/>
  <c r="BR28" i="4"/>
  <c r="Z31" i="4"/>
  <c r="AA31" i="4" s="1"/>
  <c r="AK29" i="4"/>
  <c r="AQ29" i="4"/>
  <c r="AR30" i="4"/>
  <c r="BA30" i="4"/>
  <c r="AY30" i="4" s="1"/>
  <c r="BC29" i="4"/>
  <c r="BF29" i="4" s="1"/>
  <c r="BG29" i="4" s="1"/>
  <c r="BW28" i="4"/>
  <c r="G35" i="4"/>
  <c r="E35" i="4" s="1"/>
  <c r="O34" i="4"/>
  <c r="AU30" i="4" l="1"/>
  <c r="AD196" i="15"/>
  <c r="AE32" i="4"/>
  <c r="V32" i="4"/>
  <c r="Y32" i="4"/>
  <c r="AB31" i="4"/>
  <c r="AM31" i="4" s="1"/>
  <c r="AF31" i="4"/>
  <c r="BK30" i="4"/>
  <c r="BB30" i="4"/>
  <c r="BX28" i="4"/>
  <c r="BL29" i="4"/>
  <c r="BH29" i="4"/>
  <c r="BS29" i="4" s="1"/>
  <c r="BD30" i="4"/>
  <c r="J35" i="4"/>
  <c r="K35" i="4" s="1"/>
  <c r="H35" i="4"/>
  <c r="I35" i="4" s="1"/>
  <c r="CA28" i="4" l="1"/>
  <c r="AF292" i="15"/>
  <c r="AG31" i="4"/>
  <c r="AS31" i="4"/>
  <c r="AT31" i="4" s="1"/>
  <c r="AJ76" i="15" s="1"/>
  <c r="AN31" i="4"/>
  <c r="AO31" i="4"/>
  <c r="W32" i="4"/>
  <c r="U33" i="4"/>
  <c r="S33" i="4" s="1"/>
  <c r="AE33" i="4" s="1"/>
  <c r="BT29" i="4"/>
  <c r="BU29" i="4"/>
  <c r="BV29" i="4" s="1"/>
  <c r="BC30" i="4"/>
  <c r="BA31" i="4"/>
  <c r="BE30" i="4"/>
  <c r="BM29" i="4"/>
  <c r="BN29" i="4" s="1"/>
  <c r="BO29" i="4" s="1"/>
  <c r="BP29" i="4" s="1"/>
  <c r="BQ29" i="4" s="1"/>
  <c r="BY29" i="4"/>
  <c r="BZ29" i="4" s="1"/>
  <c r="AL62" i="15" s="1"/>
  <c r="L35" i="4"/>
  <c r="G36" i="4"/>
  <c r="J36" i="4" s="1"/>
  <c r="K36" i="4" s="1"/>
  <c r="O35" i="4" l="1"/>
  <c r="AB195" i="15"/>
  <c r="AH31" i="4"/>
  <c r="AI31" i="4" s="1"/>
  <c r="AJ31" i="4" s="1"/>
  <c r="BF30" i="4"/>
  <c r="BG30" i="4" s="1"/>
  <c r="X33" i="4"/>
  <c r="Y33" i="4" s="1"/>
  <c r="Z32" i="4"/>
  <c r="AA32" i="4" s="1"/>
  <c r="BD31" i="4"/>
  <c r="BE31" i="4" s="1"/>
  <c r="V33" i="4"/>
  <c r="AP31" i="4"/>
  <c r="BW29" i="4"/>
  <c r="AY31" i="4"/>
  <c r="BR29" i="4"/>
  <c r="E36" i="4"/>
  <c r="BH30" i="4" l="1"/>
  <c r="BS30" i="4" s="1"/>
  <c r="BL30" i="4"/>
  <c r="BM30" i="4" s="1"/>
  <c r="BN30" i="4" s="1"/>
  <c r="BO30" i="4" s="1"/>
  <c r="BP30" i="4" s="1"/>
  <c r="W33" i="4"/>
  <c r="Z33" i="4" s="1"/>
  <c r="AA33" i="4" s="1"/>
  <c r="U34" i="4"/>
  <c r="X34" i="4" s="1"/>
  <c r="Y34" i="4" s="1"/>
  <c r="AL31" i="4"/>
  <c r="AR31" i="4" s="1"/>
  <c r="AQ31" i="4"/>
  <c r="AF32" i="4"/>
  <c r="AG32" i="4" s="1"/>
  <c r="AB32" i="4"/>
  <c r="AM32" i="4" s="1"/>
  <c r="AK31" i="4"/>
  <c r="BX29" i="4"/>
  <c r="BK31" i="4"/>
  <c r="BB31" i="4"/>
  <c r="H36" i="4"/>
  <c r="I36" i="4" s="1"/>
  <c r="L36" i="4" s="1"/>
  <c r="O36" i="4" l="1"/>
  <c r="AB163" i="15"/>
  <c r="CA29" i="4"/>
  <c r="AF86" i="15"/>
  <c r="AU31" i="4"/>
  <c r="AD217" i="15"/>
  <c r="BT30" i="4"/>
  <c r="BU30" i="4"/>
  <c r="BV30" i="4" s="1"/>
  <c r="BW30" i="4" s="1"/>
  <c r="BR30" i="4"/>
  <c r="BQ30" i="4"/>
  <c r="BY30" i="4"/>
  <c r="BZ30" i="4" s="1"/>
  <c r="AL63" i="15" s="1"/>
  <c r="AH32" i="4"/>
  <c r="AI32" i="4" s="1"/>
  <c r="AJ32" i="4" s="1"/>
  <c r="AL32" i="4" s="1"/>
  <c r="AN32" i="4"/>
  <c r="AO32" i="4"/>
  <c r="AP32" i="4" s="1"/>
  <c r="AS32" i="4"/>
  <c r="AT32" i="4" s="1"/>
  <c r="AJ77" i="15" s="1"/>
  <c r="S34" i="4"/>
  <c r="AF33" i="4"/>
  <c r="AS33" i="4" s="1"/>
  <c r="AT33" i="4" s="1"/>
  <c r="AJ78" i="15" s="1"/>
  <c r="AB33" i="4"/>
  <c r="AM33" i="4" s="1"/>
  <c r="BC31" i="4"/>
  <c r="BF31" i="4" s="1"/>
  <c r="BG31" i="4" s="1"/>
  <c r="BA32" i="4"/>
  <c r="G37" i="4"/>
  <c r="AQ32" i="4" l="1"/>
  <c r="AR32" i="4"/>
  <c r="AG33" i="4"/>
  <c r="AK32" i="4"/>
  <c r="AO33" i="4"/>
  <c r="AN33" i="4"/>
  <c r="AE34" i="4"/>
  <c r="V34" i="4"/>
  <c r="AY32" i="4"/>
  <c r="BD32" i="4"/>
  <c r="BH31" i="4"/>
  <c r="BS31" i="4" s="1"/>
  <c r="BL31" i="4"/>
  <c r="BM31" i="4" s="1"/>
  <c r="BX30" i="4"/>
  <c r="J37" i="4"/>
  <c r="K37" i="4" s="1"/>
  <c r="E37" i="4"/>
  <c r="CA30" i="4" l="1"/>
  <c r="AF275" i="15"/>
  <c r="AU32" i="4"/>
  <c r="AD208" i="15"/>
  <c r="AP33" i="4"/>
  <c r="W34" i="4"/>
  <c r="U35" i="4"/>
  <c r="AH33" i="4"/>
  <c r="AI33" i="4" s="1"/>
  <c r="BN31" i="4"/>
  <c r="BO31" i="4" s="1"/>
  <c r="BP31" i="4" s="1"/>
  <c r="BE32" i="4"/>
  <c r="BT31" i="4"/>
  <c r="BU31" i="4"/>
  <c r="BV31" i="4" s="1"/>
  <c r="BY31" i="4"/>
  <c r="BZ31" i="4" s="1"/>
  <c r="AL64" i="15" s="1"/>
  <c r="BB32" i="4"/>
  <c r="BK32" i="4"/>
  <c r="H37" i="4"/>
  <c r="BR31" i="4" l="1"/>
  <c r="BX31" i="4" s="1"/>
  <c r="Z34" i="4"/>
  <c r="AA34" i="4" s="1"/>
  <c r="AJ33" i="4"/>
  <c r="AK33" i="4" s="1"/>
  <c r="X35" i="4"/>
  <c r="Y35" i="4" s="1"/>
  <c r="S35" i="4"/>
  <c r="BQ31" i="4"/>
  <c r="BA33" i="4"/>
  <c r="BC32" i="4"/>
  <c r="BF32" i="4" s="1"/>
  <c r="BG32" i="4" s="1"/>
  <c r="I37" i="4"/>
  <c r="L37" i="4" s="1"/>
  <c r="G38" i="4"/>
  <c r="O37" i="4" l="1"/>
  <c r="AB178" i="15"/>
  <c r="CA31" i="4"/>
  <c r="AF269" i="15"/>
  <c r="AE35" i="4"/>
  <c r="V35" i="4"/>
  <c r="AL33" i="4"/>
  <c r="AR33" i="4" s="1"/>
  <c r="AQ33" i="4"/>
  <c r="AB34" i="4"/>
  <c r="AM34" i="4" s="1"/>
  <c r="AF34" i="4"/>
  <c r="BH32" i="4"/>
  <c r="BS32" i="4" s="1"/>
  <c r="BL32" i="4"/>
  <c r="BM32" i="4" s="1"/>
  <c r="BN32" i="4" s="1"/>
  <c r="BO32" i="4" s="1"/>
  <c r="BW31" i="4"/>
  <c r="BD33" i="4"/>
  <c r="AY33" i="4"/>
  <c r="E38" i="4"/>
  <c r="J38" i="4"/>
  <c r="K38" i="4" s="1"/>
  <c r="AU33" i="4" l="1"/>
  <c r="AD230" i="15"/>
  <c r="AG34" i="4"/>
  <c r="AS34" i="4"/>
  <c r="AT34" i="4" s="1"/>
  <c r="AJ79" i="15" s="1"/>
  <c r="U36" i="4"/>
  <c r="S36" i="4" s="1"/>
  <c r="W35" i="4"/>
  <c r="AN34" i="4"/>
  <c r="AO34" i="4"/>
  <c r="AP34" i="4" s="1"/>
  <c r="BT32" i="4"/>
  <c r="BU32" i="4"/>
  <c r="BV32" i="4" s="1"/>
  <c r="BP32" i="4"/>
  <c r="BB33" i="4"/>
  <c r="BK33" i="4"/>
  <c r="BE33" i="4"/>
  <c r="BY32" i="4"/>
  <c r="BZ32" i="4" s="1"/>
  <c r="AL65" i="15" s="1"/>
  <c r="H38" i="4"/>
  <c r="AE36" i="4" l="1"/>
  <c r="V36" i="4"/>
  <c r="X36" i="4"/>
  <c r="Z35" i="4"/>
  <c r="AA35" i="4" s="1"/>
  <c r="AH34" i="4"/>
  <c r="AI34" i="4" s="1"/>
  <c r="BQ32" i="4"/>
  <c r="BW32" i="4"/>
  <c r="BR32" i="4"/>
  <c r="BC33" i="4"/>
  <c r="BF33" i="4" s="1"/>
  <c r="BG33" i="4" s="1"/>
  <c r="BA34" i="4"/>
  <c r="I38" i="4"/>
  <c r="L38" i="4" s="1"/>
  <c r="G39" i="4"/>
  <c r="O38" i="4" l="1"/>
  <c r="AB192" i="15"/>
  <c r="Y36" i="4"/>
  <c r="AJ34" i="4"/>
  <c r="AK34" i="4" s="1"/>
  <c r="U37" i="4"/>
  <c r="W36" i="4"/>
  <c r="AB35" i="4"/>
  <c r="AM35" i="4" s="1"/>
  <c r="AF35" i="4"/>
  <c r="AG35" i="4" s="1"/>
  <c r="AY34" i="4"/>
  <c r="BD34" i="4"/>
  <c r="BH33" i="4"/>
  <c r="BS33" i="4" s="1"/>
  <c r="BL33" i="4"/>
  <c r="BX32" i="4"/>
  <c r="E39" i="4"/>
  <c r="J39" i="4"/>
  <c r="K39" i="4" s="1"/>
  <c r="CA32" i="4" l="1"/>
  <c r="AF264" i="15"/>
  <c r="X37" i="4"/>
  <c r="Y37" i="4" s="1"/>
  <c r="AH35" i="4"/>
  <c r="AI35" i="4" s="1"/>
  <c r="AJ35" i="4" s="1"/>
  <c r="S37" i="4"/>
  <c r="AE37" i="4" s="1"/>
  <c r="AL34" i="4"/>
  <c r="AR34" i="4" s="1"/>
  <c r="AQ34" i="4"/>
  <c r="AS35" i="4"/>
  <c r="AT35" i="4" s="1"/>
  <c r="AJ80" i="15" s="1"/>
  <c r="Z36" i="4"/>
  <c r="AA36" i="4" s="1"/>
  <c r="AO35" i="4"/>
  <c r="AP35" i="4" s="1"/>
  <c r="AN35" i="4"/>
  <c r="BT33" i="4"/>
  <c r="BU33" i="4"/>
  <c r="BV33" i="4" s="1"/>
  <c r="BE34" i="4"/>
  <c r="BM33" i="4"/>
  <c r="BN33" i="4" s="1"/>
  <c r="BO33" i="4" s="1"/>
  <c r="BP33" i="4" s="1"/>
  <c r="BY33" i="4"/>
  <c r="BZ33" i="4" s="1"/>
  <c r="AL66" i="15" s="1"/>
  <c r="BK34" i="4"/>
  <c r="BB34" i="4"/>
  <c r="H39" i="4"/>
  <c r="AU34" i="4" l="1"/>
  <c r="AD244" i="15"/>
  <c r="V37" i="4"/>
  <c r="W37" i="4" s="1"/>
  <c r="AQ35" i="4"/>
  <c r="AB36" i="4"/>
  <c r="AM36" i="4" s="1"/>
  <c r="AF36" i="4"/>
  <c r="AK35" i="4"/>
  <c r="AL35" i="4"/>
  <c r="AR35" i="4" s="1"/>
  <c r="BR33" i="4"/>
  <c r="BW33" i="4"/>
  <c r="BA35" i="4"/>
  <c r="BC34" i="4"/>
  <c r="BQ33" i="4"/>
  <c r="I39" i="4"/>
  <c r="L39" i="4" s="1"/>
  <c r="G40" i="4"/>
  <c r="J40" i="4" s="1"/>
  <c r="K40" i="4" s="1"/>
  <c r="O39" i="4" l="1"/>
  <c r="AB203" i="15"/>
  <c r="AU35" i="4"/>
  <c r="AD253" i="15"/>
  <c r="U38" i="4"/>
  <c r="S38" i="4" s="1"/>
  <c r="AO36" i="4"/>
  <c r="AN36" i="4"/>
  <c r="AS36" i="4"/>
  <c r="AT36" i="4" s="1"/>
  <c r="AJ81" i="15" s="1"/>
  <c r="Z37" i="4"/>
  <c r="AA37" i="4" s="1"/>
  <c r="AG36" i="4"/>
  <c r="BX33" i="4"/>
  <c r="BF34" i="4"/>
  <c r="BG34" i="4" s="1"/>
  <c r="AY35" i="4"/>
  <c r="BK35" i="4" s="1"/>
  <c r="BD35" i="4"/>
  <c r="E40" i="4"/>
  <c r="CA33" i="4" l="1"/>
  <c r="AF260" i="15"/>
  <c r="X38" i="4"/>
  <c r="Y38" i="4" s="1"/>
  <c r="AB37" i="4"/>
  <c r="AM37" i="4" s="1"/>
  <c r="AF37" i="4"/>
  <c r="AE38" i="4"/>
  <c r="V38" i="4"/>
  <c r="AH36" i="4"/>
  <c r="AI36" i="4" s="1"/>
  <c r="AP36" i="4"/>
  <c r="BH34" i="4"/>
  <c r="BS34" i="4" s="1"/>
  <c r="BL34" i="4"/>
  <c r="BM34" i="4" s="1"/>
  <c r="BE35" i="4"/>
  <c r="BB35" i="4"/>
  <c r="H40" i="4"/>
  <c r="AN37" i="4" l="1"/>
  <c r="AG37" i="4"/>
  <c r="AS37" i="4"/>
  <c r="AT37" i="4" s="1"/>
  <c r="AJ82" i="15" s="1"/>
  <c r="U39" i="4"/>
  <c r="X39" i="4" s="1"/>
  <c r="Y39" i="4" s="1"/>
  <c r="W38" i="4"/>
  <c r="Z38" i="4" s="1"/>
  <c r="AA38" i="4" s="1"/>
  <c r="BT34" i="4"/>
  <c r="BU34" i="4"/>
  <c r="BV34" i="4" s="1"/>
  <c r="BN34" i="4"/>
  <c r="BO34" i="4" s="1"/>
  <c r="BY34" i="4"/>
  <c r="BZ34" i="4" s="1"/>
  <c r="AL67" i="15" s="1"/>
  <c r="BA36" i="4"/>
  <c r="BC35" i="4"/>
  <c r="BF35" i="4" s="1"/>
  <c r="BG35" i="4" s="1"/>
  <c r="I40" i="4"/>
  <c r="L40" i="4" s="1"/>
  <c r="G41" i="4"/>
  <c r="J41" i="4" s="1"/>
  <c r="K41" i="4" s="1"/>
  <c r="O40" i="4" l="1"/>
  <c r="AB234" i="15"/>
  <c r="AO37" i="4"/>
  <c r="AP37" i="4" s="1"/>
  <c r="AJ36" i="4"/>
  <c r="AK36" i="4" s="1"/>
  <c r="S39" i="4"/>
  <c r="AH37" i="4"/>
  <c r="AI37" i="4" s="1"/>
  <c r="AB38" i="4"/>
  <c r="AM38" i="4" s="1"/>
  <c r="AF38" i="4"/>
  <c r="AS38" i="4" s="1"/>
  <c r="AT38" i="4" s="1"/>
  <c r="AJ83" i="15" s="1"/>
  <c r="BH35" i="4"/>
  <c r="BS35" i="4" s="1"/>
  <c r="BL35" i="4"/>
  <c r="BD36" i="4"/>
  <c r="BP34" i="4"/>
  <c r="AY36" i="4"/>
  <c r="E41" i="4"/>
  <c r="AJ37" i="4" l="1"/>
  <c r="AK37" i="4" s="1"/>
  <c r="AE39" i="4"/>
  <c r="V39" i="4"/>
  <c r="AO38" i="4"/>
  <c r="AN38" i="4"/>
  <c r="AG38" i="4"/>
  <c r="AQ36" i="4"/>
  <c r="AL36" i="4"/>
  <c r="AR36" i="4" s="1"/>
  <c r="BW34" i="4"/>
  <c r="BT35" i="4"/>
  <c r="BU35" i="4"/>
  <c r="BV35" i="4" s="1"/>
  <c r="BB36" i="4"/>
  <c r="BK36" i="4"/>
  <c r="BQ34" i="4"/>
  <c r="BY35" i="4"/>
  <c r="BZ35" i="4" s="1"/>
  <c r="AL68" i="15" s="1"/>
  <c r="BE36" i="4"/>
  <c r="BM35" i="4"/>
  <c r="BN35" i="4" s="1"/>
  <c r="BO35" i="4" s="1"/>
  <c r="BR34" i="4"/>
  <c r="BX34" i="4" s="1"/>
  <c r="H41" i="4"/>
  <c r="CA34" i="4" l="1"/>
  <c r="AF263" i="15"/>
  <c r="AU36" i="4"/>
  <c r="AD232" i="15"/>
  <c r="U40" i="4"/>
  <c r="X40" i="4" s="1"/>
  <c r="Y40" i="4" s="1"/>
  <c r="W39" i="4"/>
  <c r="AH38" i="4"/>
  <c r="AI38" i="4" s="1"/>
  <c r="AP38" i="4"/>
  <c r="AL37" i="4"/>
  <c r="AR37" i="4" s="1"/>
  <c r="AQ37" i="4"/>
  <c r="BC36" i="4"/>
  <c r="BA37" i="4"/>
  <c r="BP35" i="4"/>
  <c r="BQ35" i="4" s="1"/>
  <c r="G42" i="4"/>
  <c r="J42" i="4" s="1"/>
  <c r="K42" i="4" s="1"/>
  <c r="I41" i="4"/>
  <c r="L41" i="4" s="1"/>
  <c r="O41" i="4" l="1"/>
  <c r="AB230" i="15"/>
  <c r="AU37" i="4"/>
  <c r="AD240" i="15"/>
  <c r="S40" i="4"/>
  <c r="AJ38" i="4"/>
  <c r="AK38" i="4" s="1"/>
  <c r="Z39" i="4"/>
  <c r="AA39" i="4" s="1"/>
  <c r="BR35" i="4"/>
  <c r="BX35" i="4" s="1"/>
  <c r="AY37" i="4"/>
  <c r="BD37" i="4"/>
  <c r="BF36" i="4"/>
  <c r="BG36" i="4" s="1"/>
  <c r="BW35" i="4"/>
  <c r="E42" i="4"/>
  <c r="CA35" i="4" l="1"/>
  <c r="AF266" i="15"/>
  <c r="AB39" i="4"/>
  <c r="AM39" i="4" s="1"/>
  <c r="AF39" i="4"/>
  <c r="AG39" i="4" s="1"/>
  <c r="AL38" i="4"/>
  <c r="AR38" i="4" s="1"/>
  <c r="AQ38" i="4"/>
  <c r="AE40" i="4"/>
  <c r="V40" i="4"/>
  <c r="BE37" i="4"/>
  <c r="BK37" i="4"/>
  <c r="BB37" i="4"/>
  <c r="BH36" i="4"/>
  <c r="BS36" i="4" s="1"/>
  <c r="BL36" i="4"/>
  <c r="H42" i="4"/>
  <c r="AU38" i="4" l="1"/>
  <c r="AD249" i="15"/>
  <c r="U41" i="4"/>
  <c r="S41" i="4" s="1"/>
  <c r="AE41" i="4" s="1"/>
  <c r="W40" i="4"/>
  <c r="AH39" i="4"/>
  <c r="AS39" i="4"/>
  <c r="AT39" i="4" s="1"/>
  <c r="AJ84" i="15" s="1"/>
  <c r="AN39" i="4"/>
  <c r="AO39" i="4"/>
  <c r="BT36" i="4"/>
  <c r="BU36" i="4"/>
  <c r="BV36" i="4" s="1"/>
  <c r="BC37" i="4"/>
  <c r="BF37" i="4" s="1"/>
  <c r="BG37" i="4" s="1"/>
  <c r="BA38" i="4"/>
  <c r="BM36" i="4"/>
  <c r="BN36" i="4" s="1"/>
  <c r="BO36" i="4" s="1"/>
  <c r="BP36" i="4" s="1"/>
  <c r="BY36" i="4"/>
  <c r="BZ36" i="4" s="1"/>
  <c r="AL69" i="15" s="1"/>
  <c r="I42" i="4"/>
  <c r="L42" i="4" s="1"/>
  <c r="G43" i="4"/>
  <c r="J43" i="4" s="1"/>
  <c r="K43" i="4" s="1"/>
  <c r="O42" i="4" l="1"/>
  <c r="AB246" i="15"/>
  <c r="AI39" i="4"/>
  <c r="AJ39" i="4" s="1"/>
  <c r="AL39" i="4" s="1"/>
  <c r="V41" i="4"/>
  <c r="W41" i="4" s="1"/>
  <c r="BR36" i="4"/>
  <c r="AP39" i="4"/>
  <c r="Z40" i="4"/>
  <c r="AA40" i="4" s="1"/>
  <c r="X41" i="4"/>
  <c r="Y41" i="4" s="1"/>
  <c r="AY38" i="4"/>
  <c r="BD38" i="4"/>
  <c r="BE38" i="4" s="1"/>
  <c r="BH37" i="4"/>
  <c r="BS37" i="4" s="1"/>
  <c r="BL37" i="4"/>
  <c r="BM37" i="4" s="1"/>
  <c r="BN37" i="4" s="1"/>
  <c r="BO37" i="4" s="1"/>
  <c r="BQ36" i="4"/>
  <c r="BW36" i="4"/>
  <c r="E43" i="4"/>
  <c r="U42" i="4" l="1"/>
  <c r="X42" i="4" s="1"/>
  <c r="Y42" i="4" s="1"/>
  <c r="AQ39" i="4"/>
  <c r="AK39" i="4"/>
  <c r="AR39" i="4"/>
  <c r="Z41" i="4"/>
  <c r="AA41" i="4" s="1"/>
  <c r="AF40" i="4"/>
  <c r="AB40" i="4"/>
  <c r="AM40" i="4" s="1"/>
  <c r="BP37" i="4"/>
  <c r="BQ37" i="4" s="1"/>
  <c r="BT37" i="4"/>
  <c r="BU37" i="4"/>
  <c r="BV37" i="4" s="1"/>
  <c r="BX36" i="4"/>
  <c r="BY37" i="4"/>
  <c r="BZ37" i="4" s="1"/>
  <c r="AL70" i="15" s="1"/>
  <c r="BB38" i="4"/>
  <c r="BK38" i="4"/>
  <c r="H43" i="4"/>
  <c r="CA36" i="4" l="1"/>
  <c r="AF262" i="15"/>
  <c r="AU39" i="4"/>
  <c r="AD256" i="15"/>
  <c r="S42" i="4"/>
  <c r="AE42" i="4" s="1"/>
  <c r="AS40" i="4"/>
  <c r="AT40" i="4" s="1"/>
  <c r="AJ85" i="15" s="1"/>
  <c r="AF41" i="4"/>
  <c r="AB41" i="4"/>
  <c r="AM41" i="4" s="1"/>
  <c r="AG40" i="4"/>
  <c r="BR37" i="4"/>
  <c r="BX37" i="4" s="1"/>
  <c r="AN40" i="4"/>
  <c r="AO40" i="4"/>
  <c r="BW37" i="4"/>
  <c r="BA39" i="4"/>
  <c r="BC38" i="4"/>
  <c r="I43" i="4"/>
  <c r="L43" i="4" s="1"/>
  <c r="G44" i="4"/>
  <c r="O43" i="4" l="1"/>
  <c r="AB273" i="15"/>
  <c r="CA37" i="4"/>
  <c r="AF261" i="15"/>
  <c r="V42" i="4"/>
  <c r="U43" i="4" s="1"/>
  <c r="X43" i="4" s="1"/>
  <c r="Y43" i="4" s="1"/>
  <c r="AN41" i="4"/>
  <c r="AP40" i="4"/>
  <c r="AO41" i="4" s="1"/>
  <c r="AH40" i="4"/>
  <c r="AI40" i="4" s="1"/>
  <c r="AG41" i="4"/>
  <c r="AS41" i="4"/>
  <c r="AT41" i="4" s="1"/>
  <c r="AJ86" i="15" s="1"/>
  <c r="AY39" i="4"/>
  <c r="BK39" i="4" s="1"/>
  <c r="BD39" i="4"/>
  <c r="BE39" i="4" s="1"/>
  <c r="BF38" i="4"/>
  <c r="BG38" i="4" s="1"/>
  <c r="J44" i="4"/>
  <c r="K44" i="4" s="1"/>
  <c r="E44" i="4"/>
  <c r="W42" i="4" l="1"/>
  <c r="Z42" i="4" s="1"/>
  <c r="AA42" i="4" s="1"/>
  <c r="AF42" i="4" s="1"/>
  <c r="S43" i="4"/>
  <c r="BB39" i="4"/>
  <c r="BA40" i="4" s="1"/>
  <c r="AJ40" i="4"/>
  <c r="AP41" i="4"/>
  <c r="AH41" i="4"/>
  <c r="AI41" i="4" s="1"/>
  <c r="BH38" i="4"/>
  <c r="BS38" i="4" s="1"/>
  <c r="BL38" i="4"/>
  <c r="BM38" i="4" s="1"/>
  <c r="H44" i="4"/>
  <c r="AB42" i="4" l="1"/>
  <c r="AM42" i="4" s="1"/>
  <c r="AO42" i="4" s="1"/>
  <c r="BC39" i="4"/>
  <c r="BF39" i="4" s="1"/>
  <c r="BG39" i="4" s="1"/>
  <c r="BL39" i="4" s="1"/>
  <c r="AE43" i="4"/>
  <c r="V43" i="4"/>
  <c r="AS42" i="4"/>
  <c r="AT42" i="4" s="1"/>
  <c r="AJ87" i="15" s="1"/>
  <c r="AJ41" i="4"/>
  <c r="AK41" i="4" s="1"/>
  <c r="AK40" i="4"/>
  <c r="AQ40" i="4"/>
  <c r="AG42" i="4"/>
  <c r="AL40" i="4"/>
  <c r="AR40" i="4" s="1"/>
  <c r="BT38" i="4"/>
  <c r="BU38" i="4"/>
  <c r="BV38" i="4" s="1"/>
  <c r="AY40" i="4"/>
  <c r="BN38" i="4"/>
  <c r="BO38" i="4" s="1"/>
  <c r="BY38" i="4"/>
  <c r="BZ38" i="4" s="1"/>
  <c r="AL71" i="15" s="1"/>
  <c r="BD40" i="4"/>
  <c r="G45" i="4"/>
  <c r="J45" i="4" s="1"/>
  <c r="K45" i="4" s="1"/>
  <c r="I44" i="4"/>
  <c r="L44" i="4" s="1"/>
  <c r="O44" i="4" l="1"/>
  <c r="AB45" i="15"/>
  <c r="AU40" i="4"/>
  <c r="AD276" i="15"/>
  <c r="AN42" i="4"/>
  <c r="BH39" i="4"/>
  <c r="BS39" i="4" s="1"/>
  <c r="BU39" i="4" s="1"/>
  <c r="BV39" i="4" s="1"/>
  <c r="W43" i="4"/>
  <c r="Z43" i="4" s="1"/>
  <c r="AA43" i="4" s="1"/>
  <c r="U44" i="4"/>
  <c r="X44" i="4" s="1"/>
  <c r="Y44" i="4" s="1"/>
  <c r="AH42" i="4"/>
  <c r="AI42" i="4" s="1"/>
  <c r="AL41" i="4"/>
  <c r="AR41" i="4" s="1"/>
  <c r="AQ41" i="4"/>
  <c r="AP42" i="4"/>
  <c r="BP38" i="4"/>
  <c r="BQ38" i="4" s="1"/>
  <c r="BB40" i="4"/>
  <c r="BK40" i="4"/>
  <c r="BE40" i="4"/>
  <c r="BM39" i="4"/>
  <c r="BN39" i="4" s="1"/>
  <c r="BO39" i="4" s="1"/>
  <c r="BY39" i="4"/>
  <c r="BZ39" i="4" s="1"/>
  <c r="AL72" i="15" s="1"/>
  <c r="E45" i="4"/>
  <c r="AU41" i="4" l="1"/>
  <c r="AD274" i="15"/>
  <c r="BT39" i="4"/>
  <c r="S44" i="4"/>
  <c r="AB43" i="4"/>
  <c r="AM43" i="4" s="1"/>
  <c r="AF43" i="4"/>
  <c r="AJ42" i="4"/>
  <c r="AQ42" i="4" s="1"/>
  <c r="BA41" i="4"/>
  <c r="BC40" i="4"/>
  <c r="BF40" i="4" s="1"/>
  <c r="BG40" i="4" s="1"/>
  <c r="BP39" i="4"/>
  <c r="BW38" i="4"/>
  <c r="BR38" i="4"/>
  <c r="BX38" i="4" s="1"/>
  <c r="H45" i="4"/>
  <c r="CA38" i="4" l="1"/>
  <c r="AF265" i="15"/>
  <c r="AN43" i="4"/>
  <c r="AO43" i="4"/>
  <c r="AP43" i="4" s="1"/>
  <c r="AS43" i="4"/>
  <c r="AT43" i="4" s="1"/>
  <c r="AJ88" i="15" s="1"/>
  <c r="AG43" i="4"/>
  <c r="AH43" i="4" s="1"/>
  <c r="AI43" i="4" s="1"/>
  <c r="AJ43" i="4" s="1"/>
  <c r="AK43" i="4" s="1"/>
  <c r="AE44" i="4"/>
  <c r="V44" i="4"/>
  <c r="AL42" i="4"/>
  <c r="AR42" i="4" s="1"/>
  <c r="AK42" i="4"/>
  <c r="BH40" i="4"/>
  <c r="BS40" i="4" s="1"/>
  <c r="BL40" i="4"/>
  <c r="BM40" i="4" s="1"/>
  <c r="BN40" i="4" s="1"/>
  <c r="BO40" i="4" s="1"/>
  <c r="BW39" i="4"/>
  <c r="BR39" i="4"/>
  <c r="BX39" i="4" s="1"/>
  <c r="BQ39" i="4"/>
  <c r="AY41" i="4"/>
  <c r="BD41" i="4"/>
  <c r="I45" i="4"/>
  <c r="L45" i="4" s="1"/>
  <c r="G46" i="4"/>
  <c r="J46" i="4" s="1"/>
  <c r="K46" i="4" s="1"/>
  <c r="O45" i="4" l="1"/>
  <c r="AB228" i="15"/>
  <c r="CA39" i="4"/>
  <c r="AF268" i="15"/>
  <c r="AU42" i="4"/>
  <c r="AD294" i="15"/>
  <c r="U45" i="4"/>
  <c r="X45" i="4" s="1"/>
  <c r="Y45" i="4" s="1"/>
  <c r="W44" i="4"/>
  <c r="Z44" i="4" s="1"/>
  <c r="AA44" i="4" s="1"/>
  <c r="AL43" i="4"/>
  <c r="AR43" i="4" s="1"/>
  <c r="AQ43" i="4"/>
  <c r="BT40" i="4"/>
  <c r="BU40" i="4"/>
  <c r="BV40" i="4" s="1"/>
  <c r="BK41" i="4"/>
  <c r="BB41" i="4"/>
  <c r="BP40" i="4"/>
  <c r="BR40" i="4" s="1"/>
  <c r="BY40" i="4"/>
  <c r="BZ40" i="4" s="1"/>
  <c r="AL73" i="15" s="1"/>
  <c r="BE41" i="4"/>
  <c r="E46" i="4"/>
  <c r="AU43" i="4" l="1"/>
  <c r="AD309" i="15"/>
  <c r="S45" i="4"/>
  <c r="AE45" i="4" s="1"/>
  <c r="AB44" i="4"/>
  <c r="AM44" i="4" s="1"/>
  <c r="AO44" i="4" s="1"/>
  <c r="AP44" i="4" s="1"/>
  <c r="AF44" i="4"/>
  <c r="AG44" i="4" s="1"/>
  <c r="BX40" i="4"/>
  <c r="BC41" i="4"/>
  <c r="BA42" i="4"/>
  <c r="BW40" i="4"/>
  <c r="BQ40" i="4"/>
  <c r="H46" i="4"/>
  <c r="CA40" i="4" l="1"/>
  <c r="AF271" i="15"/>
  <c r="V45" i="4"/>
  <c r="W45" i="4" s="1"/>
  <c r="Z45" i="4" s="1"/>
  <c r="AA45" i="4" s="1"/>
  <c r="AS44" i="4"/>
  <c r="AT44" i="4" s="1"/>
  <c r="AJ89" i="15" s="1"/>
  <c r="AN44" i="4"/>
  <c r="AH44" i="4"/>
  <c r="AI44" i="4" s="1"/>
  <c r="AY42" i="4"/>
  <c r="BD42" i="4"/>
  <c r="BF41" i="4"/>
  <c r="BG41" i="4" s="1"/>
  <c r="I46" i="4"/>
  <c r="L46" i="4" s="1"/>
  <c r="G47" i="4"/>
  <c r="O46" i="4" l="1"/>
  <c r="AB235" i="15"/>
  <c r="U46" i="4"/>
  <c r="S46" i="4" s="1"/>
  <c r="AB45" i="4"/>
  <c r="AM45" i="4" s="1"/>
  <c r="AO45" i="4" s="1"/>
  <c r="AF45" i="4"/>
  <c r="AG45" i="4" s="1"/>
  <c r="AJ44" i="4"/>
  <c r="AK44" i="4" s="1"/>
  <c r="BE42" i="4"/>
  <c r="BH41" i="4"/>
  <c r="BS41" i="4" s="1"/>
  <c r="BL41" i="4"/>
  <c r="BB42" i="4"/>
  <c r="BK42" i="4"/>
  <c r="E47" i="4"/>
  <c r="J47" i="4"/>
  <c r="K47" i="4" s="1"/>
  <c r="X46" i="4" l="1"/>
  <c r="Y46" i="4" s="1"/>
  <c r="AS45" i="4"/>
  <c r="AT45" i="4" s="1"/>
  <c r="AJ90" i="15" s="1"/>
  <c r="AN45" i="4"/>
  <c r="V46" i="4"/>
  <c r="AE46" i="4"/>
  <c r="AH45" i="4"/>
  <c r="AI45" i="4" s="1"/>
  <c r="AP45" i="4"/>
  <c r="AL44" i="4"/>
  <c r="AR44" i="4" s="1"/>
  <c r="AQ44" i="4"/>
  <c r="BT41" i="4"/>
  <c r="BU41" i="4"/>
  <c r="BV41" i="4" s="1"/>
  <c r="BA43" i="4"/>
  <c r="BC42" i="4"/>
  <c r="BF42" i="4" s="1"/>
  <c r="BG42" i="4" s="1"/>
  <c r="BM41" i="4"/>
  <c r="BN41" i="4" s="1"/>
  <c r="BO41" i="4" s="1"/>
  <c r="BY41" i="4"/>
  <c r="BZ41" i="4" s="1"/>
  <c r="AL74" i="15" s="1"/>
  <c r="H47" i="4"/>
  <c r="AU44" i="4" l="1"/>
  <c r="AD85" i="15"/>
  <c r="U47" i="4"/>
  <c r="W46" i="4"/>
  <c r="Z46" i="4" s="1"/>
  <c r="AA46" i="4" s="1"/>
  <c r="AJ45" i="4"/>
  <c r="AK45" i="4" s="1"/>
  <c r="AY43" i="4"/>
  <c r="BD43" i="4"/>
  <c r="BH42" i="4"/>
  <c r="BL42" i="4"/>
  <c r="BM42" i="4" s="1"/>
  <c r="BN42" i="4" s="1"/>
  <c r="BO42" i="4" s="1"/>
  <c r="BP41" i="4"/>
  <c r="BR41" i="4" s="1"/>
  <c r="G48" i="4"/>
  <c r="I47" i="4"/>
  <c r="L47" i="4" s="1"/>
  <c r="O47" i="4" l="1"/>
  <c r="AB15" i="15"/>
  <c r="BS42" i="4"/>
  <c r="BT42" i="4" s="1"/>
  <c r="BQ41" i="4"/>
  <c r="BW41" i="4"/>
  <c r="AF46" i="4"/>
  <c r="AS46" i="4" s="1"/>
  <c r="AT46" i="4" s="1"/>
  <c r="AJ91" i="15" s="1"/>
  <c r="AB46" i="4"/>
  <c r="AM46" i="4" s="1"/>
  <c r="S47" i="4"/>
  <c r="X47" i="4"/>
  <c r="Y47" i="4" s="1"/>
  <c r="AL45" i="4"/>
  <c r="AR45" i="4" s="1"/>
  <c r="AQ45" i="4"/>
  <c r="BX41" i="4"/>
  <c r="BE43" i="4"/>
  <c r="BP42" i="4"/>
  <c r="BR42" i="4" s="1"/>
  <c r="BY42" i="4"/>
  <c r="BZ42" i="4" s="1"/>
  <c r="AL75" i="15" s="1"/>
  <c r="BK43" i="4"/>
  <c r="BB43" i="4"/>
  <c r="J48" i="4"/>
  <c r="K48" i="4" s="1"/>
  <c r="E48" i="4"/>
  <c r="CA41" i="4" l="1"/>
  <c r="AF276" i="15"/>
  <c r="AU45" i="4"/>
  <c r="AD269" i="15"/>
  <c r="BU42" i="4"/>
  <c r="BV42" i="4" s="1"/>
  <c r="BW42" i="4" s="1"/>
  <c r="AN46" i="4"/>
  <c r="AO46" i="4"/>
  <c r="AP46" i="4" s="1"/>
  <c r="AE47" i="4"/>
  <c r="V47" i="4"/>
  <c r="AG46" i="4"/>
  <c r="AH46" i="4" s="1"/>
  <c r="AI46" i="4" s="1"/>
  <c r="AJ46" i="4" s="1"/>
  <c r="AK46" i="4" s="1"/>
  <c r="BC43" i="4"/>
  <c r="BF43" i="4" s="1"/>
  <c r="BG43" i="4" s="1"/>
  <c r="BA44" i="4"/>
  <c r="BQ42" i="4"/>
  <c r="H48" i="4"/>
  <c r="BX42" i="4" l="1"/>
  <c r="U48" i="4"/>
  <c r="W47" i="4"/>
  <c r="Z47" i="4" s="1"/>
  <c r="AA47" i="4" s="1"/>
  <c r="AL46" i="4"/>
  <c r="AR46" i="4" s="1"/>
  <c r="AQ46" i="4"/>
  <c r="AY44" i="4"/>
  <c r="BD44" i="4"/>
  <c r="BE44" i="4" s="1"/>
  <c r="BL43" i="4"/>
  <c r="BH43" i="4"/>
  <c r="BS43" i="4" s="1"/>
  <c r="G49" i="4"/>
  <c r="I48" i="4"/>
  <c r="L48" i="4" s="1"/>
  <c r="O48" i="4" l="1"/>
  <c r="AB146" i="15"/>
  <c r="CA42" i="4"/>
  <c r="AF277" i="15"/>
  <c r="AU46" i="4"/>
  <c r="AD275" i="15"/>
  <c r="AF47" i="4"/>
  <c r="AS47" i="4" s="1"/>
  <c r="AT47" i="4" s="1"/>
  <c r="AJ14" i="15" s="1"/>
  <c r="AB47" i="4"/>
  <c r="AM47" i="4" s="1"/>
  <c r="S48" i="4"/>
  <c r="X48" i="4"/>
  <c r="Y48" i="4" s="1"/>
  <c r="BT43" i="4"/>
  <c r="BU43" i="4"/>
  <c r="BV43" i="4" s="1"/>
  <c r="BY43" i="4"/>
  <c r="BZ43" i="4" s="1"/>
  <c r="AL76" i="15" s="1"/>
  <c r="BM43" i="4"/>
  <c r="BN43" i="4" s="1"/>
  <c r="BO43" i="4" s="1"/>
  <c r="BB44" i="4"/>
  <c r="BK44" i="4"/>
  <c r="J49" i="4"/>
  <c r="K49" i="4" s="1"/>
  <c r="E49" i="4"/>
  <c r="AO47" i="4" l="1"/>
  <c r="AP47" i="4" s="1"/>
  <c r="AN47" i="4"/>
  <c r="AE48" i="4"/>
  <c r="V48" i="4"/>
  <c r="AG47" i="4"/>
  <c r="AH47" i="4" s="1"/>
  <c r="AI47" i="4" s="1"/>
  <c r="AJ47" i="4" s="1"/>
  <c r="AK47" i="4" s="1"/>
  <c r="BA45" i="4"/>
  <c r="BC44" i="4"/>
  <c r="BP43" i="4"/>
  <c r="BR43" i="4" s="1"/>
  <c r="H49" i="4"/>
  <c r="U49" i="4" l="1"/>
  <c r="X49" i="4" s="1"/>
  <c r="Y49" i="4" s="1"/>
  <c r="W48" i="4"/>
  <c r="Z48" i="4" s="1"/>
  <c r="AA48" i="4" s="1"/>
  <c r="BQ43" i="4"/>
  <c r="BW43" i="4"/>
  <c r="AL47" i="4"/>
  <c r="AR47" i="4" s="1"/>
  <c r="AQ47" i="4"/>
  <c r="BF44" i="4"/>
  <c r="BG44" i="4" s="1"/>
  <c r="BX43" i="4"/>
  <c r="AY45" i="4"/>
  <c r="BK45" i="4" s="1"/>
  <c r="BD45" i="4"/>
  <c r="I49" i="4"/>
  <c r="L49" i="4" s="1"/>
  <c r="G50" i="4"/>
  <c r="J50" i="4" s="1"/>
  <c r="K50" i="4" s="1"/>
  <c r="O49" i="4" l="1"/>
  <c r="AB156" i="15"/>
  <c r="CA43" i="4"/>
  <c r="AF279" i="15"/>
  <c r="AU47" i="4"/>
  <c r="AD17" i="15"/>
  <c r="S49" i="4"/>
  <c r="AE49" i="4" s="1"/>
  <c r="AF48" i="4"/>
  <c r="AS48" i="4" s="1"/>
  <c r="AT48" i="4" s="1"/>
  <c r="AJ92" i="15" s="1"/>
  <c r="AB48" i="4"/>
  <c r="AM48" i="4" s="1"/>
  <c r="BE45" i="4"/>
  <c r="BL44" i="4"/>
  <c r="BH44" i="4"/>
  <c r="BS44" i="4" s="1"/>
  <c r="BB45" i="4"/>
  <c r="E50" i="4"/>
  <c r="V49" i="4" l="1"/>
  <c r="U50" i="4" s="1"/>
  <c r="X50" i="4" s="1"/>
  <c r="Y50" i="4" s="1"/>
  <c r="AN48" i="4"/>
  <c r="AO48" i="4"/>
  <c r="AP48" i="4" s="1"/>
  <c r="AG48" i="4"/>
  <c r="BY44" i="4"/>
  <c r="BZ44" i="4" s="1"/>
  <c r="AL77" i="15" s="1"/>
  <c r="BT44" i="4"/>
  <c r="BU44" i="4"/>
  <c r="BV44" i="4" s="1"/>
  <c r="BC45" i="4"/>
  <c r="BF45" i="4" s="1"/>
  <c r="BG45" i="4" s="1"/>
  <c r="BA46" i="4"/>
  <c r="BM44" i="4"/>
  <c r="BN44" i="4" s="1"/>
  <c r="BO44" i="4" s="1"/>
  <c r="H50" i="4"/>
  <c r="W49" i="4" l="1"/>
  <c r="Z49" i="4" s="1"/>
  <c r="AA49" i="4" s="1"/>
  <c r="AF49" i="4" s="1"/>
  <c r="S50" i="4"/>
  <c r="AH48" i="4"/>
  <c r="AI48" i="4" s="1"/>
  <c r="BP44" i="4"/>
  <c r="BW44" i="4" s="1"/>
  <c r="AY46" i="4"/>
  <c r="BD46" i="4"/>
  <c r="BE46" i="4" s="1"/>
  <c r="BH45" i="4"/>
  <c r="BS45" i="4" s="1"/>
  <c r="BL45" i="4"/>
  <c r="BM45" i="4" s="1"/>
  <c r="BN45" i="4" s="1"/>
  <c r="BO45" i="4" s="1"/>
  <c r="BP45" i="4" s="1"/>
  <c r="G51" i="4"/>
  <c r="J51" i="4" s="1"/>
  <c r="K51" i="4" s="1"/>
  <c r="I50" i="4"/>
  <c r="L50" i="4" s="1"/>
  <c r="V50" i="4" l="1"/>
  <c r="U51" i="4" s="1"/>
  <c r="X51" i="4" s="1"/>
  <c r="Y51" i="4" s="1"/>
  <c r="O50" i="4"/>
  <c r="AB176" i="15"/>
  <c r="AB49" i="4"/>
  <c r="AM49" i="4" s="1"/>
  <c r="AN49" i="4" s="1"/>
  <c r="AE50" i="4"/>
  <c r="BQ44" i="4"/>
  <c r="W50" i="4"/>
  <c r="Z50" i="4" s="1"/>
  <c r="AA50" i="4" s="1"/>
  <c r="AS49" i="4"/>
  <c r="AT49" i="4" s="1"/>
  <c r="AJ93" i="15" s="1"/>
  <c r="AG49" i="4"/>
  <c r="AJ48" i="4"/>
  <c r="AK48" i="4" s="1"/>
  <c r="BR44" i="4"/>
  <c r="BX44" i="4" s="1"/>
  <c r="BT45" i="4"/>
  <c r="BU45" i="4"/>
  <c r="BV45" i="4" s="1"/>
  <c r="BK46" i="4"/>
  <c r="BB46" i="4"/>
  <c r="BQ45" i="4"/>
  <c r="BY45" i="4"/>
  <c r="BZ45" i="4" s="1"/>
  <c r="AL78" i="15" s="1"/>
  <c r="BR45" i="4"/>
  <c r="E51" i="4"/>
  <c r="H51" i="4" s="1"/>
  <c r="G52" i="4" s="1"/>
  <c r="AO49" i="4" l="1"/>
  <c r="AP49" i="4" s="1"/>
  <c r="CA44" i="4"/>
  <c r="AF258" i="15"/>
  <c r="S51" i="4"/>
  <c r="AL48" i="4"/>
  <c r="AR48" i="4" s="1"/>
  <c r="AQ48" i="4"/>
  <c r="AH49" i="4"/>
  <c r="AI49" i="4" s="1"/>
  <c r="AB50" i="4"/>
  <c r="AF50" i="4"/>
  <c r="AS50" i="4" s="1"/>
  <c r="AT50" i="4" s="1"/>
  <c r="AJ94" i="15" s="1"/>
  <c r="BC46" i="4"/>
  <c r="BF46" i="4" s="1"/>
  <c r="BG46" i="4" s="1"/>
  <c r="BA47" i="4"/>
  <c r="AY47" i="4" s="1"/>
  <c r="BW45" i="4"/>
  <c r="I51" i="4"/>
  <c r="L51" i="4" s="1"/>
  <c r="E52" i="4"/>
  <c r="J52" i="4"/>
  <c r="O51" i="4" l="1"/>
  <c r="AB207" i="15"/>
  <c r="AU48" i="4"/>
  <c r="AD202" i="15"/>
  <c r="AM50" i="4"/>
  <c r="AN50" i="4" s="1"/>
  <c r="AJ49" i="4"/>
  <c r="AQ49" i="4" s="1"/>
  <c r="AG50" i="4"/>
  <c r="AH50" i="4" s="1"/>
  <c r="AI50" i="4" s="1"/>
  <c r="AJ50" i="4" s="1"/>
  <c r="AK50" i="4" s="1"/>
  <c r="AE51" i="4"/>
  <c r="V51" i="4"/>
  <c r="BX45" i="4"/>
  <c r="BB47" i="4"/>
  <c r="BK47" i="4"/>
  <c r="BD47" i="4"/>
  <c r="BH46" i="4"/>
  <c r="BS46" i="4" s="1"/>
  <c r="BL46" i="4"/>
  <c r="BM46" i="4" s="1"/>
  <c r="BN46" i="4" s="1"/>
  <c r="BO46" i="4" s="1"/>
  <c r="H52" i="4"/>
  <c r="K52" i="4"/>
  <c r="CA45" i="4" l="1"/>
  <c r="AF259" i="15"/>
  <c r="AO50" i="4"/>
  <c r="AP50" i="4" s="1"/>
  <c r="AQ50" i="4" s="1"/>
  <c r="AL49" i="4"/>
  <c r="AR49" i="4" s="1"/>
  <c r="AL50" i="4"/>
  <c r="U52" i="4"/>
  <c r="X52" i="4" s="1"/>
  <c r="Y52" i="4" s="1"/>
  <c r="W51" i="4"/>
  <c r="AK49" i="4"/>
  <c r="BT46" i="4"/>
  <c r="BU46" i="4"/>
  <c r="BV46" i="4" s="1"/>
  <c r="BP46" i="4"/>
  <c r="BQ46" i="4" s="1"/>
  <c r="BY46" i="4"/>
  <c r="BZ46" i="4" s="1"/>
  <c r="AL79" i="15" s="1"/>
  <c r="BE47" i="4"/>
  <c r="BC47" i="4"/>
  <c r="BA48" i="4"/>
  <c r="AY48" i="4" s="1"/>
  <c r="I52" i="4"/>
  <c r="L52" i="4" s="1"/>
  <c r="G53" i="4"/>
  <c r="O52" i="4" l="1"/>
  <c r="AB220" i="15"/>
  <c r="AU49" i="4"/>
  <c r="AD210" i="15"/>
  <c r="Z51" i="4"/>
  <c r="AA51" i="4" s="1"/>
  <c r="AR50" i="4"/>
  <c r="S52" i="4"/>
  <c r="BD48" i="4"/>
  <c r="BE48" i="4" s="1"/>
  <c r="BF47" i="4"/>
  <c r="BG47" i="4" s="1"/>
  <c r="BR46" i="4"/>
  <c r="BX46" i="4" s="1"/>
  <c r="BB48" i="4"/>
  <c r="BK48" i="4"/>
  <c r="E53" i="4"/>
  <c r="J53" i="4"/>
  <c r="K53" i="4" s="1"/>
  <c r="CA46" i="4" l="1"/>
  <c r="AF267" i="15"/>
  <c r="AU50" i="4"/>
  <c r="AD226" i="15"/>
  <c r="BL47" i="4"/>
  <c r="BM47" i="4" s="1"/>
  <c r="BN47" i="4" s="1"/>
  <c r="BO47" i="4" s="1"/>
  <c r="BP47" i="4" s="1"/>
  <c r="AE52" i="4"/>
  <c r="V52" i="4"/>
  <c r="AF51" i="4"/>
  <c r="AG51" i="4" s="1"/>
  <c r="AH51" i="4" s="1"/>
  <c r="AI51" i="4" s="1"/>
  <c r="AJ51" i="4" s="1"/>
  <c r="AB51" i="4"/>
  <c r="BH47" i="4"/>
  <c r="BS47" i="4" s="1"/>
  <c r="BW46" i="4"/>
  <c r="BC48" i="4"/>
  <c r="BF48" i="4" s="1"/>
  <c r="BG48" i="4" s="1"/>
  <c r="BA49" i="4"/>
  <c r="AY49" i="4" s="1"/>
  <c r="H53" i="4"/>
  <c r="BY47" i="4" l="1"/>
  <c r="BZ47" i="4" s="1"/>
  <c r="AL14" i="15" s="1"/>
  <c r="BQ47" i="4"/>
  <c r="AM51" i="4"/>
  <c r="AN51" i="4" s="1"/>
  <c r="AS51" i="4"/>
  <c r="AT51" i="4" s="1"/>
  <c r="AJ95" i="15" s="1"/>
  <c r="AL51" i="4"/>
  <c r="W52" i="4"/>
  <c r="U53" i="4"/>
  <c r="S53" i="4" s="1"/>
  <c r="AE53" i="4" s="1"/>
  <c r="AK51" i="4"/>
  <c r="BT47" i="4"/>
  <c r="BU47" i="4"/>
  <c r="BV47" i="4" s="1"/>
  <c r="BW47" i="4" s="1"/>
  <c r="BR47" i="4"/>
  <c r="BB49" i="4"/>
  <c r="BK49" i="4"/>
  <c r="BD49" i="4"/>
  <c r="BH48" i="4"/>
  <c r="BL48" i="4"/>
  <c r="I53" i="4"/>
  <c r="L53" i="4" s="1"/>
  <c r="G54" i="4"/>
  <c r="J54" i="4" s="1"/>
  <c r="O53" i="4" l="1"/>
  <c r="AB25" i="15"/>
  <c r="AO51" i="4"/>
  <c r="AP51" i="4" s="1"/>
  <c r="AQ51" i="4" s="1"/>
  <c r="BS48" i="4"/>
  <c r="BT48" i="4" s="1"/>
  <c r="V53" i="4"/>
  <c r="X53" i="4"/>
  <c r="Y53" i="4" s="1"/>
  <c r="Z52" i="4"/>
  <c r="AA52" i="4" s="1"/>
  <c r="BE49" i="4"/>
  <c r="BM48" i="4"/>
  <c r="BN48" i="4" s="1"/>
  <c r="BO48" i="4" s="1"/>
  <c r="BY48" i="4"/>
  <c r="BZ48" i="4" s="1"/>
  <c r="AL80" i="15" s="1"/>
  <c r="BX47" i="4"/>
  <c r="BC49" i="4"/>
  <c r="BA50" i="4"/>
  <c r="E54" i="4"/>
  <c r="K54" i="4"/>
  <c r="CA47" i="4" l="1"/>
  <c r="AF15" i="15"/>
  <c r="BU48" i="4"/>
  <c r="BV48" i="4" s="1"/>
  <c r="BD50" i="4"/>
  <c r="BE50" i="4" s="1"/>
  <c r="BF49" i="4"/>
  <c r="BG49" i="4" s="1"/>
  <c r="AR51" i="4"/>
  <c r="AB52" i="4"/>
  <c r="AM52" i="4" s="1"/>
  <c r="AF52" i="4"/>
  <c r="AG52" i="4" s="1"/>
  <c r="AH52" i="4" s="1"/>
  <c r="AI52" i="4" s="1"/>
  <c r="U54" i="4"/>
  <c r="W53" i="4"/>
  <c r="BP48" i="4"/>
  <c r="AY50" i="4"/>
  <c r="H54" i="4"/>
  <c r="AU51" i="4" l="1"/>
  <c r="AD242" i="15"/>
  <c r="BL49" i="4"/>
  <c r="BM49" i="4" s="1"/>
  <c r="BN49" i="4" s="1"/>
  <c r="BO49" i="4" s="1"/>
  <c r="BP49" i="4" s="1"/>
  <c r="BH49" i="4"/>
  <c r="AN52" i="4"/>
  <c r="AO52" i="4"/>
  <c r="Z53" i="4"/>
  <c r="AA53" i="4" s="1"/>
  <c r="X54" i="4"/>
  <c r="Y54" i="4" s="1"/>
  <c r="AJ52" i="4"/>
  <c r="AK52" i="4" s="1"/>
  <c r="S54" i="4"/>
  <c r="AS52" i="4"/>
  <c r="AT52" i="4" s="1"/>
  <c r="AJ96" i="15" s="1"/>
  <c r="BW48" i="4"/>
  <c r="BR48" i="4"/>
  <c r="BX48" i="4" s="1"/>
  <c r="BK50" i="4"/>
  <c r="BB50" i="4"/>
  <c r="BQ48" i="4"/>
  <c r="I54" i="4"/>
  <c r="L54" i="4" s="1"/>
  <c r="G55" i="4"/>
  <c r="O54" i="4" l="1"/>
  <c r="AB138" i="15"/>
  <c r="CA48" i="4"/>
  <c r="AF233" i="15"/>
  <c r="BY49" i="4"/>
  <c r="BZ49" i="4" s="1"/>
  <c r="AL81" i="15" s="1"/>
  <c r="BQ49" i="4"/>
  <c r="BR49" i="4"/>
  <c r="BS49" i="4"/>
  <c r="BU49" i="4" s="1"/>
  <c r="BV49" i="4" s="1"/>
  <c r="BW49" i="4" s="1"/>
  <c r="AL52" i="4"/>
  <c r="AB53" i="4"/>
  <c r="AM53" i="4" s="1"/>
  <c r="AF53" i="4"/>
  <c r="AP52" i="4"/>
  <c r="AE54" i="4"/>
  <c r="V54" i="4"/>
  <c r="BC50" i="4"/>
  <c r="BF50" i="4" s="1"/>
  <c r="BG50" i="4" s="1"/>
  <c r="BA51" i="4"/>
  <c r="AY51" i="4" s="1"/>
  <c r="E55" i="4"/>
  <c r="J55" i="4"/>
  <c r="AR52" i="4" l="1"/>
  <c r="BT49" i="4"/>
  <c r="AQ52" i="4"/>
  <c r="AN53" i="4"/>
  <c r="AO53" i="4"/>
  <c r="AG53" i="4"/>
  <c r="AS53" i="4"/>
  <c r="AT53" i="4" s="1"/>
  <c r="AJ26" i="15" s="1"/>
  <c r="U55" i="4"/>
  <c r="S55" i="4" s="1"/>
  <c r="W54" i="4"/>
  <c r="BD51" i="4"/>
  <c r="BB51" i="4"/>
  <c r="BK51" i="4"/>
  <c r="BH50" i="4"/>
  <c r="BS50" i="4" s="1"/>
  <c r="BL50" i="4"/>
  <c r="BX49" i="4"/>
  <c r="K55" i="4"/>
  <c r="H55" i="4"/>
  <c r="CA49" i="4" l="1"/>
  <c r="AF232" i="15"/>
  <c r="AU52" i="4"/>
  <c r="AD252" i="15"/>
  <c r="AE55" i="4"/>
  <c r="V55" i="4"/>
  <c r="Z54" i="4"/>
  <c r="AA54" i="4" s="1"/>
  <c r="AP53" i="4"/>
  <c r="AH53" i="4"/>
  <c r="AI53" i="4" s="1"/>
  <c r="X55" i="4"/>
  <c r="BT50" i="4"/>
  <c r="BU50" i="4"/>
  <c r="BV50" i="4" s="1"/>
  <c r="BC51" i="4"/>
  <c r="BA52" i="4"/>
  <c r="BM50" i="4"/>
  <c r="BN50" i="4" s="1"/>
  <c r="BO50" i="4" s="1"/>
  <c r="BY50" i="4"/>
  <c r="BZ50" i="4" s="1"/>
  <c r="AL82" i="15" s="1"/>
  <c r="BE51" i="4"/>
  <c r="G56" i="4"/>
  <c r="I55" i="4"/>
  <c r="L55" i="4" s="1"/>
  <c r="O55" i="4" l="1"/>
  <c r="AB42" i="15"/>
  <c r="W55" i="4"/>
  <c r="U56" i="4"/>
  <c r="S56" i="4" s="1"/>
  <c r="AJ53" i="4"/>
  <c r="AK53" i="4" s="1"/>
  <c r="Y55" i="4"/>
  <c r="AF54" i="4"/>
  <c r="AB54" i="4"/>
  <c r="AM54" i="4" s="1"/>
  <c r="BF51" i="4"/>
  <c r="BG51" i="4" s="1"/>
  <c r="AY52" i="4"/>
  <c r="BD52" i="4"/>
  <c r="BP50" i="4"/>
  <c r="BQ50" i="4" s="1"/>
  <c r="E56" i="4"/>
  <c r="J56" i="4"/>
  <c r="AE56" i="4" l="1"/>
  <c r="V56" i="4"/>
  <c r="U57" i="4" s="1"/>
  <c r="S57" i="4" s="1"/>
  <c r="AN54" i="4"/>
  <c r="AO54" i="4"/>
  <c r="AG54" i="4"/>
  <c r="AS54" i="4"/>
  <c r="AT54" i="4" s="1"/>
  <c r="AJ97" i="15" s="1"/>
  <c r="Z55" i="4"/>
  <c r="AA55" i="4" s="1"/>
  <c r="X56" i="4"/>
  <c r="AL53" i="4"/>
  <c r="AR53" i="4" s="1"/>
  <c r="AQ53" i="4"/>
  <c r="BB52" i="4"/>
  <c r="BK52" i="4"/>
  <c r="BE52" i="4"/>
  <c r="BW50" i="4"/>
  <c r="BR50" i="4"/>
  <c r="BX50" i="4" s="1"/>
  <c r="BL51" i="4"/>
  <c r="BH51" i="4"/>
  <c r="BS51" i="4" s="1"/>
  <c r="K56" i="4"/>
  <c r="H56" i="4"/>
  <c r="CA50" i="4" l="1"/>
  <c r="AF234" i="15"/>
  <c r="AU53" i="4"/>
  <c r="AD25" i="15"/>
  <c r="W56" i="4"/>
  <c r="V57" i="4" s="1"/>
  <c r="W57" i="4" s="1"/>
  <c r="AE57" i="4"/>
  <c r="AP54" i="4"/>
  <c r="AH54" i="4"/>
  <c r="Y56" i="4"/>
  <c r="AB55" i="4"/>
  <c r="AM55" i="4" s="1"/>
  <c r="AN55" i="4" s="1"/>
  <c r="AF55" i="4"/>
  <c r="BT51" i="4"/>
  <c r="BU51" i="4"/>
  <c r="BV51" i="4" s="1"/>
  <c r="BM51" i="4"/>
  <c r="BN51" i="4" s="1"/>
  <c r="BO51" i="4" s="1"/>
  <c r="BP51" i="4" s="1"/>
  <c r="BQ51" i="4" s="1"/>
  <c r="BY51" i="4"/>
  <c r="BZ51" i="4" s="1"/>
  <c r="AL83" i="15" s="1"/>
  <c r="BC52" i="4"/>
  <c r="BF52" i="4" s="1"/>
  <c r="BG52" i="4" s="1"/>
  <c r="BA53" i="4"/>
  <c r="I56" i="4"/>
  <c r="L56" i="4" s="1"/>
  <c r="G57" i="4"/>
  <c r="J57" i="4" s="1"/>
  <c r="K57" i="4" s="1"/>
  <c r="O56" i="4" l="1"/>
  <c r="AB139" i="15"/>
  <c r="U58" i="4"/>
  <c r="S58" i="4" s="1"/>
  <c r="AG55" i="4"/>
  <c r="AH55" i="4" s="1"/>
  <c r="AI55" i="4" s="1"/>
  <c r="AS55" i="4"/>
  <c r="AT55" i="4" s="1"/>
  <c r="AJ98" i="15" s="1"/>
  <c r="AI54" i="4"/>
  <c r="Z56" i="4"/>
  <c r="AA56" i="4" s="1"/>
  <c r="X57" i="4"/>
  <c r="Y57" i="4" s="1"/>
  <c r="Z57" i="4" s="1"/>
  <c r="AA57" i="4" s="1"/>
  <c r="AO55" i="4"/>
  <c r="BR51" i="4"/>
  <c r="BH52" i="4"/>
  <c r="BS52" i="4" s="1"/>
  <c r="BL52" i="4"/>
  <c r="BM52" i="4" s="1"/>
  <c r="BN52" i="4" s="1"/>
  <c r="BO52" i="4" s="1"/>
  <c r="BP52" i="4" s="1"/>
  <c r="BW51" i="4"/>
  <c r="AY53" i="4"/>
  <c r="BD53" i="4"/>
  <c r="BE53" i="4" s="1"/>
  <c r="E57" i="4"/>
  <c r="X58" i="4" l="1"/>
  <c r="Y58" i="4" s="1"/>
  <c r="AB57" i="4"/>
  <c r="AM57" i="4" s="1"/>
  <c r="AN57" i="4" s="1"/>
  <c r="AF57" i="4"/>
  <c r="AG57" i="4" s="1"/>
  <c r="AF56" i="4"/>
  <c r="AB56" i="4"/>
  <c r="AM56" i="4" s="1"/>
  <c r="AJ54" i="4"/>
  <c r="AK54" i="4" s="1"/>
  <c r="AJ55" i="4"/>
  <c r="AP55" i="4"/>
  <c r="AE58" i="4"/>
  <c r="V58" i="4"/>
  <c r="BT52" i="4"/>
  <c r="BU52" i="4"/>
  <c r="BV52" i="4" s="1"/>
  <c r="BB53" i="4"/>
  <c r="BK53" i="4"/>
  <c r="BR52" i="4"/>
  <c r="BY52" i="4"/>
  <c r="BZ52" i="4" s="1"/>
  <c r="AL84" i="15" s="1"/>
  <c r="BQ52" i="4"/>
  <c r="BX51" i="4"/>
  <c r="H57" i="4"/>
  <c r="CA51" i="4" l="1"/>
  <c r="AF236" i="15"/>
  <c r="AN56" i="4"/>
  <c r="AO56" i="4"/>
  <c r="AQ54" i="4"/>
  <c r="AL54" i="4"/>
  <c r="AR54" i="4" s="1"/>
  <c r="AS57" i="4"/>
  <c r="AT57" i="4" s="1"/>
  <c r="AJ10" i="15" s="1"/>
  <c r="AL55" i="4"/>
  <c r="AR55" i="4" s="1"/>
  <c r="AQ55" i="4"/>
  <c r="AK55" i="4"/>
  <c r="AG56" i="4"/>
  <c r="AS56" i="4"/>
  <c r="AT56" i="4" s="1"/>
  <c r="AJ99" i="15" s="1"/>
  <c r="U59" i="4"/>
  <c r="W58" i="4"/>
  <c r="Z58" i="4" s="1"/>
  <c r="AA58" i="4" s="1"/>
  <c r="AH57" i="4"/>
  <c r="AI57" i="4" s="1"/>
  <c r="BA54" i="4"/>
  <c r="BC53" i="4"/>
  <c r="BW52" i="4"/>
  <c r="G58" i="4"/>
  <c r="J58" i="4" s="1"/>
  <c r="I57" i="4"/>
  <c r="L57" i="4" s="1"/>
  <c r="O57" i="4" l="1"/>
  <c r="AB11" i="15"/>
  <c r="AU54" i="4"/>
  <c r="AD182" i="15"/>
  <c r="AU55" i="4"/>
  <c r="AD68" i="15"/>
  <c r="AP56" i="4"/>
  <c r="AO57" i="4" s="1"/>
  <c r="AP57" i="4" s="1"/>
  <c r="AH56" i="4"/>
  <c r="AI56" i="4" s="1"/>
  <c r="AF58" i="4"/>
  <c r="AS58" i="4" s="1"/>
  <c r="AT58" i="4" s="1"/>
  <c r="AJ100" i="15" s="1"/>
  <c r="AB58" i="4"/>
  <c r="AM58" i="4" s="1"/>
  <c r="AJ57" i="4"/>
  <c r="AK57" i="4" s="1"/>
  <c r="S59" i="4"/>
  <c r="X59" i="4"/>
  <c r="Y59" i="4" s="1"/>
  <c r="BF53" i="4"/>
  <c r="BG53" i="4" s="1"/>
  <c r="BX52" i="4"/>
  <c r="AY54" i="4"/>
  <c r="BK54" i="4" s="1"/>
  <c r="BD54" i="4"/>
  <c r="E58" i="4"/>
  <c r="K58" i="4"/>
  <c r="CA52" i="4" l="1"/>
  <c r="AF237" i="15"/>
  <c r="AJ56" i="4"/>
  <c r="AL57" i="4"/>
  <c r="AR57" i="4" s="1"/>
  <c r="AQ57" i="4"/>
  <c r="AE59" i="4"/>
  <c r="V59" i="4"/>
  <c r="AN58" i="4"/>
  <c r="AO58" i="4"/>
  <c r="AP58" i="4" s="1"/>
  <c r="AG58" i="4"/>
  <c r="BE54" i="4"/>
  <c r="BH53" i="4"/>
  <c r="BS53" i="4" s="1"/>
  <c r="BL53" i="4"/>
  <c r="BM53" i="4" s="1"/>
  <c r="BN53" i="4" s="1"/>
  <c r="BO53" i="4" s="1"/>
  <c r="BB54" i="4"/>
  <c r="H58" i="4"/>
  <c r="AU57" i="4" l="1"/>
  <c r="AD11" i="15"/>
  <c r="AL56" i="4"/>
  <c r="AR56" i="4" s="1"/>
  <c r="AQ56" i="4"/>
  <c r="AK56" i="4"/>
  <c r="AH58" i="4"/>
  <c r="AI58" i="4" s="1"/>
  <c r="U60" i="4"/>
  <c r="X60" i="4" s="1"/>
  <c r="Y60" i="4" s="1"/>
  <c r="W59" i="4"/>
  <c r="Z59" i="4" s="1"/>
  <c r="AA59" i="4" s="1"/>
  <c r="BT53" i="4"/>
  <c r="BU53" i="4"/>
  <c r="BV53" i="4" s="1"/>
  <c r="BA55" i="4"/>
  <c r="BC54" i="4"/>
  <c r="BP53" i="4"/>
  <c r="BR53" i="4" s="1"/>
  <c r="BY53" i="4"/>
  <c r="BZ53" i="4" s="1"/>
  <c r="AL85" i="15" s="1"/>
  <c r="I58" i="4"/>
  <c r="L58" i="4" s="1"/>
  <c r="G59" i="4"/>
  <c r="J59" i="4" s="1"/>
  <c r="O58" i="4" l="1"/>
  <c r="AB39" i="15"/>
  <c r="AU56" i="4"/>
  <c r="AD172" i="15"/>
  <c r="BQ53" i="4"/>
  <c r="AJ58" i="4"/>
  <c r="S60" i="4"/>
  <c r="AB59" i="4"/>
  <c r="AM59" i="4" s="1"/>
  <c r="AF59" i="4"/>
  <c r="AY55" i="4"/>
  <c r="BK55" i="4" s="1"/>
  <c r="BD55" i="4"/>
  <c r="BX53" i="4"/>
  <c r="BF54" i="4"/>
  <c r="BG54" i="4" s="1"/>
  <c r="E59" i="4"/>
  <c r="K59" i="4"/>
  <c r="CA53" i="4" l="1"/>
  <c r="AF212" i="15"/>
  <c r="BB55" i="4"/>
  <c r="BA56" i="4" s="1"/>
  <c r="AK58" i="4"/>
  <c r="AQ58" i="4"/>
  <c r="AL58" i="4"/>
  <c r="AR58" i="4" s="1"/>
  <c r="AG59" i="4"/>
  <c r="AS59" i="4"/>
  <c r="AT59" i="4" s="1"/>
  <c r="AJ101" i="15" s="1"/>
  <c r="AO59" i="4"/>
  <c r="AP59" i="4" s="1"/>
  <c r="AN59" i="4"/>
  <c r="AE60" i="4"/>
  <c r="V60" i="4"/>
  <c r="BW53" i="4"/>
  <c r="BL54" i="4"/>
  <c r="BH54" i="4"/>
  <c r="BS54" i="4" s="1"/>
  <c r="BE55" i="4"/>
  <c r="H59" i="4"/>
  <c r="AU58" i="4" l="1"/>
  <c r="AD51" i="15"/>
  <c r="BC55" i="4"/>
  <c r="BF55" i="4" s="1"/>
  <c r="BG55" i="4" s="1"/>
  <c r="W60" i="4"/>
  <c r="Z60" i="4" s="1"/>
  <c r="AA60" i="4" s="1"/>
  <c r="U61" i="4"/>
  <c r="X61" i="4" s="1"/>
  <c r="Y61" i="4" s="1"/>
  <c r="AH59" i="4"/>
  <c r="AI59" i="4" s="1"/>
  <c r="BT54" i="4"/>
  <c r="BU54" i="4"/>
  <c r="BV54" i="4" s="1"/>
  <c r="AY56" i="4"/>
  <c r="BD56" i="4"/>
  <c r="BE56" i="4" s="1"/>
  <c r="BM54" i="4"/>
  <c r="BN54" i="4" s="1"/>
  <c r="BO54" i="4" s="1"/>
  <c r="BP54" i="4" s="1"/>
  <c r="BQ54" i="4" s="1"/>
  <c r="BY54" i="4"/>
  <c r="BZ54" i="4" s="1"/>
  <c r="AL86" i="15" s="1"/>
  <c r="I59" i="4"/>
  <c r="L59" i="4" s="1"/>
  <c r="G60" i="4"/>
  <c r="J60" i="4" s="1"/>
  <c r="O59" i="4" l="1"/>
  <c r="AB77" i="15"/>
  <c r="BR54" i="4"/>
  <c r="S61" i="4"/>
  <c r="AE61" i="4" s="1"/>
  <c r="AJ59" i="4"/>
  <c r="AK59" i="4" s="1"/>
  <c r="AF60" i="4"/>
  <c r="AS60" i="4" s="1"/>
  <c r="AT60" i="4" s="1"/>
  <c r="AJ8" i="15" s="1"/>
  <c r="AB60" i="4"/>
  <c r="AM60" i="4" s="1"/>
  <c r="BK56" i="4"/>
  <c r="BB56" i="4"/>
  <c r="BW54" i="4"/>
  <c r="BH55" i="4"/>
  <c r="BS55" i="4" s="1"/>
  <c r="BL55" i="4"/>
  <c r="BM55" i="4" s="1"/>
  <c r="BN55" i="4" s="1"/>
  <c r="BO55" i="4" s="1"/>
  <c r="E60" i="4"/>
  <c r="K60" i="4"/>
  <c r="V61" i="4" l="1"/>
  <c r="U62" i="4" s="1"/>
  <c r="X62" i="4" s="1"/>
  <c r="Y62" i="4" s="1"/>
  <c r="AN60" i="4"/>
  <c r="AO60" i="4"/>
  <c r="AP60" i="4" s="1"/>
  <c r="AG60" i="4"/>
  <c r="AL59" i="4"/>
  <c r="AR59" i="4" s="1"/>
  <c r="AQ59" i="4"/>
  <c r="BT55" i="4"/>
  <c r="BU55" i="4"/>
  <c r="BV55" i="4" s="1"/>
  <c r="BP55" i="4"/>
  <c r="BQ55" i="4" s="1"/>
  <c r="BA57" i="4"/>
  <c r="BC56" i="4"/>
  <c r="BY55" i="4"/>
  <c r="BZ55" i="4" s="1"/>
  <c r="AL87" i="15" s="1"/>
  <c r="BX54" i="4"/>
  <c r="H60" i="4"/>
  <c r="CA54" i="4" l="1"/>
  <c r="AF211" i="15"/>
  <c r="AU59" i="4"/>
  <c r="AD100" i="15"/>
  <c r="W61" i="4"/>
  <c r="Z61" i="4" s="1"/>
  <c r="AA61" i="4" s="1"/>
  <c r="AB61" i="4" s="1"/>
  <c r="AM61" i="4" s="1"/>
  <c r="BR55" i="4"/>
  <c r="BX55" i="4" s="1"/>
  <c r="AH60" i="4"/>
  <c r="AI60" i="4" s="1"/>
  <c r="S62" i="4"/>
  <c r="BW55" i="4"/>
  <c r="BF56" i="4"/>
  <c r="BG56" i="4" s="1"/>
  <c r="AY57" i="4"/>
  <c r="BK57" i="4" s="1"/>
  <c r="BD57" i="4"/>
  <c r="BE57" i="4" s="1"/>
  <c r="I60" i="4"/>
  <c r="L60" i="4" s="1"/>
  <c r="G61" i="4"/>
  <c r="J61" i="4" s="1"/>
  <c r="O60" i="4" l="1"/>
  <c r="AB9" i="15"/>
  <c r="CA55" i="4"/>
  <c r="AF205" i="15"/>
  <c r="AF61" i="4"/>
  <c r="AS61" i="4" s="1"/>
  <c r="AT61" i="4" s="1"/>
  <c r="AJ102" i="15" s="1"/>
  <c r="AJ60" i="4"/>
  <c r="AK60" i="4" s="1"/>
  <c r="AE62" i="4"/>
  <c r="V62" i="4"/>
  <c r="AN61" i="4"/>
  <c r="AO61" i="4"/>
  <c r="AP61" i="4" s="1"/>
  <c r="BB57" i="4"/>
  <c r="BH56" i="4"/>
  <c r="BS56" i="4" s="1"/>
  <c r="BL56" i="4"/>
  <c r="E61" i="4"/>
  <c r="K61" i="4"/>
  <c r="AG61" i="4" l="1"/>
  <c r="AH61" i="4" s="1"/>
  <c r="AI61" i="4" s="1"/>
  <c r="AJ61" i="4" s="1"/>
  <c r="AL61" i="4" s="1"/>
  <c r="W62" i="4"/>
  <c r="Z62" i="4" s="1"/>
  <c r="AA62" i="4" s="1"/>
  <c r="U63" i="4"/>
  <c r="X63" i="4" s="1"/>
  <c r="Y63" i="4" s="1"/>
  <c r="AL60" i="4"/>
  <c r="AR60" i="4" s="1"/>
  <c r="AQ60" i="4"/>
  <c r="BT56" i="4"/>
  <c r="BU56" i="4"/>
  <c r="BV56" i="4" s="1"/>
  <c r="BA58" i="4"/>
  <c r="BC57" i="4"/>
  <c r="BM56" i="4"/>
  <c r="BN56" i="4" s="1"/>
  <c r="BO56" i="4" s="1"/>
  <c r="BY56" i="4"/>
  <c r="BZ56" i="4" s="1"/>
  <c r="AL88" i="15" s="1"/>
  <c r="H61" i="4"/>
  <c r="AU60" i="4" l="1"/>
  <c r="AD9" i="15"/>
  <c r="AK61" i="4"/>
  <c r="S63" i="4"/>
  <c r="AF62" i="4"/>
  <c r="AB62" i="4"/>
  <c r="AM62" i="4" s="1"/>
  <c r="AY58" i="4"/>
  <c r="BK58" i="4" s="1"/>
  <c r="BD58" i="4"/>
  <c r="BF57" i="4"/>
  <c r="BG57" i="4" s="1"/>
  <c r="BP56" i="4"/>
  <c r="BQ56" i="4" s="1"/>
  <c r="AQ61" i="4"/>
  <c r="AR61" i="4"/>
  <c r="I61" i="4"/>
  <c r="L61" i="4" s="1"/>
  <c r="G62" i="4"/>
  <c r="J62" i="4" s="1"/>
  <c r="O61" i="4" l="1"/>
  <c r="AB49" i="15"/>
  <c r="AU61" i="4"/>
  <c r="AD67" i="15"/>
  <c r="AN62" i="4"/>
  <c r="AO62" i="4"/>
  <c r="AP62" i="4" s="1"/>
  <c r="AS62" i="4"/>
  <c r="AT62" i="4" s="1"/>
  <c r="AJ103" i="15" s="1"/>
  <c r="AG62" i="4"/>
  <c r="AE63" i="4"/>
  <c r="V63" i="4"/>
  <c r="BB58" i="4"/>
  <c r="BW56" i="4"/>
  <c r="BR56" i="4"/>
  <c r="BX56" i="4" s="1"/>
  <c r="BE58" i="4"/>
  <c r="BH57" i="4"/>
  <c r="BS57" i="4" s="1"/>
  <c r="BL57" i="4"/>
  <c r="E62" i="4"/>
  <c r="K62" i="4"/>
  <c r="CA56" i="4" l="1"/>
  <c r="AF204" i="15"/>
  <c r="AH62" i="4"/>
  <c r="AI62" i="4" s="1"/>
  <c r="AJ62" i="4" s="1"/>
  <c r="AK62" i="4" s="1"/>
  <c r="U64" i="4"/>
  <c r="X64" i="4" s="1"/>
  <c r="Y64" i="4" s="1"/>
  <c r="W63" i="4"/>
  <c r="Z63" i="4" s="1"/>
  <c r="AA63" i="4" s="1"/>
  <c r="BT57" i="4"/>
  <c r="BU57" i="4"/>
  <c r="BV57" i="4" s="1"/>
  <c r="BY57" i="4"/>
  <c r="BZ57" i="4" s="1"/>
  <c r="AL10" i="15" s="1"/>
  <c r="BM57" i="4"/>
  <c r="BN57" i="4" s="1"/>
  <c r="BO57" i="4" s="1"/>
  <c r="BA59" i="4"/>
  <c r="BC58" i="4"/>
  <c r="H62" i="4"/>
  <c r="AB63" i="4" l="1"/>
  <c r="AM63" i="4" s="1"/>
  <c r="AF63" i="4"/>
  <c r="S64" i="4"/>
  <c r="AL62" i="4"/>
  <c r="AR62" i="4" s="1"/>
  <c r="AQ62" i="4"/>
  <c r="BF58" i="4"/>
  <c r="BG58" i="4" s="1"/>
  <c r="AY59" i="4"/>
  <c r="BD59" i="4"/>
  <c r="BP57" i="4"/>
  <c r="G63" i="4"/>
  <c r="J63" i="4" s="1"/>
  <c r="I62" i="4"/>
  <c r="L62" i="4" s="1"/>
  <c r="O62" i="4" l="1"/>
  <c r="AB84" i="15"/>
  <c r="AU62" i="4"/>
  <c r="AD99" i="15"/>
  <c r="AO63" i="4"/>
  <c r="AP63" i="4" s="1"/>
  <c r="AN63" i="4"/>
  <c r="AE64" i="4"/>
  <c r="V64" i="4"/>
  <c r="AG63" i="4"/>
  <c r="AS63" i="4"/>
  <c r="AT63" i="4" s="1"/>
  <c r="AJ104" i="15" s="1"/>
  <c r="BK59" i="4"/>
  <c r="BB59" i="4"/>
  <c r="BW57" i="4"/>
  <c r="BR57" i="4"/>
  <c r="BX57" i="4" s="1"/>
  <c r="BQ57" i="4"/>
  <c r="BE59" i="4"/>
  <c r="BH58" i="4"/>
  <c r="BS58" i="4" s="1"/>
  <c r="BL58" i="4"/>
  <c r="E63" i="4"/>
  <c r="K63" i="4"/>
  <c r="CA57" i="4" l="1"/>
  <c r="AF11" i="15"/>
  <c r="W64" i="4"/>
  <c r="Z64" i="4" s="1"/>
  <c r="AA64" i="4" s="1"/>
  <c r="U65" i="4"/>
  <c r="X65" i="4" s="1"/>
  <c r="Y65" i="4" s="1"/>
  <c r="AH63" i="4"/>
  <c r="AI63" i="4" s="1"/>
  <c r="BM58" i="4"/>
  <c r="BN58" i="4" s="1"/>
  <c r="BO58" i="4" s="1"/>
  <c r="BY58" i="4"/>
  <c r="BZ58" i="4" s="1"/>
  <c r="AL89" i="15" s="1"/>
  <c r="BA60" i="4"/>
  <c r="BC59" i="4"/>
  <c r="BT58" i="4"/>
  <c r="BU58" i="4"/>
  <c r="BV58" i="4" s="1"/>
  <c r="H63" i="4"/>
  <c r="S65" i="4" l="1"/>
  <c r="AJ63" i="4"/>
  <c r="AK63" i="4" s="1"/>
  <c r="AF64" i="4"/>
  <c r="AB64" i="4"/>
  <c r="AM64" i="4" s="1"/>
  <c r="BF59" i="4"/>
  <c r="BG59" i="4" s="1"/>
  <c r="AY60" i="4"/>
  <c r="BK60" i="4" s="1"/>
  <c r="BD60" i="4"/>
  <c r="BE60" i="4" s="1"/>
  <c r="BP58" i="4"/>
  <c r="BR58" i="4" s="1"/>
  <c r="G64" i="4"/>
  <c r="I63" i="4"/>
  <c r="L63" i="4" s="1"/>
  <c r="O63" i="4" l="1"/>
  <c r="AB96" i="15"/>
  <c r="AS64" i="4"/>
  <c r="AT64" i="4" s="1"/>
  <c r="AJ105" i="15" s="1"/>
  <c r="AG64" i="4"/>
  <c r="BB60" i="4"/>
  <c r="BA61" i="4" s="1"/>
  <c r="BD61" i="4" s="1"/>
  <c r="AL63" i="4"/>
  <c r="AR63" i="4" s="1"/>
  <c r="AQ63" i="4"/>
  <c r="AN64" i="4"/>
  <c r="AO64" i="4"/>
  <c r="AP64" i="4" s="1"/>
  <c r="AE65" i="4"/>
  <c r="V65" i="4"/>
  <c r="BX58" i="4"/>
  <c r="BH59" i="4"/>
  <c r="BS59" i="4" s="1"/>
  <c r="BL59" i="4"/>
  <c r="BM59" i="4" s="1"/>
  <c r="BN59" i="4" s="1"/>
  <c r="BO59" i="4" s="1"/>
  <c r="BP59" i="4" s="1"/>
  <c r="BQ58" i="4"/>
  <c r="BW58" i="4"/>
  <c r="E64" i="4"/>
  <c r="J64" i="4"/>
  <c r="CA58" i="4" l="1"/>
  <c r="AF171" i="15"/>
  <c r="AU63" i="4"/>
  <c r="AD105" i="15"/>
  <c r="AH64" i="4"/>
  <c r="AI64" i="4" s="1"/>
  <c r="AJ64" i="4" s="1"/>
  <c r="BC60" i="4"/>
  <c r="BF60" i="4" s="1"/>
  <c r="BG60" i="4" s="1"/>
  <c r="U66" i="4"/>
  <c r="W65" i="4"/>
  <c r="Z65" i="4" s="1"/>
  <c r="AA65" i="4" s="1"/>
  <c r="BT59" i="4"/>
  <c r="BU59" i="4"/>
  <c r="BV59" i="4" s="1"/>
  <c r="BW59" i="4" s="1"/>
  <c r="BQ59" i="4"/>
  <c r="BE61" i="4"/>
  <c r="BR59" i="4"/>
  <c r="BY59" i="4"/>
  <c r="BZ59" i="4" s="1"/>
  <c r="AL90" i="15" s="1"/>
  <c r="AY61" i="4"/>
  <c r="BK61" i="4" s="1"/>
  <c r="H64" i="4"/>
  <c r="K64" i="4"/>
  <c r="AK64" i="4" l="1"/>
  <c r="AL64" i="4"/>
  <c r="AR64" i="4" s="1"/>
  <c r="AQ64" i="4"/>
  <c r="BB61" i="4"/>
  <c r="BC61" i="4" s="1"/>
  <c r="BF61" i="4" s="1"/>
  <c r="BG61" i="4" s="1"/>
  <c r="AF65" i="4"/>
  <c r="AB65" i="4"/>
  <c r="AM65" i="4" s="1"/>
  <c r="S66" i="4"/>
  <c r="X66" i="4"/>
  <c r="BX59" i="4"/>
  <c r="BH60" i="4"/>
  <c r="BS60" i="4" s="1"/>
  <c r="BL60" i="4"/>
  <c r="G65" i="4"/>
  <c r="J65" i="4" s="1"/>
  <c r="K65" i="4" s="1"/>
  <c r="I64" i="4"/>
  <c r="L64" i="4" s="1"/>
  <c r="O64" i="4" l="1"/>
  <c r="AB101" i="15"/>
  <c r="CA59" i="4"/>
  <c r="AF169" i="15"/>
  <c r="AU64" i="4"/>
  <c r="AD108" i="15"/>
  <c r="BA62" i="4"/>
  <c r="BD62" i="4" s="1"/>
  <c r="BE62" i="4" s="1"/>
  <c r="Y66" i="4"/>
  <c r="AE66" i="4"/>
  <c r="V66" i="4"/>
  <c r="AN65" i="4"/>
  <c r="AO65" i="4"/>
  <c r="AP65" i="4" s="1"/>
  <c r="AG65" i="4"/>
  <c r="AS65" i="4"/>
  <c r="AT65" i="4" s="1"/>
  <c r="AJ106" i="15" s="1"/>
  <c r="BT60" i="4"/>
  <c r="BU60" i="4"/>
  <c r="BV60" i="4" s="1"/>
  <c r="BH61" i="4"/>
  <c r="BL61" i="4"/>
  <c r="BM60" i="4"/>
  <c r="BN60" i="4" s="1"/>
  <c r="BO60" i="4" s="1"/>
  <c r="BY60" i="4"/>
  <c r="BZ60" i="4" s="1"/>
  <c r="AL8" i="15" s="1"/>
  <c r="E65" i="4"/>
  <c r="BS61" i="4" l="1"/>
  <c r="BT61" i="4" s="1"/>
  <c r="AY62" i="4"/>
  <c r="BB62" i="4" s="1"/>
  <c r="W66" i="4"/>
  <c r="Z66" i="4" s="1"/>
  <c r="AA66" i="4" s="1"/>
  <c r="U67" i="4"/>
  <c r="X67" i="4" s="1"/>
  <c r="Y67" i="4" s="1"/>
  <c r="AH65" i="4"/>
  <c r="AI65" i="4" s="1"/>
  <c r="BP60" i="4"/>
  <c r="BW60" i="4" s="1"/>
  <c r="BM61" i="4"/>
  <c r="BN61" i="4" s="1"/>
  <c r="BO61" i="4" s="1"/>
  <c r="BP61" i="4" s="1"/>
  <c r="BQ61" i="4" s="1"/>
  <c r="BY61" i="4"/>
  <c r="BZ61" i="4" s="1"/>
  <c r="AL91" i="15" s="1"/>
  <c r="H65" i="4"/>
  <c r="BU61" i="4" l="1"/>
  <c r="BV61" i="4" s="1"/>
  <c r="BW61" i="4" s="1"/>
  <c r="BK62" i="4"/>
  <c r="S67" i="4"/>
  <c r="AE67" i="4" s="1"/>
  <c r="AJ65" i="4"/>
  <c r="AK65" i="4" s="1"/>
  <c r="BR61" i="4"/>
  <c r="AF66" i="4"/>
  <c r="AB66" i="4"/>
  <c r="AM66" i="4" s="1"/>
  <c r="BA63" i="4"/>
  <c r="BC62" i="4"/>
  <c r="BF62" i="4" s="1"/>
  <c r="BG62" i="4" s="1"/>
  <c r="BR60" i="4"/>
  <c r="BX60" i="4" s="1"/>
  <c r="BQ60" i="4"/>
  <c r="G66" i="4"/>
  <c r="J66" i="4" s="1"/>
  <c r="K66" i="4" s="1"/>
  <c r="I65" i="4"/>
  <c r="L65" i="4" s="1"/>
  <c r="O65" i="4" l="1"/>
  <c r="AB111" i="15"/>
  <c r="CA60" i="4"/>
  <c r="AF9" i="15"/>
  <c r="V67" i="4"/>
  <c r="U68" i="4" s="1"/>
  <c r="S68" i="4" s="1"/>
  <c r="AN66" i="4"/>
  <c r="AO66" i="4"/>
  <c r="AP66" i="4" s="1"/>
  <c r="AG66" i="4"/>
  <c r="AS66" i="4"/>
  <c r="AT66" i="4" s="1"/>
  <c r="AJ107" i="15" s="1"/>
  <c r="AL65" i="4"/>
  <c r="AR65" i="4" s="1"/>
  <c r="AQ65" i="4"/>
  <c r="BH62" i="4"/>
  <c r="BS62" i="4" s="1"/>
  <c r="BL62" i="4"/>
  <c r="BM62" i="4" s="1"/>
  <c r="BN62" i="4" s="1"/>
  <c r="BO62" i="4" s="1"/>
  <c r="BX61" i="4"/>
  <c r="AY63" i="4"/>
  <c r="BD63" i="4"/>
  <c r="E66" i="4"/>
  <c r="CA61" i="4" l="1"/>
  <c r="AF147" i="15"/>
  <c r="AU65" i="4"/>
  <c r="AD114" i="15"/>
  <c r="X68" i="4"/>
  <c r="Y68" i="4" s="1"/>
  <c r="W67" i="4"/>
  <c r="Z67" i="4" s="1"/>
  <c r="AA67" i="4" s="1"/>
  <c r="AB67" i="4" s="1"/>
  <c r="AM67" i="4" s="1"/>
  <c r="AO67" i="4" s="1"/>
  <c r="AP67" i="4" s="1"/>
  <c r="AH66" i="4"/>
  <c r="AI66" i="4" s="1"/>
  <c r="AE68" i="4"/>
  <c r="BT62" i="4"/>
  <c r="BU62" i="4"/>
  <c r="BV62" i="4" s="1"/>
  <c r="BE63" i="4"/>
  <c r="BY62" i="4"/>
  <c r="BZ62" i="4" s="1"/>
  <c r="AL92" i="15" s="1"/>
  <c r="BP62" i="4"/>
  <c r="BK63" i="4"/>
  <c r="BB63" i="4"/>
  <c r="H66" i="4"/>
  <c r="V68" i="4" l="1"/>
  <c r="U69" i="4" s="1"/>
  <c r="AF67" i="4"/>
  <c r="AG67" i="4" s="1"/>
  <c r="AH67" i="4" s="1"/>
  <c r="AI67" i="4" s="1"/>
  <c r="AN67" i="4"/>
  <c r="AJ66" i="4"/>
  <c r="AK66" i="4" s="1"/>
  <c r="BW62" i="4"/>
  <c r="BQ62" i="4"/>
  <c r="BC63" i="4"/>
  <c r="BF63" i="4" s="1"/>
  <c r="BG63" i="4" s="1"/>
  <c r="BA64" i="4"/>
  <c r="BR62" i="4"/>
  <c r="BX62" i="4" s="1"/>
  <c r="I66" i="4"/>
  <c r="L66" i="4" s="1"/>
  <c r="G67" i="4"/>
  <c r="O66" i="4" l="1"/>
  <c r="AB126" i="15"/>
  <c r="CA62" i="4"/>
  <c r="AF142" i="15"/>
  <c r="AS67" i="4"/>
  <c r="AT67" i="4" s="1"/>
  <c r="AJ108" i="15" s="1"/>
  <c r="W68" i="4"/>
  <c r="Z68" i="4" s="1"/>
  <c r="AA68" i="4" s="1"/>
  <c r="AB68" i="4" s="1"/>
  <c r="AM68" i="4" s="1"/>
  <c r="AJ67" i="4"/>
  <c r="AK67" i="4" s="1"/>
  <c r="X69" i="4"/>
  <c r="Y69" i="4" s="1"/>
  <c r="S69" i="4"/>
  <c r="AL66" i="4"/>
  <c r="AR66" i="4" s="1"/>
  <c r="AQ66" i="4"/>
  <c r="AY64" i="4"/>
  <c r="BD64" i="4"/>
  <c r="BL63" i="4"/>
  <c r="BH63" i="4"/>
  <c r="BS63" i="4" s="1"/>
  <c r="J67" i="4"/>
  <c r="K67" i="4" s="1"/>
  <c r="E67" i="4"/>
  <c r="AU66" i="4" l="1"/>
  <c r="AD122" i="15"/>
  <c r="AF68" i="4"/>
  <c r="AG68" i="4" s="1"/>
  <c r="AH68" i="4" s="1"/>
  <c r="AI68" i="4" s="1"/>
  <c r="AJ68" i="4" s="1"/>
  <c r="AK68" i="4" s="1"/>
  <c r="AN68" i="4"/>
  <c r="AO68" i="4"/>
  <c r="AP68" i="4" s="1"/>
  <c r="AL67" i="4"/>
  <c r="AR67" i="4" s="1"/>
  <c r="AD119" i="15" s="1"/>
  <c r="AQ67" i="4"/>
  <c r="AE69" i="4"/>
  <c r="V69" i="4"/>
  <c r="BT63" i="4"/>
  <c r="BU63" i="4"/>
  <c r="BV63" i="4" s="1"/>
  <c r="BY63" i="4"/>
  <c r="BZ63" i="4" s="1"/>
  <c r="AL93" i="15" s="1"/>
  <c r="BM63" i="4"/>
  <c r="BN63" i="4" s="1"/>
  <c r="BO63" i="4" s="1"/>
  <c r="BE64" i="4"/>
  <c r="BB64" i="4"/>
  <c r="BK64" i="4"/>
  <c r="H67" i="4"/>
  <c r="AS68" i="4" l="1"/>
  <c r="AT68" i="4" s="1"/>
  <c r="AJ109" i="15" s="1"/>
  <c r="E66" i="14"/>
  <c r="F66" i="14" s="1"/>
  <c r="H66" i="14" s="1"/>
  <c r="AU67" i="4"/>
  <c r="W69" i="4"/>
  <c r="Z69" i="4" s="1"/>
  <c r="AA69" i="4" s="1"/>
  <c r="U70" i="4"/>
  <c r="X70" i="4" s="1"/>
  <c r="Y70" i="4" s="1"/>
  <c r="BC64" i="4"/>
  <c r="BF64" i="4" s="1"/>
  <c r="BG64" i="4" s="1"/>
  <c r="BA65" i="4"/>
  <c r="BP63" i="4"/>
  <c r="BR63" i="4" s="1"/>
  <c r="BX63" i="4" s="1"/>
  <c r="AL68" i="4"/>
  <c r="AR68" i="4" s="1"/>
  <c r="AD131" i="15" s="1"/>
  <c r="AQ68" i="4"/>
  <c r="I67" i="4"/>
  <c r="L67" i="4" s="1"/>
  <c r="AB123" i="15" s="1"/>
  <c r="G68" i="4"/>
  <c r="J68" i="4" s="1"/>
  <c r="K68" i="4" s="1"/>
  <c r="CA63" i="4" l="1"/>
  <c r="AF138" i="15"/>
  <c r="AB69" i="4"/>
  <c r="AM69" i="4" s="1"/>
  <c r="S70" i="4"/>
  <c r="AF69" i="4"/>
  <c r="AS69" i="4" s="1"/>
  <c r="AT69" i="4" s="1"/>
  <c r="AJ110" i="15" s="1"/>
  <c r="BW63" i="4"/>
  <c r="AY65" i="4"/>
  <c r="BD65" i="4"/>
  <c r="BQ63" i="4"/>
  <c r="BH64" i="4"/>
  <c r="BS64" i="4" s="1"/>
  <c r="BL64" i="4"/>
  <c r="E67" i="14"/>
  <c r="F67" i="14" s="1"/>
  <c r="H67" i="14" s="1"/>
  <c r="AU68" i="4"/>
  <c r="E68" i="4"/>
  <c r="O67" i="4"/>
  <c r="E66" i="12"/>
  <c r="F66" i="12" s="1"/>
  <c r="H66" i="12" s="1"/>
  <c r="AG69" i="4" l="1"/>
  <c r="AO69" i="4"/>
  <c r="AP69" i="4" s="1"/>
  <c r="AE70" i="4"/>
  <c r="V70" i="4"/>
  <c r="BT64" i="4"/>
  <c r="BU64" i="4"/>
  <c r="BV64" i="4" s="1"/>
  <c r="BY64" i="4"/>
  <c r="BZ64" i="4" s="1"/>
  <c r="AL94" i="15" s="1"/>
  <c r="BE65" i="4"/>
  <c r="BB65" i="4"/>
  <c r="BK65" i="4"/>
  <c r="BM64" i="4"/>
  <c r="BN64" i="4" s="1"/>
  <c r="BO64" i="4" s="1"/>
  <c r="H68" i="4"/>
  <c r="AN69" i="4" l="1"/>
  <c r="AH69" i="4"/>
  <c r="AI69" i="4" s="1"/>
  <c r="AJ69" i="4" s="1"/>
  <c r="AK69" i="4" s="1"/>
  <c r="W70" i="4"/>
  <c r="Z70" i="4" s="1"/>
  <c r="AA70" i="4" s="1"/>
  <c r="U71" i="4"/>
  <c r="X71" i="4" s="1"/>
  <c r="Y71" i="4" s="1"/>
  <c r="BC65" i="4"/>
  <c r="BF65" i="4" s="1"/>
  <c r="BG65" i="4" s="1"/>
  <c r="BA66" i="4"/>
  <c r="BP64" i="4"/>
  <c r="BQ64" i="4" s="1"/>
  <c r="G69" i="4"/>
  <c r="I68" i="4"/>
  <c r="L68" i="4" s="1"/>
  <c r="AB148" i="15" s="1"/>
  <c r="AL69" i="4" l="1"/>
  <c r="AR69" i="4" s="1"/>
  <c r="AQ69" i="4"/>
  <c r="AB70" i="4"/>
  <c r="AM70" i="4" s="1"/>
  <c r="AF70" i="4"/>
  <c r="AS70" i="4" s="1"/>
  <c r="AT70" i="4" s="1"/>
  <c r="AJ111" i="15" s="1"/>
  <c r="S71" i="4"/>
  <c r="AY66" i="4"/>
  <c r="BD66" i="4"/>
  <c r="BW64" i="4"/>
  <c r="BR64" i="4"/>
  <c r="BX64" i="4" s="1"/>
  <c r="BH65" i="4"/>
  <c r="BS65" i="4" s="1"/>
  <c r="BL65" i="4"/>
  <c r="E67" i="12"/>
  <c r="F67" i="12" s="1"/>
  <c r="H67" i="12" s="1"/>
  <c r="O68" i="4"/>
  <c r="J69" i="4"/>
  <c r="K69" i="4" s="1"/>
  <c r="E69" i="4"/>
  <c r="CA64" i="4" l="1"/>
  <c r="AF135" i="15"/>
  <c r="AU69" i="4"/>
  <c r="AD137" i="15"/>
  <c r="E68" i="14"/>
  <c r="F68" i="14" s="1"/>
  <c r="H68" i="14" s="1"/>
  <c r="AO70" i="4"/>
  <c r="AP70" i="4" s="1"/>
  <c r="AN70" i="4"/>
  <c r="AE71" i="4"/>
  <c r="V71" i="4"/>
  <c r="AG70" i="4"/>
  <c r="BT65" i="4"/>
  <c r="BU65" i="4"/>
  <c r="BV65" i="4" s="1"/>
  <c r="BM65" i="4"/>
  <c r="BN65" i="4" s="1"/>
  <c r="BO65" i="4" s="1"/>
  <c r="BY65" i="4"/>
  <c r="BZ65" i="4" s="1"/>
  <c r="AL95" i="15" s="1"/>
  <c r="BE66" i="4"/>
  <c r="BB66" i="4"/>
  <c r="BK66" i="4"/>
  <c r="H69" i="4"/>
  <c r="AH70" i="4" l="1"/>
  <c r="AI70" i="4" s="1"/>
  <c r="W71" i="4"/>
  <c r="Z71" i="4" s="1"/>
  <c r="AA71" i="4" s="1"/>
  <c r="U72" i="4"/>
  <c r="BA67" i="4"/>
  <c r="BC66" i="4"/>
  <c r="BP65" i="4"/>
  <c r="BR65" i="4" s="1"/>
  <c r="I69" i="4"/>
  <c r="L69" i="4" s="1"/>
  <c r="AB151" i="15" s="1"/>
  <c r="G70" i="4"/>
  <c r="AB71" i="4" l="1"/>
  <c r="AM71" i="4" s="1"/>
  <c r="AO71" i="4" s="1"/>
  <c r="AP71" i="4" s="1"/>
  <c r="X72" i="4"/>
  <c r="Y72" i="4" s="1"/>
  <c r="S72" i="4"/>
  <c r="AJ70" i="4"/>
  <c r="AK70" i="4" s="1"/>
  <c r="AF71" i="4"/>
  <c r="AG71" i="4" s="1"/>
  <c r="AH71" i="4" s="1"/>
  <c r="BX65" i="4"/>
  <c r="BQ65" i="4"/>
  <c r="BF66" i="4"/>
  <c r="BG66" i="4" s="1"/>
  <c r="BW65" i="4"/>
  <c r="AY67" i="4"/>
  <c r="BK67" i="4" s="1"/>
  <c r="BD67" i="4"/>
  <c r="J70" i="4"/>
  <c r="K70" i="4" s="1"/>
  <c r="E70" i="4"/>
  <c r="E68" i="12"/>
  <c r="F68" i="12" s="1"/>
  <c r="H68" i="12" s="1"/>
  <c r="O69" i="4"/>
  <c r="CA65" i="4" l="1"/>
  <c r="AF132" i="15"/>
  <c r="AS71" i="4"/>
  <c r="AT71" i="4" s="1"/>
  <c r="AJ112" i="15" s="1"/>
  <c r="AN71" i="4"/>
  <c r="AE72" i="4"/>
  <c r="V72" i="4"/>
  <c r="AI71" i="4"/>
  <c r="AJ71" i="4" s="1"/>
  <c r="AL71" i="4" s="1"/>
  <c r="AR71" i="4" s="1"/>
  <c r="AL70" i="4"/>
  <c r="AR70" i="4" s="1"/>
  <c r="AD149" i="15" s="1"/>
  <c r="AQ70" i="4"/>
  <c r="BB67" i="4"/>
  <c r="BA68" i="4" s="1"/>
  <c r="BE67" i="4"/>
  <c r="BH66" i="4"/>
  <c r="BS66" i="4" s="1"/>
  <c r="BL66" i="4"/>
  <c r="BM66" i="4" s="1"/>
  <c r="BN66" i="4" s="1"/>
  <c r="BO66" i="4" s="1"/>
  <c r="H70" i="4"/>
  <c r="E70" i="14" l="1"/>
  <c r="F70" i="14" s="1"/>
  <c r="H70" i="14" s="1"/>
  <c r="AD121" i="15"/>
  <c r="AK71" i="4"/>
  <c r="U73" i="4"/>
  <c r="X73" i="4" s="1"/>
  <c r="Y73" i="4" s="1"/>
  <c r="W72" i="4"/>
  <c r="Z72" i="4" s="1"/>
  <c r="AA72" i="4" s="1"/>
  <c r="BC67" i="4"/>
  <c r="BF67" i="4" s="1"/>
  <c r="BG67" i="4" s="1"/>
  <c r="AU71" i="4"/>
  <c r="AQ71" i="4"/>
  <c r="E69" i="14"/>
  <c r="F69" i="14" s="1"/>
  <c r="H69" i="14" s="1"/>
  <c r="AU70" i="4"/>
  <c r="BD68" i="4"/>
  <c r="BE68" i="4" s="1"/>
  <c r="BT66" i="4"/>
  <c r="BU66" i="4"/>
  <c r="BV66" i="4" s="1"/>
  <c r="AY68" i="4"/>
  <c r="BP66" i="4"/>
  <c r="BY66" i="4"/>
  <c r="BZ66" i="4" s="1"/>
  <c r="AL96" i="15" s="1"/>
  <c r="G71" i="4"/>
  <c r="J71" i="4" s="1"/>
  <c r="K71" i="4" s="1"/>
  <c r="I70" i="4"/>
  <c r="L70" i="4" s="1"/>
  <c r="AB173" i="15" s="1"/>
  <c r="S73" i="4" l="1"/>
  <c r="V73" i="4" s="1"/>
  <c r="AF72" i="4"/>
  <c r="AS72" i="4" s="1"/>
  <c r="AT72" i="4" s="1"/>
  <c r="AJ113" i="15" s="1"/>
  <c r="AB72" i="4"/>
  <c r="AM72" i="4" s="1"/>
  <c r="BK68" i="4"/>
  <c r="BB68" i="4"/>
  <c r="BH67" i="4"/>
  <c r="BS67" i="4" s="1"/>
  <c r="BL67" i="4"/>
  <c r="BM67" i="4" s="1"/>
  <c r="BN67" i="4" s="1"/>
  <c r="BO67" i="4" s="1"/>
  <c r="BR66" i="4"/>
  <c r="BW66" i="4"/>
  <c r="BQ66" i="4"/>
  <c r="E71" i="4"/>
  <c r="O70" i="4"/>
  <c r="E69" i="12"/>
  <c r="F69" i="12" s="1"/>
  <c r="H69" i="12" s="1"/>
  <c r="AG72" i="4" l="1"/>
  <c r="AH72" i="4" s="1"/>
  <c r="AI72" i="4" s="1"/>
  <c r="AJ72" i="4" s="1"/>
  <c r="AL72" i="4" s="1"/>
  <c r="AE73" i="4"/>
  <c r="U74" i="4"/>
  <c r="S74" i="4" s="1"/>
  <c r="W73" i="4"/>
  <c r="Z73" i="4" s="1"/>
  <c r="AA73" i="4" s="1"/>
  <c r="AO72" i="4"/>
  <c r="AP72" i="4" s="1"/>
  <c r="BT67" i="4"/>
  <c r="BU67" i="4"/>
  <c r="BV67" i="4" s="1"/>
  <c r="BY67" i="4"/>
  <c r="BZ67" i="4" s="1"/>
  <c r="AL97" i="15" s="1"/>
  <c r="BP67" i="4"/>
  <c r="BQ67" i="4" s="1"/>
  <c r="BC68" i="4"/>
  <c r="BF68" i="4" s="1"/>
  <c r="BG68" i="4" s="1"/>
  <c r="BA69" i="4"/>
  <c r="BX66" i="4"/>
  <c r="H71" i="4"/>
  <c r="CA66" i="4" l="1"/>
  <c r="AF133" i="15"/>
  <c r="X74" i="4"/>
  <c r="Y74" i="4" s="1"/>
  <c r="BR67" i="4"/>
  <c r="BX67" i="4" s="1"/>
  <c r="AN72" i="4"/>
  <c r="AY69" i="4"/>
  <c r="BD69" i="4"/>
  <c r="BL68" i="4"/>
  <c r="BM68" i="4" s="1"/>
  <c r="BN68" i="4" s="1"/>
  <c r="BO68" i="4" s="1"/>
  <c r="BH68" i="4"/>
  <c r="BS68" i="4" s="1"/>
  <c r="BW67" i="4"/>
  <c r="AB73" i="4"/>
  <c r="AM73" i="4" s="1"/>
  <c r="AF73" i="4"/>
  <c r="AS73" i="4" s="1"/>
  <c r="AT73" i="4" s="1"/>
  <c r="AJ6" i="15" s="1"/>
  <c r="AE74" i="4"/>
  <c r="V74" i="4"/>
  <c r="AQ72" i="4"/>
  <c r="AR72" i="4"/>
  <c r="AD148" i="15" s="1"/>
  <c r="AK72" i="4"/>
  <c r="G72" i="4"/>
  <c r="J72" i="4" s="1"/>
  <c r="K72" i="4" s="1"/>
  <c r="I71" i="4"/>
  <c r="L71" i="4" s="1"/>
  <c r="AB125" i="15" s="1"/>
  <c r="CA67" i="4" l="1"/>
  <c r="AF134" i="15"/>
  <c r="AN73" i="4"/>
  <c r="AO73" i="4"/>
  <c r="AP73" i="4" s="1"/>
  <c r="BT68" i="4"/>
  <c r="BU68" i="4"/>
  <c r="BV68" i="4" s="1"/>
  <c r="BP68" i="4"/>
  <c r="BQ68" i="4" s="1"/>
  <c r="BE69" i="4"/>
  <c r="BY68" i="4"/>
  <c r="BZ68" i="4" s="1"/>
  <c r="AL98" i="15" s="1"/>
  <c r="BB69" i="4"/>
  <c r="BK69" i="4"/>
  <c r="AG73" i="4"/>
  <c r="W74" i="4"/>
  <c r="U75" i="4"/>
  <c r="E71" i="14"/>
  <c r="F71" i="14" s="1"/>
  <c r="H71" i="14" s="1"/>
  <c r="AU72" i="4"/>
  <c r="E72" i="4"/>
  <c r="O71" i="4"/>
  <c r="E70" i="12"/>
  <c r="F70" i="12" s="1"/>
  <c r="H70" i="12" s="1"/>
  <c r="BR68" i="4" l="1"/>
  <c r="BX68" i="4" s="1"/>
  <c r="BA70" i="4"/>
  <c r="BC69" i="4"/>
  <c r="BF69" i="4" s="1"/>
  <c r="BG69" i="4" s="1"/>
  <c r="Z74" i="4"/>
  <c r="AA74" i="4" s="1"/>
  <c r="AH73" i="4"/>
  <c r="AI73" i="4" s="1"/>
  <c r="S75" i="4"/>
  <c r="X75" i="4"/>
  <c r="H72" i="4"/>
  <c r="I72" i="4" s="1"/>
  <c r="L72" i="4" s="1"/>
  <c r="AB171" i="15" s="1"/>
  <c r="CA68" i="4" l="1"/>
  <c r="AF137" i="15"/>
  <c r="BH69" i="4"/>
  <c r="BS69" i="4" s="1"/>
  <c r="BL69" i="4"/>
  <c r="BM69" i="4" s="1"/>
  <c r="BW68" i="4"/>
  <c r="AY70" i="4"/>
  <c r="BD70" i="4"/>
  <c r="BE70" i="4" s="1"/>
  <c r="AJ73" i="4"/>
  <c r="AK73" i="4" s="1"/>
  <c r="AB74" i="4"/>
  <c r="AM74" i="4" s="1"/>
  <c r="AF74" i="4"/>
  <c r="AS74" i="4" s="1"/>
  <c r="AT74" i="4" s="1"/>
  <c r="AJ114" i="15" s="1"/>
  <c r="Y75" i="4"/>
  <c r="AE75" i="4"/>
  <c r="V75" i="4"/>
  <c r="G73" i="4"/>
  <c r="J73" i="4" s="1"/>
  <c r="K73" i="4" s="1"/>
  <c r="O72" i="4"/>
  <c r="E71" i="12"/>
  <c r="F71" i="12" s="1"/>
  <c r="H71" i="12" s="1"/>
  <c r="AN74" i="4" l="1"/>
  <c r="AO74" i="4"/>
  <c r="AP74" i="4" s="1"/>
  <c r="BN69" i="4"/>
  <c r="BO69" i="4" s="1"/>
  <c r="BY69" i="4"/>
  <c r="BZ69" i="4" s="1"/>
  <c r="AL99" i="15" s="1"/>
  <c r="BK70" i="4"/>
  <c r="BB70" i="4"/>
  <c r="BT69" i="4"/>
  <c r="BU69" i="4"/>
  <c r="BV69" i="4" s="1"/>
  <c r="AG74" i="4"/>
  <c r="AL73" i="4"/>
  <c r="AR73" i="4" s="1"/>
  <c r="AD7" i="15" s="1"/>
  <c r="AQ73" i="4"/>
  <c r="U76" i="4"/>
  <c r="X76" i="4" s="1"/>
  <c r="W75" i="4"/>
  <c r="E73" i="4"/>
  <c r="BP69" i="4" l="1"/>
  <c r="BC70" i="4"/>
  <c r="BF70" i="4" s="1"/>
  <c r="BG70" i="4" s="1"/>
  <c r="BA71" i="4"/>
  <c r="AY71" i="4" s="1"/>
  <c r="E72" i="14"/>
  <c r="F72" i="14" s="1"/>
  <c r="H72" i="14" s="1"/>
  <c r="AU73" i="4"/>
  <c r="AH74" i="4"/>
  <c r="AI74" i="4" s="1"/>
  <c r="Y76" i="4"/>
  <c r="S76" i="4"/>
  <c r="Z75" i="4"/>
  <c r="AA75" i="4" s="1"/>
  <c r="H73" i="4"/>
  <c r="BW69" i="4" l="1"/>
  <c r="BQ69" i="4"/>
  <c r="BH70" i="4"/>
  <c r="BS70" i="4" s="1"/>
  <c r="BL70" i="4"/>
  <c r="BM70" i="4" s="1"/>
  <c r="BB71" i="4"/>
  <c r="BK71" i="4"/>
  <c r="BD71" i="4"/>
  <c r="BR69" i="4"/>
  <c r="BX69" i="4" s="1"/>
  <c r="AJ74" i="4"/>
  <c r="AK74" i="4" s="1"/>
  <c r="AB75" i="4"/>
  <c r="AM75" i="4" s="1"/>
  <c r="AF75" i="4"/>
  <c r="AG75" i="4" s="1"/>
  <c r="AE76" i="4"/>
  <c r="V76" i="4"/>
  <c r="G74" i="4"/>
  <c r="I73" i="4"/>
  <c r="L73" i="4" s="1"/>
  <c r="AB7" i="15" s="1"/>
  <c r="CA69" i="4" l="1"/>
  <c r="AF139" i="15"/>
  <c r="AH75" i="4"/>
  <c r="AI75" i="4" s="1"/>
  <c r="AJ75" i="4" s="1"/>
  <c r="AL75" i="4" s="1"/>
  <c r="BN70" i="4"/>
  <c r="BO70" i="4" s="1"/>
  <c r="BP70" i="4" s="1"/>
  <c r="BT70" i="4"/>
  <c r="BU70" i="4"/>
  <c r="BV70" i="4" s="1"/>
  <c r="BC71" i="4"/>
  <c r="BA72" i="4"/>
  <c r="BE71" i="4"/>
  <c r="BY70" i="4"/>
  <c r="BZ70" i="4" s="1"/>
  <c r="AL100" i="15" s="1"/>
  <c r="AL74" i="4"/>
  <c r="AR74" i="4" s="1"/>
  <c r="AD94" i="15" s="1"/>
  <c r="AQ74" i="4"/>
  <c r="AS75" i="4"/>
  <c r="AT75" i="4" s="1"/>
  <c r="AJ115" i="15" s="1"/>
  <c r="U77" i="4"/>
  <c r="X77" i="4" s="1"/>
  <c r="W76" i="4"/>
  <c r="AN75" i="4"/>
  <c r="AO75" i="4"/>
  <c r="O73" i="4"/>
  <c r="E72" i="12"/>
  <c r="F72" i="12" s="1"/>
  <c r="H72" i="12" s="1"/>
  <c r="J74" i="4"/>
  <c r="K74" i="4" s="1"/>
  <c r="E74" i="4"/>
  <c r="BR70" i="4" l="1"/>
  <c r="BX70" i="4" s="1"/>
  <c r="AY72" i="4"/>
  <c r="BQ70" i="4"/>
  <c r="BW70" i="4"/>
  <c r="BD72" i="4"/>
  <c r="BF71" i="4"/>
  <c r="BG71" i="4" s="1"/>
  <c r="Z76" i="4"/>
  <c r="AA76" i="4" s="1"/>
  <c r="AU74" i="4"/>
  <c r="E73" i="14"/>
  <c r="F73" i="14" s="1"/>
  <c r="H73" i="14" s="1"/>
  <c r="S77" i="4"/>
  <c r="AP75" i="4"/>
  <c r="Y77" i="4"/>
  <c r="H74" i="4"/>
  <c r="CA70" i="4" l="1"/>
  <c r="AF143" i="15"/>
  <c r="BH71" i="4"/>
  <c r="BS71" i="4" s="1"/>
  <c r="BL71" i="4"/>
  <c r="BM71" i="4" s="1"/>
  <c r="BN71" i="4" s="1"/>
  <c r="BO71" i="4" s="1"/>
  <c r="BP71" i="4" s="1"/>
  <c r="BE72" i="4"/>
  <c r="BK72" i="4"/>
  <c r="BB72" i="4"/>
  <c r="AB76" i="4"/>
  <c r="AM76" i="4" s="1"/>
  <c r="AF76" i="4"/>
  <c r="AS76" i="4" s="1"/>
  <c r="AT76" i="4" s="1"/>
  <c r="AJ116" i="15" s="1"/>
  <c r="AQ75" i="4"/>
  <c r="AE77" i="4"/>
  <c r="V77" i="4"/>
  <c r="AR75" i="4"/>
  <c r="AD33" i="15" s="1"/>
  <c r="AK75" i="4"/>
  <c r="I74" i="4"/>
  <c r="L74" i="4" s="1"/>
  <c r="AB83" i="15" s="1"/>
  <c r="G75" i="4"/>
  <c r="J75" i="4" s="1"/>
  <c r="K75" i="4" s="1"/>
  <c r="AN76" i="4" l="1"/>
  <c r="AO76" i="4"/>
  <c r="AP76" i="4" s="1"/>
  <c r="BT71" i="4"/>
  <c r="BU71" i="4"/>
  <c r="BV71" i="4" s="1"/>
  <c r="BW71" i="4" s="1"/>
  <c r="BA73" i="4"/>
  <c r="BC72" i="4"/>
  <c r="BQ71" i="4"/>
  <c r="BR71" i="4"/>
  <c r="BY71" i="4"/>
  <c r="BZ71" i="4" s="1"/>
  <c r="AL101" i="15" s="1"/>
  <c r="AG76" i="4"/>
  <c r="W77" i="4"/>
  <c r="U78" i="4"/>
  <c r="E74" i="14"/>
  <c r="F74" i="14" s="1"/>
  <c r="H74" i="14" s="1"/>
  <c r="AU75" i="4"/>
  <c r="E75" i="4"/>
  <c r="E73" i="12"/>
  <c r="F73" i="12" s="1"/>
  <c r="H73" i="12" s="1"/>
  <c r="O74" i="4"/>
  <c r="BX71" i="4" l="1"/>
  <c r="BF72" i="4"/>
  <c r="BG72" i="4" s="1"/>
  <c r="AY73" i="4"/>
  <c r="BK73" i="4" s="1"/>
  <c r="BD73" i="4"/>
  <c r="AH76" i="4"/>
  <c r="AI76" i="4" s="1"/>
  <c r="Z77" i="4"/>
  <c r="AA77" i="4" s="1"/>
  <c r="S78" i="4"/>
  <c r="X78" i="4"/>
  <c r="Y78" i="4" s="1"/>
  <c r="H75" i="4"/>
  <c r="CA71" i="4" l="1"/>
  <c r="AF144" i="15"/>
  <c r="BL72" i="4"/>
  <c r="BH72" i="4"/>
  <c r="BS72" i="4" s="1"/>
  <c r="BE73" i="4"/>
  <c r="BB73" i="4"/>
  <c r="AJ76" i="4"/>
  <c r="AQ76" i="4" s="1"/>
  <c r="AB77" i="4"/>
  <c r="AM77" i="4" s="1"/>
  <c r="AF77" i="4"/>
  <c r="AS77" i="4" s="1"/>
  <c r="AT77" i="4" s="1"/>
  <c r="AJ17" i="15" s="1"/>
  <c r="AE78" i="4"/>
  <c r="V78" i="4"/>
  <c r="G76" i="4"/>
  <c r="J76" i="4" s="1"/>
  <c r="K76" i="4" s="1"/>
  <c r="I75" i="4"/>
  <c r="L75" i="4" s="1"/>
  <c r="AB35" i="15" s="1"/>
  <c r="AK76" i="4" l="1"/>
  <c r="AN77" i="4"/>
  <c r="BT72" i="4"/>
  <c r="BU72" i="4"/>
  <c r="BV72" i="4" s="1"/>
  <c r="AG77" i="4"/>
  <c r="BC73" i="4"/>
  <c r="BF73" i="4" s="1"/>
  <c r="BG73" i="4" s="1"/>
  <c r="BA74" i="4"/>
  <c r="AY74" i="4" s="1"/>
  <c r="AL76" i="4"/>
  <c r="AR76" i="4" s="1"/>
  <c r="BM72" i="4"/>
  <c r="BN72" i="4" s="1"/>
  <c r="BO72" i="4" s="1"/>
  <c r="BP72" i="4" s="1"/>
  <c r="BY72" i="4"/>
  <c r="BZ72" i="4" s="1"/>
  <c r="AL102" i="15" s="1"/>
  <c r="U79" i="4"/>
  <c r="W78" i="4"/>
  <c r="O75" i="4"/>
  <c r="E74" i="12"/>
  <c r="F74" i="12" s="1"/>
  <c r="H74" i="12" s="1"/>
  <c r="E76" i="4"/>
  <c r="E75" i="14" l="1"/>
  <c r="F75" i="14" s="1"/>
  <c r="H75" i="14" s="1"/>
  <c r="AD77" i="15"/>
  <c r="AO77" i="4"/>
  <c r="AP77" i="4" s="1"/>
  <c r="AH77" i="4"/>
  <c r="AI77" i="4" s="1"/>
  <c r="AU76" i="4"/>
  <c r="BR72" i="4"/>
  <c r="BB74" i="4"/>
  <c r="BK74" i="4"/>
  <c r="BD74" i="4"/>
  <c r="BW72" i="4"/>
  <c r="BQ72" i="4"/>
  <c r="BH73" i="4"/>
  <c r="BS73" i="4" s="1"/>
  <c r="BL73" i="4"/>
  <c r="Z78" i="4"/>
  <c r="AA78" i="4" s="1"/>
  <c r="S79" i="4"/>
  <c r="X79" i="4"/>
  <c r="H76" i="4"/>
  <c r="AJ77" i="4" l="1"/>
  <c r="AK77" i="4" s="1"/>
  <c r="BX72" i="4"/>
  <c r="BT73" i="4"/>
  <c r="BU73" i="4"/>
  <c r="BV73" i="4" s="1"/>
  <c r="BY73" i="4"/>
  <c r="BZ73" i="4" s="1"/>
  <c r="AL6" i="15" s="1"/>
  <c r="BM73" i="4"/>
  <c r="BN73" i="4" s="1"/>
  <c r="BO73" i="4" s="1"/>
  <c r="BP73" i="4" s="1"/>
  <c r="BE74" i="4"/>
  <c r="BC74" i="4"/>
  <c r="BA75" i="4"/>
  <c r="AY75" i="4" s="1"/>
  <c r="AB78" i="4"/>
  <c r="AM78" i="4" s="1"/>
  <c r="AF78" i="4"/>
  <c r="AS78" i="4" s="1"/>
  <c r="AT78" i="4" s="1"/>
  <c r="AJ117" i="15" s="1"/>
  <c r="Y79" i="4"/>
  <c r="AE79" i="4"/>
  <c r="V79" i="4"/>
  <c r="I76" i="4"/>
  <c r="L76" i="4" s="1"/>
  <c r="AB69" i="15" s="1"/>
  <c r="G77" i="4"/>
  <c r="J77" i="4" s="1"/>
  <c r="K77" i="4" s="1"/>
  <c r="CA72" i="4" l="1"/>
  <c r="AF146" i="15"/>
  <c r="BD75" i="4"/>
  <c r="BE75" i="4" s="1"/>
  <c r="AL77" i="4"/>
  <c r="AR77" i="4" s="1"/>
  <c r="AD13" i="15" s="1"/>
  <c r="AQ77" i="4"/>
  <c r="BF74" i="4"/>
  <c r="BG74" i="4" s="1"/>
  <c r="BR73" i="4"/>
  <c r="BX73" i="4" s="1"/>
  <c r="AN78" i="4"/>
  <c r="AO78" i="4"/>
  <c r="AP78" i="4" s="1"/>
  <c r="BB75" i="4"/>
  <c r="BK75" i="4"/>
  <c r="BQ73" i="4"/>
  <c r="AG78" i="4"/>
  <c r="W79" i="4"/>
  <c r="U80" i="4"/>
  <c r="E77" i="4"/>
  <c r="O76" i="4"/>
  <c r="E75" i="12"/>
  <c r="F75" i="12" s="1"/>
  <c r="H75" i="12" s="1"/>
  <c r="CA73" i="4" l="1"/>
  <c r="AF7" i="15"/>
  <c r="BL74" i="4"/>
  <c r="BM74" i="4" s="1"/>
  <c r="BN74" i="4" s="1"/>
  <c r="BO74" i="4" s="1"/>
  <c r="BH74" i="4"/>
  <c r="AU77" i="4"/>
  <c r="E76" i="14"/>
  <c r="F76" i="14" s="1"/>
  <c r="H76" i="14" s="1"/>
  <c r="BW73" i="4"/>
  <c r="BA76" i="4"/>
  <c r="AY76" i="4" s="1"/>
  <c r="BK76" i="4" s="1"/>
  <c r="BC75" i="4"/>
  <c r="BF75" i="4" s="1"/>
  <c r="BG75" i="4" s="1"/>
  <c r="Z79" i="4"/>
  <c r="AA79" i="4" s="1"/>
  <c r="AH78" i="4"/>
  <c r="AI78" i="4" s="1"/>
  <c r="S80" i="4"/>
  <c r="X80" i="4"/>
  <c r="H77" i="4"/>
  <c r="BY74" i="4" l="1"/>
  <c r="BZ74" i="4" s="1"/>
  <c r="AL103" i="15" s="1"/>
  <c r="BS74" i="4"/>
  <c r="BU74" i="4" s="1"/>
  <c r="BV74" i="4" s="1"/>
  <c r="BH75" i="4"/>
  <c r="BS75" i="4" s="1"/>
  <c r="BL75" i="4"/>
  <c r="BM75" i="4" s="1"/>
  <c r="BN75" i="4" s="1"/>
  <c r="BO75" i="4" s="1"/>
  <c r="BP74" i="4"/>
  <c r="BQ74" i="4" s="1"/>
  <c r="BD76" i="4"/>
  <c r="BB76" i="4"/>
  <c r="AJ78" i="4"/>
  <c r="AK78" i="4" s="1"/>
  <c r="AB79" i="4"/>
  <c r="AM79" i="4" s="1"/>
  <c r="AF79" i="4"/>
  <c r="AS79" i="4" s="1"/>
  <c r="AT79" i="4" s="1"/>
  <c r="AJ118" i="15" s="1"/>
  <c r="Y80" i="4"/>
  <c r="AE80" i="4"/>
  <c r="V80" i="4"/>
  <c r="I77" i="4"/>
  <c r="L77" i="4" s="1"/>
  <c r="AB17" i="15" s="1"/>
  <c r="G78" i="4"/>
  <c r="J78" i="4" s="1"/>
  <c r="K78" i="4" s="1"/>
  <c r="BT74" i="4" l="1"/>
  <c r="AN79" i="4"/>
  <c r="BW74" i="4"/>
  <c r="BR74" i="4"/>
  <c r="BX74" i="4" s="1"/>
  <c r="BT75" i="4"/>
  <c r="BU75" i="4"/>
  <c r="BV75" i="4" s="1"/>
  <c r="BP75" i="4"/>
  <c r="BA77" i="4"/>
  <c r="AY77" i="4" s="1"/>
  <c r="BK77" i="4" s="1"/>
  <c r="BC76" i="4"/>
  <c r="BY75" i="4"/>
  <c r="BZ75" i="4" s="1"/>
  <c r="AL104" i="15" s="1"/>
  <c r="BE76" i="4"/>
  <c r="AG79" i="4"/>
  <c r="AL78" i="4"/>
  <c r="AR78" i="4" s="1"/>
  <c r="AD42" i="15" s="1"/>
  <c r="AQ78" i="4"/>
  <c r="W80" i="4"/>
  <c r="U81" i="4"/>
  <c r="E78" i="4"/>
  <c r="H78" i="4" s="1"/>
  <c r="O77" i="4"/>
  <c r="E76" i="12"/>
  <c r="F76" i="12" s="1"/>
  <c r="H76" i="12" s="1"/>
  <c r="CA74" i="4" l="1"/>
  <c r="AF119" i="15"/>
  <c r="BD77" i="4"/>
  <c r="BE77" i="4" s="1"/>
  <c r="AO79" i="4"/>
  <c r="AP79" i="4" s="1"/>
  <c r="BB77" i="4"/>
  <c r="BC77" i="4" s="1"/>
  <c r="BW75" i="4"/>
  <c r="BQ75" i="4"/>
  <c r="BF76" i="4"/>
  <c r="BG76" i="4" s="1"/>
  <c r="BR75" i="4"/>
  <c r="BX75" i="4" s="1"/>
  <c r="Z80" i="4"/>
  <c r="AA80" i="4" s="1"/>
  <c r="E77" i="14"/>
  <c r="F77" i="14" s="1"/>
  <c r="H77" i="14" s="1"/>
  <c r="AU78" i="4"/>
  <c r="AH79" i="4"/>
  <c r="S81" i="4"/>
  <c r="X81" i="4"/>
  <c r="Y81" i="4" s="1"/>
  <c r="I78" i="4"/>
  <c r="L78" i="4" s="1"/>
  <c r="AB47" i="15" s="1"/>
  <c r="G79" i="4"/>
  <c r="J79" i="4" s="1"/>
  <c r="K79" i="4" s="1"/>
  <c r="CA75" i="4" l="1"/>
  <c r="AF111" i="15"/>
  <c r="BF77" i="4"/>
  <c r="BG77" i="4" s="1"/>
  <c r="BA78" i="4"/>
  <c r="BD78" i="4" s="1"/>
  <c r="BE78" i="4" s="1"/>
  <c r="AI79" i="4"/>
  <c r="AJ79" i="4" s="1"/>
  <c r="BH76" i="4"/>
  <c r="BS76" i="4" s="1"/>
  <c r="BL76" i="4"/>
  <c r="AB80" i="4"/>
  <c r="AM80" i="4" s="1"/>
  <c r="AF80" i="4"/>
  <c r="AG80" i="4" s="1"/>
  <c r="AE81" i="4"/>
  <c r="V81" i="4"/>
  <c r="E79" i="4"/>
  <c r="H79" i="4" s="1"/>
  <c r="E77" i="12"/>
  <c r="F77" i="12" s="1"/>
  <c r="H77" i="12" s="1"/>
  <c r="O78" i="4"/>
  <c r="BL77" i="4" l="1"/>
  <c r="BM77" i="4" s="1"/>
  <c r="BN77" i="4" s="1"/>
  <c r="BO77" i="4" s="1"/>
  <c r="BP77" i="4" s="1"/>
  <c r="BH77" i="4"/>
  <c r="AL79" i="4"/>
  <c r="AR79" i="4" s="1"/>
  <c r="AD63" i="15" s="1"/>
  <c r="AQ79" i="4"/>
  <c r="AK79" i="4"/>
  <c r="AO80" i="4"/>
  <c r="AP80" i="4" s="1"/>
  <c r="AY78" i="4"/>
  <c r="BK78" i="4" s="1"/>
  <c r="BT76" i="4"/>
  <c r="BU76" i="4"/>
  <c r="BV76" i="4" s="1"/>
  <c r="BM76" i="4"/>
  <c r="BN76" i="4" s="1"/>
  <c r="BO76" i="4" s="1"/>
  <c r="BP76" i="4" s="1"/>
  <c r="BR76" i="4" s="1"/>
  <c r="BY76" i="4"/>
  <c r="BZ76" i="4" s="1"/>
  <c r="AL105" i="15" s="1"/>
  <c r="AS80" i="4"/>
  <c r="AT80" i="4" s="1"/>
  <c r="AJ119" i="15" s="1"/>
  <c r="AH80" i="4"/>
  <c r="AI80" i="4" s="1"/>
  <c r="W81" i="4"/>
  <c r="U82" i="4"/>
  <c r="I79" i="4"/>
  <c r="L79" i="4" s="1"/>
  <c r="AB66" i="15" s="1"/>
  <c r="G80" i="4"/>
  <c r="J80" i="4" s="1"/>
  <c r="K80" i="4" s="1"/>
  <c r="BY77" i="4" l="1"/>
  <c r="BZ77" i="4" s="1"/>
  <c r="AL106" i="15" s="1"/>
  <c r="BS77" i="4"/>
  <c r="BT77" i="4" s="1"/>
  <c r="BB78" i="4"/>
  <c r="BC78" i="4" s="1"/>
  <c r="BR77" i="4"/>
  <c r="AN80" i="4"/>
  <c r="E78" i="14"/>
  <c r="F78" i="14" s="1"/>
  <c r="H78" i="14" s="1"/>
  <c r="AU79" i="4"/>
  <c r="BX76" i="4"/>
  <c r="BQ76" i="4"/>
  <c r="BQ77" i="4"/>
  <c r="AJ80" i="4"/>
  <c r="AL80" i="4" s="1"/>
  <c r="AR80" i="4" s="1"/>
  <c r="AD54" i="15" s="1"/>
  <c r="Z81" i="4"/>
  <c r="AA81" i="4" s="1"/>
  <c r="S82" i="4"/>
  <c r="X82" i="4"/>
  <c r="E80" i="4"/>
  <c r="O79" i="4"/>
  <c r="E78" i="12"/>
  <c r="F78" i="12" s="1"/>
  <c r="H78" i="12" s="1"/>
  <c r="CA76" i="4" l="1"/>
  <c r="AF109" i="15"/>
  <c r="BA79" i="4"/>
  <c r="AY79" i="4" s="1"/>
  <c r="BU77" i="4"/>
  <c r="BV77" i="4" s="1"/>
  <c r="BF78" i="4"/>
  <c r="BG78" i="4" s="1"/>
  <c r="BW76" i="4"/>
  <c r="AB81" i="4"/>
  <c r="AM81" i="4" s="1"/>
  <c r="AF81" i="4"/>
  <c r="AG81" i="4" s="1"/>
  <c r="AQ80" i="4"/>
  <c r="AK80" i="4"/>
  <c r="E79" i="14"/>
  <c r="F79" i="14" s="1"/>
  <c r="H79" i="14" s="1"/>
  <c r="AU80" i="4"/>
  <c r="Y82" i="4"/>
  <c r="AE82" i="4"/>
  <c r="V82" i="4"/>
  <c r="H80" i="4"/>
  <c r="BD79" i="4" l="1"/>
  <c r="BE79" i="4" s="1"/>
  <c r="AN81" i="4"/>
  <c r="AO81" i="4"/>
  <c r="AP81" i="4" s="1"/>
  <c r="BB79" i="4"/>
  <c r="BK79" i="4"/>
  <c r="BH78" i="4"/>
  <c r="BS78" i="4" s="1"/>
  <c r="BL78" i="4"/>
  <c r="BM78" i="4" s="1"/>
  <c r="BN78" i="4" s="1"/>
  <c r="BO78" i="4" s="1"/>
  <c r="BW77" i="4"/>
  <c r="BX77" i="4"/>
  <c r="AH81" i="4"/>
  <c r="AS81" i="4"/>
  <c r="AT81" i="4" s="1"/>
  <c r="AJ24" i="15" s="1"/>
  <c r="U83" i="4"/>
  <c r="W82" i="4"/>
  <c r="I80" i="4"/>
  <c r="L80" i="4" s="1"/>
  <c r="AB60" i="15" s="1"/>
  <c r="G81" i="4"/>
  <c r="J81" i="4" s="1"/>
  <c r="K81" i="4" s="1"/>
  <c r="CA77" i="4" l="1"/>
  <c r="AF13" i="15"/>
  <c r="AI81" i="4"/>
  <c r="AJ81" i="4" s="1"/>
  <c r="BT78" i="4"/>
  <c r="BU78" i="4"/>
  <c r="BV78" i="4" s="1"/>
  <c r="BP78" i="4"/>
  <c r="BY78" i="4"/>
  <c r="BZ78" i="4" s="1"/>
  <c r="AL107" i="15" s="1"/>
  <c r="BC79" i="4"/>
  <c r="BF79" i="4" s="1"/>
  <c r="BG79" i="4" s="1"/>
  <c r="BA80" i="4"/>
  <c r="Z82" i="4"/>
  <c r="AA82" i="4" s="1"/>
  <c r="S83" i="4"/>
  <c r="X83" i="4"/>
  <c r="E81" i="4"/>
  <c r="O80" i="4"/>
  <c r="E79" i="12"/>
  <c r="F79" i="12" s="1"/>
  <c r="H79" i="12" s="1"/>
  <c r="AL81" i="4" l="1"/>
  <c r="AR81" i="4" s="1"/>
  <c r="AU81" i="4" s="1"/>
  <c r="AQ81" i="4"/>
  <c r="AK81" i="4"/>
  <c r="AY80" i="4"/>
  <c r="BD80" i="4"/>
  <c r="BH79" i="4"/>
  <c r="BS79" i="4" s="1"/>
  <c r="BL79" i="4"/>
  <c r="BQ78" i="4"/>
  <c r="BW78" i="4"/>
  <c r="BR78" i="4"/>
  <c r="AB82" i="4"/>
  <c r="AM82" i="4" s="1"/>
  <c r="AF82" i="4"/>
  <c r="AG82" i="4" s="1"/>
  <c r="Y83" i="4"/>
  <c r="AE83" i="4"/>
  <c r="V83" i="4"/>
  <c r="H81" i="4"/>
  <c r="G82" i="4" s="1"/>
  <c r="J82" i="4" s="1"/>
  <c r="K82" i="4" s="1"/>
  <c r="E80" i="14" l="1"/>
  <c r="F80" i="14" s="1"/>
  <c r="H80" i="14" s="1"/>
  <c r="AD19" i="15"/>
  <c r="AH82" i="4"/>
  <c r="AI82" i="4" s="1"/>
  <c r="AJ82" i="4" s="1"/>
  <c r="AL82" i="4" s="1"/>
  <c r="BX78" i="4"/>
  <c r="BT79" i="4"/>
  <c r="BU79" i="4"/>
  <c r="BV79" i="4" s="1"/>
  <c r="BM79" i="4"/>
  <c r="BN79" i="4" s="1"/>
  <c r="BO79" i="4" s="1"/>
  <c r="BP79" i="4" s="1"/>
  <c r="BQ79" i="4" s="1"/>
  <c r="BY79" i="4"/>
  <c r="BZ79" i="4" s="1"/>
  <c r="AL108" i="15" s="1"/>
  <c r="BE80" i="4"/>
  <c r="BB80" i="4"/>
  <c r="BK80" i="4"/>
  <c r="AS82" i="4"/>
  <c r="AT82" i="4" s="1"/>
  <c r="AJ120" i="15" s="1"/>
  <c r="AN82" i="4"/>
  <c r="AO82" i="4"/>
  <c r="U84" i="4"/>
  <c r="W83" i="4"/>
  <c r="I81" i="4"/>
  <c r="L81" i="4" s="1"/>
  <c r="E82" i="4"/>
  <c r="O81" i="4" l="1"/>
  <c r="AB19" i="15"/>
  <c r="CA78" i="4"/>
  <c r="AF82" i="15"/>
  <c r="BR79" i="4"/>
  <c r="BA81" i="4"/>
  <c r="BC80" i="4"/>
  <c r="BW79" i="4"/>
  <c r="Z83" i="4"/>
  <c r="AA83" i="4" s="1"/>
  <c r="S84" i="4"/>
  <c r="X84" i="4"/>
  <c r="AP82" i="4"/>
  <c r="AK82" i="4"/>
  <c r="E80" i="12"/>
  <c r="F80" i="12" s="1"/>
  <c r="H80" i="12" s="1"/>
  <c r="H82" i="4"/>
  <c r="BX79" i="4" l="1"/>
  <c r="BF80" i="4"/>
  <c r="BG80" i="4" s="1"/>
  <c r="AY81" i="4"/>
  <c r="BK81" i="4" s="1"/>
  <c r="BD81" i="4"/>
  <c r="BE81" i="4" s="1"/>
  <c r="AB83" i="4"/>
  <c r="AM83" i="4" s="1"/>
  <c r="AF83" i="4"/>
  <c r="AG83" i="4" s="1"/>
  <c r="AQ82" i="4"/>
  <c r="AR82" i="4"/>
  <c r="AD55" i="15" s="1"/>
  <c r="Y84" i="4"/>
  <c r="AE84" i="4"/>
  <c r="V84" i="4"/>
  <c r="I82" i="4"/>
  <c r="L82" i="4" s="1"/>
  <c r="AB64" i="15" s="1"/>
  <c r="G83" i="4"/>
  <c r="J83" i="4" s="1"/>
  <c r="K83" i="4" s="1"/>
  <c r="CA79" i="4" l="1"/>
  <c r="AF80" i="15"/>
  <c r="AN83" i="4"/>
  <c r="BB81" i="4"/>
  <c r="BC81" i="4" s="1"/>
  <c r="BF81" i="4" s="1"/>
  <c r="BG81" i="4" s="1"/>
  <c r="BH80" i="4"/>
  <c r="BS80" i="4" s="1"/>
  <c r="BL80" i="4"/>
  <c r="AS83" i="4"/>
  <c r="AT83" i="4" s="1"/>
  <c r="AJ121" i="15" s="1"/>
  <c r="AH83" i="4"/>
  <c r="AI83" i="4" s="1"/>
  <c r="U85" i="4"/>
  <c r="S85" i="4" s="1"/>
  <c r="W84" i="4"/>
  <c r="E81" i="14"/>
  <c r="F81" i="14" s="1"/>
  <c r="H81" i="14" s="1"/>
  <c r="AU82" i="4"/>
  <c r="E83" i="4"/>
  <c r="O82" i="4"/>
  <c r="E81" i="12"/>
  <c r="F81" i="12" s="1"/>
  <c r="H81" i="12" s="1"/>
  <c r="BA82" i="4" l="1"/>
  <c r="BD82" i="4" s="1"/>
  <c r="AO83" i="4"/>
  <c r="AP83" i="4" s="1"/>
  <c r="BT80" i="4"/>
  <c r="BU80" i="4"/>
  <c r="BV80" i="4" s="1"/>
  <c r="BM80" i="4"/>
  <c r="BN80" i="4" s="1"/>
  <c r="BO80" i="4" s="1"/>
  <c r="BY80" i="4"/>
  <c r="BZ80" i="4" s="1"/>
  <c r="AL109" i="15" s="1"/>
  <c r="BH81" i="4"/>
  <c r="BL81" i="4"/>
  <c r="BM81" i="4" s="1"/>
  <c r="BN81" i="4" s="1"/>
  <c r="BO81" i="4" s="1"/>
  <c r="AJ83" i="4"/>
  <c r="AK83" i="4" s="1"/>
  <c r="Z84" i="4"/>
  <c r="AA84" i="4" s="1"/>
  <c r="AE85" i="4"/>
  <c r="V85" i="4"/>
  <c r="X85" i="4"/>
  <c r="Y85" i="4" s="1"/>
  <c r="H83" i="4"/>
  <c r="G84" i="4" s="1"/>
  <c r="AY82" i="4" l="1"/>
  <c r="BK82" i="4" s="1"/>
  <c r="BS81" i="4"/>
  <c r="BU81" i="4" s="1"/>
  <c r="BV81" i="4" s="1"/>
  <c r="BP81" i="4"/>
  <c r="BQ81" i="4" s="1"/>
  <c r="BY81" i="4"/>
  <c r="BZ81" i="4" s="1"/>
  <c r="AL110" i="15" s="1"/>
  <c r="BP80" i="4"/>
  <c r="BQ80" i="4" s="1"/>
  <c r="BE82" i="4"/>
  <c r="AB84" i="4"/>
  <c r="AM84" i="4" s="1"/>
  <c r="AF84" i="4"/>
  <c r="AS84" i="4" s="1"/>
  <c r="AT84" i="4" s="1"/>
  <c r="AJ122" i="15" s="1"/>
  <c r="AL83" i="4"/>
  <c r="AR83" i="4" s="1"/>
  <c r="AD57" i="15" s="1"/>
  <c r="AQ83" i="4"/>
  <c r="U86" i="4"/>
  <c r="S86" i="4" s="1"/>
  <c r="AE86" i="4" s="1"/>
  <c r="W85" i="4"/>
  <c r="I83" i="4"/>
  <c r="L83" i="4" s="1"/>
  <c r="J84" i="4"/>
  <c r="K84" i="4" s="1"/>
  <c r="E84" i="4"/>
  <c r="O83" i="4" l="1"/>
  <c r="AB67" i="15"/>
  <c r="BB82" i="4"/>
  <c r="BC82" i="4" s="1"/>
  <c r="BF82" i="4" s="1"/>
  <c r="BG82" i="4" s="1"/>
  <c r="BR81" i="4"/>
  <c r="BT81" i="4"/>
  <c r="AO84" i="4"/>
  <c r="AP84" i="4" s="1"/>
  <c r="BW80" i="4"/>
  <c r="BR80" i="4"/>
  <c r="BX80" i="4" s="1"/>
  <c r="BW81" i="4"/>
  <c r="AG84" i="4"/>
  <c r="Z85" i="4"/>
  <c r="AA85" i="4" s="1"/>
  <c r="E82" i="14"/>
  <c r="F82" i="14" s="1"/>
  <c r="H82" i="14" s="1"/>
  <c r="AU83" i="4"/>
  <c r="E82" i="12"/>
  <c r="F82" i="12" s="1"/>
  <c r="H82" i="12" s="1"/>
  <c r="V86" i="4"/>
  <c r="U87" i="4" s="1"/>
  <c r="S87" i="4" s="1"/>
  <c r="AE87" i="4" s="1"/>
  <c r="X86" i="4"/>
  <c r="Y86" i="4" s="1"/>
  <c r="H84" i="4"/>
  <c r="CA80" i="4" l="1"/>
  <c r="AF77" i="15"/>
  <c r="BA83" i="4"/>
  <c r="AY83" i="4" s="1"/>
  <c r="AN84" i="4"/>
  <c r="BX81" i="4"/>
  <c r="BH82" i="4"/>
  <c r="BS82" i="4" s="1"/>
  <c r="BL82" i="4"/>
  <c r="W86" i="4"/>
  <c r="V87" i="4" s="1"/>
  <c r="AH84" i="4"/>
  <c r="AI84" i="4" s="1"/>
  <c r="AB85" i="4"/>
  <c r="AM85" i="4" s="1"/>
  <c r="AF85" i="4"/>
  <c r="AS85" i="4" s="1"/>
  <c r="AT85" i="4" s="1"/>
  <c r="AJ123" i="15" s="1"/>
  <c r="X87" i="4"/>
  <c r="G85" i="4"/>
  <c r="J85" i="4" s="1"/>
  <c r="K85" i="4" s="1"/>
  <c r="I84" i="4"/>
  <c r="L84" i="4" s="1"/>
  <c r="AB74" i="15" s="1"/>
  <c r="CA81" i="4" l="1"/>
  <c r="AF19" i="15"/>
  <c r="BD83" i="4"/>
  <c r="BE83" i="4" s="1"/>
  <c r="AN85" i="4"/>
  <c r="AJ84" i="4"/>
  <c r="AQ84" i="4" s="1"/>
  <c r="BM82" i="4"/>
  <c r="BN82" i="4" s="1"/>
  <c r="BO82" i="4" s="1"/>
  <c r="BY82" i="4"/>
  <c r="BZ82" i="4" s="1"/>
  <c r="AL111" i="15" s="1"/>
  <c r="BT82" i="4"/>
  <c r="BU82" i="4"/>
  <c r="BV82" i="4" s="1"/>
  <c r="BK83" i="4"/>
  <c r="BB83" i="4"/>
  <c r="Z86" i="4"/>
  <c r="AA86" i="4" s="1"/>
  <c r="AG85" i="4"/>
  <c r="AO85" i="4"/>
  <c r="AP85" i="4" s="1"/>
  <c r="Y87" i="4"/>
  <c r="U88" i="4"/>
  <c r="S88" i="4" s="1"/>
  <c r="W87" i="4"/>
  <c r="O84" i="4"/>
  <c r="E83" i="12"/>
  <c r="F83" i="12" s="1"/>
  <c r="H83" i="12" s="1"/>
  <c r="E85" i="4"/>
  <c r="AK84" i="4" l="1"/>
  <c r="AL84" i="4"/>
  <c r="AR84" i="4" s="1"/>
  <c r="AH85" i="4"/>
  <c r="AI85" i="4" s="1"/>
  <c r="BC83" i="4"/>
  <c r="BA84" i="4"/>
  <c r="BP82" i="4"/>
  <c r="BQ82" i="4" s="1"/>
  <c r="AF86" i="4"/>
  <c r="AS86" i="4" s="1"/>
  <c r="AT86" i="4" s="1"/>
  <c r="AJ124" i="15" s="1"/>
  <c r="AB86" i="4"/>
  <c r="AM86" i="4" s="1"/>
  <c r="Z87" i="4"/>
  <c r="AA87" i="4" s="1"/>
  <c r="AE88" i="4"/>
  <c r="V88" i="4"/>
  <c r="X88" i="4"/>
  <c r="Y88" i="4" s="1"/>
  <c r="H85" i="4"/>
  <c r="E83" i="14" l="1"/>
  <c r="F83" i="14" s="1"/>
  <c r="H83" i="14" s="1"/>
  <c r="AD60" i="15"/>
  <c r="AU84" i="4"/>
  <c r="AO86" i="4"/>
  <c r="AP86" i="4" s="1"/>
  <c r="AJ85" i="4"/>
  <c r="AG86" i="4"/>
  <c r="AH86" i="4" s="1"/>
  <c r="AY84" i="4"/>
  <c r="BD84" i="4"/>
  <c r="BF83" i="4"/>
  <c r="BG83" i="4" s="1"/>
  <c r="BW82" i="4"/>
  <c r="BR82" i="4"/>
  <c r="BX82" i="4" s="1"/>
  <c r="AB87" i="4"/>
  <c r="AM87" i="4" s="1"/>
  <c r="AF87" i="4"/>
  <c r="AS87" i="4" s="1"/>
  <c r="AT87" i="4" s="1"/>
  <c r="AJ125" i="15" s="1"/>
  <c r="U89" i="4"/>
  <c r="S89" i="4" s="1"/>
  <c r="AE89" i="4" s="1"/>
  <c r="W88" i="4"/>
  <c r="G86" i="4"/>
  <c r="I85" i="4"/>
  <c r="L85" i="4" s="1"/>
  <c r="AB73" i="15" s="1"/>
  <c r="CA82" i="4" l="1"/>
  <c r="AF65" i="15"/>
  <c r="AL85" i="4"/>
  <c r="AR85" i="4" s="1"/>
  <c r="AD58" i="15" s="1"/>
  <c r="AQ85" i="4"/>
  <c r="AI86" i="4"/>
  <c r="AJ86" i="4" s="1"/>
  <c r="AN86" i="4"/>
  <c r="AN87" i="4"/>
  <c r="AK85" i="4"/>
  <c r="AG87" i="4"/>
  <c r="BE84" i="4"/>
  <c r="AO87" i="4"/>
  <c r="AP87" i="4" s="1"/>
  <c r="BB84" i="4"/>
  <c r="BK84" i="4"/>
  <c r="BH83" i="4"/>
  <c r="BS83" i="4" s="1"/>
  <c r="BL83" i="4"/>
  <c r="Z88" i="4"/>
  <c r="AA88" i="4" s="1"/>
  <c r="V89" i="4"/>
  <c r="X89" i="4"/>
  <c r="E84" i="12"/>
  <c r="F84" i="12" s="1"/>
  <c r="H84" i="12" s="1"/>
  <c r="O85" i="4"/>
  <c r="J86" i="4"/>
  <c r="K86" i="4" s="1"/>
  <c r="E86" i="4"/>
  <c r="AL86" i="4" l="1"/>
  <c r="AR86" i="4" s="1"/>
  <c r="AD64" i="15" s="1"/>
  <c r="AQ86" i="4"/>
  <c r="AH87" i="4"/>
  <c r="AI87" i="4" s="1"/>
  <c r="AJ87" i="4" s="1"/>
  <c r="AL87" i="4" s="1"/>
  <c r="AR87" i="4" s="1"/>
  <c r="AD69" i="15" s="1"/>
  <c r="E84" i="14"/>
  <c r="F84" i="14" s="1"/>
  <c r="H84" i="14" s="1"/>
  <c r="AU85" i="4"/>
  <c r="AK86" i="4"/>
  <c r="BT83" i="4"/>
  <c r="BU83" i="4"/>
  <c r="BV83" i="4" s="1"/>
  <c r="BY83" i="4"/>
  <c r="BZ83" i="4" s="1"/>
  <c r="AL112" i="15" s="1"/>
  <c r="BA85" i="4"/>
  <c r="BC84" i="4"/>
  <c r="BF84" i="4" s="1"/>
  <c r="BG84" i="4" s="1"/>
  <c r="BM83" i="4"/>
  <c r="AB88" i="4"/>
  <c r="AM88" i="4" s="1"/>
  <c r="AF88" i="4"/>
  <c r="AS88" i="4" s="1"/>
  <c r="AT88" i="4" s="1"/>
  <c r="AJ126" i="15" s="1"/>
  <c r="Y89" i="4"/>
  <c r="W89" i="4"/>
  <c r="U90" i="4"/>
  <c r="H86" i="4"/>
  <c r="AN88" i="4" l="1"/>
  <c r="AK87" i="4"/>
  <c r="AQ87" i="4"/>
  <c r="AU86" i="4"/>
  <c r="E85" i="14"/>
  <c r="F85" i="14" s="1"/>
  <c r="H85" i="14" s="1"/>
  <c r="AO88" i="4"/>
  <c r="AP88" i="4" s="1"/>
  <c r="BN83" i="4"/>
  <c r="BH84" i="4"/>
  <c r="BS84" i="4" s="1"/>
  <c r="BL84" i="4"/>
  <c r="AY85" i="4"/>
  <c r="BD85" i="4"/>
  <c r="AG88" i="4"/>
  <c r="X90" i="4"/>
  <c r="Y90" i="4" s="1"/>
  <c r="S90" i="4"/>
  <c r="AE90" i="4" s="1"/>
  <c r="Z89" i="4"/>
  <c r="AA89" i="4" s="1"/>
  <c r="E86" i="14"/>
  <c r="F86" i="14" s="1"/>
  <c r="H86" i="14" s="1"/>
  <c r="AU87" i="4"/>
  <c r="I86" i="4"/>
  <c r="L86" i="4" s="1"/>
  <c r="AB79" i="15" s="1"/>
  <c r="G87" i="4"/>
  <c r="J87" i="4" s="1"/>
  <c r="K87" i="4" s="1"/>
  <c r="BT84" i="4" l="1"/>
  <c r="BU84" i="4"/>
  <c r="BV84" i="4" s="1"/>
  <c r="BK85" i="4"/>
  <c r="BB85" i="4"/>
  <c r="BE85" i="4"/>
  <c r="BM84" i="4"/>
  <c r="BN84" i="4" s="1"/>
  <c r="BO84" i="4" s="1"/>
  <c r="BY84" i="4"/>
  <c r="BZ84" i="4" s="1"/>
  <c r="AL113" i="15" s="1"/>
  <c r="BO83" i="4"/>
  <c r="AB89" i="4"/>
  <c r="AM89" i="4" s="1"/>
  <c r="AF89" i="4"/>
  <c r="AG89" i="4" s="1"/>
  <c r="AH88" i="4"/>
  <c r="V90" i="4"/>
  <c r="U91" i="4" s="1"/>
  <c r="E87" i="4"/>
  <c r="E85" i="12"/>
  <c r="F85" i="12" s="1"/>
  <c r="H85" i="12" s="1"/>
  <c r="O86" i="4"/>
  <c r="AH89" i="4" l="1"/>
  <c r="AI89" i="4" s="1"/>
  <c r="AJ89" i="4" s="1"/>
  <c r="AL89" i="4" s="1"/>
  <c r="AI88" i="4"/>
  <c r="AJ88" i="4" s="1"/>
  <c r="BP84" i="4"/>
  <c r="BQ84" i="4" s="1"/>
  <c r="BP83" i="4"/>
  <c r="BQ83" i="4" s="1"/>
  <c r="BA86" i="4"/>
  <c r="AY86" i="4" s="1"/>
  <c r="BC85" i="4"/>
  <c r="BF85" i="4" s="1"/>
  <c r="BG85" i="4" s="1"/>
  <c r="W90" i="4"/>
  <c r="Z90" i="4" s="1"/>
  <c r="AA90" i="4" s="1"/>
  <c r="X91" i="4"/>
  <c r="AN89" i="4"/>
  <c r="AO89" i="4"/>
  <c r="AS89" i="4"/>
  <c r="AT89" i="4" s="1"/>
  <c r="AJ127" i="15" s="1"/>
  <c r="S91" i="4"/>
  <c r="H87" i="4"/>
  <c r="BR84" i="4" l="1"/>
  <c r="BX84" i="4" s="1"/>
  <c r="AL88" i="4"/>
  <c r="AR88" i="4" s="1"/>
  <c r="AQ88" i="4"/>
  <c r="AK88" i="4"/>
  <c r="BB86" i="4"/>
  <c r="BK86" i="4"/>
  <c r="BH85" i="4"/>
  <c r="BS85" i="4" s="1"/>
  <c r="BL85" i="4"/>
  <c r="BM85" i="4" s="1"/>
  <c r="BN85" i="4" s="1"/>
  <c r="BO85" i="4" s="1"/>
  <c r="BW83" i="4"/>
  <c r="BR83" i="4"/>
  <c r="BX83" i="4" s="1"/>
  <c r="BD86" i="4"/>
  <c r="BW84" i="4"/>
  <c r="AB90" i="4"/>
  <c r="AM90" i="4" s="1"/>
  <c r="AF90" i="4"/>
  <c r="AS90" i="4" s="1"/>
  <c r="AT90" i="4" s="1"/>
  <c r="AJ128" i="15" s="1"/>
  <c r="AE91" i="4"/>
  <c r="V91" i="4"/>
  <c r="Y91" i="4"/>
  <c r="AP89" i="4"/>
  <c r="I87" i="4"/>
  <c r="L87" i="4" s="1"/>
  <c r="AB86" i="15" s="1"/>
  <c r="G88" i="4"/>
  <c r="J88" i="4" s="1"/>
  <c r="K88" i="4" s="1"/>
  <c r="CA83" i="4" l="1"/>
  <c r="AF63" i="15"/>
  <c r="CA84" i="4"/>
  <c r="AF60" i="15"/>
  <c r="E87" i="14"/>
  <c r="F87" i="14" s="1"/>
  <c r="H87" i="14" s="1"/>
  <c r="AD71" i="15"/>
  <c r="AU88" i="4"/>
  <c r="AN90" i="4"/>
  <c r="AO90" i="4"/>
  <c r="AP90" i="4" s="1"/>
  <c r="BT85" i="4"/>
  <c r="BU85" i="4"/>
  <c r="BV85" i="4" s="1"/>
  <c r="BP85" i="4"/>
  <c r="BR85" i="4" s="1"/>
  <c r="BE86" i="4"/>
  <c r="BY85" i="4"/>
  <c r="BZ85" i="4" s="1"/>
  <c r="AL114" i="15" s="1"/>
  <c r="BC86" i="4"/>
  <c r="BA87" i="4"/>
  <c r="AG90" i="4"/>
  <c r="U92" i="4"/>
  <c r="S92" i="4" s="1"/>
  <c r="AE92" i="4" s="1"/>
  <c r="W91" i="4"/>
  <c r="AQ89" i="4"/>
  <c r="AR89" i="4"/>
  <c r="AD75" i="15" s="1"/>
  <c r="AK89" i="4"/>
  <c r="E88" i="4"/>
  <c r="H88" i="4" s="1"/>
  <c r="E86" i="12"/>
  <c r="F86" i="12" s="1"/>
  <c r="H86" i="12" s="1"/>
  <c r="O87" i="4"/>
  <c r="BF86" i="4" l="1"/>
  <c r="BG86" i="4" s="1"/>
  <c r="BQ85" i="4"/>
  <c r="AY87" i="4"/>
  <c r="BD87" i="4"/>
  <c r="BW85" i="4"/>
  <c r="Z91" i="4"/>
  <c r="AA91" i="4" s="1"/>
  <c r="AH90" i="4"/>
  <c r="E88" i="14"/>
  <c r="F88" i="14" s="1"/>
  <c r="H88" i="14" s="1"/>
  <c r="AU89" i="4"/>
  <c r="X92" i="4"/>
  <c r="V92" i="4"/>
  <c r="I88" i="4"/>
  <c r="L88" i="4" s="1"/>
  <c r="AB87" i="15" s="1"/>
  <c r="G89" i="4"/>
  <c r="BH86" i="4" l="1"/>
  <c r="BS86" i="4" s="1"/>
  <c r="BU86" i="4" s="1"/>
  <c r="BV86" i="4" s="1"/>
  <c r="BL86" i="4"/>
  <c r="BM86" i="4" s="1"/>
  <c r="BN86" i="4" s="1"/>
  <c r="BO86" i="4" s="1"/>
  <c r="BP86" i="4" s="1"/>
  <c r="BQ86" i="4" s="1"/>
  <c r="AI90" i="4"/>
  <c r="AJ90" i="4" s="1"/>
  <c r="BK87" i="4"/>
  <c r="BB87" i="4"/>
  <c r="BX85" i="4"/>
  <c r="BE87" i="4"/>
  <c r="AB91" i="4"/>
  <c r="AM91" i="4" s="1"/>
  <c r="AF91" i="4"/>
  <c r="AS91" i="4" s="1"/>
  <c r="AT91" i="4" s="1"/>
  <c r="AJ129" i="15" s="1"/>
  <c r="Y92" i="4"/>
  <c r="U93" i="4"/>
  <c r="W92" i="4"/>
  <c r="J89" i="4"/>
  <c r="K89" i="4" s="1"/>
  <c r="E89" i="4"/>
  <c r="E87" i="12"/>
  <c r="F87" i="12" s="1"/>
  <c r="H87" i="12" s="1"/>
  <c r="O88" i="4"/>
  <c r="CA85" i="4" l="1"/>
  <c r="AF58" i="15"/>
  <c r="BY86" i="4"/>
  <c r="BZ86" i="4" s="1"/>
  <c r="AL115" i="15" s="1"/>
  <c r="BR86" i="4"/>
  <c r="BT86" i="4"/>
  <c r="AL90" i="4"/>
  <c r="AR90" i="4" s="1"/>
  <c r="AD80" i="15" s="1"/>
  <c r="AQ90" i="4"/>
  <c r="AO91" i="4"/>
  <c r="AP91" i="4" s="1"/>
  <c r="AK90" i="4"/>
  <c r="BC87" i="4"/>
  <c r="BF87" i="4" s="1"/>
  <c r="BG87" i="4" s="1"/>
  <c r="BA88" i="4"/>
  <c r="AY88" i="4" s="1"/>
  <c r="BW86" i="4"/>
  <c r="X93" i="4"/>
  <c r="Y93" i="4" s="1"/>
  <c r="AG91" i="4"/>
  <c r="Z92" i="4"/>
  <c r="AA92" i="4" s="1"/>
  <c r="S93" i="4"/>
  <c r="H89" i="4"/>
  <c r="AH91" i="4" l="1"/>
  <c r="AI91" i="4" s="1"/>
  <c r="AJ91" i="4" s="1"/>
  <c r="AL91" i="4" s="1"/>
  <c r="AR91" i="4" s="1"/>
  <c r="AD86" i="15" s="1"/>
  <c r="AN91" i="4"/>
  <c r="E89" i="14"/>
  <c r="F89" i="14" s="1"/>
  <c r="H89" i="14" s="1"/>
  <c r="AU90" i="4"/>
  <c r="BB88" i="4"/>
  <c r="BK88" i="4"/>
  <c r="BD88" i="4"/>
  <c r="BH87" i="4"/>
  <c r="BS87" i="4" s="1"/>
  <c r="BL87" i="4"/>
  <c r="BM87" i="4" s="1"/>
  <c r="BN87" i="4" s="1"/>
  <c r="BO87" i="4" s="1"/>
  <c r="BX86" i="4"/>
  <c r="AB92" i="4"/>
  <c r="AM92" i="4" s="1"/>
  <c r="AF92" i="4"/>
  <c r="AG92" i="4" s="1"/>
  <c r="AE93" i="4"/>
  <c r="V93" i="4"/>
  <c r="G90" i="4"/>
  <c r="I89" i="4"/>
  <c r="L89" i="4" s="1"/>
  <c r="AB97" i="15" s="1"/>
  <c r="CA86" i="4" l="1"/>
  <c r="AF55" i="15"/>
  <c r="AN92" i="4"/>
  <c r="AQ91" i="4"/>
  <c r="AS92" i="4"/>
  <c r="AT92" i="4" s="1"/>
  <c r="AJ130" i="15" s="1"/>
  <c r="AK91" i="4"/>
  <c r="AO92" i="4"/>
  <c r="AP92" i="4" s="1"/>
  <c r="BT87" i="4"/>
  <c r="BU87" i="4"/>
  <c r="BV87" i="4" s="1"/>
  <c r="BP87" i="4"/>
  <c r="BR87" i="4" s="1"/>
  <c r="BE88" i="4"/>
  <c r="BY87" i="4"/>
  <c r="BZ87" i="4" s="1"/>
  <c r="AL116" i="15" s="1"/>
  <c r="BA89" i="4"/>
  <c r="BC88" i="4"/>
  <c r="AH92" i="4"/>
  <c r="AI92" i="4" s="1"/>
  <c r="U94" i="4"/>
  <c r="X94" i="4" s="1"/>
  <c r="Y94" i="4" s="1"/>
  <c r="W93" i="4"/>
  <c r="E90" i="14"/>
  <c r="F90" i="14" s="1"/>
  <c r="H90" i="14" s="1"/>
  <c r="AU91" i="4"/>
  <c r="E88" i="12"/>
  <c r="F88" i="12" s="1"/>
  <c r="H88" i="12" s="1"/>
  <c r="O89" i="4"/>
  <c r="E90" i="4"/>
  <c r="J90" i="4"/>
  <c r="K90" i="4" s="1"/>
  <c r="BQ87" i="4" l="1"/>
  <c r="BD89" i="4"/>
  <c r="BE89" i="4" s="1"/>
  <c r="BF88" i="4"/>
  <c r="BG88" i="4" s="1"/>
  <c r="BX87" i="4"/>
  <c r="AY89" i="4"/>
  <c r="AJ92" i="4"/>
  <c r="AK92" i="4" s="1"/>
  <c r="Z93" i="4"/>
  <c r="AA93" i="4" s="1"/>
  <c r="S94" i="4"/>
  <c r="AE94" i="4" s="1"/>
  <c r="H90" i="4"/>
  <c r="CA87" i="4" l="1"/>
  <c r="AF52" i="15"/>
  <c r="BL88" i="4"/>
  <c r="BM88" i="4" s="1"/>
  <c r="BN88" i="4" s="1"/>
  <c r="BO88" i="4" s="1"/>
  <c r="BH88" i="4"/>
  <c r="BK89" i="4"/>
  <c r="BB89" i="4"/>
  <c r="BW87" i="4"/>
  <c r="V94" i="4"/>
  <c r="U95" i="4" s="1"/>
  <c r="X95" i="4" s="1"/>
  <c r="Y95" i="4" s="1"/>
  <c r="AB93" i="4"/>
  <c r="AM93" i="4" s="1"/>
  <c r="AF93" i="4"/>
  <c r="AG93" i="4" s="1"/>
  <c r="AL92" i="4"/>
  <c r="AR92" i="4" s="1"/>
  <c r="AD91" i="15" s="1"/>
  <c r="AQ92" i="4"/>
  <c r="I90" i="4"/>
  <c r="L90" i="4" s="1"/>
  <c r="AB105" i="15" s="1"/>
  <c r="G91" i="4"/>
  <c r="BY88" i="4" l="1"/>
  <c r="BZ88" i="4" s="1"/>
  <c r="AL117" i="15" s="1"/>
  <c r="BS88" i="4"/>
  <c r="BT88" i="4" s="1"/>
  <c r="W94" i="4"/>
  <c r="Z94" i="4" s="1"/>
  <c r="AA94" i="4" s="1"/>
  <c r="AN93" i="4"/>
  <c r="BP88" i="4"/>
  <c r="BR88" i="4" s="1"/>
  <c r="BC89" i="4"/>
  <c r="BF89" i="4" s="1"/>
  <c r="BG89" i="4" s="1"/>
  <c r="BA90" i="4"/>
  <c r="AS93" i="4"/>
  <c r="AT93" i="4" s="1"/>
  <c r="AJ131" i="15" s="1"/>
  <c r="AH93" i="4"/>
  <c r="AI93" i="4" s="1"/>
  <c r="E91" i="14"/>
  <c r="F91" i="14" s="1"/>
  <c r="H91" i="14" s="1"/>
  <c r="AU92" i="4"/>
  <c r="S95" i="4"/>
  <c r="AE95" i="4" s="1"/>
  <c r="J91" i="4"/>
  <c r="K91" i="4" s="1"/>
  <c r="E91" i="4"/>
  <c r="E89" i="12"/>
  <c r="F89" i="12" s="1"/>
  <c r="H89" i="12" s="1"/>
  <c r="O90" i="4"/>
  <c r="BU88" i="4" l="1"/>
  <c r="BV88" i="4" s="1"/>
  <c r="BW88" i="4" s="1"/>
  <c r="AO93" i="4"/>
  <c r="AP93" i="4" s="1"/>
  <c r="BH89" i="4"/>
  <c r="BS89" i="4" s="1"/>
  <c r="BL89" i="4"/>
  <c r="BM89" i="4" s="1"/>
  <c r="BN89" i="4" s="1"/>
  <c r="BO89" i="4" s="1"/>
  <c r="BQ88" i="4"/>
  <c r="AY90" i="4"/>
  <c r="BD90" i="4"/>
  <c r="BE90" i="4" s="1"/>
  <c r="AJ93" i="4"/>
  <c r="AL93" i="4" s="1"/>
  <c r="AB94" i="4"/>
  <c r="AM94" i="4" s="1"/>
  <c r="AF94" i="4"/>
  <c r="AG94" i="4" s="1"/>
  <c r="V95" i="4"/>
  <c r="U96" i="4" s="1"/>
  <c r="X96" i="4" s="1"/>
  <c r="H91" i="4"/>
  <c r="BX88" i="4" l="1"/>
  <c r="AR93" i="4"/>
  <c r="AN94" i="4"/>
  <c r="AQ93" i="4"/>
  <c r="AK93" i="4"/>
  <c r="BT89" i="4"/>
  <c r="BU89" i="4"/>
  <c r="BV89" i="4" s="1"/>
  <c r="BP89" i="4"/>
  <c r="BR89" i="4" s="1"/>
  <c r="BY89" i="4"/>
  <c r="BZ89" i="4" s="1"/>
  <c r="AL118" i="15" s="1"/>
  <c r="BB90" i="4"/>
  <c r="BK90" i="4"/>
  <c r="W95" i="4"/>
  <c r="Z95" i="4" s="1"/>
  <c r="AA95" i="4" s="1"/>
  <c r="AH94" i="4"/>
  <c r="AI94" i="4" s="1"/>
  <c r="AS94" i="4"/>
  <c r="AT94" i="4" s="1"/>
  <c r="AJ132" i="15" s="1"/>
  <c r="S96" i="4"/>
  <c r="AE96" i="4" s="1"/>
  <c r="Y96" i="4"/>
  <c r="I91" i="4"/>
  <c r="L91" i="4" s="1"/>
  <c r="AB115" i="15" s="1"/>
  <c r="G92" i="4"/>
  <c r="CA88" i="4" l="1"/>
  <c r="AF49" i="15"/>
  <c r="E92" i="14"/>
  <c r="F92" i="14" s="1"/>
  <c r="H92" i="14" s="1"/>
  <c r="AD37" i="15"/>
  <c r="AU93" i="4"/>
  <c r="AO94" i="4"/>
  <c r="AP94" i="4" s="1"/>
  <c r="BX89" i="4"/>
  <c r="BW89" i="4"/>
  <c r="BC90" i="4"/>
  <c r="BF90" i="4" s="1"/>
  <c r="BG90" i="4" s="1"/>
  <c r="BA91" i="4"/>
  <c r="AY91" i="4" s="1"/>
  <c r="BK91" i="4" s="1"/>
  <c r="BQ89" i="4"/>
  <c r="AB95" i="4"/>
  <c r="AM95" i="4" s="1"/>
  <c r="AF95" i="4"/>
  <c r="AG95" i="4" s="1"/>
  <c r="AJ94" i="4"/>
  <c r="AK94" i="4" s="1"/>
  <c r="V96" i="4"/>
  <c r="W96" i="4" s="1"/>
  <c r="J92" i="4"/>
  <c r="K92" i="4" s="1"/>
  <c r="E92" i="4"/>
  <c r="E90" i="12"/>
  <c r="F90" i="12" s="1"/>
  <c r="H90" i="12" s="1"/>
  <c r="O91" i="4"/>
  <c r="CA89" i="4" l="1"/>
  <c r="AF48" i="15"/>
  <c r="AO95" i="4"/>
  <c r="AP95" i="4" s="1"/>
  <c r="BH90" i="4"/>
  <c r="BS90" i="4" s="1"/>
  <c r="BL90" i="4"/>
  <c r="BM90" i="4" s="1"/>
  <c r="BN90" i="4" s="1"/>
  <c r="BO90" i="4" s="1"/>
  <c r="BB91" i="4"/>
  <c r="BD91" i="4"/>
  <c r="AS95" i="4"/>
  <c r="AT95" i="4" s="1"/>
  <c r="AJ133" i="15" s="1"/>
  <c r="AH95" i="4"/>
  <c r="AI95" i="4" s="1"/>
  <c r="Z96" i="4"/>
  <c r="AA96" i="4" s="1"/>
  <c r="U97" i="4"/>
  <c r="X97" i="4" s="1"/>
  <c r="Y97" i="4" s="1"/>
  <c r="AL94" i="4"/>
  <c r="AR94" i="4" s="1"/>
  <c r="AD78" i="15" s="1"/>
  <c r="AQ94" i="4"/>
  <c r="H92" i="4"/>
  <c r="AN95" i="4" l="1"/>
  <c r="BP90" i="4"/>
  <c r="BT90" i="4"/>
  <c r="BU90" i="4"/>
  <c r="BV90" i="4" s="1"/>
  <c r="BY90" i="4"/>
  <c r="BZ90" i="4" s="1"/>
  <c r="AL119" i="15" s="1"/>
  <c r="BE91" i="4"/>
  <c r="BA92" i="4"/>
  <c r="BC91" i="4"/>
  <c r="S97" i="4"/>
  <c r="AB96" i="4"/>
  <c r="AM96" i="4" s="1"/>
  <c r="AF96" i="4"/>
  <c r="AS96" i="4" s="1"/>
  <c r="AT96" i="4" s="1"/>
  <c r="AJ134" i="15" s="1"/>
  <c r="E93" i="14"/>
  <c r="F93" i="14" s="1"/>
  <c r="H93" i="14" s="1"/>
  <c r="AU94" i="4"/>
  <c r="AJ95" i="4"/>
  <c r="AL95" i="4" s="1"/>
  <c r="AR95" i="4" s="1"/>
  <c r="G93" i="4"/>
  <c r="J93" i="4" s="1"/>
  <c r="K93" i="4" s="1"/>
  <c r="I92" i="4"/>
  <c r="L92" i="4" s="1"/>
  <c r="AB135" i="15" s="1"/>
  <c r="E94" i="14" l="1"/>
  <c r="F94" i="14" s="1"/>
  <c r="H94" i="14" s="1"/>
  <c r="AD82" i="15"/>
  <c r="BD92" i="4"/>
  <c r="BE92" i="4" s="1"/>
  <c r="BF91" i="4"/>
  <c r="BG91" i="4" s="1"/>
  <c r="AN96" i="4"/>
  <c r="BW90" i="4"/>
  <c r="AY92" i="4"/>
  <c r="BR90" i="4"/>
  <c r="BX90" i="4" s="1"/>
  <c r="BQ90" i="4"/>
  <c r="AG96" i="4"/>
  <c r="AK95" i="4"/>
  <c r="AQ95" i="4"/>
  <c r="AE97" i="4"/>
  <c r="V97" i="4"/>
  <c r="AU95" i="4"/>
  <c r="E93" i="4"/>
  <c r="E91" i="12"/>
  <c r="F91" i="12" s="1"/>
  <c r="H91" i="12" s="1"/>
  <c r="O92" i="4"/>
  <c r="CA90" i="4" l="1"/>
  <c r="AF51" i="15"/>
  <c r="BL91" i="4"/>
  <c r="BM91" i="4" s="1"/>
  <c r="BN91" i="4" s="1"/>
  <c r="BO91" i="4" s="1"/>
  <c r="BP91" i="4" s="1"/>
  <c r="BH91" i="4"/>
  <c r="BS91" i="4" s="1"/>
  <c r="AH96" i="4"/>
  <c r="AI96" i="4" s="1"/>
  <c r="AJ96" i="4" s="1"/>
  <c r="AK96" i="4" s="1"/>
  <c r="AO96" i="4"/>
  <c r="AP96" i="4" s="1"/>
  <c r="BK92" i="4"/>
  <c r="BB92" i="4"/>
  <c r="W97" i="4"/>
  <c r="U98" i="4"/>
  <c r="X98" i="4" s="1"/>
  <c r="Y98" i="4" s="1"/>
  <c r="H93" i="4"/>
  <c r="BQ91" i="4" l="1"/>
  <c r="BY91" i="4"/>
  <c r="BZ91" i="4" s="1"/>
  <c r="AL120" i="15" s="1"/>
  <c r="BT91" i="4"/>
  <c r="BU91" i="4"/>
  <c r="BV91" i="4" s="1"/>
  <c r="BW91" i="4" s="1"/>
  <c r="BR91" i="4"/>
  <c r="BA93" i="4"/>
  <c r="BC92" i="4"/>
  <c r="BF92" i="4" s="1"/>
  <c r="BG92" i="4" s="1"/>
  <c r="Z97" i="4"/>
  <c r="AA97" i="4" s="1"/>
  <c r="S98" i="4"/>
  <c r="AL96" i="4"/>
  <c r="AR96" i="4" s="1"/>
  <c r="AD87" i="15" s="1"/>
  <c r="AQ96" i="4"/>
  <c r="G94" i="4"/>
  <c r="I93" i="4"/>
  <c r="L93" i="4" s="1"/>
  <c r="AB43" i="15" s="1"/>
  <c r="BX91" i="4" l="1"/>
  <c r="AY93" i="4"/>
  <c r="BD93" i="4"/>
  <c r="BH92" i="4"/>
  <c r="BS92" i="4" s="1"/>
  <c r="BL92" i="4"/>
  <c r="AE98" i="4"/>
  <c r="V98" i="4"/>
  <c r="E95" i="14"/>
  <c r="F95" i="14" s="1"/>
  <c r="H95" i="14" s="1"/>
  <c r="AU96" i="4"/>
  <c r="AB97" i="4"/>
  <c r="AM97" i="4" s="1"/>
  <c r="AF97" i="4"/>
  <c r="AS97" i="4" s="1"/>
  <c r="AT97" i="4" s="1"/>
  <c r="AJ135" i="15" s="1"/>
  <c r="E92" i="12"/>
  <c r="F92" i="12" s="1"/>
  <c r="H92" i="12" s="1"/>
  <c r="O93" i="4"/>
  <c r="E94" i="4"/>
  <c r="J94" i="4"/>
  <c r="K94" i="4" s="1"/>
  <c r="CA91" i="4" l="1"/>
  <c r="AF56" i="15"/>
  <c r="BT92" i="4"/>
  <c r="BU92" i="4"/>
  <c r="BV92" i="4" s="1"/>
  <c r="BE93" i="4"/>
  <c r="BM92" i="4"/>
  <c r="BN92" i="4" s="1"/>
  <c r="BO92" i="4" s="1"/>
  <c r="BP92" i="4" s="1"/>
  <c r="BQ92" i="4" s="1"/>
  <c r="BY92" i="4"/>
  <c r="BZ92" i="4" s="1"/>
  <c r="AL121" i="15" s="1"/>
  <c r="BK93" i="4"/>
  <c r="BB93" i="4"/>
  <c r="W98" i="4"/>
  <c r="U99" i="4"/>
  <c r="X99" i="4" s="1"/>
  <c r="Y99" i="4" s="1"/>
  <c r="AG97" i="4"/>
  <c r="AN97" i="4"/>
  <c r="AO97" i="4"/>
  <c r="H94" i="4"/>
  <c r="BR92" i="4" l="1"/>
  <c r="BW92" i="4"/>
  <c r="BA94" i="4"/>
  <c r="AY94" i="4" s="1"/>
  <c r="BC93" i="4"/>
  <c r="BF93" i="4" s="1"/>
  <c r="BG93" i="4" s="1"/>
  <c r="AP97" i="4"/>
  <c r="S99" i="4"/>
  <c r="AH97" i="4"/>
  <c r="AI97" i="4" s="1"/>
  <c r="Z98" i="4"/>
  <c r="AA98" i="4" s="1"/>
  <c r="I94" i="4"/>
  <c r="L94" i="4" s="1"/>
  <c r="AB106" i="15" s="1"/>
  <c r="G95" i="4"/>
  <c r="BB94" i="4" l="1"/>
  <c r="BK94" i="4"/>
  <c r="BH93" i="4"/>
  <c r="BS93" i="4" s="1"/>
  <c r="BL93" i="4"/>
  <c r="BM93" i="4" s="1"/>
  <c r="BN93" i="4" s="1"/>
  <c r="BO93" i="4" s="1"/>
  <c r="BX92" i="4"/>
  <c r="BD94" i="4"/>
  <c r="AJ97" i="4"/>
  <c r="AK97" i="4" s="1"/>
  <c r="AB98" i="4"/>
  <c r="AM98" i="4" s="1"/>
  <c r="AF98" i="4"/>
  <c r="AS98" i="4" s="1"/>
  <c r="AT98" i="4" s="1"/>
  <c r="AJ136" i="15" s="1"/>
  <c r="AE99" i="4"/>
  <c r="V99" i="4"/>
  <c r="J95" i="4"/>
  <c r="K95" i="4" s="1"/>
  <c r="E95" i="4"/>
  <c r="O94" i="4"/>
  <c r="E93" i="12"/>
  <c r="F93" i="12" s="1"/>
  <c r="H93" i="12" s="1"/>
  <c r="CA92" i="4" l="1"/>
  <c r="AF59" i="15"/>
  <c r="BT93" i="4"/>
  <c r="BU93" i="4"/>
  <c r="BV93" i="4" s="1"/>
  <c r="BP93" i="4"/>
  <c r="BR93" i="4" s="1"/>
  <c r="AG98" i="4"/>
  <c r="AH98" i="4" s="1"/>
  <c r="BE94" i="4"/>
  <c r="BY93" i="4"/>
  <c r="BZ93" i="4" s="1"/>
  <c r="AL122" i="15" s="1"/>
  <c r="BA95" i="4"/>
  <c r="BC94" i="4"/>
  <c r="AN98" i="4"/>
  <c r="AO98" i="4"/>
  <c r="W99" i="4"/>
  <c r="U100" i="4"/>
  <c r="X100" i="4" s="1"/>
  <c r="Y100" i="4" s="1"/>
  <c r="AL97" i="4"/>
  <c r="AR97" i="4" s="1"/>
  <c r="AD92" i="15" s="1"/>
  <c r="AQ97" i="4"/>
  <c r="H95" i="4"/>
  <c r="AI98" i="4" l="1"/>
  <c r="AJ98" i="4" s="1"/>
  <c r="AK98" i="4" s="1"/>
  <c r="BD95" i="4"/>
  <c r="BE95" i="4" s="1"/>
  <c r="S100" i="4"/>
  <c r="AE100" i="4" s="1"/>
  <c r="BF94" i="4"/>
  <c r="BG94" i="4" s="1"/>
  <c r="BQ93" i="4"/>
  <c r="BX93" i="4"/>
  <c r="AY95" i="4"/>
  <c r="AP98" i="4"/>
  <c r="E96" i="14"/>
  <c r="F96" i="14" s="1"/>
  <c r="H96" i="14" s="1"/>
  <c r="AU97" i="4"/>
  <c r="Z99" i="4"/>
  <c r="AA99" i="4" s="1"/>
  <c r="I95" i="4"/>
  <c r="L95" i="4" s="1"/>
  <c r="AB110" i="15" s="1"/>
  <c r="G96" i="4"/>
  <c r="J96" i="4" s="1"/>
  <c r="K96" i="4" s="1"/>
  <c r="CA93" i="4" l="1"/>
  <c r="AF44" i="15"/>
  <c r="V100" i="4"/>
  <c r="W100" i="4" s="1"/>
  <c r="BW93" i="4"/>
  <c r="BK95" i="4"/>
  <c r="BB95" i="4"/>
  <c r="BH94" i="4"/>
  <c r="BS94" i="4" s="1"/>
  <c r="BL94" i="4"/>
  <c r="BM94" i="4" s="1"/>
  <c r="BN94" i="4" s="1"/>
  <c r="BO94" i="4" s="1"/>
  <c r="AB99" i="4"/>
  <c r="AM99" i="4" s="1"/>
  <c r="AF99" i="4"/>
  <c r="AS99" i="4" s="1"/>
  <c r="AT99" i="4" s="1"/>
  <c r="AJ137" i="15" s="1"/>
  <c r="Z100" i="4"/>
  <c r="AA100" i="4" s="1"/>
  <c r="AL98" i="4"/>
  <c r="AR98" i="4" s="1"/>
  <c r="AD96" i="15" s="1"/>
  <c r="AQ98" i="4"/>
  <c r="E96" i="4"/>
  <c r="O95" i="4"/>
  <c r="E94" i="12"/>
  <c r="F94" i="12" s="1"/>
  <c r="H94" i="12" s="1"/>
  <c r="U101" i="4" l="1"/>
  <c r="X101" i="4" s="1"/>
  <c r="Y101" i="4" s="1"/>
  <c r="BT94" i="4"/>
  <c r="BU94" i="4"/>
  <c r="BV94" i="4" s="1"/>
  <c r="BA96" i="4"/>
  <c r="BC95" i="4"/>
  <c r="BF95" i="4" s="1"/>
  <c r="BG95" i="4" s="1"/>
  <c r="BP94" i="4"/>
  <c r="BR94" i="4" s="1"/>
  <c r="BY94" i="4"/>
  <c r="BZ94" i="4" s="1"/>
  <c r="AL123" i="15" s="1"/>
  <c r="AB100" i="4"/>
  <c r="AM100" i="4" s="1"/>
  <c r="AF100" i="4"/>
  <c r="AS100" i="4" s="1"/>
  <c r="AT100" i="4" s="1"/>
  <c r="AJ138" i="15" s="1"/>
  <c r="AG99" i="4"/>
  <c r="E97" i="14"/>
  <c r="F97" i="14" s="1"/>
  <c r="H97" i="14" s="1"/>
  <c r="AU98" i="4"/>
  <c r="AN99" i="4"/>
  <c r="AO99" i="4"/>
  <c r="H96" i="4"/>
  <c r="I96" i="4" s="1"/>
  <c r="L96" i="4" s="1"/>
  <c r="AB124" i="15" s="1"/>
  <c r="S101" i="4" l="1"/>
  <c r="AE101" i="4" s="1"/>
  <c r="AN100" i="4"/>
  <c r="BH95" i="4"/>
  <c r="BL95" i="4"/>
  <c r="AY96" i="4"/>
  <c r="BD96" i="4"/>
  <c r="BQ94" i="4"/>
  <c r="BX94" i="4"/>
  <c r="AH99" i="4"/>
  <c r="AI99" i="4" s="1"/>
  <c r="AG100" i="4"/>
  <c r="AP99" i="4"/>
  <c r="AO100" i="4" s="1"/>
  <c r="AP100" i="4" s="1"/>
  <c r="G97" i="4"/>
  <c r="J97" i="4" s="1"/>
  <c r="K97" i="4" s="1"/>
  <c r="E95" i="12"/>
  <c r="F95" i="12" s="1"/>
  <c r="H95" i="12" s="1"/>
  <c r="O96" i="4"/>
  <c r="CA94" i="4" l="1"/>
  <c r="AF45" i="15"/>
  <c r="BS95" i="4"/>
  <c r="BT95" i="4" s="1"/>
  <c r="V101" i="4"/>
  <c r="BE96" i="4"/>
  <c r="BM95" i="4"/>
  <c r="BN95" i="4" s="1"/>
  <c r="BO95" i="4" s="1"/>
  <c r="BY95" i="4"/>
  <c r="BZ95" i="4" s="1"/>
  <c r="AL124" i="15" s="1"/>
  <c r="BK96" i="4"/>
  <c r="BB96" i="4"/>
  <c r="BW94" i="4"/>
  <c r="AJ99" i="4"/>
  <c r="AK99" i="4" s="1"/>
  <c r="AH100" i="4"/>
  <c r="AI100" i="4" s="1"/>
  <c r="E97" i="4"/>
  <c r="H97" i="4" s="1"/>
  <c r="BU95" i="4" l="1"/>
  <c r="BV95" i="4" s="1"/>
  <c r="U102" i="4"/>
  <c r="W101" i="4"/>
  <c r="Z101" i="4" s="1"/>
  <c r="AA101" i="4" s="1"/>
  <c r="AF101" i="4" s="1"/>
  <c r="AS101" i="4" s="1"/>
  <c r="AT101" i="4" s="1"/>
  <c r="AJ139" i="15" s="1"/>
  <c r="BP95" i="4"/>
  <c r="BC96" i="4"/>
  <c r="BF96" i="4" s="1"/>
  <c r="BG96" i="4" s="1"/>
  <c r="BA97" i="4"/>
  <c r="AY97" i="4" s="1"/>
  <c r="AJ100" i="4"/>
  <c r="AK100" i="4" s="1"/>
  <c r="AL99" i="4"/>
  <c r="AR99" i="4" s="1"/>
  <c r="AD101" i="15" s="1"/>
  <c r="AQ99" i="4"/>
  <c r="G98" i="4"/>
  <c r="I97" i="4"/>
  <c r="L97" i="4" s="1"/>
  <c r="AB145" i="15" s="1"/>
  <c r="AB101" i="4" l="1"/>
  <c r="AM101" i="4" s="1"/>
  <c r="AN101" i="4" s="1"/>
  <c r="S102" i="4"/>
  <c r="X102" i="4"/>
  <c r="Y102" i="4" s="1"/>
  <c r="BD97" i="4"/>
  <c r="BH96" i="4"/>
  <c r="BS96" i="4" s="1"/>
  <c r="BL96" i="4"/>
  <c r="BW95" i="4"/>
  <c r="BR95" i="4"/>
  <c r="BX95" i="4" s="1"/>
  <c r="BB97" i="4"/>
  <c r="BK97" i="4"/>
  <c r="BQ95" i="4"/>
  <c r="AG101" i="4"/>
  <c r="E98" i="14"/>
  <c r="F98" i="14" s="1"/>
  <c r="H98" i="14" s="1"/>
  <c r="AU99" i="4"/>
  <c r="AL100" i="4"/>
  <c r="AR100" i="4" s="1"/>
  <c r="AD107" i="15" s="1"/>
  <c r="AQ100" i="4"/>
  <c r="E96" i="12"/>
  <c r="F96" i="12" s="1"/>
  <c r="H96" i="12" s="1"/>
  <c r="O97" i="4"/>
  <c r="E98" i="4"/>
  <c r="J98" i="4"/>
  <c r="K98" i="4" s="1"/>
  <c r="CA95" i="4" l="1"/>
  <c r="AF47" i="15"/>
  <c r="AO101" i="4"/>
  <c r="AP101" i="4" s="1"/>
  <c r="AE102" i="4"/>
  <c r="V102" i="4"/>
  <c r="BT96" i="4"/>
  <c r="BU96" i="4"/>
  <c r="BV96" i="4" s="1"/>
  <c r="BA98" i="4"/>
  <c r="BC97" i="4"/>
  <c r="BE97" i="4"/>
  <c r="BM96" i="4"/>
  <c r="BN96" i="4" s="1"/>
  <c r="BO96" i="4" s="1"/>
  <c r="BY96" i="4"/>
  <c r="BZ96" i="4" s="1"/>
  <c r="AL125" i="15" s="1"/>
  <c r="AH101" i="4"/>
  <c r="AI101" i="4" s="1"/>
  <c r="E99" i="14"/>
  <c r="F99" i="14" s="1"/>
  <c r="H99" i="14" s="1"/>
  <c r="AU100" i="4"/>
  <c r="H98" i="4"/>
  <c r="U103" i="4" l="1"/>
  <c r="W102" i="4"/>
  <c r="Z102" i="4" s="1"/>
  <c r="AA102" i="4" s="1"/>
  <c r="AB102" i="4" s="1"/>
  <c r="AM102" i="4" s="1"/>
  <c r="BD98" i="4"/>
  <c r="BE98" i="4" s="1"/>
  <c r="BP96" i="4"/>
  <c r="BQ96" i="4" s="1"/>
  <c r="BF97" i="4"/>
  <c r="BG97" i="4" s="1"/>
  <c r="AY98" i="4"/>
  <c r="AJ101" i="4"/>
  <c r="AK101" i="4" s="1"/>
  <c r="G99" i="4"/>
  <c r="I98" i="4"/>
  <c r="L98" i="4" s="1"/>
  <c r="AB166" i="15" s="1"/>
  <c r="AF102" i="4" l="1"/>
  <c r="AS102" i="4" s="1"/>
  <c r="AT102" i="4" s="1"/>
  <c r="AJ140" i="15" s="1"/>
  <c r="BR96" i="4"/>
  <c r="BX96" i="4" s="1"/>
  <c r="BW96" i="4"/>
  <c r="X103" i="4"/>
  <c r="Y103" i="4" s="1"/>
  <c r="S103" i="4"/>
  <c r="BH97" i="4"/>
  <c r="BS97" i="4" s="1"/>
  <c r="BL97" i="4"/>
  <c r="BM97" i="4" s="1"/>
  <c r="BN97" i="4" s="1"/>
  <c r="BO97" i="4" s="1"/>
  <c r="BP97" i="4" s="1"/>
  <c r="BK98" i="4"/>
  <c r="BB98" i="4"/>
  <c r="AN102" i="4"/>
  <c r="AO102" i="4"/>
  <c r="AP102" i="4" s="1"/>
  <c r="AL101" i="4"/>
  <c r="AR101" i="4" s="1"/>
  <c r="AD115" i="15" s="1"/>
  <c r="AQ101" i="4"/>
  <c r="O98" i="4"/>
  <c r="E97" i="12"/>
  <c r="F97" i="12" s="1"/>
  <c r="H97" i="12" s="1"/>
  <c r="J99" i="4"/>
  <c r="K99" i="4" s="1"/>
  <c r="E99" i="4"/>
  <c r="CA96" i="4" l="1"/>
  <c r="AF50" i="15"/>
  <c r="AG102" i="4"/>
  <c r="AH102" i="4" s="1"/>
  <c r="AI102" i="4" s="1"/>
  <c r="AJ102" i="4" s="1"/>
  <c r="AK102" i="4" s="1"/>
  <c r="AE103" i="4"/>
  <c r="V103" i="4"/>
  <c r="BQ97" i="4"/>
  <c r="BR97" i="4"/>
  <c r="BY97" i="4"/>
  <c r="BZ97" i="4" s="1"/>
  <c r="AL126" i="15" s="1"/>
  <c r="BC98" i="4"/>
  <c r="BF98" i="4" s="1"/>
  <c r="BG98" i="4" s="1"/>
  <c r="BA99" i="4"/>
  <c r="BT97" i="4"/>
  <c r="BU97" i="4"/>
  <c r="BV97" i="4" s="1"/>
  <c r="E100" i="14"/>
  <c r="F100" i="14" s="1"/>
  <c r="H100" i="14" s="1"/>
  <c r="AU101" i="4"/>
  <c r="H99" i="4"/>
  <c r="U104" i="4" l="1"/>
  <c r="W103" i="4"/>
  <c r="Z103" i="4" s="1"/>
  <c r="AA103" i="4" s="1"/>
  <c r="AB103" i="4" s="1"/>
  <c r="AM103" i="4" s="1"/>
  <c r="BW97" i="4"/>
  <c r="AY99" i="4"/>
  <c r="BD99" i="4"/>
  <c r="BE99" i="4" s="1"/>
  <c r="BH98" i="4"/>
  <c r="BS98" i="4" s="1"/>
  <c r="BL98" i="4"/>
  <c r="AL102" i="4"/>
  <c r="AR102" i="4" s="1"/>
  <c r="AD124" i="15" s="1"/>
  <c r="AQ102" i="4"/>
  <c r="G100" i="4"/>
  <c r="I99" i="4"/>
  <c r="L99" i="4" s="1"/>
  <c r="AB182" i="15" s="1"/>
  <c r="AF103" i="4" l="1"/>
  <c r="AS103" i="4" s="1"/>
  <c r="AT103" i="4" s="1"/>
  <c r="AJ141" i="15" s="1"/>
  <c r="X104" i="4"/>
  <c r="Y104" i="4" s="1"/>
  <c r="S104" i="4"/>
  <c r="BT98" i="4"/>
  <c r="BU98" i="4"/>
  <c r="BV98" i="4" s="1"/>
  <c r="BB99" i="4"/>
  <c r="BK99" i="4"/>
  <c r="BX97" i="4"/>
  <c r="BM98" i="4"/>
  <c r="BN98" i="4" s="1"/>
  <c r="BO98" i="4" s="1"/>
  <c r="BY98" i="4"/>
  <c r="BZ98" i="4" s="1"/>
  <c r="AL127" i="15" s="1"/>
  <c r="AU102" i="4"/>
  <c r="E101" i="14"/>
  <c r="F101" i="14" s="1"/>
  <c r="H101" i="14" s="1"/>
  <c r="AN103" i="4"/>
  <c r="AO103" i="4"/>
  <c r="E98" i="12"/>
  <c r="F98" i="12" s="1"/>
  <c r="H98" i="12" s="1"/>
  <c r="O99" i="4"/>
  <c r="J100" i="4"/>
  <c r="K100" i="4" s="1"/>
  <c r="E100" i="4"/>
  <c r="CA97" i="4" l="1"/>
  <c r="AF57" i="15"/>
  <c r="AG103" i="4"/>
  <c r="AH103" i="4" s="1"/>
  <c r="AI103" i="4" s="1"/>
  <c r="AE104" i="4"/>
  <c r="V104" i="4"/>
  <c r="BP98" i="4"/>
  <c r="BQ98" i="4" s="1"/>
  <c r="BA100" i="4"/>
  <c r="BC99" i="4"/>
  <c r="AP103" i="4"/>
  <c r="H100" i="4"/>
  <c r="U105" i="4" l="1"/>
  <c r="W104" i="4"/>
  <c r="Z104" i="4" s="1"/>
  <c r="AA104" i="4" s="1"/>
  <c r="AF104" i="4" s="1"/>
  <c r="AS104" i="4" s="1"/>
  <c r="AT104" i="4" s="1"/>
  <c r="AJ142" i="15" s="1"/>
  <c r="BW98" i="4"/>
  <c r="BF99" i="4"/>
  <c r="BG99" i="4" s="1"/>
  <c r="AY100" i="4"/>
  <c r="BK100" i="4" s="1"/>
  <c r="BD100" i="4"/>
  <c r="BR98" i="4"/>
  <c r="BX98" i="4" s="1"/>
  <c r="AJ103" i="4"/>
  <c r="AK103" i="4" s="1"/>
  <c r="G101" i="4"/>
  <c r="I100" i="4"/>
  <c r="L100" i="4" s="1"/>
  <c r="AB206" i="15" s="1"/>
  <c r="CA98" i="4" l="1"/>
  <c r="AF61" i="15"/>
  <c r="AB104" i="4"/>
  <c r="AM104" i="4" s="1"/>
  <c r="AO104" i="4" s="1"/>
  <c r="X105" i="4"/>
  <c r="Y105" i="4" s="1"/>
  <c r="S105" i="4"/>
  <c r="BL99" i="4"/>
  <c r="BH99" i="4"/>
  <c r="BS99" i="4" s="1"/>
  <c r="BE100" i="4"/>
  <c r="BB100" i="4"/>
  <c r="AG104" i="4"/>
  <c r="AL103" i="4"/>
  <c r="AR103" i="4" s="1"/>
  <c r="AD132" i="15" s="1"/>
  <c r="AQ103" i="4"/>
  <c r="O100" i="4"/>
  <c r="E99" i="12"/>
  <c r="F99" i="12" s="1"/>
  <c r="H99" i="12" s="1"/>
  <c r="J101" i="4"/>
  <c r="K101" i="4" s="1"/>
  <c r="E101" i="4"/>
  <c r="AN104" i="4" l="1"/>
  <c r="AE105" i="4"/>
  <c r="V105" i="4"/>
  <c r="AH104" i="4"/>
  <c r="AI104" i="4" s="1"/>
  <c r="AJ104" i="4" s="1"/>
  <c r="AK104" i="4" s="1"/>
  <c r="BT99" i="4"/>
  <c r="BU99" i="4"/>
  <c r="BV99" i="4" s="1"/>
  <c r="BC100" i="4"/>
  <c r="BF100" i="4" s="1"/>
  <c r="BG100" i="4" s="1"/>
  <c r="BA101" i="4"/>
  <c r="BY99" i="4"/>
  <c r="BZ99" i="4" s="1"/>
  <c r="AL128" i="15" s="1"/>
  <c r="BM99" i="4"/>
  <c r="BN99" i="4" s="1"/>
  <c r="BO99" i="4" s="1"/>
  <c r="E102" i="14"/>
  <c r="F102" i="14" s="1"/>
  <c r="H102" i="14" s="1"/>
  <c r="AU103" i="4"/>
  <c r="AP104" i="4"/>
  <c r="H101" i="4"/>
  <c r="U106" i="4" l="1"/>
  <c r="X106" i="4" s="1"/>
  <c r="Y106" i="4" s="1"/>
  <c r="W105" i="4"/>
  <c r="Z105" i="4" s="1"/>
  <c r="AA105" i="4" s="1"/>
  <c r="BP99" i="4"/>
  <c r="BW99" i="4" s="1"/>
  <c r="AY101" i="4"/>
  <c r="BD101" i="4"/>
  <c r="BE101" i="4" s="1"/>
  <c r="BH100" i="4"/>
  <c r="BS100" i="4" s="1"/>
  <c r="BL100" i="4"/>
  <c r="AL104" i="4"/>
  <c r="AR104" i="4" s="1"/>
  <c r="AD147" i="15" s="1"/>
  <c r="AQ104" i="4"/>
  <c r="I101" i="4"/>
  <c r="L101" i="4" s="1"/>
  <c r="AB226" i="15" s="1"/>
  <c r="G102" i="4"/>
  <c r="S106" i="4" l="1"/>
  <c r="AE106" i="4" s="1"/>
  <c r="BR99" i="4"/>
  <c r="BX99" i="4" s="1"/>
  <c r="AB105" i="4"/>
  <c r="AM105" i="4" s="1"/>
  <c r="AF105" i="4"/>
  <c r="BT100" i="4"/>
  <c r="BU100" i="4"/>
  <c r="BV100" i="4" s="1"/>
  <c r="BM100" i="4"/>
  <c r="BN100" i="4" s="1"/>
  <c r="BO100" i="4" s="1"/>
  <c r="BY100" i="4"/>
  <c r="BZ100" i="4" s="1"/>
  <c r="AL129" i="15" s="1"/>
  <c r="BK101" i="4"/>
  <c r="BB101" i="4"/>
  <c r="BQ99" i="4"/>
  <c r="E103" i="14"/>
  <c r="F103" i="14" s="1"/>
  <c r="H103" i="14" s="1"/>
  <c r="AU104" i="4"/>
  <c r="J102" i="4"/>
  <c r="K102" i="4" s="1"/>
  <c r="E102" i="4"/>
  <c r="O101" i="4"/>
  <c r="E100" i="12"/>
  <c r="F100" i="12" s="1"/>
  <c r="H100" i="12" s="1"/>
  <c r="CA99" i="4" l="1"/>
  <c r="AF64" i="15"/>
  <c r="V106" i="4"/>
  <c r="U107" i="4" s="1"/>
  <c r="AS105" i="4"/>
  <c r="AT105" i="4" s="1"/>
  <c r="AJ143" i="15" s="1"/>
  <c r="AG105" i="4"/>
  <c r="AO105" i="4"/>
  <c r="AP105" i="4" s="1"/>
  <c r="AN105" i="4"/>
  <c r="BA102" i="4"/>
  <c r="BC101" i="4"/>
  <c r="BF101" i="4" s="1"/>
  <c r="BG101" i="4" s="1"/>
  <c r="BP100" i="4"/>
  <c r="BR100" i="4" s="1"/>
  <c r="H102" i="4"/>
  <c r="W106" i="4" l="1"/>
  <c r="Z106" i="4" s="1"/>
  <c r="AA106" i="4" s="1"/>
  <c r="AB106" i="4" s="1"/>
  <c r="AM106" i="4" s="1"/>
  <c r="AO106" i="4" s="1"/>
  <c r="AH105" i="4"/>
  <c r="AI105" i="4" s="1"/>
  <c r="AJ105" i="4" s="1"/>
  <c r="X107" i="4"/>
  <c r="Y107" i="4" s="1"/>
  <c r="S107" i="4"/>
  <c r="BQ100" i="4"/>
  <c r="BW100" i="4"/>
  <c r="BX100" i="4"/>
  <c r="BH101" i="4"/>
  <c r="BS101" i="4" s="1"/>
  <c r="BL101" i="4"/>
  <c r="AY102" i="4"/>
  <c r="BD102" i="4"/>
  <c r="I102" i="4"/>
  <c r="L102" i="4" s="1"/>
  <c r="AB238" i="15" s="1"/>
  <c r="G103" i="4"/>
  <c r="J103" i="4" s="1"/>
  <c r="K103" i="4" s="1"/>
  <c r="CA100" i="4" l="1"/>
  <c r="AF67" i="15"/>
  <c r="AN106" i="4"/>
  <c r="AF106" i="4"/>
  <c r="AS106" i="4" s="1"/>
  <c r="AT106" i="4" s="1"/>
  <c r="AJ144" i="15" s="1"/>
  <c r="V107" i="4"/>
  <c r="AE107" i="4"/>
  <c r="AK105" i="4"/>
  <c r="AQ105" i="4"/>
  <c r="AL105" i="4"/>
  <c r="AR105" i="4" s="1"/>
  <c r="AD151" i="15" s="1"/>
  <c r="BM101" i="4"/>
  <c r="BN101" i="4" s="1"/>
  <c r="BO101" i="4" s="1"/>
  <c r="BP101" i="4" s="1"/>
  <c r="BQ101" i="4" s="1"/>
  <c r="BY101" i="4"/>
  <c r="BZ101" i="4" s="1"/>
  <c r="AL130" i="15" s="1"/>
  <c r="BE102" i="4"/>
  <c r="BT101" i="4"/>
  <c r="BU101" i="4"/>
  <c r="BV101" i="4" s="1"/>
  <c r="BK102" i="4"/>
  <c r="BB102" i="4"/>
  <c r="AP106" i="4"/>
  <c r="E103" i="4"/>
  <c r="O102" i="4"/>
  <c r="E101" i="12"/>
  <c r="F101" i="12" s="1"/>
  <c r="H101" i="12" s="1"/>
  <c r="AG106" i="4" l="1"/>
  <c r="AH106" i="4" s="1"/>
  <c r="AI106" i="4" s="1"/>
  <c r="AJ106" i="4" s="1"/>
  <c r="AK106" i="4" s="1"/>
  <c r="AU105" i="4"/>
  <c r="E104" i="14"/>
  <c r="F104" i="14" s="1"/>
  <c r="H104" i="14" s="1"/>
  <c r="U108" i="4"/>
  <c r="W107" i="4"/>
  <c r="Z107" i="4" s="1"/>
  <c r="AA107" i="4" s="1"/>
  <c r="BR101" i="4"/>
  <c r="BW101" i="4"/>
  <c r="BC102" i="4"/>
  <c r="BF102" i="4" s="1"/>
  <c r="BG102" i="4" s="1"/>
  <c r="BA103" i="4"/>
  <c r="H103" i="4"/>
  <c r="AB107" i="4" l="1"/>
  <c r="AM107" i="4" s="1"/>
  <c r="AN107" i="4" s="1"/>
  <c r="AF107" i="4"/>
  <c r="AS107" i="4" s="1"/>
  <c r="AT107" i="4" s="1"/>
  <c r="AJ145" i="15" s="1"/>
  <c r="X108" i="4"/>
  <c r="Y108" i="4" s="1"/>
  <c r="S108" i="4"/>
  <c r="BX101" i="4"/>
  <c r="AY103" i="4"/>
  <c r="BD103" i="4"/>
  <c r="BL102" i="4"/>
  <c r="BH102" i="4"/>
  <c r="BS102" i="4" s="1"/>
  <c r="AL106" i="4"/>
  <c r="AR106" i="4" s="1"/>
  <c r="AD155" i="15" s="1"/>
  <c r="AQ106" i="4"/>
  <c r="I103" i="4"/>
  <c r="L103" i="4" s="1"/>
  <c r="AB255" i="15" s="1"/>
  <c r="G104" i="4"/>
  <c r="J104" i="4" s="1"/>
  <c r="K104" i="4" s="1"/>
  <c r="CA101" i="4" l="1"/>
  <c r="AF68" i="15"/>
  <c r="AO107" i="4"/>
  <c r="AP107" i="4" s="1"/>
  <c r="AG107" i="4"/>
  <c r="AH107" i="4" s="1"/>
  <c r="AI107" i="4" s="1"/>
  <c r="AJ107" i="4" s="1"/>
  <c r="AK107" i="4" s="1"/>
  <c r="V108" i="4"/>
  <c r="AE108" i="4"/>
  <c r="BT102" i="4"/>
  <c r="BU102" i="4"/>
  <c r="BV102" i="4" s="1"/>
  <c r="BE103" i="4"/>
  <c r="BB103" i="4"/>
  <c r="BK103" i="4"/>
  <c r="BM102" i="4"/>
  <c r="BN102" i="4" s="1"/>
  <c r="BO102" i="4" s="1"/>
  <c r="BP102" i="4" s="1"/>
  <c r="BY102" i="4"/>
  <c r="BZ102" i="4" s="1"/>
  <c r="AL131" i="15" s="1"/>
  <c r="E105" i="14"/>
  <c r="F105" i="14" s="1"/>
  <c r="H105" i="14" s="1"/>
  <c r="AU106" i="4"/>
  <c r="E104" i="4"/>
  <c r="O103" i="4"/>
  <c r="E102" i="12"/>
  <c r="F102" i="12" s="1"/>
  <c r="H102" i="12" s="1"/>
  <c r="W108" i="4" l="1"/>
  <c r="Z108" i="4" s="1"/>
  <c r="AA108" i="4" s="1"/>
  <c r="U109" i="4"/>
  <c r="X109" i="4" s="1"/>
  <c r="Y109" i="4" s="1"/>
  <c r="BR102" i="4"/>
  <c r="BX102" i="4" s="1"/>
  <c r="BQ102" i="4"/>
  <c r="BW102" i="4"/>
  <c r="BC103" i="4"/>
  <c r="BF103" i="4" s="1"/>
  <c r="BG103" i="4" s="1"/>
  <c r="BA104" i="4"/>
  <c r="AL107" i="4"/>
  <c r="AR107" i="4" s="1"/>
  <c r="AD160" i="15" s="1"/>
  <c r="AQ107" i="4"/>
  <c r="H104" i="4"/>
  <c r="CA102" i="4" l="1"/>
  <c r="AF70" i="15"/>
  <c r="S109" i="4"/>
  <c r="AB108" i="4"/>
  <c r="AM108" i="4" s="1"/>
  <c r="AF108" i="4"/>
  <c r="AY104" i="4"/>
  <c r="BD104" i="4"/>
  <c r="BH103" i="4"/>
  <c r="BS103" i="4" s="1"/>
  <c r="BL103" i="4"/>
  <c r="BM103" i="4" s="1"/>
  <c r="BN103" i="4" s="1"/>
  <c r="BO103" i="4" s="1"/>
  <c r="E106" i="14"/>
  <c r="F106" i="14" s="1"/>
  <c r="H106" i="14" s="1"/>
  <c r="AU107" i="4"/>
  <c r="I104" i="4"/>
  <c r="L104" i="4" s="1"/>
  <c r="AB274" i="15" s="1"/>
  <c r="G105" i="4"/>
  <c r="J105" i="4" s="1"/>
  <c r="K105" i="4" s="1"/>
  <c r="AN108" i="4" l="1"/>
  <c r="AO108" i="4"/>
  <c r="AP108" i="4" s="1"/>
  <c r="AS108" i="4"/>
  <c r="AT108" i="4" s="1"/>
  <c r="AJ146" i="15" s="1"/>
  <c r="AG108" i="4"/>
  <c r="AH108" i="4" s="1"/>
  <c r="AI108" i="4" s="1"/>
  <c r="AJ108" i="4" s="1"/>
  <c r="AK108" i="4" s="1"/>
  <c r="AE109" i="4"/>
  <c r="V109" i="4"/>
  <c r="BP103" i="4"/>
  <c r="BR103" i="4" s="1"/>
  <c r="BT103" i="4"/>
  <c r="BU103" i="4"/>
  <c r="BV103" i="4" s="1"/>
  <c r="BE104" i="4"/>
  <c r="BY103" i="4"/>
  <c r="BZ103" i="4" s="1"/>
  <c r="AL132" i="15" s="1"/>
  <c r="BB104" i="4"/>
  <c r="BK104" i="4"/>
  <c r="E105" i="4"/>
  <c r="E103" i="12"/>
  <c r="F103" i="12" s="1"/>
  <c r="H103" i="12" s="1"/>
  <c r="O104" i="4"/>
  <c r="AL108" i="4" l="1"/>
  <c r="AR108" i="4" s="1"/>
  <c r="W109" i="4"/>
  <c r="Z109" i="4" s="1"/>
  <c r="AA109" i="4" s="1"/>
  <c r="U110" i="4"/>
  <c r="X110" i="4" s="1"/>
  <c r="Y110" i="4" s="1"/>
  <c r="AQ108" i="4"/>
  <c r="BQ103" i="4"/>
  <c r="BW103" i="4"/>
  <c r="BA105" i="4"/>
  <c r="BC104" i="4"/>
  <c r="BF104" i="4" s="1"/>
  <c r="BG104" i="4" s="1"/>
  <c r="H105" i="4"/>
  <c r="I105" i="4" s="1"/>
  <c r="L105" i="4" s="1"/>
  <c r="AB277" i="15" s="1"/>
  <c r="AU108" i="4" l="1"/>
  <c r="AD156" i="15"/>
  <c r="E107" i="14"/>
  <c r="F107" i="14" s="1"/>
  <c r="H107" i="14" s="1"/>
  <c r="S110" i="4"/>
  <c r="AB109" i="4"/>
  <c r="AM109" i="4" s="1"/>
  <c r="AF109" i="4"/>
  <c r="AY105" i="4"/>
  <c r="BK105" i="4" s="1"/>
  <c r="BD105" i="4"/>
  <c r="BE105" i="4" s="1"/>
  <c r="BH104" i="4"/>
  <c r="BS104" i="4" s="1"/>
  <c r="BL104" i="4"/>
  <c r="BX103" i="4"/>
  <c r="G106" i="4"/>
  <c r="J106" i="4" s="1"/>
  <c r="K106" i="4" s="1"/>
  <c r="O105" i="4"/>
  <c r="E104" i="12"/>
  <c r="F104" i="12" s="1"/>
  <c r="H104" i="12" s="1"/>
  <c r="CA103" i="4" l="1"/>
  <c r="AF72" i="15"/>
  <c r="AN109" i="4"/>
  <c r="AO109" i="4"/>
  <c r="AP109" i="4" s="1"/>
  <c r="AS109" i="4"/>
  <c r="AT109" i="4" s="1"/>
  <c r="AJ147" i="15" s="1"/>
  <c r="AG109" i="4"/>
  <c r="V110" i="4"/>
  <c r="AE110" i="4"/>
  <c r="BB105" i="4"/>
  <c r="BA106" i="4" s="1"/>
  <c r="BT104" i="4"/>
  <c r="BU104" i="4"/>
  <c r="BV104" i="4" s="1"/>
  <c r="BM104" i="4"/>
  <c r="BN104" i="4" s="1"/>
  <c r="BO104" i="4" s="1"/>
  <c r="BP104" i="4" s="1"/>
  <c r="BR104" i="4" s="1"/>
  <c r="BY104" i="4"/>
  <c r="BZ104" i="4" s="1"/>
  <c r="AL133" i="15" s="1"/>
  <c r="E106" i="4"/>
  <c r="H106" i="4" s="1"/>
  <c r="AH109" i="4" l="1"/>
  <c r="U111" i="4"/>
  <c r="X111" i="4" s="1"/>
  <c r="Y111" i="4" s="1"/>
  <c r="W110" i="4"/>
  <c r="Z110" i="4" s="1"/>
  <c r="AA110" i="4" s="1"/>
  <c r="BC105" i="4"/>
  <c r="BF105" i="4" s="1"/>
  <c r="BG105" i="4" s="1"/>
  <c r="AY106" i="4"/>
  <c r="BK106" i="4" s="1"/>
  <c r="BX104" i="4"/>
  <c r="BQ104" i="4"/>
  <c r="BD106" i="4"/>
  <c r="BE106" i="4" s="1"/>
  <c r="I106" i="4"/>
  <c r="L106" i="4" s="1"/>
  <c r="AB279" i="15" s="1"/>
  <c r="G107" i="4"/>
  <c r="CA104" i="4" l="1"/>
  <c r="AF76" i="15"/>
  <c r="AB110" i="4"/>
  <c r="AM110" i="4" s="1"/>
  <c r="AF110" i="4"/>
  <c r="S111" i="4"/>
  <c r="AI109" i="4"/>
  <c r="AJ109" i="4" s="1"/>
  <c r="AL109" i="4" s="1"/>
  <c r="AR109" i="4" s="1"/>
  <c r="AD159" i="15" s="1"/>
  <c r="BB106" i="4"/>
  <c r="BA107" i="4" s="1"/>
  <c r="BW104" i="4"/>
  <c r="BH105" i="4"/>
  <c r="BS105" i="4" s="1"/>
  <c r="BL105" i="4"/>
  <c r="E107" i="4"/>
  <c r="J107" i="4"/>
  <c r="K107" i="4" s="1"/>
  <c r="O106" i="4"/>
  <c r="E105" i="12"/>
  <c r="F105" i="12" s="1"/>
  <c r="H105" i="12" s="1"/>
  <c r="AE111" i="4" l="1"/>
  <c r="V111" i="4"/>
  <c r="AS110" i="4"/>
  <c r="AT110" i="4" s="1"/>
  <c r="AJ148" i="15" s="1"/>
  <c r="AG110" i="4"/>
  <c r="E108" i="14"/>
  <c r="F108" i="14" s="1"/>
  <c r="H108" i="14" s="1"/>
  <c r="AU109" i="4"/>
  <c r="AK109" i="4"/>
  <c r="AQ109" i="4"/>
  <c r="AN110" i="4"/>
  <c r="AO110" i="4"/>
  <c r="AP110" i="4" s="1"/>
  <c r="BC106" i="4"/>
  <c r="BF106" i="4" s="1"/>
  <c r="BG106" i="4" s="1"/>
  <c r="BT105" i="4"/>
  <c r="BU105" i="4"/>
  <c r="BV105" i="4" s="1"/>
  <c r="BM105" i="4"/>
  <c r="BN105" i="4" s="1"/>
  <c r="BO105" i="4" s="1"/>
  <c r="BY105" i="4"/>
  <c r="BZ105" i="4" s="1"/>
  <c r="AL134" i="15" s="1"/>
  <c r="AY107" i="4"/>
  <c r="BD107" i="4"/>
  <c r="H107" i="4"/>
  <c r="BH106" i="4" l="1"/>
  <c r="BS106" i="4" s="1"/>
  <c r="BT106" i="4" s="1"/>
  <c r="AH110" i="4"/>
  <c r="W111" i="4"/>
  <c r="U112" i="4"/>
  <c r="X112" i="4" s="1"/>
  <c r="Y112" i="4" s="1"/>
  <c r="BL106" i="4"/>
  <c r="BM106" i="4" s="1"/>
  <c r="BN106" i="4" s="1"/>
  <c r="BO106" i="4" s="1"/>
  <c r="BP105" i="4"/>
  <c r="BQ105" i="4" s="1"/>
  <c r="BE107" i="4"/>
  <c r="BK107" i="4"/>
  <c r="BB107" i="4"/>
  <c r="G108" i="4"/>
  <c r="I107" i="4"/>
  <c r="L107" i="4" s="1"/>
  <c r="AB283" i="15" s="1"/>
  <c r="BY106" i="4" l="1"/>
  <c r="BZ106" i="4" s="1"/>
  <c r="AL135" i="15" s="1"/>
  <c r="BU106" i="4"/>
  <c r="BV106" i="4" s="1"/>
  <c r="Z111" i="4"/>
  <c r="AA111" i="4" s="1"/>
  <c r="S112" i="4"/>
  <c r="AI110" i="4"/>
  <c r="BR105" i="4"/>
  <c r="BX105" i="4" s="1"/>
  <c r="BA108" i="4"/>
  <c r="BC107" i="4"/>
  <c r="BF107" i="4" s="1"/>
  <c r="BG107" i="4" s="1"/>
  <c r="BW105" i="4"/>
  <c r="BP106" i="4"/>
  <c r="BQ106" i="4" s="1"/>
  <c r="E108" i="4"/>
  <c r="J108" i="4"/>
  <c r="K108" i="4" s="1"/>
  <c r="E106" i="12"/>
  <c r="F106" i="12" s="1"/>
  <c r="H106" i="12" s="1"/>
  <c r="O107" i="4"/>
  <c r="CA105" i="4" l="1"/>
  <c r="AF79" i="15"/>
  <c r="AE112" i="4"/>
  <c r="V112" i="4"/>
  <c r="AJ110" i="4"/>
  <c r="AK110" i="4" s="1"/>
  <c r="AF111" i="4"/>
  <c r="AG111" i="4" s="1"/>
  <c r="AB111" i="4"/>
  <c r="AM111" i="4" s="1"/>
  <c r="BH107" i="4"/>
  <c r="BS107" i="4" s="1"/>
  <c r="BL107" i="4"/>
  <c r="BW106" i="4"/>
  <c r="BR106" i="4"/>
  <c r="BX106" i="4" s="1"/>
  <c r="AY108" i="4"/>
  <c r="BK108" i="4" s="1"/>
  <c r="BD108" i="4"/>
  <c r="H108" i="4"/>
  <c r="CA106" i="4" l="1"/>
  <c r="AF83" i="15"/>
  <c r="U113" i="4"/>
  <c r="X113" i="4" s="1"/>
  <c r="Y113" i="4" s="1"/>
  <c r="W112" i="4"/>
  <c r="Z112" i="4" s="1"/>
  <c r="AA112" i="4" s="1"/>
  <c r="AH111" i="4"/>
  <c r="AI111" i="4" s="1"/>
  <c r="AJ111" i="4" s="1"/>
  <c r="AQ110" i="4"/>
  <c r="AL110" i="4"/>
  <c r="AR110" i="4" s="1"/>
  <c r="AD168" i="15" s="1"/>
  <c r="AN111" i="4"/>
  <c r="AO111" i="4"/>
  <c r="AS111" i="4"/>
  <c r="AT111" i="4" s="1"/>
  <c r="AJ149" i="15" s="1"/>
  <c r="BT107" i="4"/>
  <c r="BU107" i="4"/>
  <c r="BV107" i="4" s="1"/>
  <c r="BM107" i="4"/>
  <c r="BN107" i="4" s="1"/>
  <c r="BO107" i="4" s="1"/>
  <c r="BY107" i="4"/>
  <c r="BZ107" i="4" s="1"/>
  <c r="AL136" i="15" s="1"/>
  <c r="BB108" i="4"/>
  <c r="BE108" i="4"/>
  <c r="I108" i="4"/>
  <c r="L108" i="4" s="1"/>
  <c r="AB266" i="15" s="1"/>
  <c r="G109" i="4"/>
  <c r="S113" i="4" l="1"/>
  <c r="AE113" i="4" s="1"/>
  <c r="AK111" i="4"/>
  <c r="AL111" i="4"/>
  <c r="AU110" i="4"/>
  <c r="E109" i="14"/>
  <c r="F109" i="14" s="1"/>
  <c r="H109" i="14" s="1"/>
  <c r="AB112" i="4"/>
  <c r="AM112" i="4" s="1"/>
  <c r="AN112" i="4" s="1"/>
  <c r="AF112" i="4"/>
  <c r="AS112" i="4" s="1"/>
  <c r="AT112" i="4" s="1"/>
  <c r="AJ150" i="15" s="1"/>
  <c r="AP111" i="4"/>
  <c r="AQ111" i="4" s="1"/>
  <c r="BP107" i="4"/>
  <c r="BR107" i="4" s="1"/>
  <c r="BA109" i="4"/>
  <c r="BC108" i="4"/>
  <c r="BF108" i="4" s="1"/>
  <c r="BG108" i="4" s="1"/>
  <c r="J109" i="4"/>
  <c r="K109" i="4" s="1"/>
  <c r="E109" i="4"/>
  <c r="E107" i="12"/>
  <c r="F107" i="12" s="1"/>
  <c r="H107" i="12" s="1"/>
  <c r="O108" i="4"/>
  <c r="V113" i="4" l="1"/>
  <c r="W113" i="4" s="1"/>
  <c r="Z113" i="4" s="1"/>
  <c r="AA113" i="4" s="1"/>
  <c r="AO112" i="4"/>
  <c r="AP112" i="4" s="1"/>
  <c r="AR111" i="4"/>
  <c r="AD174" i="15" s="1"/>
  <c r="AG112" i="4"/>
  <c r="AH112" i="4" s="1"/>
  <c r="AI112" i="4" s="1"/>
  <c r="AJ112" i="4" s="1"/>
  <c r="BQ107" i="4"/>
  <c r="BX107" i="4"/>
  <c r="BH108" i="4"/>
  <c r="BS108" i="4" s="1"/>
  <c r="BL108" i="4"/>
  <c r="AY109" i="4"/>
  <c r="BD109" i="4"/>
  <c r="BW107" i="4"/>
  <c r="H109" i="4"/>
  <c r="CA107" i="4" l="1"/>
  <c r="AF87" i="15"/>
  <c r="U114" i="4"/>
  <c r="X114" i="4" s="1"/>
  <c r="Y114" i="4" s="1"/>
  <c r="AQ112" i="4"/>
  <c r="AK112" i="4"/>
  <c r="AL112" i="4"/>
  <c r="AR112" i="4" s="1"/>
  <c r="S114" i="4"/>
  <c r="E110" i="14"/>
  <c r="F110" i="14" s="1"/>
  <c r="H110" i="14" s="1"/>
  <c r="AU111" i="4"/>
  <c r="AB113" i="4"/>
  <c r="AM113" i="4" s="1"/>
  <c r="AF113" i="4"/>
  <c r="AS113" i="4" s="1"/>
  <c r="AT113" i="4" s="1"/>
  <c r="AJ151" i="15" s="1"/>
  <c r="BT108" i="4"/>
  <c r="BU108" i="4"/>
  <c r="BV108" i="4" s="1"/>
  <c r="BM108" i="4"/>
  <c r="BN108" i="4" s="1"/>
  <c r="BO108" i="4" s="1"/>
  <c r="BP108" i="4" s="1"/>
  <c r="BY108" i="4"/>
  <c r="BZ108" i="4" s="1"/>
  <c r="AL137" i="15" s="1"/>
  <c r="BK109" i="4"/>
  <c r="BB109" i="4"/>
  <c r="BE109" i="4"/>
  <c r="I109" i="4"/>
  <c r="L109" i="4" s="1"/>
  <c r="AB269" i="15" s="1"/>
  <c r="G110" i="4"/>
  <c r="AU112" i="4" l="1"/>
  <c r="AD180" i="15"/>
  <c r="E111" i="14"/>
  <c r="F111" i="14" s="1"/>
  <c r="H111" i="14" s="1"/>
  <c r="AE114" i="4"/>
  <c r="V114" i="4"/>
  <c r="AN113" i="4"/>
  <c r="AO113" i="4"/>
  <c r="AP113" i="4" s="1"/>
  <c r="AG113" i="4"/>
  <c r="BR108" i="4"/>
  <c r="BX108" i="4" s="1"/>
  <c r="BC109" i="4"/>
  <c r="BF109" i="4" s="1"/>
  <c r="BG109" i="4" s="1"/>
  <c r="BA110" i="4"/>
  <c r="BQ108" i="4"/>
  <c r="BW108" i="4"/>
  <c r="J110" i="4"/>
  <c r="K110" i="4" s="1"/>
  <c r="E110" i="4"/>
  <c r="O109" i="4"/>
  <c r="E108" i="12"/>
  <c r="F108" i="12" s="1"/>
  <c r="H108" i="12" s="1"/>
  <c r="CA108" i="4" l="1"/>
  <c r="AF89" i="15"/>
  <c r="U115" i="4"/>
  <c r="X115" i="4" s="1"/>
  <c r="Y115" i="4" s="1"/>
  <c r="W114" i="4"/>
  <c r="Z114" i="4" s="1"/>
  <c r="AA114" i="4" s="1"/>
  <c r="AH113" i="4"/>
  <c r="AI113" i="4" s="1"/>
  <c r="BH109" i="4"/>
  <c r="BS109" i="4" s="1"/>
  <c r="BL109" i="4"/>
  <c r="BM109" i="4" s="1"/>
  <c r="BN109" i="4" s="1"/>
  <c r="BO109" i="4" s="1"/>
  <c r="BP109" i="4" s="1"/>
  <c r="AY110" i="4"/>
  <c r="BD110" i="4"/>
  <c r="BE110" i="4" s="1"/>
  <c r="H110" i="4"/>
  <c r="S115" i="4" l="1"/>
  <c r="AE115" i="4" s="1"/>
  <c r="AJ113" i="4"/>
  <c r="AK113" i="4" s="1"/>
  <c r="AF114" i="4"/>
  <c r="AS114" i="4" s="1"/>
  <c r="AT114" i="4" s="1"/>
  <c r="AJ152" i="15" s="1"/>
  <c r="AB114" i="4"/>
  <c r="AM114" i="4" s="1"/>
  <c r="BQ109" i="4"/>
  <c r="BT109" i="4"/>
  <c r="BU109" i="4"/>
  <c r="BV109" i="4" s="1"/>
  <c r="BR109" i="4"/>
  <c r="BY109" i="4"/>
  <c r="BZ109" i="4" s="1"/>
  <c r="AL138" i="15" s="1"/>
  <c r="BK110" i="4"/>
  <c r="BB110" i="4"/>
  <c r="G111" i="4"/>
  <c r="J111" i="4" s="1"/>
  <c r="K111" i="4" s="1"/>
  <c r="I110" i="4"/>
  <c r="L110" i="4" s="1"/>
  <c r="AB290" i="15" s="1"/>
  <c r="V115" i="4" l="1"/>
  <c r="W115" i="4" s="1"/>
  <c r="Z115" i="4" s="1"/>
  <c r="AA115" i="4" s="1"/>
  <c r="AB115" i="4" s="1"/>
  <c r="AM115" i="4" s="1"/>
  <c r="AG114" i="4"/>
  <c r="AH114" i="4" s="1"/>
  <c r="AI114" i="4" s="1"/>
  <c r="AJ114" i="4" s="1"/>
  <c r="AK114" i="4" s="1"/>
  <c r="AN114" i="4"/>
  <c r="AO114" i="4"/>
  <c r="AP114" i="4" s="1"/>
  <c r="AL113" i="4"/>
  <c r="AR113" i="4" s="1"/>
  <c r="AD187" i="15" s="1"/>
  <c r="AQ113" i="4"/>
  <c r="BW109" i="4"/>
  <c r="BA111" i="4"/>
  <c r="BC110" i="4"/>
  <c r="E111" i="4"/>
  <c r="E109" i="12"/>
  <c r="F109" i="12" s="1"/>
  <c r="H109" i="12" s="1"/>
  <c r="O110" i="4"/>
  <c r="U116" i="4" l="1"/>
  <c r="X116" i="4" s="1"/>
  <c r="Y116" i="4" s="1"/>
  <c r="AF115" i="4"/>
  <c r="AS115" i="4" s="1"/>
  <c r="AT115" i="4" s="1"/>
  <c r="AJ153" i="15" s="1"/>
  <c r="E112" i="14"/>
  <c r="F112" i="14" s="1"/>
  <c r="H112" i="14" s="1"/>
  <c r="AU113" i="4"/>
  <c r="BX109" i="4"/>
  <c r="BF110" i="4"/>
  <c r="BG110" i="4" s="1"/>
  <c r="AY111" i="4"/>
  <c r="BK111" i="4" s="1"/>
  <c r="BD111" i="4"/>
  <c r="AL114" i="4"/>
  <c r="AR114" i="4" s="1"/>
  <c r="AD192" i="15" s="1"/>
  <c r="AQ114" i="4"/>
  <c r="AN115" i="4"/>
  <c r="AO115" i="4"/>
  <c r="AP115" i="4" s="1"/>
  <c r="H111" i="4"/>
  <c r="CA109" i="4" l="1"/>
  <c r="AF94" i="15"/>
  <c r="S116" i="4"/>
  <c r="AE116" i="4" s="1"/>
  <c r="AG115" i="4"/>
  <c r="AH115" i="4" s="1"/>
  <c r="AI115" i="4" s="1"/>
  <c r="AJ115" i="4" s="1"/>
  <c r="AK115" i="4" s="1"/>
  <c r="BB111" i="4"/>
  <c r="BL110" i="4"/>
  <c r="BM110" i="4" s="1"/>
  <c r="BN110" i="4" s="1"/>
  <c r="BO110" i="4" s="1"/>
  <c r="BH110" i="4"/>
  <c r="BS110" i="4" s="1"/>
  <c r="BE111" i="4"/>
  <c r="E113" i="14"/>
  <c r="F113" i="14" s="1"/>
  <c r="H113" i="14" s="1"/>
  <c r="AU114" i="4"/>
  <c r="G112" i="4"/>
  <c r="I111" i="4"/>
  <c r="L111" i="4" s="1"/>
  <c r="AB293" i="15" s="1"/>
  <c r="V116" i="4" l="1"/>
  <c r="U117" i="4" s="1"/>
  <c r="BT110" i="4"/>
  <c r="BU110" i="4"/>
  <c r="BV110" i="4" s="1"/>
  <c r="BP110" i="4"/>
  <c r="BR110" i="4" s="1"/>
  <c r="BA112" i="4"/>
  <c r="BC111" i="4"/>
  <c r="BY110" i="4"/>
  <c r="BZ110" i="4" s="1"/>
  <c r="AL139" i="15" s="1"/>
  <c r="AL115" i="4"/>
  <c r="AR115" i="4" s="1"/>
  <c r="AD197" i="15" s="1"/>
  <c r="AQ115" i="4"/>
  <c r="E110" i="12"/>
  <c r="F110" i="12" s="1"/>
  <c r="H110" i="12" s="1"/>
  <c r="O111" i="4"/>
  <c r="J112" i="4"/>
  <c r="K112" i="4" s="1"/>
  <c r="E112" i="4"/>
  <c r="W116" i="4" l="1"/>
  <c r="Z116" i="4" s="1"/>
  <c r="AA116" i="4" s="1"/>
  <c r="AF116" i="4" s="1"/>
  <c r="S117" i="4"/>
  <c r="X117" i="4"/>
  <c r="Y117" i="4" s="1"/>
  <c r="BD112" i="4"/>
  <c r="AY112" i="4"/>
  <c r="BQ110" i="4"/>
  <c r="BF111" i="4"/>
  <c r="BG111" i="4" s="1"/>
  <c r="BX110" i="4"/>
  <c r="AU115" i="4"/>
  <c r="E114" i="14"/>
  <c r="F114" i="14" s="1"/>
  <c r="H114" i="14" s="1"/>
  <c r="H112" i="4"/>
  <c r="CA110" i="4" l="1"/>
  <c r="AF102" i="15"/>
  <c r="AB116" i="4"/>
  <c r="AM116" i="4" s="1"/>
  <c r="AO116" i="4" s="1"/>
  <c r="AP116" i="4" s="1"/>
  <c r="AE117" i="4"/>
  <c r="V117" i="4"/>
  <c r="AS116" i="4"/>
  <c r="AT116" i="4" s="1"/>
  <c r="AJ154" i="15" s="1"/>
  <c r="AG116" i="4"/>
  <c r="BW110" i="4"/>
  <c r="BE112" i="4"/>
  <c r="BH111" i="4"/>
  <c r="BS111" i="4" s="1"/>
  <c r="BL111" i="4"/>
  <c r="BM111" i="4" s="1"/>
  <c r="BN111" i="4" s="1"/>
  <c r="BO111" i="4" s="1"/>
  <c r="BB112" i="4"/>
  <c r="BK112" i="4"/>
  <c r="I112" i="4"/>
  <c r="L112" i="4" s="1"/>
  <c r="AB296" i="15" s="1"/>
  <c r="G113" i="4"/>
  <c r="AN116" i="4" l="1"/>
  <c r="AH116" i="4"/>
  <c r="AI116" i="4" s="1"/>
  <c r="AJ116" i="4" s="1"/>
  <c r="W117" i="4"/>
  <c r="U118" i="4"/>
  <c r="X118" i="4" s="1"/>
  <c r="Y118" i="4" s="1"/>
  <c r="BC112" i="4"/>
  <c r="BF112" i="4" s="1"/>
  <c r="BG112" i="4" s="1"/>
  <c r="BA113" i="4"/>
  <c r="BT111" i="4"/>
  <c r="BU111" i="4"/>
  <c r="BV111" i="4" s="1"/>
  <c r="BP111" i="4"/>
  <c r="BR111" i="4" s="1"/>
  <c r="BY111" i="4"/>
  <c r="BZ111" i="4" s="1"/>
  <c r="AL140" i="15" s="1"/>
  <c r="J113" i="4"/>
  <c r="K113" i="4" s="1"/>
  <c r="E113" i="4"/>
  <c r="O112" i="4"/>
  <c r="E111" i="12"/>
  <c r="F111" i="12" s="1"/>
  <c r="H111" i="12" s="1"/>
  <c r="AK116" i="4" l="1"/>
  <c r="AQ116" i="4"/>
  <c r="Z117" i="4"/>
  <c r="AA117" i="4" s="1"/>
  <c r="S118" i="4"/>
  <c r="AL116" i="4"/>
  <c r="AR116" i="4" s="1"/>
  <c r="AD206" i="15" s="1"/>
  <c r="BQ111" i="4"/>
  <c r="AY113" i="4"/>
  <c r="BD113" i="4"/>
  <c r="BX111" i="4"/>
  <c r="BH112" i="4"/>
  <c r="BL112" i="4"/>
  <c r="H113" i="4"/>
  <c r="CA111" i="4" l="1"/>
  <c r="AF107" i="15"/>
  <c r="BS112" i="4"/>
  <c r="BT112" i="4" s="1"/>
  <c r="AB117" i="4"/>
  <c r="AM117" i="4" s="1"/>
  <c r="AF117" i="4"/>
  <c r="AU116" i="4"/>
  <c r="E115" i="14"/>
  <c r="F115" i="14" s="1"/>
  <c r="H115" i="14" s="1"/>
  <c r="AE118" i="4"/>
  <c r="V118" i="4"/>
  <c r="BK113" i="4"/>
  <c r="BB113" i="4"/>
  <c r="BW111" i="4"/>
  <c r="BM112" i="4"/>
  <c r="BN112" i="4" s="1"/>
  <c r="BO112" i="4" s="1"/>
  <c r="BY112" i="4"/>
  <c r="BZ112" i="4" s="1"/>
  <c r="AL141" i="15" s="1"/>
  <c r="BE113" i="4"/>
  <c r="I113" i="4"/>
  <c r="L113" i="4" s="1"/>
  <c r="AB300" i="15" s="1"/>
  <c r="G114" i="4"/>
  <c r="BU112" i="4" l="1"/>
  <c r="BV112" i="4" s="1"/>
  <c r="W118" i="4"/>
  <c r="Z118" i="4" s="1"/>
  <c r="AA118" i="4" s="1"/>
  <c r="U119" i="4"/>
  <c r="X119" i="4" s="1"/>
  <c r="Y119" i="4" s="1"/>
  <c r="AG117" i="4"/>
  <c r="AH117" i="4" s="1"/>
  <c r="AI117" i="4" s="1"/>
  <c r="AS117" i="4"/>
  <c r="AT117" i="4" s="1"/>
  <c r="AJ155" i="15" s="1"/>
  <c r="AN117" i="4"/>
  <c r="AO117" i="4"/>
  <c r="BC113" i="4"/>
  <c r="BA114" i="4"/>
  <c r="BP112" i="4"/>
  <c r="BR112" i="4" s="1"/>
  <c r="J114" i="4"/>
  <c r="K114" i="4" s="1"/>
  <c r="E114" i="4"/>
  <c r="O113" i="4"/>
  <c r="E112" i="12"/>
  <c r="F112" i="12" s="1"/>
  <c r="H112" i="12" s="1"/>
  <c r="S119" i="4" l="1"/>
  <c r="V119" i="4" s="1"/>
  <c r="AJ117" i="4"/>
  <c r="AL117" i="4" s="1"/>
  <c r="AP117" i="4"/>
  <c r="AF118" i="4"/>
  <c r="AS118" i="4" s="1"/>
  <c r="AT118" i="4" s="1"/>
  <c r="AJ156" i="15" s="1"/>
  <c r="AB118" i="4"/>
  <c r="AM118" i="4" s="1"/>
  <c r="AN118" i="4" s="1"/>
  <c r="BW112" i="4"/>
  <c r="BQ112" i="4"/>
  <c r="AY114" i="4"/>
  <c r="BD114" i="4"/>
  <c r="BF113" i="4"/>
  <c r="BG113" i="4" s="1"/>
  <c r="BX112" i="4"/>
  <c r="H114" i="4"/>
  <c r="CA112" i="4" l="1"/>
  <c r="AF110" i="15"/>
  <c r="AE119" i="4"/>
  <c r="AQ117" i="4"/>
  <c r="AK117" i="4"/>
  <c r="AO118" i="4"/>
  <c r="AP118" i="4" s="1"/>
  <c r="AG118" i="4"/>
  <c r="AH118" i="4" s="1"/>
  <c r="AI118" i="4" s="1"/>
  <c r="U120" i="4"/>
  <c r="W119" i="4"/>
  <c r="Z119" i="4" s="1"/>
  <c r="AA119" i="4" s="1"/>
  <c r="AR117" i="4"/>
  <c r="AD209" i="15" s="1"/>
  <c r="BE114" i="4"/>
  <c r="BL113" i="4"/>
  <c r="BM113" i="4" s="1"/>
  <c r="BN113" i="4" s="1"/>
  <c r="BO113" i="4" s="1"/>
  <c r="BH113" i="4"/>
  <c r="BS113" i="4" s="1"/>
  <c r="BK114" i="4"/>
  <c r="BB114" i="4"/>
  <c r="I114" i="4"/>
  <c r="L114" i="4" s="1"/>
  <c r="AB302" i="15" s="1"/>
  <c r="G115" i="4"/>
  <c r="J115" i="4" s="1"/>
  <c r="K115" i="4" s="1"/>
  <c r="AF119" i="4" l="1"/>
  <c r="AG119" i="4" s="1"/>
  <c r="AH119" i="4" s="1"/>
  <c r="AI119" i="4" s="1"/>
  <c r="AB119" i="4"/>
  <c r="AM119" i="4" s="1"/>
  <c r="AN119" i="4" s="1"/>
  <c r="X120" i="4"/>
  <c r="Y120" i="4" s="1"/>
  <c r="S120" i="4"/>
  <c r="AJ118" i="4"/>
  <c r="AU117" i="4"/>
  <c r="E116" i="14"/>
  <c r="F116" i="14" s="1"/>
  <c r="H116" i="14" s="1"/>
  <c r="BC114" i="4"/>
  <c r="BF114" i="4" s="1"/>
  <c r="BG114" i="4" s="1"/>
  <c r="BA115" i="4"/>
  <c r="AY115" i="4" s="1"/>
  <c r="BT113" i="4"/>
  <c r="BU113" i="4"/>
  <c r="BV113" i="4" s="1"/>
  <c r="BY113" i="4"/>
  <c r="BZ113" i="4" s="1"/>
  <c r="AL142" i="15" s="1"/>
  <c r="BP113" i="4"/>
  <c r="BR113" i="4" s="1"/>
  <c r="E115" i="4"/>
  <c r="H115" i="4" s="1"/>
  <c r="E113" i="12"/>
  <c r="F113" i="12" s="1"/>
  <c r="H113" i="12" s="1"/>
  <c r="O114" i="4"/>
  <c r="AO119" i="4" l="1"/>
  <c r="AP119" i="4" s="1"/>
  <c r="AS119" i="4"/>
  <c r="AT119" i="4" s="1"/>
  <c r="AJ157" i="15" s="1"/>
  <c r="AE120" i="4"/>
  <c r="V120" i="4"/>
  <c r="AL118" i="4"/>
  <c r="AR118" i="4" s="1"/>
  <c r="AD215" i="15" s="1"/>
  <c r="AQ118" i="4"/>
  <c r="AK118" i="4"/>
  <c r="AJ119" i="4"/>
  <c r="AK119" i="4" s="1"/>
  <c r="BQ113" i="4"/>
  <c r="BB115" i="4"/>
  <c r="BK115" i="4"/>
  <c r="BD115" i="4"/>
  <c r="BW113" i="4"/>
  <c r="BH114" i="4"/>
  <c r="BS114" i="4" s="1"/>
  <c r="BL114" i="4"/>
  <c r="BM114" i="4" s="1"/>
  <c r="BN114" i="4" s="1"/>
  <c r="BO114" i="4" s="1"/>
  <c r="I115" i="4"/>
  <c r="L115" i="4" s="1"/>
  <c r="AB307" i="15" s="1"/>
  <c r="G116" i="4"/>
  <c r="J116" i="4" s="1"/>
  <c r="K116" i="4" s="1"/>
  <c r="E117" i="14" l="1"/>
  <c r="F117" i="14" s="1"/>
  <c r="H117" i="14" s="1"/>
  <c r="AU118" i="4"/>
  <c r="W120" i="4"/>
  <c r="Z120" i="4" s="1"/>
  <c r="AA120" i="4" s="1"/>
  <c r="AB120" i="4" s="1"/>
  <c r="AM120" i="4" s="1"/>
  <c r="U121" i="4"/>
  <c r="X121" i="4" s="1"/>
  <c r="Y121" i="4" s="1"/>
  <c r="AL119" i="4"/>
  <c r="AR119" i="4" s="1"/>
  <c r="AD220" i="15" s="1"/>
  <c r="AQ119" i="4"/>
  <c r="BP114" i="4"/>
  <c r="BQ114" i="4" s="1"/>
  <c r="BT114" i="4"/>
  <c r="BU114" i="4"/>
  <c r="BV114" i="4" s="1"/>
  <c r="BY114" i="4"/>
  <c r="BZ114" i="4" s="1"/>
  <c r="AL143" i="15" s="1"/>
  <c r="BX113" i="4"/>
  <c r="BE115" i="4"/>
  <c r="BA116" i="4"/>
  <c r="BC115" i="4"/>
  <c r="E116" i="4"/>
  <c r="O115" i="4"/>
  <c r="E114" i="12"/>
  <c r="F114" i="12" s="1"/>
  <c r="H114" i="12" s="1"/>
  <c r="CA113" i="4" l="1"/>
  <c r="AF113" i="15"/>
  <c r="AF120" i="4"/>
  <c r="AG120" i="4" s="1"/>
  <c r="S121" i="4"/>
  <c r="E118" i="14"/>
  <c r="F118" i="14" s="1"/>
  <c r="H118" i="14" s="1"/>
  <c r="AU119" i="4"/>
  <c r="AN120" i="4"/>
  <c r="AO120" i="4"/>
  <c r="BD116" i="4"/>
  <c r="BE116" i="4" s="1"/>
  <c r="BR114" i="4"/>
  <c r="BX114" i="4" s="1"/>
  <c r="BF115" i="4"/>
  <c r="BG115" i="4" s="1"/>
  <c r="AY116" i="4"/>
  <c r="H116" i="4"/>
  <c r="CA114" i="4" l="1"/>
  <c r="AF115" i="15"/>
  <c r="AS120" i="4"/>
  <c r="AT120" i="4" s="1"/>
  <c r="AJ158" i="15" s="1"/>
  <c r="AE121" i="4"/>
  <c r="V121" i="4"/>
  <c r="AP120" i="4"/>
  <c r="AH120" i="4"/>
  <c r="AI120" i="4" s="1"/>
  <c r="BW114" i="4"/>
  <c r="BH115" i="4"/>
  <c r="BS115" i="4" s="1"/>
  <c r="BL115" i="4"/>
  <c r="BM115" i="4" s="1"/>
  <c r="BN115" i="4" s="1"/>
  <c r="BO115" i="4" s="1"/>
  <c r="BP115" i="4" s="1"/>
  <c r="BK116" i="4"/>
  <c r="BB116" i="4"/>
  <c r="G117" i="4"/>
  <c r="J117" i="4" s="1"/>
  <c r="K117" i="4" s="1"/>
  <c r="I116" i="4"/>
  <c r="L116" i="4" s="1"/>
  <c r="AB311" i="15" s="1"/>
  <c r="U122" i="4" l="1"/>
  <c r="X122" i="4" s="1"/>
  <c r="Y122" i="4" s="1"/>
  <c r="W121" i="4"/>
  <c r="Z121" i="4" s="1"/>
  <c r="AA121" i="4" s="1"/>
  <c r="AJ120" i="4"/>
  <c r="AQ120" i="4" s="1"/>
  <c r="BQ115" i="4"/>
  <c r="BT115" i="4"/>
  <c r="BU115" i="4"/>
  <c r="BV115" i="4" s="1"/>
  <c r="BR115" i="4"/>
  <c r="BY115" i="4"/>
  <c r="BZ115" i="4" s="1"/>
  <c r="AL144" i="15" s="1"/>
  <c r="BC116" i="4"/>
  <c r="BF116" i="4" s="1"/>
  <c r="BG116" i="4" s="1"/>
  <c r="BA117" i="4"/>
  <c r="E117" i="4"/>
  <c r="O116" i="4"/>
  <c r="E115" i="12"/>
  <c r="F115" i="12" s="1"/>
  <c r="H115" i="12" s="1"/>
  <c r="S122" i="4" l="1"/>
  <c r="AE122" i="4" s="1"/>
  <c r="AL120" i="4"/>
  <c r="AR120" i="4" s="1"/>
  <c r="AB121" i="4"/>
  <c r="AM121" i="4" s="1"/>
  <c r="AO121" i="4" s="1"/>
  <c r="AF121" i="4"/>
  <c r="AG121" i="4" s="1"/>
  <c r="AH121" i="4" s="1"/>
  <c r="AI121" i="4" s="1"/>
  <c r="AJ121" i="4" s="1"/>
  <c r="AK120" i="4"/>
  <c r="BH116" i="4"/>
  <c r="BS116" i="4" s="1"/>
  <c r="BL116" i="4"/>
  <c r="BM116" i="4" s="1"/>
  <c r="BN116" i="4" s="1"/>
  <c r="BO116" i="4" s="1"/>
  <c r="BP116" i="4" s="1"/>
  <c r="BQ116" i="4" s="1"/>
  <c r="BW115" i="4"/>
  <c r="AY117" i="4"/>
  <c r="BD117" i="4"/>
  <c r="H117" i="4"/>
  <c r="I117" i="4" s="1"/>
  <c r="L117" i="4" s="1"/>
  <c r="AB313" i="15" s="1"/>
  <c r="AU120" i="4" l="1"/>
  <c r="AD224" i="15"/>
  <c r="E119" i="14"/>
  <c r="F119" i="14" s="1"/>
  <c r="H119" i="14" s="1"/>
  <c r="V122" i="4"/>
  <c r="AS121" i="4"/>
  <c r="AT121" i="4" s="1"/>
  <c r="AJ159" i="15" s="1"/>
  <c r="AN121" i="4"/>
  <c r="AP121" i="4"/>
  <c r="AQ121" i="4" s="1"/>
  <c r="AL121" i="4"/>
  <c r="AK121" i="4"/>
  <c r="BX115" i="4"/>
  <c r="BT116" i="4"/>
  <c r="BU116" i="4"/>
  <c r="BV116" i="4" s="1"/>
  <c r="BR116" i="4"/>
  <c r="BY116" i="4"/>
  <c r="BZ116" i="4" s="1"/>
  <c r="AL145" i="15" s="1"/>
  <c r="BK117" i="4"/>
  <c r="BB117" i="4"/>
  <c r="BE117" i="4"/>
  <c r="G118" i="4"/>
  <c r="J118" i="4" s="1"/>
  <c r="K118" i="4" s="1"/>
  <c r="E116" i="12"/>
  <c r="F116" i="12" s="1"/>
  <c r="H116" i="12" s="1"/>
  <c r="O117" i="4"/>
  <c r="CA115" i="4" l="1"/>
  <c r="AF118" i="15"/>
  <c r="W122" i="4"/>
  <c r="Z122" i="4" s="1"/>
  <c r="AA122" i="4" s="1"/>
  <c r="AB122" i="4" s="1"/>
  <c r="AM122" i="4" s="1"/>
  <c r="U123" i="4"/>
  <c r="AR121" i="4"/>
  <c r="AD229" i="15" s="1"/>
  <c r="E118" i="4"/>
  <c r="H118" i="4" s="1"/>
  <c r="BA118" i="4"/>
  <c r="BC117" i="4"/>
  <c r="BW116" i="4"/>
  <c r="AF122" i="4" l="1"/>
  <c r="AG122" i="4" s="1"/>
  <c r="AH122" i="4" s="1"/>
  <c r="AI122" i="4" s="1"/>
  <c r="AJ122" i="4" s="1"/>
  <c r="S123" i="4"/>
  <c r="X123" i="4"/>
  <c r="E120" i="14"/>
  <c r="F120" i="14" s="1"/>
  <c r="H120" i="14" s="1"/>
  <c r="AU121" i="4"/>
  <c r="AN122" i="4"/>
  <c r="AO122" i="4"/>
  <c r="BF117" i="4"/>
  <c r="BG117" i="4" s="1"/>
  <c r="BX116" i="4"/>
  <c r="AY118" i="4"/>
  <c r="BK118" i="4" s="1"/>
  <c r="BD118" i="4"/>
  <c r="G119" i="4"/>
  <c r="J119" i="4" s="1"/>
  <c r="K119" i="4" s="1"/>
  <c r="I118" i="4"/>
  <c r="L118" i="4" s="1"/>
  <c r="AB314" i="15" s="1"/>
  <c r="CA116" i="4" l="1"/>
  <c r="AF124" i="15"/>
  <c r="AL122" i="4"/>
  <c r="AK122" i="4"/>
  <c r="AS122" i="4"/>
  <c r="AT122" i="4" s="1"/>
  <c r="AJ160" i="15" s="1"/>
  <c r="Y123" i="4"/>
  <c r="V123" i="4"/>
  <c r="AE123" i="4"/>
  <c r="AP122" i="4"/>
  <c r="AQ122" i="4" s="1"/>
  <c r="BH117" i="4"/>
  <c r="BS117" i="4" s="1"/>
  <c r="BL117" i="4"/>
  <c r="BE118" i="4"/>
  <c r="BB118" i="4"/>
  <c r="E119" i="4"/>
  <c r="O118" i="4"/>
  <c r="E117" i="12"/>
  <c r="F117" i="12" s="1"/>
  <c r="H117" i="12" s="1"/>
  <c r="U124" i="4" l="1"/>
  <c r="W123" i="4"/>
  <c r="Z123" i="4" s="1"/>
  <c r="AA123" i="4" s="1"/>
  <c r="AR122" i="4"/>
  <c r="AD73" i="15" s="1"/>
  <c r="BT117" i="4"/>
  <c r="BU117" i="4"/>
  <c r="BV117" i="4" s="1"/>
  <c r="BM117" i="4"/>
  <c r="BN117" i="4" s="1"/>
  <c r="BO117" i="4" s="1"/>
  <c r="BY117" i="4"/>
  <c r="BZ117" i="4" s="1"/>
  <c r="AL146" i="15" s="1"/>
  <c r="BC118" i="4"/>
  <c r="BF118" i="4" s="1"/>
  <c r="BG118" i="4" s="1"/>
  <c r="BA119" i="4"/>
  <c r="H119" i="4"/>
  <c r="AB123" i="4" l="1"/>
  <c r="AM123" i="4" s="1"/>
  <c r="AF123" i="4"/>
  <c r="AS123" i="4" s="1"/>
  <c r="AT123" i="4" s="1"/>
  <c r="AJ161" i="15" s="1"/>
  <c r="S124" i="4"/>
  <c r="X124" i="4"/>
  <c r="E121" i="14"/>
  <c r="F121" i="14" s="1"/>
  <c r="H121" i="14" s="1"/>
  <c r="AU122" i="4"/>
  <c r="AY119" i="4"/>
  <c r="BD119" i="4"/>
  <c r="BE119" i="4" s="1"/>
  <c r="BP117" i="4"/>
  <c r="BR117" i="4" s="1"/>
  <c r="BH118" i="4"/>
  <c r="BS118" i="4" s="1"/>
  <c r="BL118" i="4"/>
  <c r="I119" i="4"/>
  <c r="L119" i="4" s="1"/>
  <c r="AB320" i="15" s="1"/>
  <c r="G120" i="4"/>
  <c r="J120" i="4" s="1"/>
  <c r="K120" i="4" s="1"/>
  <c r="AG123" i="4" l="1"/>
  <c r="AH123" i="4" s="1"/>
  <c r="AI123" i="4" s="1"/>
  <c r="AJ123" i="4" s="1"/>
  <c r="AK123" i="4" s="1"/>
  <c r="Y124" i="4"/>
  <c r="AN123" i="4"/>
  <c r="AO123" i="4"/>
  <c r="AP123" i="4" s="1"/>
  <c r="AE124" i="4"/>
  <c r="V124" i="4"/>
  <c r="BW117" i="4"/>
  <c r="BX117" i="4"/>
  <c r="BT118" i="4"/>
  <c r="BU118" i="4"/>
  <c r="BV118" i="4" s="1"/>
  <c r="BM118" i="4"/>
  <c r="BN118" i="4" s="1"/>
  <c r="BO118" i="4" s="1"/>
  <c r="BP118" i="4" s="1"/>
  <c r="BY118" i="4"/>
  <c r="BZ118" i="4" s="1"/>
  <c r="AL147" i="15" s="1"/>
  <c r="BQ117" i="4"/>
  <c r="BK119" i="4"/>
  <c r="BB119" i="4"/>
  <c r="E120" i="4"/>
  <c r="O119" i="4"/>
  <c r="E118" i="12"/>
  <c r="F118" i="12" s="1"/>
  <c r="H118" i="12" s="1"/>
  <c r="CA117" i="4" l="1"/>
  <c r="AF127" i="15"/>
  <c r="AQ123" i="4"/>
  <c r="AL123" i="4"/>
  <c r="AR123" i="4" s="1"/>
  <c r="AD176" i="15" s="1"/>
  <c r="U125" i="4"/>
  <c r="X125" i="4" s="1"/>
  <c r="W124" i="4"/>
  <c r="Z124" i="4" s="1"/>
  <c r="AA124" i="4" s="1"/>
  <c r="BR118" i="4"/>
  <c r="BX118" i="4" s="1"/>
  <c r="BQ118" i="4"/>
  <c r="BW118" i="4"/>
  <c r="BA120" i="4"/>
  <c r="BC119" i="4"/>
  <c r="H120" i="4"/>
  <c r="CA118" i="4" l="1"/>
  <c r="AF129" i="15"/>
  <c r="S125" i="4"/>
  <c r="AE125" i="4" s="1"/>
  <c r="AF124" i="4"/>
  <c r="AG124" i="4" s="1"/>
  <c r="AH124" i="4" s="1"/>
  <c r="AI124" i="4" s="1"/>
  <c r="AB124" i="4"/>
  <c r="AM124" i="4" s="1"/>
  <c r="Y125" i="4"/>
  <c r="E122" i="14"/>
  <c r="F122" i="14" s="1"/>
  <c r="H122" i="14" s="1"/>
  <c r="AU123" i="4"/>
  <c r="BD120" i="4"/>
  <c r="AY120" i="4"/>
  <c r="BF119" i="4"/>
  <c r="BG119" i="4" s="1"/>
  <c r="G121" i="4"/>
  <c r="J121" i="4" s="1"/>
  <c r="K121" i="4" s="1"/>
  <c r="I120" i="4"/>
  <c r="L120" i="4" s="1"/>
  <c r="AB323" i="15" s="1"/>
  <c r="V125" i="4" l="1"/>
  <c r="W125" i="4" s="1"/>
  <c r="Z125" i="4" s="1"/>
  <c r="AA125" i="4" s="1"/>
  <c r="AJ124" i="4"/>
  <c r="AK124" i="4" s="1"/>
  <c r="AN124" i="4"/>
  <c r="AO124" i="4"/>
  <c r="AS124" i="4"/>
  <c r="AT124" i="4" s="1"/>
  <c r="AJ162" i="15" s="1"/>
  <c r="BB120" i="4"/>
  <c r="BK120" i="4"/>
  <c r="BH119" i="4"/>
  <c r="BS119" i="4" s="1"/>
  <c r="BL119" i="4"/>
  <c r="BE120" i="4"/>
  <c r="E121" i="4"/>
  <c r="O120" i="4"/>
  <c r="E119" i="12"/>
  <c r="F119" i="12" s="1"/>
  <c r="H119" i="12" s="1"/>
  <c r="U126" i="4" l="1"/>
  <c r="S126" i="4" s="1"/>
  <c r="AL124" i="4"/>
  <c r="AF125" i="4"/>
  <c r="AG125" i="4" s="1"/>
  <c r="AH125" i="4" s="1"/>
  <c r="AI125" i="4" s="1"/>
  <c r="AB125" i="4"/>
  <c r="AM125" i="4" s="1"/>
  <c r="AN125" i="4" s="1"/>
  <c r="AP124" i="4"/>
  <c r="BT119" i="4"/>
  <c r="BU119" i="4"/>
  <c r="BV119" i="4" s="1"/>
  <c r="BM119" i="4"/>
  <c r="BN119" i="4" s="1"/>
  <c r="BO119" i="4" s="1"/>
  <c r="BY119" i="4"/>
  <c r="BZ119" i="4" s="1"/>
  <c r="AL148" i="15" s="1"/>
  <c r="BC120" i="4"/>
  <c r="BF120" i="4" s="1"/>
  <c r="BG120" i="4" s="1"/>
  <c r="BA121" i="4"/>
  <c r="H121" i="4"/>
  <c r="AR124" i="4" l="1"/>
  <c r="X126" i="4"/>
  <c r="Y126" i="4" s="1"/>
  <c r="AQ124" i="4"/>
  <c r="AE126" i="4"/>
  <c r="V126" i="4"/>
  <c r="AJ125" i="4"/>
  <c r="AK125" i="4" s="1"/>
  <c r="AO125" i="4"/>
  <c r="AS125" i="4"/>
  <c r="AT125" i="4" s="1"/>
  <c r="AJ163" i="15" s="1"/>
  <c r="BP119" i="4"/>
  <c r="BQ119" i="4" s="1"/>
  <c r="BH120" i="4"/>
  <c r="BS120" i="4" s="1"/>
  <c r="BL120" i="4"/>
  <c r="BD121" i="4"/>
  <c r="AY121" i="4"/>
  <c r="G122" i="4"/>
  <c r="J122" i="4" s="1"/>
  <c r="K122" i="4" s="1"/>
  <c r="I121" i="4"/>
  <c r="L121" i="4" s="1"/>
  <c r="AB328" i="15" s="1"/>
  <c r="E123" i="14" l="1"/>
  <c r="F123" i="14" s="1"/>
  <c r="H123" i="14" s="1"/>
  <c r="AD195" i="15"/>
  <c r="AU124" i="4"/>
  <c r="AL125" i="4"/>
  <c r="U127" i="4"/>
  <c r="W126" i="4"/>
  <c r="Z126" i="4" s="1"/>
  <c r="AA126" i="4" s="1"/>
  <c r="AP125" i="4"/>
  <c r="AQ125" i="4" s="1"/>
  <c r="BR119" i="4"/>
  <c r="BX119" i="4" s="1"/>
  <c r="BT120" i="4"/>
  <c r="BU120" i="4"/>
  <c r="BV120" i="4" s="1"/>
  <c r="BB121" i="4"/>
  <c r="BK121" i="4"/>
  <c r="BE121" i="4"/>
  <c r="BM120" i="4"/>
  <c r="BN120" i="4" s="1"/>
  <c r="BO120" i="4" s="1"/>
  <c r="BY120" i="4"/>
  <c r="BZ120" i="4" s="1"/>
  <c r="AL149" i="15" s="1"/>
  <c r="BW119" i="4"/>
  <c r="E122" i="4"/>
  <c r="O121" i="4"/>
  <c r="E120" i="12"/>
  <c r="F120" i="12" s="1"/>
  <c r="H120" i="12" s="1"/>
  <c r="CA119" i="4" l="1"/>
  <c r="AF131" i="15"/>
  <c r="AF126" i="4"/>
  <c r="AB126" i="4"/>
  <c r="AM126" i="4" s="1"/>
  <c r="S127" i="4"/>
  <c r="X127" i="4"/>
  <c r="AR125" i="4"/>
  <c r="AD212" i="15" s="1"/>
  <c r="BA122" i="4"/>
  <c r="BC121" i="4"/>
  <c r="BP120" i="4"/>
  <c r="BQ120" i="4" s="1"/>
  <c r="H122" i="4"/>
  <c r="G123" i="4" s="1"/>
  <c r="J123" i="4" s="1"/>
  <c r="K123" i="4" s="1"/>
  <c r="Y127" i="4" l="1"/>
  <c r="AE127" i="4"/>
  <c r="V127" i="4"/>
  <c r="AN126" i="4"/>
  <c r="AO126" i="4"/>
  <c r="E124" i="14"/>
  <c r="F124" i="14" s="1"/>
  <c r="H124" i="14" s="1"/>
  <c r="AU125" i="4"/>
  <c r="AG126" i="4"/>
  <c r="AH126" i="4" s="1"/>
  <c r="AI126" i="4" s="1"/>
  <c r="AS126" i="4"/>
  <c r="AT126" i="4" s="1"/>
  <c r="AJ164" i="15" s="1"/>
  <c r="BW120" i="4"/>
  <c r="BR120" i="4"/>
  <c r="BX120" i="4" s="1"/>
  <c r="BF121" i="4"/>
  <c r="BG121" i="4" s="1"/>
  <c r="AY122" i="4"/>
  <c r="BD122" i="4"/>
  <c r="BE122" i="4" s="1"/>
  <c r="I122" i="4"/>
  <c r="L122" i="4" s="1"/>
  <c r="E123" i="4"/>
  <c r="E121" i="12" l="1"/>
  <c r="F121" i="12" s="1"/>
  <c r="H121" i="12" s="1"/>
  <c r="AB61" i="15"/>
  <c r="CA120" i="4"/>
  <c r="AF141" i="15"/>
  <c r="U128" i="4"/>
  <c r="S128" i="4" s="1"/>
  <c r="AE128" i="4" s="1"/>
  <c r="W127" i="4"/>
  <c r="Z127" i="4" s="1"/>
  <c r="AA127" i="4" s="1"/>
  <c r="AP126" i="4"/>
  <c r="AJ126" i="4"/>
  <c r="BH121" i="4"/>
  <c r="BS121" i="4" s="1"/>
  <c r="BL121" i="4"/>
  <c r="BK122" i="4"/>
  <c r="BB122" i="4"/>
  <c r="O122" i="4"/>
  <c r="H123" i="4"/>
  <c r="AF127" i="4" l="1"/>
  <c r="AS127" i="4" s="1"/>
  <c r="AT127" i="4" s="1"/>
  <c r="AJ165" i="15" s="1"/>
  <c r="AB127" i="4"/>
  <c r="AM127" i="4" s="1"/>
  <c r="AL126" i="4"/>
  <c r="AR126" i="4" s="1"/>
  <c r="AD227" i="15" s="1"/>
  <c r="AQ126" i="4"/>
  <c r="X128" i="4"/>
  <c r="Y128" i="4" s="1"/>
  <c r="AK126" i="4"/>
  <c r="V128" i="4"/>
  <c r="BM121" i="4"/>
  <c r="BN121" i="4" s="1"/>
  <c r="BO121" i="4" s="1"/>
  <c r="BP121" i="4" s="1"/>
  <c r="BY121" i="4"/>
  <c r="BZ121" i="4" s="1"/>
  <c r="AL150" i="15" s="1"/>
  <c r="BA123" i="4"/>
  <c r="BC122" i="4"/>
  <c r="BT121" i="4"/>
  <c r="BU121" i="4"/>
  <c r="BV121" i="4" s="1"/>
  <c r="I123" i="4"/>
  <c r="L123" i="4" s="1"/>
  <c r="AB249" i="15" s="1"/>
  <c r="G124" i="4"/>
  <c r="J124" i="4" s="1"/>
  <c r="K124" i="4" s="1"/>
  <c r="AG127" i="4" l="1"/>
  <c r="AH127" i="4" s="1"/>
  <c r="AI127" i="4" s="1"/>
  <c r="AJ127" i="4" s="1"/>
  <c r="AK127" i="4" s="1"/>
  <c r="E125" i="14"/>
  <c r="F125" i="14" s="1"/>
  <c r="H125" i="14" s="1"/>
  <c r="AU126" i="4"/>
  <c r="AN127" i="4"/>
  <c r="AO127" i="4"/>
  <c r="W128" i="4"/>
  <c r="Z128" i="4" s="1"/>
  <c r="AA128" i="4" s="1"/>
  <c r="U129" i="4"/>
  <c r="X129" i="4" s="1"/>
  <c r="Y129" i="4" s="1"/>
  <c r="BR121" i="4"/>
  <c r="BW121" i="4"/>
  <c r="AY123" i="4"/>
  <c r="BK123" i="4" s="1"/>
  <c r="BD123" i="4"/>
  <c r="BF122" i="4"/>
  <c r="BG122" i="4" s="1"/>
  <c r="BQ121" i="4"/>
  <c r="E124" i="4"/>
  <c r="O123" i="4"/>
  <c r="E122" i="12"/>
  <c r="F122" i="12" s="1"/>
  <c r="H122" i="12" s="1"/>
  <c r="AF128" i="4" l="1"/>
  <c r="AB128" i="4"/>
  <c r="AM128" i="4" s="1"/>
  <c r="AN128" i="4" s="1"/>
  <c r="AL127" i="4"/>
  <c r="AP127" i="4"/>
  <c r="AQ127" i="4" s="1"/>
  <c r="S129" i="4"/>
  <c r="BH122" i="4"/>
  <c r="BS122" i="4" s="1"/>
  <c r="BL122" i="4"/>
  <c r="BB123" i="4"/>
  <c r="BX121" i="4"/>
  <c r="BE123" i="4"/>
  <c r="H124" i="4"/>
  <c r="G125" i="4" s="1"/>
  <c r="J125" i="4" s="1"/>
  <c r="K125" i="4" s="1"/>
  <c r="CA121" i="4" l="1"/>
  <c r="AF149" i="15"/>
  <c r="AR127" i="4"/>
  <c r="E126" i="14" s="1"/>
  <c r="F126" i="14" s="1"/>
  <c r="H126" i="14" s="1"/>
  <c r="AO128" i="4"/>
  <c r="AE129" i="4"/>
  <c r="V129" i="4"/>
  <c r="AG128" i="4"/>
  <c r="AH128" i="4" s="1"/>
  <c r="AI128" i="4" s="1"/>
  <c r="AS128" i="4"/>
  <c r="AT128" i="4" s="1"/>
  <c r="AJ166" i="15" s="1"/>
  <c r="BA124" i="4"/>
  <c r="BC123" i="4"/>
  <c r="BF123" i="4" s="1"/>
  <c r="BG123" i="4" s="1"/>
  <c r="BT122" i="4"/>
  <c r="BU122" i="4"/>
  <c r="BV122" i="4" s="1"/>
  <c r="BM122" i="4"/>
  <c r="BN122" i="4" s="1"/>
  <c r="BO122" i="4" s="1"/>
  <c r="BY122" i="4"/>
  <c r="BZ122" i="4" s="1"/>
  <c r="AL151" i="15" s="1"/>
  <c r="I124" i="4"/>
  <c r="L124" i="4" s="1"/>
  <c r="E125" i="4"/>
  <c r="O124" i="4" l="1"/>
  <c r="AB262" i="15"/>
  <c r="AU127" i="4"/>
  <c r="AD237" i="15"/>
  <c r="AP128" i="4"/>
  <c r="AJ128" i="4"/>
  <c r="AL128" i="4" s="1"/>
  <c r="U130" i="4"/>
  <c r="X130" i="4" s="1"/>
  <c r="Y130" i="4" s="1"/>
  <c r="W129" i="4"/>
  <c r="BP122" i="4"/>
  <c r="BW122" i="4" s="1"/>
  <c r="BL123" i="4"/>
  <c r="BH123" i="4"/>
  <c r="BS123" i="4" s="1"/>
  <c r="AY124" i="4"/>
  <c r="BD124" i="4"/>
  <c r="E123" i="12"/>
  <c r="F123" i="12" s="1"/>
  <c r="H123" i="12" s="1"/>
  <c r="H125" i="4"/>
  <c r="G126" i="4" s="1"/>
  <c r="J126" i="4" s="1"/>
  <c r="K126" i="4" s="1"/>
  <c r="AK128" i="4" l="1"/>
  <c r="AQ128" i="4"/>
  <c r="Z129" i="4"/>
  <c r="AA129" i="4" s="1"/>
  <c r="S130" i="4"/>
  <c r="AR128" i="4"/>
  <c r="AD245" i="15" s="1"/>
  <c r="BT123" i="4"/>
  <c r="BU123" i="4"/>
  <c r="BV123" i="4" s="1"/>
  <c r="BR122" i="4"/>
  <c r="BX122" i="4" s="1"/>
  <c r="BE124" i="4"/>
  <c r="BK124" i="4"/>
  <c r="BB124" i="4"/>
  <c r="BM123" i="4"/>
  <c r="BN123" i="4" s="1"/>
  <c r="BO123" i="4" s="1"/>
  <c r="BP123" i="4" s="1"/>
  <c r="BQ123" i="4" s="1"/>
  <c r="BY123" i="4"/>
  <c r="BZ123" i="4" s="1"/>
  <c r="AL152" i="15" s="1"/>
  <c r="BQ122" i="4"/>
  <c r="I125" i="4"/>
  <c r="L125" i="4" s="1"/>
  <c r="AB285" i="15" s="1"/>
  <c r="E126" i="4"/>
  <c r="CA122" i="4" l="1"/>
  <c r="AF136" i="15"/>
  <c r="AE130" i="4"/>
  <c r="V130" i="4"/>
  <c r="AF129" i="4"/>
  <c r="AS129" i="4" s="1"/>
  <c r="AT129" i="4" s="1"/>
  <c r="AJ167" i="15" s="1"/>
  <c r="AB129" i="4"/>
  <c r="AM129" i="4" s="1"/>
  <c r="E127" i="14"/>
  <c r="F127" i="14" s="1"/>
  <c r="H127" i="14" s="1"/>
  <c r="AU128" i="4"/>
  <c r="BA125" i="4"/>
  <c r="BC124" i="4"/>
  <c r="BF124" i="4" s="1"/>
  <c r="BG124" i="4" s="1"/>
  <c r="BW123" i="4"/>
  <c r="BR123" i="4"/>
  <c r="E124" i="12"/>
  <c r="F124" i="12" s="1"/>
  <c r="H124" i="12" s="1"/>
  <c r="O125" i="4"/>
  <c r="H126" i="4"/>
  <c r="G127" i="4" s="1"/>
  <c r="AN129" i="4" l="1"/>
  <c r="AO129" i="4"/>
  <c r="W130" i="4"/>
  <c r="Z130" i="4" s="1"/>
  <c r="AA130" i="4" s="1"/>
  <c r="U131" i="4"/>
  <c r="X131" i="4" s="1"/>
  <c r="AG129" i="4"/>
  <c r="BL124" i="4"/>
  <c r="BM124" i="4" s="1"/>
  <c r="BN124" i="4" s="1"/>
  <c r="BO124" i="4" s="1"/>
  <c r="BP124" i="4" s="1"/>
  <c r="BQ124" i="4" s="1"/>
  <c r="BH124" i="4"/>
  <c r="BS124" i="4" s="1"/>
  <c r="BX123" i="4"/>
  <c r="AY125" i="4"/>
  <c r="BD125" i="4"/>
  <c r="I126" i="4"/>
  <c r="L126" i="4" s="1"/>
  <c r="J127" i="4"/>
  <c r="K127" i="4" s="1"/>
  <c r="E127" i="4"/>
  <c r="O126" i="4" l="1"/>
  <c r="AB309" i="15"/>
  <c r="CA123" i="4"/>
  <c r="AF145" i="15"/>
  <c r="S131" i="4"/>
  <c r="AE131" i="4" s="1"/>
  <c r="AH129" i="4"/>
  <c r="Y131" i="4"/>
  <c r="AF130" i="4"/>
  <c r="AB130" i="4"/>
  <c r="AM130" i="4" s="1"/>
  <c r="AN130" i="4" s="1"/>
  <c r="AP129" i="4"/>
  <c r="BT124" i="4"/>
  <c r="BU124" i="4"/>
  <c r="BV124" i="4" s="1"/>
  <c r="BK125" i="4"/>
  <c r="BB125" i="4"/>
  <c r="BE125" i="4"/>
  <c r="BY124" i="4"/>
  <c r="BZ124" i="4" s="1"/>
  <c r="AL153" i="15" s="1"/>
  <c r="BR124" i="4"/>
  <c r="E125" i="12"/>
  <c r="F125" i="12" s="1"/>
  <c r="H125" i="12" s="1"/>
  <c r="H127" i="4"/>
  <c r="V131" i="4" l="1"/>
  <c r="U132" i="4" s="1"/>
  <c r="X132" i="4" s="1"/>
  <c r="AO130" i="4"/>
  <c r="AG130" i="4"/>
  <c r="AH130" i="4" s="1"/>
  <c r="AI130" i="4" s="1"/>
  <c r="AJ130" i="4" s="1"/>
  <c r="AK130" i="4" s="1"/>
  <c r="AS130" i="4"/>
  <c r="AT130" i="4" s="1"/>
  <c r="AJ168" i="15" s="1"/>
  <c r="AI129" i="4"/>
  <c r="BC125" i="4"/>
  <c r="BF125" i="4" s="1"/>
  <c r="BG125" i="4" s="1"/>
  <c r="BA126" i="4"/>
  <c r="BW124" i="4"/>
  <c r="G128" i="4"/>
  <c r="J128" i="4" s="1"/>
  <c r="K128" i="4" s="1"/>
  <c r="I127" i="4"/>
  <c r="L127" i="4" s="1"/>
  <c r="AB329" i="15" s="1"/>
  <c r="W131" i="4" l="1"/>
  <c r="Z131" i="4" s="1"/>
  <c r="AA131" i="4" s="1"/>
  <c r="AF131" i="4" s="1"/>
  <c r="AG131" i="4" s="1"/>
  <c r="AH131" i="4" s="1"/>
  <c r="AI131" i="4" s="1"/>
  <c r="S132" i="4"/>
  <c r="AE132" i="4" s="1"/>
  <c r="Y132" i="4"/>
  <c r="AJ129" i="4"/>
  <c r="AK129" i="4" s="1"/>
  <c r="AP130" i="4"/>
  <c r="AQ130" i="4" s="1"/>
  <c r="AL130" i="4"/>
  <c r="AY126" i="4"/>
  <c r="BD126" i="4"/>
  <c r="BE126" i="4" s="1"/>
  <c r="BL125" i="4"/>
  <c r="BH125" i="4"/>
  <c r="BS125" i="4" s="1"/>
  <c r="BX124" i="4"/>
  <c r="E128" i="4"/>
  <c r="O127" i="4"/>
  <c r="E126" i="12"/>
  <c r="F126" i="12" s="1"/>
  <c r="H126" i="12" s="1"/>
  <c r="CA124" i="4" l="1"/>
  <c r="AF150" i="15"/>
  <c r="AB131" i="4"/>
  <c r="AM131" i="4" s="1"/>
  <c r="AN131" i="4" s="1"/>
  <c r="V132" i="4"/>
  <c r="W132" i="4" s="1"/>
  <c r="Z132" i="4" s="1"/>
  <c r="AA132" i="4" s="1"/>
  <c r="AJ131" i="4"/>
  <c r="AQ129" i="4"/>
  <c r="AL129" i="4"/>
  <c r="AR129" i="4" s="1"/>
  <c r="AD250" i="15" s="1"/>
  <c r="AR130" i="4"/>
  <c r="AD255" i="15" s="1"/>
  <c r="AS131" i="4"/>
  <c r="AT131" i="4" s="1"/>
  <c r="AJ169" i="15" s="1"/>
  <c r="BT125" i="4"/>
  <c r="BU125" i="4"/>
  <c r="BV125" i="4" s="1"/>
  <c r="BY125" i="4"/>
  <c r="BZ125" i="4" s="1"/>
  <c r="AL154" i="15" s="1"/>
  <c r="BM125" i="4"/>
  <c r="BN125" i="4" s="1"/>
  <c r="BO125" i="4" s="1"/>
  <c r="BP125" i="4" s="1"/>
  <c r="BR125" i="4" s="1"/>
  <c r="BB126" i="4"/>
  <c r="BK126" i="4"/>
  <c r="H128" i="4"/>
  <c r="AO131" i="4" l="1"/>
  <c r="AP131" i="4" s="1"/>
  <c r="AQ131" i="4" s="1"/>
  <c r="U133" i="4"/>
  <c r="AK131" i="4"/>
  <c r="AF132" i="4"/>
  <c r="AG132" i="4" s="1"/>
  <c r="AH132" i="4" s="1"/>
  <c r="AI132" i="4" s="1"/>
  <c r="AJ132" i="4" s="1"/>
  <c r="AK132" i="4" s="1"/>
  <c r="AB132" i="4"/>
  <c r="AM132" i="4" s="1"/>
  <c r="AN132" i="4" s="1"/>
  <c r="E129" i="14"/>
  <c r="F129" i="14" s="1"/>
  <c r="H129" i="14" s="1"/>
  <c r="AU130" i="4"/>
  <c r="AL131" i="4"/>
  <c r="E128" i="14"/>
  <c r="F128" i="14" s="1"/>
  <c r="H128" i="14" s="1"/>
  <c r="AU129" i="4"/>
  <c r="BA127" i="4"/>
  <c r="BC126" i="4"/>
  <c r="BX125" i="4"/>
  <c r="BQ125" i="4"/>
  <c r="I128" i="4"/>
  <c r="L128" i="4" s="1"/>
  <c r="AB337" i="15" s="1"/>
  <c r="G129" i="4"/>
  <c r="J129" i="4" s="1"/>
  <c r="K129" i="4" s="1"/>
  <c r="CA125" i="4" l="1"/>
  <c r="AF153" i="15"/>
  <c r="AR131" i="4"/>
  <c r="X133" i="4"/>
  <c r="Y133" i="4" s="1"/>
  <c r="S133" i="4"/>
  <c r="AS132" i="4"/>
  <c r="AT132" i="4" s="1"/>
  <c r="AJ170" i="15" s="1"/>
  <c r="AL132" i="4"/>
  <c r="AO132" i="4"/>
  <c r="BW125" i="4"/>
  <c r="BF126" i="4"/>
  <c r="BG126" i="4" s="1"/>
  <c r="AY127" i="4"/>
  <c r="BK127" i="4" s="1"/>
  <c r="BD127" i="4"/>
  <c r="E127" i="12"/>
  <c r="F127" i="12" s="1"/>
  <c r="H127" i="12" s="1"/>
  <c r="O128" i="4"/>
  <c r="E129" i="4"/>
  <c r="E130" i="14" l="1"/>
  <c r="F130" i="14" s="1"/>
  <c r="H130" i="14" s="1"/>
  <c r="AD261" i="15"/>
  <c r="AU131" i="4"/>
  <c r="AE133" i="4"/>
  <c r="V133" i="4"/>
  <c r="AP132" i="4"/>
  <c r="AQ132" i="4" s="1"/>
  <c r="BH126" i="4"/>
  <c r="BS126" i="4" s="1"/>
  <c r="BL126" i="4"/>
  <c r="BM126" i="4" s="1"/>
  <c r="BN126" i="4" s="1"/>
  <c r="BO126" i="4" s="1"/>
  <c r="BB127" i="4"/>
  <c r="BE127" i="4"/>
  <c r="H129" i="4"/>
  <c r="W133" i="4" l="1"/>
  <c r="Z133" i="4" s="1"/>
  <c r="AA133" i="4" s="1"/>
  <c r="U134" i="4"/>
  <c r="X134" i="4" s="1"/>
  <c r="Y134" i="4" s="1"/>
  <c r="AR132" i="4"/>
  <c r="AD264" i="15" s="1"/>
  <c r="BT126" i="4"/>
  <c r="BU126" i="4"/>
  <c r="BV126" i="4" s="1"/>
  <c r="BY126" i="4"/>
  <c r="BZ126" i="4" s="1"/>
  <c r="AL155" i="15" s="1"/>
  <c r="BP126" i="4"/>
  <c r="BC127" i="4"/>
  <c r="BF127" i="4" s="1"/>
  <c r="BG127" i="4" s="1"/>
  <c r="BA128" i="4"/>
  <c r="I129" i="4"/>
  <c r="L129" i="4" s="1"/>
  <c r="AB341" i="15" s="1"/>
  <c r="G130" i="4"/>
  <c r="AF133" i="4" l="1"/>
  <c r="AS133" i="4" s="1"/>
  <c r="AT133" i="4" s="1"/>
  <c r="AJ171" i="15" s="1"/>
  <c r="AB133" i="4"/>
  <c r="AM133" i="4" s="1"/>
  <c r="S134" i="4"/>
  <c r="E131" i="14"/>
  <c r="F131" i="14" s="1"/>
  <c r="H131" i="14" s="1"/>
  <c r="AU132" i="4"/>
  <c r="BW126" i="4"/>
  <c r="AY128" i="4"/>
  <c r="BD128" i="4"/>
  <c r="BE128" i="4" s="1"/>
  <c r="BH127" i="4"/>
  <c r="BS127" i="4" s="1"/>
  <c r="BL127" i="4"/>
  <c r="BR126" i="4"/>
  <c r="BX126" i="4" s="1"/>
  <c r="BQ126" i="4"/>
  <c r="J130" i="4"/>
  <c r="K130" i="4" s="1"/>
  <c r="E130" i="4"/>
  <c r="O129" i="4"/>
  <c r="E128" i="12"/>
  <c r="F128" i="12" s="1"/>
  <c r="H128" i="12" s="1"/>
  <c r="CA126" i="4" l="1"/>
  <c r="AF155" i="15"/>
  <c r="AE134" i="4"/>
  <c r="V134" i="4"/>
  <c r="AN133" i="4"/>
  <c r="AO133" i="4"/>
  <c r="AP133" i="4" s="1"/>
  <c r="AG133" i="4"/>
  <c r="AH133" i="4" s="1"/>
  <c r="AI133" i="4" s="1"/>
  <c r="AJ133" i="4" s="1"/>
  <c r="AL133" i="4" s="1"/>
  <c r="BT127" i="4"/>
  <c r="BU127" i="4"/>
  <c r="BV127" i="4" s="1"/>
  <c r="BM127" i="4"/>
  <c r="BN127" i="4" s="1"/>
  <c r="BO127" i="4" s="1"/>
  <c r="BP127" i="4" s="1"/>
  <c r="BY127" i="4"/>
  <c r="BZ127" i="4" s="1"/>
  <c r="AL156" i="15" s="1"/>
  <c r="BB128" i="4"/>
  <c r="BK128" i="4"/>
  <c r="H130" i="4"/>
  <c r="AQ133" i="4" l="1"/>
  <c r="AR133" i="4"/>
  <c r="AD268" i="15" s="1"/>
  <c r="AK133" i="4"/>
  <c r="U135" i="4"/>
  <c r="X135" i="4" s="1"/>
  <c r="Y135" i="4" s="1"/>
  <c r="W134" i="4"/>
  <c r="Z134" i="4" s="1"/>
  <c r="AA134" i="4" s="1"/>
  <c r="BR127" i="4"/>
  <c r="BX127" i="4" s="1"/>
  <c r="BA129" i="4"/>
  <c r="BC128" i="4"/>
  <c r="BQ127" i="4"/>
  <c r="BW127" i="4"/>
  <c r="G131" i="4"/>
  <c r="J131" i="4" s="1"/>
  <c r="K131" i="4" s="1"/>
  <c r="I130" i="4"/>
  <c r="L130" i="4" s="1"/>
  <c r="AB343" i="15" s="1"/>
  <c r="CA127" i="4" l="1"/>
  <c r="AF159" i="15"/>
  <c r="E132" i="14"/>
  <c r="F132" i="14" s="1"/>
  <c r="H132" i="14" s="1"/>
  <c r="AU133" i="4"/>
  <c r="AF134" i="4"/>
  <c r="AS134" i="4" s="1"/>
  <c r="AT134" i="4" s="1"/>
  <c r="AJ172" i="15" s="1"/>
  <c r="AB134" i="4"/>
  <c r="AM134" i="4" s="1"/>
  <c r="S135" i="4"/>
  <c r="BF128" i="4"/>
  <c r="BG128" i="4" s="1"/>
  <c r="AY129" i="4"/>
  <c r="BK129" i="4" s="1"/>
  <c r="BD129" i="4"/>
  <c r="E131" i="4"/>
  <c r="O130" i="4"/>
  <c r="E129" i="12"/>
  <c r="F129" i="12" s="1"/>
  <c r="H129" i="12" s="1"/>
  <c r="AE135" i="4" l="1"/>
  <c r="V135" i="4"/>
  <c r="AG134" i="4"/>
  <c r="AH134" i="4" s="1"/>
  <c r="AI134" i="4" s="1"/>
  <c r="AN134" i="4"/>
  <c r="AO134" i="4"/>
  <c r="AP134" i="4" s="1"/>
  <c r="BE129" i="4"/>
  <c r="BL128" i="4"/>
  <c r="BH128" i="4"/>
  <c r="BS128" i="4" s="1"/>
  <c r="BB129" i="4"/>
  <c r="H131" i="4"/>
  <c r="AJ134" i="4" l="1"/>
  <c r="AL134" i="4" s="1"/>
  <c r="AR134" i="4" s="1"/>
  <c r="AD273" i="15" s="1"/>
  <c r="U136" i="4"/>
  <c r="X136" i="4" s="1"/>
  <c r="Y136" i="4" s="1"/>
  <c r="W135" i="4"/>
  <c r="Z135" i="4" s="1"/>
  <c r="AA135" i="4" s="1"/>
  <c r="BA130" i="4"/>
  <c r="BC129" i="4"/>
  <c r="BF129" i="4" s="1"/>
  <c r="BG129" i="4" s="1"/>
  <c r="BY128" i="4"/>
  <c r="BZ128" i="4" s="1"/>
  <c r="AL157" i="15" s="1"/>
  <c r="BT128" i="4"/>
  <c r="BU128" i="4"/>
  <c r="BV128" i="4" s="1"/>
  <c r="BM128" i="4"/>
  <c r="BN128" i="4" s="1"/>
  <c r="BO128" i="4" s="1"/>
  <c r="BP128" i="4" s="1"/>
  <c r="G132" i="4"/>
  <c r="J132" i="4" s="1"/>
  <c r="K132" i="4" s="1"/>
  <c r="I131" i="4"/>
  <c r="L131" i="4" s="1"/>
  <c r="AB345" i="15" s="1"/>
  <c r="AQ134" i="4" l="1"/>
  <c r="S136" i="4"/>
  <c r="AK134" i="4"/>
  <c r="AF135" i="4"/>
  <c r="AG135" i="4" s="1"/>
  <c r="AH135" i="4" s="1"/>
  <c r="AI135" i="4" s="1"/>
  <c r="AJ135" i="4" s="1"/>
  <c r="AB135" i="4"/>
  <c r="AM135" i="4" s="1"/>
  <c r="E133" i="14"/>
  <c r="F133" i="14" s="1"/>
  <c r="H133" i="14" s="1"/>
  <c r="AU134" i="4"/>
  <c r="BQ128" i="4"/>
  <c r="BW128" i="4"/>
  <c r="BR128" i="4"/>
  <c r="BX128" i="4" s="1"/>
  <c r="BH129" i="4"/>
  <c r="BL129" i="4"/>
  <c r="BM129" i="4" s="1"/>
  <c r="BN129" i="4" s="1"/>
  <c r="BO129" i="4" s="1"/>
  <c r="BP129" i="4" s="1"/>
  <c r="AY130" i="4"/>
  <c r="BD130" i="4"/>
  <c r="E132" i="4"/>
  <c r="E130" i="12"/>
  <c r="F130" i="12" s="1"/>
  <c r="H130" i="12" s="1"/>
  <c r="O131" i="4"/>
  <c r="CA128" i="4" l="1"/>
  <c r="AF161" i="15"/>
  <c r="AK135" i="4"/>
  <c r="AN135" i="4"/>
  <c r="AO135" i="4"/>
  <c r="AP135" i="4" s="1"/>
  <c r="AQ135" i="4" s="1"/>
  <c r="AS135" i="4"/>
  <c r="AT135" i="4" s="1"/>
  <c r="AJ173" i="15" s="1"/>
  <c r="AL135" i="4"/>
  <c r="V136" i="4"/>
  <c r="AE136" i="4"/>
  <c r="BS129" i="4"/>
  <c r="BT129" i="4" s="1"/>
  <c r="BQ129" i="4"/>
  <c r="BR129" i="4"/>
  <c r="BY129" i="4"/>
  <c r="BZ129" i="4" s="1"/>
  <c r="AL158" i="15" s="1"/>
  <c r="BE130" i="4"/>
  <c r="BK130" i="4"/>
  <c r="BB130" i="4"/>
  <c r="H132" i="4"/>
  <c r="I132" i="4" s="1"/>
  <c r="L132" i="4" s="1"/>
  <c r="AB349" i="15" s="1"/>
  <c r="BU129" i="4" l="1"/>
  <c r="BV129" i="4" s="1"/>
  <c r="BW129" i="4" s="1"/>
  <c r="AR135" i="4"/>
  <c r="U137" i="4"/>
  <c r="X137" i="4" s="1"/>
  <c r="Y137" i="4" s="1"/>
  <c r="W136" i="4"/>
  <c r="Z136" i="4" s="1"/>
  <c r="AA136" i="4" s="1"/>
  <c r="BC130" i="4"/>
  <c r="BF130" i="4" s="1"/>
  <c r="BG130" i="4" s="1"/>
  <c r="BA131" i="4"/>
  <c r="G133" i="4"/>
  <c r="J133" i="4" s="1"/>
  <c r="K133" i="4" s="1"/>
  <c r="E131" i="12"/>
  <c r="F131" i="12" s="1"/>
  <c r="H131" i="12" s="1"/>
  <c r="O132" i="4"/>
  <c r="E134" i="14" l="1"/>
  <c r="F134" i="14" s="1"/>
  <c r="H134" i="14" s="1"/>
  <c r="AD280" i="15"/>
  <c r="BX129" i="4"/>
  <c r="AU135" i="4"/>
  <c r="AF136" i="4"/>
  <c r="AB136" i="4"/>
  <c r="AM136" i="4" s="1"/>
  <c r="S137" i="4"/>
  <c r="BH130" i="4"/>
  <c r="BS130" i="4" s="1"/>
  <c r="BL130" i="4"/>
  <c r="AY131" i="4"/>
  <c r="BD131" i="4"/>
  <c r="BE131" i="4" s="1"/>
  <c r="E133" i="4"/>
  <c r="H133" i="4" s="1"/>
  <c r="CA129" i="4" l="1"/>
  <c r="AF163" i="15"/>
  <c r="AS136" i="4"/>
  <c r="AT136" i="4" s="1"/>
  <c r="AJ174" i="15" s="1"/>
  <c r="AG136" i="4"/>
  <c r="AH136" i="4" s="1"/>
  <c r="AI136" i="4" s="1"/>
  <c r="AE137" i="4"/>
  <c r="V137" i="4"/>
  <c r="AN136" i="4"/>
  <c r="AO136" i="4"/>
  <c r="BT130" i="4"/>
  <c r="BU130" i="4"/>
  <c r="BV130" i="4" s="1"/>
  <c r="BM130" i="4"/>
  <c r="BN130" i="4" s="1"/>
  <c r="BO130" i="4" s="1"/>
  <c r="BY130" i="4"/>
  <c r="BZ130" i="4" s="1"/>
  <c r="AL159" i="15" s="1"/>
  <c r="BB131" i="4"/>
  <c r="BK131" i="4"/>
  <c r="I133" i="4"/>
  <c r="L133" i="4" s="1"/>
  <c r="AB351" i="15" s="1"/>
  <c r="G134" i="4"/>
  <c r="AP136" i="4" l="1"/>
  <c r="AJ136" i="4"/>
  <c r="AK136" i="4" s="1"/>
  <c r="W137" i="4"/>
  <c r="Z137" i="4" s="1"/>
  <c r="AA137" i="4" s="1"/>
  <c r="U138" i="4"/>
  <c r="X138" i="4" s="1"/>
  <c r="Y138" i="4" s="1"/>
  <c r="BP130" i="4"/>
  <c r="BA132" i="4"/>
  <c r="BC131" i="4"/>
  <c r="J134" i="4"/>
  <c r="K134" i="4" s="1"/>
  <c r="E134" i="4"/>
  <c r="E132" i="12"/>
  <c r="F132" i="12" s="1"/>
  <c r="H132" i="12" s="1"/>
  <c r="O133" i="4"/>
  <c r="AB137" i="4" l="1"/>
  <c r="AM137" i="4" s="1"/>
  <c r="AF137" i="4"/>
  <c r="AS137" i="4" s="1"/>
  <c r="AT137" i="4" s="1"/>
  <c r="AJ175" i="15" s="1"/>
  <c r="S138" i="4"/>
  <c r="AQ136" i="4"/>
  <c r="AL136" i="4"/>
  <c r="AR136" i="4" s="1"/>
  <c r="AD289" i="15" s="1"/>
  <c r="BF131" i="4"/>
  <c r="BG131" i="4" s="1"/>
  <c r="AY132" i="4"/>
  <c r="BK132" i="4" s="1"/>
  <c r="BD132" i="4"/>
  <c r="BW130" i="4"/>
  <c r="BR130" i="4"/>
  <c r="BX130" i="4" s="1"/>
  <c r="BQ130" i="4"/>
  <c r="H134" i="4"/>
  <c r="CA130" i="4" l="1"/>
  <c r="AF167" i="15"/>
  <c r="E135" i="14"/>
  <c r="F135" i="14" s="1"/>
  <c r="H135" i="14" s="1"/>
  <c r="AU136" i="4"/>
  <c r="AG137" i="4"/>
  <c r="AH137" i="4" s="1"/>
  <c r="AI137" i="4" s="1"/>
  <c r="AE138" i="4"/>
  <c r="V138" i="4"/>
  <c r="AN137" i="4"/>
  <c r="AO137" i="4"/>
  <c r="BH131" i="4"/>
  <c r="BS131" i="4" s="1"/>
  <c r="BL131" i="4"/>
  <c r="BM131" i="4" s="1"/>
  <c r="BN131" i="4" s="1"/>
  <c r="BO131" i="4" s="1"/>
  <c r="BP131" i="4" s="1"/>
  <c r="BE132" i="4"/>
  <c r="BB132" i="4"/>
  <c r="G135" i="4"/>
  <c r="I134" i="4"/>
  <c r="L134" i="4" s="1"/>
  <c r="AB356" i="15" s="1"/>
  <c r="AP137" i="4" l="1"/>
  <c r="AJ137" i="4"/>
  <c r="AK137" i="4" s="1"/>
  <c r="U139" i="4"/>
  <c r="X139" i="4" s="1"/>
  <c r="Y139" i="4" s="1"/>
  <c r="W138" i="4"/>
  <c r="Z138" i="4" s="1"/>
  <c r="AA138" i="4" s="1"/>
  <c r="BQ131" i="4"/>
  <c r="BT131" i="4"/>
  <c r="BU131" i="4"/>
  <c r="BV131" i="4" s="1"/>
  <c r="BC132" i="4"/>
  <c r="BF132" i="4" s="1"/>
  <c r="BG132" i="4" s="1"/>
  <c r="BA133" i="4"/>
  <c r="BR131" i="4"/>
  <c r="BY131" i="4"/>
  <c r="BZ131" i="4" s="1"/>
  <c r="AL160" i="15" s="1"/>
  <c r="O134" i="4"/>
  <c r="E133" i="12"/>
  <c r="F133" i="12" s="1"/>
  <c r="H133" i="12" s="1"/>
  <c r="J135" i="4"/>
  <c r="K135" i="4" s="1"/>
  <c r="E135" i="4"/>
  <c r="S139" i="4" l="1"/>
  <c r="AL137" i="4"/>
  <c r="AR137" i="4" s="1"/>
  <c r="AD297" i="15" s="1"/>
  <c r="AQ137" i="4"/>
  <c r="AF138" i="4"/>
  <c r="AG138" i="4" s="1"/>
  <c r="AH138" i="4" s="1"/>
  <c r="AI138" i="4" s="1"/>
  <c r="AB138" i="4"/>
  <c r="AM138" i="4" s="1"/>
  <c r="BW131" i="4"/>
  <c r="AY133" i="4"/>
  <c r="BD133" i="4"/>
  <c r="BL132" i="4"/>
  <c r="BH132" i="4"/>
  <c r="H135" i="4"/>
  <c r="AJ138" i="4" l="1"/>
  <c r="AK138" i="4" s="1"/>
  <c r="AN138" i="4"/>
  <c r="AO138" i="4"/>
  <c r="E136" i="14"/>
  <c r="F136" i="14" s="1"/>
  <c r="H136" i="14" s="1"/>
  <c r="AU137" i="4"/>
  <c r="AS138" i="4"/>
  <c r="AT138" i="4" s="1"/>
  <c r="AJ176" i="15" s="1"/>
  <c r="AE139" i="4"/>
  <c r="V139" i="4"/>
  <c r="BS132" i="4"/>
  <c r="BU132" i="4" s="1"/>
  <c r="BV132" i="4" s="1"/>
  <c r="BK133" i="4"/>
  <c r="BB133" i="4"/>
  <c r="BM132" i="4"/>
  <c r="BN132" i="4" s="1"/>
  <c r="BO132" i="4" s="1"/>
  <c r="BY132" i="4"/>
  <c r="BZ132" i="4" s="1"/>
  <c r="AL161" i="15" s="1"/>
  <c r="BE133" i="4"/>
  <c r="BX131" i="4"/>
  <c r="G136" i="4"/>
  <c r="J136" i="4" s="1"/>
  <c r="K136" i="4" s="1"/>
  <c r="I135" i="4"/>
  <c r="L135" i="4" s="1"/>
  <c r="AB358" i="15" s="1"/>
  <c r="CA131" i="4" l="1"/>
  <c r="AF170" i="15"/>
  <c r="AL138" i="4"/>
  <c r="W139" i="4"/>
  <c r="Z139" i="4" s="1"/>
  <c r="AA139" i="4" s="1"/>
  <c r="U140" i="4"/>
  <c r="X140" i="4" s="1"/>
  <c r="Y140" i="4" s="1"/>
  <c r="AP138" i="4"/>
  <c r="AQ138" i="4" s="1"/>
  <c r="BT132" i="4"/>
  <c r="BP132" i="4"/>
  <c r="BR132" i="4" s="1"/>
  <c r="BC133" i="4"/>
  <c r="BF133" i="4" s="1"/>
  <c r="BG133" i="4" s="1"/>
  <c r="BA134" i="4"/>
  <c r="O135" i="4"/>
  <c r="E134" i="12"/>
  <c r="F134" i="12" s="1"/>
  <c r="H134" i="12" s="1"/>
  <c r="E136" i="4"/>
  <c r="AR138" i="4" l="1"/>
  <c r="S140" i="4"/>
  <c r="AF139" i="4"/>
  <c r="AG139" i="4" s="1"/>
  <c r="AH139" i="4" s="1"/>
  <c r="AI139" i="4" s="1"/>
  <c r="AB139" i="4"/>
  <c r="AM139" i="4" s="1"/>
  <c r="BW132" i="4"/>
  <c r="BQ132" i="4"/>
  <c r="AY134" i="4"/>
  <c r="BD134" i="4"/>
  <c r="BH133" i="4"/>
  <c r="BS133" i="4" s="1"/>
  <c r="BL133" i="4"/>
  <c r="BX132" i="4"/>
  <c r="H136" i="4"/>
  <c r="CA132" i="4" l="1"/>
  <c r="AF172" i="15"/>
  <c r="E137" i="14"/>
  <c r="F137" i="14" s="1"/>
  <c r="H137" i="14" s="1"/>
  <c r="AD301" i="15"/>
  <c r="AU138" i="4"/>
  <c r="AN139" i="4"/>
  <c r="AO139" i="4"/>
  <c r="AS139" i="4"/>
  <c r="AT139" i="4" s="1"/>
  <c r="AJ177" i="15" s="1"/>
  <c r="AE140" i="4"/>
  <c r="V140" i="4"/>
  <c r="AJ139" i="4"/>
  <c r="AL139" i="4" s="1"/>
  <c r="BE134" i="4"/>
  <c r="BT133" i="4"/>
  <c r="BU133" i="4"/>
  <c r="BV133" i="4" s="1"/>
  <c r="BM133" i="4"/>
  <c r="BN133" i="4" s="1"/>
  <c r="BO133" i="4" s="1"/>
  <c r="BP133" i="4" s="1"/>
  <c r="BY133" i="4"/>
  <c r="BZ133" i="4" s="1"/>
  <c r="AL162" i="15" s="1"/>
  <c r="BK134" i="4"/>
  <c r="BB134" i="4"/>
  <c r="G137" i="4"/>
  <c r="I136" i="4"/>
  <c r="L136" i="4" s="1"/>
  <c r="AB361" i="15" s="1"/>
  <c r="AK139" i="4" l="1"/>
  <c r="W140" i="4"/>
  <c r="Z140" i="4" s="1"/>
  <c r="AA140" i="4" s="1"/>
  <c r="U141" i="4"/>
  <c r="X141" i="4" s="1"/>
  <c r="Y141" i="4" s="1"/>
  <c r="AP139" i="4"/>
  <c r="AQ139" i="4" s="1"/>
  <c r="BR133" i="4"/>
  <c r="BX133" i="4" s="1"/>
  <c r="BA135" i="4"/>
  <c r="BC134" i="4"/>
  <c r="BQ133" i="4"/>
  <c r="E135" i="12"/>
  <c r="F135" i="12" s="1"/>
  <c r="H135" i="12" s="1"/>
  <c r="O136" i="4"/>
  <c r="J137" i="4"/>
  <c r="K137" i="4" s="1"/>
  <c r="E137" i="4"/>
  <c r="CA133" i="4" l="1"/>
  <c r="AF174" i="15"/>
  <c r="S141" i="4"/>
  <c r="AE141" i="4" s="1"/>
  <c r="AF140" i="4"/>
  <c r="AG140" i="4" s="1"/>
  <c r="AH140" i="4" s="1"/>
  <c r="AI140" i="4" s="1"/>
  <c r="AB140" i="4"/>
  <c r="AM140" i="4" s="1"/>
  <c r="AR139" i="4"/>
  <c r="AD307" i="15" s="1"/>
  <c r="BW133" i="4"/>
  <c r="BF134" i="4"/>
  <c r="BG134" i="4" s="1"/>
  <c r="AY135" i="4"/>
  <c r="BK135" i="4" s="1"/>
  <c r="BD135" i="4"/>
  <c r="H137" i="4"/>
  <c r="V141" i="4" l="1"/>
  <c r="U142" i="4" s="1"/>
  <c r="X142" i="4" s="1"/>
  <c r="Y142" i="4" s="1"/>
  <c r="AJ140" i="4"/>
  <c r="AK140" i="4" s="1"/>
  <c r="AN140" i="4"/>
  <c r="AO140" i="4"/>
  <c r="E138" i="14"/>
  <c r="F138" i="14" s="1"/>
  <c r="H138" i="14" s="1"/>
  <c r="AU139" i="4"/>
  <c r="AS140" i="4"/>
  <c r="AT140" i="4" s="1"/>
  <c r="AJ178" i="15" s="1"/>
  <c r="BH134" i="4"/>
  <c r="BS134" i="4" s="1"/>
  <c r="BL134" i="4"/>
  <c r="BM134" i="4" s="1"/>
  <c r="BN134" i="4" s="1"/>
  <c r="BO134" i="4" s="1"/>
  <c r="BE135" i="4"/>
  <c r="BB135" i="4"/>
  <c r="I137" i="4"/>
  <c r="L137" i="4" s="1"/>
  <c r="AB365" i="15" s="1"/>
  <c r="G138" i="4"/>
  <c r="W141" i="4" l="1"/>
  <c r="Z141" i="4" s="1"/>
  <c r="AA141" i="4" s="1"/>
  <c r="AB141" i="4" s="1"/>
  <c r="AM141" i="4" s="1"/>
  <c r="AN141" i="4" s="1"/>
  <c r="S142" i="4"/>
  <c r="AE142" i="4" s="1"/>
  <c r="AL140" i="4"/>
  <c r="AP140" i="4"/>
  <c r="AQ140" i="4" s="1"/>
  <c r="BT134" i="4"/>
  <c r="BU134" i="4"/>
  <c r="BV134" i="4" s="1"/>
  <c r="BP134" i="4"/>
  <c r="BR134" i="4" s="1"/>
  <c r="BA136" i="4"/>
  <c r="AY136" i="4" s="1"/>
  <c r="BK136" i="4" s="1"/>
  <c r="BC135" i="4"/>
  <c r="BF135" i="4" s="1"/>
  <c r="BG135" i="4" s="1"/>
  <c r="BY134" i="4"/>
  <c r="BZ134" i="4" s="1"/>
  <c r="AL163" i="15" s="1"/>
  <c r="E138" i="4"/>
  <c r="J138" i="4"/>
  <c r="K138" i="4" s="1"/>
  <c r="E136" i="12"/>
  <c r="F136" i="12" s="1"/>
  <c r="H136" i="12" s="1"/>
  <c r="O137" i="4"/>
  <c r="AF141" i="4" l="1"/>
  <c r="AG141" i="4" s="1"/>
  <c r="AH141" i="4" s="1"/>
  <c r="AI141" i="4" s="1"/>
  <c r="AJ141" i="4" s="1"/>
  <c r="AL141" i="4" s="1"/>
  <c r="V142" i="4"/>
  <c r="U143" i="4" s="1"/>
  <c r="X143" i="4" s="1"/>
  <c r="AR140" i="4"/>
  <c r="AD311" i="15" s="1"/>
  <c r="AO141" i="4"/>
  <c r="BQ134" i="4"/>
  <c r="BB136" i="4"/>
  <c r="BL135" i="4"/>
  <c r="BH135" i="4"/>
  <c r="BS135" i="4" s="1"/>
  <c r="BW134" i="4"/>
  <c r="BX134" i="4"/>
  <c r="BD136" i="4"/>
  <c r="BE136" i="4" s="1"/>
  <c r="H138" i="4"/>
  <c r="CA134" i="4" l="1"/>
  <c r="AF180" i="15"/>
  <c r="W142" i="4"/>
  <c r="Z142" i="4" s="1"/>
  <c r="AA142" i="4" s="1"/>
  <c r="AF142" i="4" s="1"/>
  <c r="AG142" i="4" s="1"/>
  <c r="AH142" i="4" s="1"/>
  <c r="AI142" i="4" s="1"/>
  <c r="AS141" i="4"/>
  <c r="AT141" i="4" s="1"/>
  <c r="AJ179" i="15" s="1"/>
  <c r="S143" i="4"/>
  <c r="AE143" i="4" s="1"/>
  <c r="AP141" i="4"/>
  <c r="AR141" i="4" s="1"/>
  <c r="AD320" i="15" s="1"/>
  <c r="E139" i="14"/>
  <c r="F139" i="14" s="1"/>
  <c r="H139" i="14" s="1"/>
  <c r="AU140" i="4"/>
  <c r="Y143" i="4"/>
  <c r="AK141" i="4"/>
  <c r="BT135" i="4"/>
  <c r="BU135" i="4"/>
  <c r="BV135" i="4" s="1"/>
  <c r="BM135" i="4"/>
  <c r="BN135" i="4" s="1"/>
  <c r="BO135" i="4" s="1"/>
  <c r="BY135" i="4"/>
  <c r="BZ135" i="4" s="1"/>
  <c r="AL164" i="15" s="1"/>
  <c r="BA137" i="4"/>
  <c r="AY137" i="4" s="1"/>
  <c r="BK137" i="4" s="1"/>
  <c r="BC136" i="4"/>
  <c r="BF136" i="4" s="1"/>
  <c r="BG136" i="4" s="1"/>
  <c r="I138" i="4"/>
  <c r="L138" i="4" s="1"/>
  <c r="AB367" i="15" s="1"/>
  <c r="G139" i="4"/>
  <c r="J139" i="4" s="1"/>
  <c r="K139" i="4" s="1"/>
  <c r="AB142" i="4" l="1"/>
  <c r="AM142" i="4" s="1"/>
  <c r="AN142" i="4" s="1"/>
  <c r="V143" i="4"/>
  <c r="U144" i="4" s="1"/>
  <c r="X144" i="4" s="1"/>
  <c r="AQ141" i="4"/>
  <c r="E140" i="14"/>
  <c r="F140" i="14" s="1"/>
  <c r="H140" i="14" s="1"/>
  <c r="AU141" i="4"/>
  <c r="AJ142" i="4"/>
  <c r="AK142" i="4" s="1"/>
  <c r="AS142" i="4"/>
  <c r="AT142" i="4" s="1"/>
  <c r="AJ180" i="15" s="1"/>
  <c r="BP135" i="4"/>
  <c r="BW135" i="4" s="1"/>
  <c r="BH136" i="4"/>
  <c r="BS136" i="4" s="1"/>
  <c r="BL136" i="4"/>
  <c r="BD137" i="4"/>
  <c r="BB137" i="4"/>
  <c r="E139" i="4"/>
  <c r="O138" i="4"/>
  <c r="E137" i="12"/>
  <c r="F137" i="12" s="1"/>
  <c r="H137" i="12" s="1"/>
  <c r="AO142" i="4" l="1"/>
  <c r="AP142" i="4" s="1"/>
  <c r="AQ142" i="4" s="1"/>
  <c r="W143" i="4"/>
  <c r="Z143" i="4" s="1"/>
  <c r="AA143" i="4" s="1"/>
  <c r="AB143" i="4" s="1"/>
  <c r="AM143" i="4" s="1"/>
  <c r="AN143" i="4" s="1"/>
  <c r="S144" i="4"/>
  <c r="AE144" i="4" s="1"/>
  <c r="AL142" i="4"/>
  <c r="Y144" i="4"/>
  <c r="BT136" i="4"/>
  <c r="BU136" i="4"/>
  <c r="BV136" i="4" s="1"/>
  <c r="BE137" i="4"/>
  <c r="BM136" i="4"/>
  <c r="BN136" i="4" s="1"/>
  <c r="BO136" i="4" s="1"/>
  <c r="BY136" i="4"/>
  <c r="BZ136" i="4" s="1"/>
  <c r="AL165" i="15" s="1"/>
  <c r="BQ135" i="4"/>
  <c r="BC137" i="4"/>
  <c r="BA138" i="4"/>
  <c r="AY138" i="4" s="1"/>
  <c r="BR135" i="4"/>
  <c r="BX135" i="4" s="1"/>
  <c r="H139" i="4"/>
  <c r="CA135" i="4" l="1"/>
  <c r="AF182" i="15"/>
  <c r="AF143" i="4"/>
  <c r="AG143" i="4" s="1"/>
  <c r="AH143" i="4" s="1"/>
  <c r="AI143" i="4" s="1"/>
  <c r="AJ143" i="4" s="1"/>
  <c r="AK143" i="4" s="1"/>
  <c r="V144" i="4"/>
  <c r="U145" i="4" s="1"/>
  <c r="AO143" i="4"/>
  <c r="AP143" i="4" s="1"/>
  <c r="AR142" i="4"/>
  <c r="BD138" i="4"/>
  <c r="BB138" i="4"/>
  <c r="BK138" i="4"/>
  <c r="BF137" i="4"/>
  <c r="BG137" i="4" s="1"/>
  <c r="BP136" i="4"/>
  <c r="BQ136" i="4" s="1"/>
  <c r="I139" i="4"/>
  <c r="L139" i="4" s="1"/>
  <c r="AB369" i="15" s="1"/>
  <c r="G140" i="4"/>
  <c r="J140" i="4" s="1"/>
  <c r="K140" i="4" s="1"/>
  <c r="E141" i="14" l="1"/>
  <c r="F141" i="14" s="1"/>
  <c r="H141" i="14" s="1"/>
  <c r="AD325" i="15"/>
  <c r="W144" i="4"/>
  <c r="Z144" i="4" s="1"/>
  <c r="AA144" i="4" s="1"/>
  <c r="AF144" i="4" s="1"/>
  <c r="AS143" i="4"/>
  <c r="AT143" i="4" s="1"/>
  <c r="AJ181" i="15" s="1"/>
  <c r="AU142" i="4"/>
  <c r="AL143" i="4"/>
  <c r="AR143" i="4" s="1"/>
  <c r="AQ143" i="4"/>
  <c r="S145" i="4"/>
  <c r="X145" i="4"/>
  <c r="BC138" i="4"/>
  <c r="BA139" i="4"/>
  <c r="AY139" i="4" s="1"/>
  <c r="BH137" i="4"/>
  <c r="BS137" i="4" s="1"/>
  <c r="BL137" i="4"/>
  <c r="BM137" i="4" s="1"/>
  <c r="BN137" i="4" s="1"/>
  <c r="BO137" i="4" s="1"/>
  <c r="BP137" i="4" s="1"/>
  <c r="BE138" i="4"/>
  <c r="BW136" i="4"/>
  <c r="BR136" i="4"/>
  <c r="BX136" i="4" s="1"/>
  <c r="E140" i="4"/>
  <c r="O139" i="4"/>
  <c r="E138" i="12"/>
  <c r="F138" i="12" s="1"/>
  <c r="H138" i="12" s="1"/>
  <c r="CA136" i="4" l="1"/>
  <c r="AF193" i="15"/>
  <c r="E142" i="14"/>
  <c r="F142" i="14" s="1"/>
  <c r="H142" i="14" s="1"/>
  <c r="AD330" i="15"/>
  <c r="AB144" i="4"/>
  <c r="AM144" i="4" s="1"/>
  <c r="AN144" i="4" s="1"/>
  <c r="AU143" i="4"/>
  <c r="AS144" i="4"/>
  <c r="AT144" i="4" s="1"/>
  <c r="AJ182" i="15" s="1"/>
  <c r="AE145" i="4"/>
  <c r="V145" i="4"/>
  <c r="Y145" i="4"/>
  <c r="AG144" i="4"/>
  <c r="AH144" i="4" s="1"/>
  <c r="AI144" i="4" s="1"/>
  <c r="AJ144" i="4" s="1"/>
  <c r="AK144" i="4" s="1"/>
  <c r="BB139" i="4"/>
  <c r="BK139" i="4"/>
  <c r="BT137" i="4"/>
  <c r="BU137" i="4"/>
  <c r="BV137" i="4" s="1"/>
  <c r="BQ137" i="4"/>
  <c r="BY137" i="4"/>
  <c r="BZ137" i="4" s="1"/>
  <c r="AL166" i="15" s="1"/>
  <c r="BR137" i="4"/>
  <c r="BD139" i="4"/>
  <c r="BF138" i="4"/>
  <c r="BG138" i="4" s="1"/>
  <c r="H140" i="4"/>
  <c r="AO144" i="4" l="1"/>
  <c r="AP144" i="4" s="1"/>
  <c r="AQ144" i="4" s="1"/>
  <c r="U146" i="4"/>
  <c r="W145" i="4"/>
  <c r="Z145" i="4" s="1"/>
  <c r="AA145" i="4" s="1"/>
  <c r="AL144" i="4"/>
  <c r="BW137" i="4"/>
  <c r="BL138" i="4"/>
  <c r="BM138" i="4" s="1"/>
  <c r="BN138" i="4" s="1"/>
  <c r="BO138" i="4" s="1"/>
  <c r="BP138" i="4" s="1"/>
  <c r="BQ138" i="4" s="1"/>
  <c r="BH138" i="4"/>
  <c r="BS138" i="4" s="1"/>
  <c r="BE139" i="4"/>
  <c r="BC139" i="4"/>
  <c r="BA140" i="4"/>
  <c r="G141" i="4"/>
  <c r="J141" i="4" s="1"/>
  <c r="K141" i="4" s="1"/>
  <c r="I140" i="4"/>
  <c r="L140" i="4" s="1"/>
  <c r="AB373" i="15" s="1"/>
  <c r="S146" i="4" l="1"/>
  <c r="X146" i="4"/>
  <c r="AR144" i="4"/>
  <c r="AD336" i="15" s="1"/>
  <c r="AB145" i="4"/>
  <c r="AM145" i="4" s="1"/>
  <c r="AF145" i="4"/>
  <c r="AS145" i="4" s="1"/>
  <c r="AT145" i="4" s="1"/>
  <c r="AJ183" i="15" s="1"/>
  <c r="BD140" i="4"/>
  <c r="BE140" i="4" s="1"/>
  <c r="BF139" i="4"/>
  <c r="BG139" i="4" s="1"/>
  <c r="BX137" i="4"/>
  <c r="BT138" i="4"/>
  <c r="BU138" i="4"/>
  <c r="BV138" i="4" s="1"/>
  <c r="AY140" i="4"/>
  <c r="BR138" i="4"/>
  <c r="BY138" i="4"/>
  <c r="BZ138" i="4" s="1"/>
  <c r="AL167" i="15" s="1"/>
  <c r="O140" i="4"/>
  <c r="E139" i="12"/>
  <c r="F139" i="12" s="1"/>
  <c r="H139" i="12" s="1"/>
  <c r="E141" i="4"/>
  <c r="CA137" i="4" l="1"/>
  <c r="AF202" i="15"/>
  <c r="AN145" i="4"/>
  <c r="AO145" i="4"/>
  <c r="E143" i="14"/>
  <c r="F143" i="14" s="1"/>
  <c r="H143" i="14" s="1"/>
  <c r="AU144" i="4"/>
  <c r="AG145" i="4"/>
  <c r="AH145" i="4" s="1"/>
  <c r="AI145" i="4" s="1"/>
  <c r="Y146" i="4"/>
  <c r="AE146" i="4"/>
  <c r="V146" i="4"/>
  <c r="BL139" i="4"/>
  <c r="BM139" i="4" s="1"/>
  <c r="BN139" i="4" s="1"/>
  <c r="BO139" i="4" s="1"/>
  <c r="BP139" i="4" s="1"/>
  <c r="BH139" i="4"/>
  <c r="BW138" i="4"/>
  <c r="BK140" i="4"/>
  <c r="BB140" i="4"/>
  <c r="H141" i="4"/>
  <c r="BR139" i="4" l="1"/>
  <c r="W146" i="4"/>
  <c r="Z146" i="4" s="1"/>
  <c r="AA146" i="4" s="1"/>
  <c r="U147" i="4"/>
  <c r="X147" i="4" s="1"/>
  <c r="AP145" i="4"/>
  <c r="AJ145" i="4"/>
  <c r="AL145" i="4" s="1"/>
  <c r="BY139" i="4"/>
  <c r="BZ139" i="4" s="1"/>
  <c r="AL168" i="15" s="1"/>
  <c r="BS139" i="4"/>
  <c r="BT139" i="4" s="1"/>
  <c r="BQ139" i="4"/>
  <c r="BA141" i="4"/>
  <c r="BC140" i="4"/>
  <c r="BF140" i="4" s="1"/>
  <c r="BG140" i="4" s="1"/>
  <c r="BX138" i="4"/>
  <c r="G142" i="4"/>
  <c r="J142" i="4" s="1"/>
  <c r="K142" i="4" s="1"/>
  <c r="I141" i="4"/>
  <c r="L141" i="4" s="1"/>
  <c r="AB375" i="15" s="1"/>
  <c r="CA138" i="4" l="1"/>
  <c r="AF208" i="15"/>
  <c r="AQ145" i="4"/>
  <c r="BU139" i="4"/>
  <c r="BV139" i="4" s="1"/>
  <c r="AK145" i="4"/>
  <c r="S147" i="4"/>
  <c r="Y147" i="4"/>
  <c r="AR145" i="4"/>
  <c r="AD342" i="15" s="1"/>
  <c r="AB146" i="4"/>
  <c r="AM146" i="4" s="1"/>
  <c r="AF146" i="4"/>
  <c r="BD141" i="4"/>
  <c r="BH140" i="4"/>
  <c r="BS140" i="4" s="1"/>
  <c r="BL140" i="4"/>
  <c r="BM140" i="4" s="1"/>
  <c r="AY141" i="4"/>
  <c r="E142" i="4"/>
  <c r="O141" i="4"/>
  <c r="E140" i="12"/>
  <c r="F140" i="12" s="1"/>
  <c r="H140" i="12" s="1"/>
  <c r="AG146" i="4" l="1"/>
  <c r="AH146" i="4" s="1"/>
  <c r="AI146" i="4" s="1"/>
  <c r="AS146" i="4"/>
  <c r="AT146" i="4" s="1"/>
  <c r="AJ184" i="15" s="1"/>
  <c r="AE147" i="4"/>
  <c r="V147" i="4"/>
  <c r="AN146" i="4"/>
  <c r="AO146" i="4"/>
  <c r="E144" i="14"/>
  <c r="F144" i="14" s="1"/>
  <c r="H144" i="14" s="1"/>
  <c r="AU145" i="4"/>
  <c r="BT140" i="4"/>
  <c r="BU140" i="4"/>
  <c r="BV140" i="4" s="1"/>
  <c r="BN140" i="4"/>
  <c r="BO140" i="4" s="1"/>
  <c r="BP140" i="4" s="1"/>
  <c r="BE141" i="4"/>
  <c r="BX139" i="4"/>
  <c r="BW139" i="4"/>
  <c r="BB141" i="4"/>
  <c r="BK141" i="4"/>
  <c r="BY140" i="4"/>
  <c r="BZ140" i="4" s="1"/>
  <c r="AL169" i="15" s="1"/>
  <c r="H142" i="4"/>
  <c r="CA139" i="4" l="1"/>
  <c r="AF210" i="15"/>
  <c r="AP146" i="4"/>
  <c r="W147" i="4"/>
  <c r="Z147" i="4" s="1"/>
  <c r="AA147" i="4" s="1"/>
  <c r="U148" i="4"/>
  <c r="AJ146" i="4"/>
  <c r="BQ140" i="4"/>
  <c r="BR140" i="4"/>
  <c r="BW140" i="4"/>
  <c r="BC141" i="4"/>
  <c r="BF141" i="4" s="1"/>
  <c r="BG141" i="4" s="1"/>
  <c r="BA142" i="4"/>
  <c r="G143" i="4"/>
  <c r="J143" i="4" s="1"/>
  <c r="K143" i="4" s="1"/>
  <c r="I142" i="4"/>
  <c r="L142" i="4" s="1"/>
  <c r="AB378" i="15" s="1"/>
  <c r="AQ146" i="4" l="1"/>
  <c r="X148" i="4"/>
  <c r="AL146" i="4"/>
  <c r="AR146" i="4" s="1"/>
  <c r="AD350" i="15" s="1"/>
  <c r="S148" i="4"/>
  <c r="AK146" i="4"/>
  <c r="AF147" i="4"/>
  <c r="AG147" i="4" s="1"/>
  <c r="AH147" i="4" s="1"/>
  <c r="AI147" i="4" s="1"/>
  <c r="AB147" i="4"/>
  <c r="AM147" i="4" s="1"/>
  <c r="BX140" i="4"/>
  <c r="AY142" i="4"/>
  <c r="BD142" i="4"/>
  <c r="BL141" i="4"/>
  <c r="BM141" i="4" s="1"/>
  <c r="BH141" i="4"/>
  <c r="BS141" i="4" s="1"/>
  <c r="E143" i="4"/>
  <c r="O142" i="4"/>
  <c r="E141" i="12"/>
  <c r="F141" i="12" s="1"/>
  <c r="H141" i="12" s="1"/>
  <c r="CA140" i="4" l="1"/>
  <c r="AF217" i="15"/>
  <c r="AJ147" i="4"/>
  <c r="AK147" i="4" s="1"/>
  <c r="AE148" i="4"/>
  <c r="V148" i="4"/>
  <c r="AN147" i="4"/>
  <c r="AO147" i="4"/>
  <c r="E145" i="14"/>
  <c r="F145" i="14" s="1"/>
  <c r="H145" i="14" s="1"/>
  <c r="AU146" i="4"/>
  <c r="AS147" i="4"/>
  <c r="AT147" i="4" s="1"/>
  <c r="AJ185" i="15" s="1"/>
  <c r="Y148" i="4"/>
  <c r="BN141" i="4"/>
  <c r="BO141" i="4" s="1"/>
  <c r="BP141" i="4" s="1"/>
  <c r="BR141" i="4" s="1"/>
  <c r="BE142" i="4"/>
  <c r="BK142" i="4"/>
  <c r="BB142" i="4"/>
  <c r="BT141" i="4"/>
  <c r="BU141" i="4"/>
  <c r="BV141" i="4" s="1"/>
  <c r="BY141" i="4"/>
  <c r="BZ141" i="4" s="1"/>
  <c r="AL170" i="15" s="1"/>
  <c r="H143" i="4"/>
  <c r="I143" i="4" s="1"/>
  <c r="L143" i="4" s="1"/>
  <c r="AB380" i="15" s="1"/>
  <c r="AL147" i="4" l="1"/>
  <c r="U149" i="4"/>
  <c r="S149" i="4" s="1"/>
  <c r="W148" i="4"/>
  <c r="Z148" i="4" s="1"/>
  <c r="AA148" i="4" s="1"/>
  <c r="AP147" i="4"/>
  <c r="AQ147" i="4" s="1"/>
  <c r="BX141" i="4"/>
  <c r="BA143" i="4"/>
  <c r="BC142" i="4"/>
  <c r="BF142" i="4" s="1"/>
  <c r="BG142" i="4" s="1"/>
  <c r="BQ141" i="4"/>
  <c r="BW141" i="4"/>
  <c r="G144" i="4"/>
  <c r="J144" i="4" s="1"/>
  <c r="K144" i="4" s="1"/>
  <c r="O143" i="4"/>
  <c r="E142" i="12"/>
  <c r="F142" i="12" s="1"/>
  <c r="H142" i="12" s="1"/>
  <c r="CA141" i="4" l="1"/>
  <c r="AF226" i="15"/>
  <c r="AE149" i="4"/>
  <c r="V149" i="4"/>
  <c r="AR147" i="4"/>
  <c r="AD358" i="15" s="1"/>
  <c r="AF148" i="4"/>
  <c r="AS148" i="4" s="1"/>
  <c r="AT148" i="4" s="1"/>
  <c r="AJ186" i="15" s="1"/>
  <c r="AB148" i="4"/>
  <c r="AM148" i="4" s="1"/>
  <c r="X149" i="4"/>
  <c r="BH142" i="4"/>
  <c r="BS142" i="4" s="1"/>
  <c r="BL142" i="4"/>
  <c r="BM142" i="4" s="1"/>
  <c r="BN142" i="4" s="1"/>
  <c r="BO142" i="4" s="1"/>
  <c r="BP142" i="4" s="1"/>
  <c r="AY143" i="4"/>
  <c r="BD143" i="4"/>
  <c r="E144" i="4"/>
  <c r="H144" i="4" s="1"/>
  <c r="AN148" i="4" l="1"/>
  <c r="AO148" i="4"/>
  <c r="Y149" i="4"/>
  <c r="E146" i="14"/>
  <c r="F146" i="14" s="1"/>
  <c r="H146" i="14" s="1"/>
  <c r="AU147" i="4"/>
  <c r="AG148" i="4"/>
  <c r="AH148" i="4" s="1"/>
  <c r="AI148" i="4" s="1"/>
  <c r="W149" i="4"/>
  <c r="U150" i="4"/>
  <c r="BQ142" i="4"/>
  <c r="BE143" i="4"/>
  <c r="BR142" i="4"/>
  <c r="BY142" i="4"/>
  <c r="BZ142" i="4" s="1"/>
  <c r="AL171" i="15" s="1"/>
  <c r="BK143" i="4"/>
  <c r="BB143" i="4"/>
  <c r="BT142" i="4"/>
  <c r="BU142" i="4"/>
  <c r="BV142" i="4" s="1"/>
  <c r="G145" i="4"/>
  <c r="J145" i="4" s="1"/>
  <c r="K145" i="4" s="1"/>
  <c r="I144" i="4"/>
  <c r="L144" i="4" s="1"/>
  <c r="AB383" i="15" s="1"/>
  <c r="Z149" i="4" l="1"/>
  <c r="AA149" i="4" s="1"/>
  <c r="AF149" i="4" s="1"/>
  <c r="AJ148" i="4"/>
  <c r="AL148" i="4" s="1"/>
  <c r="X150" i="4"/>
  <c r="S150" i="4"/>
  <c r="AP148" i="4"/>
  <c r="BC143" i="4"/>
  <c r="BF143" i="4" s="1"/>
  <c r="BG143" i="4" s="1"/>
  <c r="BA144" i="4"/>
  <c r="BW142" i="4"/>
  <c r="E145" i="4"/>
  <c r="E143" i="12"/>
  <c r="F143" i="12" s="1"/>
  <c r="H143" i="12" s="1"/>
  <c r="O144" i="4"/>
  <c r="AB149" i="4" l="1"/>
  <c r="AM149" i="4" s="1"/>
  <c r="AN149" i="4" s="1"/>
  <c r="AQ148" i="4"/>
  <c r="AK148" i="4"/>
  <c r="Y150" i="4"/>
  <c r="AG149" i="4"/>
  <c r="AH149" i="4" s="1"/>
  <c r="AI149" i="4" s="1"/>
  <c r="AJ149" i="4" s="1"/>
  <c r="AS149" i="4"/>
  <c r="AT149" i="4" s="1"/>
  <c r="AJ187" i="15" s="1"/>
  <c r="AR148" i="4"/>
  <c r="AD365" i="15" s="1"/>
  <c r="AE150" i="4"/>
  <c r="V150" i="4"/>
  <c r="AY144" i="4"/>
  <c r="BD144" i="4"/>
  <c r="BX142" i="4"/>
  <c r="BL143" i="4"/>
  <c r="BH143" i="4"/>
  <c r="BS143" i="4" s="1"/>
  <c r="H145" i="4"/>
  <c r="CA142" i="4" l="1"/>
  <c r="AF230" i="15"/>
  <c r="AO149" i="4"/>
  <c r="AP149" i="4" s="1"/>
  <c r="AQ149" i="4" s="1"/>
  <c r="AL149" i="4"/>
  <c r="AK149" i="4"/>
  <c r="E147" i="14"/>
  <c r="F147" i="14" s="1"/>
  <c r="H147" i="14" s="1"/>
  <c r="AU148" i="4"/>
  <c r="U151" i="4"/>
  <c r="S151" i="4" s="1"/>
  <c r="AE151" i="4" s="1"/>
  <c r="W150" i="4"/>
  <c r="Z150" i="4" s="1"/>
  <c r="AA150" i="4" s="1"/>
  <c r="BT143" i="4"/>
  <c r="BU143" i="4"/>
  <c r="BV143" i="4" s="1"/>
  <c r="BE144" i="4"/>
  <c r="BM143" i="4"/>
  <c r="BN143" i="4" s="1"/>
  <c r="BO143" i="4" s="1"/>
  <c r="BY143" i="4"/>
  <c r="BZ143" i="4" s="1"/>
  <c r="AL172" i="15" s="1"/>
  <c r="BB144" i="4"/>
  <c r="BK144" i="4"/>
  <c r="I145" i="4"/>
  <c r="L145" i="4" s="1"/>
  <c r="AB385" i="15" s="1"/>
  <c r="G146" i="4"/>
  <c r="J146" i="4" s="1"/>
  <c r="K146" i="4" s="1"/>
  <c r="AB150" i="4" l="1"/>
  <c r="AM150" i="4" s="1"/>
  <c r="AF150" i="4"/>
  <c r="X151" i="4"/>
  <c r="Y151" i="4" s="1"/>
  <c r="V151" i="4"/>
  <c r="AR149" i="4"/>
  <c r="AD369" i="15" s="1"/>
  <c r="BC144" i="4"/>
  <c r="BF144" i="4" s="1"/>
  <c r="BG144" i="4" s="1"/>
  <c r="BA145" i="4"/>
  <c r="BP143" i="4"/>
  <c r="BR143" i="4" s="1"/>
  <c r="E146" i="4"/>
  <c r="E144" i="12"/>
  <c r="F144" i="12" s="1"/>
  <c r="H144" i="12" s="1"/>
  <c r="O145" i="4"/>
  <c r="E148" i="14" l="1"/>
  <c r="F148" i="14" s="1"/>
  <c r="H148" i="14" s="1"/>
  <c r="AU149" i="4"/>
  <c r="AG150" i="4"/>
  <c r="AH150" i="4" s="1"/>
  <c r="AI150" i="4" s="1"/>
  <c r="AS150" i="4"/>
  <c r="AT150" i="4" s="1"/>
  <c r="AJ188" i="15" s="1"/>
  <c r="U152" i="4"/>
  <c r="X152" i="4" s="1"/>
  <c r="W151" i="4"/>
  <c r="Z151" i="4" s="1"/>
  <c r="AA151" i="4" s="1"/>
  <c r="AN150" i="4"/>
  <c r="AO150" i="4"/>
  <c r="BQ143" i="4"/>
  <c r="BW143" i="4"/>
  <c r="BH144" i="4"/>
  <c r="BS144" i="4" s="1"/>
  <c r="BL144" i="4"/>
  <c r="BM144" i="4" s="1"/>
  <c r="BN144" i="4" s="1"/>
  <c r="BO144" i="4" s="1"/>
  <c r="AY145" i="4"/>
  <c r="BD145" i="4"/>
  <c r="BX143" i="4"/>
  <c r="H146" i="4"/>
  <c r="CA143" i="4" l="1"/>
  <c r="AF239" i="15"/>
  <c r="S152" i="4"/>
  <c r="AE152" i="4" s="1"/>
  <c r="AP150" i="4"/>
  <c r="AF151" i="4"/>
  <c r="AS151" i="4" s="1"/>
  <c r="AT151" i="4" s="1"/>
  <c r="AJ189" i="15" s="1"/>
  <c r="AB151" i="4"/>
  <c r="AM151" i="4" s="1"/>
  <c r="AN151" i="4" s="1"/>
  <c r="Y152" i="4"/>
  <c r="AJ150" i="4"/>
  <c r="AL150" i="4" s="1"/>
  <c r="BT144" i="4"/>
  <c r="BU144" i="4"/>
  <c r="BV144" i="4" s="1"/>
  <c r="BE145" i="4"/>
  <c r="BY144" i="4"/>
  <c r="BZ144" i="4" s="1"/>
  <c r="AL173" i="15" s="1"/>
  <c r="BP144" i="4"/>
  <c r="BR144" i="4" s="1"/>
  <c r="BB145" i="4"/>
  <c r="BK145" i="4"/>
  <c r="G147" i="4"/>
  <c r="J147" i="4" s="1"/>
  <c r="K147" i="4" s="1"/>
  <c r="I146" i="4"/>
  <c r="L146" i="4" s="1"/>
  <c r="AB388" i="15" s="1"/>
  <c r="V152" i="4" l="1"/>
  <c r="U153" i="4" s="1"/>
  <c r="X153" i="4" s="1"/>
  <c r="Y153" i="4" s="1"/>
  <c r="AR150" i="4"/>
  <c r="AG151" i="4"/>
  <c r="AH151" i="4" s="1"/>
  <c r="AI151" i="4" s="1"/>
  <c r="AJ151" i="4" s="1"/>
  <c r="AL151" i="4" s="1"/>
  <c r="AO151" i="4"/>
  <c r="AP151" i="4" s="1"/>
  <c r="AK150" i="4"/>
  <c r="AQ150" i="4"/>
  <c r="BQ144" i="4"/>
  <c r="BW144" i="4"/>
  <c r="BC145" i="4"/>
  <c r="BF145" i="4" s="1"/>
  <c r="BG145" i="4" s="1"/>
  <c r="BA146" i="4"/>
  <c r="E147" i="4"/>
  <c r="O146" i="4"/>
  <c r="E145" i="12"/>
  <c r="F145" i="12" s="1"/>
  <c r="H145" i="12" s="1"/>
  <c r="E149" i="14" l="1"/>
  <c r="F149" i="14" s="1"/>
  <c r="H149" i="14" s="1"/>
  <c r="AD378" i="15"/>
  <c r="W152" i="4"/>
  <c r="Z152" i="4" s="1"/>
  <c r="AA152" i="4" s="1"/>
  <c r="AF152" i="4" s="1"/>
  <c r="AG152" i="4" s="1"/>
  <c r="AH152" i="4" s="1"/>
  <c r="AI152" i="4" s="1"/>
  <c r="AJ152" i="4" s="1"/>
  <c r="AK152" i="4" s="1"/>
  <c r="AU150" i="4"/>
  <c r="AK151" i="4"/>
  <c r="AR151" i="4"/>
  <c r="S153" i="4"/>
  <c r="AQ151" i="4"/>
  <c r="BH145" i="4"/>
  <c r="BS145" i="4" s="1"/>
  <c r="BL145" i="4"/>
  <c r="BM145" i="4" s="1"/>
  <c r="BN145" i="4" s="1"/>
  <c r="BO145" i="4" s="1"/>
  <c r="AY146" i="4"/>
  <c r="BD146" i="4"/>
  <c r="BE146" i="4" s="1"/>
  <c r="BX144" i="4"/>
  <c r="H147" i="4"/>
  <c r="CA144" i="4" l="1"/>
  <c r="AF243" i="15"/>
  <c r="E150" i="14"/>
  <c r="F150" i="14" s="1"/>
  <c r="H150" i="14" s="1"/>
  <c r="AD382" i="15"/>
  <c r="AB152" i="4"/>
  <c r="AM152" i="4" s="1"/>
  <c r="AN152" i="4" s="1"/>
  <c r="AU151" i="4"/>
  <c r="AS152" i="4"/>
  <c r="AT152" i="4" s="1"/>
  <c r="AJ190" i="15" s="1"/>
  <c r="AE153" i="4"/>
  <c r="V153" i="4"/>
  <c r="BP145" i="4"/>
  <c r="BQ145" i="4" s="1"/>
  <c r="BT145" i="4"/>
  <c r="BU145" i="4"/>
  <c r="BV145" i="4" s="1"/>
  <c r="BY145" i="4"/>
  <c r="BZ145" i="4" s="1"/>
  <c r="AL174" i="15" s="1"/>
  <c r="BB146" i="4"/>
  <c r="BK146" i="4"/>
  <c r="I147" i="4"/>
  <c r="L147" i="4" s="1"/>
  <c r="AB393" i="15" s="1"/>
  <c r="G148" i="4"/>
  <c r="J148" i="4" s="1"/>
  <c r="AO152" i="4" l="1"/>
  <c r="AP152" i="4" s="1"/>
  <c r="AQ152" i="4" s="1"/>
  <c r="AL152" i="4"/>
  <c r="W153" i="4"/>
  <c r="Z153" i="4" s="1"/>
  <c r="AA153" i="4" s="1"/>
  <c r="U154" i="4"/>
  <c r="X154" i="4" s="1"/>
  <c r="Y154" i="4" s="1"/>
  <c r="BR145" i="4"/>
  <c r="BX145" i="4" s="1"/>
  <c r="BA147" i="4"/>
  <c r="BC146" i="4"/>
  <c r="BW145" i="4"/>
  <c r="E148" i="4"/>
  <c r="K148" i="4"/>
  <c r="O147" i="4"/>
  <c r="E146" i="12"/>
  <c r="F146" i="12" s="1"/>
  <c r="H146" i="12" s="1"/>
  <c r="CA145" i="4" l="1"/>
  <c r="AF254" i="15"/>
  <c r="S154" i="4"/>
  <c r="AF153" i="4"/>
  <c r="AS153" i="4" s="1"/>
  <c r="AT153" i="4" s="1"/>
  <c r="AJ191" i="15" s="1"/>
  <c r="AB153" i="4"/>
  <c r="AM153" i="4" s="1"/>
  <c r="AR152" i="4"/>
  <c r="AD390" i="15" s="1"/>
  <c r="BF146" i="4"/>
  <c r="BG146" i="4" s="1"/>
  <c r="AY147" i="4"/>
  <c r="BK147" i="4" s="1"/>
  <c r="BD147" i="4"/>
  <c r="H148" i="4"/>
  <c r="AE154" i="4" l="1"/>
  <c r="V154" i="4"/>
  <c r="AG153" i="4"/>
  <c r="AH153" i="4" s="1"/>
  <c r="AI153" i="4" s="1"/>
  <c r="E151" i="14"/>
  <c r="F151" i="14" s="1"/>
  <c r="H151" i="14" s="1"/>
  <c r="AU152" i="4"/>
  <c r="AN153" i="4"/>
  <c r="AO153" i="4"/>
  <c r="BH146" i="4"/>
  <c r="BS146" i="4" s="1"/>
  <c r="BL146" i="4"/>
  <c r="BE147" i="4"/>
  <c r="BB147" i="4"/>
  <c r="G149" i="4"/>
  <c r="J149" i="4" s="1"/>
  <c r="I148" i="4"/>
  <c r="L148" i="4" s="1"/>
  <c r="AB396" i="15" s="1"/>
  <c r="AP153" i="4" l="1"/>
  <c r="AJ153" i="4"/>
  <c r="AK153" i="4" s="1"/>
  <c r="U155" i="4"/>
  <c r="X155" i="4" s="1"/>
  <c r="Y155" i="4" s="1"/>
  <c r="W154" i="4"/>
  <c r="Z154" i="4" s="1"/>
  <c r="AA154" i="4" s="1"/>
  <c r="BT146" i="4"/>
  <c r="BU146" i="4"/>
  <c r="BV146" i="4" s="1"/>
  <c r="BY146" i="4"/>
  <c r="BZ146" i="4" s="1"/>
  <c r="AL175" i="15" s="1"/>
  <c r="BC147" i="4"/>
  <c r="BF147" i="4" s="1"/>
  <c r="BG147" i="4" s="1"/>
  <c r="BA148" i="4"/>
  <c r="BM146" i="4"/>
  <c r="BN146" i="4" s="1"/>
  <c r="BO146" i="4" s="1"/>
  <c r="BP146" i="4" s="1"/>
  <c r="BQ146" i="4" s="1"/>
  <c r="E149" i="4"/>
  <c r="E147" i="12"/>
  <c r="F147" i="12" s="1"/>
  <c r="H147" i="12" s="1"/>
  <c r="O148" i="4"/>
  <c r="K149" i="4"/>
  <c r="S155" i="4" l="1"/>
  <c r="AL153" i="4"/>
  <c r="AR153" i="4" s="1"/>
  <c r="AD397" i="15" s="1"/>
  <c r="AQ153" i="4"/>
  <c r="AF154" i="4"/>
  <c r="AG154" i="4" s="1"/>
  <c r="AH154" i="4" s="1"/>
  <c r="AI154" i="4" s="1"/>
  <c r="AB154" i="4"/>
  <c r="AM154" i="4" s="1"/>
  <c r="BR146" i="4"/>
  <c r="BW146" i="4"/>
  <c r="AY148" i="4"/>
  <c r="BD148" i="4"/>
  <c r="BH147" i="4"/>
  <c r="BS147" i="4" s="1"/>
  <c r="BL147" i="4"/>
  <c r="BM147" i="4" s="1"/>
  <c r="BN147" i="4" s="1"/>
  <c r="BO147" i="4" s="1"/>
  <c r="H149" i="4"/>
  <c r="AS154" i="4" l="1"/>
  <c r="AT154" i="4" s="1"/>
  <c r="AJ192" i="15" s="1"/>
  <c r="E152" i="14"/>
  <c r="F152" i="14" s="1"/>
  <c r="H152" i="14" s="1"/>
  <c r="AU153" i="4"/>
  <c r="AJ154" i="4"/>
  <c r="AL154" i="4" s="1"/>
  <c r="AN154" i="4"/>
  <c r="AO154" i="4"/>
  <c r="AP154" i="4" s="1"/>
  <c r="AE155" i="4"/>
  <c r="V155" i="4"/>
  <c r="BT147" i="4"/>
  <c r="BU147" i="4"/>
  <c r="BV147" i="4" s="1"/>
  <c r="BK148" i="4"/>
  <c r="BB148" i="4"/>
  <c r="BP147" i="4"/>
  <c r="BR147" i="4" s="1"/>
  <c r="BE148" i="4"/>
  <c r="BY147" i="4"/>
  <c r="BZ147" i="4" s="1"/>
  <c r="AL176" i="15" s="1"/>
  <c r="BX146" i="4"/>
  <c r="I149" i="4"/>
  <c r="L149" i="4" s="1"/>
  <c r="AB404" i="15" s="1"/>
  <c r="G150" i="4"/>
  <c r="J150" i="4" s="1"/>
  <c r="CA146" i="4" l="1"/>
  <c r="AF257" i="15"/>
  <c r="AK154" i="4"/>
  <c r="AR154" i="4"/>
  <c r="AQ154" i="4"/>
  <c r="U156" i="4"/>
  <c r="X156" i="4" s="1"/>
  <c r="W155" i="4"/>
  <c r="BQ147" i="4"/>
  <c r="BA149" i="4"/>
  <c r="BC148" i="4"/>
  <c r="BW147" i="4"/>
  <c r="E150" i="4"/>
  <c r="K150" i="4"/>
  <c r="E148" i="12"/>
  <c r="F148" i="12" s="1"/>
  <c r="H148" i="12" s="1"/>
  <c r="O149" i="4"/>
  <c r="E153" i="14" l="1"/>
  <c r="F153" i="14" s="1"/>
  <c r="H153" i="14" s="1"/>
  <c r="AD399" i="15"/>
  <c r="AU154" i="4"/>
  <c r="Z155" i="4"/>
  <c r="AA155" i="4" s="1"/>
  <c r="Y156" i="4"/>
  <c r="S156" i="4"/>
  <c r="BX147" i="4"/>
  <c r="BF148" i="4"/>
  <c r="BG148" i="4" s="1"/>
  <c r="AY149" i="4"/>
  <c r="BK149" i="4" s="1"/>
  <c r="BD149" i="4"/>
  <c r="BE149" i="4" s="1"/>
  <c r="H150" i="4"/>
  <c r="CA147" i="4" l="1"/>
  <c r="AF273" i="15"/>
  <c r="AE156" i="4"/>
  <c r="V156" i="4"/>
  <c r="AF155" i="4"/>
  <c r="AG155" i="4" s="1"/>
  <c r="AH155" i="4" s="1"/>
  <c r="AI155" i="4" s="1"/>
  <c r="AB155" i="4"/>
  <c r="AM155" i="4" s="1"/>
  <c r="BH148" i="4"/>
  <c r="BS148" i="4" s="1"/>
  <c r="BL148" i="4"/>
  <c r="BB149" i="4"/>
  <c r="I150" i="4"/>
  <c r="L150" i="4" s="1"/>
  <c r="AB408" i="15" s="1"/>
  <c r="G151" i="4"/>
  <c r="J151" i="4" s="1"/>
  <c r="K151" i="4" s="1"/>
  <c r="AN155" i="4" l="1"/>
  <c r="AO155" i="4"/>
  <c r="AJ155" i="4"/>
  <c r="AK155" i="4" s="1"/>
  <c r="AS155" i="4"/>
  <c r="AT155" i="4" s="1"/>
  <c r="AJ193" i="15" s="1"/>
  <c r="U157" i="4"/>
  <c r="X157" i="4" s="1"/>
  <c r="Y157" i="4" s="1"/>
  <c r="W156" i="4"/>
  <c r="Z156" i="4" s="1"/>
  <c r="AA156" i="4" s="1"/>
  <c r="BT148" i="4"/>
  <c r="BU148" i="4"/>
  <c r="BV148" i="4" s="1"/>
  <c r="BM148" i="4"/>
  <c r="BN148" i="4" s="1"/>
  <c r="BO148" i="4" s="1"/>
  <c r="BP148" i="4" s="1"/>
  <c r="BQ148" i="4" s="1"/>
  <c r="BY148" i="4"/>
  <c r="BZ148" i="4" s="1"/>
  <c r="AL177" i="15" s="1"/>
  <c r="BA150" i="4"/>
  <c r="BC149" i="4"/>
  <c r="E151" i="4"/>
  <c r="E149" i="12"/>
  <c r="F149" i="12" s="1"/>
  <c r="H149" i="12" s="1"/>
  <c r="O150" i="4"/>
  <c r="S157" i="4" l="1"/>
  <c r="AF156" i="4"/>
  <c r="AG156" i="4" s="1"/>
  <c r="AH156" i="4" s="1"/>
  <c r="AI156" i="4" s="1"/>
  <c r="AB156" i="4"/>
  <c r="AM156" i="4" s="1"/>
  <c r="AN156" i="4" s="1"/>
  <c r="AL155" i="4"/>
  <c r="AP155" i="4"/>
  <c r="AQ155" i="4" s="1"/>
  <c r="BR148" i="4"/>
  <c r="BF149" i="4"/>
  <c r="BG149" i="4" s="1"/>
  <c r="BW148" i="4"/>
  <c r="AY150" i="4"/>
  <c r="BK150" i="4" s="1"/>
  <c r="BD150" i="4"/>
  <c r="BE150" i="4" s="1"/>
  <c r="H151" i="4"/>
  <c r="I151" i="4" s="1"/>
  <c r="L151" i="4" s="1"/>
  <c r="AB412" i="15" s="1"/>
  <c r="AO156" i="4" l="1"/>
  <c r="AP156" i="4" s="1"/>
  <c r="AR155" i="4"/>
  <c r="AE157" i="4"/>
  <c r="V157" i="4"/>
  <c r="AJ156" i="4"/>
  <c r="AK156" i="4" s="1"/>
  <c r="AS156" i="4"/>
  <c r="AT156" i="4" s="1"/>
  <c r="AJ194" i="15" s="1"/>
  <c r="BB150" i="4"/>
  <c r="BA151" i="4" s="1"/>
  <c r="BD151" i="4" s="1"/>
  <c r="BE151" i="4" s="1"/>
  <c r="BH149" i="4"/>
  <c r="BS149" i="4" s="1"/>
  <c r="BL149" i="4"/>
  <c r="BX148" i="4"/>
  <c r="G152" i="4"/>
  <c r="J152" i="4" s="1"/>
  <c r="K152" i="4" s="1"/>
  <c r="O151" i="4"/>
  <c r="E150" i="12"/>
  <c r="F150" i="12" s="1"/>
  <c r="H150" i="12" s="1"/>
  <c r="CA148" i="4" l="1"/>
  <c r="AF281" i="15"/>
  <c r="E154" i="14"/>
  <c r="F154" i="14" s="1"/>
  <c r="H154" i="14" s="1"/>
  <c r="AD407" i="15"/>
  <c r="AQ156" i="4"/>
  <c r="AL156" i="4"/>
  <c r="AR156" i="4" s="1"/>
  <c r="AU155" i="4"/>
  <c r="U158" i="4"/>
  <c r="S158" i="4" s="1"/>
  <c r="AE158" i="4" s="1"/>
  <c r="W157" i="4"/>
  <c r="Z157" i="4" s="1"/>
  <c r="AA157" i="4" s="1"/>
  <c r="BC150" i="4"/>
  <c r="BF150" i="4" s="1"/>
  <c r="BG150" i="4" s="1"/>
  <c r="BT149" i="4"/>
  <c r="BU149" i="4"/>
  <c r="BV149" i="4" s="1"/>
  <c r="BY149" i="4"/>
  <c r="BZ149" i="4" s="1"/>
  <c r="AL178" i="15" s="1"/>
  <c r="AY151" i="4"/>
  <c r="BM149" i="4"/>
  <c r="BN149" i="4" s="1"/>
  <c r="BO149" i="4" s="1"/>
  <c r="BP149" i="4" s="1"/>
  <c r="E152" i="4"/>
  <c r="E155" i="14" l="1"/>
  <c r="F155" i="14" s="1"/>
  <c r="H155" i="14" s="1"/>
  <c r="AD410" i="15"/>
  <c r="AU156" i="4"/>
  <c r="AB157" i="4"/>
  <c r="AM157" i="4" s="1"/>
  <c r="AF157" i="4"/>
  <c r="X158" i="4"/>
  <c r="V158" i="4"/>
  <c r="BL150" i="4"/>
  <c r="BM150" i="4" s="1"/>
  <c r="BN150" i="4" s="1"/>
  <c r="BO150" i="4" s="1"/>
  <c r="BP150" i="4" s="1"/>
  <c r="BH150" i="4"/>
  <c r="BR149" i="4"/>
  <c r="BX149" i="4" s="1"/>
  <c r="BQ149" i="4"/>
  <c r="BW149" i="4"/>
  <c r="BB151" i="4"/>
  <c r="BK151" i="4"/>
  <c r="H152" i="4"/>
  <c r="I152" i="4" s="1"/>
  <c r="L152" i="4" s="1"/>
  <c r="E151" i="12" l="1"/>
  <c r="F151" i="12" s="1"/>
  <c r="H151" i="12" s="1"/>
  <c r="AB414" i="15"/>
  <c r="CA149" i="4"/>
  <c r="AF285" i="15"/>
  <c r="BY150" i="4"/>
  <c r="BZ150" i="4" s="1"/>
  <c r="AL179" i="15" s="1"/>
  <c r="BQ150" i="4"/>
  <c r="AS157" i="4"/>
  <c r="AT157" i="4" s="1"/>
  <c r="AJ195" i="15" s="1"/>
  <c r="BR150" i="4"/>
  <c r="AG157" i="4"/>
  <c r="AH157" i="4" s="1"/>
  <c r="AI157" i="4" s="1"/>
  <c r="AJ157" i="4" s="1"/>
  <c r="U159" i="4"/>
  <c r="W158" i="4"/>
  <c r="Y158" i="4"/>
  <c r="AN157" i="4"/>
  <c r="AO157" i="4"/>
  <c r="BS150" i="4"/>
  <c r="BU150" i="4" s="1"/>
  <c r="BV150" i="4" s="1"/>
  <c r="BC151" i="4"/>
  <c r="BF151" i="4" s="1"/>
  <c r="BG151" i="4" s="1"/>
  <c r="BA152" i="4"/>
  <c r="O152" i="4"/>
  <c r="G153" i="4"/>
  <c r="J153" i="4" s="1"/>
  <c r="K153" i="4" s="1"/>
  <c r="BX150" i="4" l="1"/>
  <c r="X159" i="4"/>
  <c r="Y159" i="4" s="1"/>
  <c r="AK157" i="4"/>
  <c r="BW150" i="4"/>
  <c r="S159" i="4"/>
  <c r="AP157" i="4"/>
  <c r="AQ157" i="4" s="1"/>
  <c r="Z158" i="4"/>
  <c r="AA158" i="4" s="1"/>
  <c r="AL157" i="4"/>
  <c r="BT150" i="4"/>
  <c r="AY152" i="4"/>
  <c r="BD152" i="4"/>
  <c r="BH151" i="4"/>
  <c r="BS151" i="4" s="1"/>
  <c r="BL151" i="4"/>
  <c r="BM151" i="4" s="1"/>
  <c r="BN151" i="4" s="1"/>
  <c r="BO151" i="4" s="1"/>
  <c r="BP151" i="4" s="1"/>
  <c r="E153" i="4"/>
  <c r="CA150" i="4" l="1"/>
  <c r="AF288" i="15"/>
  <c r="AB158" i="4"/>
  <c r="AM158" i="4" s="1"/>
  <c r="AF158" i="4"/>
  <c r="AG158" i="4" s="1"/>
  <c r="AH158" i="4" s="1"/>
  <c r="AI158" i="4" s="1"/>
  <c r="AE159" i="4"/>
  <c r="V159" i="4"/>
  <c r="AR157" i="4"/>
  <c r="AD413" i="15" s="1"/>
  <c r="BQ151" i="4"/>
  <c r="BT151" i="4"/>
  <c r="BU151" i="4"/>
  <c r="BV151" i="4" s="1"/>
  <c r="BE152" i="4"/>
  <c r="BR151" i="4"/>
  <c r="BY151" i="4"/>
  <c r="BZ151" i="4" s="1"/>
  <c r="AL180" i="15" s="1"/>
  <c r="BB152" i="4"/>
  <c r="BK152" i="4"/>
  <c r="H153" i="4"/>
  <c r="G154" i="4" s="1"/>
  <c r="J154" i="4" s="1"/>
  <c r="K154" i="4" s="1"/>
  <c r="W159" i="4" l="1"/>
  <c r="Z159" i="4" s="1"/>
  <c r="AA159" i="4" s="1"/>
  <c r="U160" i="4"/>
  <c r="S160" i="4" s="1"/>
  <c r="AE160" i="4" s="1"/>
  <c r="AJ158" i="4"/>
  <c r="AK158" i="4" s="1"/>
  <c r="AS158" i="4"/>
  <c r="AT158" i="4" s="1"/>
  <c r="AJ196" i="15" s="1"/>
  <c r="E156" i="14"/>
  <c r="F156" i="14" s="1"/>
  <c r="H156" i="14" s="1"/>
  <c r="AU157" i="4"/>
  <c r="AN158" i="4"/>
  <c r="AO158" i="4"/>
  <c r="BX151" i="4"/>
  <c r="BW151" i="4"/>
  <c r="BC152" i="4"/>
  <c r="BF152" i="4" s="1"/>
  <c r="BG152" i="4" s="1"/>
  <c r="BA153" i="4"/>
  <c r="I153" i="4"/>
  <c r="L153" i="4" s="1"/>
  <c r="E154" i="4"/>
  <c r="O153" i="4" l="1"/>
  <c r="AB417" i="15"/>
  <c r="CA151" i="4"/>
  <c r="AF290" i="15"/>
  <c r="AP158" i="4"/>
  <c r="AQ158" i="4" s="1"/>
  <c r="V160" i="4"/>
  <c r="AL158" i="4"/>
  <c r="X160" i="4"/>
  <c r="AB159" i="4"/>
  <c r="AM159" i="4" s="1"/>
  <c r="AN159" i="4" s="1"/>
  <c r="AF159" i="4"/>
  <c r="AG159" i="4" s="1"/>
  <c r="AH159" i="4" s="1"/>
  <c r="AI159" i="4" s="1"/>
  <c r="BH152" i="4"/>
  <c r="BS152" i="4" s="1"/>
  <c r="BL152" i="4"/>
  <c r="BM152" i="4" s="1"/>
  <c r="BN152" i="4" s="1"/>
  <c r="BO152" i="4" s="1"/>
  <c r="BP152" i="4" s="1"/>
  <c r="BQ152" i="4" s="1"/>
  <c r="AY153" i="4"/>
  <c r="BD153" i="4"/>
  <c r="BE153" i="4" s="1"/>
  <c r="E152" i="12"/>
  <c r="F152" i="12" s="1"/>
  <c r="H152" i="12" s="1"/>
  <c r="H154" i="4"/>
  <c r="AJ159" i="4" l="1"/>
  <c r="AK159" i="4" s="1"/>
  <c r="U161" i="4"/>
  <c r="S161" i="4" s="1"/>
  <c r="AE161" i="4" s="1"/>
  <c r="W160" i="4"/>
  <c r="AR158" i="4"/>
  <c r="AD414" i="15" s="1"/>
  <c r="AS159" i="4"/>
  <c r="AT159" i="4" s="1"/>
  <c r="AJ197" i="15" s="1"/>
  <c r="Y160" i="4"/>
  <c r="AO159" i="4"/>
  <c r="BT152" i="4"/>
  <c r="BU152" i="4"/>
  <c r="BV152" i="4" s="1"/>
  <c r="BR152" i="4"/>
  <c r="BY152" i="4"/>
  <c r="BZ152" i="4" s="1"/>
  <c r="AL181" i="15" s="1"/>
  <c r="BB153" i="4"/>
  <c r="BK153" i="4"/>
  <c r="I154" i="4"/>
  <c r="L154" i="4" s="1"/>
  <c r="AB420" i="15" s="1"/>
  <c r="G155" i="4"/>
  <c r="J155" i="4" s="1"/>
  <c r="K155" i="4" s="1"/>
  <c r="X161" i="4" l="1"/>
  <c r="Y161" i="4" s="1"/>
  <c r="AL159" i="4"/>
  <c r="E157" i="14"/>
  <c r="F157" i="14" s="1"/>
  <c r="H157" i="14" s="1"/>
  <c r="AU158" i="4"/>
  <c r="AP159" i="4"/>
  <c r="AQ159" i="4" s="1"/>
  <c r="Z160" i="4"/>
  <c r="AA160" i="4" s="1"/>
  <c r="V161" i="4"/>
  <c r="BC153" i="4"/>
  <c r="BF153" i="4" s="1"/>
  <c r="BG153" i="4" s="1"/>
  <c r="BA154" i="4"/>
  <c r="BW152" i="4"/>
  <c r="E153" i="12"/>
  <c r="F153" i="12" s="1"/>
  <c r="H153" i="12" s="1"/>
  <c r="O154" i="4"/>
  <c r="E155" i="4"/>
  <c r="AR159" i="4" l="1"/>
  <c r="AD141" i="15" s="1"/>
  <c r="AF160" i="4"/>
  <c r="AB160" i="4"/>
  <c r="AM160" i="4" s="1"/>
  <c r="U162" i="4"/>
  <c r="W161" i="4"/>
  <c r="Z161" i="4" s="1"/>
  <c r="AA161" i="4" s="1"/>
  <c r="AY154" i="4"/>
  <c r="BD154" i="4"/>
  <c r="BE154" i="4" s="1"/>
  <c r="BH153" i="4"/>
  <c r="BS153" i="4" s="1"/>
  <c r="BL153" i="4"/>
  <c r="BX152" i="4"/>
  <c r="H155" i="4"/>
  <c r="CA152" i="4" l="1"/>
  <c r="AF295" i="15"/>
  <c r="S162" i="4"/>
  <c r="X162" i="4"/>
  <c r="AN160" i="4"/>
  <c r="AO160" i="4"/>
  <c r="AG160" i="4"/>
  <c r="AH160" i="4" s="1"/>
  <c r="AI160" i="4" s="1"/>
  <c r="AS160" i="4"/>
  <c r="AT160" i="4" s="1"/>
  <c r="AJ198" i="15" s="1"/>
  <c r="AF161" i="4"/>
  <c r="AG161" i="4" s="1"/>
  <c r="AH161" i="4" s="1"/>
  <c r="AI161" i="4" s="1"/>
  <c r="AB161" i="4"/>
  <c r="AM161" i="4" s="1"/>
  <c r="AN161" i="4" s="1"/>
  <c r="E158" i="14"/>
  <c r="F158" i="14" s="1"/>
  <c r="H158" i="14" s="1"/>
  <c r="AU159" i="4"/>
  <c r="BT153" i="4"/>
  <c r="BU153" i="4"/>
  <c r="BV153" i="4" s="1"/>
  <c r="BM153" i="4"/>
  <c r="BN153" i="4" s="1"/>
  <c r="BO153" i="4" s="1"/>
  <c r="BY153" i="4"/>
  <c r="BZ153" i="4" s="1"/>
  <c r="AL182" i="15" s="1"/>
  <c r="BK154" i="4"/>
  <c r="BB154" i="4"/>
  <c r="G156" i="4"/>
  <c r="I155" i="4"/>
  <c r="L155" i="4" s="1"/>
  <c r="AB426" i="15" s="1"/>
  <c r="AJ161" i="4" l="1"/>
  <c r="AK161" i="4" s="1"/>
  <c r="AP160" i="4"/>
  <c r="AO161" i="4" s="1"/>
  <c r="Y162" i="4"/>
  <c r="AS161" i="4"/>
  <c r="AT161" i="4" s="1"/>
  <c r="AJ199" i="15" s="1"/>
  <c r="AJ160" i="4"/>
  <c r="AL160" i="4" s="1"/>
  <c r="AE162" i="4"/>
  <c r="V162" i="4"/>
  <c r="BA155" i="4"/>
  <c r="BC154" i="4"/>
  <c r="BF154" i="4" s="1"/>
  <c r="BG154" i="4" s="1"/>
  <c r="BP153" i="4"/>
  <c r="BQ153" i="4" s="1"/>
  <c r="O155" i="4"/>
  <c r="E154" i="12"/>
  <c r="F154" i="12" s="1"/>
  <c r="H154" i="12" s="1"/>
  <c r="J156" i="4"/>
  <c r="K156" i="4" s="1"/>
  <c r="E156" i="4"/>
  <c r="AR160" i="4" l="1"/>
  <c r="AP161" i="4"/>
  <c r="AQ161" i="4" s="1"/>
  <c r="W162" i="4"/>
  <c r="Z162" i="4" s="1"/>
  <c r="AA162" i="4" s="1"/>
  <c r="U163" i="4"/>
  <c r="X163" i="4" s="1"/>
  <c r="AL161" i="4"/>
  <c r="AK160" i="4"/>
  <c r="AQ160" i="4"/>
  <c r="AY155" i="4"/>
  <c r="BD155" i="4"/>
  <c r="BW153" i="4"/>
  <c r="BR153" i="4"/>
  <c r="BX153" i="4" s="1"/>
  <c r="BH154" i="4"/>
  <c r="BS154" i="4" s="1"/>
  <c r="BL154" i="4"/>
  <c r="H156" i="4"/>
  <c r="CA153" i="4" l="1"/>
  <c r="AF300" i="15"/>
  <c r="E159" i="14"/>
  <c r="F159" i="14" s="1"/>
  <c r="H159" i="14" s="1"/>
  <c r="AD298" i="15"/>
  <c r="AU160" i="4"/>
  <c r="AR161" i="4"/>
  <c r="AB162" i="4"/>
  <c r="AM162" i="4" s="1"/>
  <c r="AF162" i="4"/>
  <c r="AS162" i="4" s="1"/>
  <c r="AT162" i="4" s="1"/>
  <c r="AJ200" i="15" s="1"/>
  <c r="Y163" i="4"/>
  <c r="S163" i="4"/>
  <c r="BT154" i="4"/>
  <c r="BU154" i="4"/>
  <c r="BV154" i="4" s="1"/>
  <c r="BE155" i="4"/>
  <c r="BM154" i="4"/>
  <c r="BN154" i="4" s="1"/>
  <c r="BO154" i="4" s="1"/>
  <c r="BY154" i="4"/>
  <c r="BZ154" i="4" s="1"/>
  <c r="AL183" i="15" s="1"/>
  <c r="BK155" i="4"/>
  <c r="BB155" i="4"/>
  <c r="I156" i="4"/>
  <c r="L156" i="4" s="1"/>
  <c r="AB428" i="15" s="1"/>
  <c r="G157" i="4"/>
  <c r="E160" i="14" l="1"/>
  <c r="F160" i="14" s="1"/>
  <c r="H160" i="14" s="1"/>
  <c r="AD306" i="15"/>
  <c r="AU161" i="4"/>
  <c r="AG162" i="4"/>
  <c r="AH162" i="4" s="1"/>
  <c r="AI162" i="4" s="1"/>
  <c r="AE163" i="4"/>
  <c r="V163" i="4"/>
  <c r="AN162" i="4"/>
  <c r="AO162" i="4"/>
  <c r="BC155" i="4"/>
  <c r="BF155" i="4" s="1"/>
  <c r="BG155" i="4" s="1"/>
  <c r="BA156" i="4"/>
  <c r="BP154" i="4"/>
  <c r="BQ154" i="4" s="1"/>
  <c r="J157" i="4"/>
  <c r="K157" i="4" s="1"/>
  <c r="E157" i="4"/>
  <c r="O156" i="4"/>
  <c r="E155" i="12"/>
  <c r="F155" i="12" s="1"/>
  <c r="H155" i="12" s="1"/>
  <c r="W163" i="4" l="1"/>
  <c r="Z163" i="4" s="1"/>
  <c r="AA163" i="4" s="1"/>
  <c r="U164" i="4"/>
  <c r="S164" i="4" s="1"/>
  <c r="AP162" i="4"/>
  <c r="AJ162" i="4"/>
  <c r="AL162" i="4" s="1"/>
  <c r="AY156" i="4"/>
  <c r="BD156" i="4"/>
  <c r="BL155" i="4"/>
  <c r="BM155" i="4" s="1"/>
  <c r="BN155" i="4" s="1"/>
  <c r="BO155" i="4" s="1"/>
  <c r="BH155" i="4"/>
  <c r="BS155" i="4" s="1"/>
  <c r="BW154" i="4"/>
  <c r="BR154" i="4"/>
  <c r="BX154" i="4" s="1"/>
  <c r="H157" i="4"/>
  <c r="CA154" i="4" l="1"/>
  <c r="AF306" i="15"/>
  <c r="AQ162" i="4"/>
  <c r="AE164" i="4"/>
  <c r="V164" i="4"/>
  <c r="AR162" i="4"/>
  <c r="AD318" i="15" s="1"/>
  <c r="AK162" i="4"/>
  <c r="X164" i="4"/>
  <c r="Y164" i="4" s="1"/>
  <c r="AF163" i="4"/>
  <c r="AG163" i="4" s="1"/>
  <c r="AH163" i="4" s="1"/>
  <c r="AI163" i="4" s="1"/>
  <c r="AB163" i="4"/>
  <c r="AM163" i="4" s="1"/>
  <c r="BT155" i="4"/>
  <c r="BU155" i="4"/>
  <c r="BV155" i="4" s="1"/>
  <c r="BP155" i="4"/>
  <c r="BR155" i="4" s="1"/>
  <c r="BE156" i="4"/>
  <c r="BY155" i="4"/>
  <c r="BZ155" i="4" s="1"/>
  <c r="AL184" i="15" s="1"/>
  <c r="BB156" i="4"/>
  <c r="BK156" i="4"/>
  <c r="I157" i="4"/>
  <c r="L157" i="4" s="1"/>
  <c r="AB430" i="15" s="1"/>
  <c r="G158" i="4"/>
  <c r="AN163" i="4" l="1"/>
  <c r="AO163" i="4"/>
  <c r="W164" i="4"/>
  <c r="Z164" i="4" s="1"/>
  <c r="AA164" i="4" s="1"/>
  <c r="U165" i="4"/>
  <c r="X165" i="4" s="1"/>
  <c r="AS163" i="4"/>
  <c r="AT163" i="4" s="1"/>
  <c r="AJ201" i="15" s="1"/>
  <c r="E161" i="14"/>
  <c r="F161" i="14" s="1"/>
  <c r="H161" i="14" s="1"/>
  <c r="AU162" i="4"/>
  <c r="AJ163" i="4"/>
  <c r="AK163" i="4" s="1"/>
  <c r="BQ155" i="4"/>
  <c r="BX155" i="4"/>
  <c r="BA157" i="4"/>
  <c r="BC156" i="4"/>
  <c r="BF156" i="4" s="1"/>
  <c r="BG156" i="4" s="1"/>
  <c r="J158" i="4"/>
  <c r="K158" i="4" s="1"/>
  <c r="E158" i="4"/>
  <c r="O157" i="4"/>
  <c r="E156" i="12"/>
  <c r="F156" i="12" s="1"/>
  <c r="H156" i="12" s="1"/>
  <c r="CA155" i="4" l="1"/>
  <c r="AF312" i="15"/>
  <c r="Y165" i="4"/>
  <c r="AB164" i="4"/>
  <c r="AM164" i="4" s="1"/>
  <c r="AN164" i="4" s="1"/>
  <c r="AF164" i="4"/>
  <c r="AG164" i="4" s="1"/>
  <c r="AH164" i="4" s="1"/>
  <c r="AI164" i="4" s="1"/>
  <c r="AP163" i="4"/>
  <c r="AL163" i="4"/>
  <c r="S165" i="4"/>
  <c r="BH156" i="4"/>
  <c r="BS156" i="4" s="1"/>
  <c r="BL156" i="4"/>
  <c r="BM156" i="4" s="1"/>
  <c r="BN156" i="4" s="1"/>
  <c r="BO156" i="4" s="1"/>
  <c r="BW155" i="4"/>
  <c r="AY157" i="4"/>
  <c r="BD157" i="4"/>
  <c r="H158" i="4"/>
  <c r="AR163" i="4" l="1"/>
  <c r="AO164" i="4"/>
  <c r="AP164" i="4" s="1"/>
  <c r="AE165" i="4"/>
  <c r="V165" i="4"/>
  <c r="AQ163" i="4"/>
  <c r="AJ164" i="4"/>
  <c r="AL164" i="4" s="1"/>
  <c r="AS164" i="4"/>
  <c r="AT164" i="4" s="1"/>
  <c r="AJ202" i="15" s="1"/>
  <c r="BT156" i="4"/>
  <c r="BU156" i="4"/>
  <c r="BV156" i="4" s="1"/>
  <c r="BE157" i="4"/>
  <c r="BP156" i="4"/>
  <c r="BR156" i="4" s="1"/>
  <c r="BY156" i="4"/>
  <c r="BZ156" i="4" s="1"/>
  <c r="AL185" i="15" s="1"/>
  <c r="BK157" i="4"/>
  <c r="BB157" i="4"/>
  <c r="G159" i="4"/>
  <c r="J159" i="4" s="1"/>
  <c r="K159" i="4" s="1"/>
  <c r="I158" i="4"/>
  <c r="L158" i="4" s="1"/>
  <c r="AB433" i="15" s="1"/>
  <c r="E162" i="14" l="1"/>
  <c r="F162" i="14" s="1"/>
  <c r="H162" i="14" s="1"/>
  <c r="AD333" i="15"/>
  <c r="AU163" i="4"/>
  <c r="AQ164" i="4"/>
  <c r="AR164" i="4"/>
  <c r="W165" i="4"/>
  <c r="Z165" i="4" s="1"/>
  <c r="AA165" i="4" s="1"/>
  <c r="U166" i="4"/>
  <c r="AK164" i="4"/>
  <c r="BQ156" i="4"/>
  <c r="BA158" i="4"/>
  <c r="BC157" i="4"/>
  <c r="BW156" i="4"/>
  <c r="E159" i="4"/>
  <c r="O158" i="4"/>
  <c r="E157" i="12"/>
  <c r="F157" i="12" s="1"/>
  <c r="H157" i="12" s="1"/>
  <c r="E163" i="14" l="1"/>
  <c r="F163" i="14" s="1"/>
  <c r="H163" i="14" s="1"/>
  <c r="AD372" i="15"/>
  <c r="AU164" i="4"/>
  <c r="AB165" i="4"/>
  <c r="AM165" i="4" s="1"/>
  <c r="AF165" i="4"/>
  <c r="X166" i="4"/>
  <c r="Y166" i="4" s="1"/>
  <c r="S166" i="4"/>
  <c r="BF157" i="4"/>
  <c r="BG157" i="4" s="1"/>
  <c r="AY158" i="4"/>
  <c r="BK158" i="4" s="1"/>
  <c r="BD158" i="4"/>
  <c r="BX156" i="4"/>
  <c r="H159" i="4"/>
  <c r="I159" i="4" s="1"/>
  <c r="L159" i="4" s="1"/>
  <c r="AB94" i="15" s="1"/>
  <c r="CA156" i="4" l="1"/>
  <c r="AF314" i="15"/>
  <c r="AN165" i="4"/>
  <c r="AO165" i="4"/>
  <c r="AS165" i="4"/>
  <c r="AT165" i="4" s="1"/>
  <c r="AJ203" i="15" s="1"/>
  <c r="AE166" i="4"/>
  <c r="V166" i="4"/>
  <c r="AG165" i="4"/>
  <c r="AH165" i="4" s="1"/>
  <c r="AI165" i="4" s="1"/>
  <c r="BH157" i="4"/>
  <c r="BS157" i="4" s="1"/>
  <c r="BL157" i="4"/>
  <c r="BM157" i="4" s="1"/>
  <c r="BN157" i="4" s="1"/>
  <c r="BO157" i="4" s="1"/>
  <c r="BE158" i="4"/>
  <c r="BB158" i="4"/>
  <c r="G160" i="4"/>
  <c r="J160" i="4" s="1"/>
  <c r="K160" i="4" s="1"/>
  <c r="O159" i="4"/>
  <c r="E158" i="12"/>
  <c r="F158" i="12" s="1"/>
  <c r="H158" i="12" s="1"/>
  <c r="W166" i="4" l="1"/>
  <c r="Z166" i="4" s="1"/>
  <c r="AA166" i="4" s="1"/>
  <c r="U167" i="4"/>
  <c r="X167" i="4" s="1"/>
  <c r="Y167" i="4" s="1"/>
  <c r="AP165" i="4"/>
  <c r="AJ165" i="4"/>
  <c r="BT157" i="4"/>
  <c r="BU157" i="4"/>
  <c r="BV157" i="4" s="1"/>
  <c r="BP157" i="4"/>
  <c r="BQ157" i="4" s="1"/>
  <c r="BY157" i="4"/>
  <c r="BZ157" i="4" s="1"/>
  <c r="AL186" i="15" s="1"/>
  <c r="BA159" i="4"/>
  <c r="BC158" i="4"/>
  <c r="BF158" i="4" s="1"/>
  <c r="BG158" i="4" s="1"/>
  <c r="E160" i="4"/>
  <c r="H160" i="4" s="1"/>
  <c r="AQ165" i="4" l="1"/>
  <c r="AK165" i="4"/>
  <c r="AB166" i="4"/>
  <c r="AM166" i="4" s="1"/>
  <c r="AF166" i="4"/>
  <c r="AL165" i="4"/>
  <c r="AR165" i="4" s="1"/>
  <c r="AD408" i="15" s="1"/>
  <c r="S167" i="4"/>
  <c r="BH158" i="4"/>
  <c r="BL158" i="4"/>
  <c r="BW157" i="4"/>
  <c r="AY159" i="4"/>
  <c r="BD159" i="4"/>
  <c r="BR157" i="4"/>
  <c r="G161" i="4"/>
  <c r="J161" i="4" s="1"/>
  <c r="K161" i="4" s="1"/>
  <c r="I160" i="4"/>
  <c r="L160" i="4" s="1"/>
  <c r="AB299" i="15" s="1"/>
  <c r="E164" i="14" l="1"/>
  <c r="F164" i="14" s="1"/>
  <c r="H164" i="14" s="1"/>
  <c r="AU165" i="4"/>
  <c r="AS166" i="4"/>
  <c r="AT166" i="4" s="1"/>
  <c r="AJ204" i="15" s="1"/>
  <c r="AE167" i="4"/>
  <c r="V167" i="4"/>
  <c r="AN166" i="4"/>
  <c r="AO166" i="4"/>
  <c r="AG166" i="4"/>
  <c r="AH166" i="4" s="1"/>
  <c r="AI166" i="4" s="1"/>
  <c r="AJ166" i="4" s="1"/>
  <c r="AK166" i="4" s="1"/>
  <c r="BS158" i="4"/>
  <c r="BT158" i="4" s="1"/>
  <c r="BX157" i="4"/>
  <c r="BM158" i="4"/>
  <c r="BN158" i="4" s="1"/>
  <c r="BO158" i="4" s="1"/>
  <c r="BY158" i="4"/>
  <c r="BZ158" i="4" s="1"/>
  <c r="AL187" i="15" s="1"/>
  <c r="BK159" i="4"/>
  <c r="BB159" i="4"/>
  <c r="BE159" i="4"/>
  <c r="E161" i="4"/>
  <c r="O160" i="4"/>
  <c r="E159" i="12"/>
  <c r="F159" i="12" s="1"/>
  <c r="H159" i="12" s="1"/>
  <c r="CA157" i="4" l="1"/>
  <c r="AF325" i="15"/>
  <c r="BU158" i="4"/>
  <c r="BV158" i="4" s="1"/>
  <c r="AP166" i="4"/>
  <c r="AQ166" i="4" s="1"/>
  <c r="AL166" i="4"/>
  <c r="W167" i="4"/>
  <c r="Z167" i="4" s="1"/>
  <c r="AA167" i="4" s="1"/>
  <c r="U168" i="4"/>
  <c r="S168" i="4" s="1"/>
  <c r="BA160" i="4"/>
  <c r="AY160" i="4" s="1"/>
  <c r="BC159" i="4"/>
  <c r="BF159" i="4" s="1"/>
  <c r="BG159" i="4" s="1"/>
  <c r="BP158" i="4"/>
  <c r="BQ158" i="4" s="1"/>
  <c r="H161" i="4"/>
  <c r="AE168" i="4" l="1"/>
  <c r="V168" i="4"/>
  <c r="W168" i="4" s="1"/>
  <c r="AR166" i="4"/>
  <c r="AD401" i="15" s="1"/>
  <c r="X168" i="4"/>
  <c r="Y168" i="4" s="1"/>
  <c r="AF167" i="4"/>
  <c r="AG167" i="4" s="1"/>
  <c r="AH167" i="4" s="1"/>
  <c r="AI167" i="4" s="1"/>
  <c r="AB167" i="4"/>
  <c r="AM167" i="4" s="1"/>
  <c r="BD160" i="4"/>
  <c r="BE160" i="4" s="1"/>
  <c r="BB160" i="4"/>
  <c r="BK160" i="4"/>
  <c r="BL159" i="4"/>
  <c r="BH159" i="4"/>
  <c r="BS159" i="4" s="1"/>
  <c r="BW158" i="4"/>
  <c r="BR158" i="4"/>
  <c r="BX158" i="4" s="1"/>
  <c r="I161" i="4"/>
  <c r="L161" i="4" s="1"/>
  <c r="AB325" i="15" s="1"/>
  <c r="G162" i="4"/>
  <c r="CA158" i="4" l="1"/>
  <c r="AF332" i="15"/>
  <c r="Z168" i="4"/>
  <c r="AA168" i="4" s="1"/>
  <c r="AB168" i="4" s="1"/>
  <c r="AM168" i="4" s="1"/>
  <c r="AN168" i="4" s="1"/>
  <c r="U169" i="4"/>
  <c r="S169" i="4" s="1"/>
  <c r="AE169" i="4" s="1"/>
  <c r="E165" i="14"/>
  <c r="F165" i="14" s="1"/>
  <c r="H165" i="14" s="1"/>
  <c r="AU166" i="4"/>
  <c r="AN167" i="4"/>
  <c r="AO167" i="4"/>
  <c r="AS167" i="4"/>
  <c r="AT167" i="4" s="1"/>
  <c r="AJ205" i="15" s="1"/>
  <c r="AJ167" i="4"/>
  <c r="AL167" i="4" s="1"/>
  <c r="BC160" i="4"/>
  <c r="BF160" i="4" s="1"/>
  <c r="BG160" i="4" s="1"/>
  <c r="BA161" i="4"/>
  <c r="AY161" i="4" s="1"/>
  <c r="BY159" i="4"/>
  <c r="BZ159" i="4" s="1"/>
  <c r="AL188" i="15" s="1"/>
  <c r="BT159" i="4"/>
  <c r="BU159" i="4"/>
  <c r="BV159" i="4" s="1"/>
  <c r="BM159" i="4"/>
  <c r="BN159" i="4" s="1"/>
  <c r="BO159" i="4" s="1"/>
  <c r="E160" i="12"/>
  <c r="F160" i="12" s="1"/>
  <c r="H160" i="12" s="1"/>
  <c r="O161" i="4"/>
  <c r="J162" i="4"/>
  <c r="K162" i="4" s="1"/>
  <c r="E162" i="4"/>
  <c r="AF168" i="4" l="1"/>
  <c r="AG168" i="4" s="1"/>
  <c r="AH168" i="4" s="1"/>
  <c r="AI168" i="4" s="1"/>
  <c r="AJ168" i="4" s="1"/>
  <c r="AK168" i="4" s="1"/>
  <c r="X169" i="4"/>
  <c r="Y169" i="4" s="1"/>
  <c r="V169" i="4"/>
  <c r="U170" i="4" s="1"/>
  <c r="AK167" i="4"/>
  <c r="AP167" i="4"/>
  <c r="AR167" i="4" s="1"/>
  <c r="AD406" i="15" s="1"/>
  <c r="BB161" i="4"/>
  <c r="BK161" i="4"/>
  <c r="BP159" i="4"/>
  <c r="BR159" i="4" s="1"/>
  <c r="BD161" i="4"/>
  <c r="BH160" i="4"/>
  <c r="BS160" i="4" s="1"/>
  <c r="BL160" i="4"/>
  <c r="H162" i="4"/>
  <c r="AS168" i="4" l="1"/>
  <c r="AT168" i="4" s="1"/>
  <c r="AJ206" i="15" s="1"/>
  <c r="W169" i="4"/>
  <c r="Z169" i="4" s="1"/>
  <c r="AA169" i="4" s="1"/>
  <c r="X170" i="4"/>
  <c r="Y170" i="4" s="1"/>
  <c r="S170" i="4"/>
  <c r="AE170" i="4" s="1"/>
  <c r="AQ167" i="4"/>
  <c r="AL168" i="4"/>
  <c r="E166" i="14"/>
  <c r="F166" i="14" s="1"/>
  <c r="H166" i="14" s="1"/>
  <c r="AU167" i="4"/>
  <c r="AO168" i="4"/>
  <c r="BX159" i="4"/>
  <c r="BT160" i="4"/>
  <c r="BU160" i="4"/>
  <c r="BV160" i="4" s="1"/>
  <c r="BE161" i="4"/>
  <c r="BQ159" i="4"/>
  <c r="BY160" i="4"/>
  <c r="BZ160" i="4" s="1"/>
  <c r="AL189" i="15" s="1"/>
  <c r="BM160" i="4"/>
  <c r="BW159" i="4"/>
  <c r="BA162" i="4"/>
  <c r="BC161" i="4"/>
  <c r="I162" i="4"/>
  <c r="L162" i="4" s="1"/>
  <c r="AB339" i="15" s="1"/>
  <c r="G163" i="4"/>
  <c r="J163" i="4" s="1"/>
  <c r="K163" i="4" s="1"/>
  <c r="CA159" i="4" l="1"/>
  <c r="AF246" i="15"/>
  <c r="V170" i="4"/>
  <c r="W170" i="4" s="1"/>
  <c r="Z170" i="4" s="1"/>
  <c r="AA170" i="4" s="1"/>
  <c r="BD162" i="4"/>
  <c r="BE162" i="4" s="1"/>
  <c r="AP168" i="4"/>
  <c r="AF169" i="4"/>
  <c r="AB169" i="4"/>
  <c r="AM169" i="4" s="1"/>
  <c r="AN169" i="4" s="1"/>
  <c r="BF161" i="4"/>
  <c r="BG161" i="4" s="1"/>
  <c r="AY162" i="4"/>
  <c r="BN160" i="4"/>
  <c r="E161" i="12"/>
  <c r="F161" i="12" s="1"/>
  <c r="H161" i="12" s="1"/>
  <c r="O162" i="4"/>
  <c r="E163" i="4"/>
  <c r="U171" i="4" l="1"/>
  <c r="X171" i="4" s="1"/>
  <c r="Y171" i="4" s="1"/>
  <c r="AG169" i="4"/>
  <c r="AH169" i="4" s="1"/>
  <c r="AI169" i="4" s="1"/>
  <c r="AS169" i="4"/>
  <c r="AT169" i="4" s="1"/>
  <c r="AJ207" i="15" s="1"/>
  <c r="AF170" i="4"/>
  <c r="AG170" i="4" s="1"/>
  <c r="AH170" i="4" s="1"/>
  <c r="AI170" i="4" s="1"/>
  <c r="AB170" i="4"/>
  <c r="AM170" i="4" s="1"/>
  <c r="AN170" i="4" s="1"/>
  <c r="AO169" i="4"/>
  <c r="AQ168" i="4"/>
  <c r="AR168" i="4"/>
  <c r="AD417" i="15" s="1"/>
  <c r="BL161" i="4"/>
  <c r="BM161" i="4" s="1"/>
  <c r="BN161" i="4" s="1"/>
  <c r="BH161" i="4"/>
  <c r="BS161" i="4" s="1"/>
  <c r="BB162" i="4"/>
  <c r="BK162" i="4"/>
  <c r="BO160" i="4"/>
  <c r="BP160" i="4" s="1"/>
  <c r="H163" i="4"/>
  <c r="S171" i="4" l="1"/>
  <c r="V171" i="4" s="1"/>
  <c r="BY161" i="4"/>
  <c r="BZ161" i="4" s="1"/>
  <c r="AL190" i="15" s="1"/>
  <c r="AJ170" i="4"/>
  <c r="AK170" i="4" s="1"/>
  <c r="AJ169" i="4"/>
  <c r="AL169" i="4" s="1"/>
  <c r="AP169" i="4"/>
  <c r="AO170" i="4" s="1"/>
  <c r="AS170" i="4"/>
  <c r="AT170" i="4" s="1"/>
  <c r="AJ208" i="15" s="1"/>
  <c r="E167" i="14"/>
  <c r="F167" i="14" s="1"/>
  <c r="H167" i="14" s="1"/>
  <c r="AU168" i="4"/>
  <c r="BT161" i="4"/>
  <c r="BU161" i="4"/>
  <c r="BV161" i="4" s="1"/>
  <c r="BO161" i="4"/>
  <c r="BP161" i="4" s="1"/>
  <c r="BQ160" i="4"/>
  <c r="BW160" i="4"/>
  <c r="BR160" i="4"/>
  <c r="BX160" i="4" s="1"/>
  <c r="BC162" i="4"/>
  <c r="BF162" i="4" s="1"/>
  <c r="BG162" i="4" s="1"/>
  <c r="BA163" i="4"/>
  <c r="I163" i="4"/>
  <c r="L163" i="4" s="1"/>
  <c r="AB360" i="15" s="1"/>
  <c r="G164" i="4"/>
  <c r="J164" i="4" s="1"/>
  <c r="K164" i="4" s="1"/>
  <c r="CA160" i="4" l="1"/>
  <c r="AF251" i="15"/>
  <c r="AE171" i="4"/>
  <c r="AL170" i="4"/>
  <c r="AK169" i="4"/>
  <c r="AP170" i="4"/>
  <c r="AQ170" i="4" s="1"/>
  <c r="AQ169" i="4"/>
  <c r="W171" i="4"/>
  <c r="Z171" i="4" s="1"/>
  <c r="AA171" i="4" s="1"/>
  <c r="U172" i="4"/>
  <c r="X172" i="4" s="1"/>
  <c r="Y172" i="4" s="1"/>
  <c r="AR169" i="4"/>
  <c r="AD426" i="15" s="1"/>
  <c r="BH162" i="4"/>
  <c r="BS162" i="4" s="1"/>
  <c r="BL162" i="4"/>
  <c r="BM162" i="4" s="1"/>
  <c r="BQ161" i="4"/>
  <c r="BW161" i="4"/>
  <c r="AY163" i="4"/>
  <c r="BD163" i="4"/>
  <c r="BE163" i="4" s="1"/>
  <c r="BR161" i="4"/>
  <c r="BX161" i="4" s="1"/>
  <c r="E164" i="4"/>
  <c r="E162" i="12"/>
  <c r="F162" i="12" s="1"/>
  <c r="H162" i="12" s="1"/>
  <c r="O163" i="4"/>
  <c r="CA161" i="4" l="1"/>
  <c r="AF252" i="15"/>
  <c r="S172" i="4"/>
  <c r="AE172" i="4" s="1"/>
  <c r="E168" i="14"/>
  <c r="F168" i="14" s="1"/>
  <c r="H168" i="14" s="1"/>
  <c r="AU169" i="4"/>
  <c r="AR170" i="4"/>
  <c r="AD433" i="15" s="1"/>
  <c r="AF171" i="4"/>
  <c r="AB171" i="4"/>
  <c r="AM171" i="4" s="1"/>
  <c r="BT162" i="4"/>
  <c r="BU162" i="4"/>
  <c r="BV162" i="4" s="1"/>
  <c r="BK163" i="4"/>
  <c r="BB163" i="4"/>
  <c r="BY162" i="4"/>
  <c r="BZ162" i="4" s="1"/>
  <c r="AL191" i="15" s="1"/>
  <c r="BN162" i="4"/>
  <c r="H164" i="4"/>
  <c r="V172" i="4" l="1"/>
  <c r="W172" i="4" s="1"/>
  <c r="Z172" i="4" s="1"/>
  <c r="AA172" i="4" s="1"/>
  <c r="AS171" i="4"/>
  <c r="AT171" i="4" s="1"/>
  <c r="AJ209" i="15" s="1"/>
  <c r="E169" i="14"/>
  <c r="F169" i="14" s="1"/>
  <c r="H169" i="14" s="1"/>
  <c r="AU170" i="4"/>
  <c r="AG171" i="4"/>
  <c r="AH171" i="4" s="1"/>
  <c r="AI171" i="4" s="1"/>
  <c r="AN171" i="4"/>
  <c r="AO171" i="4"/>
  <c r="BO162" i="4"/>
  <c r="BP162" i="4" s="1"/>
  <c r="BR162" i="4" s="1"/>
  <c r="BX162" i="4" s="1"/>
  <c r="BC163" i="4"/>
  <c r="BF163" i="4" s="1"/>
  <c r="BG163" i="4" s="1"/>
  <c r="BA164" i="4"/>
  <c r="AY164" i="4" s="1"/>
  <c r="G165" i="4"/>
  <c r="J165" i="4" s="1"/>
  <c r="K165" i="4" s="1"/>
  <c r="I164" i="4"/>
  <c r="L164" i="4" s="1"/>
  <c r="AB382" i="15" s="1"/>
  <c r="CA162" i="4" l="1"/>
  <c r="AF255" i="15"/>
  <c r="U173" i="4"/>
  <c r="S173" i="4" s="1"/>
  <c r="AE173" i="4" s="1"/>
  <c r="AP171" i="4"/>
  <c r="AF172" i="4"/>
  <c r="AG172" i="4" s="1"/>
  <c r="AH172" i="4" s="1"/>
  <c r="AI172" i="4" s="1"/>
  <c r="AB172" i="4"/>
  <c r="AM172" i="4" s="1"/>
  <c r="AN172" i="4" s="1"/>
  <c r="AJ171" i="4"/>
  <c r="BQ162" i="4"/>
  <c r="BB164" i="4"/>
  <c r="BK164" i="4"/>
  <c r="BD164" i="4"/>
  <c r="BE164" i="4" s="1"/>
  <c r="BH163" i="4"/>
  <c r="BS163" i="4" s="1"/>
  <c r="BL163" i="4"/>
  <c r="BM163" i="4" s="1"/>
  <c r="BN163" i="4" s="1"/>
  <c r="BO163" i="4" s="1"/>
  <c r="BP163" i="4" s="1"/>
  <c r="BQ163" i="4" s="1"/>
  <c r="BW162" i="4"/>
  <c r="E165" i="4"/>
  <c r="O164" i="4"/>
  <c r="E163" i="12"/>
  <c r="F163" i="12" s="1"/>
  <c r="H163" i="12" s="1"/>
  <c r="V173" i="4" l="1"/>
  <c r="W173" i="4" s="1"/>
  <c r="X173" i="4"/>
  <c r="Y173" i="4" s="1"/>
  <c r="AQ171" i="4"/>
  <c r="AL171" i="4"/>
  <c r="AR171" i="4" s="1"/>
  <c r="AD438" i="15" s="1"/>
  <c r="AJ172" i="4"/>
  <c r="AL172" i="4" s="1"/>
  <c r="AS172" i="4"/>
  <c r="AT172" i="4" s="1"/>
  <c r="AJ210" i="15" s="1"/>
  <c r="AK171" i="4"/>
  <c r="AO172" i="4"/>
  <c r="BT163" i="4"/>
  <c r="BU163" i="4"/>
  <c r="BV163" i="4" s="1"/>
  <c r="BY163" i="4"/>
  <c r="BZ163" i="4" s="1"/>
  <c r="AL192" i="15" s="1"/>
  <c r="BR163" i="4"/>
  <c r="BC164" i="4"/>
  <c r="BF164" i="4" s="1"/>
  <c r="BG164" i="4" s="1"/>
  <c r="BA165" i="4"/>
  <c r="H165" i="4"/>
  <c r="G166" i="4" s="1"/>
  <c r="J166" i="4" s="1"/>
  <c r="K166" i="4" s="1"/>
  <c r="U174" i="4" l="1"/>
  <c r="S174" i="4" s="1"/>
  <c r="AE174" i="4" s="1"/>
  <c r="Z173" i="4"/>
  <c r="AA173" i="4" s="1"/>
  <c r="AF173" i="4" s="1"/>
  <c r="AK172" i="4"/>
  <c r="AP172" i="4"/>
  <c r="AR172" i="4" s="1"/>
  <c r="AD442" i="15" s="1"/>
  <c r="E170" i="14"/>
  <c r="F170" i="14" s="1"/>
  <c r="H170" i="14" s="1"/>
  <c r="AU171" i="4"/>
  <c r="BD165" i="4"/>
  <c r="BE165" i="4" s="1"/>
  <c r="BH164" i="4"/>
  <c r="BL164" i="4"/>
  <c r="BW163" i="4"/>
  <c r="AY165" i="4"/>
  <c r="I165" i="4"/>
  <c r="L165" i="4" s="1"/>
  <c r="E166" i="4"/>
  <c r="E164" i="12" l="1"/>
  <c r="F164" i="12" s="1"/>
  <c r="H164" i="12" s="1"/>
  <c r="AB415" i="15"/>
  <c r="X174" i="4"/>
  <c r="Y174" i="4" s="1"/>
  <c r="V174" i="4"/>
  <c r="W174" i="4" s="1"/>
  <c r="AB173" i="4"/>
  <c r="AM173" i="4" s="1"/>
  <c r="AN173" i="4" s="1"/>
  <c r="E171" i="14"/>
  <c r="F171" i="14" s="1"/>
  <c r="H171" i="14" s="1"/>
  <c r="AU172" i="4"/>
  <c r="AG173" i="4"/>
  <c r="AH173" i="4" s="1"/>
  <c r="AI173" i="4" s="1"/>
  <c r="AS173" i="4"/>
  <c r="AT173" i="4" s="1"/>
  <c r="AJ211" i="15" s="1"/>
  <c r="AQ172" i="4"/>
  <c r="BS164" i="4"/>
  <c r="BT164" i="4" s="1"/>
  <c r="BX163" i="4"/>
  <c r="BM164" i="4"/>
  <c r="BN164" i="4" s="1"/>
  <c r="BO164" i="4" s="1"/>
  <c r="BY164" i="4"/>
  <c r="BZ164" i="4" s="1"/>
  <c r="AL193" i="15" s="1"/>
  <c r="BB165" i="4"/>
  <c r="BK165" i="4"/>
  <c r="O165" i="4"/>
  <c r="H166" i="4"/>
  <c r="I166" i="4" s="1"/>
  <c r="L166" i="4" s="1"/>
  <c r="E165" i="12" l="1"/>
  <c r="F165" i="12" s="1"/>
  <c r="H165" i="12" s="1"/>
  <c r="AB409" i="15"/>
  <c r="CA163" i="4"/>
  <c r="AF274" i="15"/>
  <c r="U175" i="4"/>
  <c r="X175" i="4" s="1"/>
  <c r="Y175" i="4" s="1"/>
  <c r="AO173" i="4"/>
  <c r="AP173" i="4" s="1"/>
  <c r="BU164" i="4"/>
  <c r="BV164" i="4" s="1"/>
  <c r="Z174" i="4"/>
  <c r="AA174" i="4" s="1"/>
  <c r="AJ173" i="4"/>
  <c r="AL173" i="4" s="1"/>
  <c r="BP164" i="4"/>
  <c r="BR164" i="4" s="1"/>
  <c r="BA166" i="4"/>
  <c r="AY166" i="4" s="1"/>
  <c r="BC165" i="4"/>
  <c r="BF165" i="4" s="1"/>
  <c r="BG165" i="4" s="1"/>
  <c r="G167" i="4"/>
  <c r="J167" i="4" s="1"/>
  <c r="K167" i="4" s="1"/>
  <c r="O166" i="4"/>
  <c r="S175" i="4" l="1"/>
  <c r="AR173" i="4"/>
  <c r="AF174" i="4"/>
  <c r="AG174" i="4" s="1"/>
  <c r="AH174" i="4" s="1"/>
  <c r="AI174" i="4" s="1"/>
  <c r="AB174" i="4"/>
  <c r="AM174" i="4" s="1"/>
  <c r="AE175" i="4"/>
  <c r="V175" i="4"/>
  <c r="AQ173" i="4"/>
  <c r="AK173" i="4"/>
  <c r="BX164" i="4"/>
  <c r="BH165" i="4"/>
  <c r="BS165" i="4" s="1"/>
  <c r="BL165" i="4"/>
  <c r="BM165" i="4" s="1"/>
  <c r="BN165" i="4" s="1"/>
  <c r="BO165" i="4" s="1"/>
  <c r="BD166" i="4"/>
  <c r="BW164" i="4"/>
  <c r="BQ164" i="4"/>
  <c r="BB166" i="4"/>
  <c r="BK166" i="4"/>
  <c r="E167" i="4"/>
  <c r="H167" i="4" s="1"/>
  <c r="G168" i="4" s="1"/>
  <c r="J168" i="4" s="1"/>
  <c r="K168" i="4" s="1"/>
  <c r="CA164" i="4" l="1"/>
  <c r="AF291" i="15"/>
  <c r="E172" i="14"/>
  <c r="F172" i="14" s="1"/>
  <c r="H172" i="14" s="1"/>
  <c r="AD446" i="15"/>
  <c r="AU173" i="4"/>
  <c r="AN174" i="4"/>
  <c r="AO174" i="4"/>
  <c r="AJ174" i="4"/>
  <c r="AK174" i="4" s="1"/>
  <c r="U176" i="4"/>
  <c r="S176" i="4" s="1"/>
  <c r="W175" i="4"/>
  <c r="Z175" i="4" s="1"/>
  <c r="AA175" i="4" s="1"/>
  <c r="AS174" i="4"/>
  <c r="AT174" i="4" s="1"/>
  <c r="AJ212" i="15" s="1"/>
  <c r="BP165" i="4"/>
  <c r="BQ165" i="4" s="1"/>
  <c r="BT165" i="4"/>
  <c r="BU165" i="4"/>
  <c r="BV165" i="4" s="1"/>
  <c r="BY165" i="4"/>
  <c r="BZ165" i="4" s="1"/>
  <c r="AL194" i="15" s="1"/>
  <c r="BC166" i="4"/>
  <c r="BA167" i="4"/>
  <c r="BE166" i="4"/>
  <c r="I167" i="4"/>
  <c r="L167" i="4" s="1"/>
  <c r="E168" i="4"/>
  <c r="O167" i="4" l="1"/>
  <c r="AB410" i="15"/>
  <c r="AL174" i="4"/>
  <c r="AE176" i="4"/>
  <c r="V176" i="4"/>
  <c r="AF175" i="4"/>
  <c r="AB175" i="4"/>
  <c r="AM175" i="4" s="1"/>
  <c r="AN175" i="4" s="1"/>
  <c r="AP174" i="4"/>
  <c r="AQ174" i="4" s="1"/>
  <c r="X176" i="4"/>
  <c r="Y176" i="4" s="1"/>
  <c r="E166" i="12"/>
  <c r="F166" i="12" s="1"/>
  <c r="H166" i="12" s="1"/>
  <c r="BR165" i="4"/>
  <c r="BX165" i="4" s="1"/>
  <c r="BF166" i="4"/>
  <c r="BG166" i="4" s="1"/>
  <c r="BD167" i="4"/>
  <c r="BE167" i="4" s="1"/>
  <c r="AY167" i="4"/>
  <c r="H168" i="4"/>
  <c r="G169" i="4" s="1"/>
  <c r="J169" i="4" s="1"/>
  <c r="K169" i="4" s="1"/>
  <c r="CA165" i="4" l="1"/>
  <c r="AF323" i="15"/>
  <c r="AO175" i="4"/>
  <c r="AP175" i="4" s="1"/>
  <c r="AR174" i="4"/>
  <c r="AD449" i="15" s="1"/>
  <c r="AS175" i="4"/>
  <c r="AT175" i="4" s="1"/>
  <c r="AJ213" i="15" s="1"/>
  <c r="AG175" i="4"/>
  <c r="AH175" i="4" s="1"/>
  <c r="AI175" i="4" s="1"/>
  <c r="U177" i="4"/>
  <c r="X177" i="4" s="1"/>
  <c r="Y177" i="4" s="1"/>
  <c r="W176" i="4"/>
  <c r="Z176" i="4" s="1"/>
  <c r="AA176" i="4" s="1"/>
  <c r="BH166" i="4"/>
  <c r="BS166" i="4" s="1"/>
  <c r="BL166" i="4"/>
  <c r="BM166" i="4" s="1"/>
  <c r="BN166" i="4" s="1"/>
  <c r="BO166" i="4" s="1"/>
  <c r="BP166" i="4" s="1"/>
  <c r="I168" i="4"/>
  <c r="L168" i="4" s="1"/>
  <c r="BW165" i="4"/>
  <c r="BB167" i="4"/>
  <c r="BK167" i="4"/>
  <c r="E169" i="4"/>
  <c r="O168" i="4" l="1"/>
  <c r="AB431" i="15"/>
  <c r="AJ175" i="4"/>
  <c r="AQ175" i="4" s="1"/>
  <c r="S177" i="4"/>
  <c r="AF176" i="4"/>
  <c r="AG176" i="4" s="1"/>
  <c r="AH176" i="4" s="1"/>
  <c r="AI176" i="4" s="1"/>
  <c r="AJ176" i="4" s="1"/>
  <c r="AK176" i="4" s="1"/>
  <c r="AB176" i="4"/>
  <c r="AM176" i="4" s="1"/>
  <c r="AL175" i="4"/>
  <c r="AR175" i="4" s="1"/>
  <c r="E173" i="14"/>
  <c r="F173" i="14" s="1"/>
  <c r="H173" i="14" s="1"/>
  <c r="AU174" i="4"/>
  <c r="BT166" i="4"/>
  <c r="BU166" i="4"/>
  <c r="BV166" i="4" s="1"/>
  <c r="BW166" i="4" s="1"/>
  <c r="BR166" i="4"/>
  <c r="BY166" i="4"/>
  <c r="BZ166" i="4" s="1"/>
  <c r="AL195" i="15" s="1"/>
  <c r="E167" i="12"/>
  <c r="F167" i="12" s="1"/>
  <c r="H167" i="12" s="1"/>
  <c r="BC167" i="4"/>
  <c r="BF167" i="4" s="1"/>
  <c r="BG167" i="4" s="1"/>
  <c r="BA168" i="4"/>
  <c r="BQ166" i="4"/>
  <c r="H169" i="4"/>
  <c r="E174" i="14" l="1"/>
  <c r="F174" i="14" s="1"/>
  <c r="H174" i="14" s="1"/>
  <c r="AD452" i="15"/>
  <c r="AK175" i="4"/>
  <c r="AN176" i="4"/>
  <c r="AO176" i="4"/>
  <c r="AS176" i="4"/>
  <c r="AT176" i="4" s="1"/>
  <c r="AJ214" i="15" s="1"/>
  <c r="AL176" i="4"/>
  <c r="AE177" i="4"/>
  <c r="V177" i="4"/>
  <c r="AU175" i="4"/>
  <c r="BX166" i="4"/>
  <c r="BL167" i="4"/>
  <c r="BM167" i="4" s="1"/>
  <c r="BN167" i="4" s="1"/>
  <c r="BO167" i="4" s="1"/>
  <c r="BH167" i="4"/>
  <c r="BS167" i="4" s="1"/>
  <c r="AY168" i="4"/>
  <c r="BD168" i="4"/>
  <c r="G170" i="4"/>
  <c r="J170" i="4" s="1"/>
  <c r="K170" i="4" s="1"/>
  <c r="I169" i="4"/>
  <c r="L169" i="4" s="1"/>
  <c r="AB445" i="15" s="1"/>
  <c r="CA166" i="4" l="1"/>
  <c r="AF315" i="15"/>
  <c r="U178" i="4"/>
  <c r="S178" i="4" s="1"/>
  <c r="AE178" i="4" s="1"/>
  <c r="W177" i="4"/>
  <c r="Z177" i="4" s="1"/>
  <c r="AA177" i="4" s="1"/>
  <c r="AP176" i="4"/>
  <c r="AQ176" i="4" s="1"/>
  <c r="BT167" i="4"/>
  <c r="BU167" i="4"/>
  <c r="BV167" i="4" s="1"/>
  <c r="BP167" i="4"/>
  <c r="BQ167" i="4" s="1"/>
  <c r="BE168" i="4"/>
  <c r="BK168" i="4"/>
  <c r="BB168" i="4"/>
  <c r="BY167" i="4"/>
  <c r="BZ167" i="4" s="1"/>
  <c r="AL196" i="15" s="1"/>
  <c r="E170" i="4"/>
  <c r="E168" i="12"/>
  <c r="F168" i="12" s="1"/>
  <c r="H168" i="12" s="1"/>
  <c r="O169" i="4"/>
  <c r="AR176" i="4" l="1"/>
  <c r="AF177" i="4"/>
  <c r="AS177" i="4" s="1"/>
  <c r="AT177" i="4" s="1"/>
  <c r="AJ215" i="15" s="1"/>
  <c r="AB177" i="4"/>
  <c r="AM177" i="4" s="1"/>
  <c r="X178" i="4"/>
  <c r="Y178" i="4" s="1"/>
  <c r="V178" i="4"/>
  <c r="BR167" i="4"/>
  <c r="BC168" i="4"/>
  <c r="BF168" i="4" s="1"/>
  <c r="BG168" i="4" s="1"/>
  <c r="BA169" i="4"/>
  <c r="BW167" i="4"/>
  <c r="H170" i="4"/>
  <c r="I170" i="4" s="1"/>
  <c r="L170" i="4" s="1"/>
  <c r="AB451" i="15" s="1"/>
  <c r="E175" i="14" l="1"/>
  <c r="F175" i="14" s="1"/>
  <c r="H175" i="14" s="1"/>
  <c r="AD456" i="15"/>
  <c r="AU176" i="4"/>
  <c r="U179" i="4"/>
  <c r="S179" i="4" s="1"/>
  <c r="AE179" i="4" s="1"/>
  <c r="W178" i="4"/>
  <c r="Z178" i="4" s="1"/>
  <c r="AA178" i="4" s="1"/>
  <c r="AG177" i="4"/>
  <c r="AH177" i="4" s="1"/>
  <c r="AI177" i="4" s="1"/>
  <c r="AN177" i="4"/>
  <c r="AO177" i="4"/>
  <c r="AY169" i="4"/>
  <c r="BD169" i="4"/>
  <c r="BX167" i="4"/>
  <c r="BL168" i="4"/>
  <c r="BM168" i="4" s="1"/>
  <c r="BH168" i="4"/>
  <c r="BS168" i="4" s="1"/>
  <c r="G171" i="4"/>
  <c r="J171" i="4" s="1"/>
  <c r="K171" i="4" s="1"/>
  <c r="E169" i="12"/>
  <c r="F169" i="12" s="1"/>
  <c r="H169" i="12" s="1"/>
  <c r="O170" i="4"/>
  <c r="CA167" i="4" l="1"/>
  <c r="AF322" i="15"/>
  <c r="AB178" i="4"/>
  <c r="AM178" i="4" s="1"/>
  <c r="AN178" i="4" s="1"/>
  <c r="AF178" i="4"/>
  <c r="AG178" i="4" s="1"/>
  <c r="AH178" i="4" s="1"/>
  <c r="AI178" i="4" s="1"/>
  <c r="X179" i="4"/>
  <c r="Y179" i="4" s="1"/>
  <c r="AP177" i="4"/>
  <c r="AJ177" i="4"/>
  <c r="AK177" i="4" s="1"/>
  <c r="V179" i="4"/>
  <c r="BT168" i="4"/>
  <c r="BU168" i="4"/>
  <c r="BV168" i="4" s="1"/>
  <c r="BE169" i="4"/>
  <c r="BN168" i="4"/>
  <c r="BO168" i="4" s="1"/>
  <c r="BP168" i="4" s="1"/>
  <c r="BR168" i="4" s="1"/>
  <c r="BY168" i="4"/>
  <c r="BZ168" i="4" s="1"/>
  <c r="AL197" i="15" s="1"/>
  <c r="BB169" i="4"/>
  <c r="BK169" i="4"/>
  <c r="E171" i="4"/>
  <c r="H171" i="4" s="1"/>
  <c r="G172" i="4" s="1"/>
  <c r="AJ178" i="4" l="1"/>
  <c r="AL178" i="4" s="1"/>
  <c r="AO178" i="4"/>
  <c r="AL177" i="4"/>
  <c r="AR177" i="4" s="1"/>
  <c r="AD458" i="15" s="1"/>
  <c r="AQ177" i="4"/>
  <c r="U180" i="4"/>
  <c r="X180" i="4" s="1"/>
  <c r="Y180" i="4" s="1"/>
  <c r="W179" i="4"/>
  <c r="Z179" i="4" s="1"/>
  <c r="AA179" i="4" s="1"/>
  <c r="AS178" i="4"/>
  <c r="AT178" i="4" s="1"/>
  <c r="AJ216" i="15" s="1"/>
  <c r="BX168" i="4"/>
  <c r="BQ168" i="4"/>
  <c r="BC169" i="4"/>
  <c r="BF169" i="4" s="1"/>
  <c r="BG169" i="4" s="1"/>
  <c r="BA170" i="4"/>
  <c r="I171" i="4"/>
  <c r="L171" i="4" s="1"/>
  <c r="J172" i="4"/>
  <c r="K172" i="4" s="1"/>
  <c r="E172" i="4"/>
  <c r="E170" i="12" l="1"/>
  <c r="F170" i="12" s="1"/>
  <c r="H170" i="12" s="1"/>
  <c r="AB453" i="15"/>
  <c r="CA168" i="4"/>
  <c r="AF341" i="15"/>
  <c r="AB179" i="4"/>
  <c r="AM179" i="4" s="1"/>
  <c r="AN179" i="4" s="1"/>
  <c r="AF179" i="4"/>
  <c r="AG179" i="4" s="1"/>
  <c r="AH179" i="4" s="1"/>
  <c r="AI179" i="4" s="1"/>
  <c r="AP178" i="4"/>
  <c r="S180" i="4"/>
  <c r="E176" i="14"/>
  <c r="F176" i="14" s="1"/>
  <c r="H176" i="14" s="1"/>
  <c r="AU177" i="4"/>
  <c r="AK178" i="4"/>
  <c r="BH169" i="4"/>
  <c r="BS169" i="4" s="1"/>
  <c r="BL169" i="4"/>
  <c r="BW168" i="4"/>
  <c r="AY170" i="4"/>
  <c r="BD170" i="4"/>
  <c r="O171" i="4"/>
  <c r="H172" i="4"/>
  <c r="AO179" i="4" l="1"/>
  <c r="AP179" i="4" s="1"/>
  <c r="AJ179" i="4"/>
  <c r="AL179" i="4" s="1"/>
  <c r="AE180" i="4"/>
  <c r="V180" i="4"/>
  <c r="AR178" i="4"/>
  <c r="AD461" i="15" s="1"/>
  <c r="AQ178" i="4"/>
  <c r="AS179" i="4"/>
  <c r="AT179" i="4" s="1"/>
  <c r="AJ217" i="15" s="1"/>
  <c r="BT169" i="4"/>
  <c r="BU169" i="4"/>
  <c r="BV169" i="4" s="1"/>
  <c r="BM169" i="4"/>
  <c r="BN169" i="4" s="1"/>
  <c r="BO169" i="4" s="1"/>
  <c r="BY169" i="4"/>
  <c r="BZ169" i="4" s="1"/>
  <c r="AL198" i="15" s="1"/>
  <c r="BE170" i="4"/>
  <c r="BB170" i="4"/>
  <c r="BK170" i="4"/>
  <c r="G173" i="4"/>
  <c r="I172" i="4"/>
  <c r="L172" i="4" s="1"/>
  <c r="AB457" i="15" s="1"/>
  <c r="AR179" i="4" l="1"/>
  <c r="AQ179" i="4"/>
  <c r="U181" i="4"/>
  <c r="X181" i="4" s="1"/>
  <c r="Y181" i="4" s="1"/>
  <c r="W180" i="4"/>
  <c r="E177" i="14"/>
  <c r="F177" i="14" s="1"/>
  <c r="H177" i="14" s="1"/>
  <c r="AU178" i="4"/>
  <c r="AK179" i="4"/>
  <c r="BA171" i="4"/>
  <c r="BC170" i="4"/>
  <c r="BP169" i="4"/>
  <c r="E171" i="12"/>
  <c r="F171" i="12" s="1"/>
  <c r="H171" i="12" s="1"/>
  <c r="O172" i="4"/>
  <c r="J173" i="4"/>
  <c r="K173" i="4" s="1"/>
  <c r="E173" i="4"/>
  <c r="E178" i="14" l="1"/>
  <c r="F178" i="14" s="1"/>
  <c r="H178" i="14" s="1"/>
  <c r="AD463" i="15"/>
  <c r="AU179" i="4"/>
  <c r="S181" i="4"/>
  <c r="Z180" i="4"/>
  <c r="AA180" i="4" s="1"/>
  <c r="BW169" i="4"/>
  <c r="BR169" i="4"/>
  <c r="BX169" i="4" s="1"/>
  <c r="BQ169" i="4"/>
  <c r="BF170" i="4"/>
  <c r="BG170" i="4" s="1"/>
  <c r="AY171" i="4"/>
  <c r="BK171" i="4" s="1"/>
  <c r="BD171" i="4"/>
  <c r="BE171" i="4" s="1"/>
  <c r="H173" i="4"/>
  <c r="CA169" i="4" l="1"/>
  <c r="AF409" i="15"/>
  <c r="AF180" i="4"/>
  <c r="AB180" i="4"/>
  <c r="AM180" i="4" s="1"/>
  <c r="AE181" i="4"/>
  <c r="V181" i="4"/>
  <c r="BB171" i="4"/>
  <c r="BA172" i="4" s="1"/>
  <c r="BH170" i="4"/>
  <c r="BS170" i="4" s="1"/>
  <c r="BL170" i="4"/>
  <c r="I173" i="4"/>
  <c r="L173" i="4" s="1"/>
  <c r="AB459" i="15" s="1"/>
  <c r="G174" i="4"/>
  <c r="AS180" i="4" l="1"/>
  <c r="AT180" i="4" s="1"/>
  <c r="AJ218" i="15" s="1"/>
  <c r="W181" i="4"/>
  <c r="U182" i="4"/>
  <c r="X182" i="4" s="1"/>
  <c r="AG180" i="4"/>
  <c r="AN180" i="4"/>
  <c r="AO180" i="4"/>
  <c r="BC171" i="4"/>
  <c r="BF171" i="4" s="1"/>
  <c r="BG171" i="4" s="1"/>
  <c r="BT170" i="4"/>
  <c r="BU170" i="4"/>
  <c r="BV170" i="4" s="1"/>
  <c r="AY172" i="4"/>
  <c r="BM170" i="4"/>
  <c r="BN170" i="4" s="1"/>
  <c r="BO170" i="4" s="1"/>
  <c r="BY170" i="4"/>
  <c r="BZ170" i="4" s="1"/>
  <c r="AL199" i="15" s="1"/>
  <c r="BD172" i="4"/>
  <c r="J174" i="4"/>
  <c r="K174" i="4" s="1"/>
  <c r="E174" i="4"/>
  <c r="E172" i="12"/>
  <c r="F172" i="12" s="1"/>
  <c r="H172" i="12" s="1"/>
  <c r="O173" i="4"/>
  <c r="S182" i="4" l="1"/>
  <c r="AE182" i="4" s="1"/>
  <c r="Y182" i="4"/>
  <c r="AP180" i="4"/>
  <c r="AH180" i="4"/>
  <c r="AI180" i="4" s="1"/>
  <c r="Z181" i="4"/>
  <c r="AA181" i="4" s="1"/>
  <c r="BH171" i="4"/>
  <c r="BS171" i="4" s="1"/>
  <c r="BU171" i="4" s="1"/>
  <c r="BL171" i="4"/>
  <c r="BM171" i="4" s="1"/>
  <c r="BN171" i="4" s="1"/>
  <c r="BO171" i="4" s="1"/>
  <c r="BP171" i="4" s="1"/>
  <c r="BE172" i="4"/>
  <c r="BK172" i="4"/>
  <c r="BB172" i="4"/>
  <c r="BP170" i="4"/>
  <c r="BR170" i="4" s="1"/>
  <c r="H174" i="4"/>
  <c r="V182" i="4" l="1"/>
  <c r="W182" i="4" s="1"/>
  <c r="Z182" i="4" s="1"/>
  <c r="AA182" i="4" s="1"/>
  <c r="AJ180" i="4"/>
  <c r="AQ180" i="4" s="1"/>
  <c r="AF181" i="4"/>
  <c r="AG181" i="4" s="1"/>
  <c r="AB181" i="4"/>
  <c r="AM181" i="4" s="1"/>
  <c r="BY171" i="4"/>
  <c r="BZ171" i="4" s="1"/>
  <c r="AL200" i="15" s="1"/>
  <c r="BT171" i="4"/>
  <c r="BQ171" i="4"/>
  <c r="BR171" i="4"/>
  <c r="BV171" i="4"/>
  <c r="BW171" i="4" s="1"/>
  <c r="BX170" i="4"/>
  <c r="BC172" i="4"/>
  <c r="BF172" i="4" s="1"/>
  <c r="BG172" i="4" s="1"/>
  <c r="BA173" i="4"/>
  <c r="BQ170" i="4"/>
  <c r="BW170" i="4"/>
  <c r="G175" i="4"/>
  <c r="I174" i="4"/>
  <c r="L174" i="4" s="1"/>
  <c r="AB461" i="15" s="1"/>
  <c r="CA170" i="4" l="1"/>
  <c r="AF423" i="15"/>
  <c r="U183" i="4"/>
  <c r="X183" i="4" s="1"/>
  <c r="AL180" i="4"/>
  <c r="AR180" i="4" s="1"/>
  <c r="AK180" i="4"/>
  <c r="AN181" i="4"/>
  <c r="AO181" i="4"/>
  <c r="AS181" i="4"/>
  <c r="AT181" i="4" s="1"/>
  <c r="AJ219" i="15" s="1"/>
  <c r="AF182" i="4"/>
  <c r="AB182" i="4"/>
  <c r="AM182" i="4" s="1"/>
  <c r="AN182" i="4" s="1"/>
  <c r="AH181" i="4"/>
  <c r="AI181" i="4" s="1"/>
  <c r="BX171" i="4"/>
  <c r="AY173" i="4"/>
  <c r="BD173" i="4"/>
  <c r="BH172" i="4"/>
  <c r="BS172" i="4" s="1"/>
  <c r="BL172" i="4"/>
  <c r="BM172" i="4" s="1"/>
  <c r="BN172" i="4" s="1"/>
  <c r="BO172" i="4" s="1"/>
  <c r="BP172" i="4" s="1"/>
  <c r="O174" i="4"/>
  <c r="E173" i="12"/>
  <c r="F173" i="12" s="1"/>
  <c r="H173" i="12" s="1"/>
  <c r="J175" i="4"/>
  <c r="K175" i="4" s="1"/>
  <c r="E175" i="4"/>
  <c r="CA171" i="4" l="1"/>
  <c r="AF426" i="15"/>
  <c r="AU180" i="4"/>
  <c r="AD465" i="15"/>
  <c r="S183" i="4"/>
  <c r="AE183" i="4" s="1"/>
  <c r="E179" i="14"/>
  <c r="F179" i="14" s="1"/>
  <c r="H179" i="14" s="1"/>
  <c r="AJ181" i="4"/>
  <c r="AL181" i="4" s="1"/>
  <c r="Y183" i="4"/>
  <c r="AS182" i="4"/>
  <c r="AT182" i="4" s="1"/>
  <c r="AJ220" i="15" s="1"/>
  <c r="AP181" i="4"/>
  <c r="AO182" i="4" s="1"/>
  <c r="AG182" i="4"/>
  <c r="AH182" i="4" s="1"/>
  <c r="AI182" i="4" s="1"/>
  <c r="BQ172" i="4"/>
  <c r="BE173" i="4"/>
  <c r="BT172" i="4"/>
  <c r="BU172" i="4"/>
  <c r="BY172" i="4"/>
  <c r="BZ172" i="4" s="1"/>
  <c r="AL201" i="15" s="1"/>
  <c r="BR172" i="4"/>
  <c r="BB173" i="4"/>
  <c r="BK173" i="4"/>
  <c r="H175" i="4"/>
  <c r="V183" i="4" l="1"/>
  <c r="U184" i="4" s="1"/>
  <c r="AR181" i="4"/>
  <c r="AK181" i="4"/>
  <c r="AP182" i="4"/>
  <c r="AJ182" i="4"/>
  <c r="AK182" i="4" s="1"/>
  <c r="AQ181" i="4"/>
  <c r="W183" i="4"/>
  <c r="Z183" i="4" s="1"/>
  <c r="AA183" i="4" s="1"/>
  <c r="BV172" i="4"/>
  <c r="BW172" i="4" s="1"/>
  <c r="BC173" i="4"/>
  <c r="BF173" i="4" s="1"/>
  <c r="BG173" i="4" s="1"/>
  <c r="BA174" i="4"/>
  <c r="I175" i="4"/>
  <c r="L175" i="4" s="1"/>
  <c r="AB464" i="15" s="1"/>
  <c r="G176" i="4"/>
  <c r="E180" i="14" l="1"/>
  <c r="F180" i="14" s="1"/>
  <c r="H180" i="14" s="1"/>
  <c r="AD470" i="15"/>
  <c r="AU181" i="4"/>
  <c r="AQ182" i="4"/>
  <c r="AF183" i="4"/>
  <c r="AG183" i="4" s="1"/>
  <c r="AH183" i="4" s="1"/>
  <c r="AI183" i="4" s="1"/>
  <c r="AJ183" i="4" s="1"/>
  <c r="AB183" i="4"/>
  <c r="AM183" i="4" s="1"/>
  <c r="AL182" i="4"/>
  <c r="AR182" i="4" s="1"/>
  <c r="AD473" i="15" s="1"/>
  <c r="S184" i="4"/>
  <c r="X184" i="4"/>
  <c r="BX172" i="4"/>
  <c r="BH173" i="4"/>
  <c r="BS173" i="4" s="1"/>
  <c r="BL173" i="4"/>
  <c r="AY174" i="4"/>
  <c r="BD174" i="4"/>
  <c r="BE174" i="4" s="1"/>
  <c r="J176" i="4"/>
  <c r="K176" i="4" s="1"/>
  <c r="E176" i="4"/>
  <c r="E174" i="12"/>
  <c r="F174" i="12" s="1"/>
  <c r="H174" i="12" s="1"/>
  <c r="O175" i="4"/>
  <c r="CA172" i="4" l="1"/>
  <c r="AF429" i="15"/>
  <c r="AK183" i="4"/>
  <c r="Y184" i="4"/>
  <c r="E181" i="14"/>
  <c r="F181" i="14" s="1"/>
  <c r="H181" i="14" s="1"/>
  <c r="AU182" i="4"/>
  <c r="AN183" i="4"/>
  <c r="AO183" i="4"/>
  <c r="AE184" i="4"/>
  <c r="V184" i="4"/>
  <c r="AS183" i="4"/>
  <c r="AT183" i="4" s="1"/>
  <c r="AJ221" i="15" s="1"/>
  <c r="AL183" i="4"/>
  <c r="BT173" i="4"/>
  <c r="BU173" i="4"/>
  <c r="BV173" i="4" s="1"/>
  <c r="BM173" i="4"/>
  <c r="BN173" i="4" s="1"/>
  <c r="BO173" i="4" s="1"/>
  <c r="BY173" i="4"/>
  <c r="BZ173" i="4" s="1"/>
  <c r="AL202" i="15" s="1"/>
  <c r="BB174" i="4"/>
  <c r="BK174" i="4"/>
  <c r="H176" i="4"/>
  <c r="AP183" i="4" l="1"/>
  <c r="AQ183" i="4" s="1"/>
  <c r="U185" i="4"/>
  <c r="X185" i="4" s="1"/>
  <c r="Y185" i="4" s="1"/>
  <c r="W184" i="4"/>
  <c r="BP173" i="4"/>
  <c r="BR173" i="4" s="1"/>
  <c r="BA175" i="4"/>
  <c r="BC174" i="4"/>
  <c r="BF174" i="4" s="1"/>
  <c r="BG174" i="4" s="1"/>
  <c r="I176" i="4"/>
  <c r="L176" i="4" s="1"/>
  <c r="AB467" i="15" s="1"/>
  <c r="G177" i="4"/>
  <c r="J177" i="4" s="1"/>
  <c r="K177" i="4" s="1"/>
  <c r="AR183" i="4" l="1"/>
  <c r="S185" i="4"/>
  <c r="Z184" i="4"/>
  <c r="AA184" i="4" s="1"/>
  <c r="BW173" i="4"/>
  <c r="BH174" i="4"/>
  <c r="BS174" i="4" s="1"/>
  <c r="BL174" i="4"/>
  <c r="AY175" i="4"/>
  <c r="BD175" i="4"/>
  <c r="BX173" i="4"/>
  <c r="BQ173" i="4"/>
  <c r="E175" i="12"/>
  <c r="F175" i="12" s="1"/>
  <c r="H175" i="12" s="1"/>
  <c r="O176" i="4"/>
  <c r="E177" i="4"/>
  <c r="CA173" i="4" l="1"/>
  <c r="AF432" i="15"/>
  <c r="E182" i="14"/>
  <c r="F182" i="14" s="1"/>
  <c r="H182" i="14" s="1"/>
  <c r="AD478" i="15"/>
  <c r="AU183" i="4"/>
  <c r="AE185" i="4"/>
  <c r="V185" i="4"/>
  <c r="AF184" i="4"/>
  <c r="AG184" i="4" s="1"/>
  <c r="AB184" i="4"/>
  <c r="AM184" i="4" s="1"/>
  <c r="BT174" i="4"/>
  <c r="BU174" i="4"/>
  <c r="BV174" i="4" s="1"/>
  <c r="BM174" i="4"/>
  <c r="BN174" i="4" s="1"/>
  <c r="BO174" i="4" s="1"/>
  <c r="BP174" i="4" s="1"/>
  <c r="BQ174" i="4" s="1"/>
  <c r="BY174" i="4"/>
  <c r="BZ174" i="4" s="1"/>
  <c r="AL203" i="15" s="1"/>
  <c r="BK175" i="4"/>
  <c r="BB175" i="4"/>
  <c r="BE175" i="4"/>
  <c r="H177" i="4"/>
  <c r="U186" i="4" l="1"/>
  <c r="X186" i="4" s="1"/>
  <c r="Y186" i="4" s="1"/>
  <c r="W185" i="4"/>
  <c r="Z185" i="4" s="1"/>
  <c r="AA185" i="4" s="1"/>
  <c r="AF185" i="4" s="1"/>
  <c r="AH184" i="4"/>
  <c r="AI184" i="4" s="1"/>
  <c r="AJ184" i="4" s="1"/>
  <c r="AL184" i="4" s="1"/>
  <c r="AN184" i="4"/>
  <c r="AO184" i="4"/>
  <c r="AS184" i="4"/>
  <c r="AT184" i="4" s="1"/>
  <c r="AJ222" i="15" s="1"/>
  <c r="BR174" i="4"/>
  <c r="BC175" i="4"/>
  <c r="BF175" i="4" s="1"/>
  <c r="BG175" i="4" s="1"/>
  <c r="BA176" i="4"/>
  <c r="BW174" i="4"/>
  <c r="G178" i="4"/>
  <c r="J178" i="4" s="1"/>
  <c r="K178" i="4" s="1"/>
  <c r="I177" i="4"/>
  <c r="L177" i="4" s="1"/>
  <c r="AB469" i="15" s="1"/>
  <c r="AB185" i="4" l="1"/>
  <c r="AM185" i="4" s="1"/>
  <c r="AN185" i="4" s="1"/>
  <c r="AG185" i="4"/>
  <c r="AH185" i="4" s="1"/>
  <c r="AI185" i="4" s="1"/>
  <c r="AJ185" i="4" s="1"/>
  <c r="AK185" i="4" s="1"/>
  <c r="S186" i="4"/>
  <c r="AS185" i="4"/>
  <c r="AT185" i="4" s="1"/>
  <c r="AJ223" i="15" s="1"/>
  <c r="AP184" i="4"/>
  <c r="AR184" i="4" s="1"/>
  <c r="AD480" i="15" s="1"/>
  <c r="AK184" i="4"/>
  <c r="AY176" i="4"/>
  <c r="BD176" i="4"/>
  <c r="BH175" i="4"/>
  <c r="BS175" i="4" s="1"/>
  <c r="BL175" i="4"/>
  <c r="BM175" i="4" s="1"/>
  <c r="BN175" i="4" s="1"/>
  <c r="BO175" i="4" s="1"/>
  <c r="BP175" i="4" s="1"/>
  <c r="BX174" i="4"/>
  <c r="E178" i="4"/>
  <c r="O177" i="4"/>
  <c r="E176" i="12"/>
  <c r="F176" i="12" s="1"/>
  <c r="H176" i="12" s="1"/>
  <c r="CA174" i="4" l="1"/>
  <c r="AF434" i="15"/>
  <c r="AL185" i="4"/>
  <c r="AQ184" i="4"/>
  <c r="AE186" i="4"/>
  <c r="V186" i="4"/>
  <c r="E183" i="14"/>
  <c r="F183" i="14" s="1"/>
  <c r="H183" i="14" s="1"/>
  <c r="AU184" i="4"/>
  <c r="AO185" i="4"/>
  <c r="BQ175" i="4"/>
  <c r="BT175" i="4"/>
  <c r="BU175" i="4"/>
  <c r="BE176" i="4"/>
  <c r="BR175" i="4"/>
  <c r="BY175" i="4"/>
  <c r="BZ175" i="4" s="1"/>
  <c r="AL204" i="15" s="1"/>
  <c r="BB176" i="4"/>
  <c r="BK176" i="4"/>
  <c r="H178" i="4"/>
  <c r="I178" i="4" s="1"/>
  <c r="L178" i="4" s="1"/>
  <c r="AB472" i="15" s="1"/>
  <c r="W186" i="4" l="1"/>
  <c r="Z186" i="4" s="1"/>
  <c r="AA186" i="4" s="1"/>
  <c r="AF186" i="4" s="1"/>
  <c r="AG186" i="4" s="1"/>
  <c r="U187" i="4"/>
  <c r="X187" i="4" s="1"/>
  <c r="Y187" i="4" s="1"/>
  <c r="AP185" i="4"/>
  <c r="BV175" i="4"/>
  <c r="BX175" i="4" s="1"/>
  <c r="BA177" i="4"/>
  <c r="BC176" i="4"/>
  <c r="BF176" i="4" s="1"/>
  <c r="BG176" i="4" s="1"/>
  <c r="G179" i="4"/>
  <c r="J179" i="4" s="1"/>
  <c r="K179" i="4" s="1"/>
  <c r="O178" i="4"/>
  <c r="E177" i="12"/>
  <c r="F177" i="12" s="1"/>
  <c r="H177" i="12" s="1"/>
  <c r="CA175" i="4" l="1"/>
  <c r="AF436" i="15"/>
  <c r="AB186" i="4"/>
  <c r="AM186" i="4" s="1"/>
  <c r="AN186" i="4" s="1"/>
  <c r="S187" i="4"/>
  <c r="AR185" i="4"/>
  <c r="AD482" i="15" s="1"/>
  <c r="AQ185" i="4"/>
  <c r="AH186" i="4"/>
  <c r="AS186" i="4"/>
  <c r="AT186" i="4" s="1"/>
  <c r="AJ224" i="15" s="1"/>
  <c r="BW175" i="4"/>
  <c r="BH176" i="4"/>
  <c r="BS176" i="4" s="1"/>
  <c r="BL176" i="4"/>
  <c r="BM176" i="4" s="1"/>
  <c r="BN176" i="4" s="1"/>
  <c r="BO176" i="4" s="1"/>
  <c r="BP176" i="4" s="1"/>
  <c r="AY177" i="4"/>
  <c r="BD177" i="4"/>
  <c r="E179" i="4"/>
  <c r="AO186" i="4" l="1"/>
  <c r="AP186" i="4" s="1"/>
  <c r="AE187" i="4"/>
  <c r="V187" i="4"/>
  <c r="AI186" i="4"/>
  <c r="E184" i="14"/>
  <c r="F184" i="14" s="1"/>
  <c r="H184" i="14" s="1"/>
  <c r="AU185" i="4"/>
  <c r="BT176" i="4"/>
  <c r="BU176" i="4"/>
  <c r="BV176" i="4" s="1"/>
  <c r="BW176" i="4" s="1"/>
  <c r="BQ176" i="4"/>
  <c r="BE177" i="4"/>
  <c r="BR176" i="4"/>
  <c r="BY176" i="4"/>
  <c r="BZ176" i="4" s="1"/>
  <c r="AL205" i="15" s="1"/>
  <c r="BK177" i="4"/>
  <c r="BB177" i="4"/>
  <c r="H179" i="4"/>
  <c r="I179" i="4" s="1"/>
  <c r="L179" i="4" s="1"/>
  <c r="AB478" i="15" s="1"/>
  <c r="U188" i="4" l="1"/>
  <c r="X188" i="4" s="1"/>
  <c r="Y188" i="4" s="1"/>
  <c r="W187" i="4"/>
  <c r="Z187" i="4" s="1"/>
  <c r="AA187" i="4" s="1"/>
  <c r="AJ186" i="4"/>
  <c r="BX176" i="4"/>
  <c r="BA178" i="4"/>
  <c r="BC177" i="4"/>
  <c r="BF177" i="4" s="1"/>
  <c r="BG177" i="4" s="1"/>
  <c r="G180" i="4"/>
  <c r="J180" i="4" s="1"/>
  <c r="K180" i="4" s="1"/>
  <c r="O179" i="4"/>
  <c r="E178" i="12"/>
  <c r="F178" i="12" s="1"/>
  <c r="H178" i="12" s="1"/>
  <c r="CA176" i="4" l="1"/>
  <c r="AF440" i="15"/>
  <c r="S188" i="4"/>
  <c r="V188" i="4" s="1"/>
  <c r="AB187" i="4"/>
  <c r="AM187" i="4" s="1"/>
  <c r="AF187" i="4"/>
  <c r="AQ186" i="4"/>
  <c r="AL186" i="4"/>
  <c r="AR186" i="4" s="1"/>
  <c r="AD486" i="15" s="1"/>
  <c r="AK186" i="4"/>
  <c r="BH177" i="4"/>
  <c r="BS177" i="4" s="1"/>
  <c r="BL177" i="4"/>
  <c r="AY178" i="4"/>
  <c r="BD178" i="4"/>
  <c r="BE178" i="4" s="1"/>
  <c r="E180" i="4"/>
  <c r="AE188" i="4" l="1"/>
  <c r="AS187" i="4"/>
  <c r="AT187" i="4" s="1"/>
  <c r="AJ225" i="15" s="1"/>
  <c r="AN187" i="4"/>
  <c r="AO187" i="4"/>
  <c r="AP187" i="4" s="1"/>
  <c r="U189" i="4"/>
  <c r="W188" i="4"/>
  <c r="Z188" i="4" s="1"/>
  <c r="AA188" i="4" s="1"/>
  <c r="AF188" i="4" s="1"/>
  <c r="AG188" i="4" s="1"/>
  <c r="AG187" i="4"/>
  <c r="AH187" i="4" s="1"/>
  <c r="AI187" i="4" s="1"/>
  <c r="E185" i="14"/>
  <c r="F185" i="14" s="1"/>
  <c r="H185" i="14" s="1"/>
  <c r="AU186" i="4"/>
  <c r="BT177" i="4"/>
  <c r="BU177" i="4"/>
  <c r="BV177" i="4" s="1"/>
  <c r="BK178" i="4"/>
  <c r="BB178" i="4"/>
  <c r="BM177" i="4"/>
  <c r="BN177" i="4" s="1"/>
  <c r="BO177" i="4" s="1"/>
  <c r="BP177" i="4" s="1"/>
  <c r="BR177" i="4" s="1"/>
  <c r="BY177" i="4"/>
  <c r="BZ177" i="4" s="1"/>
  <c r="AL206" i="15" s="1"/>
  <c r="H180" i="4"/>
  <c r="I180" i="4" s="1"/>
  <c r="L180" i="4" s="1"/>
  <c r="AB480" i="15" s="1"/>
  <c r="AB188" i="4" l="1"/>
  <c r="AM188" i="4" s="1"/>
  <c r="AO188" i="4" s="1"/>
  <c r="AJ187" i="4"/>
  <c r="AQ187" i="4" s="1"/>
  <c r="X189" i="4"/>
  <c r="Y189" i="4" s="1"/>
  <c r="S189" i="4"/>
  <c r="AS188" i="4"/>
  <c r="AT188" i="4" s="1"/>
  <c r="AJ226" i="15" s="1"/>
  <c r="AH188" i="4"/>
  <c r="AI188" i="4" s="1"/>
  <c r="BX177" i="4"/>
  <c r="BA179" i="4"/>
  <c r="BC178" i="4"/>
  <c r="BF178" i="4" s="1"/>
  <c r="BG178" i="4" s="1"/>
  <c r="G181" i="4"/>
  <c r="J181" i="4" s="1"/>
  <c r="K181" i="4" s="1"/>
  <c r="BQ177" i="4"/>
  <c r="BW177" i="4"/>
  <c r="O180" i="4"/>
  <c r="E179" i="12"/>
  <c r="F179" i="12" s="1"/>
  <c r="H179" i="12" s="1"/>
  <c r="CA177" i="4" l="1"/>
  <c r="AF444" i="15"/>
  <c r="AN188" i="4"/>
  <c r="AL187" i="4"/>
  <c r="AR187" i="4" s="1"/>
  <c r="AD490" i="15" s="1"/>
  <c r="V189" i="4"/>
  <c r="AE189" i="4"/>
  <c r="AK187" i="4"/>
  <c r="AJ188" i="4"/>
  <c r="AP188" i="4"/>
  <c r="E181" i="4"/>
  <c r="H181" i="4" s="1"/>
  <c r="BH178" i="4"/>
  <c r="BS178" i="4" s="1"/>
  <c r="BL178" i="4"/>
  <c r="AY179" i="4"/>
  <c r="BD179" i="4"/>
  <c r="W189" i="4" l="1"/>
  <c r="Z189" i="4" s="1"/>
  <c r="AA189" i="4" s="1"/>
  <c r="U190" i="4"/>
  <c r="AQ188" i="4"/>
  <c r="E186" i="14"/>
  <c r="F186" i="14" s="1"/>
  <c r="H186" i="14" s="1"/>
  <c r="AU187" i="4"/>
  <c r="AL188" i="4"/>
  <c r="AR188" i="4" s="1"/>
  <c r="AD492" i="15" s="1"/>
  <c r="AK188" i="4"/>
  <c r="BE179" i="4"/>
  <c r="BY178" i="4"/>
  <c r="BZ178" i="4" s="1"/>
  <c r="AL207" i="15" s="1"/>
  <c r="BT178" i="4"/>
  <c r="BU178" i="4"/>
  <c r="BV178" i="4" s="1"/>
  <c r="BK179" i="4"/>
  <c r="BB179" i="4"/>
  <c r="BM178" i="4"/>
  <c r="BN178" i="4" s="1"/>
  <c r="BO178" i="4" s="1"/>
  <c r="BP178" i="4" s="1"/>
  <c r="I181" i="4"/>
  <c r="L181" i="4" s="1"/>
  <c r="AB483" i="15" s="1"/>
  <c r="G182" i="4"/>
  <c r="J182" i="4" s="1"/>
  <c r="K182" i="4" s="1"/>
  <c r="X190" i="4" l="1"/>
  <c r="Y190" i="4" s="1"/>
  <c r="S190" i="4"/>
  <c r="AB189" i="4"/>
  <c r="AM189" i="4" s="1"/>
  <c r="AF189" i="4"/>
  <c r="AS189" i="4" s="1"/>
  <c r="AT189" i="4" s="1"/>
  <c r="AJ227" i="15" s="1"/>
  <c r="E187" i="14"/>
  <c r="F187" i="14" s="1"/>
  <c r="H187" i="14" s="1"/>
  <c r="AU188" i="4"/>
  <c r="BR178" i="4"/>
  <c r="BX178" i="4" s="1"/>
  <c r="BC179" i="4"/>
  <c r="BF179" i="4" s="1"/>
  <c r="BG179" i="4" s="1"/>
  <c r="BA180" i="4"/>
  <c r="BQ178" i="4"/>
  <c r="E182" i="4"/>
  <c r="O181" i="4"/>
  <c r="E180" i="12"/>
  <c r="F180" i="12" s="1"/>
  <c r="H180" i="12" s="1"/>
  <c r="CA178" i="4" l="1"/>
  <c r="AF448" i="15"/>
  <c r="AG189" i="4"/>
  <c r="AH189" i="4" s="1"/>
  <c r="AI189" i="4" s="1"/>
  <c r="AJ189" i="4" s="1"/>
  <c r="AL189" i="4" s="1"/>
  <c r="AN189" i="4"/>
  <c r="AO189" i="4"/>
  <c r="AP189" i="4" s="1"/>
  <c r="AE190" i="4"/>
  <c r="V190" i="4"/>
  <c r="BH179" i="4"/>
  <c r="BS179" i="4" s="1"/>
  <c r="BL179" i="4"/>
  <c r="BM179" i="4" s="1"/>
  <c r="BN179" i="4" s="1"/>
  <c r="BO179" i="4" s="1"/>
  <c r="BP179" i="4" s="1"/>
  <c r="BW178" i="4"/>
  <c r="AY180" i="4"/>
  <c r="BD180" i="4"/>
  <c r="H182" i="4"/>
  <c r="AQ189" i="4" l="1"/>
  <c r="W190" i="4"/>
  <c r="Z190" i="4" s="1"/>
  <c r="AA190" i="4" s="1"/>
  <c r="U191" i="4"/>
  <c r="X191" i="4" s="1"/>
  <c r="Y191" i="4" s="1"/>
  <c r="AR189" i="4"/>
  <c r="AD494" i="15" s="1"/>
  <c r="AK189" i="4"/>
  <c r="BT179" i="4"/>
  <c r="BU179" i="4"/>
  <c r="BQ179" i="4"/>
  <c r="BB180" i="4"/>
  <c r="BK180" i="4"/>
  <c r="BE180" i="4"/>
  <c r="BY179" i="4"/>
  <c r="BZ179" i="4" s="1"/>
  <c r="AL208" i="15" s="1"/>
  <c r="BR179" i="4"/>
  <c r="G183" i="4"/>
  <c r="J183" i="4" s="1"/>
  <c r="K183" i="4" s="1"/>
  <c r="I182" i="4"/>
  <c r="L182" i="4" s="1"/>
  <c r="AB485" i="15" s="1"/>
  <c r="E188" i="14" l="1"/>
  <c r="F188" i="14" s="1"/>
  <c r="H188" i="14" s="1"/>
  <c r="AU189" i="4"/>
  <c r="S191" i="4"/>
  <c r="AB190" i="4"/>
  <c r="AM190" i="4" s="1"/>
  <c r="AF190" i="4"/>
  <c r="BV179" i="4"/>
  <c r="BW179" i="4" s="1"/>
  <c r="BC180" i="4"/>
  <c r="BF180" i="4" s="1"/>
  <c r="BG180" i="4" s="1"/>
  <c r="BA181" i="4"/>
  <c r="E183" i="4"/>
  <c r="E181" i="12"/>
  <c r="F181" i="12" s="1"/>
  <c r="H181" i="12" s="1"/>
  <c r="O182" i="4"/>
  <c r="AN190" i="4" l="1"/>
  <c r="AO190" i="4"/>
  <c r="AP190" i="4" s="1"/>
  <c r="AG190" i="4"/>
  <c r="AH190" i="4" s="1"/>
  <c r="AS190" i="4"/>
  <c r="AT190" i="4" s="1"/>
  <c r="AJ228" i="15" s="1"/>
  <c r="AE191" i="4"/>
  <c r="V191" i="4"/>
  <c r="BX179" i="4"/>
  <c r="BH180" i="4"/>
  <c r="BS180" i="4" s="1"/>
  <c r="BL180" i="4"/>
  <c r="BM180" i="4" s="1"/>
  <c r="AY181" i="4"/>
  <c r="BD181" i="4"/>
  <c r="H183" i="4"/>
  <c r="I183" i="4" s="1"/>
  <c r="L183" i="4" s="1"/>
  <c r="AB487" i="15" s="1"/>
  <c r="CA179" i="4" l="1"/>
  <c r="AF454" i="15"/>
  <c r="AI190" i="4"/>
  <c r="U192" i="4"/>
  <c r="X192" i="4" s="1"/>
  <c r="Y192" i="4" s="1"/>
  <c r="W191" i="4"/>
  <c r="Z191" i="4" s="1"/>
  <c r="AA191" i="4" s="1"/>
  <c r="BT180" i="4"/>
  <c r="BU180" i="4"/>
  <c r="BV180" i="4" s="1"/>
  <c r="BY180" i="4"/>
  <c r="BZ180" i="4" s="1"/>
  <c r="AL209" i="15" s="1"/>
  <c r="BN180" i="4"/>
  <c r="BO180" i="4" s="1"/>
  <c r="BE181" i="4"/>
  <c r="BK181" i="4"/>
  <c r="BB181" i="4"/>
  <c r="G184" i="4"/>
  <c r="J184" i="4" s="1"/>
  <c r="K184" i="4" s="1"/>
  <c r="E182" i="12"/>
  <c r="F182" i="12" s="1"/>
  <c r="H182" i="12" s="1"/>
  <c r="O183" i="4"/>
  <c r="S192" i="4" l="1"/>
  <c r="AE192" i="4" s="1"/>
  <c r="AJ190" i="4"/>
  <c r="AK190" i="4" s="1"/>
  <c r="AB191" i="4"/>
  <c r="AM191" i="4" s="1"/>
  <c r="AF191" i="4"/>
  <c r="AS191" i="4" s="1"/>
  <c r="AT191" i="4" s="1"/>
  <c r="AJ229" i="15" s="1"/>
  <c r="BP180" i="4"/>
  <c r="BQ180" i="4" s="1"/>
  <c r="BC181" i="4"/>
  <c r="BF181" i="4" s="1"/>
  <c r="BG181" i="4" s="1"/>
  <c r="BA182" i="4"/>
  <c r="AY182" i="4" s="1"/>
  <c r="E184" i="4"/>
  <c r="V192" i="4" l="1"/>
  <c r="W192" i="4" s="1"/>
  <c r="Z192" i="4" s="1"/>
  <c r="AA192" i="4" s="1"/>
  <c r="AO191" i="4"/>
  <c r="AP191" i="4" s="1"/>
  <c r="AN191" i="4"/>
  <c r="AG191" i="4"/>
  <c r="AQ190" i="4"/>
  <c r="AL190" i="4"/>
  <c r="AR190" i="4" s="1"/>
  <c r="AD499" i="15" s="1"/>
  <c r="BL181" i="4"/>
  <c r="BM181" i="4" s="1"/>
  <c r="BN181" i="4" s="1"/>
  <c r="BO181" i="4" s="1"/>
  <c r="BP181" i="4" s="1"/>
  <c r="BH181" i="4"/>
  <c r="BS181" i="4" s="1"/>
  <c r="BW180" i="4"/>
  <c r="BR180" i="4"/>
  <c r="BX180" i="4" s="1"/>
  <c r="BB182" i="4"/>
  <c r="BK182" i="4"/>
  <c r="BD182" i="4"/>
  <c r="BE182" i="4" s="1"/>
  <c r="H184" i="4"/>
  <c r="I184" i="4" s="1"/>
  <c r="L184" i="4" s="1"/>
  <c r="AB489" i="15" s="1"/>
  <c r="CA180" i="4" l="1"/>
  <c r="AF458" i="15"/>
  <c r="U193" i="4"/>
  <c r="X193" i="4" s="1"/>
  <c r="Y193" i="4" s="1"/>
  <c r="AF192" i="4"/>
  <c r="AG192" i="4" s="1"/>
  <c r="AH192" i="4" s="1"/>
  <c r="AI192" i="4" s="1"/>
  <c r="AJ192" i="4" s="1"/>
  <c r="AK192" i="4" s="1"/>
  <c r="AB192" i="4"/>
  <c r="AM192" i="4" s="1"/>
  <c r="AN192" i="4" s="1"/>
  <c r="E189" i="14"/>
  <c r="F189" i="14" s="1"/>
  <c r="H189" i="14" s="1"/>
  <c r="AU190" i="4"/>
  <c r="AH191" i="4"/>
  <c r="BT181" i="4"/>
  <c r="BU181" i="4"/>
  <c r="BQ181" i="4"/>
  <c r="BA183" i="4"/>
  <c r="BD183" i="4" s="1"/>
  <c r="BC182" i="4"/>
  <c r="BF182" i="4" s="1"/>
  <c r="BG182" i="4" s="1"/>
  <c r="G185" i="4"/>
  <c r="J185" i="4" s="1"/>
  <c r="K185" i="4" s="1"/>
  <c r="BR181" i="4"/>
  <c r="BY181" i="4"/>
  <c r="BZ181" i="4" s="1"/>
  <c r="AL210" i="15" s="1"/>
  <c r="O184" i="4"/>
  <c r="E183" i="12"/>
  <c r="F183" i="12" s="1"/>
  <c r="H183" i="12" s="1"/>
  <c r="S193" i="4" l="1"/>
  <c r="AE193" i="4" s="1"/>
  <c r="AI191" i="4"/>
  <c r="AJ191" i="4" s="1"/>
  <c r="AO192" i="4"/>
  <c r="AP192" i="4" s="1"/>
  <c r="AQ192" i="4" s="1"/>
  <c r="AS192" i="4"/>
  <c r="AT192" i="4" s="1"/>
  <c r="AJ230" i="15" s="1"/>
  <c r="AL192" i="4"/>
  <c r="E185" i="4"/>
  <c r="H185" i="4" s="1"/>
  <c r="BV181" i="4"/>
  <c r="BW181" i="4" s="1"/>
  <c r="BE183" i="4"/>
  <c r="BL182" i="4"/>
  <c r="BH182" i="4"/>
  <c r="AY183" i="4"/>
  <c r="V193" i="4" l="1"/>
  <c r="AR192" i="4"/>
  <c r="AK191" i="4"/>
  <c r="AQ191" i="4"/>
  <c r="W193" i="4"/>
  <c r="Z193" i="4" s="1"/>
  <c r="AA193" i="4" s="1"/>
  <c r="U194" i="4"/>
  <c r="X194" i="4" s="1"/>
  <c r="Y194" i="4" s="1"/>
  <c r="AL191" i="4"/>
  <c r="AR191" i="4" s="1"/>
  <c r="AD503" i="15" s="1"/>
  <c r="BS182" i="4"/>
  <c r="BT182" i="4" s="1"/>
  <c r="BX181" i="4"/>
  <c r="BY182" i="4"/>
  <c r="BZ182" i="4" s="1"/>
  <c r="AL211" i="15" s="1"/>
  <c r="BM182" i="4"/>
  <c r="BN182" i="4" s="1"/>
  <c r="BO182" i="4" s="1"/>
  <c r="BK183" i="4"/>
  <c r="BB183" i="4"/>
  <c r="I185" i="4"/>
  <c r="L185" i="4" s="1"/>
  <c r="AB492" i="15" s="1"/>
  <c r="G186" i="4"/>
  <c r="CA181" i="4" l="1"/>
  <c r="AF462" i="15"/>
  <c r="E191" i="14"/>
  <c r="F191" i="14" s="1"/>
  <c r="H191" i="14" s="1"/>
  <c r="AD506" i="15"/>
  <c r="AU192" i="4"/>
  <c r="S194" i="4"/>
  <c r="AE194" i="4" s="1"/>
  <c r="E190" i="14"/>
  <c r="F190" i="14" s="1"/>
  <c r="H190" i="14" s="1"/>
  <c r="AU191" i="4"/>
  <c r="AB193" i="4"/>
  <c r="AM193" i="4" s="1"/>
  <c r="AF193" i="4"/>
  <c r="AG193" i="4" s="1"/>
  <c r="AH193" i="4" s="1"/>
  <c r="AI193" i="4" s="1"/>
  <c r="BU182" i="4"/>
  <c r="BV182" i="4" s="1"/>
  <c r="BP182" i="4"/>
  <c r="BC183" i="4"/>
  <c r="BF183" i="4" s="1"/>
  <c r="BG183" i="4" s="1"/>
  <c r="BA184" i="4"/>
  <c r="J186" i="4"/>
  <c r="K186" i="4" s="1"/>
  <c r="E186" i="4"/>
  <c r="O185" i="4"/>
  <c r="E184" i="12"/>
  <c r="F184" i="12" s="1"/>
  <c r="H184" i="12" s="1"/>
  <c r="V194" i="4" l="1"/>
  <c r="W194" i="4" s="1"/>
  <c r="Z194" i="4" s="1"/>
  <c r="AA194" i="4" s="1"/>
  <c r="AS193" i="4"/>
  <c r="AT193" i="4" s="1"/>
  <c r="AJ231" i="15" s="1"/>
  <c r="AO193" i="4"/>
  <c r="AP193" i="4" s="1"/>
  <c r="AN193" i="4"/>
  <c r="AJ193" i="4"/>
  <c r="AK193" i="4" s="1"/>
  <c r="AY184" i="4"/>
  <c r="BD184" i="4"/>
  <c r="BH183" i="4"/>
  <c r="BS183" i="4" s="1"/>
  <c r="BL183" i="4"/>
  <c r="BM183" i="4" s="1"/>
  <c r="BN183" i="4" s="1"/>
  <c r="BO183" i="4" s="1"/>
  <c r="BP183" i="4" s="1"/>
  <c r="BQ183" i="4" s="1"/>
  <c r="BW182" i="4"/>
  <c r="BR182" i="4"/>
  <c r="BX182" i="4" s="1"/>
  <c r="BQ182" i="4"/>
  <c r="H186" i="4"/>
  <c r="CA182" i="4" l="1"/>
  <c r="AF464" i="15"/>
  <c r="U195" i="4"/>
  <c r="X195" i="4" s="1"/>
  <c r="Y195" i="4" s="1"/>
  <c r="AB194" i="4"/>
  <c r="AM194" i="4" s="1"/>
  <c r="AF194" i="4"/>
  <c r="AS194" i="4" s="1"/>
  <c r="AT194" i="4" s="1"/>
  <c r="AJ232" i="15" s="1"/>
  <c r="AL193" i="4"/>
  <c r="AR193" i="4" s="1"/>
  <c r="AD508" i="15" s="1"/>
  <c r="AQ193" i="4"/>
  <c r="BE184" i="4"/>
  <c r="BT183" i="4"/>
  <c r="BU183" i="4"/>
  <c r="BV183" i="4" s="1"/>
  <c r="BR183" i="4"/>
  <c r="BY183" i="4"/>
  <c r="BZ183" i="4" s="1"/>
  <c r="AL212" i="15" s="1"/>
  <c r="BB184" i="4"/>
  <c r="BK184" i="4"/>
  <c r="I186" i="4"/>
  <c r="L186" i="4" s="1"/>
  <c r="AB494" i="15" s="1"/>
  <c r="G187" i="4"/>
  <c r="S195" i="4" l="1"/>
  <c r="AE195" i="4"/>
  <c r="V195" i="4"/>
  <c r="E192" i="14"/>
  <c r="F192" i="14" s="1"/>
  <c r="H192" i="14" s="1"/>
  <c r="AU193" i="4"/>
  <c r="AG194" i="4"/>
  <c r="AH194" i="4" s="1"/>
  <c r="AN194" i="4"/>
  <c r="AO194" i="4"/>
  <c r="AP194" i="4" s="1"/>
  <c r="BA185" i="4"/>
  <c r="BC184" i="4"/>
  <c r="BF184" i="4" s="1"/>
  <c r="BG184" i="4" s="1"/>
  <c r="BW183" i="4"/>
  <c r="J187" i="4"/>
  <c r="K187" i="4" s="1"/>
  <c r="E187" i="4"/>
  <c r="E185" i="12"/>
  <c r="F185" i="12" s="1"/>
  <c r="H185" i="12" s="1"/>
  <c r="O186" i="4"/>
  <c r="U196" i="4" l="1"/>
  <c r="X196" i="4" s="1"/>
  <c r="Y196" i="4" s="1"/>
  <c r="W195" i="4"/>
  <c r="Z195" i="4" s="1"/>
  <c r="AA195" i="4" s="1"/>
  <c r="AI194" i="4"/>
  <c r="BX183" i="4"/>
  <c r="BH184" i="4"/>
  <c r="BS184" i="4" s="1"/>
  <c r="BL184" i="4"/>
  <c r="BM184" i="4" s="1"/>
  <c r="AY185" i="4"/>
  <c r="BD185" i="4"/>
  <c r="H187" i="4"/>
  <c r="CA183" i="4" l="1"/>
  <c r="AF467" i="15"/>
  <c r="S196" i="4"/>
  <c r="AE196" i="4" s="1"/>
  <c r="AF195" i="4"/>
  <c r="AB195" i="4"/>
  <c r="AM195" i="4" s="1"/>
  <c r="AJ194" i="4"/>
  <c r="BT184" i="4"/>
  <c r="BU184" i="4"/>
  <c r="BV184" i="4" s="1"/>
  <c r="BN184" i="4"/>
  <c r="BO184" i="4" s="1"/>
  <c r="BP184" i="4" s="1"/>
  <c r="BR184" i="4" s="1"/>
  <c r="BE185" i="4"/>
  <c r="BY184" i="4"/>
  <c r="BZ184" i="4" s="1"/>
  <c r="AL213" i="15" s="1"/>
  <c r="BK185" i="4"/>
  <c r="BB185" i="4"/>
  <c r="G188" i="4"/>
  <c r="J188" i="4" s="1"/>
  <c r="K188" i="4" s="1"/>
  <c r="I187" i="4"/>
  <c r="L187" i="4" s="1"/>
  <c r="AB497" i="15" s="1"/>
  <c r="V196" i="4" l="1"/>
  <c r="U197" i="4" s="1"/>
  <c r="X197" i="4" s="1"/>
  <c r="Y197" i="4" s="1"/>
  <c r="AQ194" i="4"/>
  <c r="AL194" i="4"/>
  <c r="AR194" i="4" s="1"/>
  <c r="AD509" i="15" s="1"/>
  <c r="AN195" i="4"/>
  <c r="AO195" i="4"/>
  <c r="AG195" i="4"/>
  <c r="AH195" i="4" s="1"/>
  <c r="AI195" i="4" s="1"/>
  <c r="AJ195" i="4" s="1"/>
  <c r="AK195" i="4" s="1"/>
  <c r="AS195" i="4"/>
  <c r="AT195" i="4" s="1"/>
  <c r="AJ233" i="15" s="1"/>
  <c r="AK194" i="4"/>
  <c r="BX184" i="4"/>
  <c r="BQ184" i="4"/>
  <c r="BW184" i="4"/>
  <c r="BA186" i="4"/>
  <c r="BC185" i="4"/>
  <c r="BF185" i="4" s="1"/>
  <c r="BG185" i="4" s="1"/>
  <c r="O187" i="4"/>
  <c r="E186" i="12"/>
  <c r="F186" i="12" s="1"/>
  <c r="H186" i="12" s="1"/>
  <c r="E188" i="4"/>
  <c r="CA184" i="4" l="1"/>
  <c r="AF472" i="15"/>
  <c r="W196" i="4"/>
  <c r="Z196" i="4" s="1"/>
  <c r="AA196" i="4" s="1"/>
  <c r="AF196" i="4" s="1"/>
  <c r="AP195" i="4"/>
  <c r="AQ195" i="4" s="1"/>
  <c r="S197" i="4"/>
  <c r="AL195" i="4"/>
  <c r="E193" i="14"/>
  <c r="F193" i="14" s="1"/>
  <c r="H193" i="14" s="1"/>
  <c r="AU194" i="4"/>
  <c r="BD186" i="4"/>
  <c r="AY186" i="4"/>
  <c r="BH185" i="4"/>
  <c r="BS185" i="4" s="1"/>
  <c r="BL185" i="4"/>
  <c r="BM185" i="4" s="1"/>
  <c r="H188" i="4"/>
  <c r="AS196" i="4" l="1"/>
  <c r="AT196" i="4" s="1"/>
  <c r="AJ234" i="15" s="1"/>
  <c r="AG196" i="4"/>
  <c r="AH196" i="4" s="1"/>
  <c r="AI196" i="4" s="1"/>
  <c r="AJ196" i="4" s="1"/>
  <c r="AK196" i="4" s="1"/>
  <c r="AB196" i="4"/>
  <c r="AM196" i="4" s="1"/>
  <c r="AN196" i="4" s="1"/>
  <c r="AR195" i="4"/>
  <c r="AE197" i="4"/>
  <c r="V197" i="4"/>
  <c r="BT185" i="4"/>
  <c r="BU185" i="4"/>
  <c r="BV185" i="4" s="1"/>
  <c r="BN185" i="4"/>
  <c r="BO185" i="4" s="1"/>
  <c r="BP185" i="4" s="1"/>
  <c r="BQ185" i="4" s="1"/>
  <c r="BB186" i="4"/>
  <c r="BK186" i="4"/>
  <c r="BY185" i="4"/>
  <c r="BZ185" i="4" s="1"/>
  <c r="AL214" i="15" s="1"/>
  <c r="BE186" i="4"/>
  <c r="I188" i="4"/>
  <c r="L188" i="4" s="1"/>
  <c r="AB499" i="15" s="1"/>
  <c r="G189" i="4"/>
  <c r="J189" i="4" s="1"/>
  <c r="K189" i="4" s="1"/>
  <c r="AU195" i="4" l="1"/>
  <c r="AD511" i="15"/>
  <c r="AO196" i="4"/>
  <c r="AP196" i="4" s="1"/>
  <c r="AQ196" i="4" s="1"/>
  <c r="E194" i="14"/>
  <c r="F194" i="14" s="1"/>
  <c r="H194" i="14" s="1"/>
  <c r="W197" i="4"/>
  <c r="U198" i="4"/>
  <c r="X198" i="4" s="1"/>
  <c r="Y198" i="4" s="1"/>
  <c r="AL196" i="4"/>
  <c r="BR185" i="4"/>
  <c r="BW185" i="4"/>
  <c r="BC186" i="4"/>
  <c r="BF186" i="4" s="1"/>
  <c r="BG186" i="4" s="1"/>
  <c r="BA187" i="4"/>
  <c r="E189" i="4"/>
  <c r="E187" i="12"/>
  <c r="F187" i="12" s="1"/>
  <c r="H187" i="12" s="1"/>
  <c r="O188" i="4"/>
  <c r="AR196" i="4" l="1"/>
  <c r="AD496" i="15" s="1"/>
  <c r="S198" i="4"/>
  <c r="AE198" i="4" s="1"/>
  <c r="Z197" i="4"/>
  <c r="AA197" i="4" s="1"/>
  <c r="AY187" i="4"/>
  <c r="BD187" i="4"/>
  <c r="BL186" i="4"/>
  <c r="BM186" i="4" s="1"/>
  <c r="BN186" i="4" s="1"/>
  <c r="BO186" i="4" s="1"/>
  <c r="BP186" i="4" s="1"/>
  <c r="BH186" i="4"/>
  <c r="BS186" i="4" s="1"/>
  <c r="BX185" i="4"/>
  <c r="H189" i="4"/>
  <c r="AU196" i="4" l="1"/>
  <c r="E195" i="14"/>
  <c r="F195" i="14" s="1"/>
  <c r="H195" i="14" s="1"/>
  <c r="CA185" i="4"/>
  <c r="AF475" i="15"/>
  <c r="V198" i="4"/>
  <c r="W198" i="4" s="1"/>
  <c r="Z198" i="4" s="1"/>
  <c r="AA198" i="4" s="1"/>
  <c r="AB197" i="4"/>
  <c r="AM197" i="4" s="1"/>
  <c r="AF197" i="4"/>
  <c r="AG197" i="4" s="1"/>
  <c r="AH197" i="4" s="1"/>
  <c r="AI197" i="4" s="1"/>
  <c r="AJ197" i="4" s="1"/>
  <c r="AK197" i="4" s="1"/>
  <c r="BQ186" i="4"/>
  <c r="BE187" i="4"/>
  <c r="BY186" i="4"/>
  <c r="BZ186" i="4" s="1"/>
  <c r="AL215" i="15" s="1"/>
  <c r="BR186" i="4"/>
  <c r="BT186" i="4"/>
  <c r="BU186" i="4"/>
  <c r="BV186" i="4" s="1"/>
  <c r="BK187" i="4"/>
  <c r="BB187" i="4"/>
  <c r="I189" i="4"/>
  <c r="L189" i="4" s="1"/>
  <c r="AB501" i="15" s="1"/>
  <c r="G190" i="4"/>
  <c r="J190" i="4" s="1"/>
  <c r="K190" i="4" s="1"/>
  <c r="U199" i="4" l="1"/>
  <c r="S199" i="4" s="1"/>
  <c r="AO197" i="4"/>
  <c r="AN197" i="4"/>
  <c r="AS197" i="4"/>
  <c r="AT197" i="4" s="1"/>
  <c r="AJ235" i="15" s="1"/>
  <c r="AL197" i="4"/>
  <c r="AB198" i="4"/>
  <c r="AM198" i="4" s="1"/>
  <c r="AN198" i="4" s="1"/>
  <c r="AF198" i="4"/>
  <c r="AS198" i="4" s="1"/>
  <c r="AT198" i="4" s="1"/>
  <c r="AJ236" i="15" s="1"/>
  <c r="BW186" i="4"/>
  <c r="BA188" i="4"/>
  <c r="BC187" i="4"/>
  <c r="BF187" i="4" s="1"/>
  <c r="BG187" i="4" s="1"/>
  <c r="E190" i="4"/>
  <c r="O189" i="4"/>
  <c r="E188" i="12"/>
  <c r="F188" i="12" s="1"/>
  <c r="H188" i="12" s="1"/>
  <c r="X199" i="4" l="1"/>
  <c r="Y199" i="4" s="1"/>
  <c r="AG198" i="4"/>
  <c r="AH198" i="4" s="1"/>
  <c r="AI198" i="4" s="1"/>
  <c r="AJ198" i="4" s="1"/>
  <c r="AL198" i="4" s="1"/>
  <c r="AE199" i="4"/>
  <c r="V199" i="4"/>
  <c r="AP197" i="4"/>
  <c r="AQ197" i="4" s="1"/>
  <c r="BX186" i="4"/>
  <c r="AY188" i="4"/>
  <c r="BD188" i="4"/>
  <c r="BL187" i="4"/>
  <c r="BH187" i="4"/>
  <c r="BS187" i="4" s="1"/>
  <c r="H190" i="4"/>
  <c r="CA186" i="4" l="1"/>
  <c r="AF478" i="15"/>
  <c r="AK198" i="4"/>
  <c r="AR197" i="4"/>
  <c r="AD514" i="15" s="1"/>
  <c r="AO198" i="4"/>
  <c r="AP198" i="4" s="1"/>
  <c r="AQ198" i="4" s="1"/>
  <c r="U200" i="4"/>
  <c r="W199" i="4"/>
  <c r="Z199" i="4" s="1"/>
  <c r="AA199" i="4" s="1"/>
  <c r="BT187" i="4"/>
  <c r="BU187" i="4"/>
  <c r="BV187" i="4" s="1"/>
  <c r="BY187" i="4"/>
  <c r="BZ187" i="4" s="1"/>
  <c r="AL216" i="15" s="1"/>
  <c r="BK188" i="4"/>
  <c r="BB188" i="4"/>
  <c r="BM187" i="4"/>
  <c r="BN187" i="4" s="1"/>
  <c r="BO187" i="4" s="1"/>
  <c r="BP187" i="4" s="1"/>
  <c r="BE188" i="4"/>
  <c r="I190" i="4"/>
  <c r="L190" i="4" s="1"/>
  <c r="AB503" i="15" s="1"/>
  <c r="G191" i="4"/>
  <c r="J191" i="4" s="1"/>
  <c r="K191" i="4" s="1"/>
  <c r="AR198" i="4" l="1"/>
  <c r="AD518" i="15" s="1"/>
  <c r="E196" i="14"/>
  <c r="F196" i="14" s="1"/>
  <c r="H196" i="14" s="1"/>
  <c r="AU197" i="4"/>
  <c r="AF199" i="4"/>
  <c r="AB199" i="4"/>
  <c r="AM199" i="4" s="1"/>
  <c r="S200" i="4"/>
  <c r="X200" i="4"/>
  <c r="BR187" i="4"/>
  <c r="BQ187" i="4"/>
  <c r="BA189" i="4"/>
  <c r="BC188" i="4"/>
  <c r="BF188" i="4" s="1"/>
  <c r="BG188" i="4" s="1"/>
  <c r="BW187" i="4"/>
  <c r="E191" i="4"/>
  <c r="E189" i="12"/>
  <c r="F189" i="12" s="1"/>
  <c r="H189" i="12" s="1"/>
  <c r="O190" i="4"/>
  <c r="AU198" i="4" l="1"/>
  <c r="E197" i="14"/>
  <c r="F197" i="14" s="1"/>
  <c r="H197" i="14" s="1"/>
  <c r="AE200" i="4"/>
  <c r="V200" i="4"/>
  <c r="AN199" i="4"/>
  <c r="AO199" i="4"/>
  <c r="AS199" i="4"/>
  <c r="AT199" i="4" s="1"/>
  <c r="AJ237" i="15" s="1"/>
  <c r="Y200" i="4"/>
  <c r="AG199" i="4"/>
  <c r="AH199" i="4" s="1"/>
  <c r="AI199" i="4" s="1"/>
  <c r="AJ199" i="4" s="1"/>
  <c r="AK199" i="4" s="1"/>
  <c r="AY189" i="4"/>
  <c r="BD189" i="4"/>
  <c r="BL188" i="4"/>
  <c r="BH188" i="4"/>
  <c r="BS188" i="4" s="1"/>
  <c r="BX187" i="4"/>
  <c r="H191" i="4"/>
  <c r="CA187" i="4" l="1"/>
  <c r="AF480" i="15"/>
  <c r="AL199" i="4"/>
  <c r="AP199" i="4"/>
  <c r="AQ199" i="4" s="1"/>
  <c r="U201" i="4"/>
  <c r="X201" i="4" s="1"/>
  <c r="W200" i="4"/>
  <c r="Z200" i="4" s="1"/>
  <c r="AA200" i="4" s="1"/>
  <c r="BT188" i="4"/>
  <c r="BU188" i="4"/>
  <c r="BV188" i="4" s="1"/>
  <c r="BY188" i="4"/>
  <c r="BZ188" i="4" s="1"/>
  <c r="AL217" i="15" s="1"/>
  <c r="BE189" i="4"/>
  <c r="BM188" i="4"/>
  <c r="BN188" i="4" s="1"/>
  <c r="BO188" i="4" s="1"/>
  <c r="BK189" i="4"/>
  <c r="BB189" i="4"/>
  <c r="I191" i="4"/>
  <c r="L191" i="4" s="1"/>
  <c r="AB505" i="15" s="1"/>
  <c r="G192" i="4"/>
  <c r="J192" i="4" s="1"/>
  <c r="K192" i="4" s="1"/>
  <c r="AR199" i="4" l="1"/>
  <c r="AD522" i="15" s="1"/>
  <c r="S201" i="4"/>
  <c r="AE201" i="4" s="1"/>
  <c r="AF200" i="4"/>
  <c r="AG200" i="4" s="1"/>
  <c r="AH200" i="4" s="1"/>
  <c r="AI200" i="4" s="1"/>
  <c r="AB200" i="4"/>
  <c r="AM200" i="4" s="1"/>
  <c r="Y201" i="4"/>
  <c r="BP188" i="4"/>
  <c r="BQ188" i="4" s="1"/>
  <c r="BA190" i="4"/>
  <c r="AY190" i="4" s="1"/>
  <c r="BC189" i="4"/>
  <c r="BF189" i="4" s="1"/>
  <c r="BG189" i="4" s="1"/>
  <c r="E192" i="4"/>
  <c r="O191" i="4"/>
  <c r="E190" i="12"/>
  <c r="F190" i="12" s="1"/>
  <c r="H190" i="12" s="1"/>
  <c r="V201" i="4" l="1"/>
  <c r="W201" i="4" s="1"/>
  <c r="Z201" i="4" s="1"/>
  <c r="AA201" i="4" s="1"/>
  <c r="E198" i="14"/>
  <c r="F198" i="14" s="1"/>
  <c r="H198" i="14" s="1"/>
  <c r="AU199" i="4"/>
  <c r="AS200" i="4"/>
  <c r="AT200" i="4" s="1"/>
  <c r="AJ238" i="15" s="1"/>
  <c r="AJ200" i="4"/>
  <c r="AK200" i="4" s="1"/>
  <c r="AN200" i="4"/>
  <c r="AO200" i="4"/>
  <c r="BB190" i="4"/>
  <c r="BK190" i="4"/>
  <c r="BH189" i="4"/>
  <c r="BS189" i="4" s="1"/>
  <c r="BL189" i="4"/>
  <c r="BM189" i="4" s="1"/>
  <c r="BN189" i="4" s="1"/>
  <c r="BO189" i="4" s="1"/>
  <c r="BD190" i="4"/>
  <c r="BR188" i="4"/>
  <c r="BX188" i="4" s="1"/>
  <c r="BW188" i="4"/>
  <c r="H192" i="4"/>
  <c r="CA188" i="4" l="1"/>
  <c r="AF483" i="15"/>
  <c r="U202" i="4"/>
  <c r="S202" i="4" s="1"/>
  <c r="AE202" i="4" s="1"/>
  <c r="AL200" i="4"/>
  <c r="AP200" i="4"/>
  <c r="AQ200" i="4" s="1"/>
  <c r="AB201" i="4"/>
  <c r="AM201" i="4" s="1"/>
  <c r="AN201" i="4" s="1"/>
  <c r="AF201" i="4"/>
  <c r="BT189" i="4"/>
  <c r="BU189" i="4"/>
  <c r="BV189" i="4" s="1"/>
  <c r="BE190" i="4"/>
  <c r="BP189" i="4"/>
  <c r="BR189" i="4" s="1"/>
  <c r="BY189" i="4"/>
  <c r="BZ189" i="4" s="1"/>
  <c r="AL218" i="15" s="1"/>
  <c r="BC190" i="4"/>
  <c r="BA191" i="4"/>
  <c r="AY191" i="4" s="1"/>
  <c r="G193" i="4"/>
  <c r="J193" i="4" s="1"/>
  <c r="K193" i="4" s="1"/>
  <c r="I192" i="4"/>
  <c r="L192" i="4" s="1"/>
  <c r="AB509" i="15" s="1"/>
  <c r="X202" i="4" l="1"/>
  <c r="Y202" i="4" s="1"/>
  <c r="V202" i="4"/>
  <c r="W202" i="4" s="1"/>
  <c r="AR200" i="4"/>
  <c r="AO201" i="4"/>
  <c r="AP201" i="4" s="1"/>
  <c r="AG201" i="4"/>
  <c r="AH201" i="4" s="1"/>
  <c r="AI201" i="4" s="1"/>
  <c r="AS201" i="4"/>
  <c r="AT201" i="4" s="1"/>
  <c r="AJ239" i="15" s="1"/>
  <c r="BD191" i="4"/>
  <c r="BE191" i="4" s="1"/>
  <c r="BW189" i="4"/>
  <c r="BB191" i="4"/>
  <c r="BK191" i="4"/>
  <c r="BF190" i="4"/>
  <c r="BG190" i="4" s="1"/>
  <c r="BQ189" i="4"/>
  <c r="E193" i="4"/>
  <c r="H193" i="4" s="1"/>
  <c r="E191" i="12"/>
  <c r="F191" i="12" s="1"/>
  <c r="H191" i="12" s="1"/>
  <c r="O192" i="4"/>
  <c r="E199" i="14" l="1"/>
  <c r="F199" i="14" s="1"/>
  <c r="H199" i="14" s="1"/>
  <c r="AD525" i="15"/>
  <c r="Z202" i="4"/>
  <c r="AA202" i="4" s="1"/>
  <c r="AF202" i="4" s="1"/>
  <c r="AS202" i="4" s="1"/>
  <c r="AT202" i="4" s="1"/>
  <c r="AJ240" i="15" s="1"/>
  <c r="U203" i="4"/>
  <c r="AU200" i="4"/>
  <c r="AJ201" i="4"/>
  <c r="AK201" i="4" s="1"/>
  <c r="BX189" i="4"/>
  <c r="BH190" i="4"/>
  <c r="BS190" i="4" s="1"/>
  <c r="BL190" i="4"/>
  <c r="BM190" i="4" s="1"/>
  <c r="BA192" i="4"/>
  <c r="BC191" i="4"/>
  <c r="BF191" i="4" s="1"/>
  <c r="BG191" i="4" s="1"/>
  <c r="I193" i="4"/>
  <c r="L193" i="4" s="1"/>
  <c r="AB513" i="15" s="1"/>
  <c r="G194" i="4"/>
  <c r="CA189" i="4" l="1"/>
  <c r="AF486" i="15"/>
  <c r="AG202" i="4"/>
  <c r="AH202" i="4" s="1"/>
  <c r="AI202" i="4" s="1"/>
  <c r="AJ202" i="4" s="1"/>
  <c r="AK202" i="4" s="1"/>
  <c r="AB202" i="4"/>
  <c r="AM202" i="4" s="1"/>
  <c r="AO202" i="4" s="1"/>
  <c r="AP202" i="4" s="1"/>
  <c r="S203" i="4"/>
  <c r="X203" i="4"/>
  <c r="Y203" i="4" s="1"/>
  <c r="AQ201" i="4"/>
  <c r="AL201" i="4"/>
  <c r="AR201" i="4" s="1"/>
  <c r="AD528" i="15" s="1"/>
  <c r="BT190" i="4"/>
  <c r="BU190" i="4"/>
  <c r="BV190" i="4" s="1"/>
  <c r="BH191" i="4"/>
  <c r="BS191" i="4" s="1"/>
  <c r="BL191" i="4"/>
  <c r="BN190" i="4"/>
  <c r="BO190" i="4" s="1"/>
  <c r="AY192" i="4"/>
  <c r="BD192" i="4"/>
  <c r="BY190" i="4"/>
  <c r="BZ190" i="4" s="1"/>
  <c r="AL219" i="15" s="1"/>
  <c r="J194" i="4"/>
  <c r="K194" i="4" s="1"/>
  <c r="E194" i="4"/>
  <c r="E192" i="12"/>
  <c r="F192" i="12" s="1"/>
  <c r="H192" i="12" s="1"/>
  <c r="O193" i="4"/>
  <c r="AN202" i="4" l="1"/>
  <c r="AE203" i="4"/>
  <c r="V203" i="4"/>
  <c r="AL202" i="4"/>
  <c r="AR202" i="4" s="1"/>
  <c r="AD531" i="15" s="1"/>
  <c r="AQ202" i="4"/>
  <c r="E200" i="14"/>
  <c r="F200" i="14" s="1"/>
  <c r="H200" i="14" s="1"/>
  <c r="AU201" i="4"/>
  <c r="BT191" i="4"/>
  <c r="BP190" i="4"/>
  <c r="BR190" i="4" s="1"/>
  <c r="BK192" i="4"/>
  <c r="BB192" i="4"/>
  <c r="BE192" i="4"/>
  <c r="BU191" i="4"/>
  <c r="BV191" i="4" s="1"/>
  <c r="BM191" i="4"/>
  <c r="BN191" i="4" s="1"/>
  <c r="BO191" i="4" s="1"/>
  <c r="BP191" i="4" s="1"/>
  <c r="BQ191" i="4" s="1"/>
  <c r="BY191" i="4"/>
  <c r="BZ191" i="4" s="1"/>
  <c r="AL220" i="15" s="1"/>
  <c r="H194" i="4"/>
  <c r="U204" i="4" l="1"/>
  <c r="X204" i="4" s="1"/>
  <c r="W203" i="4"/>
  <c r="Z203" i="4" s="1"/>
  <c r="AA203" i="4" s="1"/>
  <c r="AU202" i="4"/>
  <c r="E201" i="14"/>
  <c r="F201" i="14" s="1"/>
  <c r="H201" i="14" s="1"/>
  <c r="BQ190" i="4"/>
  <c r="BR191" i="4"/>
  <c r="BW191" i="4"/>
  <c r="BA193" i="4"/>
  <c r="BC192" i="4"/>
  <c r="BF192" i="4" s="1"/>
  <c r="BG192" i="4" s="1"/>
  <c r="BX190" i="4"/>
  <c r="BW190" i="4"/>
  <c r="I194" i="4"/>
  <c r="L194" i="4" s="1"/>
  <c r="AB515" i="15" s="1"/>
  <c r="G195" i="4"/>
  <c r="J195" i="4" s="1"/>
  <c r="K195" i="4" s="1"/>
  <c r="CA190" i="4" l="1"/>
  <c r="AF491" i="15"/>
  <c r="AF203" i="4"/>
  <c r="AB203" i="4"/>
  <c r="AM203" i="4" s="1"/>
  <c r="S204" i="4"/>
  <c r="Y204" i="4"/>
  <c r="AY193" i="4"/>
  <c r="BD193" i="4"/>
  <c r="BH192" i="4"/>
  <c r="BS192" i="4" s="1"/>
  <c r="BL192" i="4"/>
  <c r="BM192" i="4" s="1"/>
  <c r="BN192" i="4" s="1"/>
  <c r="BO192" i="4" s="1"/>
  <c r="BX191" i="4"/>
  <c r="O194" i="4"/>
  <c r="E193" i="12"/>
  <c r="F193" i="12" s="1"/>
  <c r="H193" i="12" s="1"/>
  <c r="E195" i="4"/>
  <c r="CA191" i="4" l="1"/>
  <c r="AF497" i="15"/>
  <c r="AE204" i="4"/>
  <c r="V204" i="4"/>
  <c r="AN203" i="4"/>
  <c r="AO203" i="4"/>
  <c r="AG203" i="4"/>
  <c r="AH203" i="4" s="1"/>
  <c r="AI203" i="4" s="1"/>
  <c r="AJ203" i="4" s="1"/>
  <c r="AS203" i="4"/>
  <c r="AT203" i="4" s="1"/>
  <c r="AJ241" i="15" s="1"/>
  <c r="BP192" i="4"/>
  <c r="BQ192" i="4" s="1"/>
  <c r="BE193" i="4"/>
  <c r="BT192" i="4"/>
  <c r="BU192" i="4"/>
  <c r="BV192" i="4" s="1"/>
  <c r="BY192" i="4"/>
  <c r="BZ192" i="4" s="1"/>
  <c r="AL221" i="15" s="1"/>
  <c r="BK193" i="4"/>
  <c r="BB193" i="4"/>
  <c r="H195" i="4"/>
  <c r="AP203" i="4" l="1"/>
  <c r="AQ203" i="4" s="1"/>
  <c r="AL203" i="4"/>
  <c r="U205" i="4"/>
  <c r="X205" i="4" s="1"/>
  <c r="W204" i="4"/>
  <c r="Z204" i="4" s="1"/>
  <c r="AA204" i="4" s="1"/>
  <c r="AK203" i="4"/>
  <c r="BR192" i="4"/>
  <c r="BA194" i="4"/>
  <c r="BC193" i="4"/>
  <c r="BF193" i="4" s="1"/>
  <c r="BG193" i="4" s="1"/>
  <c r="BW192" i="4"/>
  <c r="I195" i="4"/>
  <c r="L195" i="4" s="1"/>
  <c r="AB517" i="15" s="1"/>
  <c r="G196" i="4"/>
  <c r="J196" i="4" s="1"/>
  <c r="K196" i="4" s="1"/>
  <c r="Y205" i="4" l="1"/>
  <c r="S205" i="4"/>
  <c r="AR203" i="4"/>
  <c r="AD532" i="15" s="1"/>
  <c r="AB204" i="4"/>
  <c r="AM204" i="4" s="1"/>
  <c r="AF204" i="4"/>
  <c r="BH193" i="4"/>
  <c r="BS193" i="4" s="1"/>
  <c r="BL193" i="4"/>
  <c r="BM193" i="4" s="1"/>
  <c r="BN193" i="4" s="1"/>
  <c r="BO193" i="4" s="1"/>
  <c r="AY194" i="4"/>
  <c r="BD194" i="4"/>
  <c r="BX192" i="4"/>
  <c r="E196" i="4"/>
  <c r="O195" i="4"/>
  <c r="E194" i="12"/>
  <c r="F194" i="12" s="1"/>
  <c r="H194" i="12" s="1"/>
  <c r="CA192" i="4" l="1"/>
  <c r="AF499" i="15"/>
  <c r="E202" i="14"/>
  <c r="F202" i="14" s="1"/>
  <c r="H202" i="14" s="1"/>
  <c r="AU203" i="4"/>
  <c r="V205" i="4"/>
  <c r="AE205" i="4"/>
  <c r="AG204" i="4"/>
  <c r="AH204" i="4" s="1"/>
  <c r="AI204" i="4" s="1"/>
  <c r="AJ204" i="4" s="1"/>
  <c r="AK204" i="4" s="1"/>
  <c r="AS204" i="4"/>
  <c r="AT204" i="4" s="1"/>
  <c r="AJ242" i="15" s="1"/>
  <c r="AN204" i="4"/>
  <c r="AO204" i="4"/>
  <c r="BP193" i="4"/>
  <c r="BQ193" i="4" s="1"/>
  <c r="BT193" i="4"/>
  <c r="BU193" i="4"/>
  <c r="BV193" i="4" s="1"/>
  <c r="BY193" i="4"/>
  <c r="BZ193" i="4" s="1"/>
  <c r="AL222" i="15" s="1"/>
  <c r="BE194" i="4"/>
  <c r="BK194" i="4"/>
  <c r="BB194" i="4"/>
  <c r="H196" i="4"/>
  <c r="AP204" i="4" l="1"/>
  <c r="AQ204" i="4" s="1"/>
  <c r="AL204" i="4"/>
  <c r="U206" i="4"/>
  <c r="W205" i="4"/>
  <c r="BR193" i="4"/>
  <c r="BX193" i="4" s="1"/>
  <c r="BA195" i="4"/>
  <c r="BC194" i="4"/>
  <c r="BF194" i="4" s="1"/>
  <c r="BG194" i="4" s="1"/>
  <c r="G197" i="4"/>
  <c r="J197" i="4" s="1"/>
  <c r="K197" i="4" s="1"/>
  <c r="I196" i="4"/>
  <c r="L196" i="4" s="1"/>
  <c r="AB496" i="15" s="1"/>
  <c r="CA193" i="4" l="1"/>
  <c r="AF503" i="15"/>
  <c r="S206" i="4"/>
  <c r="X206" i="4"/>
  <c r="Y206" i="4" s="1"/>
  <c r="AR204" i="4"/>
  <c r="AD534" i="15" s="1"/>
  <c r="Z205" i="4"/>
  <c r="AA205" i="4" s="1"/>
  <c r="BW193" i="4"/>
  <c r="BH194" i="4"/>
  <c r="BS194" i="4" s="1"/>
  <c r="BL194" i="4"/>
  <c r="BM194" i="4" s="1"/>
  <c r="BN194" i="4" s="1"/>
  <c r="BO194" i="4" s="1"/>
  <c r="BP194" i="4" s="1"/>
  <c r="AY195" i="4"/>
  <c r="BD195" i="4"/>
  <c r="E197" i="4"/>
  <c r="E195" i="12"/>
  <c r="F195" i="12" s="1"/>
  <c r="H195" i="12" s="1"/>
  <c r="O196" i="4"/>
  <c r="AB205" i="4" l="1"/>
  <c r="AM205" i="4" s="1"/>
  <c r="AF205" i="4"/>
  <c r="AG205" i="4" s="1"/>
  <c r="AH205" i="4" s="1"/>
  <c r="AI205" i="4" s="1"/>
  <c r="AE206" i="4"/>
  <c r="V206" i="4"/>
  <c r="E203" i="14"/>
  <c r="F203" i="14" s="1"/>
  <c r="H203" i="14" s="1"/>
  <c r="AU204" i="4"/>
  <c r="BT194" i="4"/>
  <c r="BU194" i="4"/>
  <c r="BV194" i="4" s="1"/>
  <c r="BW194" i="4" s="1"/>
  <c r="BQ194" i="4"/>
  <c r="BY194" i="4"/>
  <c r="BZ194" i="4" s="1"/>
  <c r="AL223" i="15" s="1"/>
  <c r="BR194" i="4"/>
  <c r="BE195" i="4"/>
  <c r="BK195" i="4"/>
  <c r="BB195" i="4"/>
  <c r="H197" i="4"/>
  <c r="AJ205" i="4" l="1"/>
  <c r="AL205" i="4" s="1"/>
  <c r="AS205" i="4"/>
  <c r="AT205" i="4" s="1"/>
  <c r="AJ243" i="15" s="1"/>
  <c r="U207" i="4"/>
  <c r="S207" i="4" s="1"/>
  <c r="AE207" i="4" s="1"/>
  <c r="W206" i="4"/>
  <c r="Z206" i="4" s="1"/>
  <c r="AA206" i="4" s="1"/>
  <c r="AN205" i="4"/>
  <c r="AO205" i="4"/>
  <c r="BX194" i="4"/>
  <c r="BA196" i="4"/>
  <c r="BC195" i="4"/>
  <c r="BF195" i="4" s="1"/>
  <c r="BG195" i="4" s="1"/>
  <c r="I197" i="4"/>
  <c r="L197" i="4" s="1"/>
  <c r="AB520" i="15" s="1"/>
  <c r="G198" i="4"/>
  <c r="J198" i="4" s="1"/>
  <c r="K198" i="4" s="1"/>
  <c r="CA194" i="4" l="1"/>
  <c r="AF505" i="15"/>
  <c r="AK205" i="4"/>
  <c r="AF206" i="4"/>
  <c r="AB206" i="4"/>
  <c r="AM206" i="4" s="1"/>
  <c r="AN206" i="4" s="1"/>
  <c r="V207" i="4"/>
  <c r="AP205" i="4"/>
  <c r="X207" i="4"/>
  <c r="Y207" i="4" s="1"/>
  <c r="BH195" i="4"/>
  <c r="BS195" i="4" s="1"/>
  <c r="BL195" i="4"/>
  <c r="BM195" i="4" s="1"/>
  <c r="BN195" i="4" s="1"/>
  <c r="BO195" i="4" s="1"/>
  <c r="AY196" i="4"/>
  <c r="BD196" i="4"/>
  <c r="BE196" i="4" s="1"/>
  <c r="E198" i="4"/>
  <c r="E196" i="12"/>
  <c r="F196" i="12" s="1"/>
  <c r="H196" i="12" s="1"/>
  <c r="O197" i="4"/>
  <c r="AO206" i="4" l="1"/>
  <c r="AP206" i="4" s="1"/>
  <c r="AQ205" i="4"/>
  <c r="AR205" i="4"/>
  <c r="AD535" i="15" s="1"/>
  <c r="AS206" i="4"/>
  <c r="AT206" i="4" s="1"/>
  <c r="AJ244" i="15" s="1"/>
  <c r="W207" i="4"/>
  <c r="Z207" i="4" s="1"/>
  <c r="AA207" i="4" s="1"/>
  <c r="U208" i="4"/>
  <c r="X208" i="4" s="1"/>
  <c r="AG206" i="4"/>
  <c r="AH206" i="4" s="1"/>
  <c r="AI206" i="4" s="1"/>
  <c r="BT195" i="4"/>
  <c r="BU195" i="4"/>
  <c r="BV195" i="4" s="1"/>
  <c r="BP195" i="4"/>
  <c r="BQ195" i="4" s="1"/>
  <c r="BY195" i="4"/>
  <c r="BZ195" i="4" s="1"/>
  <c r="AL224" i="15" s="1"/>
  <c r="BK196" i="4"/>
  <c r="BB196" i="4"/>
  <c r="H198" i="4"/>
  <c r="G199" i="4" s="1"/>
  <c r="E204" i="14" l="1"/>
  <c r="F204" i="14" s="1"/>
  <c r="H204" i="14" s="1"/>
  <c r="AU205" i="4"/>
  <c r="AF207" i="4"/>
  <c r="AB207" i="4"/>
  <c r="AM207" i="4" s="1"/>
  <c r="AJ206" i="4"/>
  <c r="AQ206" i="4" s="1"/>
  <c r="S208" i="4"/>
  <c r="Y208" i="4"/>
  <c r="BW195" i="4"/>
  <c r="BR195" i="4"/>
  <c r="BC196" i="4"/>
  <c r="BF196" i="4" s="1"/>
  <c r="BG196" i="4" s="1"/>
  <c r="BA197" i="4"/>
  <c r="AY197" i="4" s="1"/>
  <c r="I198" i="4"/>
  <c r="L198" i="4" s="1"/>
  <c r="J199" i="4"/>
  <c r="K199" i="4" s="1"/>
  <c r="E199" i="4"/>
  <c r="E197" i="12" l="1"/>
  <c r="F197" i="12" s="1"/>
  <c r="H197" i="12" s="1"/>
  <c r="AB523" i="15"/>
  <c r="AN207" i="4"/>
  <c r="AO207" i="4"/>
  <c r="AP207" i="4" s="1"/>
  <c r="AE208" i="4"/>
  <c r="V208" i="4"/>
  <c r="AG207" i="4"/>
  <c r="AH207" i="4" s="1"/>
  <c r="AI207" i="4" s="1"/>
  <c r="AJ207" i="4" s="1"/>
  <c r="AS207" i="4"/>
  <c r="AT207" i="4" s="1"/>
  <c r="AJ40" i="15" s="1"/>
  <c r="AL206" i="4"/>
  <c r="AR206" i="4" s="1"/>
  <c r="AD533" i="15" s="1"/>
  <c r="AK206" i="4"/>
  <c r="BX195" i="4"/>
  <c r="BB197" i="4"/>
  <c r="BK197" i="4"/>
  <c r="BD197" i="4"/>
  <c r="BH196" i="4"/>
  <c r="BS196" i="4" s="1"/>
  <c r="BL196" i="4"/>
  <c r="BM196" i="4" s="1"/>
  <c r="BN196" i="4" s="1"/>
  <c r="BO196" i="4" s="1"/>
  <c r="BP196" i="4" s="1"/>
  <c r="O198" i="4"/>
  <c r="H199" i="4"/>
  <c r="CA195" i="4" l="1"/>
  <c r="AF507" i="15"/>
  <c r="E205" i="14"/>
  <c r="F205" i="14" s="1"/>
  <c r="H205" i="14" s="1"/>
  <c r="AU206" i="4"/>
  <c r="U209" i="4"/>
  <c r="X209" i="4" s="1"/>
  <c r="Y209" i="4" s="1"/>
  <c r="W208" i="4"/>
  <c r="Z208" i="4" s="1"/>
  <c r="AA208" i="4" s="1"/>
  <c r="AL207" i="4"/>
  <c r="AR207" i="4" s="1"/>
  <c r="AK207" i="4"/>
  <c r="AQ207" i="4"/>
  <c r="BT196" i="4"/>
  <c r="BU196" i="4"/>
  <c r="BV196" i="4" s="1"/>
  <c r="BW196" i="4" s="1"/>
  <c r="BQ196" i="4"/>
  <c r="BE197" i="4"/>
  <c r="BY196" i="4"/>
  <c r="BZ196" i="4" s="1"/>
  <c r="AL225" i="15" s="1"/>
  <c r="BR196" i="4"/>
  <c r="BA198" i="4"/>
  <c r="BC197" i="4"/>
  <c r="I199" i="4"/>
  <c r="L199" i="4" s="1"/>
  <c r="AB526" i="15" s="1"/>
  <c r="G200" i="4"/>
  <c r="J200" i="4" s="1"/>
  <c r="K200" i="4" s="1"/>
  <c r="E206" i="14" l="1"/>
  <c r="F206" i="14" s="1"/>
  <c r="H206" i="14" s="1"/>
  <c r="AD444" i="15"/>
  <c r="S209" i="4"/>
  <c r="AB208" i="4"/>
  <c r="AM208" i="4" s="1"/>
  <c r="AF208" i="4"/>
  <c r="AU207" i="4"/>
  <c r="BF197" i="4"/>
  <c r="BG197" i="4" s="1"/>
  <c r="BH197" i="4" s="1"/>
  <c r="BD198" i="4"/>
  <c r="BE198" i="4" s="1"/>
  <c r="AY198" i="4"/>
  <c r="BB198" i="4" s="1"/>
  <c r="BX196" i="4"/>
  <c r="E200" i="4"/>
  <c r="O199" i="4"/>
  <c r="E198" i="12"/>
  <c r="F198" i="12" s="1"/>
  <c r="H198" i="12" s="1"/>
  <c r="CA196" i="4" l="1"/>
  <c r="AF496" i="15"/>
  <c r="AG208" i="4"/>
  <c r="AH208" i="4" s="1"/>
  <c r="AI208" i="4" s="1"/>
  <c r="AJ208" i="4" s="1"/>
  <c r="AK208" i="4" s="1"/>
  <c r="AS208" i="4"/>
  <c r="AT208" i="4" s="1"/>
  <c r="AJ42" i="15" s="1"/>
  <c r="AN208" i="4"/>
  <c r="AO208" i="4"/>
  <c r="AE209" i="4"/>
  <c r="V209" i="4"/>
  <c r="BS197" i="4"/>
  <c r="BT197" i="4" s="1"/>
  <c r="BL197" i="4"/>
  <c r="BM197" i="4" s="1"/>
  <c r="BN197" i="4" s="1"/>
  <c r="BO197" i="4" s="1"/>
  <c r="BP197" i="4" s="1"/>
  <c r="BR197" i="4" s="1"/>
  <c r="BK198" i="4"/>
  <c r="BA199" i="4"/>
  <c r="BC198" i="4"/>
  <c r="BF198" i="4" s="1"/>
  <c r="BG198" i="4" s="1"/>
  <c r="H200" i="4"/>
  <c r="W209" i="4" l="1"/>
  <c r="Z209" i="4" s="1"/>
  <c r="AA209" i="4" s="1"/>
  <c r="U210" i="4"/>
  <c r="S210" i="4" s="1"/>
  <c r="AL208" i="4"/>
  <c r="AP208" i="4"/>
  <c r="AQ208" i="4" s="1"/>
  <c r="BU197" i="4"/>
  <c r="BV197" i="4" s="1"/>
  <c r="BW197" i="4" s="1"/>
  <c r="BY197" i="4"/>
  <c r="BZ197" i="4" s="1"/>
  <c r="AL226" i="15" s="1"/>
  <c r="BQ197" i="4"/>
  <c r="BH198" i="4"/>
  <c r="BS198" i="4" s="1"/>
  <c r="BL198" i="4"/>
  <c r="BM198" i="4" s="1"/>
  <c r="BN198" i="4" s="1"/>
  <c r="BO198" i="4" s="1"/>
  <c r="BP198" i="4" s="1"/>
  <c r="BD199" i="4"/>
  <c r="AY199" i="4"/>
  <c r="G201" i="4"/>
  <c r="I200" i="4"/>
  <c r="L200" i="4" s="1"/>
  <c r="AB530" i="15" s="1"/>
  <c r="AE210" i="4" l="1"/>
  <c r="V210" i="4"/>
  <c r="X210" i="4"/>
  <c r="Y210" i="4" s="1"/>
  <c r="AR208" i="4"/>
  <c r="AD359" i="15" s="1"/>
  <c r="AB209" i="4"/>
  <c r="AM209" i="4" s="1"/>
  <c r="AF209" i="4"/>
  <c r="AG209" i="4" s="1"/>
  <c r="AH209" i="4" s="1"/>
  <c r="AI209" i="4" s="1"/>
  <c r="BX197" i="4"/>
  <c r="BT198" i="4"/>
  <c r="BU198" i="4"/>
  <c r="BV198" i="4" s="1"/>
  <c r="BB199" i="4"/>
  <c r="BK199" i="4"/>
  <c r="BR198" i="4"/>
  <c r="BY198" i="4"/>
  <c r="BZ198" i="4" s="1"/>
  <c r="AL227" i="15" s="1"/>
  <c r="BQ198" i="4"/>
  <c r="BE199" i="4"/>
  <c r="E199" i="12"/>
  <c r="F199" i="12" s="1"/>
  <c r="H199" i="12" s="1"/>
  <c r="O200" i="4"/>
  <c r="J201" i="4"/>
  <c r="K201" i="4" s="1"/>
  <c r="E201" i="4"/>
  <c r="CA197" i="4" l="1"/>
  <c r="AF509" i="15"/>
  <c r="AJ209" i="4"/>
  <c r="AK209" i="4" s="1"/>
  <c r="AS209" i="4"/>
  <c r="AT209" i="4" s="1"/>
  <c r="AJ245" i="15" s="1"/>
  <c r="AN209" i="4"/>
  <c r="AO209" i="4"/>
  <c r="W210" i="4"/>
  <c r="Z210" i="4" s="1"/>
  <c r="AA210" i="4" s="1"/>
  <c r="U211" i="4"/>
  <c r="E207" i="14"/>
  <c r="F207" i="14" s="1"/>
  <c r="H207" i="14" s="1"/>
  <c r="AU208" i="4"/>
  <c r="BC199" i="4"/>
  <c r="BF199" i="4" s="1"/>
  <c r="BG199" i="4" s="1"/>
  <c r="BA200" i="4"/>
  <c r="BW198" i="4"/>
  <c r="H201" i="4"/>
  <c r="AL209" i="4" l="1"/>
  <c r="X211" i="4"/>
  <c r="Y211" i="4" s="1"/>
  <c r="AF210" i="4"/>
  <c r="AB210" i="4"/>
  <c r="AM210" i="4" s="1"/>
  <c r="AN210" i="4" s="1"/>
  <c r="AP209" i="4"/>
  <c r="S211" i="4"/>
  <c r="AY200" i="4"/>
  <c r="BD200" i="4"/>
  <c r="BX198" i="4"/>
  <c r="BH199" i="4"/>
  <c r="BS199" i="4" s="1"/>
  <c r="BL199" i="4"/>
  <c r="BM199" i="4" s="1"/>
  <c r="BN199" i="4" s="1"/>
  <c r="BO199" i="4" s="1"/>
  <c r="G202" i="4"/>
  <c r="I201" i="4"/>
  <c r="L201" i="4" s="1"/>
  <c r="AB532" i="15" s="1"/>
  <c r="CA198" i="4" l="1"/>
  <c r="AF515" i="15"/>
  <c r="AR209" i="4"/>
  <c r="AQ209" i="4"/>
  <c r="AO210" i="4"/>
  <c r="AP210" i="4" s="1"/>
  <c r="AG210" i="4"/>
  <c r="AH210" i="4" s="1"/>
  <c r="AI210" i="4" s="1"/>
  <c r="AS210" i="4"/>
  <c r="AT210" i="4" s="1"/>
  <c r="AJ246" i="15" s="1"/>
  <c r="AE211" i="4"/>
  <c r="V211" i="4"/>
  <c r="BY199" i="4"/>
  <c r="BZ199" i="4" s="1"/>
  <c r="AL228" i="15" s="1"/>
  <c r="BE200" i="4"/>
  <c r="BP199" i="4"/>
  <c r="BT199" i="4"/>
  <c r="BU199" i="4"/>
  <c r="BV199" i="4" s="1"/>
  <c r="BB200" i="4"/>
  <c r="BK200" i="4"/>
  <c r="O201" i="4"/>
  <c r="E200" i="12"/>
  <c r="F200" i="12" s="1"/>
  <c r="H200" i="12" s="1"/>
  <c r="J202" i="4"/>
  <c r="K202" i="4" s="1"/>
  <c r="E202" i="4"/>
  <c r="E208" i="14" l="1"/>
  <c r="F208" i="14" s="1"/>
  <c r="H208" i="14" s="1"/>
  <c r="AD420" i="15"/>
  <c r="AU209" i="4"/>
  <c r="W211" i="4"/>
  <c r="Z211" i="4" s="1"/>
  <c r="AA211" i="4" s="1"/>
  <c r="U212" i="4"/>
  <c r="AJ210" i="4"/>
  <c r="AL210" i="4" s="1"/>
  <c r="AR210" i="4" s="1"/>
  <c r="BW199" i="4"/>
  <c r="BR199" i="4"/>
  <c r="BX199" i="4" s="1"/>
  <c r="BA201" i="4"/>
  <c r="BC200" i="4"/>
  <c r="BF200" i="4" s="1"/>
  <c r="BG200" i="4" s="1"/>
  <c r="BQ199" i="4"/>
  <c r="H202" i="4"/>
  <c r="CA199" i="4" l="1"/>
  <c r="AF519" i="15"/>
  <c r="E209" i="14"/>
  <c r="F209" i="14" s="1"/>
  <c r="H209" i="14" s="1"/>
  <c r="AD443" i="15"/>
  <c r="AK210" i="4"/>
  <c r="X212" i="4"/>
  <c r="Y212" i="4" s="1"/>
  <c r="AU210" i="4"/>
  <c r="AQ210" i="4"/>
  <c r="S212" i="4"/>
  <c r="AF211" i="4"/>
  <c r="AG211" i="4" s="1"/>
  <c r="AH211" i="4" s="1"/>
  <c r="AI211" i="4" s="1"/>
  <c r="AB211" i="4"/>
  <c r="AM211" i="4" s="1"/>
  <c r="AY201" i="4"/>
  <c r="BD201" i="4"/>
  <c r="BH200" i="4"/>
  <c r="BS200" i="4" s="1"/>
  <c r="BL200" i="4"/>
  <c r="BM200" i="4" s="1"/>
  <c r="BN200" i="4" s="1"/>
  <c r="BO200" i="4" s="1"/>
  <c r="I202" i="4"/>
  <c r="L202" i="4" s="1"/>
  <c r="AB535" i="15" s="1"/>
  <c r="G203" i="4"/>
  <c r="AN211" i="4" l="1"/>
  <c r="AO211" i="4"/>
  <c r="AS211" i="4"/>
  <c r="AT211" i="4" s="1"/>
  <c r="AJ247" i="15" s="1"/>
  <c r="AJ211" i="4"/>
  <c r="AE212" i="4"/>
  <c r="V212" i="4"/>
  <c r="BT200" i="4"/>
  <c r="BU200" i="4"/>
  <c r="BV200" i="4" s="1"/>
  <c r="BE201" i="4"/>
  <c r="BY200" i="4"/>
  <c r="BZ200" i="4" s="1"/>
  <c r="AL229" i="15" s="1"/>
  <c r="BP200" i="4"/>
  <c r="BQ200" i="4" s="1"/>
  <c r="BK201" i="4"/>
  <c r="BB201" i="4"/>
  <c r="J203" i="4"/>
  <c r="K203" i="4" s="1"/>
  <c r="E203" i="4"/>
  <c r="O202" i="4"/>
  <c r="E201" i="12"/>
  <c r="F201" i="12" s="1"/>
  <c r="H201" i="12" s="1"/>
  <c r="W212" i="4" l="1"/>
  <c r="Z212" i="4" s="1"/>
  <c r="AA212" i="4" s="1"/>
  <c r="U213" i="4"/>
  <c r="X213" i="4" s="1"/>
  <c r="AL211" i="4"/>
  <c r="AK211" i="4"/>
  <c r="AP211" i="4"/>
  <c r="AQ211" i="4" s="1"/>
  <c r="BA202" i="4"/>
  <c r="BC201" i="4"/>
  <c r="BF201" i="4" s="1"/>
  <c r="BG201" i="4" s="1"/>
  <c r="BW200" i="4"/>
  <c r="BR200" i="4"/>
  <c r="H203" i="4"/>
  <c r="AR211" i="4" l="1"/>
  <c r="AU211" i="4" s="1"/>
  <c r="Y213" i="4"/>
  <c r="AF212" i="4"/>
  <c r="AG212" i="4" s="1"/>
  <c r="AB212" i="4"/>
  <c r="AM212" i="4" s="1"/>
  <c r="S213" i="4"/>
  <c r="BX200" i="4"/>
  <c r="BL201" i="4"/>
  <c r="BH201" i="4"/>
  <c r="BS201" i="4" s="1"/>
  <c r="AY202" i="4"/>
  <c r="BD202" i="4"/>
  <c r="BE202" i="4" s="1"/>
  <c r="I203" i="4"/>
  <c r="L203" i="4" s="1"/>
  <c r="AB537" i="15" s="1"/>
  <c r="G204" i="4"/>
  <c r="J204" i="4" s="1"/>
  <c r="K204" i="4" s="1"/>
  <c r="CA200" i="4" l="1"/>
  <c r="AF521" i="15"/>
  <c r="E210" i="14"/>
  <c r="F210" i="14" s="1"/>
  <c r="H210" i="14" s="1"/>
  <c r="AD467" i="15"/>
  <c r="AN212" i="4"/>
  <c r="AO212" i="4"/>
  <c r="AE213" i="4"/>
  <c r="V213" i="4"/>
  <c r="AS212" i="4"/>
  <c r="AT212" i="4" s="1"/>
  <c r="AJ248" i="15" s="1"/>
  <c r="AH212" i="4"/>
  <c r="AI212" i="4" s="1"/>
  <c r="AJ212" i="4" s="1"/>
  <c r="BY201" i="4"/>
  <c r="BZ201" i="4" s="1"/>
  <c r="AL230" i="15" s="1"/>
  <c r="BT201" i="4"/>
  <c r="BU201" i="4"/>
  <c r="BV201" i="4" s="1"/>
  <c r="BK202" i="4"/>
  <c r="BB202" i="4"/>
  <c r="BM201" i="4"/>
  <c r="BN201" i="4" s="1"/>
  <c r="BO201" i="4" s="1"/>
  <c r="E204" i="4"/>
  <c r="O203" i="4"/>
  <c r="E202" i="12"/>
  <c r="F202" i="12" s="1"/>
  <c r="H202" i="12" s="1"/>
  <c r="AK212" i="4" l="1"/>
  <c r="AL212" i="4"/>
  <c r="W213" i="4"/>
  <c r="Z213" i="4" s="1"/>
  <c r="AA213" i="4" s="1"/>
  <c r="U214" i="4"/>
  <c r="S214" i="4" s="1"/>
  <c r="AP212" i="4"/>
  <c r="AQ212" i="4" s="1"/>
  <c r="BP201" i="4"/>
  <c r="BR201" i="4" s="1"/>
  <c r="BC202" i="4"/>
  <c r="BF202" i="4" s="1"/>
  <c r="BG202" i="4" s="1"/>
  <c r="BA203" i="4"/>
  <c r="H204" i="4"/>
  <c r="AE214" i="4" l="1"/>
  <c r="V214" i="4"/>
  <c r="U215" i="4" s="1"/>
  <c r="AR212" i="4"/>
  <c r="AF213" i="4"/>
  <c r="AG213" i="4" s="1"/>
  <c r="AH213" i="4" s="1"/>
  <c r="AI213" i="4" s="1"/>
  <c r="AJ213" i="4" s="1"/>
  <c r="AB213" i="4"/>
  <c r="AM213" i="4" s="1"/>
  <c r="X214" i="4"/>
  <c r="BW201" i="4"/>
  <c r="BQ201" i="4"/>
  <c r="BH202" i="4"/>
  <c r="BS202" i="4" s="1"/>
  <c r="BL202" i="4"/>
  <c r="BM202" i="4" s="1"/>
  <c r="BN202" i="4" s="1"/>
  <c r="BO202" i="4" s="1"/>
  <c r="AY203" i="4"/>
  <c r="BD203" i="4"/>
  <c r="BE203" i="4" s="1"/>
  <c r="BX201" i="4"/>
  <c r="I204" i="4"/>
  <c r="L204" i="4" s="1"/>
  <c r="AB538" i="15" s="1"/>
  <c r="G205" i="4"/>
  <c r="J205" i="4" s="1"/>
  <c r="K205" i="4" s="1"/>
  <c r="CA201" i="4" l="1"/>
  <c r="AF524" i="15"/>
  <c r="E211" i="14"/>
  <c r="F211" i="14" s="1"/>
  <c r="H211" i="14" s="1"/>
  <c r="AD495" i="15"/>
  <c r="AU212" i="4"/>
  <c r="W214" i="4"/>
  <c r="S215" i="4"/>
  <c r="AE215" i="4" s="1"/>
  <c r="AK213" i="4"/>
  <c r="Y214" i="4"/>
  <c r="X215" i="4" s="1"/>
  <c r="AN213" i="4"/>
  <c r="AO213" i="4"/>
  <c r="AS213" i="4"/>
  <c r="AT213" i="4" s="1"/>
  <c r="AJ249" i="15" s="1"/>
  <c r="AL213" i="4"/>
  <c r="BP202" i="4"/>
  <c r="BR202" i="4" s="1"/>
  <c r="BY202" i="4"/>
  <c r="BZ202" i="4" s="1"/>
  <c r="AL231" i="15" s="1"/>
  <c r="BT202" i="4"/>
  <c r="BU202" i="4"/>
  <c r="BV202" i="4" s="1"/>
  <c r="BK203" i="4"/>
  <c r="BB203" i="4"/>
  <c r="E205" i="4"/>
  <c r="E203" i="12"/>
  <c r="F203" i="12" s="1"/>
  <c r="H203" i="12" s="1"/>
  <c r="O204" i="4"/>
  <c r="V215" i="4" l="1"/>
  <c r="W215" i="4" s="1"/>
  <c r="Y215" i="4"/>
  <c r="AP213" i="4"/>
  <c r="AQ213" i="4" s="1"/>
  <c r="Z214" i="4"/>
  <c r="AA214" i="4" s="1"/>
  <c r="BQ202" i="4"/>
  <c r="BW202" i="4"/>
  <c r="BC203" i="4"/>
  <c r="BF203" i="4" s="1"/>
  <c r="BG203" i="4" s="1"/>
  <c r="BA204" i="4"/>
  <c r="H205" i="4"/>
  <c r="G206" i="4" s="1"/>
  <c r="J206" i="4" s="1"/>
  <c r="K206" i="4" s="1"/>
  <c r="U216" i="4" l="1"/>
  <c r="S216" i="4" s="1"/>
  <c r="AE216" i="4" s="1"/>
  <c r="Z215" i="4"/>
  <c r="AA215" i="4" s="1"/>
  <c r="AF215" i="4" s="1"/>
  <c r="AS215" i="4" s="1"/>
  <c r="AT215" i="4" s="1"/>
  <c r="AJ251" i="15" s="1"/>
  <c r="AR213" i="4"/>
  <c r="AF214" i="4"/>
  <c r="AS214" i="4" s="1"/>
  <c r="AT214" i="4" s="1"/>
  <c r="AJ250" i="15" s="1"/>
  <c r="AB214" i="4"/>
  <c r="AM214" i="4" s="1"/>
  <c r="BX202" i="4"/>
  <c r="BH203" i="4"/>
  <c r="BS203" i="4" s="1"/>
  <c r="BL203" i="4"/>
  <c r="BM203" i="4" s="1"/>
  <c r="BN203" i="4" s="1"/>
  <c r="BO203" i="4" s="1"/>
  <c r="AY204" i="4"/>
  <c r="BD204" i="4"/>
  <c r="I205" i="4"/>
  <c r="L205" i="4" s="1"/>
  <c r="E206" i="4"/>
  <c r="E204" i="12" l="1"/>
  <c r="F204" i="12" s="1"/>
  <c r="H204" i="12" s="1"/>
  <c r="AB540" i="15"/>
  <c r="CA202" i="4"/>
  <c r="AF527" i="15"/>
  <c r="E212" i="14"/>
  <c r="F212" i="14" s="1"/>
  <c r="H212" i="14" s="1"/>
  <c r="AD521" i="15"/>
  <c r="V216" i="4"/>
  <c r="W216" i="4" s="1"/>
  <c r="X216" i="4"/>
  <c r="Y216" i="4" s="1"/>
  <c r="AB215" i="4"/>
  <c r="AM215" i="4" s="1"/>
  <c r="AN215" i="4" s="1"/>
  <c r="AU213" i="4"/>
  <c r="AG215" i="4"/>
  <c r="AH215" i="4" s="1"/>
  <c r="AI215" i="4" s="1"/>
  <c r="AJ215" i="4" s="1"/>
  <c r="AK215" i="4" s="1"/>
  <c r="AG214" i="4"/>
  <c r="AH214" i="4" s="1"/>
  <c r="AI214" i="4" s="1"/>
  <c r="AJ214" i="4" s="1"/>
  <c r="AN214" i="4"/>
  <c r="AO214" i="4"/>
  <c r="BT203" i="4"/>
  <c r="BU203" i="4"/>
  <c r="BV203" i="4" s="1"/>
  <c r="BP203" i="4"/>
  <c r="BQ203" i="4" s="1"/>
  <c r="BE204" i="4"/>
  <c r="BY203" i="4"/>
  <c r="BZ203" i="4" s="1"/>
  <c r="AL232" i="15" s="1"/>
  <c r="BK204" i="4"/>
  <c r="BB204" i="4"/>
  <c r="H206" i="4"/>
  <c r="I206" i="4" s="1"/>
  <c r="L206" i="4" s="1"/>
  <c r="O205" i="4"/>
  <c r="E205" i="12" l="1"/>
  <c r="F205" i="12" s="1"/>
  <c r="H205" i="12" s="1"/>
  <c r="AB534" i="15"/>
  <c r="U217" i="4"/>
  <c r="X217" i="4" s="1"/>
  <c r="Y217" i="4" s="1"/>
  <c r="AK214" i="4"/>
  <c r="Z216" i="4"/>
  <c r="AA216" i="4" s="1"/>
  <c r="AB216" i="4" s="1"/>
  <c r="AM216" i="4" s="1"/>
  <c r="AN216" i="4" s="1"/>
  <c r="AL215" i="4"/>
  <c r="AP214" i="4"/>
  <c r="AO215" i="4" s="1"/>
  <c r="AL214" i="4"/>
  <c r="BR203" i="4"/>
  <c r="BC204" i="4"/>
  <c r="BF204" i="4" s="1"/>
  <c r="BG204" i="4" s="1"/>
  <c r="BA205" i="4"/>
  <c r="BW203" i="4"/>
  <c r="O206" i="4"/>
  <c r="G207" i="4"/>
  <c r="J207" i="4" s="1"/>
  <c r="K207" i="4" s="1"/>
  <c r="S217" i="4" l="1"/>
  <c r="AE217" i="4" s="1"/>
  <c r="AF216" i="4"/>
  <c r="AS216" i="4" s="1"/>
  <c r="AT216" i="4" s="1"/>
  <c r="AJ252" i="15" s="1"/>
  <c r="AP215" i="4"/>
  <c r="AQ215" i="4" s="1"/>
  <c r="AQ214" i="4"/>
  <c r="AR214" i="4"/>
  <c r="AD539" i="15" s="1"/>
  <c r="AY205" i="4"/>
  <c r="BD205" i="4"/>
  <c r="BH204" i="4"/>
  <c r="BS204" i="4" s="1"/>
  <c r="BL204" i="4"/>
  <c r="BX203" i="4"/>
  <c r="E207" i="4"/>
  <c r="CA203" i="4" l="1"/>
  <c r="AF528" i="15"/>
  <c r="V217" i="4"/>
  <c r="W217" i="4" s="1"/>
  <c r="Z217" i="4" s="1"/>
  <c r="AA217" i="4" s="1"/>
  <c r="AF217" i="4" s="1"/>
  <c r="AG217" i="4" s="1"/>
  <c r="AH217" i="4" s="1"/>
  <c r="AI217" i="4" s="1"/>
  <c r="AG216" i="4"/>
  <c r="AH216" i="4" s="1"/>
  <c r="AI216" i="4" s="1"/>
  <c r="AJ216" i="4" s="1"/>
  <c r="E213" i="14"/>
  <c r="F213" i="14" s="1"/>
  <c r="H213" i="14" s="1"/>
  <c r="AU214" i="4"/>
  <c r="AR215" i="4"/>
  <c r="AD547" i="15" s="1"/>
  <c r="AO216" i="4"/>
  <c r="BT204" i="4"/>
  <c r="BU204" i="4"/>
  <c r="BV204" i="4" s="1"/>
  <c r="BY204" i="4"/>
  <c r="BZ204" i="4" s="1"/>
  <c r="AL233" i="15" s="1"/>
  <c r="BE205" i="4"/>
  <c r="BM204" i="4"/>
  <c r="BN204" i="4" s="1"/>
  <c r="BO204" i="4" s="1"/>
  <c r="BP204" i="4" s="1"/>
  <c r="BB205" i="4"/>
  <c r="BK205" i="4"/>
  <c r="H207" i="4"/>
  <c r="U218" i="4" l="1"/>
  <c r="X218" i="4" s="1"/>
  <c r="Y218" i="4" s="1"/>
  <c r="AB217" i="4"/>
  <c r="AM217" i="4" s="1"/>
  <c r="AN217" i="4" s="1"/>
  <c r="S218" i="4"/>
  <c r="V218" i="4" s="1"/>
  <c r="AK216" i="4"/>
  <c r="AL216" i="4"/>
  <c r="AP216" i="4"/>
  <c r="AQ216" i="4" s="1"/>
  <c r="AU215" i="4"/>
  <c r="E214" i="14"/>
  <c r="F214" i="14" s="1"/>
  <c r="H214" i="14" s="1"/>
  <c r="AS217" i="4"/>
  <c r="AT217" i="4" s="1"/>
  <c r="AJ253" i="15" s="1"/>
  <c r="AJ217" i="4"/>
  <c r="AK217" i="4" s="1"/>
  <c r="BQ204" i="4"/>
  <c r="BR204" i="4"/>
  <c r="BA206" i="4"/>
  <c r="BC205" i="4"/>
  <c r="BF205" i="4" s="1"/>
  <c r="BG205" i="4" s="1"/>
  <c r="BW204" i="4"/>
  <c r="I207" i="4"/>
  <c r="L207" i="4" s="1"/>
  <c r="AB435" i="15" s="1"/>
  <c r="G208" i="4"/>
  <c r="AE218" i="4" l="1"/>
  <c r="AR216" i="4"/>
  <c r="W218" i="4"/>
  <c r="Z218" i="4" s="1"/>
  <c r="AA218" i="4" s="1"/>
  <c r="U219" i="4"/>
  <c r="X219" i="4" s="1"/>
  <c r="Y219" i="4" s="1"/>
  <c r="AL217" i="4"/>
  <c r="AO217" i="4"/>
  <c r="AY206" i="4"/>
  <c r="BD206" i="4"/>
  <c r="BX204" i="4"/>
  <c r="BH205" i="4"/>
  <c r="BS205" i="4" s="1"/>
  <c r="BL205" i="4"/>
  <c r="J208" i="4"/>
  <c r="K208" i="4" s="1"/>
  <c r="E208" i="4"/>
  <c r="E206" i="12"/>
  <c r="F206" i="12" s="1"/>
  <c r="H206" i="12" s="1"/>
  <c r="O207" i="4"/>
  <c r="CA204" i="4" l="1"/>
  <c r="AF530" i="15"/>
  <c r="E215" i="14"/>
  <c r="F215" i="14" s="1"/>
  <c r="H215" i="14" s="1"/>
  <c r="AD551" i="15"/>
  <c r="AU216" i="4"/>
  <c r="AP217" i="4"/>
  <c r="S219" i="4"/>
  <c r="AB218" i="4"/>
  <c r="AM218" i="4" s="1"/>
  <c r="AN218" i="4" s="1"/>
  <c r="AF218" i="4"/>
  <c r="BT205" i="4"/>
  <c r="BU205" i="4"/>
  <c r="BV205" i="4" s="1"/>
  <c r="BK206" i="4"/>
  <c r="BB206" i="4"/>
  <c r="BY205" i="4"/>
  <c r="BZ205" i="4" s="1"/>
  <c r="AL234" i="15" s="1"/>
  <c r="BM205" i="4"/>
  <c r="BN205" i="4" s="1"/>
  <c r="BO205" i="4" s="1"/>
  <c r="BP205" i="4" s="1"/>
  <c r="BE206" i="4"/>
  <c r="H208" i="4"/>
  <c r="AG218" i="4" l="1"/>
  <c r="AH218" i="4" s="1"/>
  <c r="AI218" i="4" s="1"/>
  <c r="AJ218" i="4" s="1"/>
  <c r="AK218" i="4" s="1"/>
  <c r="AS218" i="4"/>
  <c r="AT218" i="4" s="1"/>
  <c r="AJ254" i="15" s="1"/>
  <c r="AE219" i="4"/>
  <c r="V219" i="4"/>
  <c r="AO218" i="4"/>
  <c r="AP218" i="4" s="1"/>
  <c r="AR217" i="4"/>
  <c r="AD553" i="15" s="1"/>
  <c r="AQ217" i="4"/>
  <c r="BQ205" i="4"/>
  <c r="BW205" i="4"/>
  <c r="BA207" i="4"/>
  <c r="BC206" i="4"/>
  <c r="BR205" i="4"/>
  <c r="BX205" i="4" s="1"/>
  <c r="G209" i="4"/>
  <c r="J209" i="4" s="1"/>
  <c r="K209" i="4" s="1"/>
  <c r="I208" i="4"/>
  <c r="L208" i="4" s="1"/>
  <c r="AB306" i="15" s="1"/>
  <c r="AQ218" i="4" l="1"/>
  <c r="CA205" i="4"/>
  <c r="AF531" i="15"/>
  <c r="E216" i="14"/>
  <c r="F216" i="14" s="1"/>
  <c r="H216" i="14" s="1"/>
  <c r="AU217" i="4"/>
  <c r="AL218" i="4"/>
  <c r="AR218" i="4" s="1"/>
  <c r="W219" i="4"/>
  <c r="Z219" i="4" s="1"/>
  <c r="AA219" i="4" s="1"/>
  <c r="U220" i="4"/>
  <c r="X220" i="4" s="1"/>
  <c r="Y220" i="4" s="1"/>
  <c r="AY207" i="4"/>
  <c r="BK207" i="4" s="1"/>
  <c r="BD207" i="4"/>
  <c r="BF206" i="4"/>
  <c r="BG206" i="4" s="1"/>
  <c r="E209" i="4"/>
  <c r="H209" i="4" s="1"/>
  <c r="E207" i="12"/>
  <c r="F207" i="12" s="1"/>
  <c r="H207" i="12" s="1"/>
  <c r="O208" i="4"/>
  <c r="E217" i="14" l="1"/>
  <c r="F217" i="14" s="1"/>
  <c r="H217" i="14" s="1"/>
  <c r="AD555" i="15"/>
  <c r="S220" i="4"/>
  <c r="AF219" i="4"/>
  <c r="AS219" i="4" s="1"/>
  <c r="AT219" i="4" s="1"/>
  <c r="AJ255" i="15" s="1"/>
  <c r="AB219" i="4"/>
  <c r="AM219" i="4" s="1"/>
  <c r="AU218" i="4"/>
  <c r="BB207" i="4"/>
  <c r="BC207" i="4" s="1"/>
  <c r="BE207" i="4"/>
  <c r="BH206" i="4"/>
  <c r="BS206" i="4" s="1"/>
  <c r="BL206" i="4"/>
  <c r="BM206" i="4" s="1"/>
  <c r="BN206" i="4" s="1"/>
  <c r="BO206" i="4" s="1"/>
  <c r="BP206" i="4" s="1"/>
  <c r="BQ206" i="4" s="1"/>
  <c r="G210" i="4"/>
  <c r="I209" i="4"/>
  <c r="L209" i="4" s="1"/>
  <c r="AB401" i="15" s="1"/>
  <c r="AN219" i="4" l="1"/>
  <c r="AO219" i="4"/>
  <c r="AG219" i="4"/>
  <c r="AH219" i="4" s="1"/>
  <c r="AI219" i="4" s="1"/>
  <c r="AJ219" i="4" s="1"/>
  <c r="AK219" i="4" s="1"/>
  <c r="AE220" i="4"/>
  <c r="V220" i="4"/>
  <c r="BA208" i="4"/>
  <c r="BD208" i="4" s="1"/>
  <c r="BF207" i="4"/>
  <c r="BG207" i="4" s="1"/>
  <c r="BT206" i="4"/>
  <c r="BU206" i="4"/>
  <c r="BV206" i="4" s="1"/>
  <c r="BY206" i="4"/>
  <c r="BZ206" i="4" s="1"/>
  <c r="AL235" i="15" s="1"/>
  <c r="BR206" i="4"/>
  <c r="O209" i="4"/>
  <c r="E208" i="12"/>
  <c r="F208" i="12" s="1"/>
  <c r="H208" i="12" s="1"/>
  <c r="J210" i="4"/>
  <c r="K210" i="4" s="1"/>
  <c r="E210" i="4"/>
  <c r="AL219" i="4" l="1"/>
  <c r="AP219" i="4"/>
  <c r="AQ219" i="4" s="1"/>
  <c r="W220" i="4"/>
  <c r="Z220" i="4" s="1"/>
  <c r="AA220" i="4" s="1"/>
  <c r="U221" i="4"/>
  <c r="X221" i="4" s="1"/>
  <c r="Y221" i="4" s="1"/>
  <c r="AY208" i="4"/>
  <c r="BB208" i="4" s="1"/>
  <c r="BH207" i="4"/>
  <c r="BS207" i="4" s="1"/>
  <c r="BL207" i="4"/>
  <c r="BE208" i="4"/>
  <c r="BW206" i="4"/>
  <c r="H210" i="4"/>
  <c r="S221" i="4" l="1"/>
  <c r="AR219" i="4"/>
  <c r="AD558" i="15" s="1"/>
  <c r="AF220" i="4"/>
  <c r="AG220" i="4" s="1"/>
  <c r="AH220" i="4" s="1"/>
  <c r="AI220" i="4" s="1"/>
  <c r="AJ220" i="4" s="1"/>
  <c r="AB220" i="4"/>
  <c r="AM220" i="4" s="1"/>
  <c r="BK208" i="4"/>
  <c r="BT207" i="4"/>
  <c r="BU207" i="4"/>
  <c r="BV207" i="4" s="1"/>
  <c r="BM207" i="4"/>
  <c r="BN207" i="4" s="1"/>
  <c r="BO207" i="4" s="1"/>
  <c r="BP207" i="4" s="1"/>
  <c r="BY207" i="4"/>
  <c r="BZ207" i="4" s="1"/>
  <c r="AL24" i="15" s="1"/>
  <c r="BA209" i="4"/>
  <c r="BC208" i="4"/>
  <c r="BF208" i="4" s="1"/>
  <c r="BG208" i="4" s="1"/>
  <c r="BX206" i="4"/>
  <c r="I210" i="4"/>
  <c r="L210" i="4" s="1"/>
  <c r="AB434" i="15" s="1"/>
  <c r="G211" i="4"/>
  <c r="CA206" i="4" l="1"/>
  <c r="AF529" i="15"/>
  <c r="AE221" i="4"/>
  <c r="V221" i="4"/>
  <c r="AK220" i="4"/>
  <c r="AU219" i="4"/>
  <c r="E218" i="14"/>
  <c r="F218" i="14" s="1"/>
  <c r="H218" i="14" s="1"/>
  <c r="AN220" i="4"/>
  <c r="AO220" i="4"/>
  <c r="AS220" i="4"/>
  <c r="AT220" i="4" s="1"/>
  <c r="AJ256" i="15" s="1"/>
  <c r="AL220" i="4"/>
  <c r="BR207" i="4"/>
  <c r="BX207" i="4" s="1"/>
  <c r="BQ207" i="4"/>
  <c r="BW207" i="4"/>
  <c r="AY209" i="4"/>
  <c r="BD209" i="4"/>
  <c r="BH208" i="4"/>
  <c r="BS208" i="4" s="1"/>
  <c r="BL208" i="4"/>
  <c r="J211" i="4"/>
  <c r="K211" i="4" s="1"/>
  <c r="E211" i="4"/>
  <c r="E209" i="12"/>
  <c r="F209" i="12" s="1"/>
  <c r="H209" i="12" s="1"/>
  <c r="O210" i="4"/>
  <c r="CA207" i="4" l="1"/>
  <c r="AF451" i="15"/>
  <c r="U222" i="4"/>
  <c r="W221" i="4"/>
  <c r="Z221" i="4" s="1"/>
  <c r="AA221" i="4" s="1"/>
  <c r="AP220" i="4"/>
  <c r="AQ220" i="4" s="1"/>
  <c r="BT208" i="4"/>
  <c r="BU208" i="4"/>
  <c r="BV208" i="4" s="1"/>
  <c r="BY208" i="4"/>
  <c r="BZ208" i="4" s="1"/>
  <c r="AL26" i="15" s="1"/>
  <c r="BK209" i="4"/>
  <c r="BB209" i="4"/>
  <c r="BM208" i="4"/>
  <c r="BN208" i="4" s="1"/>
  <c r="BO208" i="4" s="1"/>
  <c r="BE209" i="4"/>
  <c r="H211" i="4"/>
  <c r="X222" i="4" l="1"/>
  <c r="Y222" i="4" s="1"/>
  <c r="S222" i="4"/>
  <c r="AB221" i="4"/>
  <c r="AM221" i="4" s="1"/>
  <c r="AN221" i="4" s="1"/>
  <c r="AF221" i="4"/>
  <c r="AG221" i="4" s="1"/>
  <c r="AH221" i="4" s="1"/>
  <c r="AI221" i="4" s="1"/>
  <c r="AR220" i="4"/>
  <c r="AD560" i="15" s="1"/>
  <c r="BP208" i="4"/>
  <c r="BR208" i="4" s="1"/>
  <c r="BA210" i="4"/>
  <c r="BC209" i="4"/>
  <c r="BF209" i="4" s="1"/>
  <c r="BG209" i="4" s="1"/>
  <c r="I211" i="4"/>
  <c r="L211" i="4" s="1"/>
  <c r="AB449" i="15" s="1"/>
  <c r="G212" i="4"/>
  <c r="AJ221" i="4" l="1"/>
  <c r="AK221" i="4" s="1"/>
  <c r="AO221" i="4"/>
  <c r="AP221" i="4" s="1"/>
  <c r="AE222" i="4"/>
  <c r="V222" i="4"/>
  <c r="AS221" i="4"/>
  <c r="AT221" i="4" s="1"/>
  <c r="AJ257" i="15" s="1"/>
  <c r="E219" i="14"/>
  <c r="F219" i="14" s="1"/>
  <c r="H219" i="14" s="1"/>
  <c r="AU220" i="4"/>
  <c r="BW208" i="4"/>
  <c r="AY210" i="4"/>
  <c r="BD210" i="4"/>
  <c r="BH209" i="4"/>
  <c r="BS209" i="4" s="1"/>
  <c r="BL209" i="4"/>
  <c r="BM209" i="4" s="1"/>
  <c r="BN209" i="4" s="1"/>
  <c r="BO209" i="4" s="1"/>
  <c r="BX208" i="4"/>
  <c r="BQ208" i="4"/>
  <c r="J212" i="4"/>
  <c r="K212" i="4" s="1"/>
  <c r="E212" i="4"/>
  <c r="E210" i="12"/>
  <c r="F210" i="12" s="1"/>
  <c r="H210" i="12" s="1"/>
  <c r="O211" i="4"/>
  <c r="CA208" i="4" l="1"/>
  <c r="AF339" i="15"/>
  <c r="AL221" i="4"/>
  <c r="AR221" i="4" s="1"/>
  <c r="AD565" i="15" s="1"/>
  <c r="W222" i="4"/>
  <c r="Z222" i="4" s="1"/>
  <c r="AA222" i="4" s="1"/>
  <c r="U223" i="4"/>
  <c r="X223" i="4" s="1"/>
  <c r="Y223" i="4" s="1"/>
  <c r="AQ221" i="4"/>
  <c r="BT209" i="4"/>
  <c r="BU209" i="4"/>
  <c r="BV209" i="4" s="1"/>
  <c r="BP209" i="4"/>
  <c r="BQ209" i="4" s="1"/>
  <c r="BE210" i="4"/>
  <c r="BY209" i="4"/>
  <c r="BZ209" i="4" s="1"/>
  <c r="AL236" i="15" s="1"/>
  <c r="BK210" i="4"/>
  <c r="BB210" i="4"/>
  <c r="H212" i="4"/>
  <c r="AF222" i="4" l="1"/>
  <c r="AS222" i="4" s="1"/>
  <c r="AT222" i="4" s="1"/>
  <c r="AJ258" i="15" s="1"/>
  <c r="AB222" i="4"/>
  <c r="AM222" i="4" s="1"/>
  <c r="S223" i="4"/>
  <c r="E220" i="14"/>
  <c r="F220" i="14" s="1"/>
  <c r="H220" i="14" s="1"/>
  <c r="AU221" i="4"/>
  <c r="BR209" i="4"/>
  <c r="BC210" i="4"/>
  <c r="BF210" i="4" s="1"/>
  <c r="BG210" i="4" s="1"/>
  <c r="BA211" i="4"/>
  <c r="BW209" i="4"/>
  <c r="I212" i="4"/>
  <c r="L212" i="4" s="1"/>
  <c r="AB482" i="15" s="1"/>
  <c r="G213" i="4"/>
  <c r="AG222" i="4" l="1"/>
  <c r="AH222" i="4" s="1"/>
  <c r="AI222" i="4" s="1"/>
  <c r="AJ222" i="4" s="1"/>
  <c r="AN222" i="4"/>
  <c r="AO222" i="4"/>
  <c r="AP222" i="4" s="1"/>
  <c r="AE223" i="4"/>
  <c r="V223" i="4"/>
  <c r="AY211" i="4"/>
  <c r="BD211" i="4"/>
  <c r="BH210" i="4"/>
  <c r="BS210" i="4" s="1"/>
  <c r="BL210" i="4"/>
  <c r="BM210" i="4" s="1"/>
  <c r="BN210" i="4" s="1"/>
  <c r="BO210" i="4" s="1"/>
  <c r="BX209" i="4"/>
  <c r="J213" i="4"/>
  <c r="K213" i="4" s="1"/>
  <c r="E213" i="4"/>
  <c r="E211" i="12"/>
  <c r="F211" i="12" s="1"/>
  <c r="H211" i="12" s="1"/>
  <c r="O212" i="4"/>
  <c r="CA209" i="4" l="1"/>
  <c r="AF428" i="15"/>
  <c r="AQ222" i="4"/>
  <c r="AK222" i="4"/>
  <c r="AL222" i="4"/>
  <c r="AR222" i="4" s="1"/>
  <c r="AD568" i="15" s="1"/>
  <c r="U224" i="4"/>
  <c r="X224" i="4" s="1"/>
  <c r="Y224" i="4" s="1"/>
  <c r="W223" i="4"/>
  <c r="Z223" i="4" s="1"/>
  <c r="AA223" i="4" s="1"/>
  <c r="BP210" i="4"/>
  <c r="BR210" i="4" s="1"/>
  <c r="BT210" i="4"/>
  <c r="BU210" i="4"/>
  <c r="BV210" i="4" s="1"/>
  <c r="BE211" i="4"/>
  <c r="BY210" i="4"/>
  <c r="BZ210" i="4" s="1"/>
  <c r="AL237" i="15" s="1"/>
  <c r="BK211" i="4"/>
  <c r="BB211" i="4"/>
  <c r="H213" i="4"/>
  <c r="AB223" i="4" l="1"/>
  <c r="AM223" i="4" s="1"/>
  <c r="AF223" i="4"/>
  <c r="AS223" i="4" s="1"/>
  <c r="AT223" i="4" s="1"/>
  <c r="AJ259" i="15" s="1"/>
  <c r="E221" i="14"/>
  <c r="F221" i="14" s="1"/>
  <c r="H221" i="14" s="1"/>
  <c r="AU222" i="4"/>
  <c r="S224" i="4"/>
  <c r="BQ210" i="4"/>
  <c r="BX210" i="4"/>
  <c r="BA212" i="4"/>
  <c r="BC211" i="4"/>
  <c r="BW210" i="4"/>
  <c r="G214" i="4"/>
  <c r="J214" i="4" s="1"/>
  <c r="K214" i="4" s="1"/>
  <c r="I213" i="4"/>
  <c r="L213" i="4" s="1"/>
  <c r="AB514" i="15" s="1"/>
  <c r="CA210" i="4" l="1"/>
  <c r="AF452" i="15"/>
  <c r="AG223" i="4"/>
  <c r="AH223" i="4" s="1"/>
  <c r="AE224" i="4"/>
  <c r="V224" i="4"/>
  <c r="AN223" i="4"/>
  <c r="AO223" i="4"/>
  <c r="AP223" i="4" s="1"/>
  <c r="BF211" i="4"/>
  <c r="BG211" i="4" s="1"/>
  <c r="AY212" i="4"/>
  <c r="BK212" i="4" s="1"/>
  <c r="BD212" i="4"/>
  <c r="E214" i="4"/>
  <c r="H214" i="4" s="1"/>
  <c r="E212" i="12"/>
  <c r="F212" i="12" s="1"/>
  <c r="H212" i="12" s="1"/>
  <c r="O213" i="4"/>
  <c r="W224" i="4" l="1"/>
  <c r="Z224" i="4" s="1"/>
  <c r="AA224" i="4" s="1"/>
  <c r="U225" i="4"/>
  <c r="X225" i="4" s="1"/>
  <c r="Y225" i="4" s="1"/>
  <c r="AI223" i="4"/>
  <c r="BH211" i="4"/>
  <c r="BS211" i="4" s="1"/>
  <c r="BL211" i="4"/>
  <c r="BM211" i="4" s="1"/>
  <c r="BN211" i="4" s="1"/>
  <c r="BO211" i="4" s="1"/>
  <c r="BE212" i="4"/>
  <c r="BB212" i="4"/>
  <c r="I214" i="4"/>
  <c r="L214" i="4" s="1"/>
  <c r="AB544" i="15" s="1"/>
  <c r="G215" i="4"/>
  <c r="S225" i="4" l="1"/>
  <c r="AE225" i="4" s="1"/>
  <c r="AJ223" i="4"/>
  <c r="AB224" i="4"/>
  <c r="AM224" i="4" s="1"/>
  <c r="AF224" i="4"/>
  <c r="BT211" i="4"/>
  <c r="BU211" i="4"/>
  <c r="BV211" i="4" s="1"/>
  <c r="BP211" i="4"/>
  <c r="BQ211" i="4" s="1"/>
  <c r="BC212" i="4"/>
  <c r="BA213" i="4"/>
  <c r="BY211" i="4"/>
  <c r="BZ211" i="4" s="1"/>
  <c r="AL238" i="15" s="1"/>
  <c r="J215" i="4"/>
  <c r="K215" i="4" s="1"/>
  <c r="E215" i="4"/>
  <c r="O214" i="4"/>
  <c r="E213" i="12"/>
  <c r="F213" i="12" s="1"/>
  <c r="H213" i="12" s="1"/>
  <c r="V225" i="4" l="1"/>
  <c r="AQ223" i="4"/>
  <c r="AL223" i="4"/>
  <c r="AR223" i="4" s="1"/>
  <c r="AD569" i="15" s="1"/>
  <c r="AS224" i="4"/>
  <c r="AT224" i="4" s="1"/>
  <c r="AJ260" i="15" s="1"/>
  <c r="AK223" i="4"/>
  <c r="AN224" i="4"/>
  <c r="AO224" i="4"/>
  <c r="AG224" i="4"/>
  <c r="AH224" i="4" s="1"/>
  <c r="AI224" i="4" s="1"/>
  <c r="AJ224" i="4" s="1"/>
  <c r="BR211" i="4"/>
  <c r="BX211" i="4" s="1"/>
  <c r="AY213" i="4"/>
  <c r="BK213" i="4" s="1"/>
  <c r="BD213" i="4"/>
  <c r="BF212" i="4"/>
  <c r="BG212" i="4" s="1"/>
  <c r="H215" i="4"/>
  <c r="CA211" i="4" l="1"/>
  <c r="AF477" i="15"/>
  <c r="W225" i="4"/>
  <c r="Z225" i="4" s="1"/>
  <c r="AA225" i="4" s="1"/>
  <c r="U226" i="4"/>
  <c r="AK224" i="4"/>
  <c r="E222" i="14"/>
  <c r="F222" i="14" s="1"/>
  <c r="H222" i="14" s="1"/>
  <c r="AU223" i="4"/>
  <c r="AP224" i="4"/>
  <c r="AQ224" i="4" s="1"/>
  <c r="AL224" i="4"/>
  <c r="BB213" i="4"/>
  <c r="BA214" i="4" s="1"/>
  <c r="BW211" i="4"/>
  <c r="BH212" i="4"/>
  <c r="BS212" i="4" s="1"/>
  <c r="BL212" i="4"/>
  <c r="BM212" i="4" s="1"/>
  <c r="BE213" i="4"/>
  <c r="I215" i="4"/>
  <c r="L215" i="4" s="1"/>
  <c r="AB550" i="15" s="1"/>
  <c r="G216" i="4"/>
  <c r="AF225" i="4" l="1"/>
  <c r="AS225" i="4" s="1"/>
  <c r="AT225" i="4" s="1"/>
  <c r="AJ261" i="15" s="1"/>
  <c r="AB225" i="4"/>
  <c r="AM225" i="4" s="1"/>
  <c r="AN225" i="4" s="1"/>
  <c r="X226" i="4"/>
  <c r="Y226" i="4" s="1"/>
  <c r="S226" i="4"/>
  <c r="AR224" i="4"/>
  <c r="BC213" i="4"/>
  <c r="BF213" i="4" s="1"/>
  <c r="BG213" i="4" s="1"/>
  <c r="BN212" i="4"/>
  <c r="BO212" i="4" s="1"/>
  <c r="BT212" i="4"/>
  <c r="BU212" i="4"/>
  <c r="BV212" i="4" s="1"/>
  <c r="BY212" i="4"/>
  <c r="BZ212" i="4" s="1"/>
  <c r="AL239" i="15" s="1"/>
  <c r="AY214" i="4"/>
  <c r="BD214" i="4"/>
  <c r="J216" i="4"/>
  <c r="K216" i="4" s="1"/>
  <c r="E216" i="4"/>
  <c r="E214" i="12"/>
  <c r="F214" i="12" s="1"/>
  <c r="H214" i="12" s="1"/>
  <c r="O215" i="4"/>
  <c r="E223" i="14" l="1"/>
  <c r="F223" i="14" s="1"/>
  <c r="H223" i="14" s="1"/>
  <c r="AD545" i="15"/>
  <c r="AU224" i="4"/>
  <c r="AG225" i="4"/>
  <c r="AH225" i="4" s="1"/>
  <c r="AI225" i="4" s="1"/>
  <c r="AJ225" i="4" s="1"/>
  <c r="AL225" i="4" s="1"/>
  <c r="AO225" i="4"/>
  <c r="AP225" i="4" s="1"/>
  <c r="AE226" i="4"/>
  <c r="V226" i="4"/>
  <c r="BH213" i="4"/>
  <c r="BS213" i="4" s="1"/>
  <c r="BL213" i="4"/>
  <c r="BE214" i="4"/>
  <c r="BK214" i="4"/>
  <c r="BB214" i="4"/>
  <c r="BP212" i="4"/>
  <c r="BQ212" i="4" s="1"/>
  <c r="H216" i="4"/>
  <c r="AQ225" i="4" l="1"/>
  <c r="AR225" i="4"/>
  <c r="U227" i="4"/>
  <c r="W226" i="4"/>
  <c r="Z226" i="4" s="1"/>
  <c r="AA226" i="4" s="1"/>
  <c r="AK225" i="4"/>
  <c r="BT213" i="4"/>
  <c r="BU213" i="4"/>
  <c r="BV213" i="4" s="1"/>
  <c r="BM213" i="4"/>
  <c r="BY213" i="4"/>
  <c r="BZ213" i="4" s="1"/>
  <c r="AL240" i="15" s="1"/>
  <c r="BW212" i="4"/>
  <c r="BR212" i="4"/>
  <c r="BX212" i="4" s="1"/>
  <c r="BC214" i="4"/>
  <c r="BF214" i="4" s="1"/>
  <c r="BG214" i="4" s="1"/>
  <c r="BA215" i="4"/>
  <c r="I216" i="4"/>
  <c r="L216" i="4" s="1"/>
  <c r="AB554" i="15" s="1"/>
  <c r="G217" i="4"/>
  <c r="J217" i="4" s="1"/>
  <c r="K217" i="4" s="1"/>
  <c r="CA212" i="4" l="1"/>
  <c r="AF504" i="15"/>
  <c r="AU225" i="4"/>
  <c r="AD570" i="15"/>
  <c r="E224" i="14"/>
  <c r="F224" i="14" s="1"/>
  <c r="H224" i="14" s="1"/>
  <c r="AB226" i="4"/>
  <c r="AM226" i="4" s="1"/>
  <c r="AF226" i="4"/>
  <c r="AS226" i="4" s="1"/>
  <c r="AT226" i="4" s="1"/>
  <c r="AJ262" i="15" s="1"/>
  <c r="S227" i="4"/>
  <c r="X227" i="4"/>
  <c r="Y227" i="4" s="1"/>
  <c r="BN213" i="4"/>
  <c r="BO213" i="4" s="1"/>
  <c r="BP213" i="4" s="1"/>
  <c r="AY215" i="4"/>
  <c r="BD215" i="4"/>
  <c r="BH214" i="4"/>
  <c r="BL214" i="4"/>
  <c r="BM214" i="4" s="1"/>
  <c r="BN214" i="4" s="1"/>
  <c r="BO214" i="4" s="1"/>
  <c r="BP214" i="4" s="1"/>
  <c r="E217" i="4"/>
  <c r="O216" i="4"/>
  <c r="E215" i="12"/>
  <c r="F215" i="12" s="1"/>
  <c r="H215" i="12" s="1"/>
  <c r="V227" i="4" l="1"/>
  <c r="AE227" i="4"/>
  <c r="AG226" i="4"/>
  <c r="AN226" i="4"/>
  <c r="AO226" i="4"/>
  <c r="AP226" i="4" s="1"/>
  <c r="BS214" i="4"/>
  <c r="BT214" i="4" s="1"/>
  <c r="BQ214" i="4"/>
  <c r="BE215" i="4"/>
  <c r="BR213" i="4"/>
  <c r="BX213" i="4" s="1"/>
  <c r="BY214" i="4"/>
  <c r="BZ214" i="4" s="1"/>
  <c r="AL241" i="15" s="1"/>
  <c r="BR214" i="4"/>
  <c r="BQ213" i="4"/>
  <c r="BW213" i="4"/>
  <c r="BK215" i="4"/>
  <c r="BB215" i="4"/>
  <c r="H217" i="4"/>
  <c r="CA213" i="4" l="1"/>
  <c r="AF526" i="15"/>
  <c r="AH226" i="4"/>
  <c r="W227" i="4"/>
  <c r="Z227" i="4" s="1"/>
  <c r="AA227" i="4" s="1"/>
  <c r="U228" i="4"/>
  <c r="BU214" i="4"/>
  <c r="BV214" i="4" s="1"/>
  <c r="BW214" i="4" s="1"/>
  <c r="BC215" i="4"/>
  <c r="BF215" i="4" s="1"/>
  <c r="BG215" i="4" s="1"/>
  <c r="BA216" i="4"/>
  <c r="AY216" i="4" s="1"/>
  <c r="G218" i="4"/>
  <c r="I217" i="4"/>
  <c r="L217" i="4" s="1"/>
  <c r="AB559" i="15" s="1"/>
  <c r="X228" i="4" l="1"/>
  <c r="Y228" i="4" s="1"/>
  <c r="S228" i="4"/>
  <c r="AB227" i="4"/>
  <c r="AM227" i="4" s="1"/>
  <c r="AF227" i="4"/>
  <c r="AI226" i="4"/>
  <c r="BH215" i="4"/>
  <c r="BS215" i="4" s="1"/>
  <c r="BL215" i="4"/>
  <c r="BM215" i="4" s="1"/>
  <c r="BN215" i="4" s="1"/>
  <c r="BO215" i="4" s="1"/>
  <c r="BB216" i="4"/>
  <c r="BK216" i="4"/>
  <c r="BX214" i="4"/>
  <c r="BD216" i="4"/>
  <c r="BE216" i="4" s="1"/>
  <c r="E216" i="12"/>
  <c r="F216" i="12" s="1"/>
  <c r="H216" i="12" s="1"/>
  <c r="O217" i="4"/>
  <c r="J218" i="4"/>
  <c r="K218" i="4" s="1"/>
  <c r="E218" i="4"/>
  <c r="CA214" i="4" l="1"/>
  <c r="AF537" i="15"/>
  <c r="V228" i="4"/>
  <c r="AE228" i="4"/>
  <c r="AG227" i="4"/>
  <c r="AH227" i="4" s="1"/>
  <c r="AI227" i="4" s="1"/>
  <c r="AJ227" i="4" s="1"/>
  <c r="AS227" i="4"/>
  <c r="AT227" i="4" s="1"/>
  <c r="AJ263" i="15" s="1"/>
  <c r="AJ226" i="4"/>
  <c r="AK226" i="4" s="1"/>
  <c r="AN227" i="4"/>
  <c r="AO227" i="4"/>
  <c r="AP227" i="4" s="1"/>
  <c r="BT215" i="4"/>
  <c r="BU215" i="4"/>
  <c r="BV215" i="4" s="1"/>
  <c r="BP215" i="4"/>
  <c r="BR215" i="4" s="1"/>
  <c r="BY215" i="4"/>
  <c r="BZ215" i="4" s="1"/>
  <c r="AL242" i="15" s="1"/>
  <c r="BC216" i="4"/>
  <c r="BF216" i="4" s="1"/>
  <c r="BG216" i="4" s="1"/>
  <c r="BA217" i="4"/>
  <c r="BD217" i="4" s="1"/>
  <c r="H218" i="4"/>
  <c r="AL227" i="4" l="1"/>
  <c r="AR227" i="4" s="1"/>
  <c r="AD576" i="15" s="1"/>
  <c r="AQ227" i="4"/>
  <c r="AK227" i="4"/>
  <c r="AQ226" i="4"/>
  <c r="AL226" i="4"/>
  <c r="AR226" i="4" s="1"/>
  <c r="AD572" i="15" s="1"/>
  <c r="W228" i="4"/>
  <c r="Z228" i="4" s="1"/>
  <c r="AA228" i="4" s="1"/>
  <c r="U229" i="4"/>
  <c r="BQ215" i="4"/>
  <c r="BE217" i="4"/>
  <c r="BH216" i="4"/>
  <c r="BS216" i="4" s="1"/>
  <c r="BL216" i="4"/>
  <c r="BM216" i="4" s="1"/>
  <c r="BX215" i="4"/>
  <c r="AY217" i="4"/>
  <c r="G219" i="4"/>
  <c r="J219" i="4" s="1"/>
  <c r="K219" i="4" s="1"/>
  <c r="I218" i="4"/>
  <c r="L218" i="4" s="1"/>
  <c r="AB561" i="15" s="1"/>
  <c r="CA215" i="4" l="1"/>
  <c r="AF545" i="15"/>
  <c r="AU226" i="4"/>
  <c r="E225" i="14"/>
  <c r="F225" i="14" s="1"/>
  <c r="H225" i="14" s="1"/>
  <c r="S229" i="4"/>
  <c r="X229" i="4"/>
  <c r="Y229" i="4" s="1"/>
  <c r="AU227" i="4"/>
  <c r="E226" i="14"/>
  <c r="F226" i="14" s="1"/>
  <c r="H226" i="14" s="1"/>
  <c r="AB228" i="4"/>
  <c r="AM228" i="4" s="1"/>
  <c r="AF228" i="4"/>
  <c r="BN216" i="4"/>
  <c r="BO216" i="4" s="1"/>
  <c r="BP216" i="4" s="1"/>
  <c r="BT216" i="4"/>
  <c r="BU216" i="4"/>
  <c r="BV216" i="4" s="1"/>
  <c r="BW215" i="4"/>
  <c r="BB217" i="4"/>
  <c r="BK217" i="4"/>
  <c r="BY216" i="4"/>
  <c r="BZ216" i="4" s="1"/>
  <c r="AL243" i="15" s="1"/>
  <c r="E219" i="4"/>
  <c r="E217" i="12"/>
  <c r="F217" i="12" s="1"/>
  <c r="H217" i="12" s="1"/>
  <c r="O218" i="4"/>
  <c r="AG228" i="4" l="1"/>
  <c r="AH228" i="4" s="1"/>
  <c r="AI228" i="4" s="1"/>
  <c r="AJ228" i="4" s="1"/>
  <c r="AS228" i="4"/>
  <c r="AT228" i="4" s="1"/>
  <c r="AJ264" i="15" s="1"/>
  <c r="AO228" i="4"/>
  <c r="AP228" i="4" s="1"/>
  <c r="AN228" i="4"/>
  <c r="AE229" i="4"/>
  <c r="V229" i="4"/>
  <c r="BW216" i="4"/>
  <c r="BA218" i="4"/>
  <c r="BC217" i="4"/>
  <c r="BF217" i="4" s="1"/>
  <c r="BG217" i="4" s="1"/>
  <c r="BQ216" i="4"/>
  <c r="BR216" i="4"/>
  <c r="H219" i="4"/>
  <c r="AL228" i="4" l="1"/>
  <c r="AR228" i="4"/>
  <c r="E227" i="14"/>
  <c r="F227" i="14" s="1"/>
  <c r="H227" i="14" s="1"/>
  <c r="AD579" i="15"/>
  <c r="AU228" i="4"/>
  <c r="AQ228" i="4"/>
  <c r="U230" i="4"/>
  <c r="W229" i="4"/>
  <c r="Z229" i="4" s="1"/>
  <c r="AA229" i="4" s="1"/>
  <c r="AK228" i="4"/>
  <c r="BX216" i="4"/>
  <c r="BH217" i="4"/>
  <c r="BS217" i="4" s="1"/>
  <c r="BL217" i="4"/>
  <c r="BM217" i="4" s="1"/>
  <c r="BN217" i="4" s="1"/>
  <c r="BO217" i="4" s="1"/>
  <c r="AY218" i="4"/>
  <c r="BD218" i="4"/>
  <c r="G220" i="4"/>
  <c r="J220" i="4" s="1"/>
  <c r="K220" i="4" s="1"/>
  <c r="I219" i="4"/>
  <c r="L219" i="4" s="1"/>
  <c r="AB563" i="15" s="1"/>
  <c r="CA216" i="4" l="1"/>
  <c r="AF551" i="15"/>
  <c r="AF229" i="4"/>
  <c r="AS229" i="4" s="1"/>
  <c r="AT229" i="4" s="1"/>
  <c r="AJ265" i="15" s="1"/>
  <c r="AB229" i="4"/>
  <c r="AM229" i="4" s="1"/>
  <c r="X230" i="4"/>
  <c r="Y230" i="4" s="1"/>
  <c r="S230" i="4"/>
  <c r="BE218" i="4"/>
  <c r="BY217" i="4"/>
  <c r="BZ217" i="4" s="1"/>
  <c r="AL244" i="15" s="1"/>
  <c r="BT217" i="4"/>
  <c r="BU217" i="4"/>
  <c r="BV217" i="4" s="1"/>
  <c r="BB218" i="4"/>
  <c r="BK218" i="4"/>
  <c r="BP217" i="4"/>
  <c r="BR217" i="4" s="1"/>
  <c r="E220" i="4"/>
  <c r="O219" i="4"/>
  <c r="E218" i="12"/>
  <c r="F218" i="12" s="1"/>
  <c r="H218" i="12" s="1"/>
  <c r="AE230" i="4" l="1"/>
  <c r="V230" i="4"/>
  <c r="AG229" i="4"/>
  <c r="AH229" i="4" s="1"/>
  <c r="AI229" i="4" s="1"/>
  <c r="AO229" i="4"/>
  <c r="AP229" i="4" s="1"/>
  <c r="AN229" i="4"/>
  <c r="BX217" i="4"/>
  <c r="BC218" i="4"/>
  <c r="BF218" i="4" s="1"/>
  <c r="BG218" i="4" s="1"/>
  <c r="BA219" i="4"/>
  <c r="BQ217" i="4"/>
  <c r="H220" i="4"/>
  <c r="CA217" i="4" l="1"/>
  <c r="AF552" i="15"/>
  <c r="AJ229" i="4"/>
  <c r="AK229" i="4" s="1"/>
  <c r="U231" i="4"/>
  <c r="X231" i="4" s="1"/>
  <c r="Y231" i="4" s="1"/>
  <c r="W230" i="4"/>
  <c r="Z230" i="4" s="1"/>
  <c r="AA230" i="4" s="1"/>
  <c r="BD219" i="4"/>
  <c r="BH218" i="4"/>
  <c r="BS218" i="4" s="1"/>
  <c r="BL218" i="4"/>
  <c r="BM218" i="4" s="1"/>
  <c r="BN218" i="4" s="1"/>
  <c r="BO218" i="4" s="1"/>
  <c r="BW217" i="4"/>
  <c r="AY219" i="4"/>
  <c r="G221" i="4"/>
  <c r="J221" i="4" s="1"/>
  <c r="K221" i="4" s="1"/>
  <c r="I220" i="4"/>
  <c r="L220" i="4" s="1"/>
  <c r="AB564" i="15" s="1"/>
  <c r="AF230" i="4" l="1"/>
  <c r="AS230" i="4" s="1"/>
  <c r="AT230" i="4" s="1"/>
  <c r="AJ266" i="15" s="1"/>
  <c r="AB230" i="4"/>
  <c r="AM230" i="4" s="1"/>
  <c r="S231" i="4"/>
  <c r="AL229" i="4"/>
  <c r="AR229" i="4" s="1"/>
  <c r="AD582" i="15" s="1"/>
  <c r="AQ229" i="4"/>
  <c r="BT218" i="4"/>
  <c r="BU218" i="4"/>
  <c r="BV218" i="4" s="1"/>
  <c r="BB219" i="4"/>
  <c r="BK219" i="4"/>
  <c r="BP218" i="4"/>
  <c r="BQ218" i="4" s="1"/>
  <c r="BE219" i="4"/>
  <c r="BY218" i="4"/>
  <c r="BZ218" i="4" s="1"/>
  <c r="AL245" i="15" s="1"/>
  <c r="E221" i="4"/>
  <c r="E219" i="12"/>
  <c r="F219" i="12" s="1"/>
  <c r="H219" i="12" s="1"/>
  <c r="O220" i="4"/>
  <c r="AO230" i="4" l="1"/>
  <c r="AN230" i="4"/>
  <c r="V231" i="4"/>
  <c r="AE231" i="4"/>
  <c r="AG230" i="4"/>
  <c r="AH230" i="4" s="1"/>
  <c r="AI230" i="4" s="1"/>
  <c r="E228" i="14"/>
  <c r="F228" i="14" s="1"/>
  <c r="H228" i="14" s="1"/>
  <c r="AU229" i="4"/>
  <c r="BR218" i="4"/>
  <c r="BX218" i="4" s="1"/>
  <c r="BC219" i="4"/>
  <c r="BF219" i="4" s="1"/>
  <c r="BG219" i="4" s="1"/>
  <c r="BA220" i="4"/>
  <c r="AY220" i="4" s="1"/>
  <c r="H221" i="4"/>
  <c r="CA218" i="4" l="1"/>
  <c r="AF554" i="15"/>
  <c r="W231" i="4"/>
  <c r="Z231" i="4" s="1"/>
  <c r="AA231" i="4" s="1"/>
  <c r="U232" i="4"/>
  <c r="X232" i="4" s="1"/>
  <c r="Y232" i="4" s="1"/>
  <c r="AJ230" i="4"/>
  <c r="AP230" i="4"/>
  <c r="BW218" i="4"/>
  <c r="BB220" i="4"/>
  <c r="BK220" i="4"/>
  <c r="BH219" i="4"/>
  <c r="BS219" i="4" s="1"/>
  <c r="BL219" i="4"/>
  <c r="BD220" i="4"/>
  <c r="I221" i="4"/>
  <c r="L221" i="4" s="1"/>
  <c r="AB568" i="15" s="1"/>
  <c r="G222" i="4"/>
  <c r="J222" i="4" s="1"/>
  <c r="K222" i="4" s="1"/>
  <c r="AQ230" i="4" l="1"/>
  <c r="AK230" i="4"/>
  <c r="AL230" i="4"/>
  <c r="AR230" i="4" s="1"/>
  <c r="S232" i="4"/>
  <c r="AF231" i="4"/>
  <c r="AG231" i="4" s="1"/>
  <c r="AH231" i="4" s="1"/>
  <c r="AI231" i="4" s="1"/>
  <c r="AJ231" i="4" s="1"/>
  <c r="AB231" i="4"/>
  <c r="AM231" i="4" s="1"/>
  <c r="BT219" i="4"/>
  <c r="BU219" i="4"/>
  <c r="BV219" i="4" s="1"/>
  <c r="BE220" i="4"/>
  <c r="BM219" i="4"/>
  <c r="BN219" i="4" s="1"/>
  <c r="BO219" i="4" s="1"/>
  <c r="BP219" i="4" s="1"/>
  <c r="BQ219" i="4" s="1"/>
  <c r="BY219" i="4"/>
  <c r="BZ219" i="4" s="1"/>
  <c r="AL246" i="15" s="1"/>
  <c r="BC220" i="4"/>
  <c r="BA221" i="4"/>
  <c r="E222" i="4"/>
  <c r="E220" i="12"/>
  <c r="F220" i="12" s="1"/>
  <c r="H220" i="12" s="1"/>
  <c r="O221" i="4"/>
  <c r="AU230" i="4" l="1"/>
  <c r="AD585" i="15"/>
  <c r="E229" i="14"/>
  <c r="F229" i="14" s="1"/>
  <c r="H229" i="14" s="1"/>
  <c r="AK231" i="4"/>
  <c r="AN231" i="4"/>
  <c r="AO231" i="4"/>
  <c r="AE232" i="4"/>
  <c r="V232" i="4"/>
  <c r="AS231" i="4"/>
  <c r="AT231" i="4" s="1"/>
  <c r="AJ267" i="15" s="1"/>
  <c r="AL231" i="4"/>
  <c r="BR219" i="4"/>
  <c r="AY221" i="4"/>
  <c r="BF220" i="4"/>
  <c r="BG220" i="4" s="1"/>
  <c r="BW219" i="4"/>
  <c r="BD221" i="4"/>
  <c r="H222" i="4"/>
  <c r="AP231" i="4" l="1"/>
  <c r="AQ231" i="4" s="1"/>
  <c r="U233" i="4"/>
  <c r="X233" i="4" s="1"/>
  <c r="Y233" i="4" s="1"/>
  <c r="W232" i="4"/>
  <c r="Z232" i="4" s="1"/>
  <c r="AA232" i="4" s="1"/>
  <c r="BE221" i="4"/>
  <c r="BK221" i="4"/>
  <c r="BB221" i="4"/>
  <c r="BL220" i="4"/>
  <c r="BM220" i="4" s="1"/>
  <c r="BN220" i="4" s="1"/>
  <c r="BO220" i="4" s="1"/>
  <c r="BH220" i="4"/>
  <c r="BS220" i="4" s="1"/>
  <c r="BX219" i="4"/>
  <c r="I222" i="4"/>
  <c r="L222" i="4" s="1"/>
  <c r="AB570" i="15" s="1"/>
  <c r="G223" i="4"/>
  <c r="J223" i="4" s="1"/>
  <c r="K223" i="4" s="1"/>
  <c r="CA219" i="4" l="1"/>
  <c r="AF557" i="15"/>
  <c r="S233" i="4"/>
  <c r="AE233" i="4" s="1"/>
  <c r="AF232" i="4"/>
  <c r="AB232" i="4"/>
  <c r="AM232" i="4" s="1"/>
  <c r="AR231" i="4"/>
  <c r="AD587" i="15" s="1"/>
  <c r="BP220" i="4"/>
  <c r="BQ220" i="4" s="1"/>
  <c r="BT220" i="4"/>
  <c r="BU220" i="4"/>
  <c r="BV220" i="4" s="1"/>
  <c r="BC221" i="4"/>
  <c r="BF221" i="4" s="1"/>
  <c r="BG221" i="4" s="1"/>
  <c r="BA222" i="4"/>
  <c r="AY222" i="4" s="1"/>
  <c r="BY220" i="4"/>
  <c r="BZ220" i="4" s="1"/>
  <c r="AL247" i="15" s="1"/>
  <c r="E223" i="4"/>
  <c r="E221" i="12"/>
  <c r="F221" i="12" s="1"/>
  <c r="H221" i="12" s="1"/>
  <c r="O222" i="4"/>
  <c r="V233" i="4" l="1"/>
  <c r="W233" i="4" s="1"/>
  <c r="Z233" i="4" s="1"/>
  <c r="AA233" i="4" s="1"/>
  <c r="E230" i="14"/>
  <c r="F230" i="14" s="1"/>
  <c r="H230" i="14" s="1"/>
  <c r="AU231" i="4"/>
  <c r="AN232" i="4"/>
  <c r="AO232" i="4"/>
  <c r="AP232" i="4" s="1"/>
  <c r="AG232" i="4"/>
  <c r="AH232" i="4" s="1"/>
  <c r="AI232" i="4" s="1"/>
  <c r="AJ232" i="4" s="1"/>
  <c r="AS232" i="4"/>
  <c r="AT232" i="4" s="1"/>
  <c r="AJ268" i="15" s="1"/>
  <c r="BR220" i="4"/>
  <c r="BW220" i="4"/>
  <c r="BB222" i="4"/>
  <c r="BK222" i="4"/>
  <c r="BD222" i="4"/>
  <c r="BH221" i="4"/>
  <c r="BS221" i="4" s="1"/>
  <c r="BL221" i="4"/>
  <c r="BM221" i="4" s="1"/>
  <c r="BN221" i="4" s="1"/>
  <c r="BO221" i="4" s="1"/>
  <c r="H223" i="4"/>
  <c r="U234" i="4" l="1"/>
  <c r="X234" i="4" s="1"/>
  <c r="Y234" i="4" s="1"/>
  <c r="AB233" i="4"/>
  <c r="AM233" i="4" s="1"/>
  <c r="AF233" i="4"/>
  <c r="AL232" i="4"/>
  <c r="AR232" i="4" s="1"/>
  <c r="AD590" i="15" s="1"/>
  <c r="AK232" i="4"/>
  <c r="AQ232" i="4"/>
  <c r="BX220" i="4"/>
  <c r="BT221" i="4"/>
  <c r="BU221" i="4"/>
  <c r="BV221" i="4" s="1"/>
  <c r="BP221" i="4"/>
  <c r="BR221" i="4" s="1"/>
  <c r="BY221" i="4"/>
  <c r="BZ221" i="4" s="1"/>
  <c r="AL248" i="15" s="1"/>
  <c r="BE222" i="4"/>
  <c r="BA223" i="4"/>
  <c r="BC222" i="4"/>
  <c r="G224" i="4"/>
  <c r="J224" i="4" s="1"/>
  <c r="K224" i="4" s="1"/>
  <c r="I223" i="4"/>
  <c r="L223" i="4" s="1"/>
  <c r="AB572" i="15" s="1"/>
  <c r="CA220" i="4" l="1"/>
  <c r="AF559" i="15"/>
  <c r="S234" i="4"/>
  <c r="V234" i="4" s="1"/>
  <c r="AU232" i="4"/>
  <c r="E231" i="14"/>
  <c r="F231" i="14" s="1"/>
  <c r="H231" i="14" s="1"/>
  <c r="AG233" i="4"/>
  <c r="AH233" i="4" s="1"/>
  <c r="AI233" i="4" s="1"/>
  <c r="AJ233" i="4" s="1"/>
  <c r="AK233" i="4" s="1"/>
  <c r="AS233" i="4"/>
  <c r="AT233" i="4" s="1"/>
  <c r="AJ269" i="15" s="1"/>
  <c r="AO233" i="4"/>
  <c r="AP233" i="4" s="1"/>
  <c r="AN233" i="4"/>
  <c r="BD223" i="4"/>
  <c r="BE223" i="4" s="1"/>
  <c r="BF222" i="4"/>
  <c r="BG222" i="4" s="1"/>
  <c r="BQ221" i="4"/>
  <c r="BX221" i="4"/>
  <c r="AY223" i="4"/>
  <c r="E224" i="4"/>
  <c r="E222" i="12"/>
  <c r="F222" i="12" s="1"/>
  <c r="H222" i="12" s="1"/>
  <c r="O223" i="4"/>
  <c r="CA221" i="4" l="1"/>
  <c r="AF561" i="15"/>
  <c r="AE234" i="4"/>
  <c r="AQ233" i="4"/>
  <c r="U235" i="4"/>
  <c r="X235" i="4" s="1"/>
  <c r="Y235" i="4" s="1"/>
  <c r="W234" i="4"/>
  <c r="Z234" i="4" s="1"/>
  <c r="AA234" i="4" s="1"/>
  <c r="AL233" i="4"/>
  <c r="AR233" i="4" s="1"/>
  <c r="BL222" i="4"/>
  <c r="BY222" i="4" s="1"/>
  <c r="BZ222" i="4" s="1"/>
  <c r="AL249" i="15" s="1"/>
  <c r="BH222" i="4"/>
  <c r="BW221" i="4"/>
  <c r="BK223" i="4"/>
  <c r="BB223" i="4"/>
  <c r="H224" i="4"/>
  <c r="G225" i="4" s="1"/>
  <c r="J225" i="4" s="1"/>
  <c r="K225" i="4" s="1"/>
  <c r="E232" i="14" l="1"/>
  <c r="F232" i="14" s="1"/>
  <c r="H232" i="14" s="1"/>
  <c r="AD591" i="15"/>
  <c r="S235" i="4"/>
  <c r="V235" i="4" s="1"/>
  <c r="AU233" i="4"/>
  <c r="AF234" i="4"/>
  <c r="AS234" i="4" s="1"/>
  <c r="AT234" i="4" s="1"/>
  <c r="AJ270" i="15" s="1"/>
  <c r="AB234" i="4"/>
  <c r="AM234" i="4" s="1"/>
  <c r="AE235" i="4"/>
  <c r="BM222" i="4"/>
  <c r="BN222" i="4" s="1"/>
  <c r="BO222" i="4" s="1"/>
  <c r="BP222" i="4" s="1"/>
  <c r="BR222" i="4" s="1"/>
  <c r="BS222" i="4"/>
  <c r="BT222" i="4" s="1"/>
  <c r="BC223" i="4"/>
  <c r="BF223" i="4" s="1"/>
  <c r="BG223" i="4" s="1"/>
  <c r="BA224" i="4"/>
  <c r="AY224" i="4" s="1"/>
  <c r="I224" i="4"/>
  <c r="L224" i="4" s="1"/>
  <c r="E225" i="4"/>
  <c r="O224" i="4" l="1"/>
  <c r="AB545" i="15"/>
  <c r="AG234" i="4"/>
  <c r="AH234" i="4" s="1"/>
  <c r="AI234" i="4" s="1"/>
  <c r="AJ234" i="4" s="1"/>
  <c r="AN234" i="4"/>
  <c r="AO234" i="4"/>
  <c r="AP234" i="4" s="1"/>
  <c r="U236" i="4"/>
  <c r="W235" i="4"/>
  <c r="Z235" i="4" s="1"/>
  <c r="AA235" i="4" s="1"/>
  <c r="AB235" i="4" s="1"/>
  <c r="AM235" i="4" s="1"/>
  <c r="BU222" i="4"/>
  <c r="BV222" i="4" s="1"/>
  <c r="BX222" i="4" s="1"/>
  <c r="BH223" i="4"/>
  <c r="BS223" i="4" s="1"/>
  <c r="BL223" i="4"/>
  <c r="BQ222" i="4"/>
  <c r="BB224" i="4"/>
  <c r="BK224" i="4"/>
  <c r="BD224" i="4"/>
  <c r="E223" i="12"/>
  <c r="F223" i="12" s="1"/>
  <c r="H223" i="12" s="1"/>
  <c r="H225" i="4"/>
  <c r="CA222" i="4" l="1"/>
  <c r="AF565" i="15"/>
  <c r="AK234" i="4"/>
  <c r="AL234" i="4"/>
  <c r="AR234" i="4" s="1"/>
  <c r="AD594" i="15" s="1"/>
  <c r="AQ234" i="4"/>
  <c r="AF235" i="4"/>
  <c r="AG235" i="4" s="1"/>
  <c r="AH235" i="4" s="1"/>
  <c r="AI235" i="4" s="1"/>
  <c r="AJ235" i="4" s="1"/>
  <c r="X236" i="4"/>
  <c r="Y236" i="4" s="1"/>
  <c r="S236" i="4"/>
  <c r="AN235" i="4"/>
  <c r="AO235" i="4"/>
  <c r="BW222" i="4"/>
  <c r="BT223" i="4"/>
  <c r="BU223" i="4"/>
  <c r="BV223" i="4" s="1"/>
  <c r="BE224" i="4"/>
  <c r="BM223" i="4"/>
  <c r="BN223" i="4" s="1"/>
  <c r="BO223" i="4" s="1"/>
  <c r="BY223" i="4"/>
  <c r="BZ223" i="4" s="1"/>
  <c r="AL250" i="15" s="1"/>
  <c r="BC224" i="4"/>
  <c r="BA225" i="4"/>
  <c r="G226" i="4"/>
  <c r="J226" i="4" s="1"/>
  <c r="K226" i="4" s="1"/>
  <c r="I225" i="4"/>
  <c r="L225" i="4" s="1"/>
  <c r="AB571" i="15" s="1"/>
  <c r="AS235" i="4" l="1"/>
  <c r="AT235" i="4" s="1"/>
  <c r="AJ52" i="15" s="1"/>
  <c r="AE236" i="4"/>
  <c r="V236" i="4"/>
  <c r="E233" i="14"/>
  <c r="F233" i="14" s="1"/>
  <c r="H233" i="14" s="1"/>
  <c r="AU234" i="4"/>
  <c r="AK235" i="4"/>
  <c r="AL235" i="4"/>
  <c r="AP235" i="4"/>
  <c r="AQ235" i="4" s="1"/>
  <c r="BD225" i="4"/>
  <c r="BE225" i="4" s="1"/>
  <c r="BF224" i="4"/>
  <c r="BG224" i="4" s="1"/>
  <c r="AY225" i="4"/>
  <c r="BP223" i="4"/>
  <c r="BR223" i="4" s="1"/>
  <c r="E226" i="4"/>
  <c r="O225" i="4"/>
  <c r="E224" i="12"/>
  <c r="F224" i="12" s="1"/>
  <c r="H224" i="12" s="1"/>
  <c r="W236" i="4" l="1"/>
  <c r="Z236" i="4" s="1"/>
  <c r="AA236" i="4" s="1"/>
  <c r="U237" i="4"/>
  <c r="AR235" i="4"/>
  <c r="AD556" i="15" s="1"/>
  <c r="BH224" i="4"/>
  <c r="BS224" i="4" s="1"/>
  <c r="BU224" i="4" s="1"/>
  <c r="BV224" i="4" s="1"/>
  <c r="BL224" i="4"/>
  <c r="BM224" i="4" s="1"/>
  <c r="BN224" i="4" s="1"/>
  <c r="BO224" i="4" s="1"/>
  <c r="BP224" i="4" s="1"/>
  <c r="BW223" i="4"/>
  <c r="BX223" i="4"/>
  <c r="BK225" i="4"/>
  <c r="BB225" i="4"/>
  <c r="BQ223" i="4"/>
  <c r="H226" i="4"/>
  <c r="CA223" i="4" l="1"/>
  <c r="AF567" i="15"/>
  <c r="S237" i="4"/>
  <c r="X237" i="4"/>
  <c r="Y237" i="4" s="1"/>
  <c r="AB236" i="4"/>
  <c r="AM236" i="4" s="1"/>
  <c r="AF236" i="4"/>
  <c r="AS236" i="4" s="1"/>
  <c r="AT236" i="4" s="1"/>
  <c r="AJ271" i="15" s="1"/>
  <c r="E234" i="14"/>
  <c r="F234" i="14" s="1"/>
  <c r="H234" i="14" s="1"/>
  <c r="AU235" i="4"/>
  <c r="BT224" i="4"/>
  <c r="BQ224" i="4"/>
  <c r="BR224" i="4"/>
  <c r="BX224" i="4" s="1"/>
  <c r="AF547" i="15" s="1"/>
  <c r="BY224" i="4"/>
  <c r="BZ224" i="4" s="1"/>
  <c r="AL251" i="15" s="1"/>
  <c r="BA226" i="4"/>
  <c r="BC225" i="4"/>
  <c r="BF225" i="4" s="1"/>
  <c r="BG225" i="4" s="1"/>
  <c r="BW224" i="4"/>
  <c r="I226" i="4"/>
  <c r="L226" i="4" s="1"/>
  <c r="AB573" i="15" s="1"/>
  <c r="G227" i="4"/>
  <c r="J227" i="4" s="1"/>
  <c r="K227" i="4" s="1"/>
  <c r="AN236" i="4" l="1"/>
  <c r="AO236" i="4"/>
  <c r="AP236" i="4" s="1"/>
  <c r="AE237" i="4"/>
  <c r="V237" i="4"/>
  <c r="AG236" i="4"/>
  <c r="AH236" i="4" s="1"/>
  <c r="AI236" i="4" s="1"/>
  <c r="AJ236" i="4" s="1"/>
  <c r="CA224" i="4"/>
  <c r="BH225" i="4"/>
  <c r="BS225" i="4" s="1"/>
  <c r="BL225" i="4"/>
  <c r="BM225" i="4" s="1"/>
  <c r="BN225" i="4" s="1"/>
  <c r="BO225" i="4" s="1"/>
  <c r="BP225" i="4" s="1"/>
  <c r="AY226" i="4"/>
  <c r="BD226" i="4"/>
  <c r="E227" i="4"/>
  <c r="E225" i="12"/>
  <c r="F225" i="12" s="1"/>
  <c r="H225" i="12" s="1"/>
  <c r="O226" i="4"/>
  <c r="AL236" i="4" l="1"/>
  <c r="AQ236" i="4"/>
  <c r="AK236" i="4"/>
  <c r="W237" i="4"/>
  <c r="Z237" i="4" s="1"/>
  <c r="AA237" i="4" s="1"/>
  <c r="U238" i="4"/>
  <c r="X238" i="4" s="1"/>
  <c r="Y238" i="4" s="1"/>
  <c r="AR236" i="4"/>
  <c r="BT225" i="4"/>
  <c r="BU225" i="4"/>
  <c r="BQ225" i="4"/>
  <c r="BR225" i="4"/>
  <c r="BY225" i="4"/>
  <c r="BZ225" i="4" s="1"/>
  <c r="AL252" i="15" s="1"/>
  <c r="BE226" i="4"/>
  <c r="BB226" i="4"/>
  <c r="BK226" i="4"/>
  <c r="H227" i="4"/>
  <c r="G228" i="4" s="1"/>
  <c r="E235" i="14" l="1"/>
  <c r="F235" i="14" s="1"/>
  <c r="H235" i="14" s="1"/>
  <c r="AD592" i="15"/>
  <c r="AU236" i="4"/>
  <c r="S238" i="4"/>
  <c r="AB237" i="4"/>
  <c r="AM237" i="4" s="1"/>
  <c r="AF237" i="4"/>
  <c r="AG237" i="4" s="1"/>
  <c r="AH237" i="4" s="1"/>
  <c r="AI237" i="4" s="1"/>
  <c r="BV225" i="4"/>
  <c r="BW225" i="4" s="1"/>
  <c r="BC226" i="4"/>
  <c r="BF226" i="4" s="1"/>
  <c r="BG226" i="4" s="1"/>
  <c r="BA227" i="4"/>
  <c r="J228" i="4"/>
  <c r="K228" i="4" s="1"/>
  <c r="E228" i="4"/>
  <c r="I227" i="4"/>
  <c r="L227" i="4" s="1"/>
  <c r="E226" i="12" l="1"/>
  <c r="F226" i="12" s="1"/>
  <c r="H226" i="12" s="1"/>
  <c r="AB579" i="15"/>
  <c r="AS237" i="4"/>
  <c r="AT237" i="4" s="1"/>
  <c r="AJ272" i="15" s="1"/>
  <c r="AJ237" i="4"/>
  <c r="AL237" i="4" s="1"/>
  <c r="AN237" i="4"/>
  <c r="AO237" i="4"/>
  <c r="AP237" i="4" s="1"/>
  <c r="AE238" i="4"/>
  <c r="V238" i="4"/>
  <c r="BX225" i="4"/>
  <c r="BH226" i="4"/>
  <c r="BS226" i="4" s="1"/>
  <c r="BL226" i="4"/>
  <c r="BM226" i="4" s="1"/>
  <c r="BN226" i="4" s="1"/>
  <c r="BO226" i="4" s="1"/>
  <c r="BP226" i="4" s="1"/>
  <c r="AY227" i="4"/>
  <c r="BD227" i="4"/>
  <c r="H228" i="4"/>
  <c r="G229" i="4" s="1"/>
  <c r="J229" i="4" s="1"/>
  <c r="K229" i="4" s="1"/>
  <c r="O227" i="4"/>
  <c r="CA225" i="4" l="1"/>
  <c r="AF569" i="15"/>
  <c r="AQ237" i="4"/>
  <c r="AR237" i="4"/>
  <c r="E236" i="14" s="1"/>
  <c r="F236" i="14" s="1"/>
  <c r="H236" i="14" s="1"/>
  <c r="W238" i="4"/>
  <c r="Z238" i="4" s="1"/>
  <c r="AA238" i="4" s="1"/>
  <c r="U239" i="4"/>
  <c r="X239" i="4" s="1"/>
  <c r="AK237" i="4"/>
  <c r="BT226" i="4"/>
  <c r="BU226" i="4"/>
  <c r="BR226" i="4"/>
  <c r="BY226" i="4"/>
  <c r="BZ226" i="4" s="1"/>
  <c r="AL253" i="15" s="1"/>
  <c r="BQ226" i="4"/>
  <c r="BE227" i="4"/>
  <c r="BK227" i="4"/>
  <c r="BB227" i="4"/>
  <c r="I228" i="4"/>
  <c r="L228" i="4" s="1"/>
  <c r="E229" i="4"/>
  <c r="O228" i="4" l="1"/>
  <c r="AB581" i="15"/>
  <c r="AU237" i="4"/>
  <c r="AD597" i="15"/>
  <c r="AB238" i="4"/>
  <c r="AM238" i="4" s="1"/>
  <c r="AF238" i="4"/>
  <c r="AS238" i="4" s="1"/>
  <c r="AT238" i="4" s="1"/>
  <c r="AJ273" i="15" s="1"/>
  <c r="S239" i="4"/>
  <c r="Y239" i="4"/>
  <c r="BV226" i="4"/>
  <c r="BX226" i="4" s="1"/>
  <c r="BC227" i="4"/>
  <c r="BF227" i="4" s="1"/>
  <c r="BG227" i="4" s="1"/>
  <c r="BA228" i="4"/>
  <c r="E227" i="12"/>
  <c r="F227" i="12" s="1"/>
  <c r="H227" i="12" s="1"/>
  <c r="H229" i="4"/>
  <c r="CA226" i="4" l="1"/>
  <c r="AF571" i="15"/>
  <c r="AE239" i="4"/>
  <c r="V239" i="4"/>
  <c r="AG238" i="4"/>
  <c r="AH238" i="4" s="1"/>
  <c r="AI238" i="4" s="1"/>
  <c r="AN238" i="4"/>
  <c r="AO238" i="4"/>
  <c r="BW226" i="4"/>
  <c r="BH227" i="4"/>
  <c r="BS227" i="4" s="1"/>
  <c r="BL227" i="4"/>
  <c r="BM227" i="4" s="1"/>
  <c r="BN227" i="4" s="1"/>
  <c r="BO227" i="4" s="1"/>
  <c r="AY228" i="4"/>
  <c r="BD228" i="4"/>
  <c r="I229" i="4"/>
  <c r="L229" i="4" s="1"/>
  <c r="AB583" i="15" s="1"/>
  <c r="G230" i="4"/>
  <c r="J230" i="4" s="1"/>
  <c r="K230" i="4" s="1"/>
  <c r="AJ238" i="4" l="1"/>
  <c r="AL238" i="4" s="1"/>
  <c r="W239" i="4"/>
  <c r="Z239" i="4" s="1"/>
  <c r="AA239" i="4" s="1"/>
  <c r="U240" i="4"/>
  <c r="X240" i="4" s="1"/>
  <c r="AP238" i="4"/>
  <c r="BT227" i="4"/>
  <c r="BU227" i="4"/>
  <c r="BV227" i="4" s="1"/>
  <c r="BY227" i="4"/>
  <c r="BZ227" i="4" s="1"/>
  <c r="AL254" i="15" s="1"/>
  <c r="BE228" i="4"/>
  <c r="BK228" i="4"/>
  <c r="BB228" i="4"/>
  <c r="BP227" i="4"/>
  <c r="BR227" i="4" s="1"/>
  <c r="E230" i="4"/>
  <c r="E228" i="12"/>
  <c r="F228" i="12" s="1"/>
  <c r="H228" i="12" s="1"/>
  <c r="O229" i="4"/>
  <c r="AQ238" i="4" l="1"/>
  <c r="AK238" i="4"/>
  <c r="S240" i="4"/>
  <c r="Y240" i="4"/>
  <c r="AB239" i="4"/>
  <c r="AM239" i="4" s="1"/>
  <c r="AF239" i="4"/>
  <c r="AG239" i="4" s="1"/>
  <c r="AH239" i="4" s="1"/>
  <c r="AI239" i="4" s="1"/>
  <c r="AJ239" i="4" s="1"/>
  <c r="AK239" i="4" s="1"/>
  <c r="AR238" i="4"/>
  <c r="AD602" i="15" s="1"/>
  <c r="BA229" i="4"/>
  <c r="BC228" i="4"/>
  <c r="BF228" i="4" s="1"/>
  <c r="BG228" i="4" s="1"/>
  <c r="BX227" i="4"/>
  <c r="BQ227" i="4"/>
  <c r="H230" i="4"/>
  <c r="CA227" i="4" l="1"/>
  <c r="AF574" i="15"/>
  <c r="AE240" i="4"/>
  <c r="V240" i="4"/>
  <c r="E237" i="14"/>
  <c r="F237" i="14" s="1"/>
  <c r="H237" i="14" s="1"/>
  <c r="AU238" i="4"/>
  <c r="AS239" i="4"/>
  <c r="AT239" i="4" s="1"/>
  <c r="AJ274" i="15" s="1"/>
  <c r="AL239" i="4"/>
  <c r="AN239" i="4"/>
  <c r="AO239" i="4"/>
  <c r="BW227" i="4"/>
  <c r="AY229" i="4"/>
  <c r="BD229" i="4"/>
  <c r="BH228" i="4"/>
  <c r="BS228" i="4" s="1"/>
  <c r="BL228" i="4"/>
  <c r="G231" i="4"/>
  <c r="J231" i="4" s="1"/>
  <c r="K231" i="4" s="1"/>
  <c r="I230" i="4"/>
  <c r="L230" i="4" s="1"/>
  <c r="AB586" i="15" s="1"/>
  <c r="W240" i="4" l="1"/>
  <c r="Z240" i="4" s="1"/>
  <c r="AA240" i="4" s="1"/>
  <c r="U241" i="4"/>
  <c r="X241" i="4" s="1"/>
  <c r="Y241" i="4" s="1"/>
  <c r="AP239" i="4"/>
  <c r="AQ239" i="4" s="1"/>
  <c r="BT228" i="4"/>
  <c r="BU228" i="4"/>
  <c r="BV228" i="4" s="1"/>
  <c r="BM228" i="4"/>
  <c r="BN228" i="4" s="1"/>
  <c r="BO228" i="4" s="1"/>
  <c r="BY228" i="4"/>
  <c r="BZ228" i="4" s="1"/>
  <c r="AL255" i="15" s="1"/>
  <c r="BE229" i="4"/>
  <c r="BK229" i="4"/>
  <c r="BB229" i="4"/>
  <c r="E231" i="4"/>
  <c r="O230" i="4"/>
  <c r="E229" i="12"/>
  <c r="F229" i="12" s="1"/>
  <c r="H229" i="12" s="1"/>
  <c r="S241" i="4" l="1"/>
  <c r="V241" i="4" s="1"/>
  <c r="AB240" i="4"/>
  <c r="AM240" i="4" s="1"/>
  <c r="AF240" i="4"/>
  <c r="AG240" i="4" s="1"/>
  <c r="AH240" i="4" s="1"/>
  <c r="AI240" i="4" s="1"/>
  <c r="AJ240" i="4" s="1"/>
  <c r="U242" i="4"/>
  <c r="X242" i="4" s="1"/>
  <c r="Y242" i="4" s="1"/>
  <c r="W241" i="4"/>
  <c r="Z241" i="4" s="1"/>
  <c r="AA241" i="4" s="1"/>
  <c r="AR239" i="4"/>
  <c r="AD604" i="15" s="1"/>
  <c r="BC229" i="4"/>
  <c r="BF229" i="4" s="1"/>
  <c r="BG229" i="4" s="1"/>
  <c r="BA230" i="4"/>
  <c r="BP228" i="4"/>
  <c r="BQ228" i="4" s="1"/>
  <c r="H231" i="4"/>
  <c r="AE241" i="4" l="1"/>
  <c r="AN240" i="4"/>
  <c r="AO240" i="4"/>
  <c r="AP240" i="4" s="1"/>
  <c r="AQ240" i="4" s="1"/>
  <c r="AK240" i="4"/>
  <c r="AS240" i="4"/>
  <c r="AT240" i="4" s="1"/>
  <c r="AJ275" i="15" s="1"/>
  <c r="AL240" i="4"/>
  <c r="AB241" i="4"/>
  <c r="AM241" i="4" s="1"/>
  <c r="AF241" i="4"/>
  <c r="AS241" i="4" s="1"/>
  <c r="AT241" i="4" s="1"/>
  <c r="AJ276" i="15" s="1"/>
  <c r="E238" i="14"/>
  <c r="F238" i="14" s="1"/>
  <c r="H238" i="14" s="1"/>
  <c r="AU239" i="4"/>
  <c r="S242" i="4"/>
  <c r="BW228" i="4"/>
  <c r="BR228" i="4"/>
  <c r="BX228" i="4" s="1"/>
  <c r="BD230" i="4"/>
  <c r="BH229" i="4"/>
  <c r="BS229" i="4" s="1"/>
  <c r="BL229" i="4"/>
  <c r="BM229" i="4" s="1"/>
  <c r="BN229" i="4" s="1"/>
  <c r="BO229" i="4" s="1"/>
  <c r="AY230" i="4"/>
  <c r="I231" i="4"/>
  <c r="L231" i="4" s="1"/>
  <c r="AB587" i="15" s="1"/>
  <c r="G232" i="4"/>
  <c r="J232" i="4" s="1"/>
  <c r="K232" i="4" s="1"/>
  <c r="CA228" i="4" l="1"/>
  <c r="AF576" i="15"/>
  <c r="AR240" i="4"/>
  <c r="AU240" i="4"/>
  <c r="V242" i="4"/>
  <c r="AE242" i="4"/>
  <c r="AG241" i="4"/>
  <c r="AH241" i="4" s="1"/>
  <c r="AN241" i="4"/>
  <c r="AO241" i="4"/>
  <c r="AP241" i="4" s="1"/>
  <c r="BP229" i="4"/>
  <c r="BR229" i="4" s="1"/>
  <c r="BY229" i="4"/>
  <c r="BZ229" i="4" s="1"/>
  <c r="AL256" i="15" s="1"/>
  <c r="BE230" i="4"/>
  <c r="BB230" i="4"/>
  <c r="BK230" i="4"/>
  <c r="BT229" i="4"/>
  <c r="BU229" i="4"/>
  <c r="BV229" i="4" s="1"/>
  <c r="E232" i="4"/>
  <c r="O231" i="4"/>
  <c r="E230" i="12"/>
  <c r="F230" i="12" s="1"/>
  <c r="H230" i="12" s="1"/>
  <c r="E239" i="14" l="1"/>
  <c r="F239" i="14" s="1"/>
  <c r="H239" i="14" s="1"/>
  <c r="AD606" i="15"/>
  <c r="AI241" i="4"/>
  <c r="W242" i="4"/>
  <c r="Z242" i="4" s="1"/>
  <c r="AA242" i="4" s="1"/>
  <c r="U243" i="4"/>
  <c r="X243" i="4" s="1"/>
  <c r="Y243" i="4" s="1"/>
  <c r="BQ229" i="4"/>
  <c r="BX229" i="4"/>
  <c r="BA231" i="4"/>
  <c r="BC230" i="4"/>
  <c r="BF230" i="4" s="1"/>
  <c r="BG230" i="4" s="1"/>
  <c r="H232" i="4"/>
  <c r="CA229" i="4" l="1"/>
  <c r="AF579" i="15"/>
  <c r="AB242" i="4"/>
  <c r="AM242" i="4" s="1"/>
  <c r="AF242" i="4"/>
  <c r="AS242" i="4" s="1"/>
  <c r="AT242" i="4" s="1"/>
  <c r="AJ277" i="15" s="1"/>
  <c r="S243" i="4"/>
  <c r="AJ241" i="4"/>
  <c r="BW229" i="4"/>
  <c r="AY231" i="4"/>
  <c r="BD231" i="4"/>
  <c r="BH230" i="4"/>
  <c r="BS230" i="4" s="1"/>
  <c r="BL230" i="4"/>
  <c r="G233" i="4"/>
  <c r="J233" i="4" s="1"/>
  <c r="K233" i="4" s="1"/>
  <c r="I232" i="4"/>
  <c r="L232" i="4" s="1"/>
  <c r="AB590" i="15" s="1"/>
  <c r="AO242" i="4" l="1"/>
  <c r="AP242" i="4" s="1"/>
  <c r="AN242" i="4"/>
  <c r="V243" i="4"/>
  <c r="AE243" i="4"/>
  <c r="AG242" i="4"/>
  <c r="AH242" i="4" s="1"/>
  <c r="AI242" i="4" s="1"/>
  <c r="AQ241" i="4"/>
  <c r="AL241" i="4"/>
  <c r="AR241" i="4" s="1"/>
  <c r="AD608" i="15" s="1"/>
  <c r="AK241" i="4"/>
  <c r="BT230" i="4"/>
  <c r="BU230" i="4"/>
  <c r="BV230" i="4" s="1"/>
  <c r="BM230" i="4"/>
  <c r="BN230" i="4" s="1"/>
  <c r="BO230" i="4" s="1"/>
  <c r="BY230" i="4"/>
  <c r="BZ230" i="4" s="1"/>
  <c r="AL257" i="15" s="1"/>
  <c r="BE231" i="4"/>
  <c r="BK231" i="4"/>
  <c r="BB231" i="4"/>
  <c r="E233" i="4"/>
  <c r="O232" i="4"/>
  <c r="E231" i="12"/>
  <c r="F231" i="12" s="1"/>
  <c r="H231" i="12" s="1"/>
  <c r="E240" i="14" l="1"/>
  <c r="F240" i="14" s="1"/>
  <c r="H240" i="14" s="1"/>
  <c r="AU241" i="4"/>
  <c r="W243" i="4"/>
  <c r="Z243" i="4" s="1"/>
  <c r="AA243" i="4" s="1"/>
  <c r="U244" i="4"/>
  <c r="X244" i="4" s="1"/>
  <c r="Y244" i="4" s="1"/>
  <c r="AJ242" i="4"/>
  <c r="AK242" i="4" s="1"/>
  <c r="BA232" i="4"/>
  <c r="BC231" i="4"/>
  <c r="BP230" i="4"/>
  <c r="BR230" i="4" s="1"/>
  <c r="H233" i="4"/>
  <c r="S244" i="4" l="1"/>
  <c r="AE244" i="4" s="1"/>
  <c r="AB243" i="4"/>
  <c r="AM243" i="4" s="1"/>
  <c r="AF243" i="4"/>
  <c r="AL242" i="4"/>
  <c r="AR242" i="4" s="1"/>
  <c r="AD611" i="15" s="1"/>
  <c r="AQ242" i="4"/>
  <c r="BX230" i="4"/>
  <c r="BF231" i="4"/>
  <c r="BG231" i="4" s="1"/>
  <c r="AY232" i="4"/>
  <c r="BK232" i="4" s="1"/>
  <c r="BD232" i="4"/>
  <c r="BQ230" i="4"/>
  <c r="BW230" i="4"/>
  <c r="G234" i="4"/>
  <c r="J234" i="4" s="1"/>
  <c r="K234" i="4" s="1"/>
  <c r="I233" i="4"/>
  <c r="L233" i="4" s="1"/>
  <c r="AB592" i="15" s="1"/>
  <c r="CA230" i="4" l="1"/>
  <c r="AF581" i="15"/>
  <c r="V244" i="4"/>
  <c r="U245" i="4" s="1"/>
  <c r="AS243" i="4"/>
  <c r="AT243" i="4" s="1"/>
  <c r="AJ278" i="15" s="1"/>
  <c r="AN243" i="4"/>
  <c r="AO243" i="4"/>
  <c r="AP243" i="4" s="1"/>
  <c r="E241" i="14"/>
  <c r="F241" i="14" s="1"/>
  <c r="H241" i="14" s="1"/>
  <c r="AU242" i="4"/>
  <c r="AG243" i="4"/>
  <c r="AH243" i="4" s="1"/>
  <c r="AI243" i="4" s="1"/>
  <c r="AJ243" i="4" s="1"/>
  <c r="AK243" i="4" s="1"/>
  <c r="BB232" i="4"/>
  <c r="BA233" i="4" s="1"/>
  <c r="AY233" i="4" s="1"/>
  <c r="BH231" i="4"/>
  <c r="BS231" i="4" s="1"/>
  <c r="BL231" i="4"/>
  <c r="BM231" i="4" s="1"/>
  <c r="BN231" i="4" s="1"/>
  <c r="BO231" i="4" s="1"/>
  <c r="BE232" i="4"/>
  <c r="E234" i="4"/>
  <c r="O233" i="4"/>
  <c r="E232" i="12"/>
  <c r="F232" i="12" s="1"/>
  <c r="H232" i="12" s="1"/>
  <c r="W244" i="4" l="1"/>
  <c r="Z244" i="4" s="1"/>
  <c r="AA244" i="4" s="1"/>
  <c r="AB244" i="4" s="1"/>
  <c r="AM244" i="4" s="1"/>
  <c r="AO244" i="4" s="1"/>
  <c r="AL243" i="4"/>
  <c r="AR243" i="4" s="1"/>
  <c r="AQ243" i="4"/>
  <c r="X245" i="4"/>
  <c r="Y245" i="4" s="1"/>
  <c r="S245" i="4"/>
  <c r="BC232" i="4"/>
  <c r="BB233" i="4" s="1"/>
  <c r="BD233" i="4"/>
  <c r="BE233" i="4" s="1"/>
  <c r="BT231" i="4"/>
  <c r="BU231" i="4"/>
  <c r="BV231" i="4" s="1"/>
  <c r="BP231" i="4"/>
  <c r="BQ231" i="4" s="1"/>
  <c r="BY231" i="4"/>
  <c r="BZ231" i="4" s="1"/>
  <c r="AL258" i="15" s="1"/>
  <c r="BK233" i="4"/>
  <c r="H234" i="4"/>
  <c r="I234" i="4" s="1"/>
  <c r="L234" i="4" s="1"/>
  <c r="AB594" i="15" s="1"/>
  <c r="AF244" i="4" l="1"/>
  <c r="AS244" i="4" s="1"/>
  <c r="AT244" i="4" s="1"/>
  <c r="AJ279" i="15" s="1"/>
  <c r="AN244" i="4"/>
  <c r="AG244" i="4"/>
  <c r="AH244" i="4" s="1"/>
  <c r="AI244" i="4" s="1"/>
  <c r="E242" i="14"/>
  <c r="F242" i="14" s="1"/>
  <c r="H242" i="14" s="1"/>
  <c r="AD614" i="15"/>
  <c r="AU243" i="4"/>
  <c r="AE245" i="4"/>
  <c r="V245" i="4"/>
  <c r="AP244" i="4"/>
  <c r="BF232" i="4"/>
  <c r="BG232" i="4" s="1"/>
  <c r="BR231" i="4"/>
  <c r="BX231" i="4" s="1"/>
  <c r="BA234" i="4"/>
  <c r="BC233" i="4"/>
  <c r="BF233" i="4" s="1"/>
  <c r="BG233" i="4" s="1"/>
  <c r="BW231" i="4"/>
  <c r="G235" i="4"/>
  <c r="J235" i="4" s="1"/>
  <c r="K235" i="4" s="1"/>
  <c r="O234" i="4"/>
  <c r="E233" i="12"/>
  <c r="F233" i="12" s="1"/>
  <c r="H233" i="12" s="1"/>
  <c r="CA231" i="4" l="1"/>
  <c r="AF585" i="15"/>
  <c r="U246" i="4"/>
  <c r="X246" i="4" s="1"/>
  <c r="Y246" i="4" s="1"/>
  <c r="W245" i="4"/>
  <c r="Z245" i="4" s="1"/>
  <c r="AA245" i="4" s="1"/>
  <c r="AJ244" i="4"/>
  <c r="AK244" i="4" s="1"/>
  <c r="BL232" i="4"/>
  <c r="BH232" i="4"/>
  <c r="BS232" i="4" s="1"/>
  <c r="BH233" i="4"/>
  <c r="BS233" i="4" s="1"/>
  <c r="BL233" i="4"/>
  <c r="BM233" i="4" s="1"/>
  <c r="BN233" i="4" s="1"/>
  <c r="BO233" i="4" s="1"/>
  <c r="BP233" i="4" s="1"/>
  <c r="BD234" i="4"/>
  <c r="AY234" i="4"/>
  <c r="E235" i="4"/>
  <c r="S246" i="4" l="1"/>
  <c r="V246" i="4" s="1"/>
  <c r="U247" i="4" s="1"/>
  <c r="AB245" i="4"/>
  <c r="AM245" i="4" s="1"/>
  <c r="AF245" i="4"/>
  <c r="AL244" i="4"/>
  <c r="AR244" i="4" s="1"/>
  <c r="AD616" i="15" s="1"/>
  <c r="AQ244" i="4"/>
  <c r="BT233" i="4"/>
  <c r="BT232" i="4"/>
  <c r="BU232" i="4"/>
  <c r="BV232" i="4" s="1"/>
  <c r="BY232" i="4"/>
  <c r="BZ232" i="4" s="1"/>
  <c r="AL259" i="15" s="1"/>
  <c r="BM232" i="4"/>
  <c r="BN232" i="4" s="1"/>
  <c r="BO232" i="4" s="1"/>
  <c r="BP232" i="4" s="1"/>
  <c r="BR232" i="4" s="1"/>
  <c r="BQ233" i="4"/>
  <c r="BE234" i="4"/>
  <c r="BY233" i="4"/>
  <c r="BZ233" i="4" s="1"/>
  <c r="AL260" i="15" s="1"/>
  <c r="BR233" i="4"/>
  <c r="BB234" i="4"/>
  <c r="BK234" i="4"/>
  <c r="H235" i="4"/>
  <c r="G236" i="4" s="1"/>
  <c r="J236" i="4" s="1"/>
  <c r="K236" i="4" s="1"/>
  <c r="W246" i="4" l="1"/>
  <c r="Z246" i="4" s="1"/>
  <c r="AA246" i="4" s="1"/>
  <c r="AF246" i="4" s="1"/>
  <c r="AS246" i="4" s="1"/>
  <c r="AT246" i="4" s="1"/>
  <c r="AJ281" i="15" s="1"/>
  <c r="AE246" i="4"/>
  <c r="AG245" i="4"/>
  <c r="AH245" i="4" s="1"/>
  <c r="AI245" i="4" s="1"/>
  <c r="AJ245" i="4" s="1"/>
  <c r="AS245" i="4"/>
  <c r="AT245" i="4" s="1"/>
  <c r="AJ280" i="15" s="1"/>
  <c r="AN245" i="4"/>
  <c r="AO245" i="4"/>
  <c r="AP245" i="4" s="1"/>
  <c r="X247" i="4"/>
  <c r="Y247" i="4" s="1"/>
  <c r="E243" i="14"/>
  <c r="F243" i="14" s="1"/>
  <c r="H243" i="14" s="1"/>
  <c r="AU244" i="4"/>
  <c r="S247" i="4"/>
  <c r="BX232" i="4"/>
  <c r="BU233" i="4"/>
  <c r="BV233" i="4" s="1"/>
  <c r="BW233" i="4" s="1"/>
  <c r="BW232" i="4"/>
  <c r="BQ232" i="4"/>
  <c r="I235" i="4"/>
  <c r="L235" i="4" s="1"/>
  <c r="BA235" i="4"/>
  <c r="BC234" i="4"/>
  <c r="BF234" i="4" s="1"/>
  <c r="BG234" i="4" s="1"/>
  <c r="E236" i="4"/>
  <c r="O235" i="4" l="1"/>
  <c r="AB548" i="15"/>
  <c r="CA232" i="4"/>
  <c r="AF587" i="15"/>
  <c r="AB246" i="4"/>
  <c r="AM246" i="4" s="1"/>
  <c r="AN246" i="4" s="1"/>
  <c r="AK245" i="4"/>
  <c r="AQ245" i="4"/>
  <c r="AL245" i="4"/>
  <c r="AR245" i="4" s="1"/>
  <c r="AE247" i="4"/>
  <c r="V247" i="4"/>
  <c r="AG246" i="4"/>
  <c r="AH246" i="4" s="1"/>
  <c r="AI246" i="4" s="1"/>
  <c r="E234" i="12"/>
  <c r="F234" i="12" s="1"/>
  <c r="H234" i="12" s="1"/>
  <c r="AY235" i="4"/>
  <c r="BD235" i="4"/>
  <c r="BX233" i="4"/>
  <c r="BH234" i="4"/>
  <c r="BS234" i="4" s="1"/>
  <c r="BL234" i="4"/>
  <c r="H236" i="4"/>
  <c r="AO246" i="4" l="1"/>
  <c r="CA233" i="4"/>
  <c r="AF591" i="15"/>
  <c r="E244" i="14"/>
  <c r="F244" i="14" s="1"/>
  <c r="H244" i="14" s="1"/>
  <c r="AD618" i="15"/>
  <c r="AU245" i="4"/>
  <c r="W247" i="4"/>
  <c r="Z247" i="4" s="1"/>
  <c r="AA247" i="4" s="1"/>
  <c r="U248" i="4"/>
  <c r="S248" i="4" s="1"/>
  <c r="AP246" i="4"/>
  <c r="AJ246" i="4"/>
  <c r="BT234" i="4"/>
  <c r="BU234" i="4"/>
  <c r="BV234" i="4" s="1"/>
  <c r="BE235" i="4"/>
  <c r="BM234" i="4"/>
  <c r="BN234" i="4" s="1"/>
  <c r="BO234" i="4" s="1"/>
  <c r="BY234" i="4"/>
  <c r="BZ234" i="4" s="1"/>
  <c r="AL261" i="15" s="1"/>
  <c r="BK235" i="4"/>
  <c r="BB235" i="4"/>
  <c r="G237" i="4"/>
  <c r="J237" i="4" s="1"/>
  <c r="K237" i="4" s="1"/>
  <c r="I236" i="4"/>
  <c r="L236" i="4" s="1"/>
  <c r="AB591" i="15" s="1"/>
  <c r="AE248" i="4" l="1"/>
  <c r="V248" i="4"/>
  <c r="X248" i="4"/>
  <c r="Y248" i="4" s="1"/>
  <c r="AL246" i="4"/>
  <c r="AR246" i="4" s="1"/>
  <c r="AD620" i="15" s="1"/>
  <c r="AQ246" i="4"/>
  <c r="AK246" i="4"/>
  <c r="AF247" i="4"/>
  <c r="AS247" i="4" s="1"/>
  <c r="AT247" i="4" s="1"/>
  <c r="AJ282" i="15" s="1"/>
  <c r="AB247" i="4"/>
  <c r="AM247" i="4" s="1"/>
  <c r="BC235" i="4"/>
  <c r="BF235" i="4" s="1"/>
  <c r="BG235" i="4" s="1"/>
  <c r="BA236" i="4"/>
  <c r="BP234" i="4"/>
  <c r="BR234" i="4" s="1"/>
  <c r="E237" i="4"/>
  <c r="E235" i="12"/>
  <c r="F235" i="12" s="1"/>
  <c r="H235" i="12" s="1"/>
  <c r="O236" i="4"/>
  <c r="AG247" i="4" l="1"/>
  <c r="AH247" i="4" s="1"/>
  <c r="AI247" i="4" s="1"/>
  <c r="W248" i="4"/>
  <c r="Z248" i="4" s="1"/>
  <c r="AA248" i="4" s="1"/>
  <c r="U249" i="4"/>
  <c r="S249" i="4" s="1"/>
  <c r="AE249" i="4" s="1"/>
  <c r="AN247" i="4"/>
  <c r="AO247" i="4"/>
  <c r="E245" i="14"/>
  <c r="F245" i="14" s="1"/>
  <c r="H245" i="14" s="1"/>
  <c r="AU246" i="4"/>
  <c r="BQ234" i="4"/>
  <c r="BW234" i="4"/>
  <c r="BX234" i="4"/>
  <c r="BH235" i="4"/>
  <c r="BS235" i="4" s="1"/>
  <c r="BL235" i="4"/>
  <c r="BM235" i="4" s="1"/>
  <c r="BN235" i="4" s="1"/>
  <c r="BO235" i="4" s="1"/>
  <c r="AY236" i="4"/>
  <c r="BD236" i="4"/>
  <c r="H237" i="4"/>
  <c r="CA234" i="4" l="1"/>
  <c r="AF593" i="15"/>
  <c r="AP247" i="4"/>
  <c r="X249" i="4"/>
  <c r="AF248" i="4"/>
  <c r="AS248" i="4" s="1"/>
  <c r="AT248" i="4" s="1"/>
  <c r="AJ283" i="15" s="1"/>
  <c r="AB248" i="4"/>
  <c r="AM248" i="4" s="1"/>
  <c r="AN248" i="4" s="1"/>
  <c r="V249" i="4"/>
  <c r="AJ247" i="4"/>
  <c r="AL247" i="4" s="1"/>
  <c r="BP235" i="4"/>
  <c r="BQ235" i="4" s="1"/>
  <c r="BT235" i="4"/>
  <c r="BU235" i="4"/>
  <c r="BV235" i="4" s="1"/>
  <c r="BY235" i="4"/>
  <c r="BZ235" i="4" s="1"/>
  <c r="AL36" i="15" s="1"/>
  <c r="BE236" i="4"/>
  <c r="BK236" i="4"/>
  <c r="BB236" i="4"/>
  <c r="G238" i="4"/>
  <c r="I237" i="4"/>
  <c r="L237" i="4" s="1"/>
  <c r="AB598" i="15" s="1"/>
  <c r="AK247" i="4" l="1"/>
  <c r="AG248" i="4"/>
  <c r="AH248" i="4" s="1"/>
  <c r="AI248" i="4" s="1"/>
  <c r="AR247" i="4"/>
  <c r="AO248" i="4"/>
  <c r="U250" i="4"/>
  <c r="S250" i="4" s="1"/>
  <c r="W249" i="4"/>
  <c r="Y249" i="4"/>
  <c r="AQ247" i="4"/>
  <c r="BC236" i="4"/>
  <c r="BF236" i="4" s="1"/>
  <c r="BG236" i="4" s="1"/>
  <c r="BA237" i="4"/>
  <c r="BR235" i="4"/>
  <c r="BX235" i="4" s="1"/>
  <c r="BW235" i="4"/>
  <c r="O237" i="4"/>
  <c r="E236" i="12"/>
  <c r="F236" i="12" s="1"/>
  <c r="H236" i="12" s="1"/>
  <c r="J238" i="4"/>
  <c r="K238" i="4" s="1"/>
  <c r="E238" i="4"/>
  <c r="CA235" i="4" l="1"/>
  <c r="AF563" i="15"/>
  <c r="AU247" i="4"/>
  <c r="AD622" i="15"/>
  <c r="E246" i="14"/>
  <c r="F246" i="14" s="1"/>
  <c r="H246" i="14" s="1"/>
  <c r="AJ248" i="4"/>
  <c r="AK248" i="4" s="1"/>
  <c r="AE250" i="4"/>
  <c r="V250" i="4"/>
  <c r="Z249" i="4"/>
  <c r="AA249" i="4" s="1"/>
  <c r="X250" i="4"/>
  <c r="Y250" i="4" s="1"/>
  <c r="AP248" i="4"/>
  <c r="AY237" i="4"/>
  <c r="BD237" i="4"/>
  <c r="BH236" i="4"/>
  <c r="BS236" i="4" s="1"/>
  <c r="BL236" i="4"/>
  <c r="BM236" i="4" s="1"/>
  <c r="BN236" i="4" s="1"/>
  <c r="BO236" i="4" s="1"/>
  <c r="H238" i="4"/>
  <c r="U251" i="4" l="1"/>
  <c r="S251" i="4" s="1"/>
  <c r="W250" i="4"/>
  <c r="Z250" i="4" s="1"/>
  <c r="AA250" i="4" s="1"/>
  <c r="AB249" i="4"/>
  <c r="AM249" i="4" s="1"/>
  <c r="AF249" i="4"/>
  <c r="AG249" i="4" s="1"/>
  <c r="AH249" i="4" s="1"/>
  <c r="AI249" i="4" s="1"/>
  <c r="AL248" i="4"/>
  <c r="AR248" i="4" s="1"/>
  <c r="AD624" i="15" s="1"/>
  <c r="AQ248" i="4"/>
  <c r="BT236" i="4"/>
  <c r="BU236" i="4"/>
  <c r="BV236" i="4" s="1"/>
  <c r="BP236" i="4"/>
  <c r="BR236" i="4" s="1"/>
  <c r="BY236" i="4"/>
  <c r="BZ236" i="4" s="1"/>
  <c r="AL262" i="15" s="1"/>
  <c r="BE237" i="4"/>
  <c r="BK237" i="4"/>
  <c r="BB237" i="4"/>
  <c r="G239" i="4"/>
  <c r="J239" i="4" s="1"/>
  <c r="K239" i="4" s="1"/>
  <c r="I238" i="4"/>
  <c r="L238" i="4" s="1"/>
  <c r="AB601" i="15" s="1"/>
  <c r="AE251" i="4" l="1"/>
  <c r="V251" i="4"/>
  <c r="W251" i="4" s="1"/>
  <c r="AJ249" i="4"/>
  <c r="AL249" i="4" s="1"/>
  <c r="AS249" i="4"/>
  <c r="AT249" i="4" s="1"/>
  <c r="AJ284" i="15" s="1"/>
  <c r="AF250" i="4"/>
  <c r="AG250" i="4" s="1"/>
  <c r="AH250" i="4" s="1"/>
  <c r="AI250" i="4" s="1"/>
  <c r="AJ250" i="4" s="1"/>
  <c r="AK250" i="4" s="1"/>
  <c r="AB250" i="4"/>
  <c r="AM250" i="4" s="1"/>
  <c r="AN250" i="4" s="1"/>
  <c r="E247" i="14"/>
  <c r="F247" i="14" s="1"/>
  <c r="H247" i="14" s="1"/>
  <c r="AU248" i="4"/>
  <c r="AN249" i="4"/>
  <c r="AO249" i="4"/>
  <c r="X251" i="4"/>
  <c r="Y251" i="4" s="1"/>
  <c r="BQ236" i="4"/>
  <c r="BA238" i="4"/>
  <c r="AY238" i="4" s="1"/>
  <c r="BC237" i="4"/>
  <c r="BF237" i="4" s="1"/>
  <c r="BG237" i="4" s="1"/>
  <c r="BW236" i="4"/>
  <c r="O238" i="4"/>
  <c r="E237" i="12"/>
  <c r="F237" i="12" s="1"/>
  <c r="H237" i="12" s="1"/>
  <c r="E239" i="4"/>
  <c r="U252" i="4" l="1"/>
  <c r="S252" i="4" s="1"/>
  <c r="AE252" i="4" s="1"/>
  <c r="AK249" i="4"/>
  <c r="AP249" i="4"/>
  <c r="AR249" i="4" s="1"/>
  <c r="AD626" i="15" s="1"/>
  <c r="AS250" i="4"/>
  <c r="AT250" i="4" s="1"/>
  <c r="AJ285" i="15" s="1"/>
  <c r="AL250" i="4"/>
  <c r="Z251" i="4"/>
  <c r="AA251" i="4" s="1"/>
  <c r="BB238" i="4"/>
  <c r="BK238" i="4"/>
  <c r="BH237" i="4"/>
  <c r="BS237" i="4" s="1"/>
  <c r="BL237" i="4"/>
  <c r="BM237" i="4" s="1"/>
  <c r="BN237" i="4" s="1"/>
  <c r="BO237" i="4" s="1"/>
  <c r="BP237" i="4" s="1"/>
  <c r="BX236" i="4"/>
  <c r="BD238" i="4"/>
  <c r="H239" i="4"/>
  <c r="CA236" i="4" l="1"/>
  <c r="AF592" i="15"/>
  <c r="AQ249" i="4"/>
  <c r="X252" i="4"/>
  <c r="Y252" i="4" s="1"/>
  <c r="V252" i="4"/>
  <c r="U253" i="4" s="1"/>
  <c r="S253" i="4" s="1"/>
  <c r="AE253" i="4" s="1"/>
  <c r="AO250" i="4"/>
  <c r="AP250" i="4" s="1"/>
  <c r="AQ250" i="4" s="1"/>
  <c r="E248" i="14"/>
  <c r="F248" i="14" s="1"/>
  <c r="H248" i="14" s="1"/>
  <c r="AU249" i="4"/>
  <c r="AB251" i="4"/>
  <c r="AM251" i="4" s="1"/>
  <c r="AN251" i="4" s="1"/>
  <c r="AF251" i="4"/>
  <c r="BT237" i="4"/>
  <c r="BU237" i="4"/>
  <c r="BV237" i="4" s="1"/>
  <c r="BQ237" i="4"/>
  <c r="BR237" i="4"/>
  <c r="BY237" i="4"/>
  <c r="BZ237" i="4" s="1"/>
  <c r="AL263" i="15" s="1"/>
  <c r="BC238" i="4"/>
  <c r="BA239" i="4"/>
  <c r="BE238" i="4"/>
  <c r="I239" i="4"/>
  <c r="L239" i="4" s="1"/>
  <c r="AB603" i="15" s="1"/>
  <c r="G240" i="4"/>
  <c r="J240" i="4" s="1"/>
  <c r="K240" i="4" s="1"/>
  <c r="W252" i="4" l="1"/>
  <c r="V253" i="4" s="1"/>
  <c r="W253" i="4" s="1"/>
  <c r="AR250" i="4"/>
  <c r="AO251" i="4"/>
  <c r="X253" i="4"/>
  <c r="Y253" i="4" s="1"/>
  <c r="AG251" i="4"/>
  <c r="AH251" i="4" s="1"/>
  <c r="AI251" i="4" s="1"/>
  <c r="AJ251" i="4" s="1"/>
  <c r="AS251" i="4"/>
  <c r="AT251" i="4" s="1"/>
  <c r="AJ286" i="15" s="1"/>
  <c r="BW237" i="4"/>
  <c r="AY239" i="4"/>
  <c r="BD239" i="4"/>
  <c r="BF238" i="4"/>
  <c r="BG238" i="4" s="1"/>
  <c r="E240" i="4"/>
  <c r="E238" i="12"/>
  <c r="F238" i="12" s="1"/>
  <c r="H238" i="12" s="1"/>
  <c r="O239" i="4"/>
  <c r="E249" i="14" l="1"/>
  <c r="F249" i="14" s="1"/>
  <c r="H249" i="14" s="1"/>
  <c r="AD628" i="15"/>
  <c r="U254" i="4"/>
  <c r="S254" i="4" s="1"/>
  <c r="AE254" i="4" s="1"/>
  <c r="Z252" i="4"/>
  <c r="AA252" i="4" s="1"/>
  <c r="AU250" i="4"/>
  <c r="AP251" i="4"/>
  <c r="AK251" i="4"/>
  <c r="Z253" i="4"/>
  <c r="AA253" i="4" s="1"/>
  <c r="AL251" i="4"/>
  <c r="BX237" i="4"/>
  <c r="BE239" i="4"/>
  <c r="BH238" i="4"/>
  <c r="BS238" i="4" s="1"/>
  <c r="BL238" i="4"/>
  <c r="BM238" i="4" s="1"/>
  <c r="BN238" i="4" s="1"/>
  <c r="BO238" i="4" s="1"/>
  <c r="BK239" i="4"/>
  <c r="BB239" i="4"/>
  <c r="H240" i="4"/>
  <c r="G241" i="4" s="1"/>
  <c r="J241" i="4" s="1"/>
  <c r="K241" i="4" s="1"/>
  <c r="CA237" i="4" l="1"/>
  <c r="AF598" i="15"/>
  <c r="V254" i="4"/>
  <c r="X254" i="4"/>
  <c r="Y254" i="4" s="1"/>
  <c r="AF252" i="4"/>
  <c r="AB252" i="4"/>
  <c r="AM252" i="4" s="1"/>
  <c r="AN252" i="4" s="1"/>
  <c r="AQ251" i="4"/>
  <c r="AR251" i="4"/>
  <c r="AD630" i="15" s="1"/>
  <c r="AF253" i="4"/>
  <c r="AB253" i="4"/>
  <c r="AM253" i="4" s="1"/>
  <c r="AN253" i="4" s="1"/>
  <c r="U255" i="4"/>
  <c r="W254" i="4"/>
  <c r="BT238" i="4"/>
  <c r="BU238" i="4"/>
  <c r="BV238" i="4" s="1"/>
  <c r="BA240" i="4"/>
  <c r="AY240" i="4" s="1"/>
  <c r="BC239" i="4"/>
  <c r="BF239" i="4" s="1"/>
  <c r="BG239" i="4" s="1"/>
  <c r="BP238" i="4"/>
  <c r="BR238" i="4" s="1"/>
  <c r="BY238" i="4"/>
  <c r="BZ238" i="4" s="1"/>
  <c r="AL264" i="15" s="1"/>
  <c r="I240" i="4"/>
  <c r="L240" i="4" s="1"/>
  <c r="E241" i="4"/>
  <c r="O240" i="4" l="1"/>
  <c r="AB605" i="15"/>
  <c r="Z254" i="4"/>
  <c r="AA254" i="4" s="1"/>
  <c r="AG252" i="4"/>
  <c r="AH252" i="4" s="1"/>
  <c r="AI252" i="4" s="1"/>
  <c r="AS252" i="4"/>
  <c r="AT252" i="4" s="1"/>
  <c r="AJ287" i="15" s="1"/>
  <c r="AO252" i="4"/>
  <c r="AP252" i="4" s="1"/>
  <c r="E250" i="14"/>
  <c r="F250" i="14" s="1"/>
  <c r="H250" i="14" s="1"/>
  <c r="AU251" i="4"/>
  <c r="X255" i="4"/>
  <c r="Y255" i="4" s="1"/>
  <c r="AS253" i="4"/>
  <c r="AT253" i="4" s="1"/>
  <c r="AJ288" i="15" s="1"/>
  <c r="S255" i="4"/>
  <c r="AB254" i="4"/>
  <c r="AM254" i="4" s="1"/>
  <c r="AN254" i="4" s="1"/>
  <c r="AF254" i="4"/>
  <c r="AG254" i="4" s="1"/>
  <c r="AH254" i="4" s="1"/>
  <c r="AI254" i="4" s="1"/>
  <c r="AG253" i="4"/>
  <c r="AH253" i="4" s="1"/>
  <c r="AI253" i="4" s="1"/>
  <c r="AJ253" i="4" s="1"/>
  <c r="E239" i="12"/>
  <c r="F239" i="12" s="1"/>
  <c r="H239" i="12" s="1"/>
  <c r="BX238" i="4"/>
  <c r="BB240" i="4"/>
  <c r="BK240" i="4"/>
  <c r="BH239" i="4"/>
  <c r="BS239" i="4" s="1"/>
  <c r="BL239" i="4"/>
  <c r="BM239" i="4" s="1"/>
  <c r="BN239" i="4" s="1"/>
  <c r="BO239" i="4" s="1"/>
  <c r="BW238" i="4"/>
  <c r="BD240" i="4"/>
  <c r="BQ238" i="4"/>
  <c r="H241" i="4"/>
  <c r="CA238" i="4" l="1"/>
  <c r="AF600" i="15"/>
  <c r="AO253" i="4"/>
  <c r="AP253" i="4" s="1"/>
  <c r="AO254" i="4" s="1"/>
  <c r="AJ252" i="4"/>
  <c r="AL252" i="4" s="1"/>
  <c r="AR252" i="4" s="1"/>
  <c r="AD633" i="15" s="1"/>
  <c r="AL253" i="4"/>
  <c r="AK253" i="4"/>
  <c r="AJ254" i="4"/>
  <c r="AL254" i="4" s="1"/>
  <c r="AS254" i="4"/>
  <c r="AT254" i="4" s="1"/>
  <c r="AJ289" i="15" s="1"/>
  <c r="AE255" i="4"/>
  <c r="V255" i="4"/>
  <c r="BT239" i="4"/>
  <c r="BU239" i="4"/>
  <c r="BV239" i="4" s="1"/>
  <c r="BY239" i="4"/>
  <c r="BZ239" i="4" s="1"/>
  <c r="AL265" i="15" s="1"/>
  <c r="BP239" i="4"/>
  <c r="BQ239" i="4" s="1"/>
  <c r="BE240" i="4"/>
  <c r="BA241" i="4"/>
  <c r="BC240" i="4"/>
  <c r="G242" i="4"/>
  <c r="I241" i="4"/>
  <c r="L241" i="4" s="1"/>
  <c r="AB607" i="15" s="1"/>
  <c r="AK252" i="4" l="1"/>
  <c r="AQ252" i="4"/>
  <c r="E251" i="14"/>
  <c r="F251" i="14" s="1"/>
  <c r="H251" i="14" s="1"/>
  <c r="AU252" i="4"/>
  <c r="AK254" i="4"/>
  <c r="AP254" i="4"/>
  <c r="AR254" i="4" s="1"/>
  <c r="U256" i="4"/>
  <c r="S256" i="4" s="1"/>
  <c r="AE256" i="4" s="1"/>
  <c r="W255" i="4"/>
  <c r="Z255" i="4" s="1"/>
  <c r="AA255" i="4" s="1"/>
  <c r="AQ253" i="4"/>
  <c r="AR253" i="4"/>
  <c r="AD636" i="15" s="1"/>
  <c r="BD241" i="4"/>
  <c r="BE241" i="4" s="1"/>
  <c r="BF240" i="4"/>
  <c r="BG240" i="4" s="1"/>
  <c r="BW239" i="4"/>
  <c r="AY241" i="4"/>
  <c r="BR239" i="4"/>
  <c r="E240" i="12"/>
  <c r="F240" i="12" s="1"/>
  <c r="H240" i="12" s="1"/>
  <c r="O241" i="4"/>
  <c r="J242" i="4"/>
  <c r="K242" i="4" s="1"/>
  <c r="E242" i="4"/>
  <c r="E253" i="14" l="1"/>
  <c r="F253" i="14" s="1"/>
  <c r="H253" i="14" s="1"/>
  <c r="AD638" i="15"/>
  <c r="AQ254" i="4"/>
  <c r="AU254" i="4"/>
  <c r="V256" i="4"/>
  <c r="U257" i="4" s="1"/>
  <c r="S257" i="4" s="1"/>
  <c r="AE257" i="4" s="1"/>
  <c r="AF255" i="4"/>
  <c r="AG255" i="4" s="1"/>
  <c r="AH255" i="4" s="1"/>
  <c r="AI255" i="4" s="1"/>
  <c r="AB255" i="4"/>
  <c r="AM255" i="4" s="1"/>
  <c r="E252" i="14"/>
  <c r="F252" i="14" s="1"/>
  <c r="H252" i="14" s="1"/>
  <c r="AU253" i="4"/>
  <c r="X256" i="4"/>
  <c r="BH240" i="4"/>
  <c r="BS240" i="4" s="1"/>
  <c r="BU240" i="4" s="1"/>
  <c r="BV240" i="4" s="1"/>
  <c r="BL240" i="4"/>
  <c r="BM240" i="4" s="1"/>
  <c r="BN240" i="4" s="1"/>
  <c r="BO240" i="4" s="1"/>
  <c r="BP240" i="4" s="1"/>
  <c r="BX239" i="4"/>
  <c r="BK241" i="4"/>
  <c r="BB241" i="4"/>
  <c r="H242" i="4"/>
  <c r="CA239" i="4" l="1"/>
  <c r="AF604" i="15"/>
  <c r="W256" i="4"/>
  <c r="AJ255" i="4"/>
  <c r="AK255" i="4" s="1"/>
  <c r="AN255" i="4"/>
  <c r="AO255" i="4"/>
  <c r="V257" i="4"/>
  <c r="Y256" i="4"/>
  <c r="X257" i="4" s="1"/>
  <c r="Y257" i="4" s="1"/>
  <c r="AS255" i="4"/>
  <c r="AT255" i="4" s="1"/>
  <c r="AJ290" i="15" s="1"/>
  <c r="BY240" i="4"/>
  <c r="BZ240" i="4" s="1"/>
  <c r="AL266" i="15" s="1"/>
  <c r="BR240" i="4"/>
  <c r="BX240" i="4" s="1"/>
  <c r="AF606" i="15" s="1"/>
  <c r="BT240" i="4"/>
  <c r="BQ240" i="4"/>
  <c r="BC241" i="4"/>
  <c r="BF241" i="4" s="1"/>
  <c r="BG241" i="4" s="1"/>
  <c r="BA242" i="4"/>
  <c r="I242" i="4"/>
  <c r="L242" i="4" s="1"/>
  <c r="AB609" i="15" s="1"/>
  <c r="G243" i="4"/>
  <c r="J243" i="4" s="1"/>
  <c r="K243" i="4" s="1"/>
  <c r="AL255" i="4" l="1"/>
  <c r="U258" i="4"/>
  <c r="W257" i="4"/>
  <c r="Z257" i="4" s="1"/>
  <c r="AA257" i="4" s="1"/>
  <c r="AP255" i="4"/>
  <c r="AQ255" i="4" s="1"/>
  <c r="CA240" i="4"/>
  <c r="Z256" i="4"/>
  <c r="AA256" i="4" s="1"/>
  <c r="BW240" i="4"/>
  <c r="AY242" i="4"/>
  <c r="BD242" i="4"/>
  <c r="BH241" i="4"/>
  <c r="BS241" i="4" s="1"/>
  <c r="BL241" i="4"/>
  <c r="E243" i="4"/>
  <c r="E241" i="12"/>
  <c r="F241" i="12" s="1"/>
  <c r="H241" i="12" s="1"/>
  <c r="O242" i="4"/>
  <c r="AF256" i="4" l="1"/>
  <c r="AB256" i="4"/>
  <c r="AM256" i="4" s="1"/>
  <c r="X258" i="4"/>
  <c r="Y258" i="4" s="1"/>
  <c r="AR255" i="4"/>
  <c r="AD640" i="15" s="1"/>
  <c r="S258" i="4"/>
  <c r="AB257" i="4"/>
  <c r="AM257" i="4" s="1"/>
  <c r="AN257" i="4" s="1"/>
  <c r="AF257" i="4"/>
  <c r="AG257" i="4" s="1"/>
  <c r="BT241" i="4"/>
  <c r="BU241" i="4"/>
  <c r="BV241" i="4" s="1"/>
  <c r="BM241" i="4"/>
  <c r="BN241" i="4" s="1"/>
  <c r="BO241" i="4" s="1"/>
  <c r="BP241" i="4" s="1"/>
  <c r="BY241" i="4"/>
  <c r="BZ241" i="4" s="1"/>
  <c r="AL267" i="15" s="1"/>
  <c r="BK242" i="4"/>
  <c r="BB242" i="4"/>
  <c r="BE242" i="4"/>
  <c r="H243" i="4"/>
  <c r="AE258" i="4" l="1"/>
  <c r="V258" i="4"/>
  <c r="AS257" i="4"/>
  <c r="AT257" i="4" s="1"/>
  <c r="AJ292" i="15" s="1"/>
  <c r="AH257" i="4"/>
  <c r="AN256" i="4"/>
  <c r="AO256" i="4"/>
  <c r="E254" i="14"/>
  <c r="F254" i="14" s="1"/>
  <c r="H254" i="14" s="1"/>
  <c r="AU255" i="4"/>
  <c r="AG256" i="4"/>
  <c r="AH256" i="4" s="1"/>
  <c r="AI256" i="4" s="1"/>
  <c r="AS256" i="4"/>
  <c r="AT256" i="4" s="1"/>
  <c r="AJ291" i="15" s="1"/>
  <c r="BR241" i="4"/>
  <c r="BX241" i="4" s="1"/>
  <c r="BA243" i="4"/>
  <c r="BC242" i="4"/>
  <c r="BF242" i="4" s="1"/>
  <c r="BG242" i="4" s="1"/>
  <c r="BQ241" i="4"/>
  <c r="I243" i="4"/>
  <c r="L243" i="4" s="1"/>
  <c r="AB611" i="15" s="1"/>
  <c r="G244" i="4"/>
  <c r="CA241" i="4" l="1"/>
  <c r="AF609" i="15"/>
  <c r="AI257" i="4"/>
  <c r="AJ257" i="4" s="1"/>
  <c r="AL257" i="4" s="1"/>
  <c r="AJ256" i="4"/>
  <c r="AK256" i="4" s="1"/>
  <c r="W258" i="4"/>
  <c r="U259" i="4"/>
  <c r="X259" i="4" s="1"/>
  <c r="AP256" i="4"/>
  <c r="AO257" i="4" s="1"/>
  <c r="BW241" i="4"/>
  <c r="AY243" i="4"/>
  <c r="BD243" i="4"/>
  <c r="BH242" i="4"/>
  <c r="BS242" i="4" s="1"/>
  <c r="BL242" i="4"/>
  <c r="E244" i="4"/>
  <c r="J244" i="4"/>
  <c r="K244" i="4" s="1"/>
  <c r="E242" i="12"/>
  <c r="F242" i="12" s="1"/>
  <c r="H242" i="12" s="1"/>
  <c r="O243" i="4"/>
  <c r="S259" i="4" l="1"/>
  <c r="V259" i="4" s="1"/>
  <c r="AK257" i="4"/>
  <c r="Y259" i="4"/>
  <c r="Z258" i="4"/>
  <c r="AA258" i="4" s="1"/>
  <c r="AP257" i="4"/>
  <c r="AL256" i="4"/>
  <c r="AR256" i="4" s="1"/>
  <c r="AD643" i="15" s="1"/>
  <c r="AQ256" i="4"/>
  <c r="BT242" i="4"/>
  <c r="BU242" i="4"/>
  <c r="BV242" i="4" s="1"/>
  <c r="BE243" i="4"/>
  <c r="BK243" i="4"/>
  <c r="BB243" i="4"/>
  <c r="BM242" i="4"/>
  <c r="BN242" i="4" s="1"/>
  <c r="BO242" i="4" s="1"/>
  <c r="BP242" i="4" s="1"/>
  <c r="BQ242" i="4" s="1"/>
  <c r="BY242" i="4"/>
  <c r="BZ242" i="4" s="1"/>
  <c r="AL268" i="15" s="1"/>
  <c r="H244" i="4"/>
  <c r="AE259" i="4" l="1"/>
  <c r="AR257" i="4"/>
  <c r="AD646" i="15" s="1"/>
  <c r="AQ257" i="4"/>
  <c r="E255" i="14"/>
  <c r="F255" i="14" s="1"/>
  <c r="H255" i="14" s="1"/>
  <c r="AU256" i="4"/>
  <c r="AB258" i="4"/>
  <c r="AM258" i="4" s="1"/>
  <c r="AF258" i="4"/>
  <c r="W259" i="4"/>
  <c r="Z259" i="4" s="1"/>
  <c r="AA259" i="4" s="1"/>
  <c r="U260" i="4"/>
  <c r="BR242" i="4"/>
  <c r="BW242" i="4"/>
  <c r="BC243" i="4"/>
  <c r="BF243" i="4" s="1"/>
  <c r="BG243" i="4" s="1"/>
  <c r="BA244" i="4"/>
  <c r="G245" i="4"/>
  <c r="I244" i="4"/>
  <c r="L244" i="4" s="1"/>
  <c r="AB613" i="15" s="1"/>
  <c r="X260" i="4" l="1"/>
  <c r="Y260" i="4" s="1"/>
  <c r="AB259" i="4"/>
  <c r="AM259" i="4" s="1"/>
  <c r="AN259" i="4" s="1"/>
  <c r="AF259" i="4"/>
  <c r="AG259" i="4" s="1"/>
  <c r="AG258" i="4"/>
  <c r="AH258" i="4" s="1"/>
  <c r="AI258" i="4" s="1"/>
  <c r="AJ258" i="4" s="1"/>
  <c r="AS258" i="4"/>
  <c r="AT258" i="4" s="1"/>
  <c r="AJ293" i="15" s="1"/>
  <c r="S260" i="4"/>
  <c r="AN258" i="4"/>
  <c r="AO258" i="4"/>
  <c r="E256" i="14"/>
  <c r="F256" i="14" s="1"/>
  <c r="H256" i="14" s="1"/>
  <c r="AU257" i="4"/>
  <c r="BX242" i="4"/>
  <c r="AY244" i="4"/>
  <c r="BD244" i="4"/>
  <c r="BH243" i="4"/>
  <c r="BS243" i="4" s="1"/>
  <c r="BL243" i="4"/>
  <c r="O244" i="4"/>
  <c r="E243" i="12"/>
  <c r="F243" i="12" s="1"/>
  <c r="H243" i="12" s="1"/>
  <c r="E245" i="4"/>
  <c r="J245" i="4"/>
  <c r="K245" i="4" s="1"/>
  <c r="CA242" i="4" l="1"/>
  <c r="AF612" i="15"/>
  <c r="AH259" i="4"/>
  <c r="AI259" i="4" s="1"/>
  <c r="AJ259" i="4" s="1"/>
  <c r="AL259" i="4" s="1"/>
  <c r="AL258" i="4"/>
  <c r="AP258" i="4"/>
  <c r="AO259" i="4" s="1"/>
  <c r="AK258" i="4"/>
  <c r="AE260" i="4"/>
  <c r="V260" i="4"/>
  <c r="AS259" i="4"/>
  <c r="AT259" i="4" s="1"/>
  <c r="AJ294" i="15" s="1"/>
  <c r="BT243" i="4"/>
  <c r="BU243" i="4"/>
  <c r="BV243" i="4" s="1"/>
  <c r="BE244" i="4"/>
  <c r="BM243" i="4"/>
  <c r="BN243" i="4" s="1"/>
  <c r="BO243" i="4" s="1"/>
  <c r="BY243" i="4"/>
  <c r="BZ243" i="4" s="1"/>
  <c r="AL269" i="15" s="1"/>
  <c r="BK244" i="4"/>
  <c r="BB244" i="4"/>
  <c r="H245" i="4"/>
  <c r="AP259" i="4" l="1"/>
  <c r="AQ259" i="4" s="1"/>
  <c r="AR258" i="4"/>
  <c r="AD649" i="15" s="1"/>
  <c r="AQ258" i="4"/>
  <c r="U261" i="4"/>
  <c r="S261" i="4" s="1"/>
  <c r="W260" i="4"/>
  <c r="Z260" i="4" s="1"/>
  <c r="AA260" i="4" s="1"/>
  <c r="AK259" i="4"/>
  <c r="BA245" i="4"/>
  <c r="BC244" i="4"/>
  <c r="BF244" i="4" s="1"/>
  <c r="BG244" i="4" s="1"/>
  <c r="BP243" i="4"/>
  <c r="BQ243" i="4" s="1"/>
  <c r="I245" i="4"/>
  <c r="L245" i="4" s="1"/>
  <c r="AB615" i="15" s="1"/>
  <c r="G246" i="4"/>
  <c r="AR259" i="4" l="1"/>
  <c r="AE261" i="4"/>
  <c r="V261" i="4"/>
  <c r="E257" i="14"/>
  <c r="F257" i="14" s="1"/>
  <c r="H257" i="14" s="1"/>
  <c r="AU258" i="4"/>
  <c r="AF260" i="4"/>
  <c r="AG260" i="4" s="1"/>
  <c r="AH260" i="4" s="1"/>
  <c r="AI260" i="4" s="1"/>
  <c r="AJ260" i="4" s="1"/>
  <c r="AB260" i="4"/>
  <c r="AM260" i="4" s="1"/>
  <c r="X261" i="4"/>
  <c r="Y261" i="4" s="1"/>
  <c r="BW243" i="4"/>
  <c r="BR243" i="4"/>
  <c r="BX243" i="4" s="1"/>
  <c r="BD245" i="4"/>
  <c r="AY245" i="4"/>
  <c r="BH244" i="4"/>
  <c r="BS244" i="4" s="1"/>
  <c r="BL244" i="4"/>
  <c r="J246" i="4"/>
  <c r="K246" i="4" s="1"/>
  <c r="E246" i="4"/>
  <c r="O245" i="4"/>
  <c r="E244" i="12"/>
  <c r="F244" i="12" s="1"/>
  <c r="H244" i="12" s="1"/>
  <c r="CA243" i="4" l="1"/>
  <c r="AF614" i="15"/>
  <c r="E258" i="14"/>
  <c r="F258" i="14" s="1"/>
  <c r="H258" i="14" s="1"/>
  <c r="AD651" i="15"/>
  <c r="AU259" i="4"/>
  <c r="AK260" i="4"/>
  <c r="AN260" i="4"/>
  <c r="AO260" i="4"/>
  <c r="W261" i="4"/>
  <c r="Z261" i="4" s="1"/>
  <c r="AA261" i="4" s="1"/>
  <c r="U262" i="4"/>
  <c r="S262" i="4" s="1"/>
  <c r="AE262" i="4" s="1"/>
  <c r="AS260" i="4"/>
  <c r="AT260" i="4" s="1"/>
  <c r="AJ295" i="15" s="1"/>
  <c r="AL260" i="4"/>
  <c r="BT244" i="4"/>
  <c r="BU244" i="4"/>
  <c r="BV244" i="4" s="1"/>
  <c r="BY244" i="4"/>
  <c r="BZ244" i="4" s="1"/>
  <c r="AL270" i="15" s="1"/>
  <c r="BE245" i="4"/>
  <c r="BM244" i="4"/>
  <c r="BN244" i="4" s="1"/>
  <c r="BO244" i="4" s="1"/>
  <c r="BP244" i="4" s="1"/>
  <c r="BB245" i="4"/>
  <c r="BK245" i="4"/>
  <c r="H246" i="4"/>
  <c r="AP260" i="4" l="1"/>
  <c r="V262" i="4"/>
  <c r="X262" i="4"/>
  <c r="AB261" i="4"/>
  <c r="AM261" i="4" s="1"/>
  <c r="AN261" i="4" s="1"/>
  <c r="AF261" i="4"/>
  <c r="BR244" i="4"/>
  <c r="BX244" i="4" s="1"/>
  <c r="BA246" i="4"/>
  <c r="BC245" i="4"/>
  <c r="BF245" i="4" s="1"/>
  <c r="BG245" i="4" s="1"/>
  <c r="BQ244" i="4"/>
  <c r="BW244" i="4"/>
  <c r="G247" i="4"/>
  <c r="I246" i="4"/>
  <c r="L246" i="4" s="1"/>
  <c r="AB617" i="15" s="1"/>
  <c r="CA244" i="4" l="1"/>
  <c r="AF616" i="15"/>
  <c r="AO261" i="4"/>
  <c r="AP261" i="4" s="1"/>
  <c r="AG261" i="4"/>
  <c r="AH261" i="4" s="1"/>
  <c r="AI261" i="4" s="1"/>
  <c r="AJ261" i="4" s="1"/>
  <c r="AK261" i="4" s="1"/>
  <c r="AS261" i="4"/>
  <c r="AT261" i="4" s="1"/>
  <c r="AJ296" i="15" s="1"/>
  <c r="W262" i="4"/>
  <c r="U263" i="4"/>
  <c r="S263" i="4" s="1"/>
  <c r="AE263" i="4" s="1"/>
  <c r="Y262" i="4"/>
  <c r="AR260" i="4"/>
  <c r="AD654" i="15" s="1"/>
  <c r="AQ260" i="4"/>
  <c r="AY246" i="4"/>
  <c r="BD246" i="4"/>
  <c r="BH245" i="4"/>
  <c r="BS245" i="4" s="1"/>
  <c r="BL245" i="4"/>
  <c r="BM245" i="4" s="1"/>
  <c r="BN245" i="4" s="1"/>
  <c r="BO245" i="4" s="1"/>
  <c r="BP245" i="4" s="1"/>
  <c r="O246" i="4"/>
  <c r="E245" i="12"/>
  <c r="F245" i="12" s="1"/>
  <c r="H245" i="12" s="1"/>
  <c r="J247" i="4"/>
  <c r="K247" i="4" s="1"/>
  <c r="E247" i="4"/>
  <c r="AQ261" i="4" l="1"/>
  <c r="AL261" i="4"/>
  <c r="AR261" i="4" s="1"/>
  <c r="X263" i="4"/>
  <c r="Y263" i="4"/>
  <c r="E259" i="14"/>
  <c r="F259" i="14" s="1"/>
  <c r="H259" i="14" s="1"/>
  <c r="AU260" i="4"/>
  <c r="Z262" i="4"/>
  <c r="AA262" i="4" s="1"/>
  <c r="V263" i="4"/>
  <c r="BQ245" i="4"/>
  <c r="BT245" i="4"/>
  <c r="BU245" i="4"/>
  <c r="BV245" i="4" s="1"/>
  <c r="BE246" i="4"/>
  <c r="BR245" i="4"/>
  <c r="BY245" i="4"/>
  <c r="BZ245" i="4" s="1"/>
  <c r="AL271" i="15" s="1"/>
  <c r="BK246" i="4"/>
  <c r="BB246" i="4"/>
  <c r="H247" i="4"/>
  <c r="E260" i="14" l="1"/>
  <c r="F260" i="14" s="1"/>
  <c r="H260" i="14" s="1"/>
  <c r="AD656" i="15"/>
  <c r="AU261" i="4"/>
  <c r="AB262" i="4"/>
  <c r="AM262" i="4" s="1"/>
  <c r="AF262" i="4"/>
  <c r="AG262" i="4" s="1"/>
  <c r="AH262" i="4" s="1"/>
  <c r="AI262" i="4" s="1"/>
  <c r="AJ262" i="4" s="1"/>
  <c r="U264" i="4"/>
  <c r="S264" i="4" s="1"/>
  <c r="W263" i="4"/>
  <c r="BC246" i="4"/>
  <c r="BF246" i="4" s="1"/>
  <c r="BG246" i="4" s="1"/>
  <c r="BA247" i="4"/>
  <c r="AY247" i="4" s="1"/>
  <c r="BW245" i="4"/>
  <c r="G248" i="4"/>
  <c r="I247" i="4"/>
  <c r="L247" i="4" s="1"/>
  <c r="AB620" i="15" s="1"/>
  <c r="AE264" i="4" l="1"/>
  <c r="V264" i="4"/>
  <c r="AS262" i="4"/>
  <c r="AT262" i="4" s="1"/>
  <c r="AJ297" i="15" s="1"/>
  <c r="AL262" i="4"/>
  <c r="X264" i="4"/>
  <c r="Y264" i="4" s="1"/>
  <c r="Z263" i="4"/>
  <c r="AA263" i="4" s="1"/>
  <c r="AN262" i="4"/>
  <c r="AO262" i="4"/>
  <c r="AK262" i="4"/>
  <c r="BX245" i="4"/>
  <c r="BB247" i="4"/>
  <c r="BK247" i="4"/>
  <c r="BD247" i="4"/>
  <c r="BH246" i="4"/>
  <c r="BS246" i="4" s="1"/>
  <c r="BL246" i="4"/>
  <c r="O247" i="4"/>
  <c r="E246" i="12"/>
  <c r="F246" i="12" s="1"/>
  <c r="H246" i="12" s="1"/>
  <c r="J248" i="4"/>
  <c r="K248" i="4" s="1"/>
  <c r="E248" i="4"/>
  <c r="CA245" i="4" l="1"/>
  <c r="AF618" i="15"/>
  <c r="AF263" i="4"/>
  <c r="AG263" i="4" s="1"/>
  <c r="AH263" i="4" s="1"/>
  <c r="AI263" i="4" s="1"/>
  <c r="AB263" i="4"/>
  <c r="AM263" i="4" s="1"/>
  <c r="AN263" i="4" s="1"/>
  <c r="AP262" i="4"/>
  <c r="AQ262" i="4" s="1"/>
  <c r="U265" i="4"/>
  <c r="X265" i="4" s="1"/>
  <c r="Y265" i="4" s="1"/>
  <c r="W264" i="4"/>
  <c r="Z264" i="4" s="1"/>
  <c r="AA264" i="4" s="1"/>
  <c r="BT246" i="4"/>
  <c r="BU246" i="4"/>
  <c r="BV246" i="4" s="1"/>
  <c r="BE247" i="4"/>
  <c r="BM246" i="4"/>
  <c r="BN246" i="4" s="1"/>
  <c r="BO246" i="4" s="1"/>
  <c r="BP246" i="4" s="1"/>
  <c r="BQ246" i="4" s="1"/>
  <c r="BY246" i="4"/>
  <c r="BZ246" i="4" s="1"/>
  <c r="AL272" i="15" s="1"/>
  <c r="BC247" i="4"/>
  <c r="BA248" i="4"/>
  <c r="H248" i="4"/>
  <c r="S265" i="4" l="1"/>
  <c r="AJ263" i="4"/>
  <c r="AL263" i="4" s="1"/>
  <c r="AF264" i="4"/>
  <c r="AB264" i="4"/>
  <c r="AM264" i="4" s="1"/>
  <c r="AN264" i="4" s="1"/>
  <c r="AR262" i="4"/>
  <c r="AD658" i="15" s="1"/>
  <c r="AO263" i="4"/>
  <c r="AS263" i="4"/>
  <c r="AT263" i="4" s="1"/>
  <c r="AJ298" i="15" s="1"/>
  <c r="BD248" i="4"/>
  <c r="BE248" i="4" s="1"/>
  <c r="BF247" i="4"/>
  <c r="BG247" i="4" s="1"/>
  <c r="BR246" i="4"/>
  <c r="BW246" i="4"/>
  <c r="AY248" i="4"/>
  <c r="I248" i="4"/>
  <c r="L248" i="4" s="1"/>
  <c r="AB623" i="15" s="1"/>
  <c r="G249" i="4"/>
  <c r="AE265" i="4" l="1"/>
  <c r="V265" i="4"/>
  <c r="AP263" i="4"/>
  <c r="AR263" i="4" s="1"/>
  <c r="AD661" i="15" s="1"/>
  <c r="AS264" i="4"/>
  <c r="AT264" i="4" s="1"/>
  <c r="AJ299" i="15" s="1"/>
  <c r="E261" i="14"/>
  <c r="F261" i="14" s="1"/>
  <c r="H261" i="14" s="1"/>
  <c r="AU262" i="4"/>
  <c r="AG264" i="4"/>
  <c r="AH264" i="4" s="1"/>
  <c r="AI264" i="4" s="1"/>
  <c r="AK263" i="4"/>
  <c r="BL247" i="4"/>
  <c r="BY247" i="4" s="1"/>
  <c r="BZ247" i="4" s="1"/>
  <c r="AL273" i="15" s="1"/>
  <c r="BH247" i="4"/>
  <c r="BX246" i="4"/>
  <c r="BK248" i="4"/>
  <c r="BB248" i="4"/>
  <c r="J249" i="4"/>
  <c r="K249" i="4" s="1"/>
  <c r="E249" i="4"/>
  <c r="E247" i="12"/>
  <c r="F247" i="12" s="1"/>
  <c r="H247" i="12" s="1"/>
  <c r="O248" i="4"/>
  <c r="CA246" i="4" l="1"/>
  <c r="AF620" i="15"/>
  <c r="U266" i="4"/>
  <c r="X266" i="4" s="1"/>
  <c r="Y266" i="4" s="1"/>
  <c r="W265" i="4"/>
  <c r="Z265" i="4" s="1"/>
  <c r="AA265" i="4" s="1"/>
  <c r="AO264" i="4"/>
  <c r="AP264" i="4" s="1"/>
  <c r="E262" i="14"/>
  <c r="F262" i="14" s="1"/>
  <c r="H262" i="14" s="1"/>
  <c r="AU263" i="4"/>
  <c r="AJ264" i="4"/>
  <c r="AQ263" i="4"/>
  <c r="BM247" i="4"/>
  <c r="BN247" i="4" s="1"/>
  <c r="BO247" i="4" s="1"/>
  <c r="BP247" i="4" s="1"/>
  <c r="BS247" i="4"/>
  <c r="BT247" i="4" s="1"/>
  <c r="BA249" i="4"/>
  <c r="BC248" i="4"/>
  <c r="BF248" i="4" s="1"/>
  <c r="BG248" i="4" s="1"/>
  <c r="H249" i="4"/>
  <c r="S266" i="4" l="1"/>
  <c r="AE266" i="4" s="1"/>
  <c r="AB265" i="4"/>
  <c r="AM265" i="4" s="1"/>
  <c r="AF265" i="4"/>
  <c r="AQ264" i="4"/>
  <c r="AL264" i="4"/>
  <c r="AR264" i="4" s="1"/>
  <c r="AD659" i="15" s="1"/>
  <c r="AK264" i="4"/>
  <c r="BR247" i="4"/>
  <c r="BQ247" i="4"/>
  <c r="BU247" i="4"/>
  <c r="BV247" i="4" s="1"/>
  <c r="BW247" i="4" s="1"/>
  <c r="AY249" i="4"/>
  <c r="BD249" i="4"/>
  <c r="BH248" i="4"/>
  <c r="BS248" i="4" s="1"/>
  <c r="BL248" i="4"/>
  <c r="BM248" i="4" s="1"/>
  <c r="BN248" i="4" s="1"/>
  <c r="BO248" i="4" s="1"/>
  <c r="BP248" i="4" s="1"/>
  <c r="G250" i="4"/>
  <c r="J250" i="4" s="1"/>
  <c r="K250" i="4" s="1"/>
  <c r="I249" i="4"/>
  <c r="L249" i="4" s="1"/>
  <c r="AB625" i="15" s="1"/>
  <c r="V266" i="4" l="1"/>
  <c r="U267" i="4" s="1"/>
  <c r="AS265" i="4"/>
  <c r="AT265" i="4" s="1"/>
  <c r="AJ300" i="15" s="1"/>
  <c r="AN265" i="4"/>
  <c r="AO265" i="4"/>
  <c r="AP265" i="4" s="1"/>
  <c r="AG265" i="4"/>
  <c r="AH265" i="4" s="1"/>
  <c r="AI265" i="4" s="1"/>
  <c r="AJ265" i="4" s="1"/>
  <c r="AK265" i="4" s="1"/>
  <c r="E263" i="14"/>
  <c r="F263" i="14" s="1"/>
  <c r="H263" i="14" s="1"/>
  <c r="AU264" i="4"/>
  <c r="BX247" i="4"/>
  <c r="BQ248" i="4"/>
  <c r="BE249" i="4"/>
  <c r="BT248" i="4"/>
  <c r="BU248" i="4"/>
  <c r="BV248" i="4" s="1"/>
  <c r="BR248" i="4"/>
  <c r="BY248" i="4"/>
  <c r="BZ248" i="4" s="1"/>
  <c r="AL274" i="15" s="1"/>
  <c r="BK249" i="4"/>
  <c r="BB249" i="4"/>
  <c r="E250" i="4"/>
  <c r="O249" i="4"/>
  <c r="E248" i="12"/>
  <c r="F248" i="12" s="1"/>
  <c r="H248" i="12" s="1"/>
  <c r="CA247" i="4" l="1"/>
  <c r="AF622" i="15"/>
  <c r="W266" i="4"/>
  <c r="Z266" i="4" s="1"/>
  <c r="AA266" i="4" s="1"/>
  <c r="AB266" i="4" s="1"/>
  <c r="AM266" i="4" s="1"/>
  <c r="AQ265" i="4"/>
  <c r="X267" i="4"/>
  <c r="Y267" i="4" s="1"/>
  <c r="S267" i="4"/>
  <c r="AL265" i="4"/>
  <c r="AR265" i="4" s="1"/>
  <c r="AD664" i="15" s="1"/>
  <c r="BC249" i="4"/>
  <c r="BF249" i="4" s="1"/>
  <c r="BG249" i="4" s="1"/>
  <c r="BA250" i="4"/>
  <c r="BW248" i="4"/>
  <c r="H250" i="4"/>
  <c r="I250" i="4" s="1"/>
  <c r="L250" i="4" s="1"/>
  <c r="AB627" i="15" s="1"/>
  <c r="AF266" i="4" l="1"/>
  <c r="AS266" i="4" s="1"/>
  <c r="AT266" i="4" s="1"/>
  <c r="AJ301" i="15" s="1"/>
  <c r="E264" i="14"/>
  <c r="F264" i="14" s="1"/>
  <c r="H264" i="14" s="1"/>
  <c r="AU265" i="4"/>
  <c r="AE267" i="4"/>
  <c r="V267" i="4"/>
  <c r="AN266" i="4"/>
  <c r="AO266" i="4"/>
  <c r="AP266" i="4" s="1"/>
  <c r="BH249" i="4"/>
  <c r="BS249" i="4" s="1"/>
  <c r="BL249" i="4"/>
  <c r="BM249" i="4" s="1"/>
  <c r="BN249" i="4" s="1"/>
  <c r="BO249" i="4" s="1"/>
  <c r="AY250" i="4"/>
  <c r="BD250" i="4"/>
  <c r="BE250" i="4" s="1"/>
  <c r="BX248" i="4"/>
  <c r="G251" i="4"/>
  <c r="J251" i="4" s="1"/>
  <c r="K251" i="4" s="1"/>
  <c r="O250" i="4"/>
  <c r="E249" i="12"/>
  <c r="F249" i="12" s="1"/>
  <c r="H249" i="12" s="1"/>
  <c r="CA248" i="4" l="1"/>
  <c r="AF624" i="15"/>
  <c r="AG266" i="4"/>
  <c r="AH266" i="4" s="1"/>
  <c r="AI266" i="4" s="1"/>
  <c r="AJ266" i="4" s="1"/>
  <c r="AQ266" i="4" s="1"/>
  <c r="W267" i="4"/>
  <c r="Z267" i="4" s="1"/>
  <c r="AA267" i="4" s="1"/>
  <c r="U268" i="4"/>
  <c r="BP249" i="4"/>
  <c r="BR249" i="4" s="1"/>
  <c r="BY249" i="4"/>
  <c r="BZ249" i="4" s="1"/>
  <c r="AL275" i="15" s="1"/>
  <c r="BK250" i="4"/>
  <c r="BB250" i="4"/>
  <c r="BT249" i="4"/>
  <c r="BU249" i="4"/>
  <c r="BV249" i="4" s="1"/>
  <c r="E251" i="4"/>
  <c r="AK266" i="4" l="1"/>
  <c r="AL266" i="4"/>
  <c r="AR266" i="4" s="1"/>
  <c r="X268" i="4"/>
  <c r="Y268" i="4" s="1"/>
  <c r="S268" i="4"/>
  <c r="AF267" i="4"/>
  <c r="AB267" i="4"/>
  <c r="AM267" i="4" s="1"/>
  <c r="BA251" i="4"/>
  <c r="BC250" i="4"/>
  <c r="BF250" i="4" s="1"/>
  <c r="BG250" i="4" s="1"/>
  <c r="BX249" i="4"/>
  <c r="BW249" i="4"/>
  <c r="BQ249" i="4"/>
  <c r="H251" i="4"/>
  <c r="G252" i="4" s="1"/>
  <c r="CA249" i="4" l="1"/>
  <c r="AF627" i="15"/>
  <c r="AU266" i="4"/>
  <c r="AD667" i="15"/>
  <c r="E265" i="14"/>
  <c r="F265" i="14" s="1"/>
  <c r="H265" i="14" s="1"/>
  <c r="AE268" i="4"/>
  <c r="V268" i="4"/>
  <c r="AN267" i="4"/>
  <c r="AO267" i="4"/>
  <c r="AP267" i="4" s="1"/>
  <c r="AS267" i="4"/>
  <c r="AT267" i="4" s="1"/>
  <c r="AJ302" i="15" s="1"/>
  <c r="AG267" i="4"/>
  <c r="AH267" i="4" s="1"/>
  <c r="AI267" i="4" s="1"/>
  <c r="AJ267" i="4" s="1"/>
  <c r="AK267" i="4" s="1"/>
  <c r="BH250" i="4"/>
  <c r="BS250" i="4" s="1"/>
  <c r="BL250" i="4"/>
  <c r="BM250" i="4" s="1"/>
  <c r="BN250" i="4" s="1"/>
  <c r="BO250" i="4" s="1"/>
  <c r="AY251" i="4"/>
  <c r="BD251" i="4"/>
  <c r="BE251" i="4" s="1"/>
  <c r="I251" i="4"/>
  <c r="L251" i="4" s="1"/>
  <c r="J252" i="4"/>
  <c r="K252" i="4" s="1"/>
  <c r="E252" i="4"/>
  <c r="O251" i="4" l="1"/>
  <c r="AB629" i="15"/>
  <c r="AQ267" i="4"/>
  <c r="AL267" i="4"/>
  <c r="AR267" i="4" s="1"/>
  <c r="W268" i="4"/>
  <c r="Z268" i="4" s="1"/>
  <c r="AA268" i="4" s="1"/>
  <c r="U269" i="4"/>
  <c r="BT250" i="4"/>
  <c r="BU250" i="4"/>
  <c r="BV250" i="4" s="1"/>
  <c r="BB251" i="4"/>
  <c r="BK251" i="4"/>
  <c r="BP250" i="4"/>
  <c r="BQ250" i="4" s="1"/>
  <c r="BY250" i="4"/>
  <c r="BZ250" i="4" s="1"/>
  <c r="AL276" i="15" s="1"/>
  <c r="E250" i="12"/>
  <c r="F250" i="12" s="1"/>
  <c r="H250" i="12" s="1"/>
  <c r="H252" i="4"/>
  <c r="E266" i="14" l="1"/>
  <c r="F266" i="14" s="1"/>
  <c r="H266" i="14" s="1"/>
  <c r="AD670" i="15"/>
  <c r="AU267" i="4"/>
  <c r="X269" i="4"/>
  <c r="Y269" i="4" s="1"/>
  <c r="S269" i="4"/>
  <c r="AF268" i="4"/>
  <c r="AB268" i="4"/>
  <c r="AM268" i="4" s="1"/>
  <c r="BR250" i="4"/>
  <c r="BX250" i="4" s="1"/>
  <c r="BA252" i="4"/>
  <c r="BC251" i="4"/>
  <c r="BF251" i="4" s="1"/>
  <c r="BG251" i="4" s="1"/>
  <c r="BW250" i="4"/>
  <c r="G253" i="4"/>
  <c r="I252" i="4"/>
  <c r="L252" i="4" s="1"/>
  <c r="AB632" i="15" s="1"/>
  <c r="CA250" i="4" l="1"/>
  <c r="AF629" i="15"/>
  <c r="AN268" i="4"/>
  <c r="AO268" i="4"/>
  <c r="AP268" i="4" s="1"/>
  <c r="AS268" i="4"/>
  <c r="AT268" i="4" s="1"/>
  <c r="AJ303" i="15" s="1"/>
  <c r="AG268" i="4"/>
  <c r="AH268" i="4" s="1"/>
  <c r="AI268" i="4" s="1"/>
  <c r="AE269" i="4"/>
  <c r="V269" i="4"/>
  <c r="AY252" i="4"/>
  <c r="BD252" i="4"/>
  <c r="BH251" i="4"/>
  <c r="BS251" i="4" s="1"/>
  <c r="BL251" i="4"/>
  <c r="E251" i="12"/>
  <c r="F251" i="12" s="1"/>
  <c r="H251" i="12" s="1"/>
  <c r="O252" i="4"/>
  <c r="J253" i="4"/>
  <c r="K253" i="4" s="1"/>
  <c r="E253" i="4"/>
  <c r="AJ268" i="4" l="1"/>
  <c r="AQ268" i="4" s="1"/>
  <c r="W269" i="4"/>
  <c r="Z269" i="4" s="1"/>
  <c r="AA269" i="4" s="1"/>
  <c r="U270" i="4"/>
  <c r="X270" i="4" s="1"/>
  <c r="Y270" i="4" s="1"/>
  <c r="BT251" i="4"/>
  <c r="BU251" i="4"/>
  <c r="BV251" i="4" s="1"/>
  <c r="BE252" i="4"/>
  <c r="BM251" i="4"/>
  <c r="BN251" i="4" s="1"/>
  <c r="BO251" i="4" s="1"/>
  <c r="BY251" i="4"/>
  <c r="BZ251" i="4" s="1"/>
  <c r="AL277" i="15" s="1"/>
  <c r="BK252" i="4"/>
  <c r="BB252" i="4"/>
  <c r="H253" i="4"/>
  <c r="AL268" i="4" l="1"/>
  <c r="AR268" i="4" s="1"/>
  <c r="AF269" i="4"/>
  <c r="AS269" i="4" s="1"/>
  <c r="AT269" i="4" s="1"/>
  <c r="AJ304" i="15" s="1"/>
  <c r="AB269" i="4"/>
  <c r="AM269" i="4" s="1"/>
  <c r="AK268" i="4"/>
  <c r="S270" i="4"/>
  <c r="BC252" i="4"/>
  <c r="BF252" i="4" s="1"/>
  <c r="BG252" i="4" s="1"/>
  <c r="BA253" i="4"/>
  <c r="BP251" i="4"/>
  <c r="BR251" i="4" s="1"/>
  <c r="G254" i="4"/>
  <c r="J254" i="4" s="1"/>
  <c r="K254" i="4" s="1"/>
  <c r="I253" i="4"/>
  <c r="L253" i="4" s="1"/>
  <c r="AB635" i="15" s="1"/>
  <c r="E267" i="14" l="1"/>
  <c r="F267" i="14" s="1"/>
  <c r="H267" i="14" s="1"/>
  <c r="AD674" i="15"/>
  <c r="AU268" i="4"/>
  <c r="AG269" i="4"/>
  <c r="AH269" i="4" s="1"/>
  <c r="AI269" i="4" s="1"/>
  <c r="AE270" i="4"/>
  <c r="V270" i="4"/>
  <c r="AO269" i="4"/>
  <c r="AN269" i="4"/>
  <c r="BQ251" i="4"/>
  <c r="BW251" i="4"/>
  <c r="BH252" i="4"/>
  <c r="BS252" i="4" s="1"/>
  <c r="BL252" i="4"/>
  <c r="BX251" i="4"/>
  <c r="AY253" i="4"/>
  <c r="BD253" i="4"/>
  <c r="E254" i="4"/>
  <c r="O253" i="4"/>
  <c r="E252" i="12"/>
  <c r="F252" i="12" s="1"/>
  <c r="H252" i="12" s="1"/>
  <c r="CA251" i="4" l="1"/>
  <c r="AF632" i="15"/>
  <c r="AJ269" i="4"/>
  <c r="AL269" i="4" s="1"/>
  <c r="AP269" i="4"/>
  <c r="W270" i="4"/>
  <c r="Z270" i="4" s="1"/>
  <c r="AA270" i="4" s="1"/>
  <c r="U271" i="4"/>
  <c r="X271" i="4" s="1"/>
  <c r="Y271" i="4" s="1"/>
  <c r="BM252" i="4"/>
  <c r="BN252" i="4" s="1"/>
  <c r="BO252" i="4" s="1"/>
  <c r="BP252" i="4" s="1"/>
  <c r="BQ252" i="4" s="1"/>
  <c r="BY252" i="4"/>
  <c r="BZ252" i="4" s="1"/>
  <c r="AL278" i="15" s="1"/>
  <c r="BE253" i="4"/>
  <c r="BT252" i="4"/>
  <c r="BU252" i="4"/>
  <c r="BV252" i="4" s="1"/>
  <c r="BK253" i="4"/>
  <c r="BB253" i="4"/>
  <c r="H254" i="4"/>
  <c r="G255" i="4" s="1"/>
  <c r="AK269" i="4" l="1"/>
  <c r="S271" i="4"/>
  <c r="AE271" i="4" s="1"/>
  <c r="AR269" i="4"/>
  <c r="AB270" i="4"/>
  <c r="AM270" i="4" s="1"/>
  <c r="AF270" i="4"/>
  <c r="AQ269" i="4"/>
  <c r="BR252" i="4"/>
  <c r="BC253" i="4"/>
  <c r="BF253" i="4" s="1"/>
  <c r="BG253" i="4" s="1"/>
  <c r="BA254" i="4"/>
  <c r="BW252" i="4"/>
  <c r="I254" i="4"/>
  <c r="L254" i="4" s="1"/>
  <c r="E255" i="4"/>
  <c r="J255" i="4"/>
  <c r="K255" i="4" s="1"/>
  <c r="E253" i="12" l="1"/>
  <c r="F253" i="12" s="1"/>
  <c r="H253" i="12" s="1"/>
  <c r="AB637" i="15"/>
  <c r="E268" i="14"/>
  <c r="F268" i="14" s="1"/>
  <c r="H268" i="14" s="1"/>
  <c r="AD677" i="15"/>
  <c r="V271" i="4"/>
  <c r="U272" i="4" s="1"/>
  <c r="X272" i="4" s="1"/>
  <c r="Y272" i="4" s="1"/>
  <c r="AU269" i="4"/>
  <c r="AS270" i="4"/>
  <c r="AT270" i="4" s="1"/>
  <c r="AJ305" i="15" s="1"/>
  <c r="AN270" i="4"/>
  <c r="AO270" i="4"/>
  <c r="AG270" i="4"/>
  <c r="AH270" i="4" s="1"/>
  <c r="AI270" i="4" s="1"/>
  <c r="BX252" i="4"/>
  <c r="AY254" i="4"/>
  <c r="BD254" i="4"/>
  <c r="BH253" i="4"/>
  <c r="BS253" i="4" s="1"/>
  <c r="BL253" i="4"/>
  <c r="BM253" i="4" s="1"/>
  <c r="BN253" i="4" s="1"/>
  <c r="BO253" i="4" s="1"/>
  <c r="O254" i="4"/>
  <c r="H255" i="4"/>
  <c r="CA252" i="4" l="1"/>
  <c r="AF634" i="15"/>
  <c r="W271" i="4"/>
  <c r="Z271" i="4" s="1"/>
  <c r="AA271" i="4" s="1"/>
  <c r="AF271" i="4" s="1"/>
  <c r="AG271" i="4" s="1"/>
  <c r="AH271" i="4" s="1"/>
  <c r="AI271" i="4" s="1"/>
  <c r="S272" i="4"/>
  <c r="AE272" i="4" s="1"/>
  <c r="AB271" i="4"/>
  <c r="AM271" i="4" s="1"/>
  <c r="AN271" i="4" s="1"/>
  <c r="AJ270" i="4"/>
  <c r="AP270" i="4"/>
  <c r="BT253" i="4"/>
  <c r="BU253" i="4"/>
  <c r="BV253" i="4" s="1"/>
  <c r="BK254" i="4"/>
  <c r="BB254" i="4"/>
  <c r="BP253" i="4"/>
  <c r="BR253" i="4" s="1"/>
  <c r="BY253" i="4"/>
  <c r="BZ253" i="4" s="1"/>
  <c r="AL279" i="15" s="1"/>
  <c r="BE254" i="4"/>
  <c r="G256" i="4"/>
  <c r="I255" i="4"/>
  <c r="L255" i="4" s="1"/>
  <c r="AB640" i="15" s="1"/>
  <c r="V272" i="4" l="1"/>
  <c r="U273" i="4" s="1"/>
  <c r="X273" i="4" s="1"/>
  <c r="Y273" i="4" s="1"/>
  <c r="AJ271" i="4"/>
  <c r="AK271" i="4" s="1"/>
  <c r="W272" i="4"/>
  <c r="Z272" i="4" s="1"/>
  <c r="AA272" i="4" s="1"/>
  <c r="AO271" i="4"/>
  <c r="AP271" i="4" s="1"/>
  <c r="AQ270" i="4"/>
  <c r="AL270" i="4"/>
  <c r="AR270" i="4" s="1"/>
  <c r="AD679" i="15" s="1"/>
  <c r="AK270" i="4"/>
  <c r="AS271" i="4"/>
  <c r="AT271" i="4" s="1"/>
  <c r="AJ306" i="15" s="1"/>
  <c r="BA255" i="4"/>
  <c r="BC254" i="4"/>
  <c r="BF254" i="4" s="1"/>
  <c r="BG254" i="4" s="1"/>
  <c r="BX253" i="4"/>
  <c r="BQ253" i="4"/>
  <c r="O255" i="4"/>
  <c r="E254" i="12"/>
  <c r="F254" i="12" s="1"/>
  <c r="H254" i="12" s="1"/>
  <c r="J256" i="4"/>
  <c r="K256" i="4" s="1"/>
  <c r="E256" i="4"/>
  <c r="AL271" i="4" l="1"/>
  <c r="AR271" i="4" s="1"/>
  <c r="AU271" i="4" s="1"/>
  <c r="CA253" i="4"/>
  <c r="AF636" i="15"/>
  <c r="E269" i="14"/>
  <c r="F269" i="14" s="1"/>
  <c r="H269" i="14" s="1"/>
  <c r="AU270" i="4"/>
  <c r="AF272" i="4"/>
  <c r="AG272" i="4" s="1"/>
  <c r="AH272" i="4" s="1"/>
  <c r="AI272" i="4" s="1"/>
  <c r="AB272" i="4"/>
  <c r="AM272" i="4" s="1"/>
  <c r="S273" i="4"/>
  <c r="AQ271" i="4"/>
  <c r="BW253" i="4"/>
  <c r="BH254" i="4"/>
  <c r="BS254" i="4" s="1"/>
  <c r="BL254" i="4"/>
  <c r="BM254" i="4" s="1"/>
  <c r="BN254" i="4" s="1"/>
  <c r="BO254" i="4" s="1"/>
  <c r="BP254" i="4" s="1"/>
  <c r="AY255" i="4"/>
  <c r="BD255" i="4"/>
  <c r="H256" i="4"/>
  <c r="E270" i="14" l="1"/>
  <c r="F270" i="14" s="1"/>
  <c r="H270" i="14" s="1"/>
  <c r="AD682" i="15"/>
  <c r="AJ272" i="4"/>
  <c r="AK272" i="4" s="1"/>
  <c r="AO272" i="4"/>
  <c r="AP272" i="4" s="1"/>
  <c r="AN272" i="4"/>
  <c r="V273" i="4"/>
  <c r="AE273" i="4"/>
  <c r="AS272" i="4"/>
  <c r="AT272" i="4" s="1"/>
  <c r="AJ307" i="15" s="1"/>
  <c r="BT254" i="4"/>
  <c r="BU254" i="4"/>
  <c r="BE255" i="4"/>
  <c r="BQ254" i="4"/>
  <c r="BK255" i="4"/>
  <c r="BB255" i="4"/>
  <c r="BY254" i="4"/>
  <c r="BZ254" i="4" s="1"/>
  <c r="AL280" i="15" s="1"/>
  <c r="BR254" i="4"/>
  <c r="I256" i="4"/>
  <c r="L256" i="4" s="1"/>
  <c r="AB642" i="15" s="1"/>
  <c r="G257" i="4"/>
  <c r="AQ272" i="4" l="1"/>
  <c r="AL272" i="4"/>
  <c r="AR272" i="4" s="1"/>
  <c r="U274" i="4"/>
  <c r="W273" i="4"/>
  <c r="Z273" i="4" s="1"/>
  <c r="AA273" i="4" s="1"/>
  <c r="BV254" i="4"/>
  <c r="BW254" i="4" s="1"/>
  <c r="BC255" i="4"/>
  <c r="BF255" i="4" s="1"/>
  <c r="BG255" i="4" s="1"/>
  <c r="BA256" i="4"/>
  <c r="J257" i="4"/>
  <c r="K257" i="4" s="1"/>
  <c r="E257" i="4"/>
  <c r="E255" i="12"/>
  <c r="F255" i="12" s="1"/>
  <c r="H255" i="12" s="1"/>
  <c r="O256" i="4"/>
  <c r="E271" i="14" l="1"/>
  <c r="F271" i="14" s="1"/>
  <c r="H271" i="14" s="1"/>
  <c r="AD684" i="15"/>
  <c r="AU272" i="4"/>
  <c r="AB273" i="4"/>
  <c r="AM273" i="4" s="1"/>
  <c r="AF273" i="4"/>
  <c r="AG273" i="4" s="1"/>
  <c r="AH273" i="4" s="1"/>
  <c r="AI273" i="4" s="1"/>
  <c r="X274" i="4"/>
  <c r="Y274" i="4" s="1"/>
  <c r="S274" i="4"/>
  <c r="BX254" i="4"/>
  <c r="AY256" i="4"/>
  <c r="BD256" i="4"/>
  <c r="BH255" i="4"/>
  <c r="BS255" i="4" s="1"/>
  <c r="BL255" i="4"/>
  <c r="H257" i="4"/>
  <c r="CA254" i="4" l="1"/>
  <c r="AF639" i="15"/>
  <c r="AJ273" i="4"/>
  <c r="AK273" i="4" s="1"/>
  <c r="AS273" i="4"/>
  <c r="AT273" i="4" s="1"/>
  <c r="AJ308" i="15" s="1"/>
  <c r="AE274" i="4"/>
  <c r="V274" i="4"/>
  <c r="AN273" i="4"/>
  <c r="AO273" i="4"/>
  <c r="AP273" i="4" s="1"/>
  <c r="BT255" i="4"/>
  <c r="BU255" i="4"/>
  <c r="BV255" i="4" s="1"/>
  <c r="BE256" i="4"/>
  <c r="BM255" i="4"/>
  <c r="BN255" i="4" s="1"/>
  <c r="BO255" i="4" s="1"/>
  <c r="BY255" i="4"/>
  <c r="BZ255" i="4" s="1"/>
  <c r="AL281" i="15" s="1"/>
  <c r="BK256" i="4"/>
  <c r="BB256" i="4"/>
  <c r="I257" i="4"/>
  <c r="L257" i="4" s="1"/>
  <c r="AB645" i="15" s="1"/>
  <c r="G258" i="4"/>
  <c r="J258" i="4" s="1"/>
  <c r="K258" i="4" s="1"/>
  <c r="AQ273" i="4" l="1"/>
  <c r="AL273" i="4"/>
  <c r="AR273" i="4" s="1"/>
  <c r="U275" i="4"/>
  <c r="X275" i="4" s="1"/>
  <c r="Y275" i="4" s="1"/>
  <c r="W274" i="4"/>
  <c r="Z274" i="4" s="1"/>
  <c r="AA274" i="4" s="1"/>
  <c r="AB274" i="4" s="1"/>
  <c r="AM274" i="4" s="1"/>
  <c r="BC256" i="4"/>
  <c r="BF256" i="4" s="1"/>
  <c r="BG256" i="4" s="1"/>
  <c r="BA257" i="4"/>
  <c r="BP255" i="4"/>
  <c r="BQ255" i="4" s="1"/>
  <c r="E256" i="12"/>
  <c r="F256" i="12" s="1"/>
  <c r="H256" i="12" s="1"/>
  <c r="O257" i="4"/>
  <c r="E258" i="4"/>
  <c r="E272" i="14" l="1"/>
  <c r="F272" i="14" s="1"/>
  <c r="H272" i="14" s="1"/>
  <c r="AD671" i="15"/>
  <c r="AF274" i="4"/>
  <c r="AG274" i="4" s="1"/>
  <c r="AH274" i="4" s="1"/>
  <c r="AI274" i="4" s="1"/>
  <c r="AJ274" i="4" s="1"/>
  <c r="AK274" i="4" s="1"/>
  <c r="S275" i="4"/>
  <c r="AU273" i="4"/>
  <c r="AN274" i="4"/>
  <c r="AO274" i="4"/>
  <c r="BW255" i="4"/>
  <c r="BR255" i="4"/>
  <c r="BX255" i="4" s="1"/>
  <c r="BH256" i="4"/>
  <c r="BS256" i="4" s="1"/>
  <c r="BL256" i="4"/>
  <c r="AY257" i="4"/>
  <c r="BD257" i="4"/>
  <c r="H258" i="4"/>
  <c r="CA255" i="4" l="1"/>
  <c r="AF641" i="15"/>
  <c r="AS274" i="4"/>
  <c r="AT274" i="4" s="1"/>
  <c r="AJ46" i="15" s="1"/>
  <c r="AE275" i="4"/>
  <c r="V275" i="4"/>
  <c r="AL274" i="4"/>
  <c r="AP274" i="4"/>
  <c r="BT256" i="4"/>
  <c r="BU256" i="4"/>
  <c r="BV256" i="4" s="1"/>
  <c r="BY256" i="4"/>
  <c r="BZ256" i="4" s="1"/>
  <c r="AL282" i="15" s="1"/>
  <c r="BB257" i="4"/>
  <c r="BK257" i="4"/>
  <c r="BE257" i="4"/>
  <c r="BM256" i="4"/>
  <c r="BN256" i="4" s="1"/>
  <c r="BO256" i="4" s="1"/>
  <c r="I258" i="4"/>
  <c r="L258" i="4" s="1"/>
  <c r="AB647" i="15" s="1"/>
  <c r="G259" i="4"/>
  <c r="J259" i="4" s="1"/>
  <c r="K259" i="4" s="1"/>
  <c r="U276" i="4" l="1"/>
  <c r="X276" i="4" s="1"/>
  <c r="Y276" i="4" s="1"/>
  <c r="W275" i="4"/>
  <c r="Z275" i="4" s="1"/>
  <c r="AA275" i="4" s="1"/>
  <c r="AQ274" i="4"/>
  <c r="AR274" i="4"/>
  <c r="AD581" i="15" s="1"/>
  <c r="BP256" i="4"/>
  <c r="BQ256" i="4" s="1"/>
  <c r="BC257" i="4"/>
  <c r="BF257" i="4" s="1"/>
  <c r="BG257" i="4" s="1"/>
  <c r="BA258" i="4"/>
  <c r="O258" i="4"/>
  <c r="E257" i="12"/>
  <c r="F257" i="12" s="1"/>
  <c r="H257" i="12" s="1"/>
  <c r="E259" i="4"/>
  <c r="S276" i="4" l="1"/>
  <c r="AF275" i="4"/>
  <c r="AG275" i="4" s="1"/>
  <c r="AH275" i="4" s="1"/>
  <c r="AI275" i="4" s="1"/>
  <c r="AB275" i="4"/>
  <c r="AM275" i="4" s="1"/>
  <c r="AU274" i="4"/>
  <c r="E273" i="14"/>
  <c r="F273" i="14" s="1"/>
  <c r="H273" i="14" s="1"/>
  <c r="BW256" i="4"/>
  <c r="BR256" i="4"/>
  <c r="BX256" i="4" s="1"/>
  <c r="AY258" i="4"/>
  <c r="BD258" i="4"/>
  <c r="BH257" i="4"/>
  <c r="BS257" i="4" s="1"/>
  <c r="BL257" i="4"/>
  <c r="H259" i="4"/>
  <c r="CA256" i="4" l="1"/>
  <c r="AF644" i="15"/>
  <c r="AN275" i="4"/>
  <c r="AO275" i="4"/>
  <c r="AP275" i="4" s="1"/>
  <c r="AJ275" i="4"/>
  <c r="AL275" i="4" s="1"/>
  <c r="AS275" i="4"/>
  <c r="AT275" i="4" s="1"/>
  <c r="AJ309" i="15" s="1"/>
  <c r="AE276" i="4"/>
  <c r="V276" i="4"/>
  <c r="BT257" i="4"/>
  <c r="BU257" i="4"/>
  <c r="BV257" i="4" s="1"/>
  <c r="BM257" i="4"/>
  <c r="BN257" i="4" s="1"/>
  <c r="BO257" i="4" s="1"/>
  <c r="BY257" i="4"/>
  <c r="BZ257" i="4" s="1"/>
  <c r="AL283" i="15" s="1"/>
  <c r="BK258" i="4"/>
  <c r="BB258" i="4"/>
  <c r="BE258" i="4"/>
  <c r="G260" i="4"/>
  <c r="J260" i="4" s="1"/>
  <c r="K260" i="4" s="1"/>
  <c r="I259" i="4"/>
  <c r="L259" i="4" s="1"/>
  <c r="AB649" i="15" s="1"/>
  <c r="AK275" i="4" l="1"/>
  <c r="AR275" i="4"/>
  <c r="W276" i="4"/>
  <c r="Z276" i="4" s="1"/>
  <c r="AA276" i="4" s="1"/>
  <c r="U277" i="4"/>
  <c r="X277" i="4" s="1"/>
  <c r="Y277" i="4" s="1"/>
  <c r="AQ275" i="4"/>
  <c r="BP257" i="4"/>
  <c r="BA259" i="4"/>
  <c r="BC258" i="4"/>
  <c r="E260" i="4"/>
  <c r="O259" i="4"/>
  <c r="E258" i="12"/>
  <c r="F258" i="12" s="1"/>
  <c r="H258" i="12" s="1"/>
  <c r="E274" i="14" l="1"/>
  <c r="F274" i="14" s="1"/>
  <c r="H274" i="14" s="1"/>
  <c r="AD655" i="15"/>
  <c r="AU275" i="4"/>
  <c r="S277" i="4"/>
  <c r="AE277" i="4" s="1"/>
  <c r="AB276" i="4"/>
  <c r="AM276" i="4" s="1"/>
  <c r="AF276" i="4"/>
  <c r="AG276" i="4" s="1"/>
  <c r="AH276" i="4" s="1"/>
  <c r="AI276" i="4" s="1"/>
  <c r="AY259" i="4"/>
  <c r="BD259" i="4"/>
  <c r="BF258" i="4"/>
  <c r="BG258" i="4" s="1"/>
  <c r="BW257" i="4"/>
  <c r="BR257" i="4"/>
  <c r="BX257" i="4" s="1"/>
  <c r="BQ257" i="4"/>
  <c r="H260" i="4"/>
  <c r="CA257" i="4" l="1"/>
  <c r="AF646" i="15"/>
  <c r="V277" i="4"/>
  <c r="U278" i="4" s="1"/>
  <c r="AS276" i="4"/>
  <c r="AT276" i="4" s="1"/>
  <c r="AJ310" i="15" s="1"/>
  <c r="AN276" i="4"/>
  <c r="AO276" i="4"/>
  <c r="AP276" i="4" s="1"/>
  <c r="AJ276" i="4"/>
  <c r="AL276" i="4" s="1"/>
  <c r="BH258" i="4"/>
  <c r="BS258" i="4" s="1"/>
  <c r="BL258" i="4"/>
  <c r="BE259" i="4"/>
  <c r="BB259" i="4"/>
  <c r="BK259" i="4"/>
  <c r="I260" i="4"/>
  <c r="L260" i="4" s="1"/>
  <c r="AB652" i="15" s="1"/>
  <c r="G261" i="4"/>
  <c r="W277" i="4" l="1"/>
  <c r="Z277" i="4" s="1"/>
  <c r="AA277" i="4" s="1"/>
  <c r="AF277" i="4" s="1"/>
  <c r="AR276" i="4"/>
  <c r="AK276" i="4"/>
  <c r="X278" i="4"/>
  <c r="Y278" i="4" s="1"/>
  <c r="S278" i="4"/>
  <c r="AQ276" i="4"/>
  <c r="BT258" i="4"/>
  <c r="BU258" i="4"/>
  <c r="BV258" i="4" s="1"/>
  <c r="BA260" i="4"/>
  <c r="BC259" i="4"/>
  <c r="BF259" i="4" s="1"/>
  <c r="BG259" i="4" s="1"/>
  <c r="BM258" i="4"/>
  <c r="BN258" i="4" s="1"/>
  <c r="BO258" i="4" s="1"/>
  <c r="BY258" i="4"/>
  <c r="BZ258" i="4" s="1"/>
  <c r="AL284" i="15" s="1"/>
  <c r="J261" i="4"/>
  <c r="K261" i="4" s="1"/>
  <c r="E261" i="4"/>
  <c r="E259" i="12"/>
  <c r="F259" i="12" s="1"/>
  <c r="H259" i="12" s="1"/>
  <c r="O260" i="4"/>
  <c r="E275" i="14" l="1"/>
  <c r="F275" i="14" s="1"/>
  <c r="H275" i="14" s="1"/>
  <c r="AD685" i="15"/>
  <c r="AB277" i="4"/>
  <c r="AM277" i="4" s="1"/>
  <c r="AN277" i="4" s="1"/>
  <c r="AG277" i="4"/>
  <c r="AH277" i="4" s="1"/>
  <c r="AI277" i="4" s="1"/>
  <c r="AJ277" i="4" s="1"/>
  <c r="AK277" i="4" s="1"/>
  <c r="AU276" i="4"/>
  <c r="AE278" i="4"/>
  <c r="V278" i="4"/>
  <c r="AS277" i="4"/>
  <c r="AT277" i="4" s="1"/>
  <c r="AJ311" i="15" s="1"/>
  <c r="BP258" i="4"/>
  <c r="BH259" i="4"/>
  <c r="BS259" i="4" s="1"/>
  <c r="BL259" i="4"/>
  <c r="BM259" i="4" s="1"/>
  <c r="BN259" i="4" s="1"/>
  <c r="BO259" i="4" s="1"/>
  <c r="BP259" i="4" s="1"/>
  <c r="AY260" i="4"/>
  <c r="BD260" i="4"/>
  <c r="BE260" i="4" s="1"/>
  <c r="H261" i="4"/>
  <c r="AO277" i="4" l="1"/>
  <c r="AP277" i="4" s="1"/>
  <c r="AQ277" i="4" s="1"/>
  <c r="W278" i="4"/>
  <c r="Z278" i="4" s="1"/>
  <c r="AA278" i="4" s="1"/>
  <c r="U279" i="4"/>
  <c r="AL277" i="4"/>
  <c r="BT259" i="4"/>
  <c r="BB260" i="4"/>
  <c r="BK260" i="4"/>
  <c r="BW258" i="4"/>
  <c r="BR258" i="4"/>
  <c r="BX258" i="4" s="1"/>
  <c r="BQ259" i="4"/>
  <c r="BY259" i="4"/>
  <c r="BZ259" i="4" s="1"/>
  <c r="AL285" i="15" s="1"/>
  <c r="BR259" i="4"/>
  <c r="BU259" i="4"/>
  <c r="BV259" i="4" s="1"/>
  <c r="BQ258" i="4"/>
  <c r="I261" i="4"/>
  <c r="L261" i="4" s="1"/>
  <c r="AB655" i="15" s="1"/>
  <c r="G262" i="4"/>
  <c r="J262" i="4" s="1"/>
  <c r="K262" i="4" s="1"/>
  <c r="CA258" i="4" l="1"/>
  <c r="AF648" i="15"/>
  <c r="AR277" i="4"/>
  <c r="X279" i="4"/>
  <c r="Y279" i="4" s="1"/>
  <c r="S279" i="4"/>
  <c r="AB278" i="4"/>
  <c r="AM278" i="4" s="1"/>
  <c r="AF278" i="4"/>
  <c r="BW259" i="4"/>
  <c r="BA261" i="4"/>
  <c r="BC260" i="4"/>
  <c r="BF260" i="4" s="1"/>
  <c r="BG260" i="4" s="1"/>
  <c r="E262" i="4"/>
  <c r="E260" i="12"/>
  <c r="F260" i="12" s="1"/>
  <c r="H260" i="12" s="1"/>
  <c r="O261" i="4"/>
  <c r="E276" i="14" l="1"/>
  <c r="F276" i="14" s="1"/>
  <c r="H276" i="14" s="1"/>
  <c r="AD689" i="15"/>
  <c r="AU277" i="4"/>
  <c r="AO278" i="4"/>
  <c r="AP278" i="4" s="1"/>
  <c r="AN278" i="4"/>
  <c r="V279" i="4"/>
  <c r="AE279" i="4"/>
  <c r="AS278" i="4"/>
  <c r="AT278" i="4" s="1"/>
  <c r="AJ312" i="15" s="1"/>
  <c r="AG278" i="4"/>
  <c r="AH278" i="4" s="1"/>
  <c r="AI278" i="4" s="1"/>
  <c r="BH260" i="4"/>
  <c r="BS260" i="4" s="1"/>
  <c r="BL260" i="4"/>
  <c r="BM260" i="4" s="1"/>
  <c r="BN260" i="4" s="1"/>
  <c r="BO260" i="4" s="1"/>
  <c r="BP260" i="4" s="1"/>
  <c r="BQ260" i="4" s="1"/>
  <c r="AY261" i="4"/>
  <c r="BD261" i="4"/>
  <c r="BE261" i="4" s="1"/>
  <c r="BX259" i="4"/>
  <c r="H262" i="4"/>
  <c r="CA259" i="4" l="1"/>
  <c r="AF650" i="15"/>
  <c r="AJ278" i="4"/>
  <c r="AQ278" i="4" s="1"/>
  <c r="U280" i="4"/>
  <c r="X280" i="4" s="1"/>
  <c r="Y280" i="4" s="1"/>
  <c r="W279" i="4"/>
  <c r="Z279" i="4" s="1"/>
  <c r="AA279" i="4" s="1"/>
  <c r="BT260" i="4"/>
  <c r="BU260" i="4"/>
  <c r="BV260" i="4" s="1"/>
  <c r="BB261" i="4"/>
  <c r="BK261" i="4"/>
  <c r="BR260" i="4"/>
  <c r="BY260" i="4"/>
  <c r="BZ260" i="4" s="1"/>
  <c r="AL286" i="15" s="1"/>
  <c r="I262" i="4"/>
  <c r="L262" i="4" s="1"/>
  <c r="AB657" i="15" s="1"/>
  <c r="G263" i="4"/>
  <c r="J263" i="4" s="1"/>
  <c r="K263" i="4" s="1"/>
  <c r="AB279" i="4" l="1"/>
  <c r="AM279" i="4" s="1"/>
  <c r="AF279" i="4"/>
  <c r="AK278" i="4"/>
  <c r="AL278" i="4"/>
  <c r="AR278" i="4" s="1"/>
  <c r="AD692" i="15" s="1"/>
  <c r="S280" i="4"/>
  <c r="BW260" i="4"/>
  <c r="BA262" i="4"/>
  <c r="AY262" i="4" s="1"/>
  <c r="BC261" i="4"/>
  <c r="BF261" i="4" s="1"/>
  <c r="BG261" i="4" s="1"/>
  <c r="E261" i="12"/>
  <c r="F261" i="12" s="1"/>
  <c r="H261" i="12" s="1"/>
  <c r="O262" i="4"/>
  <c r="E263" i="4"/>
  <c r="E277" i="14" l="1"/>
  <c r="F277" i="14" s="1"/>
  <c r="H277" i="14" s="1"/>
  <c r="AU278" i="4"/>
  <c r="AS279" i="4"/>
  <c r="AT279" i="4" s="1"/>
  <c r="AJ313" i="15" s="1"/>
  <c r="AG279" i="4"/>
  <c r="AH279" i="4" s="1"/>
  <c r="AE280" i="4"/>
  <c r="V280" i="4"/>
  <c r="AO279" i="4"/>
  <c r="AP279" i="4" s="1"/>
  <c r="AN279" i="4"/>
  <c r="BX260" i="4"/>
  <c r="BB262" i="4"/>
  <c r="BK262" i="4"/>
  <c r="BH261" i="4"/>
  <c r="BS261" i="4" s="1"/>
  <c r="BL261" i="4"/>
  <c r="BM261" i="4" s="1"/>
  <c r="BN261" i="4" s="1"/>
  <c r="BO261" i="4" s="1"/>
  <c r="BP261" i="4" s="1"/>
  <c r="BQ261" i="4" s="1"/>
  <c r="BD262" i="4"/>
  <c r="H263" i="4"/>
  <c r="CA260" i="4" l="1"/>
  <c r="AF654" i="15"/>
  <c r="AI279" i="4"/>
  <c r="U281" i="4"/>
  <c r="X281" i="4" s="1"/>
  <c r="Y281" i="4" s="1"/>
  <c r="W280" i="4"/>
  <c r="Z280" i="4" s="1"/>
  <c r="AA280" i="4" s="1"/>
  <c r="BT261" i="4"/>
  <c r="BU261" i="4"/>
  <c r="BV261" i="4" s="1"/>
  <c r="BR261" i="4"/>
  <c r="BY261" i="4"/>
  <c r="BZ261" i="4" s="1"/>
  <c r="AL287" i="15" s="1"/>
  <c r="BE262" i="4"/>
  <c r="BC262" i="4"/>
  <c r="BA263" i="4"/>
  <c r="I263" i="4"/>
  <c r="L263" i="4" s="1"/>
  <c r="AB660" i="15" s="1"/>
  <c r="G264" i="4"/>
  <c r="J264" i="4" s="1"/>
  <c r="K264" i="4" s="1"/>
  <c r="AB280" i="4" l="1"/>
  <c r="AM280" i="4" s="1"/>
  <c r="AF280" i="4"/>
  <c r="AG280" i="4" s="1"/>
  <c r="AH280" i="4" s="1"/>
  <c r="AI280" i="4" s="1"/>
  <c r="AJ280" i="4" s="1"/>
  <c r="AJ279" i="4"/>
  <c r="AK279" i="4" s="1"/>
  <c r="S281" i="4"/>
  <c r="BD263" i="4"/>
  <c r="BE263" i="4" s="1"/>
  <c r="BF262" i="4"/>
  <c r="BG262" i="4" s="1"/>
  <c r="BW261" i="4"/>
  <c r="AY263" i="4"/>
  <c r="E264" i="4"/>
  <c r="E262" i="12"/>
  <c r="F262" i="12" s="1"/>
  <c r="H262" i="12" s="1"/>
  <c r="O263" i="4"/>
  <c r="V281" i="4" l="1"/>
  <c r="AE281" i="4"/>
  <c r="AS280" i="4"/>
  <c r="AT280" i="4" s="1"/>
  <c r="AJ314" i="15" s="1"/>
  <c r="AL280" i="4"/>
  <c r="AQ279" i="4"/>
  <c r="AL279" i="4"/>
  <c r="AR279" i="4" s="1"/>
  <c r="AD694" i="15" s="1"/>
  <c r="AK280" i="4"/>
  <c r="AN280" i="4"/>
  <c r="AO280" i="4"/>
  <c r="BH262" i="4"/>
  <c r="BL262" i="4"/>
  <c r="BM262" i="4" s="1"/>
  <c r="BN262" i="4" s="1"/>
  <c r="BO262" i="4" s="1"/>
  <c r="BP262" i="4" s="1"/>
  <c r="BK263" i="4"/>
  <c r="BB263" i="4"/>
  <c r="BX261" i="4"/>
  <c r="H264" i="4"/>
  <c r="I264" i="4" s="1"/>
  <c r="L264" i="4" s="1"/>
  <c r="AB658" i="15" s="1"/>
  <c r="CA261" i="4" l="1"/>
  <c r="AF655" i="15"/>
  <c r="AP280" i="4"/>
  <c r="AQ280" i="4" s="1"/>
  <c r="E278" i="14"/>
  <c r="F278" i="14" s="1"/>
  <c r="H278" i="14" s="1"/>
  <c r="AU279" i="4"/>
  <c r="U282" i="4"/>
  <c r="X282" i="4" s="1"/>
  <c r="Y282" i="4" s="1"/>
  <c r="W281" i="4"/>
  <c r="Z281" i="4" s="1"/>
  <c r="AA281" i="4" s="1"/>
  <c r="BR262" i="4"/>
  <c r="BS262" i="4"/>
  <c r="BU262" i="4" s="1"/>
  <c r="BV262" i="4" s="1"/>
  <c r="BY262" i="4"/>
  <c r="BZ262" i="4" s="1"/>
  <c r="AL288" i="15" s="1"/>
  <c r="BQ262" i="4"/>
  <c r="BC263" i="4"/>
  <c r="BF263" i="4" s="1"/>
  <c r="BG263" i="4" s="1"/>
  <c r="BA264" i="4"/>
  <c r="G265" i="4"/>
  <c r="J265" i="4" s="1"/>
  <c r="K265" i="4" s="1"/>
  <c r="E263" i="12"/>
  <c r="F263" i="12" s="1"/>
  <c r="H263" i="12" s="1"/>
  <c r="O264" i="4"/>
  <c r="AB281" i="4" l="1"/>
  <c r="AM281" i="4" s="1"/>
  <c r="AF281" i="4"/>
  <c r="S282" i="4"/>
  <c r="AR280" i="4"/>
  <c r="AD696" i="15" s="1"/>
  <c r="BX262" i="4"/>
  <c r="BT262" i="4"/>
  <c r="E265" i="4"/>
  <c r="H265" i="4" s="1"/>
  <c r="BW262" i="4"/>
  <c r="BH263" i="4"/>
  <c r="BS263" i="4" s="1"/>
  <c r="BL263" i="4"/>
  <c r="BM263" i="4" s="1"/>
  <c r="BN263" i="4" s="1"/>
  <c r="BO263" i="4" s="1"/>
  <c r="AY264" i="4"/>
  <c r="BD264" i="4"/>
  <c r="CA262" i="4" l="1"/>
  <c r="AF658" i="15"/>
  <c r="E279" i="14"/>
  <c r="F279" i="14" s="1"/>
  <c r="H279" i="14" s="1"/>
  <c r="AU280" i="4"/>
  <c r="AE282" i="4"/>
  <c r="V282" i="4"/>
  <c r="AG281" i="4"/>
  <c r="AH281" i="4" s="1"/>
  <c r="AI281" i="4" s="1"/>
  <c r="AJ281" i="4" s="1"/>
  <c r="AS281" i="4"/>
  <c r="AT281" i="4" s="1"/>
  <c r="AJ315" i="15" s="1"/>
  <c r="AN281" i="4"/>
  <c r="AO281" i="4"/>
  <c r="BT263" i="4"/>
  <c r="BU263" i="4"/>
  <c r="BV263" i="4" s="1"/>
  <c r="BK264" i="4"/>
  <c r="BB264" i="4"/>
  <c r="BP263" i="4"/>
  <c r="BQ263" i="4" s="1"/>
  <c r="BE264" i="4"/>
  <c r="BY263" i="4"/>
  <c r="BZ263" i="4" s="1"/>
  <c r="AL289" i="15" s="1"/>
  <c r="G266" i="4"/>
  <c r="J266" i="4" s="1"/>
  <c r="K266" i="4" s="1"/>
  <c r="I265" i="4"/>
  <c r="L265" i="4" s="1"/>
  <c r="E264" i="12" l="1"/>
  <c r="F264" i="12" s="1"/>
  <c r="H264" i="12" s="1"/>
  <c r="AB664" i="15"/>
  <c r="AL281" i="4"/>
  <c r="AP281" i="4"/>
  <c r="AK281" i="4"/>
  <c r="U283" i="4"/>
  <c r="X283" i="4" s="1"/>
  <c r="Y283" i="4" s="1"/>
  <c r="W282" i="4"/>
  <c r="Z282" i="4" s="1"/>
  <c r="AA282" i="4" s="1"/>
  <c r="BW263" i="4"/>
  <c r="BR263" i="4"/>
  <c r="BA265" i="4"/>
  <c r="BC264" i="4"/>
  <c r="BF264" i="4" s="1"/>
  <c r="BG264" i="4" s="1"/>
  <c r="O265" i="4"/>
  <c r="E266" i="4"/>
  <c r="AR281" i="4" l="1"/>
  <c r="AF282" i="4"/>
  <c r="AG282" i="4" s="1"/>
  <c r="AH282" i="4" s="1"/>
  <c r="AI282" i="4" s="1"/>
  <c r="AB282" i="4"/>
  <c r="AM282" i="4" s="1"/>
  <c r="AQ281" i="4"/>
  <c r="S283" i="4"/>
  <c r="AY265" i="4"/>
  <c r="BD265" i="4"/>
  <c r="BX263" i="4"/>
  <c r="BH264" i="4"/>
  <c r="BS264" i="4" s="1"/>
  <c r="BL264" i="4"/>
  <c r="BM264" i="4" s="1"/>
  <c r="BN264" i="4" s="1"/>
  <c r="BO264" i="4" s="1"/>
  <c r="H266" i="4"/>
  <c r="CA263" i="4" l="1"/>
  <c r="AF664" i="15"/>
  <c r="E280" i="14"/>
  <c r="F280" i="14" s="1"/>
  <c r="H280" i="14" s="1"/>
  <c r="AD698" i="15"/>
  <c r="AU281" i="4"/>
  <c r="AJ282" i="4"/>
  <c r="AL282" i="4" s="1"/>
  <c r="AE283" i="4"/>
  <c r="V283" i="4"/>
  <c r="AN282" i="4"/>
  <c r="AO282" i="4"/>
  <c r="AS282" i="4"/>
  <c r="AT282" i="4" s="1"/>
  <c r="AJ316" i="15" s="1"/>
  <c r="BT264" i="4"/>
  <c r="BU264" i="4"/>
  <c r="BV264" i="4" s="1"/>
  <c r="BP264" i="4"/>
  <c r="BQ264" i="4" s="1"/>
  <c r="BK265" i="4"/>
  <c r="BB265" i="4"/>
  <c r="BY264" i="4"/>
  <c r="BZ264" i="4" s="1"/>
  <c r="AL290" i="15" s="1"/>
  <c r="BE265" i="4"/>
  <c r="G267" i="4"/>
  <c r="J267" i="4" s="1"/>
  <c r="K267" i="4" s="1"/>
  <c r="I266" i="4"/>
  <c r="L266" i="4" s="1"/>
  <c r="AB668" i="15" s="1"/>
  <c r="AK282" i="4" l="1"/>
  <c r="U284" i="4"/>
  <c r="X284" i="4" s="1"/>
  <c r="Y284" i="4" s="1"/>
  <c r="W283" i="4"/>
  <c r="Z283" i="4" s="1"/>
  <c r="AA283" i="4" s="1"/>
  <c r="AP282" i="4"/>
  <c r="AR282" i="4" s="1"/>
  <c r="AD700" i="15" s="1"/>
  <c r="BR264" i="4"/>
  <c r="BX264" i="4" s="1"/>
  <c r="BC265" i="4"/>
  <c r="BF265" i="4" s="1"/>
  <c r="BG265" i="4" s="1"/>
  <c r="BA266" i="4"/>
  <c r="E267" i="4"/>
  <c r="O266" i="4"/>
  <c r="E265" i="12"/>
  <c r="F265" i="12" s="1"/>
  <c r="H265" i="12" s="1"/>
  <c r="CA264" i="4" l="1"/>
  <c r="AF662" i="15"/>
  <c r="E281" i="14"/>
  <c r="F281" i="14" s="1"/>
  <c r="H281" i="14" s="1"/>
  <c r="AU282" i="4"/>
  <c r="AB283" i="4"/>
  <c r="AM283" i="4" s="1"/>
  <c r="AF283" i="4"/>
  <c r="AQ282" i="4"/>
  <c r="S284" i="4"/>
  <c r="BW264" i="4"/>
  <c r="AY266" i="4"/>
  <c r="BD266" i="4"/>
  <c r="BE266" i="4" s="1"/>
  <c r="BH265" i="4"/>
  <c r="BS265" i="4" s="1"/>
  <c r="BL265" i="4"/>
  <c r="BM265" i="4" s="1"/>
  <c r="BN265" i="4" s="1"/>
  <c r="BO265" i="4" s="1"/>
  <c r="H267" i="4"/>
  <c r="G268" i="4" s="1"/>
  <c r="AG283" i="4" l="1"/>
  <c r="AH283" i="4" s="1"/>
  <c r="AI283" i="4" s="1"/>
  <c r="AJ283" i="4" s="1"/>
  <c r="AS283" i="4"/>
  <c r="AT283" i="4" s="1"/>
  <c r="AJ317" i="15" s="1"/>
  <c r="AN283" i="4"/>
  <c r="AO283" i="4"/>
  <c r="AE284" i="4"/>
  <c r="V284" i="4"/>
  <c r="BP265" i="4"/>
  <c r="BR265" i="4" s="1"/>
  <c r="BT265" i="4"/>
  <c r="BU265" i="4"/>
  <c r="BV265" i="4" s="1"/>
  <c r="BK266" i="4"/>
  <c r="BB266" i="4"/>
  <c r="BY265" i="4"/>
  <c r="BZ265" i="4" s="1"/>
  <c r="AL291" i="15" s="1"/>
  <c r="I267" i="4"/>
  <c r="L267" i="4" s="1"/>
  <c r="J268" i="4"/>
  <c r="K268" i="4" s="1"/>
  <c r="E268" i="4"/>
  <c r="E266" i="12" l="1"/>
  <c r="F266" i="12" s="1"/>
  <c r="H266" i="12" s="1"/>
  <c r="AB670" i="15"/>
  <c r="AL283" i="4"/>
  <c r="U285" i="4"/>
  <c r="X285" i="4" s="1"/>
  <c r="Y285" i="4" s="1"/>
  <c r="W284" i="4"/>
  <c r="Z284" i="4" s="1"/>
  <c r="AA284" i="4" s="1"/>
  <c r="AP283" i="4"/>
  <c r="AK283" i="4"/>
  <c r="O267" i="4"/>
  <c r="BX265" i="4"/>
  <c r="BC266" i="4"/>
  <c r="BF266" i="4" s="1"/>
  <c r="BG266" i="4" s="1"/>
  <c r="BA267" i="4"/>
  <c r="AY267" i="4" s="1"/>
  <c r="BQ265" i="4"/>
  <c r="H268" i="4"/>
  <c r="CA265" i="4" l="1"/>
  <c r="AF669" i="15"/>
  <c r="AR283" i="4"/>
  <c r="S285" i="4"/>
  <c r="AE285" i="4" s="1"/>
  <c r="AB284" i="4"/>
  <c r="AM284" i="4" s="1"/>
  <c r="AF284" i="4"/>
  <c r="AG284" i="4" s="1"/>
  <c r="AH284" i="4" s="1"/>
  <c r="AI284" i="4" s="1"/>
  <c r="AQ283" i="4"/>
  <c r="BB267" i="4"/>
  <c r="BK267" i="4"/>
  <c r="BH266" i="4"/>
  <c r="BS266" i="4" s="1"/>
  <c r="BL266" i="4"/>
  <c r="BM266" i="4" s="1"/>
  <c r="BN266" i="4" s="1"/>
  <c r="BO266" i="4" s="1"/>
  <c r="BW265" i="4"/>
  <c r="BD267" i="4"/>
  <c r="I268" i="4"/>
  <c r="L268" i="4" s="1"/>
  <c r="AB673" i="15" s="1"/>
  <c r="G269" i="4"/>
  <c r="E282" i="14" l="1"/>
  <c r="F282" i="14" s="1"/>
  <c r="H282" i="14" s="1"/>
  <c r="AD703" i="15"/>
  <c r="AU283" i="4"/>
  <c r="V285" i="4"/>
  <c r="W285" i="4" s="1"/>
  <c r="Z285" i="4" s="1"/>
  <c r="AA285" i="4" s="1"/>
  <c r="AF285" i="4" s="1"/>
  <c r="AJ284" i="4"/>
  <c r="AK284" i="4" s="1"/>
  <c r="AS284" i="4"/>
  <c r="AT284" i="4" s="1"/>
  <c r="AJ318" i="15" s="1"/>
  <c r="AN284" i="4"/>
  <c r="AO284" i="4"/>
  <c r="BP266" i="4"/>
  <c r="BR266" i="4" s="1"/>
  <c r="BE267" i="4"/>
  <c r="BT266" i="4"/>
  <c r="BU266" i="4"/>
  <c r="BV266" i="4" s="1"/>
  <c r="BY266" i="4"/>
  <c r="BZ266" i="4" s="1"/>
  <c r="AL292" i="15" s="1"/>
  <c r="BA268" i="4"/>
  <c r="BC267" i="4"/>
  <c r="J269" i="4"/>
  <c r="K269" i="4" s="1"/>
  <c r="E269" i="4"/>
  <c r="O268" i="4"/>
  <c r="E267" i="12"/>
  <c r="F267" i="12" s="1"/>
  <c r="H267" i="12" s="1"/>
  <c r="AB285" i="4" l="1"/>
  <c r="AM285" i="4" s="1"/>
  <c r="AN285" i="4" s="1"/>
  <c r="U286" i="4"/>
  <c r="X286" i="4" s="1"/>
  <c r="Y286" i="4" s="1"/>
  <c r="AL284" i="4"/>
  <c r="AS285" i="4"/>
  <c r="AT285" i="4" s="1"/>
  <c r="AJ319" i="15" s="1"/>
  <c r="AP284" i="4"/>
  <c r="AQ284" i="4" s="1"/>
  <c r="AG285" i="4"/>
  <c r="AH285" i="4" s="1"/>
  <c r="AI285" i="4" s="1"/>
  <c r="BD268" i="4"/>
  <c r="BE268" i="4" s="1"/>
  <c r="BF267" i="4"/>
  <c r="BG267" i="4" s="1"/>
  <c r="BW266" i="4"/>
  <c r="AY268" i="4"/>
  <c r="BQ266" i="4"/>
  <c r="H269" i="4"/>
  <c r="S286" i="4" l="1"/>
  <c r="AR284" i="4"/>
  <c r="AO285" i="4"/>
  <c r="AP285" i="4" s="1"/>
  <c r="AJ285" i="4"/>
  <c r="AK285" i="4" s="1"/>
  <c r="BL267" i="4"/>
  <c r="BM267" i="4" s="1"/>
  <c r="BN267" i="4" s="1"/>
  <c r="BO267" i="4" s="1"/>
  <c r="BP267" i="4" s="1"/>
  <c r="BH267" i="4"/>
  <c r="BX266" i="4"/>
  <c r="BK268" i="4"/>
  <c r="BB268" i="4"/>
  <c r="G270" i="4"/>
  <c r="J270" i="4" s="1"/>
  <c r="K270" i="4" s="1"/>
  <c r="I269" i="4"/>
  <c r="L269" i="4" s="1"/>
  <c r="AB675" i="15" s="1"/>
  <c r="CA266" i="4" l="1"/>
  <c r="AF671" i="15"/>
  <c r="E283" i="14"/>
  <c r="F283" i="14" s="1"/>
  <c r="H283" i="14" s="1"/>
  <c r="AD706" i="15"/>
  <c r="AU284" i="4"/>
  <c r="AE286" i="4"/>
  <c r="V286" i="4"/>
  <c r="AL285" i="4"/>
  <c r="AR285" i="4" s="1"/>
  <c r="AD708" i="15" s="1"/>
  <c r="AQ285" i="4"/>
  <c r="BY267" i="4"/>
  <c r="BZ267" i="4" s="1"/>
  <c r="AL293" i="15" s="1"/>
  <c r="BS267" i="4"/>
  <c r="BT267" i="4" s="1"/>
  <c r="BR267" i="4"/>
  <c r="BA269" i="4"/>
  <c r="BC268" i="4"/>
  <c r="BF268" i="4" s="1"/>
  <c r="BG268" i="4" s="1"/>
  <c r="BQ267" i="4"/>
  <c r="E268" i="12"/>
  <c r="F268" i="12" s="1"/>
  <c r="H268" i="12" s="1"/>
  <c r="O269" i="4"/>
  <c r="E270" i="4"/>
  <c r="U287" i="4" l="1"/>
  <c r="X287" i="4" s="1"/>
  <c r="Y287" i="4" s="1"/>
  <c r="W286" i="4"/>
  <c r="Z286" i="4" s="1"/>
  <c r="AA286" i="4" s="1"/>
  <c r="E284" i="14"/>
  <c r="F284" i="14" s="1"/>
  <c r="H284" i="14" s="1"/>
  <c r="AU285" i="4"/>
  <c r="BU267" i="4"/>
  <c r="BV267" i="4" s="1"/>
  <c r="BW267" i="4" s="1"/>
  <c r="BH268" i="4"/>
  <c r="BS268" i="4" s="1"/>
  <c r="BL268" i="4"/>
  <c r="AY269" i="4"/>
  <c r="BD269" i="4"/>
  <c r="H270" i="4"/>
  <c r="AF286" i="4" l="1"/>
  <c r="AB286" i="4"/>
  <c r="AM286" i="4" s="1"/>
  <c r="S287" i="4"/>
  <c r="BX267" i="4"/>
  <c r="BT268" i="4"/>
  <c r="BU268" i="4"/>
  <c r="BV268" i="4" s="1"/>
  <c r="BK269" i="4"/>
  <c r="BB269" i="4"/>
  <c r="BM268" i="4"/>
  <c r="BN268" i="4" s="1"/>
  <c r="BO268" i="4" s="1"/>
  <c r="BY268" i="4"/>
  <c r="BZ268" i="4" s="1"/>
  <c r="AL294" i="15" s="1"/>
  <c r="BE269" i="4"/>
  <c r="G271" i="4"/>
  <c r="J271" i="4" s="1"/>
  <c r="K271" i="4" s="1"/>
  <c r="I270" i="4"/>
  <c r="L270" i="4" s="1"/>
  <c r="AB677" i="15" s="1"/>
  <c r="CA267" i="4" l="1"/>
  <c r="AF673" i="15"/>
  <c r="AE287" i="4"/>
  <c r="V287" i="4"/>
  <c r="AS286" i="4"/>
  <c r="AT286" i="4" s="1"/>
  <c r="AJ320" i="15" s="1"/>
  <c r="AG286" i="4"/>
  <c r="AN286" i="4"/>
  <c r="AO286" i="4"/>
  <c r="AP286" i="4" s="1"/>
  <c r="BA270" i="4"/>
  <c r="BC269" i="4"/>
  <c r="BF269" i="4" s="1"/>
  <c r="BG269" i="4" s="1"/>
  <c r="E271" i="4"/>
  <c r="H271" i="4" s="1"/>
  <c r="BP268" i="4"/>
  <c r="BR268" i="4" s="1"/>
  <c r="E269" i="12"/>
  <c r="F269" i="12" s="1"/>
  <c r="H269" i="12" s="1"/>
  <c r="O270" i="4"/>
  <c r="W287" i="4" l="1"/>
  <c r="Z287" i="4" s="1"/>
  <c r="AA287" i="4" s="1"/>
  <c r="U288" i="4"/>
  <c r="AH286" i="4"/>
  <c r="AI286" i="4" s="1"/>
  <c r="BQ268" i="4"/>
  <c r="BW268" i="4"/>
  <c r="BX268" i="4"/>
  <c r="BH269" i="4"/>
  <c r="BS269" i="4" s="1"/>
  <c r="BL269" i="4"/>
  <c r="AY270" i="4"/>
  <c r="BD270" i="4"/>
  <c r="BE270" i="4" s="1"/>
  <c r="G272" i="4"/>
  <c r="I271" i="4"/>
  <c r="L271" i="4" s="1"/>
  <c r="AB679" i="15" s="1"/>
  <c r="CA268" i="4" l="1"/>
  <c r="AF676" i="15"/>
  <c r="AJ286" i="4"/>
  <c r="S288" i="4"/>
  <c r="X288" i="4"/>
  <c r="Y288" i="4" s="1"/>
  <c r="AF287" i="4"/>
  <c r="AB287" i="4"/>
  <c r="AM287" i="4" s="1"/>
  <c r="BT269" i="4"/>
  <c r="BU269" i="4"/>
  <c r="BV269" i="4" s="1"/>
  <c r="BY269" i="4"/>
  <c r="BZ269" i="4" s="1"/>
  <c r="AL295" i="15" s="1"/>
  <c r="BK270" i="4"/>
  <c r="BB270" i="4"/>
  <c r="BM269" i="4"/>
  <c r="BN269" i="4" s="1"/>
  <c r="BO269" i="4" s="1"/>
  <c r="O271" i="4"/>
  <c r="E270" i="12"/>
  <c r="F270" i="12" s="1"/>
  <c r="H270" i="12" s="1"/>
  <c r="J272" i="4"/>
  <c r="K272" i="4" s="1"/>
  <c r="E272" i="4"/>
  <c r="AS287" i="4" l="1"/>
  <c r="AT287" i="4" s="1"/>
  <c r="AJ321" i="15" s="1"/>
  <c r="AO287" i="4"/>
  <c r="AP287" i="4" s="1"/>
  <c r="AN287" i="4"/>
  <c r="AE288" i="4"/>
  <c r="V288" i="4"/>
  <c r="AL286" i="4"/>
  <c r="AR286" i="4" s="1"/>
  <c r="AD711" i="15" s="1"/>
  <c r="AQ286" i="4"/>
  <c r="AG287" i="4"/>
  <c r="AH287" i="4" s="1"/>
  <c r="AI287" i="4" s="1"/>
  <c r="AJ287" i="4" s="1"/>
  <c r="AK287" i="4" s="1"/>
  <c r="AK286" i="4"/>
  <c r="BP269" i="4"/>
  <c r="BR269" i="4" s="1"/>
  <c r="BA271" i="4"/>
  <c r="BC270" i="4"/>
  <c r="BF270" i="4" s="1"/>
  <c r="BG270" i="4" s="1"/>
  <c r="H272" i="4"/>
  <c r="AL287" i="4" l="1"/>
  <c r="AR287" i="4" s="1"/>
  <c r="E285" i="14"/>
  <c r="F285" i="14" s="1"/>
  <c r="H285" i="14" s="1"/>
  <c r="AU286" i="4"/>
  <c r="AQ287" i="4"/>
  <c r="W288" i="4"/>
  <c r="Z288" i="4" s="1"/>
  <c r="AA288" i="4" s="1"/>
  <c r="U289" i="4"/>
  <c r="X289" i="4" s="1"/>
  <c r="Y289" i="4" s="1"/>
  <c r="BQ269" i="4"/>
  <c r="AY271" i="4"/>
  <c r="BD271" i="4"/>
  <c r="BX269" i="4"/>
  <c r="BL270" i="4"/>
  <c r="BM270" i="4" s="1"/>
  <c r="BN270" i="4" s="1"/>
  <c r="BO270" i="4" s="1"/>
  <c r="BH270" i="4"/>
  <c r="BS270" i="4" s="1"/>
  <c r="BW269" i="4"/>
  <c r="I272" i="4"/>
  <c r="L272" i="4" s="1"/>
  <c r="AB680" i="15" s="1"/>
  <c r="G273" i="4"/>
  <c r="CA269" i="4" l="1"/>
  <c r="AF678" i="15"/>
  <c r="E286" i="14"/>
  <c r="F286" i="14" s="1"/>
  <c r="H286" i="14" s="1"/>
  <c r="AD712" i="15"/>
  <c r="AU287" i="4"/>
  <c r="AB288" i="4"/>
  <c r="AM288" i="4" s="1"/>
  <c r="AF288" i="4"/>
  <c r="S289" i="4"/>
  <c r="BT270" i="4"/>
  <c r="BU270" i="4"/>
  <c r="BV270" i="4" s="1"/>
  <c r="BP270" i="4"/>
  <c r="BQ270" i="4" s="1"/>
  <c r="BE271" i="4"/>
  <c r="BY270" i="4"/>
  <c r="BZ270" i="4" s="1"/>
  <c r="AL296" i="15" s="1"/>
  <c r="BK271" i="4"/>
  <c r="BB271" i="4"/>
  <c r="J273" i="4"/>
  <c r="K273" i="4" s="1"/>
  <c r="E273" i="4"/>
  <c r="O272" i="4"/>
  <c r="E271" i="12"/>
  <c r="F271" i="12" s="1"/>
  <c r="H271" i="12" s="1"/>
  <c r="AE289" i="4" l="1"/>
  <c r="V289" i="4"/>
  <c r="AG288" i="4"/>
  <c r="AH288" i="4" s="1"/>
  <c r="AI288" i="4" s="1"/>
  <c r="AS288" i="4"/>
  <c r="AT288" i="4" s="1"/>
  <c r="AJ322" i="15" s="1"/>
  <c r="AO288" i="4"/>
  <c r="AP288" i="4" s="1"/>
  <c r="AN288" i="4"/>
  <c r="BR270" i="4"/>
  <c r="BW270" i="4"/>
  <c r="BC271" i="4"/>
  <c r="BF271" i="4" s="1"/>
  <c r="BG271" i="4" s="1"/>
  <c r="BA272" i="4"/>
  <c r="H273" i="4"/>
  <c r="AJ288" i="4" l="1"/>
  <c r="AQ288" i="4" s="1"/>
  <c r="U290" i="4"/>
  <c r="W289" i="4"/>
  <c r="Z289" i="4" s="1"/>
  <c r="AA289" i="4" s="1"/>
  <c r="BX270" i="4"/>
  <c r="BH271" i="4"/>
  <c r="BS271" i="4" s="1"/>
  <c r="BL271" i="4"/>
  <c r="BM271" i="4" s="1"/>
  <c r="BN271" i="4" s="1"/>
  <c r="BO271" i="4" s="1"/>
  <c r="AY272" i="4"/>
  <c r="BD272" i="4"/>
  <c r="I273" i="4"/>
  <c r="L273" i="4" s="1"/>
  <c r="AB666" i="15" s="1"/>
  <c r="G274" i="4"/>
  <c r="CA270" i="4" l="1"/>
  <c r="AF679" i="15"/>
  <c r="AL288" i="4"/>
  <c r="AR288" i="4" s="1"/>
  <c r="AD713" i="15" s="1"/>
  <c r="AB289" i="4"/>
  <c r="AM289" i="4" s="1"/>
  <c r="AF289" i="4"/>
  <c r="AS289" i="4" s="1"/>
  <c r="AT289" i="4" s="1"/>
  <c r="AJ323" i="15" s="1"/>
  <c r="X290" i="4"/>
  <c r="Y290" i="4" s="1"/>
  <c r="S290" i="4"/>
  <c r="AK288" i="4"/>
  <c r="BT271" i="4"/>
  <c r="BU271" i="4"/>
  <c r="BV271" i="4" s="1"/>
  <c r="BP271" i="4"/>
  <c r="BQ271" i="4" s="1"/>
  <c r="BE272" i="4"/>
  <c r="BY271" i="4"/>
  <c r="BZ271" i="4" s="1"/>
  <c r="AL297" i="15" s="1"/>
  <c r="BK272" i="4"/>
  <c r="BB272" i="4"/>
  <c r="J274" i="4"/>
  <c r="K274" i="4" s="1"/>
  <c r="E274" i="4"/>
  <c r="E272" i="12"/>
  <c r="F272" i="12" s="1"/>
  <c r="H272" i="12" s="1"/>
  <c r="O273" i="4"/>
  <c r="AU288" i="4" l="1"/>
  <c r="E287" i="14"/>
  <c r="F287" i="14" s="1"/>
  <c r="H287" i="14" s="1"/>
  <c r="AG289" i="4"/>
  <c r="AH289" i="4" s="1"/>
  <c r="AI289" i="4" s="1"/>
  <c r="AJ289" i="4" s="1"/>
  <c r="AK289" i="4" s="1"/>
  <c r="AE290" i="4"/>
  <c r="V290" i="4"/>
  <c r="AN289" i="4"/>
  <c r="AO289" i="4"/>
  <c r="AP289" i="4" s="1"/>
  <c r="BR271" i="4"/>
  <c r="BW271" i="4"/>
  <c r="BA273" i="4"/>
  <c r="BC272" i="4"/>
  <c r="BF272" i="4" s="1"/>
  <c r="BG272" i="4" s="1"/>
  <c r="H274" i="4"/>
  <c r="AQ289" i="4" l="1"/>
  <c r="AL289" i="4"/>
  <c r="AR289" i="4" s="1"/>
  <c r="AD683" i="15" s="1"/>
  <c r="W290" i="4"/>
  <c r="Z290" i="4" s="1"/>
  <c r="AA290" i="4" s="1"/>
  <c r="U291" i="4"/>
  <c r="X291" i="4" s="1"/>
  <c r="Y291" i="4" s="1"/>
  <c r="BD273" i="4"/>
  <c r="AY273" i="4"/>
  <c r="BH272" i="4"/>
  <c r="BS272" i="4" s="1"/>
  <c r="BL272" i="4"/>
  <c r="BM272" i="4" s="1"/>
  <c r="BN272" i="4" s="1"/>
  <c r="BO272" i="4" s="1"/>
  <c r="BP272" i="4" s="1"/>
  <c r="BQ272" i="4" s="1"/>
  <c r="BX271" i="4"/>
  <c r="I274" i="4"/>
  <c r="L274" i="4" s="1"/>
  <c r="AB560" i="15" s="1"/>
  <c r="G275" i="4"/>
  <c r="CA271" i="4" l="1"/>
  <c r="AF681" i="15"/>
  <c r="AF290" i="4"/>
  <c r="AB290" i="4"/>
  <c r="AM290" i="4" s="1"/>
  <c r="AU289" i="4"/>
  <c r="E288" i="14"/>
  <c r="F288" i="14" s="1"/>
  <c r="H288" i="14" s="1"/>
  <c r="S291" i="4"/>
  <c r="BT272" i="4"/>
  <c r="BU272" i="4"/>
  <c r="BV272" i="4" s="1"/>
  <c r="BB273" i="4"/>
  <c r="BK273" i="4"/>
  <c r="BR272" i="4"/>
  <c r="BY272" i="4"/>
  <c r="BZ272" i="4" s="1"/>
  <c r="AL298" i="15" s="1"/>
  <c r="BE273" i="4"/>
  <c r="J275" i="4"/>
  <c r="K275" i="4" s="1"/>
  <c r="E275" i="4"/>
  <c r="E273" i="12"/>
  <c r="F273" i="12" s="1"/>
  <c r="H273" i="12" s="1"/>
  <c r="O274" i="4"/>
  <c r="AN290" i="4" l="1"/>
  <c r="AO290" i="4"/>
  <c r="AP290" i="4" s="1"/>
  <c r="AE291" i="4"/>
  <c r="V291" i="4"/>
  <c r="AG290" i="4"/>
  <c r="AH290" i="4" s="1"/>
  <c r="AI290" i="4" s="1"/>
  <c r="AJ290" i="4" s="1"/>
  <c r="AK290" i="4" s="1"/>
  <c r="AS290" i="4"/>
  <c r="AT290" i="4" s="1"/>
  <c r="AJ324" i="15" s="1"/>
  <c r="BC273" i="4"/>
  <c r="BF273" i="4" s="1"/>
  <c r="BG273" i="4" s="1"/>
  <c r="BA274" i="4"/>
  <c r="BW272" i="4"/>
  <c r="H275" i="4"/>
  <c r="AL290" i="4" l="1"/>
  <c r="AR290" i="4" s="1"/>
  <c r="AU290" i="4" s="1"/>
  <c r="AQ290" i="4"/>
  <c r="W291" i="4"/>
  <c r="Z291" i="4" s="1"/>
  <c r="AA291" i="4" s="1"/>
  <c r="U292" i="4"/>
  <c r="BX272" i="4"/>
  <c r="AY274" i="4"/>
  <c r="BD274" i="4"/>
  <c r="BH273" i="4"/>
  <c r="BS273" i="4" s="1"/>
  <c r="BL273" i="4"/>
  <c r="BM273" i="4" s="1"/>
  <c r="BN273" i="4" s="1"/>
  <c r="BO273" i="4" s="1"/>
  <c r="I275" i="4"/>
  <c r="L275" i="4" s="1"/>
  <c r="AB643" i="15" s="1"/>
  <c r="G276" i="4"/>
  <c r="CA272" i="4" l="1"/>
  <c r="AF683" i="15"/>
  <c r="E289" i="14"/>
  <c r="F289" i="14" s="1"/>
  <c r="H289" i="14" s="1"/>
  <c r="AD709" i="15"/>
  <c r="X292" i="4"/>
  <c r="Y292" i="4" s="1"/>
  <c r="S292" i="4"/>
  <c r="AB291" i="4"/>
  <c r="AM291" i="4" s="1"/>
  <c r="AF291" i="4"/>
  <c r="BT273" i="4"/>
  <c r="BU273" i="4"/>
  <c r="BV273" i="4" s="1"/>
  <c r="BY273" i="4"/>
  <c r="BZ273" i="4" s="1"/>
  <c r="AL299" i="15" s="1"/>
  <c r="BP273" i="4"/>
  <c r="BQ273" i="4" s="1"/>
  <c r="BK274" i="4"/>
  <c r="BB274" i="4"/>
  <c r="BE274" i="4"/>
  <c r="J276" i="4"/>
  <c r="K276" i="4" s="1"/>
  <c r="E276" i="4"/>
  <c r="E274" i="12"/>
  <c r="F274" i="12" s="1"/>
  <c r="H274" i="12" s="1"/>
  <c r="O275" i="4"/>
  <c r="AO291" i="4" l="1"/>
  <c r="AN291" i="4"/>
  <c r="AS291" i="4"/>
  <c r="AT291" i="4" s="1"/>
  <c r="AJ38" i="15" s="1"/>
  <c r="AG291" i="4"/>
  <c r="AH291" i="4" s="1"/>
  <c r="AI291" i="4" s="1"/>
  <c r="AJ291" i="4" s="1"/>
  <c r="AE292" i="4"/>
  <c r="V292" i="4"/>
  <c r="BR273" i="4"/>
  <c r="BX273" i="4" s="1"/>
  <c r="BA275" i="4"/>
  <c r="BC274" i="4"/>
  <c r="BF274" i="4" s="1"/>
  <c r="BG274" i="4" s="1"/>
  <c r="H276" i="4"/>
  <c r="CA273" i="4" l="1"/>
  <c r="AF675" i="15"/>
  <c r="AK291" i="4"/>
  <c r="W292" i="4"/>
  <c r="Z292" i="4" s="1"/>
  <c r="AA292" i="4" s="1"/>
  <c r="U293" i="4"/>
  <c r="X293" i="4" s="1"/>
  <c r="Y293" i="4" s="1"/>
  <c r="AP291" i="4"/>
  <c r="AQ291" i="4" s="1"/>
  <c r="AL291" i="4"/>
  <c r="BH274" i="4"/>
  <c r="BS274" i="4" s="1"/>
  <c r="BL274" i="4"/>
  <c r="BM274" i="4" s="1"/>
  <c r="BN274" i="4" s="1"/>
  <c r="BO274" i="4" s="1"/>
  <c r="BW273" i="4"/>
  <c r="BD275" i="4"/>
  <c r="AY275" i="4"/>
  <c r="G277" i="4"/>
  <c r="J277" i="4" s="1"/>
  <c r="K277" i="4" s="1"/>
  <c r="I276" i="4"/>
  <c r="L276" i="4" s="1"/>
  <c r="AB681" i="15" s="1"/>
  <c r="AR291" i="4" l="1"/>
  <c r="E290" i="14" s="1"/>
  <c r="F290" i="14" s="1"/>
  <c r="H290" i="14" s="1"/>
  <c r="AB292" i="4"/>
  <c r="AM292" i="4" s="1"/>
  <c r="AF292" i="4"/>
  <c r="S293" i="4"/>
  <c r="BP274" i="4"/>
  <c r="BR274" i="4" s="1"/>
  <c r="BT274" i="4"/>
  <c r="BU274" i="4"/>
  <c r="BV274" i="4" s="1"/>
  <c r="BB275" i="4"/>
  <c r="BK275" i="4"/>
  <c r="BE275" i="4"/>
  <c r="BY274" i="4"/>
  <c r="BZ274" i="4" s="1"/>
  <c r="AL30" i="15" s="1"/>
  <c r="E277" i="4"/>
  <c r="H277" i="4" s="1"/>
  <c r="E275" i="12"/>
  <c r="F275" i="12" s="1"/>
  <c r="H275" i="12" s="1"/>
  <c r="O276" i="4"/>
  <c r="AU291" i="4" l="1"/>
  <c r="AD519" i="15"/>
  <c r="V293" i="4"/>
  <c r="AE293" i="4"/>
  <c r="AG292" i="4"/>
  <c r="AH292" i="4" s="1"/>
  <c r="AI292" i="4" s="1"/>
  <c r="AS292" i="4"/>
  <c r="AT292" i="4" s="1"/>
  <c r="AJ53" i="15" s="1"/>
  <c r="AN292" i="4"/>
  <c r="AO292" i="4"/>
  <c r="AP292" i="4" s="1"/>
  <c r="BW274" i="4"/>
  <c r="BX274" i="4"/>
  <c r="BA276" i="4"/>
  <c r="BC275" i="4"/>
  <c r="BF275" i="4" s="1"/>
  <c r="BG275" i="4" s="1"/>
  <c r="BQ274" i="4"/>
  <c r="I277" i="4"/>
  <c r="L277" i="4" s="1"/>
  <c r="AB684" i="15" s="1"/>
  <c r="G278" i="4"/>
  <c r="J278" i="4" s="1"/>
  <c r="K278" i="4" s="1"/>
  <c r="CA274" i="4" l="1"/>
  <c r="AF595" i="15"/>
  <c r="AJ292" i="4"/>
  <c r="AQ292" i="4" s="1"/>
  <c r="W293" i="4"/>
  <c r="Z293" i="4" s="1"/>
  <c r="AA293" i="4" s="1"/>
  <c r="U294" i="4"/>
  <c r="X294" i="4" s="1"/>
  <c r="Y294" i="4" s="1"/>
  <c r="BH275" i="4"/>
  <c r="BS275" i="4" s="1"/>
  <c r="BL275" i="4"/>
  <c r="BM275" i="4" s="1"/>
  <c r="BN275" i="4" s="1"/>
  <c r="BO275" i="4" s="1"/>
  <c r="AY276" i="4"/>
  <c r="BD276" i="4"/>
  <c r="BE276" i="4" s="1"/>
  <c r="E276" i="12"/>
  <c r="F276" i="12" s="1"/>
  <c r="H276" i="12" s="1"/>
  <c r="O277" i="4"/>
  <c r="E278" i="4"/>
  <c r="S294" i="4" l="1"/>
  <c r="AE294" i="4" s="1"/>
  <c r="AK292" i="4"/>
  <c r="AB293" i="4"/>
  <c r="AM293" i="4" s="1"/>
  <c r="AF293" i="4"/>
  <c r="AS293" i="4" s="1"/>
  <c r="AT293" i="4" s="1"/>
  <c r="AJ20" i="15" s="1"/>
  <c r="AL292" i="4"/>
  <c r="AR292" i="4" s="1"/>
  <c r="AD567" i="15" s="1"/>
  <c r="BP275" i="4"/>
  <c r="BQ275" i="4" s="1"/>
  <c r="BY275" i="4"/>
  <c r="BZ275" i="4" s="1"/>
  <c r="AL300" i="15" s="1"/>
  <c r="BK276" i="4"/>
  <c r="BB276" i="4"/>
  <c r="BT275" i="4"/>
  <c r="BU275" i="4"/>
  <c r="BV275" i="4" s="1"/>
  <c r="H278" i="4"/>
  <c r="V294" i="4" l="1"/>
  <c r="W294" i="4" s="1"/>
  <c r="Z294" i="4" s="1"/>
  <c r="AA294" i="4" s="1"/>
  <c r="AG293" i="4"/>
  <c r="AH293" i="4" s="1"/>
  <c r="E291" i="14"/>
  <c r="F291" i="14" s="1"/>
  <c r="H291" i="14" s="1"/>
  <c r="AU292" i="4"/>
  <c r="AN293" i="4"/>
  <c r="AO293" i="4"/>
  <c r="BR275" i="4"/>
  <c r="BX275" i="4" s="1"/>
  <c r="BC276" i="4"/>
  <c r="BF276" i="4" s="1"/>
  <c r="BG276" i="4" s="1"/>
  <c r="BA277" i="4"/>
  <c r="I278" i="4"/>
  <c r="L278" i="4" s="1"/>
  <c r="AB687" i="15" s="1"/>
  <c r="G279" i="4"/>
  <c r="J279" i="4" s="1"/>
  <c r="K279" i="4" s="1"/>
  <c r="CA275" i="4" l="1"/>
  <c r="AF659" i="15"/>
  <c r="U295" i="4"/>
  <c r="AI293" i="4"/>
  <c r="AJ293" i="4" s="1"/>
  <c r="AK293" i="4" s="1"/>
  <c r="AP293" i="4"/>
  <c r="AB294" i="4"/>
  <c r="AM294" i="4" s="1"/>
  <c r="AN294" i="4" s="1"/>
  <c r="AF294" i="4"/>
  <c r="AG294" i="4" s="1"/>
  <c r="AH294" i="4" s="1"/>
  <c r="AI294" i="4" s="1"/>
  <c r="AY277" i="4"/>
  <c r="BD277" i="4"/>
  <c r="BE277" i="4" s="1"/>
  <c r="BW275" i="4"/>
  <c r="BH276" i="4"/>
  <c r="BS276" i="4" s="1"/>
  <c r="BL276" i="4"/>
  <c r="BM276" i="4" s="1"/>
  <c r="BN276" i="4" s="1"/>
  <c r="BO276" i="4" s="1"/>
  <c r="E279" i="4"/>
  <c r="O278" i="4"/>
  <c r="E277" i="12"/>
  <c r="F277" i="12" s="1"/>
  <c r="H277" i="12" s="1"/>
  <c r="X295" i="4" l="1"/>
  <c r="Y295" i="4" s="1"/>
  <c r="S295" i="4"/>
  <c r="AL293" i="4"/>
  <c r="AR293" i="4" s="1"/>
  <c r="AD28" i="15" s="1"/>
  <c r="AJ294" i="4"/>
  <c r="AK294" i="4" s="1"/>
  <c r="AO294" i="4"/>
  <c r="AP294" i="4" s="1"/>
  <c r="AS294" i="4"/>
  <c r="AT294" i="4" s="1"/>
  <c r="AJ325" i="15" s="1"/>
  <c r="AQ293" i="4"/>
  <c r="BT276" i="4"/>
  <c r="BU276" i="4"/>
  <c r="BV276" i="4" s="1"/>
  <c r="BP276" i="4"/>
  <c r="BR276" i="4" s="1"/>
  <c r="BY276" i="4"/>
  <c r="BZ276" i="4" s="1"/>
  <c r="AL301" i="15" s="1"/>
  <c r="BK277" i="4"/>
  <c r="BB277" i="4"/>
  <c r="H279" i="4"/>
  <c r="AQ294" i="4" l="1"/>
  <c r="AE295" i="4"/>
  <c r="V295" i="4"/>
  <c r="AL294" i="4"/>
  <c r="AR294" i="4" s="1"/>
  <c r="E292" i="14"/>
  <c r="F292" i="14" s="1"/>
  <c r="H292" i="14" s="1"/>
  <c r="AU293" i="4"/>
  <c r="BQ276" i="4"/>
  <c r="BW276" i="4"/>
  <c r="BC277" i="4"/>
  <c r="BF277" i="4" s="1"/>
  <c r="BG277" i="4" s="1"/>
  <c r="BA278" i="4"/>
  <c r="AY278" i="4" s="1"/>
  <c r="G280" i="4"/>
  <c r="I279" i="4"/>
  <c r="L279" i="4" s="1"/>
  <c r="AB690" i="15" s="1"/>
  <c r="E293" i="14" l="1"/>
  <c r="F293" i="14" s="1"/>
  <c r="H293" i="14" s="1"/>
  <c r="AD381" i="15"/>
  <c r="W295" i="4"/>
  <c r="Z295" i="4" s="1"/>
  <c r="AA295" i="4" s="1"/>
  <c r="U296" i="4"/>
  <c r="X296" i="4" s="1"/>
  <c r="Y296" i="4" s="1"/>
  <c r="AU294" i="4"/>
  <c r="BB278" i="4"/>
  <c r="BK278" i="4"/>
  <c r="BH277" i="4"/>
  <c r="BS277" i="4" s="1"/>
  <c r="BL277" i="4"/>
  <c r="BM277" i="4" s="1"/>
  <c r="BN277" i="4" s="1"/>
  <c r="BO277" i="4" s="1"/>
  <c r="BD278" i="4"/>
  <c r="BX276" i="4"/>
  <c r="E278" i="12"/>
  <c r="F278" i="12" s="1"/>
  <c r="H278" i="12" s="1"/>
  <c r="O279" i="4"/>
  <c r="J280" i="4"/>
  <c r="K280" i="4" s="1"/>
  <c r="E280" i="4"/>
  <c r="S296" i="4" l="1"/>
  <c r="AE296" i="4" s="1"/>
  <c r="CA276" i="4"/>
  <c r="AF685" i="15"/>
  <c r="V296" i="4"/>
  <c r="W296" i="4" s="1"/>
  <c r="Z296" i="4" s="1"/>
  <c r="AA296" i="4" s="1"/>
  <c r="AF295" i="4"/>
  <c r="AB295" i="4"/>
  <c r="AM295" i="4" s="1"/>
  <c r="BT277" i="4"/>
  <c r="BU277" i="4"/>
  <c r="BV277" i="4" s="1"/>
  <c r="BE278" i="4"/>
  <c r="BP277" i="4"/>
  <c r="BQ277" i="4" s="1"/>
  <c r="BY277" i="4"/>
  <c r="BZ277" i="4" s="1"/>
  <c r="AL302" i="15" s="1"/>
  <c r="BA279" i="4"/>
  <c r="AY279" i="4" s="1"/>
  <c r="BC278" i="4"/>
  <c r="H280" i="4"/>
  <c r="AO295" i="4" l="1"/>
  <c r="AP295" i="4" s="1"/>
  <c r="AN295" i="4"/>
  <c r="U297" i="4"/>
  <c r="S297" i="4" s="1"/>
  <c r="AS295" i="4"/>
  <c r="AT295" i="4" s="1"/>
  <c r="AJ326" i="15" s="1"/>
  <c r="AG295" i="4"/>
  <c r="AH295" i="4" s="1"/>
  <c r="AI295" i="4" s="1"/>
  <c r="X297" i="4"/>
  <c r="Y297" i="4" s="1"/>
  <c r="AF296" i="4"/>
  <c r="AB296" i="4"/>
  <c r="AM296" i="4" s="1"/>
  <c r="BB279" i="4"/>
  <c r="BK279" i="4"/>
  <c r="BD279" i="4"/>
  <c r="BE279" i="4" s="1"/>
  <c r="BR277" i="4"/>
  <c r="BF278" i="4"/>
  <c r="BG278" i="4" s="1"/>
  <c r="I280" i="4"/>
  <c r="L280" i="4" s="1"/>
  <c r="AB693" i="15" s="1"/>
  <c r="G281" i="4"/>
  <c r="J281" i="4" s="1"/>
  <c r="K281" i="4" s="1"/>
  <c r="AJ295" i="4" l="1"/>
  <c r="AK295" i="4" s="1"/>
  <c r="AE297" i="4"/>
  <c r="V297" i="4"/>
  <c r="AN296" i="4"/>
  <c r="AO296" i="4"/>
  <c r="AP296" i="4" s="1"/>
  <c r="AS296" i="4"/>
  <c r="AT296" i="4" s="1"/>
  <c r="AJ327" i="15" s="1"/>
  <c r="AG296" i="4"/>
  <c r="AH296" i="4" s="1"/>
  <c r="BX277" i="4"/>
  <c r="BW277" i="4"/>
  <c r="BH278" i="4"/>
  <c r="BS278" i="4" s="1"/>
  <c r="BL278" i="4"/>
  <c r="BM278" i="4" s="1"/>
  <c r="BN278" i="4" s="1"/>
  <c r="BO278" i="4" s="1"/>
  <c r="BC279" i="4"/>
  <c r="BF279" i="4" s="1"/>
  <c r="BG279" i="4" s="1"/>
  <c r="BA280" i="4"/>
  <c r="AY280" i="4" s="1"/>
  <c r="E281" i="4"/>
  <c r="E279" i="12"/>
  <c r="F279" i="12" s="1"/>
  <c r="H279" i="12" s="1"/>
  <c r="O280" i="4"/>
  <c r="CA277" i="4" l="1"/>
  <c r="AF691" i="15"/>
  <c r="AQ295" i="4"/>
  <c r="AL295" i="4"/>
  <c r="AR295" i="4" s="1"/>
  <c r="AD134" i="15" s="1"/>
  <c r="AI296" i="4"/>
  <c r="AJ296" i="4" s="1"/>
  <c r="AK296" i="4" s="1"/>
  <c r="U298" i="4"/>
  <c r="X298" i="4" s="1"/>
  <c r="Y298" i="4" s="1"/>
  <c r="W297" i="4"/>
  <c r="Z297" i="4" s="1"/>
  <c r="AA297" i="4" s="1"/>
  <c r="BP278" i="4"/>
  <c r="BQ278" i="4" s="1"/>
  <c r="BH279" i="4"/>
  <c r="BL279" i="4"/>
  <c r="BT278" i="4"/>
  <c r="BU278" i="4"/>
  <c r="BV278" i="4" s="1"/>
  <c r="BB280" i="4"/>
  <c r="BK280" i="4"/>
  <c r="BY278" i="4"/>
  <c r="BZ278" i="4" s="1"/>
  <c r="AL303" i="15" s="1"/>
  <c r="BD280" i="4"/>
  <c r="BE280" i="4" s="1"/>
  <c r="H281" i="4"/>
  <c r="AQ296" i="4" l="1"/>
  <c r="AL296" i="4"/>
  <c r="AR296" i="4" s="1"/>
  <c r="AD339" i="15" s="1"/>
  <c r="E294" i="14"/>
  <c r="F294" i="14" s="1"/>
  <c r="H294" i="14" s="1"/>
  <c r="AU295" i="4"/>
  <c r="S298" i="4"/>
  <c r="AF297" i="4"/>
  <c r="AG297" i="4" s="1"/>
  <c r="AH297" i="4" s="1"/>
  <c r="AI297" i="4" s="1"/>
  <c r="AJ297" i="4" s="1"/>
  <c r="AB297" i="4"/>
  <c r="AM297" i="4" s="1"/>
  <c r="BS279" i="4"/>
  <c r="BT279" i="4" s="1"/>
  <c r="BR278" i="4"/>
  <c r="BW278" i="4"/>
  <c r="BA281" i="4"/>
  <c r="BC280" i="4"/>
  <c r="BF280" i="4" s="1"/>
  <c r="BG280" i="4" s="1"/>
  <c r="BM279" i="4"/>
  <c r="BN279" i="4" s="1"/>
  <c r="BO279" i="4" s="1"/>
  <c r="BY279" i="4"/>
  <c r="BZ279" i="4" s="1"/>
  <c r="AL304" i="15" s="1"/>
  <c r="G282" i="4"/>
  <c r="I281" i="4"/>
  <c r="L281" i="4" s="1"/>
  <c r="AB695" i="15" s="1"/>
  <c r="E295" i="14" l="1"/>
  <c r="F295" i="14" s="1"/>
  <c r="H295" i="14" s="1"/>
  <c r="AU296" i="4"/>
  <c r="AK297" i="4"/>
  <c r="AN297" i="4"/>
  <c r="AO297" i="4"/>
  <c r="AS297" i="4"/>
  <c r="AT297" i="4" s="1"/>
  <c r="AJ328" i="15" s="1"/>
  <c r="AL297" i="4"/>
  <c r="AE298" i="4"/>
  <c r="V298" i="4"/>
  <c r="BX278" i="4"/>
  <c r="BP279" i="4"/>
  <c r="BR279" i="4" s="1"/>
  <c r="BD281" i="4"/>
  <c r="BE281" i="4" s="1"/>
  <c r="AY281" i="4"/>
  <c r="BU279" i="4"/>
  <c r="BV279" i="4" s="1"/>
  <c r="BH280" i="4"/>
  <c r="BL280" i="4"/>
  <c r="O281" i="4"/>
  <c r="E280" i="12"/>
  <c r="F280" i="12" s="1"/>
  <c r="H280" i="12" s="1"/>
  <c r="J282" i="4"/>
  <c r="K282" i="4" s="1"/>
  <c r="E282" i="4"/>
  <c r="CA278" i="4" l="1"/>
  <c r="AF694" i="15"/>
  <c r="AP297" i="4"/>
  <c r="AQ297" i="4" s="1"/>
  <c r="W298" i="4"/>
  <c r="U299" i="4"/>
  <c r="S299" i="4" s="1"/>
  <c r="AE299" i="4" s="1"/>
  <c r="BS280" i="4"/>
  <c r="BT280" i="4" s="1"/>
  <c r="BX279" i="4"/>
  <c r="BY280" i="4"/>
  <c r="BZ280" i="4" s="1"/>
  <c r="AL305" i="15" s="1"/>
  <c r="BM280" i="4"/>
  <c r="BN280" i="4" s="1"/>
  <c r="BO280" i="4" s="1"/>
  <c r="BW279" i="4"/>
  <c r="BB281" i="4"/>
  <c r="BK281" i="4"/>
  <c r="BQ279" i="4"/>
  <c r="H282" i="4"/>
  <c r="AR297" i="4" l="1"/>
  <c r="AU297" i="4" s="1"/>
  <c r="CA279" i="4"/>
  <c r="AF696" i="15"/>
  <c r="E296" i="14"/>
  <c r="F296" i="14" s="1"/>
  <c r="H296" i="14" s="1"/>
  <c r="AD362" i="15"/>
  <c r="X299" i="4"/>
  <c r="Y299" i="4" s="1"/>
  <c r="Z298" i="4"/>
  <c r="AA298" i="4" s="1"/>
  <c r="V299" i="4"/>
  <c r="BU280" i="4"/>
  <c r="BV280" i="4" s="1"/>
  <c r="BP280" i="4"/>
  <c r="BC281" i="4"/>
  <c r="BA282" i="4"/>
  <c r="AY282" i="4" s="1"/>
  <c r="BK282" i="4" s="1"/>
  <c r="I282" i="4"/>
  <c r="L282" i="4" s="1"/>
  <c r="AB697" i="15" s="1"/>
  <c r="G283" i="4"/>
  <c r="AF298" i="4" l="1"/>
  <c r="AG298" i="4" s="1"/>
  <c r="AH298" i="4" s="1"/>
  <c r="AI298" i="4" s="1"/>
  <c r="AB298" i="4"/>
  <c r="AM298" i="4" s="1"/>
  <c r="W299" i="4"/>
  <c r="Z299" i="4" s="1"/>
  <c r="AA299" i="4" s="1"/>
  <c r="U300" i="4"/>
  <c r="X300" i="4" s="1"/>
  <c r="Y300" i="4" s="1"/>
  <c r="BB282" i="4"/>
  <c r="BA283" i="4" s="1"/>
  <c r="AY283" i="4" s="1"/>
  <c r="BW280" i="4"/>
  <c r="BR280" i="4"/>
  <c r="BX280" i="4" s="1"/>
  <c r="BQ280" i="4"/>
  <c r="BD282" i="4"/>
  <c r="BE282" i="4" s="1"/>
  <c r="BF281" i="4"/>
  <c r="BG281" i="4" s="1"/>
  <c r="J283" i="4"/>
  <c r="K283" i="4" s="1"/>
  <c r="E283" i="4"/>
  <c r="O282" i="4"/>
  <c r="E281" i="12"/>
  <c r="F281" i="12" s="1"/>
  <c r="H281" i="12" s="1"/>
  <c r="CA280" i="4" l="1"/>
  <c r="AF698" i="15"/>
  <c r="S300" i="4"/>
  <c r="AJ298" i="4"/>
  <c r="AK298" i="4" s="1"/>
  <c r="AN298" i="4"/>
  <c r="AO298" i="4"/>
  <c r="AS298" i="4"/>
  <c r="AT298" i="4" s="1"/>
  <c r="AJ329" i="15" s="1"/>
  <c r="AF299" i="4"/>
  <c r="AG299" i="4" s="1"/>
  <c r="AH299" i="4" s="1"/>
  <c r="AI299" i="4" s="1"/>
  <c r="AB299" i="4"/>
  <c r="AM299" i="4" s="1"/>
  <c r="AN299" i="4" s="1"/>
  <c r="BC282" i="4"/>
  <c r="BF282" i="4" s="1"/>
  <c r="BG282" i="4" s="1"/>
  <c r="BK283" i="4"/>
  <c r="BH281" i="4"/>
  <c r="BS281" i="4" s="1"/>
  <c r="BL281" i="4"/>
  <c r="BM281" i="4" s="1"/>
  <c r="BN281" i="4" s="1"/>
  <c r="BO281" i="4" s="1"/>
  <c r="BD283" i="4"/>
  <c r="BE283" i="4" s="1"/>
  <c r="H283" i="4"/>
  <c r="AL298" i="4" l="1"/>
  <c r="AE300" i="4"/>
  <c r="V300" i="4"/>
  <c r="AJ299" i="4"/>
  <c r="AK299" i="4" s="1"/>
  <c r="AP298" i="4"/>
  <c r="AO299" i="4" s="1"/>
  <c r="AS299" i="4"/>
  <c r="AT299" i="4" s="1"/>
  <c r="AJ330" i="15" s="1"/>
  <c r="BB283" i="4"/>
  <c r="BC283" i="4" s="1"/>
  <c r="BF283" i="4" s="1"/>
  <c r="BG283" i="4" s="1"/>
  <c r="BT281" i="4"/>
  <c r="BU281" i="4"/>
  <c r="BV281" i="4" s="1"/>
  <c r="BH282" i="4"/>
  <c r="BL282" i="4"/>
  <c r="BP281" i="4"/>
  <c r="BR281" i="4" s="1"/>
  <c r="BY281" i="4"/>
  <c r="BZ281" i="4" s="1"/>
  <c r="AL306" i="15" s="1"/>
  <c r="I283" i="4"/>
  <c r="L283" i="4" s="1"/>
  <c r="AB700" i="15" s="1"/>
  <c r="G284" i="4"/>
  <c r="J284" i="4" s="1"/>
  <c r="K284" i="4" s="1"/>
  <c r="AL299" i="4" l="1"/>
  <c r="W300" i="4"/>
  <c r="Z300" i="4" s="1"/>
  <c r="AA300" i="4" s="1"/>
  <c r="U301" i="4"/>
  <c r="X301" i="4" s="1"/>
  <c r="Y301" i="4" s="1"/>
  <c r="AP299" i="4"/>
  <c r="AQ298" i="4"/>
  <c r="AR298" i="4"/>
  <c r="AD267" i="15" s="1"/>
  <c r="BA284" i="4"/>
  <c r="AY284" i="4" s="1"/>
  <c r="BK284" i="4" s="1"/>
  <c r="BS282" i="4"/>
  <c r="BT282" i="4" s="1"/>
  <c r="BQ281" i="4"/>
  <c r="BX281" i="4"/>
  <c r="BH283" i="4"/>
  <c r="BL283" i="4"/>
  <c r="BM283" i="4" s="1"/>
  <c r="BN283" i="4" s="1"/>
  <c r="BO283" i="4" s="1"/>
  <c r="BM282" i="4"/>
  <c r="BN282" i="4" s="1"/>
  <c r="BO282" i="4" s="1"/>
  <c r="BP282" i="4" s="1"/>
  <c r="BR282" i="4" s="1"/>
  <c r="BY282" i="4"/>
  <c r="BZ282" i="4" s="1"/>
  <c r="AL307" i="15" s="1"/>
  <c r="E284" i="4"/>
  <c r="E282" i="12"/>
  <c r="F282" i="12" s="1"/>
  <c r="H282" i="12" s="1"/>
  <c r="O283" i="4"/>
  <c r="CA281" i="4" l="1"/>
  <c r="AF700" i="15"/>
  <c r="BB284" i="4"/>
  <c r="BA285" i="4" s="1"/>
  <c r="AY285" i="4" s="1"/>
  <c r="BD284" i="4"/>
  <c r="BE284" i="4" s="1"/>
  <c r="AF300" i="4"/>
  <c r="AG300" i="4" s="1"/>
  <c r="AH300" i="4" s="1"/>
  <c r="AI300" i="4" s="1"/>
  <c r="AJ300" i="4" s="1"/>
  <c r="AK300" i="4" s="1"/>
  <c r="AB300" i="4"/>
  <c r="AM300" i="4" s="1"/>
  <c r="AN300" i="4" s="1"/>
  <c r="AQ299" i="4"/>
  <c r="AR299" i="4"/>
  <c r="S301" i="4"/>
  <c r="AU298" i="4"/>
  <c r="E297" i="14"/>
  <c r="F297" i="14" s="1"/>
  <c r="H297" i="14" s="1"/>
  <c r="BS283" i="4"/>
  <c r="BT283" i="4" s="1"/>
  <c r="BP283" i="4"/>
  <c r="BR283" i="4" s="1"/>
  <c r="BU282" i="4"/>
  <c r="BV282" i="4" s="1"/>
  <c r="BC284" i="4"/>
  <c r="BW281" i="4"/>
  <c r="BY283" i="4"/>
  <c r="BZ283" i="4" s="1"/>
  <c r="AL308" i="15" s="1"/>
  <c r="BQ282" i="4"/>
  <c r="H284" i="4"/>
  <c r="E298" i="14" l="1"/>
  <c r="F298" i="14" s="1"/>
  <c r="H298" i="14" s="1"/>
  <c r="AD327" i="15"/>
  <c r="BF284" i="4"/>
  <c r="BG284" i="4" s="1"/>
  <c r="BH284" i="4" s="1"/>
  <c r="AE301" i="4"/>
  <c r="V301" i="4"/>
  <c r="AS300" i="4"/>
  <c r="AT300" i="4" s="1"/>
  <c r="AJ331" i="15" s="1"/>
  <c r="AL300" i="4"/>
  <c r="AU299" i="4"/>
  <c r="AO300" i="4"/>
  <c r="AP300" i="4" s="1"/>
  <c r="AQ300" i="4" s="1"/>
  <c r="BU283" i="4"/>
  <c r="BV283" i="4" s="1"/>
  <c r="BB285" i="4"/>
  <c r="BK285" i="4"/>
  <c r="BD285" i="4"/>
  <c r="BQ283" i="4"/>
  <c r="G285" i="4"/>
  <c r="J285" i="4" s="1"/>
  <c r="K285" i="4" s="1"/>
  <c r="I284" i="4"/>
  <c r="L284" i="4" s="1"/>
  <c r="AB702" i="15" s="1"/>
  <c r="BL284" i="4" l="1"/>
  <c r="BM284" i="4" s="1"/>
  <c r="BN284" i="4" s="1"/>
  <c r="BO284" i="4" s="1"/>
  <c r="BP284" i="4" s="1"/>
  <c r="BQ284" i="4" s="1"/>
  <c r="AR300" i="4"/>
  <c r="AD343" i="15" s="1"/>
  <c r="W301" i="4"/>
  <c r="Z301" i="4" s="1"/>
  <c r="AA301" i="4" s="1"/>
  <c r="U302" i="4"/>
  <c r="X302" i="4" s="1"/>
  <c r="Y302" i="4" s="1"/>
  <c r="S302" i="4"/>
  <c r="AE302" i="4" s="1"/>
  <c r="BS284" i="4"/>
  <c r="BT284" i="4" s="1"/>
  <c r="BE285" i="4"/>
  <c r="BC285" i="4"/>
  <c r="BA286" i="4"/>
  <c r="AY286" i="4" s="1"/>
  <c r="BW282" i="4"/>
  <c r="BX282" i="4"/>
  <c r="E285" i="4"/>
  <c r="O284" i="4"/>
  <c r="E283" i="12"/>
  <c r="F283" i="12" s="1"/>
  <c r="H283" i="12" s="1"/>
  <c r="BY284" i="4" l="1"/>
  <c r="BZ284" i="4" s="1"/>
  <c r="AL309" i="15" s="1"/>
  <c r="E299" i="14"/>
  <c r="F299" i="14" s="1"/>
  <c r="H299" i="14" s="1"/>
  <c r="AU300" i="4"/>
  <c r="CA282" i="4"/>
  <c r="AF703" i="15"/>
  <c r="AB301" i="4"/>
  <c r="AM301" i="4" s="1"/>
  <c r="AF301" i="4"/>
  <c r="AG301" i="4" s="1"/>
  <c r="AH301" i="4" s="1"/>
  <c r="AI301" i="4" s="1"/>
  <c r="AJ301" i="4" s="1"/>
  <c r="AK301" i="4" s="1"/>
  <c r="V302" i="4"/>
  <c r="BU284" i="4"/>
  <c r="BV284" i="4" s="1"/>
  <c r="BW284" i="4" s="1"/>
  <c r="BR284" i="4"/>
  <c r="BB286" i="4"/>
  <c r="BK286" i="4"/>
  <c r="BD286" i="4"/>
  <c r="BX283" i="4"/>
  <c r="BW283" i="4"/>
  <c r="BF285" i="4"/>
  <c r="BG285" i="4" s="1"/>
  <c r="H285" i="4"/>
  <c r="CA283" i="4" l="1"/>
  <c r="AF705" i="15"/>
  <c r="U303" i="4"/>
  <c r="X303" i="4" s="1"/>
  <c r="Y303" i="4" s="1"/>
  <c r="W302" i="4"/>
  <c r="Z302" i="4" s="1"/>
  <c r="AA302" i="4" s="1"/>
  <c r="AS301" i="4"/>
  <c r="AT301" i="4" s="1"/>
  <c r="AJ332" i="15" s="1"/>
  <c r="AL301" i="4"/>
  <c r="AN301" i="4"/>
  <c r="AO301" i="4"/>
  <c r="AP301" i="4" s="1"/>
  <c r="AQ301" i="4" s="1"/>
  <c r="BH285" i="4"/>
  <c r="BS285" i="4" s="1"/>
  <c r="BL285" i="4"/>
  <c r="BM285" i="4" s="1"/>
  <c r="BN285" i="4" s="1"/>
  <c r="BO285" i="4" s="1"/>
  <c r="BX284" i="4"/>
  <c r="BE286" i="4"/>
  <c r="BA287" i="4"/>
  <c r="BC286" i="4"/>
  <c r="G286" i="4"/>
  <c r="I285" i="4"/>
  <c r="L285" i="4" s="1"/>
  <c r="AB705" i="15" s="1"/>
  <c r="CA284" i="4" l="1"/>
  <c r="AF709" i="15"/>
  <c r="AR301" i="4"/>
  <c r="AU301" i="4"/>
  <c r="AF302" i="4"/>
  <c r="AG302" i="4" s="1"/>
  <c r="AH302" i="4" s="1"/>
  <c r="AI302" i="4" s="1"/>
  <c r="AB302" i="4"/>
  <c r="AM302" i="4" s="1"/>
  <c r="S303" i="4"/>
  <c r="BD287" i="4"/>
  <c r="BE287" i="4" s="1"/>
  <c r="BF286" i="4"/>
  <c r="BG286" i="4" s="1"/>
  <c r="BT285" i="4"/>
  <c r="BU285" i="4"/>
  <c r="BV285" i="4" s="1"/>
  <c r="BP285" i="4"/>
  <c r="BQ285" i="4" s="1"/>
  <c r="BY285" i="4"/>
  <c r="BZ285" i="4" s="1"/>
  <c r="AL310" i="15" s="1"/>
  <c r="AY287" i="4"/>
  <c r="E284" i="12"/>
  <c r="F284" i="12" s="1"/>
  <c r="H284" i="12" s="1"/>
  <c r="O285" i="4"/>
  <c r="J286" i="4"/>
  <c r="K286" i="4" s="1"/>
  <c r="E286" i="4"/>
  <c r="E300" i="14" l="1"/>
  <c r="F300" i="14" s="1"/>
  <c r="H300" i="14" s="1"/>
  <c r="AD349" i="15"/>
  <c r="AJ302" i="4"/>
  <c r="AL302" i="4" s="1"/>
  <c r="AE303" i="4"/>
  <c r="V303" i="4"/>
  <c r="AO302" i="4"/>
  <c r="AP302" i="4" s="1"/>
  <c r="AN302" i="4"/>
  <c r="AS302" i="4"/>
  <c r="AT302" i="4" s="1"/>
  <c r="AJ333" i="15" s="1"/>
  <c r="BL286" i="4"/>
  <c r="BM286" i="4" s="1"/>
  <c r="BN286" i="4" s="1"/>
  <c r="BO286" i="4" s="1"/>
  <c r="BP286" i="4" s="1"/>
  <c r="BQ286" i="4" s="1"/>
  <c r="BH286" i="4"/>
  <c r="BS286" i="4" s="1"/>
  <c r="BR285" i="4"/>
  <c r="BX285" i="4" s="1"/>
  <c r="BB287" i="4"/>
  <c r="BK287" i="4"/>
  <c r="BW285" i="4"/>
  <c r="H286" i="4"/>
  <c r="AQ302" i="4" l="1"/>
  <c r="CA285" i="4"/>
  <c r="AF713" i="15"/>
  <c r="AK302" i="4"/>
  <c r="AR302" i="4"/>
  <c r="AU302" i="4" s="1"/>
  <c r="E301" i="14"/>
  <c r="F301" i="14" s="1"/>
  <c r="H301" i="14" s="1"/>
  <c r="AD348" i="15"/>
  <c r="U304" i="4"/>
  <c r="X304" i="4" s="1"/>
  <c r="Y304" i="4" s="1"/>
  <c r="W303" i="4"/>
  <c r="Z303" i="4" s="1"/>
  <c r="AA303" i="4" s="1"/>
  <c r="BY286" i="4"/>
  <c r="BZ286" i="4" s="1"/>
  <c r="AL311" i="15" s="1"/>
  <c r="BT286" i="4"/>
  <c r="BU286" i="4"/>
  <c r="BV286" i="4" s="1"/>
  <c r="BW286" i="4" s="1"/>
  <c r="BR286" i="4"/>
  <c r="BC287" i="4"/>
  <c r="BF287" i="4" s="1"/>
  <c r="BG287" i="4" s="1"/>
  <c r="BA288" i="4"/>
  <c r="I286" i="4"/>
  <c r="L286" i="4" s="1"/>
  <c r="AB707" i="15" s="1"/>
  <c r="G287" i="4"/>
  <c r="J287" i="4" s="1"/>
  <c r="K287" i="4" s="1"/>
  <c r="S304" i="4" l="1"/>
  <c r="V304" i="4" s="1"/>
  <c r="AF303" i="4"/>
  <c r="AS303" i="4" s="1"/>
  <c r="AT303" i="4" s="1"/>
  <c r="AJ334" i="15" s="1"/>
  <c r="AB303" i="4"/>
  <c r="AM303" i="4" s="1"/>
  <c r="W304" i="4"/>
  <c r="Z304" i="4" s="1"/>
  <c r="AA304" i="4" s="1"/>
  <c r="U305" i="4"/>
  <c r="X305" i="4" s="1"/>
  <c r="Y305" i="4" s="1"/>
  <c r="BX286" i="4"/>
  <c r="BH287" i="4"/>
  <c r="BS287" i="4" s="1"/>
  <c r="BL287" i="4"/>
  <c r="AY288" i="4"/>
  <c r="BD288" i="4"/>
  <c r="BE288" i="4" s="1"/>
  <c r="E287" i="4"/>
  <c r="H287" i="4" s="1"/>
  <c r="O286" i="4"/>
  <c r="E285" i="12"/>
  <c r="F285" i="12" s="1"/>
  <c r="H285" i="12" s="1"/>
  <c r="AE304" i="4" l="1"/>
  <c r="CA286" i="4"/>
  <c r="AF714" i="15"/>
  <c r="AG303" i="4"/>
  <c r="AH303" i="4" s="1"/>
  <c r="AI303" i="4" s="1"/>
  <c r="S305" i="4"/>
  <c r="V305" i="4" s="1"/>
  <c r="AN303" i="4"/>
  <c r="AO303" i="4"/>
  <c r="AP303" i="4" s="1"/>
  <c r="AE305" i="4"/>
  <c r="AF304" i="4"/>
  <c r="AS304" i="4" s="1"/>
  <c r="AT304" i="4" s="1"/>
  <c r="AJ335" i="15" s="1"/>
  <c r="AB304" i="4"/>
  <c r="AM304" i="4" s="1"/>
  <c r="BT287" i="4"/>
  <c r="BU287" i="4"/>
  <c r="BV287" i="4" s="1"/>
  <c r="BM287" i="4"/>
  <c r="BN287" i="4" s="1"/>
  <c r="BO287" i="4" s="1"/>
  <c r="BY287" i="4"/>
  <c r="BZ287" i="4" s="1"/>
  <c r="AL312" i="15" s="1"/>
  <c r="BK288" i="4"/>
  <c r="BB288" i="4"/>
  <c r="G288" i="4"/>
  <c r="J288" i="4" s="1"/>
  <c r="K288" i="4" s="1"/>
  <c r="I287" i="4"/>
  <c r="L287" i="4" s="1"/>
  <c r="AB709" i="15" s="1"/>
  <c r="AJ303" i="4" l="1"/>
  <c r="AL303" i="4" s="1"/>
  <c r="AR303" i="4" s="1"/>
  <c r="AD357" i="15" s="1"/>
  <c r="W305" i="4"/>
  <c r="Z305" i="4" s="1"/>
  <c r="AA305" i="4" s="1"/>
  <c r="U306" i="4"/>
  <c r="X306" i="4" s="1"/>
  <c r="Y306" i="4" s="1"/>
  <c r="AO304" i="4"/>
  <c r="AP304" i="4" s="1"/>
  <c r="AN304" i="4"/>
  <c r="AG304" i="4"/>
  <c r="AH304" i="4" s="1"/>
  <c r="AI304" i="4" s="1"/>
  <c r="BP287" i="4"/>
  <c r="BW287" i="4" s="1"/>
  <c r="BC288" i="4"/>
  <c r="BF288" i="4" s="1"/>
  <c r="BG288" i="4" s="1"/>
  <c r="BA289" i="4"/>
  <c r="E288" i="4"/>
  <c r="O287" i="4"/>
  <c r="E286" i="12"/>
  <c r="F286" i="12" s="1"/>
  <c r="H286" i="12" s="1"/>
  <c r="AK303" i="4" l="1"/>
  <c r="AQ303" i="4"/>
  <c r="AU303" i="4"/>
  <c r="E302" i="14"/>
  <c r="F302" i="14" s="1"/>
  <c r="H302" i="14" s="1"/>
  <c r="AJ304" i="4"/>
  <c r="AK304" i="4" s="1"/>
  <c r="S306" i="4"/>
  <c r="AB305" i="4"/>
  <c r="AM305" i="4" s="1"/>
  <c r="AN305" i="4" s="1"/>
  <c r="AF305" i="4"/>
  <c r="BQ287" i="4"/>
  <c r="AY289" i="4"/>
  <c r="BD289" i="4"/>
  <c r="BL288" i="4"/>
  <c r="BM288" i="4" s="1"/>
  <c r="BN288" i="4" s="1"/>
  <c r="BO288" i="4" s="1"/>
  <c r="BP288" i="4" s="1"/>
  <c r="BQ288" i="4" s="1"/>
  <c r="BH288" i="4"/>
  <c r="BS288" i="4" s="1"/>
  <c r="BR287" i="4"/>
  <c r="BX287" i="4" s="1"/>
  <c r="H288" i="4"/>
  <c r="I288" i="4" s="1"/>
  <c r="L288" i="4" s="1"/>
  <c r="AB711" i="15" s="1"/>
  <c r="CA287" i="4" l="1"/>
  <c r="AF718" i="15"/>
  <c r="AO305" i="4"/>
  <c r="AP305" i="4" s="1"/>
  <c r="AG305" i="4"/>
  <c r="AH305" i="4" s="1"/>
  <c r="AI305" i="4" s="1"/>
  <c r="AJ305" i="4" s="1"/>
  <c r="AS305" i="4"/>
  <c r="AT305" i="4" s="1"/>
  <c r="AJ336" i="15" s="1"/>
  <c r="V306" i="4"/>
  <c r="AE306" i="4"/>
  <c r="AL304" i="4"/>
  <c r="AR304" i="4" s="1"/>
  <c r="AD322" i="15" s="1"/>
  <c r="AQ304" i="4"/>
  <c r="BT288" i="4"/>
  <c r="BU288" i="4"/>
  <c r="BV288" i="4" s="1"/>
  <c r="BK289" i="4"/>
  <c r="BB289" i="4"/>
  <c r="BE289" i="4"/>
  <c r="BR288" i="4"/>
  <c r="BY288" i="4"/>
  <c r="BZ288" i="4" s="1"/>
  <c r="AL313" i="15" s="1"/>
  <c r="G289" i="4"/>
  <c r="J289" i="4" s="1"/>
  <c r="K289" i="4" s="1"/>
  <c r="O288" i="4"/>
  <c r="E287" i="12"/>
  <c r="F287" i="12" s="1"/>
  <c r="H287" i="12" s="1"/>
  <c r="AQ305" i="4" l="1"/>
  <c r="W306" i="4"/>
  <c r="Z306" i="4" s="1"/>
  <c r="AA306" i="4" s="1"/>
  <c r="U307" i="4"/>
  <c r="X307" i="4" s="1"/>
  <c r="Y307" i="4" s="1"/>
  <c r="E303" i="14"/>
  <c r="F303" i="14" s="1"/>
  <c r="H303" i="14" s="1"/>
  <c r="AU304" i="4"/>
  <c r="AL305" i="4"/>
  <c r="AR305" i="4" s="1"/>
  <c r="AK305" i="4"/>
  <c r="BC289" i="4"/>
  <c r="BF289" i="4" s="1"/>
  <c r="BG289" i="4" s="1"/>
  <c r="BA290" i="4"/>
  <c r="BW288" i="4"/>
  <c r="E289" i="4"/>
  <c r="AU305" i="4" l="1"/>
  <c r="AD345" i="15"/>
  <c r="E304" i="14"/>
  <c r="F304" i="14" s="1"/>
  <c r="H304" i="14" s="1"/>
  <c r="S307" i="4"/>
  <c r="AF306" i="4"/>
  <c r="AB306" i="4"/>
  <c r="AM306" i="4" s="1"/>
  <c r="BX288" i="4"/>
  <c r="AY290" i="4"/>
  <c r="BD290" i="4"/>
  <c r="BH289" i="4"/>
  <c r="BS289" i="4" s="1"/>
  <c r="BL289" i="4"/>
  <c r="H289" i="4"/>
  <c r="CA288" i="4" l="1"/>
  <c r="AF721" i="15"/>
  <c r="AE307" i="4"/>
  <c r="V307" i="4"/>
  <c r="AO306" i="4"/>
  <c r="AP306" i="4" s="1"/>
  <c r="AN306" i="4"/>
  <c r="AS306" i="4"/>
  <c r="AT306" i="4" s="1"/>
  <c r="AJ337" i="15" s="1"/>
  <c r="AG306" i="4"/>
  <c r="AH306" i="4" s="1"/>
  <c r="AI306" i="4" s="1"/>
  <c r="AJ306" i="4" s="1"/>
  <c r="AK306" i="4" s="1"/>
  <c r="BE290" i="4"/>
  <c r="BY289" i="4"/>
  <c r="BZ289" i="4" s="1"/>
  <c r="AL314" i="15" s="1"/>
  <c r="BT289" i="4"/>
  <c r="BU289" i="4"/>
  <c r="BV289" i="4" s="1"/>
  <c r="BM289" i="4"/>
  <c r="BN289" i="4" s="1"/>
  <c r="BO289" i="4" s="1"/>
  <c r="BK290" i="4"/>
  <c r="BB290" i="4"/>
  <c r="G290" i="4"/>
  <c r="I289" i="4"/>
  <c r="L289" i="4" s="1"/>
  <c r="AB671" i="15" s="1"/>
  <c r="AQ306" i="4" l="1"/>
  <c r="W307" i="4"/>
  <c r="Z307" i="4" s="1"/>
  <c r="AA307" i="4" s="1"/>
  <c r="U308" i="4"/>
  <c r="AL306" i="4"/>
  <c r="AR306" i="4" s="1"/>
  <c r="BP289" i="4"/>
  <c r="BW289" i="4" s="1"/>
  <c r="BA291" i="4"/>
  <c r="BC290" i="4"/>
  <c r="J290" i="4"/>
  <c r="K290" i="4" s="1"/>
  <c r="E290" i="4"/>
  <c r="O289" i="4"/>
  <c r="E288" i="12"/>
  <c r="F288" i="12" s="1"/>
  <c r="H288" i="12" s="1"/>
  <c r="E305" i="14" l="1"/>
  <c r="F305" i="14" s="1"/>
  <c r="H305" i="14" s="1"/>
  <c r="AD364" i="15"/>
  <c r="S308" i="4"/>
  <c r="X308" i="4"/>
  <c r="Y308" i="4" s="1"/>
  <c r="AF307" i="4"/>
  <c r="AB307" i="4"/>
  <c r="AM307" i="4" s="1"/>
  <c r="AU306" i="4"/>
  <c r="BR289" i="4"/>
  <c r="BX289" i="4" s="1"/>
  <c r="BF290" i="4"/>
  <c r="BG290" i="4" s="1"/>
  <c r="AY291" i="4"/>
  <c r="BD291" i="4"/>
  <c r="BE291" i="4" s="1"/>
  <c r="BQ289" i="4"/>
  <c r="H290" i="4"/>
  <c r="CA289" i="4" l="1"/>
  <c r="AF686" i="15"/>
  <c r="AN307" i="4"/>
  <c r="AO307" i="4"/>
  <c r="AP307" i="4" s="1"/>
  <c r="AG307" i="4"/>
  <c r="AH307" i="4" s="1"/>
  <c r="AI307" i="4" s="1"/>
  <c r="AJ307" i="4" s="1"/>
  <c r="AK307" i="4" s="1"/>
  <c r="AS307" i="4"/>
  <c r="AT307" i="4" s="1"/>
  <c r="AJ338" i="15" s="1"/>
  <c r="AE308" i="4"/>
  <c r="V308" i="4"/>
  <c r="BK291" i="4"/>
  <c r="BB291" i="4"/>
  <c r="BH290" i="4"/>
  <c r="BS290" i="4" s="1"/>
  <c r="BL290" i="4"/>
  <c r="I290" i="4"/>
  <c r="L290" i="4" s="1"/>
  <c r="AB704" i="15" s="1"/>
  <c r="G291" i="4"/>
  <c r="J291" i="4" s="1"/>
  <c r="K291" i="4" s="1"/>
  <c r="AQ307" i="4" l="1"/>
  <c r="W308" i="4"/>
  <c r="Z308" i="4" s="1"/>
  <c r="AA308" i="4" s="1"/>
  <c r="U309" i="4"/>
  <c r="X309" i="4" s="1"/>
  <c r="Y309" i="4" s="1"/>
  <c r="AL307" i="4"/>
  <c r="AR307" i="4" s="1"/>
  <c r="E306" i="14"/>
  <c r="F306" i="14" s="1"/>
  <c r="H306" i="14" s="1"/>
  <c r="BT290" i="4"/>
  <c r="BU290" i="4"/>
  <c r="BV290" i="4" s="1"/>
  <c r="BM290" i="4"/>
  <c r="BN290" i="4" s="1"/>
  <c r="BO290" i="4" s="1"/>
  <c r="BY290" i="4"/>
  <c r="BZ290" i="4" s="1"/>
  <c r="AL315" i="15" s="1"/>
  <c r="BA292" i="4"/>
  <c r="BC291" i="4"/>
  <c r="BF291" i="4" s="1"/>
  <c r="BG291" i="4" s="1"/>
  <c r="O290" i="4"/>
  <c r="E289" i="12"/>
  <c r="F289" i="12" s="1"/>
  <c r="H289" i="12" s="1"/>
  <c r="E291" i="4"/>
  <c r="AU307" i="4" l="1"/>
  <c r="AD375" i="15"/>
  <c r="S309" i="4"/>
  <c r="AF308" i="4"/>
  <c r="AB308" i="4"/>
  <c r="AM308" i="4" s="1"/>
  <c r="BH291" i="4"/>
  <c r="BS291" i="4" s="1"/>
  <c r="BL291" i="4"/>
  <c r="BM291" i="4" s="1"/>
  <c r="BN291" i="4" s="1"/>
  <c r="BO291" i="4" s="1"/>
  <c r="BP291" i="4" s="1"/>
  <c r="BP290" i="4"/>
  <c r="AY292" i="4"/>
  <c r="BD292" i="4"/>
  <c r="H291" i="4"/>
  <c r="AE309" i="4" l="1"/>
  <c r="V309" i="4"/>
  <c r="AN308" i="4"/>
  <c r="AO308" i="4"/>
  <c r="AP308" i="4" s="1"/>
  <c r="AS308" i="4"/>
  <c r="AT308" i="4" s="1"/>
  <c r="AJ339" i="15" s="1"/>
  <c r="AG308" i="4"/>
  <c r="AH308" i="4" s="1"/>
  <c r="AI308" i="4" s="1"/>
  <c r="AJ308" i="4" s="1"/>
  <c r="AL308" i="4" s="1"/>
  <c r="BT291" i="4"/>
  <c r="BU291" i="4"/>
  <c r="BV291" i="4" s="1"/>
  <c r="BQ291" i="4"/>
  <c r="BW290" i="4"/>
  <c r="BR290" i="4"/>
  <c r="BX290" i="4" s="1"/>
  <c r="BK292" i="4"/>
  <c r="BB292" i="4"/>
  <c r="BR291" i="4"/>
  <c r="BY291" i="4"/>
  <c r="BZ291" i="4" s="1"/>
  <c r="AL22" i="15" s="1"/>
  <c r="BE292" i="4"/>
  <c r="BQ290" i="4"/>
  <c r="I291" i="4"/>
  <c r="L291" i="4" s="1"/>
  <c r="AB476" i="15" s="1"/>
  <c r="G292" i="4"/>
  <c r="J292" i="4" s="1"/>
  <c r="K292" i="4" s="1"/>
  <c r="CA290" i="4" l="1"/>
  <c r="AF715" i="15"/>
  <c r="AR308" i="4"/>
  <c r="AD393" i="15" s="1"/>
  <c r="U310" i="4"/>
  <c r="X310" i="4" s="1"/>
  <c r="Y310" i="4" s="1"/>
  <c r="W309" i="4"/>
  <c r="Z309" i="4" s="1"/>
  <c r="AA309" i="4" s="1"/>
  <c r="AU308" i="4"/>
  <c r="E307" i="14"/>
  <c r="F307" i="14" s="1"/>
  <c r="H307" i="14" s="1"/>
  <c r="AQ308" i="4"/>
  <c r="AK308" i="4"/>
  <c r="BC292" i="4"/>
  <c r="BF292" i="4" s="1"/>
  <c r="BG292" i="4" s="1"/>
  <c r="BA293" i="4"/>
  <c r="BW291" i="4"/>
  <c r="E292" i="4"/>
  <c r="O291" i="4"/>
  <c r="E290" i="12"/>
  <c r="F290" i="12" s="1"/>
  <c r="H290" i="12" s="1"/>
  <c r="S310" i="4" l="1"/>
  <c r="V310" i="4" s="1"/>
  <c r="AF309" i="4"/>
  <c r="AS309" i="4" s="1"/>
  <c r="AT309" i="4" s="1"/>
  <c r="AJ340" i="15" s="1"/>
  <c r="AB309" i="4"/>
  <c r="AM309" i="4" s="1"/>
  <c r="AE310" i="4"/>
  <c r="AG309" i="4"/>
  <c r="AH309" i="4" s="1"/>
  <c r="AI309" i="4" s="1"/>
  <c r="AJ309" i="4" s="1"/>
  <c r="W310" i="4"/>
  <c r="Z310" i="4" s="1"/>
  <c r="AA310" i="4" s="1"/>
  <c r="U311" i="4"/>
  <c r="AY293" i="4"/>
  <c r="BD293" i="4"/>
  <c r="BE293" i="4" s="1"/>
  <c r="BX291" i="4"/>
  <c r="BL292" i="4"/>
  <c r="BM292" i="4" s="1"/>
  <c r="BN292" i="4" s="1"/>
  <c r="BO292" i="4" s="1"/>
  <c r="BH292" i="4"/>
  <c r="BS292" i="4" s="1"/>
  <c r="H292" i="4"/>
  <c r="CA291" i="4" l="1"/>
  <c r="AF536" i="15"/>
  <c r="AN309" i="4"/>
  <c r="AO309" i="4"/>
  <c r="AP309" i="4" s="1"/>
  <c r="AK309" i="4"/>
  <c r="AL309" i="4"/>
  <c r="S311" i="4"/>
  <c r="X311" i="4"/>
  <c r="Y311" i="4" s="1"/>
  <c r="AB310" i="4"/>
  <c r="AM310" i="4" s="1"/>
  <c r="AF310" i="4"/>
  <c r="AG310" i="4" s="1"/>
  <c r="BT292" i="4"/>
  <c r="BU292" i="4"/>
  <c r="BV292" i="4" s="1"/>
  <c r="BP292" i="4"/>
  <c r="BQ292" i="4" s="1"/>
  <c r="BY292" i="4"/>
  <c r="BZ292" i="4" s="1"/>
  <c r="AL37" i="15" s="1"/>
  <c r="BB293" i="4"/>
  <c r="BK293" i="4"/>
  <c r="I292" i="4"/>
  <c r="L292" i="4" s="1"/>
  <c r="AB542" i="15" s="1"/>
  <c r="G293" i="4"/>
  <c r="J293" i="4" s="1"/>
  <c r="K293" i="4" s="1"/>
  <c r="AR309" i="4" l="1"/>
  <c r="AU309" i="4" s="1"/>
  <c r="AQ309" i="4"/>
  <c r="AH310" i="4"/>
  <c r="AI310" i="4" s="1"/>
  <c r="AJ310" i="4" s="1"/>
  <c r="AS310" i="4"/>
  <c r="AT310" i="4" s="1"/>
  <c r="AJ341" i="15" s="1"/>
  <c r="AN310" i="4"/>
  <c r="AO310" i="4"/>
  <c r="AP310" i="4" s="1"/>
  <c r="AE311" i="4"/>
  <c r="V311" i="4"/>
  <c r="BR292" i="4"/>
  <c r="BW292" i="4"/>
  <c r="BA294" i="4"/>
  <c r="BC293" i="4"/>
  <c r="BF293" i="4" s="1"/>
  <c r="BG293" i="4" s="1"/>
  <c r="E293" i="4"/>
  <c r="H293" i="4" s="1"/>
  <c r="E291" i="12"/>
  <c r="F291" i="12" s="1"/>
  <c r="H291" i="12" s="1"/>
  <c r="O292" i="4"/>
  <c r="E308" i="14" l="1"/>
  <c r="F308" i="14" s="1"/>
  <c r="H308" i="14" s="1"/>
  <c r="AD396" i="15"/>
  <c r="AL310" i="4"/>
  <c r="AR310" i="4" s="1"/>
  <c r="AK310" i="4"/>
  <c r="AQ310" i="4"/>
  <c r="W311" i="4"/>
  <c r="Z311" i="4" s="1"/>
  <c r="AA311" i="4" s="1"/>
  <c r="U312" i="4"/>
  <c r="X312" i="4" s="1"/>
  <c r="Y312" i="4" s="1"/>
  <c r="BD294" i="4"/>
  <c r="AY294" i="4"/>
  <c r="BH293" i="4"/>
  <c r="BS293" i="4" s="1"/>
  <c r="BL293" i="4"/>
  <c r="BM293" i="4" s="1"/>
  <c r="BN293" i="4" s="1"/>
  <c r="BO293" i="4" s="1"/>
  <c r="BX292" i="4"/>
  <c r="G294" i="4"/>
  <c r="J294" i="4" s="1"/>
  <c r="K294" i="4" s="1"/>
  <c r="I293" i="4"/>
  <c r="L293" i="4" s="1"/>
  <c r="AB27" i="15" s="1"/>
  <c r="CA292" i="4" l="1"/>
  <c r="AF583" i="15"/>
  <c r="E309" i="14"/>
  <c r="F309" i="14" s="1"/>
  <c r="H309" i="14" s="1"/>
  <c r="AD411" i="15"/>
  <c r="S312" i="4"/>
  <c r="AU310" i="4"/>
  <c r="AF311" i="4"/>
  <c r="AG311" i="4" s="1"/>
  <c r="AB311" i="4"/>
  <c r="AM311" i="4" s="1"/>
  <c r="E294" i="4"/>
  <c r="H294" i="4" s="1"/>
  <c r="BB294" i="4"/>
  <c r="BK294" i="4"/>
  <c r="BE294" i="4"/>
  <c r="BT293" i="4"/>
  <c r="BU293" i="4"/>
  <c r="BV293" i="4" s="1"/>
  <c r="BP293" i="4"/>
  <c r="BY293" i="4"/>
  <c r="BZ293" i="4" s="1"/>
  <c r="AL316" i="15" s="1"/>
  <c r="E292" i="12"/>
  <c r="F292" i="12" s="1"/>
  <c r="H292" i="12" s="1"/>
  <c r="O293" i="4"/>
  <c r="AE312" i="4" l="1"/>
  <c r="V312" i="4"/>
  <c r="AN311" i="4"/>
  <c r="AO311" i="4"/>
  <c r="AS311" i="4"/>
  <c r="AT311" i="4" s="1"/>
  <c r="AJ342" i="15" s="1"/>
  <c r="AH311" i="4"/>
  <c r="BQ293" i="4"/>
  <c r="BW293" i="4"/>
  <c r="BR293" i="4"/>
  <c r="BA295" i="4"/>
  <c r="AY295" i="4" s="1"/>
  <c r="BC294" i="4"/>
  <c r="BF294" i="4" s="1"/>
  <c r="BG294" i="4" s="1"/>
  <c r="G295" i="4"/>
  <c r="J295" i="4" s="1"/>
  <c r="K295" i="4" s="1"/>
  <c r="I294" i="4"/>
  <c r="L294" i="4" s="1"/>
  <c r="AB288" i="15" s="1"/>
  <c r="AI311" i="4" l="1"/>
  <c r="AJ311" i="4" s="1"/>
  <c r="AL311" i="4" s="1"/>
  <c r="U313" i="4"/>
  <c r="S313" i="4" s="1"/>
  <c r="AE313" i="4" s="1"/>
  <c r="W312" i="4"/>
  <c r="Z312" i="4" s="1"/>
  <c r="AA312" i="4" s="1"/>
  <c r="AP311" i="4"/>
  <c r="E295" i="4"/>
  <c r="H295" i="4" s="1"/>
  <c r="BH294" i="4"/>
  <c r="BS294" i="4" s="1"/>
  <c r="BL294" i="4"/>
  <c r="BM294" i="4" s="1"/>
  <c r="BN294" i="4" s="1"/>
  <c r="BO294" i="4" s="1"/>
  <c r="BB295" i="4"/>
  <c r="BK295" i="4"/>
  <c r="BD295" i="4"/>
  <c r="BX293" i="4"/>
  <c r="E293" i="12"/>
  <c r="F293" i="12" s="1"/>
  <c r="H293" i="12" s="1"/>
  <c r="O294" i="4"/>
  <c r="CA293" i="4" l="1"/>
  <c r="AF415" i="15"/>
  <c r="AK311" i="4"/>
  <c r="AR311" i="4"/>
  <c r="V313" i="4"/>
  <c r="AQ311" i="4"/>
  <c r="AF312" i="4"/>
  <c r="AG312" i="4" s="1"/>
  <c r="AH312" i="4" s="1"/>
  <c r="AI312" i="4" s="1"/>
  <c r="AJ312" i="4" s="1"/>
  <c r="AB312" i="4"/>
  <c r="AM312" i="4" s="1"/>
  <c r="X313" i="4"/>
  <c r="BT294" i="4"/>
  <c r="BU294" i="4"/>
  <c r="BV294" i="4" s="1"/>
  <c r="BE295" i="4"/>
  <c r="BP294" i="4"/>
  <c r="BQ294" i="4" s="1"/>
  <c r="BY294" i="4"/>
  <c r="BZ294" i="4" s="1"/>
  <c r="AL317" i="15" s="1"/>
  <c r="BC295" i="4"/>
  <c r="BA296" i="4"/>
  <c r="AY296" i="4" s="1"/>
  <c r="I295" i="4"/>
  <c r="L295" i="4" s="1"/>
  <c r="AB55" i="15" s="1"/>
  <c r="G296" i="4"/>
  <c r="J296" i="4" s="1"/>
  <c r="K296" i="4" s="1"/>
  <c r="AU311" i="4" l="1"/>
  <c r="AD425" i="15"/>
  <c r="E310" i="14"/>
  <c r="F310" i="14" s="1"/>
  <c r="H310" i="14" s="1"/>
  <c r="AK312" i="4"/>
  <c r="Y313" i="4"/>
  <c r="U314" i="4"/>
  <c r="W313" i="4"/>
  <c r="AS312" i="4"/>
  <c r="AT312" i="4" s="1"/>
  <c r="AJ343" i="15" s="1"/>
  <c r="AL312" i="4"/>
  <c r="AN312" i="4"/>
  <c r="AO312" i="4"/>
  <c r="BR294" i="4"/>
  <c r="BX294" i="4" s="1"/>
  <c r="BF295" i="4"/>
  <c r="BG295" i="4" s="1"/>
  <c r="BD296" i="4"/>
  <c r="BE296" i="4" s="1"/>
  <c r="BB296" i="4"/>
  <c r="BK296" i="4"/>
  <c r="BW294" i="4"/>
  <c r="E296" i="4"/>
  <c r="O295" i="4"/>
  <c r="E294" i="12"/>
  <c r="F294" i="12" s="1"/>
  <c r="H294" i="12" s="1"/>
  <c r="CA294" i="4" l="1"/>
  <c r="AF419" i="15"/>
  <c r="Z313" i="4"/>
  <c r="AA313" i="4" s="1"/>
  <c r="AF313" i="4" s="1"/>
  <c r="X314" i="4"/>
  <c r="Y314" i="4" s="1"/>
  <c r="S314" i="4"/>
  <c r="AE314" i="4" s="1"/>
  <c r="AP312" i="4"/>
  <c r="AQ312" i="4" s="1"/>
  <c r="AB313" i="4"/>
  <c r="AM313" i="4" s="1"/>
  <c r="AN313" i="4" s="1"/>
  <c r="BL295" i="4"/>
  <c r="BY295" i="4" s="1"/>
  <c r="BZ295" i="4" s="1"/>
  <c r="AL318" i="15" s="1"/>
  <c r="BH295" i="4"/>
  <c r="BC296" i="4"/>
  <c r="BA297" i="4"/>
  <c r="H296" i="4"/>
  <c r="V314" i="4" l="1"/>
  <c r="U315" i="4" s="1"/>
  <c r="S315" i="4" s="1"/>
  <c r="AE315" i="4" s="1"/>
  <c r="AS313" i="4"/>
  <c r="AT313" i="4" s="1"/>
  <c r="AJ344" i="15" s="1"/>
  <c r="AG313" i="4"/>
  <c r="AH313" i="4" s="1"/>
  <c r="AI313" i="4" s="1"/>
  <c r="AJ313" i="4" s="1"/>
  <c r="AO313" i="4"/>
  <c r="AP313" i="4" s="1"/>
  <c r="AR312" i="4"/>
  <c r="AD430" i="15" s="1"/>
  <c r="W314" i="4"/>
  <c r="Z314" i="4" s="1"/>
  <c r="AA314" i="4" s="1"/>
  <c r="BM295" i="4"/>
  <c r="BN295" i="4" s="1"/>
  <c r="BO295" i="4" s="1"/>
  <c r="BP295" i="4" s="1"/>
  <c r="BR295" i="4" s="1"/>
  <c r="BS295" i="4"/>
  <c r="BT295" i="4" s="1"/>
  <c r="BD297" i="4"/>
  <c r="BF296" i="4"/>
  <c r="BG296" i="4" s="1"/>
  <c r="AY297" i="4"/>
  <c r="G297" i="4"/>
  <c r="J297" i="4" s="1"/>
  <c r="K297" i="4" s="1"/>
  <c r="I296" i="4"/>
  <c r="L296" i="4" s="1"/>
  <c r="AB240" i="15" s="1"/>
  <c r="X315" i="4" l="1"/>
  <c r="Y315" i="4" s="1"/>
  <c r="AF314" i="4"/>
  <c r="AG314" i="4" s="1"/>
  <c r="AH314" i="4" s="1"/>
  <c r="AI314" i="4" s="1"/>
  <c r="AJ314" i="4" s="1"/>
  <c r="AB314" i="4"/>
  <c r="AM314" i="4" s="1"/>
  <c r="AL313" i="4"/>
  <c r="AR313" i="4" s="1"/>
  <c r="AD477" i="15" s="1"/>
  <c r="AQ313" i="4"/>
  <c r="V315" i="4"/>
  <c r="E311" i="14"/>
  <c r="F311" i="14" s="1"/>
  <c r="H311" i="14" s="1"/>
  <c r="AU312" i="4"/>
  <c r="AK313" i="4"/>
  <c r="BU295" i="4"/>
  <c r="BV295" i="4" s="1"/>
  <c r="BW295" i="4" s="1"/>
  <c r="BE297" i="4"/>
  <c r="BB297" i="4"/>
  <c r="BK297" i="4"/>
  <c r="BQ295" i="4"/>
  <c r="BH296" i="4"/>
  <c r="BS296" i="4" s="1"/>
  <c r="BL296" i="4"/>
  <c r="BM296" i="4" s="1"/>
  <c r="E297" i="4"/>
  <c r="O296" i="4"/>
  <c r="E295" i="12"/>
  <c r="F295" i="12" s="1"/>
  <c r="H295" i="12" s="1"/>
  <c r="AK314" i="4" l="1"/>
  <c r="W315" i="4"/>
  <c r="Z315" i="4" s="1"/>
  <c r="AA315" i="4" s="1"/>
  <c r="U316" i="4"/>
  <c r="S316" i="4" s="1"/>
  <c r="AE316" i="4" s="1"/>
  <c r="AN314" i="4"/>
  <c r="AO314" i="4"/>
  <c r="AS314" i="4"/>
  <c r="AT314" i="4" s="1"/>
  <c r="AJ345" i="15" s="1"/>
  <c r="AL314" i="4"/>
  <c r="E312" i="14"/>
  <c r="F312" i="14" s="1"/>
  <c r="H312" i="14" s="1"/>
  <c r="AU313" i="4"/>
  <c r="BX295" i="4"/>
  <c r="BT296" i="4"/>
  <c r="BU296" i="4"/>
  <c r="BV296" i="4" s="1"/>
  <c r="BC297" i="4"/>
  <c r="BF297" i="4" s="1"/>
  <c r="BG297" i="4" s="1"/>
  <c r="BA298" i="4"/>
  <c r="AY298" i="4" s="1"/>
  <c r="BN296" i="4"/>
  <c r="BO296" i="4" s="1"/>
  <c r="BP296" i="4" s="1"/>
  <c r="BY296" i="4"/>
  <c r="BZ296" i="4" s="1"/>
  <c r="AL319" i="15" s="1"/>
  <c r="H297" i="4"/>
  <c r="CA295" i="4" l="1"/>
  <c r="AF380" i="15"/>
  <c r="AP314" i="4"/>
  <c r="AQ314" i="4" s="1"/>
  <c r="X316" i="4"/>
  <c r="Y316" i="4" s="1"/>
  <c r="AF315" i="4"/>
  <c r="AB315" i="4"/>
  <c r="AM315" i="4" s="1"/>
  <c r="AN315" i="4" s="1"/>
  <c r="V316" i="4"/>
  <c r="BQ296" i="4"/>
  <c r="BW296" i="4"/>
  <c r="BR296" i="4"/>
  <c r="BX296" i="4" s="1"/>
  <c r="BH297" i="4"/>
  <c r="BS297" i="4" s="1"/>
  <c r="BL297" i="4"/>
  <c r="BM297" i="4" s="1"/>
  <c r="BN297" i="4" s="1"/>
  <c r="BO297" i="4" s="1"/>
  <c r="BB298" i="4"/>
  <c r="BK298" i="4"/>
  <c r="BD298" i="4"/>
  <c r="G298" i="4"/>
  <c r="J298" i="4" s="1"/>
  <c r="K298" i="4" s="1"/>
  <c r="I297" i="4"/>
  <c r="L297" i="4" s="1"/>
  <c r="AB265" i="15" s="1"/>
  <c r="CA296" i="4" l="1"/>
  <c r="AF385" i="15"/>
  <c r="AR314" i="4"/>
  <c r="AD476" i="15" s="1"/>
  <c r="AG315" i="4"/>
  <c r="AH315" i="4" s="1"/>
  <c r="AI315" i="4" s="1"/>
  <c r="AS315" i="4"/>
  <c r="AT315" i="4" s="1"/>
  <c r="AJ346" i="15" s="1"/>
  <c r="AO315" i="4"/>
  <c r="W316" i="4"/>
  <c r="Z316" i="4" s="1"/>
  <c r="AA316" i="4" s="1"/>
  <c r="U317" i="4"/>
  <c r="BT297" i="4"/>
  <c r="BU297" i="4"/>
  <c r="BV297" i="4" s="1"/>
  <c r="BE298" i="4"/>
  <c r="BA299" i="4"/>
  <c r="BC298" i="4"/>
  <c r="BP297" i="4"/>
  <c r="BY297" i="4"/>
  <c r="BZ297" i="4" s="1"/>
  <c r="AL320" i="15" s="1"/>
  <c r="E298" i="4"/>
  <c r="O297" i="4"/>
  <c r="E296" i="12"/>
  <c r="F296" i="12" s="1"/>
  <c r="H296" i="12" s="1"/>
  <c r="AP315" i="4" l="1"/>
  <c r="X317" i="4"/>
  <c r="S317" i="4"/>
  <c r="AJ315" i="4"/>
  <c r="AB316" i="4"/>
  <c r="AM316" i="4" s="1"/>
  <c r="AN316" i="4" s="1"/>
  <c r="AF316" i="4"/>
  <c r="AS316" i="4" s="1"/>
  <c r="AT316" i="4" s="1"/>
  <c r="AJ347" i="15" s="1"/>
  <c r="E313" i="14"/>
  <c r="F313" i="14" s="1"/>
  <c r="H313" i="14" s="1"/>
  <c r="AU314" i="4"/>
  <c r="BF298" i="4"/>
  <c r="BG298" i="4" s="1"/>
  <c r="BW297" i="4"/>
  <c r="BR297" i="4"/>
  <c r="BX297" i="4" s="1"/>
  <c r="BQ297" i="4"/>
  <c r="BD299" i="4"/>
  <c r="AY299" i="4"/>
  <c r="H298" i="4"/>
  <c r="CA297" i="4" l="1"/>
  <c r="AF394" i="15"/>
  <c r="AO316" i="4"/>
  <c r="AP316" i="4" s="1"/>
  <c r="AL315" i="4"/>
  <c r="AR315" i="4" s="1"/>
  <c r="AD504" i="15" s="1"/>
  <c r="AQ315" i="4"/>
  <c r="AG316" i="4"/>
  <c r="AH316" i="4" s="1"/>
  <c r="AI316" i="4" s="1"/>
  <c r="AK315" i="4"/>
  <c r="Y317" i="4"/>
  <c r="AE317" i="4"/>
  <c r="V317" i="4"/>
  <c r="BH298" i="4"/>
  <c r="BS298" i="4" s="1"/>
  <c r="BL298" i="4"/>
  <c r="BM298" i="4" s="1"/>
  <c r="BN298" i="4" s="1"/>
  <c r="BE299" i="4"/>
  <c r="BB299" i="4"/>
  <c r="BK299" i="4"/>
  <c r="I298" i="4"/>
  <c r="L298" i="4" s="1"/>
  <c r="AB132" i="15" s="1"/>
  <c r="G299" i="4"/>
  <c r="J299" i="4" s="1"/>
  <c r="K299" i="4" s="1"/>
  <c r="E314" i="14" l="1"/>
  <c r="F314" i="14" s="1"/>
  <c r="H314" i="14" s="1"/>
  <c r="AU315" i="4"/>
  <c r="W317" i="4"/>
  <c r="Z317" i="4" s="1"/>
  <c r="AA317" i="4" s="1"/>
  <c r="U318" i="4"/>
  <c r="X318" i="4" s="1"/>
  <c r="AJ316" i="4"/>
  <c r="AL316" i="4" s="1"/>
  <c r="AR316" i="4" s="1"/>
  <c r="AD538" i="15" s="1"/>
  <c r="BU298" i="4"/>
  <c r="BV298" i="4" s="1"/>
  <c r="BT298" i="4"/>
  <c r="BY298" i="4"/>
  <c r="BZ298" i="4" s="1"/>
  <c r="AL321" i="15" s="1"/>
  <c r="BO298" i="4"/>
  <c r="BC299" i="4"/>
  <c r="BF299" i="4" s="1"/>
  <c r="BG299" i="4" s="1"/>
  <c r="BA300" i="4"/>
  <c r="AY300" i="4" s="1"/>
  <c r="E297" i="12"/>
  <c r="F297" i="12" s="1"/>
  <c r="H297" i="12" s="1"/>
  <c r="O298" i="4"/>
  <c r="E299" i="4"/>
  <c r="AQ316" i="4" l="1"/>
  <c r="AK316" i="4"/>
  <c r="E315" i="14"/>
  <c r="F315" i="14" s="1"/>
  <c r="H315" i="14" s="1"/>
  <c r="AU316" i="4"/>
  <c r="S318" i="4"/>
  <c r="Y318" i="4"/>
  <c r="AF317" i="4"/>
  <c r="AB317" i="4"/>
  <c r="AM317" i="4" s="1"/>
  <c r="BP298" i="4"/>
  <c r="BQ298" i="4" s="1"/>
  <c r="BB300" i="4"/>
  <c r="BK300" i="4"/>
  <c r="BD300" i="4"/>
  <c r="BH299" i="4"/>
  <c r="BS299" i="4" s="1"/>
  <c r="BL299" i="4"/>
  <c r="H299" i="4"/>
  <c r="AN317" i="4" l="1"/>
  <c r="AO317" i="4"/>
  <c r="AE318" i="4"/>
  <c r="V318" i="4"/>
  <c r="AG317" i="4"/>
  <c r="AH317" i="4" s="1"/>
  <c r="AI317" i="4" s="1"/>
  <c r="AS317" i="4"/>
  <c r="AT317" i="4" s="1"/>
  <c r="AJ348" i="15" s="1"/>
  <c r="BW298" i="4"/>
  <c r="BR298" i="4"/>
  <c r="BX298" i="4" s="1"/>
  <c r="BT299" i="4"/>
  <c r="BU299" i="4"/>
  <c r="BV299" i="4" s="1"/>
  <c r="BE300" i="4"/>
  <c r="BM299" i="4"/>
  <c r="BN299" i="4" s="1"/>
  <c r="BO299" i="4" s="1"/>
  <c r="BP299" i="4" s="1"/>
  <c r="BQ299" i="4" s="1"/>
  <c r="BY299" i="4"/>
  <c r="BZ299" i="4" s="1"/>
  <c r="AL322" i="15" s="1"/>
  <c r="BC300" i="4"/>
  <c r="BA301" i="4"/>
  <c r="G300" i="4"/>
  <c r="J300" i="4" s="1"/>
  <c r="K300" i="4" s="1"/>
  <c r="I299" i="4"/>
  <c r="L299" i="4" s="1"/>
  <c r="AB232" i="15" s="1"/>
  <c r="CA298" i="4" l="1"/>
  <c r="AF366" i="15"/>
  <c r="AP317" i="4"/>
  <c r="AJ317" i="4"/>
  <c r="AL317" i="4" s="1"/>
  <c r="U319" i="4"/>
  <c r="W318" i="4"/>
  <c r="Z318" i="4" s="1"/>
  <c r="AA318" i="4" s="1"/>
  <c r="BD301" i="4"/>
  <c r="BE301" i="4" s="1"/>
  <c r="BF300" i="4"/>
  <c r="BG300" i="4" s="1"/>
  <c r="BR299" i="4"/>
  <c r="BW299" i="4"/>
  <c r="AY301" i="4"/>
  <c r="O299" i="4"/>
  <c r="E298" i="12"/>
  <c r="F298" i="12" s="1"/>
  <c r="H298" i="12" s="1"/>
  <c r="E300" i="4"/>
  <c r="AR317" i="4" l="1"/>
  <c r="AK317" i="4"/>
  <c r="AB318" i="4"/>
  <c r="AM318" i="4" s="1"/>
  <c r="AF318" i="4"/>
  <c r="AG318" i="4" s="1"/>
  <c r="AH318" i="4" s="1"/>
  <c r="AI318" i="4" s="1"/>
  <c r="S319" i="4"/>
  <c r="X319" i="4"/>
  <c r="AQ317" i="4"/>
  <c r="BH300" i="4"/>
  <c r="BS300" i="4" s="1"/>
  <c r="BL300" i="4"/>
  <c r="BY300" i="4" s="1"/>
  <c r="BZ300" i="4" s="1"/>
  <c r="AL323" i="15" s="1"/>
  <c r="BX299" i="4"/>
  <c r="BB301" i="4"/>
  <c r="BK301" i="4"/>
  <c r="H300" i="4"/>
  <c r="CA299" i="4" l="1"/>
  <c r="AF364" i="15"/>
  <c r="E316" i="14"/>
  <c r="F316" i="14" s="1"/>
  <c r="H316" i="14" s="1"/>
  <c r="AD542" i="15"/>
  <c r="AU317" i="4"/>
  <c r="AJ318" i="4"/>
  <c r="AK318" i="4" s="1"/>
  <c r="AS318" i="4"/>
  <c r="AT318" i="4" s="1"/>
  <c r="AJ349" i="15" s="1"/>
  <c r="Y319" i="4"/>
  <c r="AN318" i="4"/>
  <c r="AO318" i="4"/>
  <c r="AE319" i="4"/>
  <c r="V319" i="4"/>
  <c r="BT300" i="4"/>
  <c r="BU300" i="4"/>
  <c r="BV300" i="4" s="1"/>
  <c r="BM300" i="4"/>
  <c r="BN300" i="4" s="1"/>
  <c r="BO300" i="4" s="1"/>
  <c r="BP300" i="4" s="1"/>
  <c r="BR300" i="4" s="1"/>
  <c r="BC301" i="4"/>
  <c r="BF301" i="4" s="1"/>
  <c r="BG301" i="4" s="1"/>
  <c r="BA302" i="4"/>
  <c r="I300" i="4"/>
  <c r="L300" i="4" s="1"/>
  <c r="AB248" i="15" s="1"/>
  <c r="G301" i="4"/>
  <c r="J301" i="4" s="1"/>
  <c r="K301" i="4" s="1"/>
  <c r="AP318" i="4" l="1"/>
  <c r="AQ318" i="4" s="1"/>
  <c r="AL318" i="4"/>
  <c r="U320" i="4"/>
  <c r="W319" i="4"/>
  <c r="BX300" i="4"/>
  <c r="BD302" i="4"/>
  <c r="BQ300" i="4"/>
  <c r="BH301" i="4"/>
  <c r="BS301" i="4" s="1"/>
  <c r="BL301" i="4"/>
  <c r="BM301" i="4" s="1"/>
  <c r="BN301" i="4" s="1"/>
  <c r="BO301" i="4" s="1"/>
  <c r="BP301" i="4" s="1"/>
  <c r="BQ301" i="4" s="1"/>
  <c r="AY302" i="4"/>
  <c r="BW300" i="4"/>
  <c r="E301" i="4"/>
  <c r="E299" i="12"/>
  <c r="F299" i="12" s="1"/>
  <c r="H299" i="12" s="1"/>
  <c r="O300" i="4"/>
  <c r="CA300" i="4" l="1"/>
  <c r="AF370" i="15"/>
  <c r="X320" i="4"/>
  <c r="AR318" i="4"/>
  <c r="AD589" i="15" s="1"/>
  <c r="S320" i="4"/>
  <c r="Z319" i="4"/>
  <c r="AA319" i="4" s="1"/>
  <c r="BE302" i="4"/>
  <c r="BB302" i="4"/>
  <c r="BK302" i="4"/>
  <c r="BT301" i="4"/>
  <c r="BU301" i="4"/>
  <c r="BV301" i="4" s="1"/>
  <c r="BR301" i="4"/>
  <c r="BY301" i="4"/>
  <c r="BZ301" i="4" s="1"/>
  <c r="AL324" i="15" s="1"/>
  <c r="H301" i="4"/>
  <c r="AE320" i="4" l="1"/>
  <c r="V320" i="4"/>
  <c r="E317" i="14"/>
  <c r="F317" i="14" s="1"/>
  <c r="H317" i="14" s="1"/>
  <c r="AU318" i="4"/>
  <c r="AB319" i="4"/>
  <c r="AM319" i="4" s="1"/>
  <c r="AF319" i="4"/>
  <c r="AG319" i="4" s="1"/>
  <c r="AH319" i="4" s="1"/>
  <c r="AI319" i="4" s="1"/>
  <c r="Y320" i="4"/>
  <c r="BC302" i="4"/>
  <c r="BF302" i="4" s="1"/>
  <c r="BG302" i="4" s="1"/>
  <c r="BA303" i="4"/>
  <c r="BW301" i="4"/>
  <c r="I301" i="4"/>
  <c r="L301" i="4" s="1"/>
  <c r="AB254" i="15" s="1"/>
  <c r="G302" i="4"/>
  <c r="J302" i="4" s="1"/>
  <c r="K302" i="4" s="1"/>
  <c r="AJ319" i="4" l="1"/>
  <c r="AK319" i="4" s="1"/>
  <c r="AS319" i="4"/>
  <c r="AT319" i="4" s="1"/>
  <c r="AJ350" i="15" s="1"/>
  <c r="W320" i="4"/>
  <c r="Z320" i="4" s="1"/>
  <c r="AA320" i="4" s="1"/>
  <c r="U321" i="4"/>
  <c r="S321" i="4" s="1"/>
  <c r="AE321" i="4" s="1"/>
  <c r="AN319" i="4"/>
  <c r="AO319" i="4"/>
  <c r="BX301" i="4"/>
  <c r="AY303" i="4"/>
  <c r="BD303" i="4"/>
  <c r="BE303" i="4" s="1"/>
  <c r="BH302" i="4"/>
  <c r="BS302" i="4" s="1"/>
  <c r="BL302" i="4"/>
  <c r="O301" i="4"/>
  <c r="E300" i="12"/>
  <c r="F300" i="12" s="1"/>
  <c r="H300" i="12" s="1"/>
  <c r="E302" i="4"/>
  <c r="CA301" i="4" l="1"/>
  <c r="AF377" i="15"/>
  <c r="AP319" i="4"/>
  <c r="AQ319" i="4" s="1"/>
  <c r="X321" i="4"/>
  <c r="AB320" i="4"/>
  <c r="AM320" i="4" s="1"/>
  <c r="AN320" i="4" s="1"/>
  <c r="AF320" i="4"/>
  <c r="V321" i="4"/>
  <c r="AL319" i="4"/>
  <c r="BT302" i="4"/>
  <c r="BU302" i="4"/>
  <c r="BV302" i="4" s="1"/>
  <c r="BB303" i="4"/>
  <c r="BK303" i="4"/>
  <c r="BY302" i="4"/>
  <c r="BZ302" i="4" s="1"/>
  <c r="AL325" i="15" s="1"/>
  <c r="BM302" i="4"/>
  <c r="BN302" i="4" s="1"/>
  <c r="BO302" i="4" s="1"/>
  <c r="H302" i="4"/>
  <c r="AR319" i="4" l="1"/>
  <c r="AU319" i="4" s="1"/>
  <c r="AO320" i="4"/>
  <c r="AP320" i="4" s="1"/>
  <c r="AS320" i="4"/>
  <c r="AT320" i="4" s="1"/>
  <c r="AJ351" i="15" s="1"/>
  <c r="AG320" i="4"/>
  <c r="U322" i="4"/>
  <c r="S322" i="4" s="1"/>
  <c r="AE322" i="4" s="1"/>
  <c r="W321" i="4"/>
  <c r="Y321" i="4"/>
  <c r="BC303" i="4"/>
  <c r="BF303" i="4" s="1"/>
  <c r="BG303" i="4" s="1"/>
  <c r="BA304" i="4"/>
  <c r="BP302" i="4"/>
  <c r="BQ302" i="4" s="1"/>
  <c r="I302" i="4"/>
  <c r="L302" i="4" s="1"/>
  <c r="AB252" i="15" s="1"/>
  <c r="G303" i="4"/>
  <c r="J303" i="4" s="1"/>
  <c r="K303" i="4" s="1"/>
  <c r="E318" i="14" l="1"/>
  <c r="F318" i="14" s="1"/>
  <c r="H318" i="14" s="1"/>
  <c r="AD634" i="15"/>
  <c r="Z321" i="4"/>
  <c r="AA321" i="4" s="1"/>
  <c r="AB321" i="4" s="1"/>
  <c r="AM321" i="4" s="1"/>
  <c r="X322" i="4"/>
  <c r="Y322" i="4" s="1"/>
  <c r="V322" i="4"/>
  <c r="AH320" i="4"/>
  <c r="AI320" i="4" s="1"/>
  <c r="AJ320" i="4" s="1"/>
  <c r="BW302" i="4"/>
  <c r="BR302" i="4"/>
  <c r="BX302" i="4" s="1"/>
  <c r="AY304" i="4"/>
  <c r="BD304" i="4"/>
  <c r="BH303" i="4"/>
  <c r="BS303" i="4" s="1"/>
  <c r="BL303" i="4"/>
  <c r="BM303" i="4" s="1"/>
  <c r="BN303" i="4" s="1"/>
  <c r="BO303" i="4" s="1"/>
  <c r="E303" i="4"/>
  <c r="O302" i="4"/>
  <c r="E301" i="12"/>
  <c r="F301" i="12" s="1"/>
  <c r="H301" i="12" s="1"/>
  <c r="CA302" i="4" l="1"/>
  <c r="AF384" i="15"/>
  <c r="AF321" i="4"/>
  <c r="AG321" i="4" s="1"/>
  <c r="AH321" i="4" s="1"/>
  <c r="AI321" i="4" s="1"/>
  <c r="AJ321" i="4" s="1"/>
  <c r="AK320" i="4"/>
  <c r="AQ320" i="4"/>
  <c r="U323" i="4"/>
  <c r="S323" i="4" s="1"/>
  <c r="AE323" i="4" s="1"/>
  <c r="W322" i="4"/>
  <c r="AL320" i="4"/>
  <c r="AR320" i="4" s="1"/>
  <c r="AD710" i="15" s="1"/>
  <c r="AN321" i="4"/>
  <c r="AO321" i="4"/>
  <c r="BT303" i="4"/>
  <c r="BU303" i="4"/>
  <c r="BV303" i="4" s="1"/>
  <c r="BP303" i="4"/>
  <c r="BQ303" i="4" s="1"/>
  <c r="BE304" i="4"/>
  <c r="BY303" i="4"/>
  <c r="BZ303" i="4" s="1"/>
  <c r="AL326" i="15" s="1"/>
  <c r="BK304" i="4"/>
  <c r="BB304" i="4"/>
  <c r="H303" i="4"/>
  <c r="AS321" i="4" l="1"/>
  <c r="AT321" i="4" s="1"/>
  <c r="AJ352" i="15" s="1"/>
  <c r="E319" i="14"/>
  <c r="F319" i="14" s="1"/>
  <c r="H319" i="14" s="1"/>
  <c r="AU320" i="4"/>
  <c r="X323" i="4"/>
  <c r="Y323" i="4" s="1"/>
  <c r="AK321" i="4"/>
  <c r="V323" i="4"/>
  <c r="AL321" i="4"/>
  <c r="Z322" i="4"/>
  <c r="AA322" i="4" s="1"/>
  <c r="AP321" i="4"/>
  <c r="AQ321" i="4" s="1"/>
  <c r="BR303" i="4"/>
  <c r="BX303" i="4" s="1"/>
  <c r="BC304" i="4"/>
  <c r="BF304" i="4" s="1"/>
  <c r="BG304" i="4" s="1"/>
  <c r="BA305" i="4"/>
  <c r="AY305" i="4" s="1"/>
  <c r="I303" i="4"/>
  <c r="L303" i="4" s="1"/>
  <c r="AB257" i="15" s="1"/>
  <c r="G304" i="4"/>
  <c r="J304" i="4" s="1"/>
  <c r="K304" i="4" s="1"/>
  <c r="CA303" i="4" l="1"/>
  <c r="AF392" i="15"/>
  <c r="AR321" i="4"/>
  <c r="AD719" i="15" s="1"/>
  <c r="W323" i="4"/>
  <c r="Z323" i="4" s="1"/>
  <c r="AA323" i="4" s="1"/>
  <c r="U324" i="4"/>
  <c r="S324" i="4" s="1"/>
  <c r="AF322" i="4"/>
  <c r="AG322" i="4" s="1"/>
  <c r="AH322" i="4" s="1"/>
  <c r="AI322" i="4" s="1"/>
  <c r="AB322" i="4"/>
  <c r="AM322" i="4" s="1"/>
  <c r="BW303" i="4"/>
  <c r="BB305" i="4"/>
  <c r="BK305" i="4"/>
  <c r="BD305" i="4"/>
  <c r="BH304" i="4"/>
  <c r="BS304" i="4" s="1"/>
  <c r="BL304" i="4"/>
  <c r="O303" i="4"/>
  <c r="E302" i="12"/>
  <c r="F302" i="12" s="1"/>
  <c r="H302" i="12" s="1"/>
  <c r="E304" i="4"/>
  <c r="AJ322" i="4" l="1"/>
  <c r="AK322" i="4" s="1"/>
  <c r="AE324" i="4"/>
  <c r="V324" i="4"/>
  <c r="E320" i="14"/>
  <c r="F320" i="14" s="1"/>
  <c r="H320" i="14" s="1"/>
  <c r="AU321" i="4"/>
  <c r="AN322" i="4"/>
  <c r="AO322" i="4"/>
  <c r="X324" i="4"/>
  <c r="Y324" i="4" s="1"/>
  <c r="AS322" i="4"/>
  <c r="AT322" i="4" s="1"/>
  <c r="AJ353" i="15" s="1"/>
  <c r="AF323" i="4"/>
  <c r="AB323" i="4"/>
  <c r="AM323" i="4" s="1"/>
  <c r="AN323" i="4" s="1"/>
  <c r="BT304" i="4"/>
  <c r="BU304" i="4"/>
  <c r="BV304" i="4" s="1"/>
  <c r="BM304" i="4"/>
  <c r="BN304" i="4" s="1"/>
  <c r="BO304" i="4" s="1"/>
  <c r="BP304" i="4" s="1"/>
  <c r="BQ304" i="4" s="1"/>
  <c r="BY304" i="4"/>
  <c r="BZ304" i="4" s="1"/>
  <c r="AL327" i="15" s="1"/>
  <c r="BE305" i="4"/>
  <c r="BC305" i="4"/>
  <c r="BA306" i="4"/>
  <c r="H304" i="4"/>
  <c r="AL322" i="4" l="1"/>
  <c r="AS323" i="4"/>
  <c r="AT323" i="4" s="1"/>
  <c r="AJ354" i="15" s="1"/>
  <c r="AP322" i="4"/>
  <c r="AQ322" i="4" s="1"/>
  <c r="U325" i="4"/>
  <c r="X325" i="4" s="1"/>
  <c r="W324" i="4"/>
  <c r="Z324" i="4" s="1"/>
  <c r="AA324" i="4" s="1"/>
  <c r="AG323" i="4"/>
  <c r="AH323" i="4" s="1"/>
  <c r="AI323" i="4" s="1"/>
  <c r="AJ323" i="4" s="1"/>
  <c r="AK323" i="4" s="1"/>
  <c r="BD306" i="4"/>
  <c r="BE306" i="4" s="1"/>
  <c r="BR304" i="4"/>
  <c r="AY306" i="4"/>
  <c r="BW304" i="4"/>
  <c r="BF305" i="4"/>
  <c r="BG305" i="4" s="1"/>
  <c r="I304" i="4"/>
  <c r="L304" i="4" s="1"/>
  <c r="AB217" i="15" s="1"/>
  <c r="G305" i="4"/>
  <c r="J305" i="4" s="1"/>
  <c r="K305" i="4" s="1"/>
  <c r="AR322" i="4" l="1"/>
  <c r="AO323" i="4"/>
  <c r="AP323" i="4" s="1"/>
  <c r="AQ323" i="4" s="1"/>
  <c r="AL323" i="4"/>
  <c r="S325" i="4"/>
  <c r="AF324" i="4"/>
  <c r="AS324" i="4" s="1"/>
  <c r="AT324" i="4" s="1"/>
  <c r="AJ355" i="15" s="1"/>
  <c r="AB324" i="4"/>
  <c r="AM324" i="4" s="1"/>
  <c r="AN324" i="4" s="1"/>
  <c r="Y325" i="4"/>
  <c r="E305" i="4"/>
  <c r="H305" i="4" s="1"/>
  <c r="BH305" i="4"/>
  <c r="BS305" i="4" s="1"/>
  <c r="BL305" i="4"/>
  <c r="BM305" i="4" s="1"/>
  <c r="BN305" i="4" s="1"/>
  <c r="BO305" i="4" s="1"/>
  <c r="BB306" i="4"/>
  <c r="BK306" i="4"/>
  <c r="BX304" i="4"/>
  <c r="O304" i="4"/>
  <c r="E303" i="12"/>
  <c r="F303" i="12" s="1"/>
  <c r="H303" i="12" s="1"/>
  <c r="CA304" i="4" l="1"/>
  <c r="AF387" i="15"/>
  <c r="E321" i="14"/>
  <c r="F321" i="14" s="1"/>
  <c r="H321" i="14" s="1"/>
  <c r="AD723" i="15"/>
  <c r="AU322" i="4"/>
  <c r="AG324" i="4"/>
  <c r="AH324" i="4" s="1"/>
  <c r="AI324" i="4" s="1"/>
  <c r="AJ324" i="4" s="1"/>
  <c r="AO324" i="4"/>
  <c r="AR323" i="4"/>
  <c r="AD715" i="15" s="1"/>
  <c r="AE325" i="4"/>
  <c r="V325" i="4"/>
  <c r="BT305" i="4"/>
  <c r="BU305" i="4"/>
  <c r="BV305" i="4" s="1"/>
  <c r="BY305" i="4"/>
  <c r="BZ305" i="4" s="1"/>
  <c r="AL328" i="15" s="1"/>
  <c r="BP305" i="4"/>
  <c r="BR305" i="4" s="1"/>
  <c r="BA307" i="4"/>
  <c r="BC306" i="4"/>
  <c r="BF306" i="4" s="1"/>
  <c r="BG306" i="4" s="1"/>
  <c r="I305" i="4"/>
  <c r="L305" i="4" s="1"/>
  <c r="AB245" i="15" s="1"/>
  <c r="G306" i="4"/>
  <c r="J306" i="4" s="1"/>
  <c r="K306" i="4" s="1"/>
  <c r="U326" i="4" l="1"/>
  <c r="S326" i="4" s="1"/>
  <c r="W325" i="4"/>
  <c r="Z325" i="4" s="1"/>
  <c r="AA325" i="4" s="1"/>
  <c r="AL324" i="4"/>
  <c r="E322" i="14"/>
  <c r="F322" i="14" s="1"/>
  <c r="H322" i="14" s="1"/>
  <c r="AU323" i="4"/>
  <c r="AK324" i="4"/>
  <c r="AP324" i="4"/>
  <c r="AQ324" i="4" s="1"/>
  <c r="E306" i="4"/>
  <c r="H306" i="4" s="1"/>
  <c r="BX305" i="4"/>
  <c r="AY307" i="4"/>
  <c r="BD307" i="4"/>
  <c r="BH306" i="4"/>
  <c r="BS306" i="4" s="1"/>
  <c r="BL306" i="4"/>
  <c r="BM306" i="4" s="1"/>
  <c r="BN306" i="4" s="1"/>
  <c r="BO306" i="4" s="1"/>
  <c r="BP306" i="4" s="1"/>
  <c r="BQ306" i="4" s="1"/>
  <c r="BW305" i="4"/>
  <c r="BQ305" i="4"/>
  <c r="E304" i="12"/>
  <c r="F304" i="12" s="1"/>
  <c r="H304" i="12" s="1"/>
  <c r="O305" i="4"/>
  <c r="CA305" i="4" l="1"/>
  <c r="AF391" i="15"/>
  <c r="AE326" i="4"/>
  <c r="V326" i="4"/>
  <c r="AB325" i="4"/>
  <c r="AM325" i="4" s="1"/>
  <c r="AF325" i="4"/>
  <c r="AR324" i="4"/>
  <c r="AD722" i="15" s="1"/>
  <c r="X326" i="4"/>
  <c r="BT306" i="4"/>
  <c r="BU306" i="4"/>
  <c r="BV306" i="4" s="1"/>
  <c r="BW306" i="4" s="1"/>
  <c r="BE307" i="4"/>
  <c r="BR306" i="4"/>
  <c r="BY306" i="4"/>
  <c r="BZ306" i="4" s="1"/>
  <c r="AL329" i="15" s="1"/>
  <c r="BB307" i="4"/>
  <c r="BK307" i="4"/>
  <c r="I306" i="4"/>
  <c r="L306" i="4" s="1"/>
  <c r="AB268" i="15" s="1"/>
  <c r="G307" i="4"/>
  <c r="J307" i="4" s="1"/>
  <c r="K307" i="4" s="1"/>
  <c r="AS325" i="4" l="1"/>
  <c r="AT325" i="4" s="1"/>
  <c r="AJ34" i="15" s="1"/>
  <c r="AG325" i="4"/>
  <c r="AH325" i="4" s="1"/>
  <c r="AI325" i="4" s="1"/>
  <c r="Y326" i="4"/>
  <c r="AN325" i="4"/>
  <c r="AO325" i="4"/>
  <c r="E323" i="14"/>
  <c r="F323" i="14" s="1"/>
  <c r="H323" i="14" s="1"/>
  <c r="AU324" i="4"/>
  <c r="U327" i="4"/>
  <c r="W326" i="4"/>
  <c r="BC307" i="4"/>
  <c r="BF307" i="4" s="1"/>
  <c r="BG307" i="4" s="1"/>
  <c r="BA308" i="4"/>
  <c r="BX306" i="4"/>
  <c r="O306" i="4"/>
  <c r="E305" i="12"/>
  <c r="F305" i="12" s="1"/>
  <c r="H305" i="12" s="1"/>
  <c r="E307" i="4"/>
  <c r="CA306" i="4" l="1"/>
  <c r="AF398" i="15"/>
  <c r="X327" i="4"/>
  <c r="Z326" i="4"/>
  <c r="AA326" i="4" s="1"/>
  <c r="AF326" i="4" s="1"/>
  <c r="Y327" i="4"/>
  <c r="S327" i="4"/>
  <c r="AP325" i="4"/>
  <c r="AJ325" i="4"/>
  <c r="AK325" i="4" s="1"/>
  <c r="AY308" i="4"/>
  <c r="BD308" i="4"/>
  <c r="BE308" i="4" s="1"/>
  <c r="BH307" i="4"/>
  <c r="BS307" i="4" s="1"/>
  <c r="BL307" i="4"/>
  <c r="BM307" i="4" s="1"/>
  <c r="BN307" i="4" s="1"/>
  <c r="BO307" i="4" s="1"/>
  <c r="H307" i="4"/>
  <c r="AB326" i="4" l="1"/>
  <c r="AM326" i="4" s="1"/>
  <c r="AN326" i="4" s="1"/>
  <c r="AQ325" i="4"/>
  <c r="AL325" i="4"/>
  <c r="AR325" i="4" s="1"/>
  <c r="AD213" i="15" s="1"/>
  <c r="AG326" i="4"/>
  <c r="AH326" i="4" s="1"/>
  <c r="AI326" i="4" s="1"/>
  <c r="AS326" i="4"/>
  <c r="AT326" i="4" s="1"/>
  <c r="AJ43" i="15" s="1"/>
  <c r="AO326" i="4"/>
  <c r="AE327" i="4"/>
  <c r="V327" i="4"/>
  <c r="BT307" i="4"/>
  <c r="BU307" i="4"/>
  <c r="BV307" i="4" s="1"/>
  <c r="BP307" i="4"/>
  <c r="BR307" i="4" s="1"/>
  <c r="BY307" i="4"/>
  <c r="BZ307" i="4" s="1"/>
  <c r="AL330" i="15" s="1"/>
  <c r="BK308" i="4"/>
  <c r="BB308" i="4"/>
  <c r="I307" i="4"/>
  <c r="L307" i="4" s="1"/>
  <c r="AB286" i="15" s="1"/>
  <c r="G308" i="4"/>
  <c r="J308" i="4" s="1"/>
  <c r="K308" i="4" s="1"/>
  <c r="E324" i="14" l="1"/>
  <c r="F324" i="14" s="1"/>
  <c r="H324" i="14" s="1"/>
  <c r="AU325" i="4"/>
  <c r="U328" i="4"/>
  <c r="X328" i="4" s="1"/>
  <c r="W327" i="4"/>
  <c r="Z327" i="4" s="1"/>
  <c r="AA327" i="4" s="1"/>
  <c r="AP326" i="4"/>
  <c r="AJ326" i="4"/>
  <c r="AL326" i="4" s="1"/>
  <c r="BQ307" i="4"/>
  <c r="BX307" i="4"/>
  <c r="BC308" i="4"/>
  <c r="BF308" i="4" s="1"/>
  <c r="BG308" i="4" s="1"/>
  <c r="BA309" i="4"/>
  <c r="O307" i="4"/>
  <c r="E306" i="12"/>
  <c r="F306" i="12" s="1"/>
  <c r="H306" i="12" s="1"/>
  <c r="E308" i="4"/>
  <c r="CA307" i="4" l="1"/>
  <c r="AF402" i="15"/>
  <c r="AR326" i="4"/>
  <c r="AU326" i="4" s="1"/>
  <c r="AK326" i="4"/>
  <c r="S328" i="4"/>
  <c r="AB327" i="4"/>
  <c r="AM327" i="4" s="1"/>
  <c r="AF327" i="4"/>
  <c r="AG327" i="4" s="1"/>
  <c r="AH327" i="4" s="1"/>
  <c r="AI327" i="4" s="1"/>
  <c r="AQ326" i="4"/>
  <c r="Y328" i="4"/>
  <c r="BW307" i="4"/>
  <c r="AY309" i="4"/>
  <c r="BD309" i="4"/>
  <c r="BH308" i="4"/>
  <c r="BS308" i="4" s="1"/>
  <c r="BL308" i="4"/>
  <c r="BM308" i="4" s="1"/>
  <c r="BN308" i="4" s="1"/>
  <c r="BO308" i="4" s="1"/>
  <c r="H308" i="4"/>
  <c r="E325" i="14" l="1"/>
  <c r="F325" i="14" s="1"/>
  <c r="H325" i="14" s="1"/>
  <c r="AD319" i="15"/>
  <c r="AE328" i="4"/>
  <c r="V328" i="4"/>
  <c r="AN327" i="4"/>
  <c r="AO327" i="4"/>
  <c r="AJ327" i="4"/>
  <c r="AK327" i="4" s="1"/>
  <c r="AS327" i="4"/>
  <c r="AT327" i="4" s="1"/>
  <c r="AJ356" i="15" s="1"/>
  <c r="BP308" i="4"/>
  <c r="BR308" i="4" s="1"/>
  <c r="BT308" i="4"/>
  <c r="BU308" i="4"/>
  <c r="BV308" i="4" s="1"/>
  <c r="BE309" i="4"/>
  <c r="BY308" i="4"/>
  <c r="BZ308" i="4" s="1"/>
  <c r="AL331" i="15" s="1"/>
  <c r="BB309" i="4"/>
  <c r="BK309" i="4"/>
  <c r="G309" i="4"/>
  <c r="J309" i="4" s="1"/>
  <c r="K309" i="4" s="1"/>
  <c r="I308" i="4"/>
  <c r="L308" i="4" s="1"/>
  <c r="AB322" i="15" s="1"/>
  <c r="U329" i="4" l="1"/>
  <c r="X329" i="4" s="1"/>
  <c r="W328" i="4"/>
  <c r="Z328" i="4" s="1"/>
  <c r="AA328" i="4" s="1"/>
  <c r="AF328" i="4" s="1"/>
  <c r="AG328" i="4" s="1"/>
  <c r="AH328" i="4" s="1"/>
  <c r="AI328" i="4" s="1"/>
  <c r="AJ328" i="4" s="1"/>
  <c r="AK328" i="4" s="1"/>
  <c r="AL327" i="4"/>
  <c r="AP327" i="4"/>
  <c r="AQ327" i="4" s="1"/>
  <c r="BX308" i="4"/>
  <c r="BW308" i="4"/>
  <c r="BC309" i="4"/>
  <c r="BF309" i="4" s="1"/>
  <c r="BG309" i="4" s="1"/>
  <c r="BA310" i="4"/>
  <c r="AY310" i="4" s="1"/>
  <c r="BQ308" i="4"/>
  <c r="E309" i="4"/>
  <c r="H309" i="4" s="1"/>
  <c r="O308" i="4"/>
  <c r="E307" i="12"/>
  <c r="F307" i="12" s="1"/>
  <c r="H307" i="12" s="1"/>
  <c r="CA308" i="4" l="1"/>
  <c r="AF403" i="15"/>
  <c r="S329" i="4"/>
  <c r="AB328" i="4"/>
  <c r="AM328" i="4" s="1"/>
  <c r="AN328" i="4" s="1"/>
  <c r="Y329" i="4"/>
  <c r="AR327" i="4"/>
  <c r="AD436" i="15" s="1"/>
  <c r="AS328" i="4"/>
  <c r="AT328" i="4" s="1"/>
  <c r="AJ357" i="15" s="1"/>
  <c r="BB310" i="4"/>
  <c r="BK310" i="4"/>
  <c r="BH309" i="4"/>
  <c r="BS309" i="4" s="1"/>
  <c r="BL309" i="4"/>
  <c r="BD310" i="4"/>
  <c r="G310" i="4"/>
  <c r="J310" i="4" s="1"/>
  <c r="K310" i="4" s="1"/>
  <c r="I309" i="4"/>
  <c r="L309" i="4" s="1"/>
  <c r="AB327" i="15" s="1"/>
  <c r="AL328" i="4" l="1"/>
  <c r="AE329" i="4"/>
  <c r="V329" i="4"/>
  <c r="AO328" i="4"/>
  <c r="AP328" i="4" s="1"/>
  <c r="AQ328" i="4" s="1"/>
  <c r="E326" i="14"/>
  <c r="F326" i="14" s="1"/>
  <c r="H326" i="14" s="1"/>
  <c r="AU327" i="4"/>
  <c r="BT309" i="4"/>
  <c r="BU309" i="4"/>
  <c r="BV309" i="4" s="1"/>
  <c r="BA311" i="4"/>
  <c r="BC310" i="4"/>
  <c r="BE310" i="4"/>
  <c r="BM309" i="4"/>
  <c r="BN309" i="4" s="1"/>
  <c r="BO309" i="4" s="1"/>
  <c r="BY309" i="4"/>
  <c r="BZ309" i="4" s="1"/>
  <c r="AL332" i="15" s="1"/>
  <c r="E308" i="12"/>
  <c r="F308" i="12" s="1"/>
  <c r="H308" i="12" s="1"/>
  <c r="O309" i="4"/>
  <c r="E310" i="4"/>
  <c r="W329" i="4" l="1"/>
  <c r="Z329" i="4" s="1"/>
  <c r="AA329" i="4" s="1"/>
  <c r="AF329" i="4" s="1"/>
  <c r="AG329" i="4" s="1"/>
  <c r="AH329" i="4" s="1"/>
  <c r="AI329" i="4" s="1"/>
  <c r="AJ329" i="4" s="1"/>
  <c r="AK329" i="4" s="1"/>
  <c r="U330" i="4"/>
  <c r="AR328" i="4"/>
  <c r="AD469" i="15" s="1"/>
  <c r="BD311" i="4"/>
  <c r="BE311" i="4" s="1"/>
  <c r="BF310" i="4"/>
  <c r="BG310" i="4" s="1"/>
  <c r="BP309" i="4"/>
  <c r="BR309" i="4" s="1"/>
  <c r="AY311" i="4"/>
  <c r="H310" i="4"/>
  <c r="AB329" i="4" l="1"/>
  <c r="AM329" i="4" s="1"/>
  <c r="S330" i="4"/>
  <c r="X330" i="4"/>
  <c r="Y330" i="4" s="1"/>
  <c r="AS329" i="4"/>
  <c r="AT329" i="4" s="1"/>
  <c r="AJ50" i="15" s="1"/>
  <c r="AL329" i="4"/>
  <c r="E327" i="14"/>
  <c r="F327" i="14" s="1"/>
  <c r="H327" i="14" s="1"/>
  <c r="AU328" i="4"/>
  <c r="BL310" i="4"/>
  <c r="BM310" i="4" s="1"/>
  <c r="BN310" i="4" s="1"/>
  <c r="BO310" i="4" s="1"/>
  <c r="BP310" i="4" s="1"/>
  <c r="BQ310" i="4" s="1"/>
  <c r="BH310" i="4"/>
  <c r="BS310" i="4" s="1"/>
  <c r="BQ309" i="4"/>
  <c r="BW309" i="4"/>
  <c r="BB311" i="4"/>
  <c r="BK311" i="4"/>
  <c r="BX309" i="4"/>
  <c r="I310" i="4"/>
  <c r="L310" i="4" s="1"/>
  <c r="AB355" i="15" s="1"/>
  <c r="G311" i="4"/>
  <c r="J311" i="4" s="1"/>
  <c r="K311" i="4" s="1"/>
  <c r="CA309" i="4" l="1"/>
  <c r="AF405" i="15"/>
  <c r="AN329" i="4"/>
  <c r="AO329" i="4"/>
  <c r="AP329" i="4" s="1"/>
  <c r="AQ329" i="4" s="1"/>
  <c r="AE330" i="4"/>
  <c r="V330" i="4"/>
  <c r="BY310" i="4"/>
  <c r="BZ310" i="4" s="1"/>
  <c r="AL333" i="15" s="1"/>
  <c r="BU310" i="4"/>
  <c r="BV310" i="4" s="1"/>
  <c r="BW310" i="4" s="1"/>
  <c r="BT310" i="4"/>
  <c r="BA312" i="4"/>
  <c r="BC311" i="4"/>
  <c r="BF311" i="4" s="1"/>
  <c r="BG311" i="4" s="1"/>
  <c r="BR310" i="4"/>
  <c r="E311" i="4"/>
  <c r="E309" i="12"/>
  <c r="F309" i="12" s="1"/>
  <c r="H309" i="12" s="1"/>
  <c r="O310" i="4"/>
  <c r="AR329" i="4" l="1"/>
  <c r="AU329" i="4" s="1"/>
  <c r="W330" i="4"/>
  <c r="Z330" i="4" s="1"/>
  <c r="AA330" i="4" s="1"/>
  <c r="U331" i="4"/>
  <c r="X331" i="4" s="1"/>
  <c r="Y331" i="4" s="1"/>
  <c r="BX310" i="4"/>
  <c r="BH311" i="4"/>
  <c r="BS311" i="4" s="1"/>
  <c r="BL311" i="4"/>
  <c r="AY312" i="4"/>
  <c r="BD312" i="4"/>
  <c r="H311" i="4"/>
  <c r="CA310" i="4" l="1"/>
  <c r="AF413" i="15"/>
  <c r="E328" i="14"/>
  <c r="F328" i="14" s="1"/>
  <c r="H328" i="14" s="1"/>
  <c r="AD450" i="15"/>
  <c r="S331" i="4"/>
  <c r="AF330" i="4"/>
  <c r="AB330" i="4"/>
  <c r="AM330" i="4" s="1"/>
  <c r="BT311" i="4"/>
  <c r="BU311" i="4"/>
  <c r="BV311" i="4" s="1"/>
  <c r="BB312" i="4"/>
  <c r="BK312" i="4"/>
  <c r="BE312" i="4"/>
  <c r="BM311" i="4"/>
  <c r="BN311" i="4" s="1"/>
  <c r="BO311" i="4" s="1"/>
  <c r="BY311" i="4"/>
  <c r="BZ311" i="4" s="1"/>
  <c r="AL334" i="15" s="1"/>
  <c r="G312" i="4"/>
  <c r="I311" i="4"/>
  <c r="L311" i="4" s="1"/>
  <c r="AB390" i="15" s="1"/>
  <c r="AO330" i="4" l="1"/>
  <c r="AP330" i="4" s="1"/>
  <c r="AN330" i="4"/>
  <c r="AS330" i="4"/>
  <c r="AT330" i="4" s="1"/>
  <c r="AJ358" i="15" s="1"/>
  <c r="AG330" i="4"/>
  <c r="AH330" i="4" s="1"/>
  <c r="AI330" i="4" s="1"/>
  <c r="AJ330" i="4" s="1"/>
  <c r="AK330" i="4" s="1"/>
  <c r="AE331" i="4"/>
  <c r="V331" i="4"/>
  <c r="BP311" i="4"/>
  <c r="BW311" i="4" s="1"/>
  <c r="BC312" i="4"/>
  <c r="BF312" i="4" s="1"/>
  <c r="BG312" i="4" s="1"/>
  <c r="BA313" i="4"/>
  <c r="E310" i="12"/>
  <c r="F310" i="12" s="1"/>
  <c r="H310" i="12" s="1"/>
  <c r="O311" i="4"/>
  <c r="J312" i="4"/>
  <c r="K312" i="4" s="1"/>
  <c r="E312" i="4"/>
  <c r="AL330" i="4" l="1"/>
  <c r="AR330" i="4" s="1"/>
  <c r="U332" i="4"/>
  <c r="X332" i="4" s="1"/>
  <c r="Y332" i="4" s="1"/>
  <c r="W331" i="4"/>
  <c r="Z331" i="4" s="1"/>
  <c r="AA331" i="4" s="1"/>
  <c r="AQ330" i="4"/>
  <c r="BQ311" i="4"/>
  <c r="BH312" i="4"/>
  <c r="BS312" i="4" s="1"/>
  <c r="BL312" i="4"/>
  <c r="BM312" i="4" s="1"/>
  <c r="BN312" i="4" s="1"/>
  <c r="BO312" i="4" s="1"/>
  <c r="AY313" i="4"/>
  <c r="BD313" i="4"/>
  <c r="BE313" i="4" s="1"/>
  <c r="BR311" i="4"/>
  <c r="BX311" i="4" s="1"/>
  <c r="H312" i="4"/>
  <c r="CA311" i="4" l="1"/>
  <c r="AF443" i="15"/>
  <c r="E329" i="14"/>
  <c r="F329" i="14" s="1"/>
  <c r="H329" i="14" s="1"/>
  <c r="AD139" i="15"/>
  <c r="AU330" i="4"/>
  <c r="S332" i="4"/>
  <c r="AF331" i="4"/>
  <c r="AG331" i="4" s="1"/>
  <c r="AH331" i="4" s="1"/>
  <c r="AI331" i="4" s="1"/>
  <c r="AJ331" i="4" s="1"/>
  <c r="AK331" i="4" s="1"/>
  <c r="AB331" i="4"/>
  <c r="AM331" i="4" s="1"/>
  <c r="BP312" i="4"/>
  <c r="BR312" i="4" s="1"/>
  <c r="BY312" i="4"/>
  <c r="BZ312" i="4" s="1"/>
  <c r="AL335" i="15" s="1"/>
  <c r="BK313" i="4"/>
  <c r="BB313" i="4"/>
  <c r="BT312" i="4"/>
  <c r="BU312" i="4"/>
  <c r="BV312" i="4" s="1"/>
  <c r="G313" i="4"/>
  <c r="J313" i="4" s="1"/>
  <c r="K313" i="4" s="1"/>
  <c r="I312" i="4"/>
  <c r="L312" i="4" s="1"/>
  <c r="AB402" i="15" s="1"/>
  <c r="AO331" i="4" l="1"/>
  <c r="AP331" i="4" s="1"/>
  <c r="AQ331" i="4" s="1"/>
  <c r="AN331" i="4"/>
  <c r="AS331" i="4"/>
  <c r="AT331" i="4" s="1"/>
  <c r="AJ359" i="15" s="1"/>
  <c r="AL331" i="4"/>
  <c r="AE332" i="4"/>
  <c r="V332" i="4"/>
  <c r="BQ312" i="4"/>
  <c r="BA314" i="4"/>
  <c r="BC313" i="4"/>
  <c r="BF313" i="4" s="1"/>
  <c r="BG313" i="4" s="1"/>
  <c r="E313" i="4"/>
  <c r="H313" i="4" s="1"/>
  <c r="BX312" i="4"/>
  <c r="E311" i="12"/>
  <c r="F311" i="12" s="1"/>
  <c r="H311" i="12" s="1"/>
  <c r="O312" i="4"/>
  <c r="CA312" i="4" l="1"/>
  <c r="AF453" i="15"/>
  <c r="AR331" i="4"/>
  <c r="W332" i="4"/>
  <c r="Z332" i="4" s="1"/>
  <c r="AA332" i="4" s="1"/>
  <c r="U333" i="4"/>
  <c r="X333" i="4" s="1"/>
  <c r="Y333" i="4" s="1"/>
  <c r="I313" i="4"/>
  <c r="L313" i="4" s="1"/>
  <c r="G314" i="4"/>
  <c r="J314" i="4" s="1"/>
  <c r="K314" i="4" s="1"/>
  <c r="BW312" i="4"/>
  <c r="BH313" i="4"/>
  <c r="BS313" i="4" s="1"/>
  <c r="BL313" i="4"/>
  <c r="BM313" i="4" s="1"/>
  <c r="BN313" i="4" s="1"/>
  <c r="BO313" i="4" s="1"/>
  <c r="AY314" i="4"/>
  <c r="BD314" i="4"/>
  <c r="BE314" i="4" s="1"/>
  <c r="O313" i="4" l="1"/>
  <c r="AB444" i="15"/>
  <c r="E330" i="14"/>
  <c r="F330" i="14" s="1"/>
  <c r="H330" i="14" s="1"/>
  <c r="AD312" i="15"/>
  <c r="AU331" i="4"/>
  <c r="S333" i="4"/>
  <c r="AF332" i="4"/>
  <c r="AS332" i="4" s="1"/>
  <c r="AT332" i="4" s="1"/>
  <c r="AJ360" i="15" s="1"/>
  <c r="AB332" i="4"/>
  <c r="AM332" i="4" s="1"/>
  <c r="E312" i="12"/>
  <c r="F312" i="12" s="1"/>
  <c r="H312" i="12" s="1"/>
  <c r="E314" i="4"/>
  <c r="H314" i="4" s="1"/>
  <c r="BP313" i="4"/>
  <c r="BR313" i="4" s="1"/>
  <c r="BY313" i="4"/>
  <c r="BZ313" i="4" s="1"/>
  <c r="AL336" i="15" s="1"/>
  <c r="BK314" i="4"/>
  <c r="BB314" i="4"/>
  <c r="BT313" i="4"/>
  <c r="BU313" i="4"/>
  <c r="BV313" i="4" s="1"/>
  <c r="AG332" i="4" l="1"/>
  <c r="AH332" i="4" s="1"/>
  <c r="AI332" i="4" s="1"/>
  <c r="AO332" i="4"/>
  <c r="AN332" i="4"/>
  <c r="AE333" i="4"/>
  <c r="V333" i="4"/>
  <c r="BQ313" i="4"/>
  <c r="BC314" i="4"/>
  <c r="BF314" i="4" s="1"/>
  <c r="BG314" i="4" s="1"/>
  <c r="BA315" i="4"/>
  <c r="AY315" i="4" s="1"/>
  <c r="BW313" i="4"/>
  <c r="G315" i="4"/>
  <c r="J315" i="4" s="1"/>
  <c r="K315" i="4" s="1"/>
  <c r="I314" i="4"/>
  <c r="L314" i="4" s="1"/>
  <c r="AB442" i="15" s="1"/>
  <c r="AP332" i="4" l="1"/>
  <c r="W333" i="4"/>
  <c r="Z333" i="4" s="1"/>
  <c r="AA333" i="4" s="1"/>
  <c r="U334" i="4"/>
  <c r="X334" i="4" s="1"/>
  <c r="Y334" i="4" s="1"/>
  <c r="AJ332" i="4"/>
  <c r="BD315" i="4"/>
  <c r="BE315" i="4" s="1"/>
  <c r="BH314" i="4"/>
  <c r="BS314" i="4" s="1"/>
  <c r="BL314" i="4"/>
  <c r="BB315" i="4"/>
  <c r="BK315" i="4"/>
  <c r="BX313" i="4"/>
  <c r="E315" i="4"/>
  <c r="H315" i="4" s="1"/>
  <c r="E313" i="12"/>
  <c r="F313" i="12" s="1"/>
  <c r="H313" i="12" s="1"/>
  <c r="O314" i="4"/>
  <c r="CA313" i="4" l="1"/>
  <c r="AF495" i="15"/>
  <c r="AQ332" i="4"/>
  <c r="AK332" i="4"/>
  <c r="S334" i="4"/>
  <c r="AE334" i="4" s="1"/>
  <c r="AB333" i="4"/>
  <c r="AM333" i="4" s="1"/>
  <c r="AF333" i="4"/>
  <c r="AG333" i="4" s="1"/>
  <c r="AH333" i="4" s="1"/>
  <c r="AI333" i="4" s="1"/>
  <c r="AL332" i="4"/>
  <c r="AR332" i="4" s="1"/>
  <c r="AD368" i="15" s="1"/>
  <c r="BT314" i="4"/>
  <c r="BU314" i="4"/>
  <c r="BV314" i="4" s="1"/>
  <c r="BA316" i="4"/>
  <c r="BD316" i="4" s="1"/>
  <c r="BC315" i="4"/>
  <c r="BF315" i="4" s="1"/>
  <c r="BG315" i="4" s="1"/>
  <c r="BM314" i="4"/>
  <c r="BN314" i="4" s="1"/>
  <c r="BO314" i="4" s="1"/>
  <c r="BP314" i="4" s="1"/>
  <c r="BY314" i="4"/>
  <c r="BZ314" i="4" s="1"/>
  <c r="AL337" i="15" s="1"/>
  <c r="G316" i="4"/>
  <c r="J316" i="4" s="1"/>
  <c r="K316" i="4" s="1"/>
  <c r="I315" i="4"/>
  <c r="L315" i="4" s="1"/>
  <c r="AB465" i="15" s="1"/>
  <c r="V334" i="4" l="1"/>
  <c r="W334" i="4" s="1"/>
  <c r="Z334" i="4" s="1"/>
  <c r="AA334" i="4" s="1"/>
  <c r="AJ333" i="4"/>
  <c r="AL333" i="4" s="1"/>
  <c r="AU332" i="4"/>
  <c r="E331" i="14"/>
  <c r="F331" i="14" s="1"/>
  <c r="H331" i="14" s="1"/>
  <c r="AN333" i="4"/>
  <c r="AO333" i="4"/>
  <c r="AS333" i="4"/>
  <c r="AT333" i="4" s="1"/>
  <c r="AJ361" i="15" s="1"/>
  <c r="BR314" i="4"/>
  <c r="BX314" i="4" s="1"/>
  <c r="AY316" i="4"/>
  <c r="BQ314" i="4"/>
  <c r="BW314" i="4"/>
  <c r="BE316" i="4"/>
  <c r="BH315" i="4"/>
  <c r="BS315" i="4" s="1"/>
  <c r="BL315" i="4"/>
  <c r="BM315" i="4" s="1"/>
  <c r="BN315" i="4" s="1"/>
  <c r="BO315" i="4" s="1"/>
  <c r="E316" i="4"/>
  <c r="O315" i="4"/>
  <c r="E314" i="12"/>
  <c r="F314" i="12" s="1"/>
  <c r="H314" i="12" s="1"/>
  <c r="CA314" i="4" l="1"/>
  <c r="AF494" i="15"/>
  <c r="U335" i="4"/>
  <c r="X335" i="4" s="1"/>
  <c r="Y335" i="4" s="1"/>
  <c r="AF334" i="4"/>
  <c r="AG334" i="4" s="1"/>
  <c r="AH334" i="4" s="1"/>
  <c r="AI334" i="4" s="1"/>
  <c r="AJ334" i="4" s="1"/>
  <c r="AK334" i="4" s="1"/>
  <c r="AB334" i="4"/>
  <c r="AM334" i="4" s="1"/>
  <c r="AN334" i="4" s="1"/>
  <c r="AP333" i="4"/>
  <c r="AR333" i="4" s="1"/>
  <c r="AD385" i="15" s="1"/>
  <c r="AK333" i="4"/>
  <c r="BT315" i="4"/>
  <c r="BU315" i="4"/>
  <c r="BV315" i="4" s="1"/>
  <c r="BY315" i="4"/>
  <c r="BZ315" i="4" s="1"/>
  <c r="AL338" i="15" s="1"/>
  <c r="BP315" i="4"/>
  <c r="BR315" i="4" s="1"/>
  <c r="BK316" i="4"/>
  <c r="BB316" i="4"/>
  <c r="H316" i="4"/>
  <c r="S335" i="4" l="1"/>
  <c r="V335" i="4" s="1"/>
  <c r="E332" i="14"/>
  <c r="F332" i="14" s="1"/>
  <c r="H332" i="14" s="1"/>
  <c r="AU333" i="4"/>
  <c r="AQ333" i="4"/>
  <c r="AE335" i="4"/>
  <c r="AO334" i="4"/>
  <c r="AS334" i="4"/>
  <c r="AT334" i="4" s="1"/>
  <c r="AJ362" i="15" s="1"/>
  <c r="AL334" i="4"/>
  <c r="BQ315" i="4"/>
  <c r="BC316" i="4"/>
  <c r="BF316" i="4" s="1"/>
  <c r="BG316" i="4" s="1"/>
  <c r="BA317" i="4"/>
  <c r="BW315" i="4"/>
  <c r="G317" i="4"/>
  <c r="J317" i="4" s="1"/>
  <c r="K317" i="4" s="1"/>
  <c r="I316" i="4"/>
  <c r="L316" i="4" s="1"/>
  <c r="AB518" i="15" s="1"/>
  <c r="AP334" i="4" l="1"/>
  <c r="AQ334" i="4" s="1"/>
  <c r="W335" i="4"/>
  <c r="Z335" i="4" s="1"/>
  <c r="AA335" i="4" s="1"/>
  <c r="U336" i="4"/>
  <c r="X336" i="4" s="1"/>
  <c r="Y336" i="4" s="1"/>
  <c r="BX315" i="4"/>
  <c r="AY317" i="4"/>
  <c r="BD317" i="4"/>
  <c r="BE317" i="4" s="1"/>
  <c r="BH316" i="4"/>
  <c r="BS316" i="4" s="1"/>
  <c r="BL316" i="4"/>
  <c r="E317" i="4"/>
  <c r="E315" i="12"/>
  <c r="F315" i="12" s="1"/>
  <c r="H315" i="12" s="1"/>
  <c r="O316" i="4"/>
  <c r="CA315" i="4" l="1"/>
  <c r="AF517" i="15"/>
  <c r="S336" i="4"/>
  <c r="AE336" i="4" s="1"/>
  <c r="AR334" i="4"/>
  <c r="AB335" i="4"/>
  <c r="AM335" i="4" s="1"/>
  <c r="AF335" i="4"/>
  <c r="AS335" i="4" s="1"/>
  <c r="AT335" i="4" s="1"/>
  <c r="AJ363" i="15" s="1"/>
  <c r="BT316" i="4"/>
  <c r="BU316" i="4"/>
  <c r="BV316" i="4" s="1"/>
  <c r="BM316" i="4"/>
  <c r="BN316" i="4" s="1"/>
  <c r="BO316" i="4" s="1"/>
  <c r="BY316" i="4"/>
  <c r="BZ316" i="4" s="1"/>
  <c r="AL339" i="15" s="1"/>
  <c r="BB317" i="4"/>
  <c r="BK317" i="4"/>
  <c r="H317" i="4"/>
  <c r="V336" i="4" l="1"/>
  <c r="W336" i="4" s="1"/>
  <c r="Z336" i="4" s="1"/>
  <c r="AA336" i="4" s="1"/>
  <c r="E333" i="14"/>
  <c r="F333" i="14" s="1"/>
  <c r="H333" i="14" s="1"/>
  <c r="AD403" i="15"/>
  <c r="AU334" i="4"/>
  <c r="AG335" i="4"/>
  <c r="AH335" i="4" s="1"/>
  <c r="AI335" i="4" s="1"/>
  <c r="AJ335" i="4" s="1"/>
  <c r="AK335" i="4" s="1"/>
  <c r="AN335" i="4"/>
  <c r="AO335" i="4"/>
  <c r="BA318" i="4"/>
  <c r="BC317" i="4"/>
  <c r="BP316" i="4"/>
  <c r="BQ316" i="4" s="1"/>
  <c r="G318" i="4"/>
  <c r="J318" i="4" s="1"/>
  <c r="K318" i="4" s="1"/>
  <c r="I317" i="4"/>
  <c r="L317" i="4" s="1"/>
  <c r="AB527" i="15" s="1"/>
  <c r="U337" i="4" l="1"/>
  <c r="X337" i="4" s="1"/>
  <c r="Y337" i="4" s="1"/>
  <c r="AL335" i="4"/>
  <c r="AP335" i="4"/>
  <c r="AQ335" i="4" s="1"/>
  <c r="AF336" i="4"/>
  <c r="AB336" i="4"/>
  <c r="AM336" i="4" s="1"/>
  <c r="AN336" i="4" s="1"/>
  <c r="BW316" i="4"/>
  <c r="BF317" i="4"/>
  <c r="BG317" i="4" s="1"/>
  <c r="BD318" i="4"/>
  <c r="BR316" i="4"/>
  <c r="BX316" i="4" s="1"/>
  <c r="AY318" i="4"/>
  <c r="E318" i="4"/>
  <c r="E316" i="12"/>
  <c r="F316" i="12" s="1"/>
  <c r="H316" i="12" s="1"/>
  <c r="O317" i="4"/>
  <c r="S337" i="4" l="1"/>
  <c r="CA316" i="4"/>
  <c r="AF541" i="15"/>
  <c r="AR335" i="4"/>
  <c r="AD328" i="15" s="1"/>
  <c r="AS336" i="4"/>
  <c r="AT336" i="4" s="1"/>
  <c r="AJ364" i="15" s="1"/>
  <c r="AG336" i="4"/>
  <c r="AH336" i="4" s="1"/>
  <c r="AI336" i="4" s="1"/>
  <c r="E334" i="14"/>
  <c r="F334" i="14" s="1"/>
  <c r="H334" i="14" s="1"/>
  <c r="AO336" i="4"/>
  <c r="AP336" i="4" s="1"/>
  <c r="AE337" i="4"/>
  <c r="V337" i="4"/>
  <c r="BE318" i="4"/>
  <c r="BK318" i="4"/>
  <c r="BB318" i="4"/>
  <c r="BH317" i="4"/>
  <c r="BS317" i="4" s="1"/>
  <c r="BL317" i="4"/>
  <c r="H318" i="4"/>
  <c r="AU335" i="4" l="1"/>
  <c r="W337" i="4"/>
  <c r="Z337" i="4" s="1"/>
  <c r="AA337" i="4" s="1"/>
  <c r="U338" i="4"/>
  <c r="X338" i="4" s="1"/>
  <c r="Y338" i="4" s="1"/>
  <c r="AJ336" i="4"/>
  <c r="AQ336" i="4" s="1"/>
  <c r="BT317" i="4"/>
  <c r="BU317" i="4"/>
  <c r="BV317" i="4" s="1"/>
  <c r="BM317" i="4"/>
  <c r="BN317" i="4" s="1"/>
  <c r="BO317" i="4" s="1"/>
  <c r="BY317" i="4"/>
  <c r="BZ317" i="4" s="1"/>
  <c r="AL340" i="15" s="1"/>
  <c r="BC318" i="4"/>
  <c r="BF318" i="4" s="1"/>
  <c r="BG318" i="4" s="1"/>
  <c r="BA319" i="4"/>
  <c r="G319" i="4"/>
  <c r="J319" i="4" s="1"/>
  <c r="K319" i="4" s="1"/>
  <c r="I318" i="4"/>
  <c r="L318" i="4" s="1"/>
  <c r="AB576" i="15" s="1"/>
  <c r="AK336" i="4" l="1"/>
  <c r="AL336" i="4"/>
  <c r="AR336" i="4" s="1"/>
  <c r="AD123" i="15" s="1"/>
  <c r="S338" i="4"/>
  <c r="AB337" i="4"/>
  <c r="AM337" i="4" s="1"/>
  <c r="AF337" i="4"/>
  <c r="BH318" i="4"/>
  <c r="BS318" i="4" s="1"/>
  <c r="BL318" i="4"/>
  <c r="AY319" i="4"/>
  <c r="BD319" i="4"/>
  <c r="BP317" i="4"/>
  <c r="BR317" i="4" s="1"/>
  <c r="O318" i="4"/>
  <c r="E317" i="12"/>
  <c r="F317" i="12" s="1"/>
  <c r="H317" i="12" s="1"/>
  <c r="E319" i="4"/>
  <c r="AS337" i="4" l="1"/>
  <c r="AT337" i="4" s="1"/>
  <c r="AJ365" i="15" s="1"/>
  <c r="AG337" i="4"/>
  <c r="AH337" i="4" s="1"/>
  <c r="AI337" i="4" s="1"/>
  <c r="AO337" i="4"/>
  <c r="AP337" i="4" s="1"/>
  <c r="AN337" i="4"/>
  <c r="AE338" i="4"/>
  <c r="V338" i="4"/>
  <c r="E335" i="14"/>
  <c r="F335" i="14" s="1"/>
  <c r="H335" i="14" s="1"/>
  <c r="AU336" i="4"/>
  <c r="BQ317" i="4"/>
  <c r="BW317" i="4"/>
  <c r="BT318" i="4"/>
  <c r="BU318" i="4"/>
  <c r="BV318" i="4" s="1"/>
  <c r="BK319" i="4"/>
  <c r="BB319" i="4"/>
  <c r="BX317" i="4"/>
  <c r="BM318" i="4"/>
  <c r="BN318" i="4" s="1"/>
  <c r="BO318" i="4" s="1"/>
  <c r="BP318" i="4" s="1"/>
  <c r="BY318" i="4"/>
  <c r="BZ318" i="4" s="1"/>
  <c r="AL341" i="15" s="1"/>
  <c r="BE319" i="4"/>
  <c r="H319" i="4"/>
  <c r="CA317" i="4" l="1"/>
  <c r="AF548" i="15"/>
  <c r="U339" i="4"/>
  <c r="X339" i="4" s="1"/>
  <c r="Y339" i="4" s="1"/>
  <c r="W338" i="4"/>
  <c r="Z338" i="4" s="1"/>
  <c r="AA338" i="4" s="1"/>
  <c r="AJ337" i="4"/>
  <c r="AQ337" i="4" s="1"/>
  <c r="BA320" i="4"/>
  <c r="BC319" i="4"/>
  <c r="BF319" i="4" s="1"/>
  <c r="BG319" i="4" s="1"/>
  <c r="BR318" i="4"/>
  <c r="BX318" i="4" s="1"/>
  <c r="BQ318" i="4"/>
  <c r="BW318" i="4"/>
  <c r="I319" i="4"/>
  <c r="L319" i="4" s="1"/>
  <c r="AB634" i="15" s="1"/>
  <c r="G320" i="4"/>
  <c r="J320" i="4" s="1"/>
  <c r="K320" i="4" s="1"/>
  <c r="CA318" i="4" l="1"/>
  <c r="AF588" i="15"/>
  <c r="AK337" i="4"/>
  <c r="AL337" i="4"/>
  <c r="AR337" i="4" s="1"/>
  <c r="AD334" i="15" s="1"/>
  <c r="S339" i="4"/>
  <c r="AE339" i="4" s="1"/>
  <c r="AF338" i="4"/>
  <c r="AG338" i="4" s="1"/>
  <c r="AH338" i="4" s="1"/>
  <c r="AI338" i="4" s="1"/>
  <c r="AJ338" i="4" s="1"/>
  <c r="AK338" i="4" s="1"/>
  <c r="AB338" i="4"/>
  <c r="AM338" i="4" s="1"/>
  <c r="BH319" i="4"/>
  <c r="BS319" i="4" s="1"/>
  <c r="BL319" i="4"/>
  <c r="BM319" i="4" s="1"/>
  <c r="BN319" i="4" s="1"/>
  <c r="BO319" i="4" s="1"/>
  <c r="AY320" i="4"/>
  <c r="BD320" i="4"/>
  <c r="E320" i="4"/>
  <c r="O319" i="4"/>
  <c r="E318" i="12"/>
  <c r="F318" i="12" s="1"/>
  <c r="H318" i="12" s="1"/>
  <c r="V339" i="4" l="1"/>
  <c r="U340" i="4" s="1"/>
  <c r="E336" i="14"/>
  <c r="F336" i="14" s="1"/>
  <c r="H336" i="14" s="1"/>
  <c r="AU337" i="4"/>
  <c r="AS338" i="4"/>
  <c r="AT338" i="4" s="1"/>
  <c r="AJ366" i="15" s="1"/>
  <c r="AL338" i="4"/>
  <c r="AN338" i="4"/>
  <c r="AO338" i="4"/>
  <c r="AP338" i="4" s="1"/>
  <c r="AQ338" i="4" s="1"/>
  <c r="BT319" i="4"/>
  <c r="BU319" i="4"/>
  <c r="BV319" i="4" s="1"/>
  <c r="BP319" i="4"/>
  <c r="BE320" i="4"/>
  <c r="BY319" i="4"/>
  <c r="BZ319" i="4" s="1"/>
  <c r="AL342" i="15" s="1"/>
  <c r="BK320" i="4"/>
  <c r="BB320" i="4"/>
  <c r="H320" i="4"/>
  <c r="W339" i="4" l="1"/>
  <c r="Z339" i="4" s="1"/>
  <c r="AA339" i="4" s="1"/>
  <c r="AB339" i="4" s="1"/>
  <c r="AM339" i="4" s="1"/>
  <c r="S340" i="4"/>
  <c r="X340" i="4"/>
  <c r="Y340" i="4" s="1"/>
  <c r="AR338" i="4"/>
  <c r="BW319" i="4"/>
  <c r="BC320" i="4"/>
  <c r="BF320" i="4" s="1"/>
  <c r="BG320" i="4" s="1"/>
  <c r="BA321" i="4"/>
  <c r="BR319" i="4"/>
  <c r="BX319" i="4" s="1"/>
  <c r="BQ319" i="4"/>
  <c r="I320" i="4"/>
  <c r="L320" i="4" s="1"/>
  <c r="AB713" i="15" s="1"/>
  <c r="G321" i="4"/>
  <c r="J321" i="4" s="1"/>
  <c r="K321" i="4" s="1"/>
  <c r="AF339" i="4" l="1"/>
  <c r="CA319" i="4"/>
  <c r="AF630" i="15"/>
  <c r="E337" i="14"/>
  <c r="F337" i="14" s="1"/>
  <c r="H337" i="14" s="1"/>
  <c r="AD356" i="15"/>
  <c r="AS339" i="4"/>
  <c r="AT339" i="4" s="1"/>
  <c r="AJ367" i="15" s="1"/>
  <c r="AG339" i="4"/>
  <c r="AH339" i="4" s="1"/>
  <c r="AI339" i="4" s="1"/>
  <c r="AU338" i="4"/>
  <c r="AN339" i="4"/>
  <c r="AO339" i="4"/>
  <c r="AP339" i="4" s="1"/>
  <c r="V340" i="4"/>
  <c r="AE340" i="4"/>
  <c r="AY321" i="4"/>
  <c r="BD321" i="4"/>
  <c r="BH320" i="4"/>
  <c r="BS320" i="4" s="1"/>
  <c r="BL320" i="4"/>
  <c r="E321" i="4"/>
  <c r="E319" i="12"/>
  <c r="F319" i="12" s="1"/>
  <c r="H319" i="12" s="1"/>
  <c r="O320" i="4"/>
  <c r="U341" i="4" l="1"/>
  <c r="X341" i="4" s="1"/>
  <c r="Y341" i="4" s="1"/>
  <c r="W340" i="4"/>
  <c r="Z340" i="4" s="1"/>
  <c r="AA340" i="4" s="1"/>
  <c r="AJ339" i="4"/>
  <c r="AL339" i="4" s="1"/>
  <c r="AR339" i="4" s="1"/>
  <c r="BT320" i="4"/>
  <c r="BU320" i="4"/>
  <c r="BV320" i="4" s="1"/>
  <c r="BY320" i="4"/>
  <c r="BZ320" i="4" s="1"/>
  <c r="AL343" i="15" s="1"/>
  <c r="BM320" i="4"/>
  <c r="BN320" i="4" s="1"/>
  <c r="BO320" i="4" s="1"/>
  <c r="BE321" i="4"/>
  <c r="BB321" i="4"/>
  <c r="BK321" i="4"/>
  <c r="H321" i="4"/>
  <c r="AQ339" i="4" l="1"/>
  <c r="AU339" i="4"/>
  <c r="AD373" i="15"/>
  <c r="E338" i="14"/>
  <c r="F338" i="14" s="1"/>
  <c r="H338" i="14" s="1"/>
  <c r="S341" i="4"/>
  <c r="AE341" i="4" s="1"/>
  <c r="AB340" i="4"/>
  <c r="AM340" i="4" s="1"/>
  <c r="AF340" i="4"/>
  <c r="AS340" i="4" s="1"/>
  <c r="AT340" i="4" s="1"/>
  <c r="AJ368" i="15" s="1"/>
  <c r="AK339" i="4"/>
  <c r="BC321" i="4"/>
  <c r="BF321" i="4" s="1"/>
  <c r="BG321" i="4" s="1"/>
  <c r="BA322" i="4"/>
  <c r="BP320" i="4"/>
  <c r="BR320" i="4" s="1"/>
  <c r="G322" i="4"/>
  <c r="J322" i="4" s="1"/>
  <c r="K322" i="4" s="1"/>
  <c r="I321" i="4"/>
  <c r="L321" i="4" s="1"/>
  <c r="AB718" i="15" s="1"/>
  <c r="V341" i="4" l="1"/>
  <c r="U342" i="4" s="1"/>
  <c r="X342" i="4" s="1"/>
  <c r="Y342" i="4" s="1"/>
  <c r="AG340" i="4"/>
  <c r="AH340" i="4" s="1"/>
  <c r="AI340" i="4" s="1"/>
  <c r="AJ340" i="4" s="1"/>
  <c r="AO340" i="4"/>
  <c r="AP340" i="4" s="1"/>
  <c r="AN340" i="4"/>
  <c r="BW320" i="4"/>
  <c r="BX320" i="4"/>
  <c r="AY322" i="4"/>
  <c r="BD322" i="4"/>
  <c r="BQ320" i="4"/>
  <c r="BH321" i="4"/>
  <c r="BS321" i="4" s="1"/>
  <c r="BL321" i="4"/>
  <c r="BM321" i="4" s="1"/>
  <c r="BN321" i="4" s="1"/>
  <c r="BO321" i="4" s="1"/>
  <c r="BP321" i="4" s="1"/>
  <c r="E322" i="4"/>
  <c r="H322" i="4" s="1"/>
  <c r="O321" i="4"/>
  <c r="E320" i="12"/>
  <c r="F320" i="12" s="1"/>
  <c r="H320" i="12" s="1"/>
  <c r="CA320" i="4" l="1"/>
  <c r="AF692" i="15"/>
  <c r="AK340" i="4"/>
  <c r="W341" i="4"/>
  <c r="Z341" i="4" s="1"/>
  <c r="AA341" i="4" s="1"/>
  <c r="S342" i="4"/>
  <c r="AE342" i="4" s="1"/>
  <c r="AL340" i="4"/>
  <c r="AR340" i="4" s="1"/>
  <c r="AQ340" i="4"/>
  <c r="BT321" i="4"/>
  <c r="BU321" i="4"/>
  <c r="BV321" i="4" s="1"/>
  <c r="BQ321" i="4"/>
  <c r="BB322" i="4"/>
  <c r="BK322" i="4"/>
  <c r="BR321" i="4"/>
  <c r="BY321" i="4"/>
  <c r="BZ321" i="4" s="1"/>
  <c r="AL344" i="15" s="1"/>
  <c r="BE322" i="4"/>
  <c r="G323" i="4"/>
  <c r="I322" i="4"/>
  <c r="L322" i="4" s="1"/>
  <c r="AB721" i="15" s="1"/>
  <c r="E339" i="14" l="1"/>
  <c r="F339" i="14" s="1"/>
  <c r="H339" i="14" s="1"/>
  <c r="AD392" i="15"/>
  <c r="AU340" i="4"/>
  <c r="V342" i="4"/>
  <c r="U343" i="4" s="1"/>
  <c r="X343" i="4" s="1"/>
  <c r="Y343" i="4" s="1"/>
  <c r="AB341" i="4"/>
  <c r="AM341" i="4" s="1"/>
  <c r="AF341" i="4"/>
  <c r="BW321" i="4"/>
  <c r="BC322" i="4"/>
  <c r="BF322" i="4" s="1"/>
  <c r="BG322" i="4" s="1"/>
  <c r="BA323" i="4"/>
  <c r="O322" i="4"/>
  <c r="E321" i="12"/>
  <c r="F321" i="12" s="1"/>
  <c r="H321" i="12" s="1"/>
  <c r="E323" i="4"/>
  <c r="J323" i="4"/>
  <c r="K323" i="4" s="1"/>
  <c r="W342" i="4" l="1"/>
  <c r="S343" i="4"/>
  <c r="AE343" i="4" s="1"/>
  <c r="AG341" i="4"/>
  <c r="AH341" i="4" s="1"/>
  <c r="AI341" i="4" s="1"/>
  <c r="AS341" i="4"/>
  <c r="AT341" i="4" s="1"/>
  <c r="AJ369" i="15" s="1"/>
  <c r="AN341" i="4"/>
  <c r="AO341" i="4"/>
  <c r="AP341" i="4" s="1"/>
  <c r="Z342" i="4"/>
  <c r="AA342" i="4" s="1"/>
  <c r="BX321" i="4"/>
  <c r="BH322" i="4"/>
  <c r="BS322" i="4" s="1"/>
  <c r="BL322" i="4"/>
  <c r="AY323" i="4"/>
  <c r="BD323" i="4"/>
  <c r="H323" i="4"/>
  <c r="CA321" i="4" l="1"/>
  <c r="AF719" i="15"/>
  <c r="V343" i="4"/>
  <c r="U344" i="4" s="1"/>
  <c r="X344" i="4" s="1"/>
  <c r="Y344" i="4" s="1"/>
  <c r="AJ341" i="4"/>
  <c r="AK341" i="4" s="1"/>
  <c r="AF342" i="4"/>
  <c r="AB342" i="4"/>
  <c r="AM342" i="4" s="1"/>
  <c r="W343" i="4"/>
  <c r="Z343" i="4" s="1"/>
  <c r="AA343" i="4" s="1"/>
  <c r="BT322" i="4"/>
  <c r="BU322" i="4"/>
  <c r="BV322" i="4" s="1"/>
  <c r="BK323" i="4"/>
  <c r="BB323" i="4"/>
  <c r="BM322" i="4"/>
  <c r="BN322" i="4" s="1"/>
  <c r="BO322" i="4" s="1"/>
  <c r="BY322" i="4"/>
  <c r="BZ322" i="4" s="1"/>
  <c r="AL345" i="15" s="1"/>
  <c r="BE323" i="4"/>
  <c r="I323" i="4"/>
  <c r="L323" i="4" s="1"/>
  <c r="AB715" i="15" s="1"/>
  <c r="G324" i="4"/>
  <c r="S344" i="4" l="1"/>
  <c r="AL341" i="4"/>
  <c r="AR341" i="4" s="1"/>
  <c r="AD416" i="15" s="1"/>
  <c r="AQ341" i="4"/>
  <c r="AF343" i="4"/>
  <c r="AG343" i="4" s="1"/>
  <c r="AH343" i="4" s="1"/>
  <c r="AI343" i="4" s="1"/>
  <c r="AB343" i="4"/>
  <c r="AM343" i="4" s="1"/>
  <c r="AN343" i="4" s="1"/>
  <c r="AN342" i="4"/>
  <c r="AO342" i="4"/>
  <c r="AP342" i="4" s="1"/>
  <c r="AG342" i="4"/>
  <c r="AH342" i="4" s="1"/>
  <c r="AI342" i="4" s="1"/>
  <c r="AJ342" i="4" s="1"/>
  <c r="AS342" i="4"/>
  <c r="AT342" i="4" s="1"/>
  <c r="AJ370" i="15" s="1"/>
  <c r="BA324" i="4"/>
  <c r="BC323" i="4"/>
  <c r="BF323" i="4" s="1"/>
  <c r="BG323" i="4" s="1"/>
  <c r="BP322" i="4"/>
  <c r="BQ322" i="4" s="1"/>
  <c r="J324" i="4"/>
  <c r="K324" i="4" s="1"/>
  <c r="E324" i="4"/>
  <c r="E322" i="12"/>
  <c r="F322" i="12" s="1"/>
  <c r="H322" i="12" s="1"/>
  <c r="O323" i="4"/>
  <c r="AO343" i="4" l="1"/>
  <c r="AP343" i="4" s="1"/>
  <c r="E340" i="14"/>
  <c r="F340" i="14" s="1"/>
  <c r="H340" i="14" s="1"/>
  <c r="AU341" i="4"/>
  <c r="AE344" i="4"/>
  <c r="V344" i="4"/>
  <c r="AL342" i="4"/>
  <c r="AR342" i="4" s="1"/>
  <c r="AS343" i="4"/>
  <c r="AT343" i="4" s="1"/>
  <c r="AJ371" i="15" s="1"/>
  <c r="AK342" i="4"/>
  <c r="AQ342" i="4"/>
  <c r="AJ343" i="4"/>
  <c r="AQ343" i="4" s="1"/>
  <c r="BH323" i="4"/>
  <c r="BS323" i="4" s="1"/>
  <c r="BL323" i="4"/>
  <c r="BM323" i="4" s="1"/>
  <c r="BN323" i="4" s="1"/>
  <c r="BO323" i="4" s="1"/>
  <c r="BW322" i="4"/>
  <c r="BR322" i="4"/>
  <c r="BX322" i="4" s="1"/>
  <c r="AY324" i="4"/>
  <c r="BD324" i="4"/>
  <c r="BE324" i="4" s="1"/>
  <c r="H324" i="4"/>
  <c r="CA322" i="4" l="1"/>
  <c r="AF724" i="15"/>
  <c r="E341" i="14"/>
  <c r="F341" i="14" s="1"/>
  <c r="H341" i="14" s="1"/>
  <c r="AD441" i="15"/>
  <c r="U345" i="4"/>
  <c r="W344" i="4"/>
  <c r="Z344" i="4" s="1"/>
  <c r="AA344" i="4" s="1"/>
  <c r="AK343" i="4"/>
  <c r="AL343" i="4"/>
  <c r="AR343" i="4" s="1"/>
  <c r="AU342" i="4"/>
  <c r="BT323" i="4"/>
  <c r="BU323" i="4"/>
  <c r="BV323" i="4" s="1"/>
  <c r="BP323" i="4"/>
  <c r="BB324" i="4"/>
  <c r="BK324" i="4"/>
  <c r="BY323" i="4"/>
  <c r="BZ323" i="4" s="1"/>
  <c r="AL346" i="15" s="1"/>
  <c r="I324" i="4"/>
  <c r="L324" i="4" s="1"/>
  <c r="AB719" i="15" s="1"/>
  <c r="G325" i="4"/>
  <c r="E342" i="14" l="1"/>
  <c r="F342" i="14" s="1"/>
  <c r="H342" i="14" s="1"/>
  <c r="AD485" i="15"/>
  <c r="AF344" i="4"/>
  <c r="AS344" i="4" s="1"/>
  <c r="AT344" i="4" s="1"/>
  <c r="AJ372" i="15" s="1"/>
  <c r="AB344" i="4"/>
  <c r="AM344" i="4" s="1"/>
  <c r="X345" i="4"/>
  <c r="Y345" i="4" s="1"/>
  <c r="S345" i="4"/>
  <c r="AU343" i="4"/>
  <c r="BW323" i="4"/>
  <c r="BR323" i="4"/>
  <c r="BX323" i="4" s="1"/>
  <c r="BQ323" i="4"/>
  <c r="BA325" i="4"/>
  <c r="BC324" i="4"/>
  <c r="E323" i="12"/>
  <c r="F323" i="12" s="1"/>
  <c r="H323" i="12" s="1"/>
  <c r="O324" i="4"/>
  <c r="E325" i="4"/>
  <c r="J325" i="4"/>
  <c r="K325" i="4" s="1"/>
  <c r="CA323" i="4" l="1"/>
  <c r="AF708" i="15"/>
  <c r="AG344" i="4"/>
  <c r="AH344" i="4" s="1"/>
  <c r="AI344" i="4" s="1"/>
  <c r="AJ344" i="4" s="1"/>
  <c r="AK344" i="4" s="1"/>
  <c r="V345" i="4"/>
  <c r="AE345" i="4"/>
  <c r="AO344" i="4"/>
  <c r="AP344" i="4" s="1"/>
  <c r="AQ344" i="4" s="1"/>
  <c r="AN344" i="4"/>
  <c r="AY325" i="4"/>
  <c r="BD325" i="4"/>
  <c r="BF324" i="4"/>
  <c r="BG324" i="4" s="1"/>
  <c r="H325" i="4"/>
  <c r="AL344" i="4" l="1"/>
  <c r="AR344" i="4" s="1"/>
  <c r="E343" i="14" s="1"/>
  <c r="F343" i="14" s="1"/>
  <c r="H343" i="14" s="1"/>
  <c r="U346" i="4"/>
  <c r="X346" i="4" s="1"/>
  <c r="Y346" i="4" s="1"/>
  <c r="W345" i="4"/>
  <c r="Z345" i="4" s="1"/>
  <c r="AA345" i="4" s="1"/>
  <c r="BH324" i="4"/>
  <c r="BS324" i="4" s="1"/>
  <c r="BL324" i="4"/>
  <c r="BM324" i="4" s="1"/>
  <c r="BN324" i="4" s="1"/>
  <c r="BO324" i="4" s="1"/>
  <c r="BE325" i="4"/>
  <c r="BK325" i="4"/>
  <c r="BB325" i="4"/>
  <c r="I325" i="4"/>
  <c r="L325" i="4" s="1"/>
  <c r="AB89" i="15" s="1"/>
  <c r="G326" i="4"/>
  <c r="AU344" i="4" l="1"/>
  <c r="AD530" i="15"/>
  <c r="AF345" i="4"/>
  <c r="AS345" i="4" s="1"/>
  <c r="AT345" i="4" s="1"/>
  <c r="AJ373" i="15" s="1"/>
  <c r="AB345" i="4"/>
  <c r="AM345" i="4" s="1"/>
  <c r="S346" i="4"/>
  <c r="BT324" i="4"/>
  <c r="BU324" i="4"/>
  <c r="BV324" i="4" s="1"/>
  <c r="BA326" i="4"/>
  <c r="BC325" i="4"/>
  <c r="BF325" i="4" s="1"/>
  <c r="BG325" i="4" s="1"/>
  <c r="BP324" i="4"/>
  <c r="BQ324" i="4" s="1"/>
  <c r="BY324" i="4"/>
  <c r="BZ324" i="4" s="1"/>
  <c r="AL347" i="15" s="1"/>
  <c r="E324" i="12"/>
  <c r="F324" i="12" s="1"/>
  <c r="H324" i="12" s="1"/>
  <c r="O325" i="4"/>
  <c r="J326" i="4"/>
  <c r="K326" i="4" s="1"/>
  <c r="E326" i="4"/>
  <c r="AE346" i="4" l="1"/>
  <c r="V346" i="4"/>
  <c r="AG345" i="4"/>
  <c r="AN345" i="4"/>
  <c r="AO345" i="4"/>
  <c r="AP345" i="4" s="1"/>
  <c r="BR324" i="4"/>
  <c r="BX324" i="4" s="1"/>
  <c r="BW324" i="4"/>
  <c r="AY326" i="4"/>
  <c r="BD326" i="4"/>
  <c r="BH325" i="4"/>
  <c r="BS325" i="4" s="1"/>
  <c r="BL325" i="4"/>
  <c r="BM325" i="4" s="1"/>
  <c r="BN325" i="4" s="1"/>
  <c r="BO325" i="4" s="1"/>
  <c r="BP325" i="4" s="1"/>
  <c r="H326" i="4"/>
  <c r="CA324" i="4" l="1"/>
  <c r="AF722" i="15"/>
  <c r="U347" i="4"/>
  <c r="X347" i="4" s="1"/>
  <c r="Y347" i="4" s="1"/>
  <c r="W346" i="4"/>
  <c r="Z346" i="4" s="1"/>
  <c r="AA346" i="4" s="1"/>
  <c r="AF346" i="4" s="1"/>
  <c r="AG346" i="4" s="1"/>
  <c r="AH345" i="4"/>
  <c r="AI345" i="4" s="1"/>
  <c r="BT325" i="4"/>
  <c r="BU325" i="4"/>
  <c r="BV325" i="4" s="1"/>
  <c r="BQ325" i="4"/>
  <c r="BK326" i="4"/>
  <c r="BB326" i="4"/>
  <c r="BY325" i="4"/>
  <c r="BZ325" i="4" s="1"/>
  <c r="AL16" i="15" s="1"/>
  <c r="BR325" i="4"/>
  <c r="BE326" i="4"/>
  <c r="I326" i="4"/>
  <c r="L326" i="4" s="1"/>
  <c r="AB202" i="15" s="1"/>
  <c r="G327" i="4"/>
  <c r="AB346" i="4" l="1"/>
  <c r="AM346" i="4" s="1"/>
  <c r="AN346" i="4" s="1"/>
  <c r="AJ345" i="4"/>
  <c r="AQ345" i="4" s="1"/>
  <c r="S347" i="4"/>
  <c r="AH346" i="4"/>
  <c r="AI346" i="4" s="1"/>
  <c r="AS346" i="4"/>
  <c r="AT346" i="4" s="1"/>
  <c r="AJ374" i="15" s="1"/>
  <c r="BC326" i="4"/>
  <c r="BF326" i="4" s="1"/>
  <c r="BG326" i="4" s="1"/>
  <c r="BA327" i="4"/>
  <c r="BX325" i="4"/>
  <c r="BW325" i="4"/>
  <c r="J327" i="4"/>
  <c r="K327" i="4" s="1"/>
  <c r="E327" i="4"/>
  <c r="O326" i="4"/>
  <c r="E325" i="12"/>
  <c r="F325" i="12" s="1"/>
  <c r="H325" i="12" s="1"/>
  <c r="AO346" i="4" l="1"/>
  <c r="CA325" i="4"/>
  <c r="AF416" i="15"/>
  <c r="AE347" i="4"/>
  <c r="V347" i="4"/>
  <c r="AL345" i="4"/>
  <c r="AR345" i="4" s="1"/>
  <c r="AD563" i="15" s="1"/>
  <c r="AK345" i="4"/>
  <c r="AJ346" i="4"/>
  <c r="AL346" i="4" s="1"/>
  <c r="AP346" i="4"/>
  <c r="BH326" i="4"/>
  <c r="BS326" i="4" s="1"/>
  <c r="BL326" i="4"/>
  <c r="BM326" i="4" s="1"/>
  <c r="BN326" i="4" s="1"/>
  <c r="BO326" i="4" s="1"/>
  <c r="BP326" i="4" s="1"/>
  <c r="AY327" i="4"/>
  <c r="BD327" i="4"/>
  <c r="H327" i="4"/>
  <c r="AR346" i="4" l="1"/>
  <c r="AD613" i="15" s="1"/>
  <c r="AU345" i="4"/>
  <c r="E344" i="14"/>
  <c r="F344" i="14" s="1"/>
  <c r="H344" i="14" s="1"/>
  <c r="U348" i="4"/>
  <c r="X348" i="4" s="1"/>
  <c r="Y348" i="4" s="1"/>
  <c r="W347" i="4"/>
  <c r="Z347" i="4" s="1"/>
  <c r="AA347" i="4" s="1"/>
  <c r="AK346" i="4"/>
  <c r="E345" i="14"/>
  <c r="F345" i="14" s="1"/>
  <c r="H345" i="14" s="1"/>
  <c r="AQ346" i="4"/>
  <c r="BT326" i="4"/>
  <c r="BU326" i="4"/>
  <c r="BV326" i="4" s="1"/>
  <c r="BW326" i="4" s="1"/>
  <c r="BQ326" i="4"/>
  <c r="BE327" i="4"/>
  <c r="BY326" i="4"/>
  <c r="BZ326" i="4" s="1"/>
  <c r="AL27" i="15" s="1"/>
  <c r="BR326" i="4"/>
  <c r="BB327" i="4"/>
  <c r="BK327" i="4"/>
  <c r="I327" i="4"/>
  <c r="L327" i="4" s="1"/>
  <c r="AB405" i="15" s="1"/>
  <c r="G328" i="4"/>
  <c r="J328" i="4" s="1"/>
  <c r="K328" i="4" s="1"/>
  <c r="AU346" i="4" l="1"/>
  <c r="AF347" i="4"/>
  <c r="AG347" i="4" s="1"/>
  <c r="AH347" i="4" s="1"/>
  <c r="AI347" i="4" s="1"/>
  <c r="AB347" i="4"/>
  <c r="AM347" i="4" s="1"/>
  <c r="S348" i="4"/>
  <c r="BX326" i="4"/>
  <c r="BC327" i="4"/>
  <c r="BF327" i="4" s="1"/>
  <c r="BG327" i="4" s="1"/>
  <c r="BA328" i="4"/>
  <c r="E328" i="4"/>
  <c r="E326" i="12"/>
  <c r="F326" i="12" s="1"/>
  <c r="H326" i="12" s="1"/>
  <c r="O327" i="4"/>
  <c r="CA326" i="4" l="1"/>
  <c r="AF414" i="15"/>
  <c r="AJ347" i="4"/>
  <c r="AK347" i="4" s="1"/>
  <c r="AE348" i="4"/>
  <c r="V348" i="4"/>
  <c r="AN347" i="4"/>
  <c r="AO347" i="4"/>
  <c r="AP347" i="4" s="1"/>
  <c r="AS347" i="4"/>
  <c r="AT347" i="4" s="1"/>
  <c r="AJ375" i="15" s="1"/>
  <c r="AY328" i="4"/>
  <c r="BD328" i="4"/>
  <c r="BE328" i="4" s="1"/>
  <c r="BH327" i="4"/>
  <c r="BS327" i="4" s="1"/>
  <c r="BL327" i="4"/>
  <c r="H328" i="4"/>
  <c r="AL347" i="4" l="1"/>
  <c r="AR347" i="4"/>
  <c r="AU347" i="4" s="1"/>
  <c r="E346" i="14"/>
  <c r="F346" i="14" s="1"/>
  <c r="H346" i="14" s="1"/>
  <c r="AD681" i="15"/>
  <c r="AQ347" i="4"/>
  <c r="U349" i="4"/>
  <c r="X349" i="4" s="1"/>
  <c r="Y349" i="4" s="1"/>
  <c r="W348" i="4"/>
  <c r="Z348" i="4" s="1"/>
  <c r="AA348" i="4" s="1"/>
  <c r="BT327" i="4"/>
  <c r="BU327" i="4"/>
  <c r="BV327" i="4" s="1"/>
  <c r="BY327" i="4"/>
  <c r="BZ327" i="4" s="1"/>
  <c r="AL348" i="15" s="1"/>
  <c r="BM327" i="4"/>
  <c r="BN327" i="4" s="1"/>
  <c r="BO327" i="4" s="1"/>
  <c r="BB328" i="4"/>
  <c r="BK328" i="4"/>
  <c r="G329" i="4"/>
  <c r="J329" i="4" s="1"/>
  <c r="K329" i="4" s="1"/>
  <c r="I328" i="4"/>
  <c r="L328" i="4" s="1"/>
  <c r="AB439" i="15" s="1"/>
  <c r="S349" i="4" l="1"/>
  <c r="AE349" i="4" s="1"/>
  <c r="V349" i="4"/>
  <c r="W349" i="4" s="1"/>
  <c r="Z349" i="4" s="1"/>
  <c r="AA349" i="4" s="1"/>
  <c r="U350" i="4"/>
  <c r="X350" i="4" s="1"/>
  <c r="Y350" i="4" s="1"/>
  <c r="AB348" i="4"/>
  <c r="AM348" i="4" s="1"/>
  <c r="AF348" i="4"/>
  <c r="AG348" i="4" s="1"/>
  <c r="AH348" i="4" s="1"/>
  <c r="AI348" i="4" s="1"/>
  <c r="AF349" i="4"/>
  <c r="AG349" i="4" s="1"/>
  <c r="AH349" i="4" s="1"/>
  <c r="AI349" i="4" s="1"/>
  <c r="AB349" i="4"/>
  <c r="AM349" i="4" s="1"/>
  <c r="BA329" i="4"/>
  <c r="BC328" i="4"/>
  <c r="BP327" i="4"/>
  <c r="BR327" i="4" s="1"/>
  <c r="E329" i="4"/>
  <c r="H329" i="4" s="1"/>
  <c r="O328" i="4"/>
  <c r="E327" i="12"/>
  <c r="F327" i="12" s="1"/>
  <c r="H327" i="12" s="1"/>
  <c r="S350" i="4" l="1"/>
  <c r="V350" i="4" s="1"/>
  <c r="AJ348" i="4"/>
  <c r="AL348" i="4" s="1"/>
  <c r="AS348" i="4"/>
  <c r="AT348" i="4" s="1"/>
  <c r="AJ376" i="15" s="1"/>
  <c r="AN348" i="4"/>
  <c r="AO348" i="4"/>
  <c r="AP348" i="4" s="1"/>
  <c r="AJ349" i="4"/>
  <c r="AL349" i="4" s="1"/>
  <c r="AN349" i="4"/>
  <c r="AS349" i="4"/>
  <c r="AT349" i="4" s="1"/>
  <c r="AJ377" i="15" s="1"/>
  <c r="BW327" i="4"/>
  <c r="BX327" i="4"/>
  <c r="BF328" i="4"/>
  <c r="BG328" i="4" s="1"/>
  <c r="BQ327" i="4"/>
  <c r="AY329" i="4"/>
  <c r="BD329" i="4"/>
  <c r="I329" i="4"/>
  <c r="L329" i="4" s="1"/>
  <c r="AB422" i="15" s="1"/>
  <c r="G330" i="4"/>
  <c r="AE350" i="4" l="1"/>
  <c r="CA327" i="4"/>
  <c r="AF457" i="15"/>
  <c r="AO349" i="4"/>
  <c r="AP349" i="4" s="1"/>
  <c r="AQ349" i="4" s="1"/>
  <c r="AR348" i="4"/>
  <c r="AU348" i="4" s="1"/>
  <c r="AK348" i="4"/>
  <c r="AK349" i="4"/>
  <c r="AQ348" i="4"/>
  <c r="W350" i="4"/>
  <c r="Z350" i="4" s="1"/>
  <c r="AA350" i="4" s="1"/>
  <c r="U351" i="4"/>
  <c r="X351" i="4" s="1"/>
  <c r="Y351" i="4" s="1"/>
  <c r="BB329" i="4"/>
  <c r="BK329" i="4"/>
  <c r="BE329" i="4"/>
  <c r="BH328" i="4"/>
  <c r="BS328" i="4" s="1"/>
  <c r="BL328" i="4"/>
  <c r="BM328" i="4" s="1"/>
  <c r="E330" i="4"/>
  <c r="J330" i="4"/>
  <c r="K330" i="4" s="1"/>
  <c r="O329" i="4"/>
  <c r="E328" i="12"/>
  <c r="F328" i="12" s="1"/>
  <c r="H328" i="12" s="1"/>
  <c r="E347" i="14" l="1"/>
  <c r="F347" i="14" s="1"/>
  <c r="H347" i="14" s="1"/>
  <c r="AD721" i="15"/>
  <c r="AR349" i="4"/>
  <c r="AD727" i="15" s="1"/>
  <c r="S351" i="4"/>
  <c r="AB350" i="4"/>
  <c r="AM350" i="4" s="1"/>
  <c r="AF350" i="4"/>
  <c r="BT328" i="4"/>
  <c r="BU328" i="4"/>
  <c r="BV328" i="4" s="1"/>
  <c r="BC329" i="4"/>
  <c r="BF329" i="4" s="1"/>
  <c r="BG329" i="4" s="1"/>
  <c r="BA330" i="4"/>
  <c r="BN328" i="4"/>
  <c r="BO328" i="4" s="1"/>
  <c r="BY328" i="4"/>
  <c r="BZ328" i="4" s="1"/>
  <c r="AL349" i="15" s="1"/>
  <c r="H330" i="4"/>
  <c r="AN350" i="4" l="1"/>
  <c r="AO350" i="4"/>
  <c r="AS350" i="4"/>
  <c r="AT350" i="4" s="1"/>
  <c r="AJ378" i="15" s="1"/>
  <c r="AE351" i="4"/>
  <c r="V351" i="4"/>
  <c r="AG350" i="4"/>
  <c r="AH350" i="4" s="1"/>
  <c r="AI350" i="4" s="1"/>
  <c r="E348" i="14"/>
  <c r="F348" i="14" s="1"/>
  <c r="H348" i="14" s="1"/>
  <c r="AU349" i="4"/>
  <c r="BP328" i="4"/>
  <c r="AY330" i="4"/>
  <c r="BD330" i="4"/>
  <c r="BE330" i="4" s="1"/>
  <c r="BH329" i="4"/>
  <c r="BS329" i="4" s="1"/>
  <c r="BL329" i="4"/>
  <c r="I330" i="4"/>
  <c r="L330" i="4" s="1"/>
  <c r="AB57" i="15" s="1"/>
  <c r="G331" i="4"/>
  <c r="AJ350" i="4" l="1"/>
  <c r="AL350" i="4" s="1"/>
  <c r="U352" i="4"/>
  <c r="X352" i="4" s="1"/>
  <c r="Y352" i="4" s="1"/>
  <c r="W351" i="4"/>
  <c r="Z351" i="4" s="1"/>
  <c r="AA351" i="4" s="1"/>
  <c r="AP350" i="4"/>
  <c r="AQ350" i="4" s="1"/>
  <c r="BT329" i="4"/>
  <c r="BU329" i="4"/>
  <c r="BV329" i="4" s="1"/>
  <c r="BB330" i="4"/>
  <c r="BK330" i="4"/>
  <c r="BW328" i="4"/>
  <c r="BR328" i="4"/>
  <c r="BX328" i="4" s="1"/>
  <c r="BM329" i="4"/>
  <c r="BN329" i="4" s="1"/>
  <c r="BO329" i="4" s="1"/>
  <c r="BY329" i="4"/>
  <c r="BZ329" i="4" s="1"/>
  <c r="AL34" i="15" s="1"/>
  <c r="BQ328" i="4"/>
  <c r="J331" i="4"/>
  <c r="K331" i="4" s="1"/>
  <c r="E331" i="4"/>
  <c r="E329" i="12"/>
  <c r="F329" i="12" s="1"/>
  <c r="H329" i="12" s="1"/>
  <c r="O330" i="4"/>
  <c r="CA328" i="4" l="1"/>
  <c r="AF488" i="15"/>
  <c r="AR350" i="4"/>
  <c r="AD730" i="15" s="1"/>
  <c r="S352" i="4"/>
  <c r="AE352" i="4" s="1"/>
  <c r="AK350" i="4"/>
  <c r="E349" i="14"/>
  <c r="F349" i="14" s="1"/>
  <c r="H349" i="14" s="1"/>
  <c r="AU350" i="4"/>
  <c r="AF351" i="4"/>
  <c r="AG351" i="4" s="1"/>
  <c r="AH351" i="4" s="1"/>
  <c r="AI351" i="4" s="1"/>
  <c r="AB351" i="4"/>
  <c r="AM351" i="4" s="1"/>
  <c r="BP329" i="4"/>
  <c r="BC330" i="4"/>
  <c r="BF330" i="4" s="1"/>
  <c r="BG330" i="4" s="1"/>
  <c r="BA331" i="4"/>
  <c r="H331" i="4"/>
  <c r="V352" i="4" l="1"/>
  <c r="U353" i="4" s="1"/>
  <c r="S353" i="4" s="1"/>
  <c r="AS351" i="4"/>
  <c r="AT351" i="4" s="1"/>
  <c r="AJ379" i="15" s="1"/>
  <c r="AN351" i="4"/>
  <c r="AO351" i="4"/>
  <c r="AJ351" i="4"/>
  <c r="AK351" i="4" s="1"/>
  <c r="AY331" i="4"/>
  <c r="BD331" i="4"/>
  <c r="BE331" i="4" s="1"/>
  <c r="BH330" i="4"/>
  <c r="BS330" i="4" s="1"/>
  <c r="BL330" i="4"/>
  <c r="BW329" i="4"/>
  <c r="BR329" i="4"/>
  <c r="BX329" i="4" s="1"/>
  <c r="BQ329" i="4"/>
  <c r="G332" i="4"/>
  <c r="J332" i="4" s="1"/>
  <c r="K332" i="4" s="1"/>
  <c r="I331" i="4"/>
  <c r="L331" i="4" s="1"/>
  <c r="AB210" i="15" s="1"/>
  <c r="CA329" i="4" l="1"/>
  <c r="AF470" i="15"/>
  <c r="AE353" i="4"/>
  <c r="W352" i="4"/>
  <c r="Z352" i="4" s="1"/>
  <c r="AA352" i="4" s="1"/>
  <c r="AF352" i="4" s="1"/>
  <c r="AG352" i="4" s="1"/>
  <c r="AH352" i="4" s="1"/>
  <c r="AI352" i="4" s="1"/>
  <c r="AJ352" i="4" s="1"/>
  <c r="AK352" i="4" s="1"/>
  <c r="AP351" i="4"/>
  <c r="AQ351" i="4" s="1"/>
  <c r="X353" i="4"/>
  <c r="Y353" i="4" s="1"/>
  <c r="AL351" i="4"/>
  <c r="BT330" i="4"/>
  <c r="BU330" i="4"/>
  <c r="BV330" i="4" s="1"/>
  <c r="BM330" i="4"/>
  <c r="BN330" i="4" s="1"/>
  <c r="BO330" i="4" s="1"/>
  <c r="BP330" i="4" s="1"/>
  <c r="BQ330" i="4" s="1"/>
  <c r="BY330" i="4"/>
  <c r="BZ330" i="4" s="1"/>
  <c r="AL350" i="15" s="1"/>
  <c r="BB331" i="4"/>
  <c r="BK331" i="4"/>
  <c r="E332" i="4"/>
  <c r="O331" i="4"/>
  <c r="E330" i="12"/>
  <c r="F330" i="12" s="1"/>
  <c r="H330" i="12" s="1"/>
  <c r="V353" i="4" l="1"/>
  <c r="U354" i="4" s="1"/>
  <c r="S354" i="4" s="1"/>
  <c r="AE354" i="4" s="1"/>
  <c r="W353" i="4"/>
  <c r="AB352" i="4"/>
  <c r="AM352" i="4" s="1"/>
  <c r="AN352" i="4" s="1"/>
  <c r="AR351" i="4"/>
  <c r="AD732" i="15" s="1"/>
  <c r="Z353" i="4"/>
  <c r="AA353" i="4" s="1"/>
  <c r="AS352" i="4"/>
  <c r="AT352" i="4" s="1"/>
  <c r="AJ380" i="15" s="1"/>
  <c r="AL352" i="4"/>
  <c r="BC331" i="4"/>
  <c r="BF331" i="4" s="1"/>
  <c r="BG331" i="4" s="1"/>
  <c r="BA332" i="4"/>
  <c r="BW330" i="4"/>
  <c r="BR330" i="4"/>
  <c r="H332" i="4"/>
  <c r="X354" i="4" l="1"/>
  <c r="Y354" i="4" s="1"/>
  <c r="V354" i="4"/>
  <c r="W354" i="4" s="1"/>
  <c r="Z354" i="4" s="1"/>
  <c r="AA354" i="4" s="1"/>
  <c r="AO352" i="4"/>
  <c r="U355" i="4"/>
  <c r="S355" i="4" s="1"/>
  <c r="AE355" i="4" s="1"/>
  <c r="AB353" i="4"/>
  <c r="AM353" i="4" s="1"/>
  <c r="AN353" i="4" s="1"/>
  <c r="AF353" i="4"/>
  <c r="AP352" i="4"/>
  <c r="AQ352" i="4" s="1"/>
  <c r="E350" i="14"/>
  <c r="F350" i="14" s="1"/>
  <c r="H350" i="14" s="1"/>
  <c r="AU351" i="4"/>
  <c r="AY332" i="4"/>
  <c r="BD332" i="4"/>
  <c r="BX330" i="4"/>
  <c r="BH331" i="4"/>
  <c r="BS331" i="4" s="1"/>
  <c r="BL331" i="4"/>
  <c r="BM331" i="4" s="1"/>
  <c r="BN331" i="4" s="1"/>
  <c r="BO331" i="4" s="1"/>
  <c r="I332" i="4"/>
  <c r="L332" i="4" s="1"/>
  <c r="AB281" i="15" s="1"/>
  <c r="G333" i="4"/>
  <c r="J333" i="4" s="1"/>
  <c r="K333" i="4" s="1"/>
  <c r="CA330" i="4" l="1"/>
  <c r="AF388" i="15"/>
  <c r="X355" i="4"/>
  <c r="Y355" i="4" s="1"/>
  <c r="V355" i="4"/>
  <c r="W355" i="4" s="1"/>
  <c r="AR352" i="4"/>
  <c r="AU352" i="4" s="1"/>
  <c r="AO353" i="4"/>
  <c r="AS353" i="4"/>
  <c r="AT353" i="4" s="1"/>
  <c r="AJ48" i="15" s="1"/>
  <c r="AB354" i="4"/>
  <c r="AM354" i="4" s="1"/>
  <c r="AN354" i="4" s="1"/>
  <c r="AF354" i="4"/>
  <c r="AG353" i="4"/>
  <c r="AH353" i="4" s="1"/>
  <c r="AI353" i="4" s="1"/>
  <c r="BT331" i="4"/>
  <c r="BU331" i="4"/>
  <c r="BV331" i="4" s="1"/>
  <c r="BP331" i="4"/>
  <c r="BR331" i="4" s="1"/>
  <c r="BE332" i="4"/>
  <c r="BY331" i="4"/>
  <c r="BZ331" i="4" s="1"/>
  <c r="AL351" i="15" s="1"/>
  <c r="BK332" i="4"/>
  <c r="BB332" i="4"/>
  <c r="E333" i="4"/>
  <c r="O332" i="4"/>
  <c r="E331" i="12"/>
  <c r="F331" i="12" s="1"/>
  <c r="H331" i="12" s="1"/>
  <c r="Z355" i="4" l="1"/>
  <c r="AA355" i="4" s="1"/>
  <c r="AB355" i="4" s="1"/>
  <c r="AM355" i="4" s="1"/>
  <c r="AN355" i="4" s="1"/>
  <c r="E351" i="14"/>
  <c r="F351" i="14" s="1"/>
  <c r="H351" i="14" s="1"/>
  <c r="AD734" i="15"/>
  <c r="U356" i="4"/>
  <c r="X356" i="4" s="1"/>
  <c r="Y356" i="4" s="1"/>
  <c r="AP353" i="4"/>
  <c r="AO354" i="4" s="1"/>
  <c r="AJ353" i="4"/>
  <c r="AL353" i="4" s="1"/>
  <c r="AS354" i="4"/>
  <c r="AT354" i="4" s="1"/>
  <c r="AJ381" i="15" s="1"/>
  <c r="AG354" i="4"/>
  <c r="AH354" i="4" s="1"/>
  <c r="AI354" i="4" s="1"/>
  <c r="AJ354" i="4" s="1"/>
  <c r="AK354" i="4" s="1"/>
  <c r="BW331" i="4"/>
  <c r="BX331" i="4"/>
  <c r="BQ331" i="4"/>
  <c r="BC332" i="4"/>
  <c r="BF332" i="4" s="1"/>
  <c r="BG332" i="4" s="1"/>
  <c r="BA333" i="4"/>
  <c r="H333" i="4"/>
  <c r="AF355" i="4" l="1"/>
  <c r="AS355" i="4" s="1"/>
  <c r="AT355" i="4" s="1"/>
  <c r="AJ382" i="15" s="1"/>
  <c r="CA331" i="4"/>
  <c r="AF381" i="15"/>
  <c r="S356" i="4"/>
  <c r="AE356" i="4" s="1"/>
  <c r="AG355" i="4"/>
  <c r="AH355" i="4" s="1"/>
  <c r="AI355" i="4" s="1"/>
  <c r="AJ355" i="4" s="1"/>
  <c r="AK355" i="4" s="1"/>
  <c r="AR353" i="4"/>
  <c r="AQ353" i="4"/>
  <c r="AK353" i="4"/>
  <c r="AP354" i="4"/>
  <c r="AQ354" i="4" s="1"/>
  <c r="AL354" i="4"/>
  <c r="AY333" i="4"/>
  <c r="BD333" i="4"/>
  <c r="BH332" i="4"/>
  <c r="BS332" i="4" s="1"/>
  <c r="BL332" i="4"/>
  <c r="BM332" i="4" s="1"/>
  <c r="BN332" i="4" s="1"/>
  <c r="BO332" i="4" s="1"/>
  <c r="I333" i="4"/>
  <c r="L333" i="4" s="1"/>
  <c r="AB317" i="15" s="1"/>
  <c r="G334" i="4"/>
  <c r="J334" i="4" s="1"/>
  <c r="K334" i="4" s="1"/>
  <c r="V356" i="4" l="1"/>
  <c r="E352" i="14"/>
  <c r="F352" i="14" s="1"/>
  <c r="H352" i="14" s="1"/>
  <c r="AD673" i="15"/>
  <c r="AU353" i="4"/>
  <c r="U357" i="4"/>
  <c r="X357" i="4" s="1"/>
  <c r="W356" i="4"/>
  <c r="AR354" i="4"/>
  <c r="AD725" i="15" s="1"/>
  <c r="AO355" i="4"/>
  <c r="AP355" i="4" s="1"/>
  <c r="AQ355" i="4" s="1"/>
  <c r="AL355" i="4"/>
  <c r="BP332" i="4"/>
  <c r="BQ332" i="4" s="1"/>
  <c r="BT332" i="4"/>
  <c r="BU332" i="4"/>
  <c r="BV332" i="4" s="1"/>
  <c r="BE333" i="4"/>
  <c r="BY332" i="4"/>
  <c r="BZ332" i="4" s="1"/>
  <c r="AL352" i="15" s="1"/>
  <c r="BB333" i="4"/>
  <c r="BK333" i="4"/>
  <c r="E334" i="4"/>
  <c r="O333" i="4"/>
  <c r="E332" i="12"/>
  <c r="F332" i="12" s="1"/>
  <c r="H332" i="12" s="1"/>
  <c r="Z356" i="4" l="1"/>
  <c r="AA356" i="4" s="1"/>
  <c r="AR355" i="4"/>
  <c r="AD735" i="15" s="1"/>
  <c r="S357" i="4"/>
  <c r="E353" i="14"/>
  <c r="F353" i="14" s="1"/>
  <c r="H353" i="14" s="1"/>
  <c r="AU354" i="4"/>
  <c r="Y357" i="4"/>
  <c r="BR332" i="4"/>
  <c r="BX332" i="4" s="1"/>
  <c r="BA334" i="4"/>
  <c r="BC333" i="4"/>
  <c r="BF333" i="4" s="1"/>
  <c r="BG333" i="4" s="1"/>
  <c r="H334" i="4"/>
  <c r="CA332" i="4" l="1"/>
  <c r="AF389" i="15"/>
  <c r="AE357" i="4"/>
  <c r="V357" i="4"/>
  <c r="E354" i="14"/>
  <c r="F354" i="14" s="1"/>
  <c r="H354" i="14" s="1"/>
  <c r="AU355" i="4"/>
  <c r="AF356" i="4"/>
  <c r="AB356" i="4"/>
  <c r="AM356" i="4" s="1"/>
  <c r="BH333" i="4"/>
  <c r="BS333" i="4" s="1"/>
  <c r="BL333" i="4"/>
  <c r="BM333" i="4" s="1"/>
  <c r="BN333" i="4" s="1"/>
  <c r="BO333" i="4" s="1"/>
  <c r="BW332" i="4"/>
  <c r="AY334" i="4"/>
  <c r="BD334" i="4"/>
  <c r="BE334" i="4" s="1"/>
  <c r="G335" i="4"/>
  <c r="J335" i="4" s="1"/>
  <c r="K335" i="4" s="1"/>
  <c r="I334" i="4"/>
  <c r="L334" i="4" s="1"/>
  <c r="AB348" i="15" s="1"/>
  <c r="AS356" i="4" l="1"/>
  <c r="AT356" i="4" s="1"/>
  <c r="AJ36" i="15" s="1"/>
  <c r="AN356" i="4"/>
  <c r="AO356" i="4"/>
  <c r="U358" i="4"/>
  <c r="W357" i="4"/>
  <c r="Z357" i="4" s="1"/>
  <c r="AA357" i="4" s="1"/>
  <c r="AG356" i="4"/>
  <c r="AH356" i="4" s="1"/>
  <c r="AI356" i="4" s="1"/>
  <c r="BT333" i="4"/>
  <c r="BU333" i="4"/>
  <c r="BV333" i="4" s="1"/>
  <c r="BK334" i="4"/>
  <c r="BB334" i="4"/>
  <c r="BP333" i="4"/>
  <c r="BQ333" i="4" s="1"/>
  <c r="BY333" i="4"/>
  <c r="BZ333" i="4" s="1"/>
  <c r="AL353" i="15" s="1"/>
  <c r="E335" i="4"/>
  <c r="H335" i="4" s="1"/>
  <c r="E333" i="12"/>
  <c r="F333" i="12" s="1"/>
  <c r="H333" i="12" s="1"/>
  <c r="O334" i="4"/>
  <c r="AP356" i="4" l="1"/>
  <c r="AJ356" i="4"/>
  <c r="X358" i="4"/>
  <c r="S358" i="4"/>
  <c r="AF357" i="4"/>
  <c r="AG357" i="4" s="1"/>
  <c r="AB357" i="4"/>
  <c r="AM357" i="4" s="1"/>
  <c r="AN357" i="4" s="1"/>
  <c r="AL356" i="4"/>
  <c r="BR333" i="4"/>
  <c r="BA335" i="4"/>
  <c r="BC334" i="4"/>
  <c r="BF334" i="4" s="1"/>
  <c r="BG334" i="4" s="1"/>
  <c r="BW333" i="4"/>
  <c r="I335" i="4"/>
  <c r="L335" i="4" s="1"/>
  <c r="AB227" i="15" s="1"/>
  <c r="G336" i="4"/>
  <c r="J336" i="4" s="1"/>
  <c r="K336" i="4" s="1"/>
  <c r="AR356" i="4" l="1"/>
  <c r="E355" i="14" s="1"/>
  <c r="F355" i="14" s="1"/>
  <c r="H355" i="14" s="1"/>
  <c r="AD424" i="15"/>
  <c r="AO357" i="4"/>
  <c r="AP357" i="4" s="1"/>
  <c r="AU356" i="4"/>
  <c r="AS357" i="4"/>
  <c r="AT357" i="4" s="1"/>
  <c r="AJ383" i="15" s="1"/>
  <c r="AQ356" i="4"/>
  <c r="AE358" i="4"/>
  <c r="V358" i="4"/>
  <c r="AK356" i="4"/>
  <c r="AH357" i="4"/>
  <c r="AI357" i="4" s="1"/>
  <c r="Y358" i="4"/>
  <c r="AY335" i="4"/>
  <c r="BD335" i="4"/>
  <c r="BX333" i="4"/>
  <c r="BH334" i="4"/>
  <c r="BS334" i="4" s="1"/>
  <c r="BL334" i="4"/>
  <c r="BM334" i="4" s="1"/>
  <c r="BN334" i="4" s="1"/>
  <c r="BO334" i="4" s="1"/>
  <c r="BP334" i="4" s="1"/>
  <c r="E336" i="4"/>
  <c r="H336" i="4" s="1"/>
  <c r="E334" i="12"/>
  <c r="F334" i="12" s="1"/>
  <c r="H334" i="12" s="1"/>
  <c r="O335" i="4"/>
  <c r="CA333" i="4" l="1"/>
  <c r="AF396" i="15"/>
  <c r="U359" i="4"/>
  <c r="S359" i="4" s="1"/>
  <c r="AE359" i="4" s="1"/>
  <c r="W358" i="4"/>
  <c r="Z358" i="4" s="1"/>
  <c r="AA358" i="4" s="1"/>
  <c r="AJ357" i="4"/>
  <c r="AQ357" i="4" s="1"/>
  <c r="BT334" i="4"/>
  <c r="BU334" i="4"/>
  <c r="BE335" i="4"/>
  <c r="BQ334" i="4"/>
  <c r="BY334" i="4"/>
  <c r="BZ334" i="4" s="1"/>
  <c r="AL354" i="15" s="1"/>
  <c r="BR334" i="4"/>
  <c r="BK335" i="4"/>
  <c r="BB335" i="4"/>
  <c r="I336" i="4"/>
  <c r="L336" i="4" s="1"/>
  <c r="AB53" i="15" s="1"/>
  <c r="G337" i="4"/>
  <c r="J337" i="4" s="1"/>
  <c r="K337" i="4" s="1"/>
  <c r="AK357" i="4" l="1"/>
  <c r="X359" i="4"/>
  <c r="Y359" i="4" s="1"/>
  <c r="V359" i="4"/>
  <c r="AB358" i="4"/>
  <c r="AM358" i="4" s="1"/>
  <c r="AF358" i="4"/>
  <c r="AL357" i="4"/>
  <c r="AR357" i="4" s="1"/>
  <c r="AD600" i="15" s="1"/>
  <c r="BV334" i="4"/>
  <c r="BW334" i="4" s="1"/>
  <c r="BC335" i="4"/>
  <c r="BF335" i="4" s="1"/>
  <c r="BG335" i="4" s="1"/>
  <c r="BA336" i="4"/>
  <c r="E337" i="4"/>
  <c r="H337" i="4" s="1"/>
  <c r="E335" i="12"/>
  <c r="F335" i="12" s="1"/>
  <c r="H335" i="12" s="1"/>
  <c r="O336" i="4"/>
  <c r="W359" i="4" l="1"/>
  <c r="Z359" i="4" s="1"/>
  <c r="AA359" i="4" s="1"/>
  <c r="U360" i="4"/>
  <c r="AG358" i="4"/>
  <c r="AH358" i="4" s="1"/>
  <c r="AI358" i="4" s="1"/>
  <c r="AS358" i="4"/>
  <c r="AT358" i="4" s="1"/>
  <c r="AJ384" i="15" s="1"/>
  <c r="E356" i="14"/>
  <c r="F356" i="14" s="1"/>
  <c r="H356" i="14" s="1"/>
  <c r="AU357" i="4"/>
  <c r="AN358" i="4"/>
  <c r="AO358" i="4"/>
  <c r="BX334" i="4"/>
  <c r="BH335" i="4"/>
  <c r="BS335" i="4" s="1"/>
  <c r="BL335" i="4"/>
  <c r="AY336" i="4"/>
  <c r="BD336" i="4"/>
  <c r="BE336" i="4" s="1"/>
  <c r="G338" i="4"/>
  <c r="J338" i="4" s="1"/>
  <c r="K338" i="4" s="1"/>
  <c r="I337" i="4"/>
  <c r="L337" i="4" s="1"/>
  <c r="AB243" i="15" s="1"/>
  <c r="CA334" i="4" l="1"/>
  <c r="AF400" i="15"/>
  <c r="X360" i="4"/>
  <c r="Y360" i="4" s="1"/>
  <c r="AP358" i="4"/>
  <c r="S360" i="4"/>
  <c r="AJ358" i="4"/>
  <c r="AL358" i="4" s="1"/>
  <c r="AF359" i="4"/>
  <c r="AG359" i="4" s="1"/>
  <c r="AH359" i="4" s="1"/>
  <c r="AI359" i="4" s="1"/>
  <c r="AB359" i="4"/>
  <c r="AM359" i="4" s="1"/>
  <c r="AN359" i="4" s="1"/>
  <c r="E338" i="4"/>
  <c r="H338" i="4" s="1"/>
  <c r="BT335" i="4"/>
  <c r="BU335" i="4"/>
  <c r="BV335" i="4" s="1"/>
  <c r="BB336" i="4"/>
  <c r="BK336" i="4"/>
  <c r="BM335" i="4"/>
  <c r="BN335" i="4" s="1"/>
  <c r="BO335" i="4" s="1"/>
  <c r="BP335" i="4" s="1"/>
  <c r="BY335" i="4"/>
  <c r="BZ335" i="4" s="1"/>
  <c r="AL355" i="15" s="1"/>
  <c r="E336" i="12"/>
  <c r="F336" i="12" s="1"/>
  <c r="H336" i="12" s="1"/>
  <c r="O337" i="4"/>
  <c r="AQ358" i="4" l="1"/>
  <c r="AR358" i="4"/>
  <c r="AD645" i="15" s="1"/>
  <c r="AK358" i="4"/>
  <c r="AJ359" i="4"/>
  <c r="AL359" i="4" s="1"/>
  <c r="AO359" i="4"/>
  <c r="AE360" i="4"/>
  <c r="V360" i="4"/>
  <c r="AS359" i="4"/>
  <c r="AT359" i="4" s="1"/>
  <c r="AJ30" i="15" s="1"/>
  <c r="BC336" i="4"/>
  <c r="BF336" i="4" s="1"/>
  <c r="BG336" i="4" s="1"/>
  <c r="BA337" i="4"/>
  <c r="BR335" i="4"/>
  <c r="BX335" i="4" s="1"/>
  <c r="BQ335" i="4"/>
  <c r="G339" i="4"/>
  <c r="I338" i="4"/>
  <c r="L338" i="4" s="1"/>
  <c r="AB271" i="15" s="1"/>
  <c r="CA335" i="4" l="1"/>
  <c r="AF399" i="15"/>
  <c r="E357" i="14"/>
  <c r="F357" i="14" s="1"/>
  <c r="H357" i="14" s="1"/>
  <c r="AU358" i="4"/>
  <c r="AP359" i="4"/>
  <c r="AR359" i="4" s="1"/>
  <c r="AD41" i="15" s="1"/>
  <c r="W360" i="4"/>
  <c r="Z360" i="4" s="1"/>
  <c r="AA360" i="4" s="1"/>
  <c r="U361" i="4"/>
  <c r="S361" i="4" s="1"/>
  <c r="AK359" i="4"/>
  <c r="AY337" i="4"/>
  <c r="BD337" i="4"/>
  <c r="BE337" i="4" s="1"/>
  <c r="BH336" i="4"/>
  <c r="BS336" i="4" s="1"/>
  <c r="BL336" i="4"/>
  <c r="BW335" i="4"/>
  <c r="E337" i="12"/>
  <c r="F337" i="12" s="1"/>
  <c r="H337" i="12" s="1"/>
  <c r="O338" i="4"/>
  <c r="E339" i="4"/>
  <c r="J339" i="4"/>
  <c r="K339" i="4" s="1"/>
  <c r="E358" i="14" l="1"/>
  <c r="F358" i="14" s="1"/>
  <c r="H358" i="14" s="1"/>
  <c r="AU359" i="4"/>
  <c r="V361" i="4"/>
  <c r="AE361" i="4"/>
  <c r="AF360" i="4"/>
  <c r="AB360" i="4"/>
  <c r="AM360" i="4" s="1"/>
  <c r="AQ359" i="4"/>
  <c r="X361" i="4"/>
  <c r="Y361" i="4" s="1"/>
  <c r="BT336" i="4"/>
  <c r="BU336" i="4"/>
  <c r="BV336" i="4" s="1"/>
  <c r="BM336" i="4"/>
  <c r="BN336" i="4" s="1"/>
  <c r="BO336" i="4" s="1"/>
  <c r="BP336" i="4" s="1"/>
  <c r="BY336" i="4"/>
  <c r="BZ336" i="4" s="1"/>
  <c r="AL356" i="15" s="1"/>
  <c r="BK337" i="4"/>
  <c r="BB337" i="4"/>
  <c r="H339" i="4"/>
  <c r="AS360" i="4" l="1"/>
  <c r="AT360" i="4" s="1"/>
  <c r="AJ385" i="15" s="1"/>
  <c r="AG360" i="4"/>
  <c r="AH360" i="4" s="1"/>
  <c r="AI360" i="4" s="1"/>
  <c r="AJ360" i="4" s="1"/>
  <c r="U362" i="4"/>
  <c r="S362" i="4" s="1"/>
  <c r="AE362" i="4" s="1"/>
  <c r="W361" i="4"/>
  <c r="Z361" i="4" s="1"/>
  <c r="AA361" i="4" s="1"/>
  <c r="AN360" i="4"/>
  <c r="AO360" i="4"/>
  <c r="BR336" i="4"/>
  <c r="BX336" i="4" s="1"/>
  <c r="BC337" i="4"/>
  <c r="BA338" i="4"/>
  <c r="BQ336" i="4"/>
  <c r="BW336" i="4"/>
  <c r="G340" i="4"/>
  <c r="J340" i="4" s="1"/>
  <c r="K340" i="4" s="1"/>
  <c r="I339" i="4"/>
  <c r="L339" i="4" s="1"/>
  <c r="AB305" i="15" s="1"/>
  <c r="CA336" i="4" l="1"/>
  <c r="AF349" i="15"/>
  <c r="AL360" i="4"/>
  <c r="X362" i="4"/>
  <c r="Y362" i="4" s="1"/>
  <c r="V362" i="4"/>
  <c r="AK360" i="4"/>
  <c r="AB361" i="4"/>
  <c r="AM361" i="4" s="1"/>
  <c r="AN361" i="4" s="1"/>
  <c r="AF361" i="4"/>
  <c r="AG361" i="4" s="1"/>
  <c r="AH361" i="4" s="1"/>
  <c r="AI361" i="4" s="1"/>
  <c r="AJ361" i="4" s="1"/>
  <c r="AP360" i="4"/>
  <c r="AQ360" i="4" s="1"/>
  <c r="BF337" i="4"/>
  <c r="BG337" i="4" s="1"/>
  <c r="AY338" i="4"/>
  <c r="BK338" i="4" s="1"/>
  <c r="BD338" i="4"/>
  <c r="E340" i="4"/>
  <c r="O339" i="4"/>
  <c r="E338" i="12"/>
  <c r="F338" i="12" s="1"/>
  <c r="H338" i="12" s="1"/>
  <c r="AS361" i="4" l="1"/>
  <c r="AT361" i="4" s="1"/>
  <c r="AJ386" i="15" s="1"/>
  <c r="AL361" i="4"/>
  <c r="AR360" i="4"/>
  <c r="AD455" i="15" s="1"/>
  <c r="AO361" i="4"/>
  <c r="U363" i="4"/>
  <c r="S363" i="4" s="1"/>
  <c r="W362" i="4"/>
  <c r="Z362" i="4" s="1"/>
  <c r="AA362" i="4" s="1"/>
  <c r="AK361" i="4"/>
  <c r="BH337" i="4"/>
  <c r="BS337" i="4" s="1"/>
  <c r="BL337" i="4"/>
  <c r="BE338" i="4"/>
  <c r="BB338" i="4"/>
  <c r="H340" i="4"/>
  <c r="AE363" i="4" l="1"/>
  <c r="V363" i="4"/>
  <c r="AB362" i="4"/>
  <c r="AM362" i="4" s="1"/>
  <c r="AN362" i="4" s="1"/>
  <c r="AF362" i="4"/>
  <c r="AP361" i="4"/>
  <c r="AQ361" i="4" s="1"/>
  <c r="E359" i="14"/>
  <c r="F359" i="14" s="1"/>
  <c r="H359" i="14" s="1"/>
  <c r="AU360" i="4"/>
  <c r="X363" i="4"/>
  <c r="Y363" i="4" s="1"/>
  <c r="BT337" i="4"/>
  <c r="BU337" i="4"/>
  <c r="BV337" i="4" s="1"/>
  <c r="BM337" i="4"/>
  <c r="BN337" i="4" s="1"/>
  <c r="BO337" i="4" s="1"/>
  <c r="BY337" i="4"/>
  <c r="BZ337" i="4" s="1"/>
  <c r="AL357" i="15" s="1"/>
  <c r="BC338" i="4"/>
  <c r="BF338" i="4" s="1"/>
  <c r="BG338" i="4" s="1"/>
  <c r="BA339" i="4"/>
  <c r="I340" i="4"/>
  <c r="L340" i="4" s="1"/>
  <c r="AB335" i="15" s="1"/>
  <c r="G341" i="4"/>
  <c r="AS362" i="4" l="1"/>
  <c r="AT362" i="4" s="1"/>
  <c r="AJ387" i="15" s="1"/>
  <c r="AR361" i="4"/>
  <c r="AD500" i="15" s="1"/>
  <c r="AO362" i="4"/>
  <c r="U364" i="4"/>
  <c r="X364" i="4" s="1"/>
  <c r="Y364" i="4" s="1"/>
  <c r="W363" i="4"/>
  <c r="Z363" i="4" s="1"/>
  <c r="AA363" i="4" s="1"/>
  <c r="AG362" i="4"/>
  <c r="AH362" i="4" s="1"/>
  <c r="AI362" i="4" s="1"/>
  <c r="BH338" i="4"/>
  <c r="BS338" i="4" s="1"/>
  <c r="BL338" i="4"/>
  <c r="BM338" i="4" s="1"/>
  <c r="BN338" i="4" s="1"/>
  <c r="BO338" i="4" s="1"/>
  <c r="AY339" i="4"/>
  <c r="BD339" i="4"/>
  <c r="BP337" i="4"/>
  <c r="BQ337" i="4" s="1"/>
  <c r="E341" i="4"/>
  <c r="J341" i="4"/>
  <c r="K341" i="4" s="1"/>
  <c r="E339" i="12"/>
  <c r="F339" i="12" s="1"/>
  <c r="H339" i="12" s="1"/>
  <c r="O340" i="4"/>
  <c r="AJ362" i="4" l="1"/>
  <c r="AL362" i="4" s="1"/>
  <c r="AP362" i="4"/>
  <c r="S364" i="4"/>
  <c r="AU361" i="4"/>
  <c r="E360" i="14"/>
  <c r="F360" i="14" s="1"/>
  <c r="H360" i="14" s="1"/>
  <c r="AB363" i="4"/>
  <c r="AM363" i="4" s="1"/>
  <c r="AN363" i="4" s="1"/>
  <c r="AF363" i="4"/>
  <c r="AG363" i="4" s="1"/>
  <c r="AH363" i="4" s="1"/>
  <c r="AI363" i="4" s="1"/>
  <c r="AJ363" i="4" s="1"/>
  <c r="BT338" i="4"/>
  <c r="BU338" i="4"/>
  <c r="BV338" i="4" s="1"/>
  <c r="BP338" i="4"/>
  <c r="BQ338" i="4" s="1"/>
  <c r="BW337" i="4"/>
  <c r="BR337" i="4"/>
  <c r="BX337" i="4" s="1"/>
  <c r="BK339" i="4"/>
  <c r="BB339" i="4"/>
  <c r="BY338" i="4"/>
  <c r="BZ338" i="4" s="1"/>
  <c r="AL358" i="15" s="1"/>
  <c r="BE339" i="4"/>
  <c r="H341" i="4"/>
  <c r="AR362" i="4" l="1"/>
  <c r="CA337" i="4"/>
  <c r="AF351" i="15"/>
  <c r="E361" i="14"/>
  <c r="F361" i="14" s="1"/>
  <c r="H361" i="14" s="1"/>
  <c r="AD113" i="15"/>
  <c r="AO363" i="4"/>
  <c r="AP363" i="4" s="1"/>
  <c r="AQ363" i="4" s="1"/>
  <c r="AK363" i="4"/>
  <c r="AS363" i="4"/>
  <c r="AT363" i="4" s="1"/>
  <c r="AJ388" i="15" s="1"/>
  <c r="AL363" i="4"/>
  <c r="AE364" i="4"/>
  <c r="V364" i="4"/>
  <c r="AU362" i="4"/>
  <c r="AQ362" i="4"/>
  <c r="AK362" i="4"/>
  <c r="BA340" i="4"/>
  <c r="BC339" i="4"/>
  <c r="BF339" i="4" s="1"/>
  <c r="BG339" i="4" s="1"/>
  <c r="BW338" i="4"/>
  <c r="BR338" i="4"/>
  <c r="I341" i="4"/>
  <c r="L341" i="4" s="1"/>
  <c r="AB372" i="15" s="1"/>
  <c r="G342" i="4"/>
  <c r="AR363" i="4" l="1"/>
  <c r="W364" i="4"/>
  <c r="Z364" i="4" s="1"/>
  <c r="AA364" i="4" s="1"/>
  <c r="U365" i="4"/>
  <c r="S365" i="4" s="1"/>
  <c r="BH339" i="4"/>
  <c r="BS339" i="4" s="1"/>
  <c r="BL339" i="4"/>
  <c r="BM339" i="4" s="1"/>
  <c r="BN339" i="4" s="1"/>
  <c r="BO339" i="4" s="1"/>
  <c r="BP339" i="4" s="1"/>
  <c r="BX338" i="4"/>
  <c r="AY340" i="4"/>
  <c r="BD340" i="4"/>
  <c r="BE340" i="4" s="1"/>
  <c r="J342" i="4"/>
  <c r="K342" i="4" s="1"/>
  <c r="E342" i="4"/>
  <c r="E340" i="12"/>
  <c r="F340" i="12" s="1"/>
  <c r="H340" i="12" s="1"/>
  <c r="O341" i="4"/>
  <c r="CA338" i="4" l="1"/>
  <c r="AF354" i="15"/>
  <c r="E362" i="14"/>
  <c r="F362" i="14" s="1"/>
  <c r="H362" i="14" s="1"/>
  <c r="AD377" i="15"/>
  <c r="AU363" i="4"/>
  <c r="AE365" i="4"/>
  <c r="V365" i="4"/>
  <c r="AF364" i="4"/>
  <c r="AB364" i="4"/>
  <c r="AM364" i="4" s="1"/>
  <c r="X365" i="4"/>
  <c r="Y365" i="4" s="1"/>
  <c r="BT339" i="4"/>
  <c r="BU339" i="4"/>
  <c r="BV339" i="4" s="1"/>
  <c r="BR339" i="4"/>
  <c r="BY339" i="4"/>
  <c r="BZ339" i="4" s="1"/>
  <c r="AL359" i="15" s="1"/>
  <c r="BQ339" i="4"/>
  <c r="BK340" i="4"/>
  <c r="BB340" i="4"/>
  <c r="H342" i="4"/>
  <c r="AN364" i="4" l="1"/>
  <c r="AO364" i="4"/>
  <c r="AG364" i="4"/>
  <c r="AH364" i="4" s="1"/>
  <c r="AI364" i="4" s="1"/>
  <c r="AS364" i="4"/>
  <c r="AT364" i="4" s="1"/>
  <c r="AJ389" i="15" s="1"/>
  <c r="W365" i="4"/>
  <c r="Z365" i="4" s="1"/>
  <c r="AA365" i="4" s="1"/>
  <c r="U366" i="4"/>
  <c r="X366" i="4" s="1"/>
  <c r="BA341" i="4"/>
  <c r="BC340" i="4"/>
  <c r="BF340" i="4" s="1"/>
  <c r="BG340" i="4" s="1"/>
  <c r="BW339" i="4"/>
  <c r="G343" i="4"/>
  <c r="I342" i="4"/>
  <c r="L342" i="4" s="1"/>
  <c r="AB424" i="15" s="1"/>
  <c r="S366" i="4" l="1"/>
  <c r="AE366" i="4" s="1"/>
  <c r="Y366" i="4"/>
  <c r="AJ364" i="4"/>
  <c r="AL364" i="4" s="1"/>
  <c r="AF365" i="4"/>
  <c r="AB365" i="4"/>
  <c r="AM365" i="4" s="1"/>
  <c r="AN365" i="4" s="1"/>
  <c r="AP364" i="4"/>
  <c r="BH340" i="4"/>
  <c r="BS340" i="4" s="1"/>
  <c r="BL340" i="4"/>
  <c r="AY341" i="4"/>
  <c r="BD341" i="4"/>
  <c r="BX339" i="4"/>
  <c r="O342" i="4"/>
  <c r="E341" i="12"/>
  <c r="F341" i="12" s="1"/>
  <c r="H341" i="12" s="1"/>
  <c r="J343" i="4"/>
  <c r="K343" i="4" s="1"/>
  <c r="E343" i="4"/>
  <c r="V366" i="4" l="1"/>
  <c r="CA339" i="4"/>
  <c r="AF357" i="15"/>
  <c r="AO365" i="4"/>
  <c r="AP365" i="4" s="1"/>
  <c r="AR364" i="4"/>
  <c r="AQ364" i="4"/>
  <c r="AK364" i="4"/>
  <c r="U367" i="4"/>
  <c r="S367" i="4" s="1"/>
  <c r="AE367" i="4" s="1"/>
  <c r="W366" i="4"/>
  <c r="Z366" i="4" s="1"/>
  <c r="AA366" i="4" s="1"/>
  <c r="AG365" i="4"/>
  <c r="AH365" i="4" s="1"/>
  <c r="AI365" i="4" s="1"/>
  <c r="AJ365" i="4" s="1"/>
  <c r="AS365" i="4"/>
  <c r="AT365" i="4" s="1"/>
  <c r="AJ12" i="15" s="1"/>
  <c r="BT340" i="4"/>
  <c r="BU340" i="4"/>
  <c r="BV340" i="4" s="1"/>
  <c r="BK341" i="4"/>
  <c r="BB341" i="4"/>
  <c r="BM340" i="4"/>
  <c r="BN340" i="4" s="1"/>
  <c r="BO340" i="4" s="1"/>
  <c r="BY340" i="4"/>
  <c r="BZ340" i="4" s="1"/>
  <c r="AL360" i="15" s="1"/>
  <c r="BE341" i="4"/>
  <c r="H343" i="4"/>
  <c r="E363" i="14" l="1"/>
  <c r="F363" i="14" s="1"/>
  <c r="H363" i="14" s="1"/>
  <c r="AD405" i="15"/>
  <c r="AL365" i="4"/>
  <c r="AR365" i="4"/>
  <c r="AU364" i="4"/>
  <c r="AB366" i="4"/>
  <c r="AM366" i="4" s="1"/>
  <c r="AF366" i="4"/>
  <c r="AG366" i="4" s="1"/>
  <c r="AH366" i="4" s="1"/>
  <c r="AI366" i="4" s="1"/>
  <c r="AK365" i="4"/>
  <c r="AQ365" i="4"/>
  <c r="X367" i="4"/>
  <c r="Y367" i="4" s="1"/>
  <c r="V367" i="4"/>
  <c r="BC341" i="4"/>
  <c r="BF341" i="4" s="1"/>
  <c r="BG341" i="4" s="1"/>
  <c r="BA342" i="4"/>
  <c r="BP340" i="4"/>
  <c r="G344" i="4"/>
  <c r="I343" i="4"/>
  <c r="L343" i="4" s="1"/>
  <c r="AB456" i="15" s="1"/>
  <c r="E364" i="14" l="1"/>
  <c r="F364" i="14" s="1"/>
  <c r="H364" i="14" s="1"/>
  <c r="AD16" i="15"/>
  <c r="AU365" i="4"/>
  <c r="AJ366" i="4"/>
  <c r="AK366" i="4" s="1"/>
  <c r="U368" i="4"/>
  <c r="X368" i="4" s="1"/>
  <c r="Y368" i="4" s="1"/>
  <c r="W367" i="4"/>
  <c r="Z367" i="4" s="1"/>
  <c r="AA367" i="4" s="1"/>
  <c r="AS366" i="4"/>
  <c r="AT366" i="4" s="1"/>
  <c r="AJ390" i="15" s="1"/>
  <c r="AN366" i="4"/>
  <c r="AO366" i="4"/>
  <c r="BH341" i="4"/>
  <c r="BS341" i="4" s="1"/>
  <c r="BL341" i="4"/>
  <c r="BM341" i="4" s="1"/>
  <c r="BN341" i="4" s="1"/>
  <c r="BO341" i="4" s="1"/>
  <c r="BP341" i="4" s="1"/>
  <c r="BQ341" i="4" s="1"/>
  <c r="AY342" i="4"/>
  <c r="BD342" i="4"/>
  <c r="BW340" i="4"/>
  <c r="BR340" i="4"/>
  <c r="BX340" i="4" s="1"/>
  <c r="BQ340" i="4"/>
  <c r="O343" i="4"/>
  <c r="E342" i="12"/>
  <c r="F342" i="12" s="1"/>
  <c r="H342" i="12" s="1"/>
  <c r="J344" i="4"/>
  <c r="K344" i="4" s="1"/>
  <c r="E344" i="4"/>
  <c r="CA340" i="4" l="1"/>
  <c r="AF359" i="15"/>
  <c r="S368" i="4"/>
  <c r="AE368" i="4" s="1"/>
  <c r="AL366" i="4"/>
  <c r="AB367" i="4"/>
  <c r="AM367" i="4" s="1"/>
  <c r="AN367" i="4" s="1"/>
  <c r="AF367" i="4"/>
  <c r="AG367" i="4" s="1"/>
  <c r="AH367" i="4" s="1"/>
  <c r="AI367" i="4" s="1"/>
  <c r="AJ367" i="4" s="1"/>
  <c r="AP366" i="4"/>
  <c r="AQ366" i="4" s="1"/>
  <c r="BT341" i="4"/>
  <c r="BU341" i="4"/>
  <c r="BV341" i="4" s="1"/>
  <c r="BR341" i="4"/>
  <c r="BY341" i="4"/>
  <c r="BZ341" i="4" s="1"/>
  <c r="AL361" i="15" s="1"/>
  <c r="BE342" i="4"/>
  <c r="BB342" i="4"/>
  <c r="BK342" i="4"/>
  <c r="H344" i="4"/>
  <c r="V368" i="4" l="1"/>
  <c r="W368" i="4"/>
  <c r="U369" i="4"/>
  <c r="X369" i="4" s="1"/>
  <c r="Y369" i="4" s="1"/>
  <c r="AK367" i="4"/>
  <c r="AR366" i="4"/>
  <c r="AD291" i="15" s="1"/>
  <c r="AS367" i="4"/>
  <c r="AT367" i="4" s="1"/>
  <c r="AJ391" i="15" s="1"/>
  <c r="AL367" i="4"/>
  <c r="AO367" i="4"/>
  <c r="BC342" i="4"/>
  <c r="BA343" i="4"/>
  <c r="BW341" i="4"/>
  <c r="I344" i="4"/>
  <c r="L344" i="4" s="1"/>
  <c r="AB510" i="15" s="1"/>
  <c r="G345" i="4"/>
  <c r="AP367" i="4" l="1"/>
  <c r="AQ367" i="4" s="1"/>
  <c r="E365" i="14"/>
  <c r="F365" i="14" s="1"/>
  <c r="H365" i="14" s="1"/>
  <c r="AU366" i="4"/>
  <c r="S369" i="4"/>
  <c r="Z368" i="4"/>
  <c r="AA368" i="4" s="1"/>
  <c r="AY343" i="4"/>
  <c r="BK343" i="4" s="1"/>
  <c r="BD343" i="4"/>
  <c r="BE343" i="4" s="1"/>
  <c r="BF342" i="4"/>
  <c r="BG342" i="4" s="1"/>
  <c r="BX341" i="4"/>
  <c r="J345" i="4"/>
  <c r="K345" i="4" s="1"/>
  <c r="E345" i="4"/>
  <c r="E343" i="12"/>
  <c r="F343" i="12" s="1"/>
  <c r="H343" i="12" s="1"/>
  <c r="O344" i="4"/>
  <c r="CA341" i="4" l="1"/>
  <c r="AF425" i="15"/>
  <c r="AB368" i="4"/>
  <c r="AM368" i="4" s="1"/>
  <c r="AF368" i="4"/>
  <c r="AE369" i="4"/>
  <c r="V369" i="4"/>
  <c r="AR367" i="4"/>
  <c r="AD295" i="15" s="1"/>
  <c r="BB343" i="4"/>
  <c r="BH342" i="4"/>
  <c r="BS342" i="4" s="1"/>
  <c r="BL342" i="4"/>
  <c r="H345" i="4"/>
  <c r="U370" i="4" l="1"/>
  <c r="S370" i="4" s="1"/>
  <c r="AE370" i="4" s="1"/>
  <c r="W369" i="4"/>
  <c r="AG368" i="4"/>
  <c r="AH368" i="4" s="1"/>
  <c r="AI368" i="4" s="1"/>
  <c r="AJ368" i="4" s="1"/>
  <c r="AS368" i="4"/>
  <c r="AT368" i="4" s="1"/>
  <c r="AJ392" i="15" s="1"/>
  <c r="E366" i="14"/>
  <c r="F366" i="14" s="1"/>
  <c r="H366" i="14" s="1"/>
  <c r="AU367" i="4"/>
  <c r="AN368" i="4"/>
  <c r="AO368" i="4"/>
  <c r="AP368" i="4" s="1"/>
  <c r="BT342" i="4"/>
  <c r="BU342" i="4"/>
  <c r="BV342" i="4" s="1"/>
  <c r="BM342" i="4"/>
  <c r="BN342" i="4" s="1"/>
  <c r="BO342" i="4" s="1"/>
  <c r="BP342" i="4" s="1"/>
  <c r="BQ342" i="4" s="1"/>
  <c r="BY342" i="4"/>
  <c r="BZ342" i="4" s="1"/>
  <c r="AL362" i="15" s="1"/>
  <c r="BA344" i="4"/>
  <c r="BC343" i="4"/>
  <c r="BF343" i="4" s="1"/>
  <c r="BG343" i="4" s="1"/>
  <c r="G346" i="4"/>
  <c r="I345" i="4"/>
  <c r="L345" i="4" s="1"/>
  <c r="AB556" i="15" s="1"/>
  <c r="V370" i="4" l="1"/>
  <c r="AL368" i="4"/>
  <c r="AR368" i="4" s="1"/>
  <c r="Z369" i="4"/>
  <c r="AA369" i="4" s="1"/>
  <c r="AK368" i="4"/>
  <c r="AQ368" i="4"/>
  <c r="X370" i="4"/>
  <c r="Y370" i="4" s="1"/>
  <c r="BR342" i="4"/>
  <c r="AY344" i="4"/>
  <c r="BD344" i="4"/>
  <c r="BH343" i="4"/>
  <c r="BS343" i="4" s="1"/>
  <c r="BL343" i="4"/>
  <c r="BW342" i="4"/>
  <c r="O345" i="4"/>
  <c r="E344" i="12"/>
  <c r="F344" i="12" s="1"/>
  <c r="H344" i="12" s="1"/>
  <c r="J346" i="4"/>
  <c r="K346" i="4" s="1"/>
  <c r="E346" i="4"/>
  <c r="E367" i="14" l="1"/>
  <c r="F367" i="14" s="1"/>
  <c r="H367" i="14" s="1"/>
  <c r="AD260" i="15"/>
  <c r="U371" i="4"/>
  <c r="X371" i="4" s="1"/>
  <c r="Y371" i="4" s="1"/>
  <c r="W370" i="4"/>
  <c r="Z370" i="4" s="1"/>
  <c r="AA370" i="4" s="1"/>
  <c r="AB369" i="4"/>
  <c r="AM369" i="4" s="1"/>
  <c r="AF369" i="4"/>
  <c r="AG369" i="4" s="1"/>
  <c r="AU368" i="4"/>
  <c r="BT343" i="4"/>
  <c r="BU343" i="4"/>
  <c r="BV343" i="4" s="1"/>
  <c r="BM343" i="4"/>
  <c r="BN343" i="4" s="1"/>
  <c r="BO343" i="4" s="1"/>
  <c r="BY343" i="4"/>
  <c r="BZ343" i="4" s="1"/>
  <c r="AL363" i="15" s="1"/>
  <c r="BK344" i="4"/>
  <c r="BB344" i="4"/>
  <c r="BE344" i="4"/>
  <c r="BX342" i="4"/>
  <c r="H346" i="4"/>
  <c r="CA342" i="4" l="1"/>
  <c r="AF461" i="15"/>
  <c r="S371" i="4"/>
  <c r="AS369" i="4"/>
  <c r="AT369" i="4" s="1"/>
  <c r="AJ393" i="15" s="1"/>
  <c r="AB370" i="4"/>
  <c r="AM370" i="4" s="1"/>
  <c r="AN370" i="4" s="1"/>
  <c r="AF370" i="4"/>
  <c r="AH369" i="4"/>
  <c r="AN369" i="4"/>
  <c r="AO369" i="4"/>
  <c r="BC344" i="4"/>
  <c r="BF344" i="4" s="1"/>
  <c r="BG344" i="4" s="1"/>
  <c r="BA345" i="4"/>
  <c r="BP343" i="4"/>
  <c r="I346" i="4"/>
  <c r="L346" i="4" s="1"/>
  <c r="AB621" i="15" s="1"/>
  <c r="G347" i="4"/>
  <c r="AE371" i="4" l="1"/>
  <c r="V371" i="4"/>
  <c r="AI369" i="4"/>
  <c r="AJ369" i="4" s="1"/>
  <c r="AL369" i="4" s="1"/>
  <c r="AP369" i="4"/>
  <c r="AO370" i="4" s="1"/>
  <c r="AG370" i="4"/>
  <c r="AH370" i="4" s="1"/>
  <c r="AI370" i="4" s="1"/>
  <c r="AS370" i="4"/>
  <c r="AT370" i="4" s="1"/>
  <c r="AJ394" i="15" s="1"/>
  <c r="BW343" i="4"/>
  <c r="BR343" i="4"/>
  <c r="BX343" i="4" s="1"/>
  <c r="BH344" i="4"/>
  <c r="BS344" i="4" s="1"/>
  <c r="BL344" i="4"/>
  <c r="AY345" i="4"/>
  <c r="BD345" i="4"/>
  <c r="BQ343" i="4"/>
  <c r="E347" i="4"/>
  <c r="J347" i="4"/>
  <c r="K347" i="4" s="1"/>
  <c r="O346" i="4"/>
  <c r="E345" i="12"/>
  <c r="F345" i="12" s="1"/>
  <c r="H345" i="12" s="1"/>
  <c r="CA343" i="4" l="1"/>
  <c r="AF502" i="15"/>
  <c r="U372" i="4"/>
  <c r="X372" i="4" s="1"/>
  <c r="Y372" i="4" s="1"/>
  <c r="W371" i="4"/>
  <c r="Z371" i="4" s="1"/>
  <c r="AA371" i="4" s="1"/>
  <c r="AJ370" i="4"/>
  <c r="AL370" i="4" s="1"/>
  <c r="AK369" i="4"/>
  <c r="AQ369" i="4"/>
  <c r="AP370" i="4"/>
  <c r="AR369" i="4"/>
  <c r="AD282" i="15" s="1"/>
  <c r="BT344" i="4"/>
  <c r="BU344" i="4"/>
  <c r="BV344" i="4" s="1"/>
  <c r="BE345" i="4"/>
  <c r="BK345" i="4"/>
  <c r="BB345" i="4"/>
  <c r="BM344" i="4"/>
  <c r="BN344" i="4" s="1"/>
  <c r="BO344" i="4" s="1"/>
  <c r="BY344" i="4"/>
  <c r="BZ344" i="4" s="1"/>
  <c r="AL364" i="15" s="1"/>
  <c r="H347" i="4"/>
  <c r="AQ370" i="4" l="1"/>
  <c r="S372" i="4"/>
  <c r="AE372" i="4" s="1"/>
  <c r="AK370" i="4"/>
  <c r="AB371" i="4"/>
  <c r="AM371" i="4" s="1"/>
  <c r="AF371" i="4"/>
  <c r="AG371" i="4" s="1"/>
  <c r="AH371" i="4" s="1"/>
  <c r="AI371" i="4" s="1"/>
  <c r="AR370" i="4"/>
  <c r="AD279" i="15" s="1"/>
  <c r="E368" i="14"/>
  <c r="F368" i="14" s="1"/>
  <c r="H368" i="14" s="1"/>
  <c r="AU369" i="4"/>
  <c r="BC345" i="4"/>
  <c r="BF345" i="4" s="1"/>
  <c r="BG345" i="4" s="1"/>
  <c r="BA346" i="4"/>
  <c r="BP344" i="4"/>
  <c r="BR344" i="4" s="1"/>
  <c r="BX344" i="4" s="1"/>
  <c r="I347" i="4"/>
  <c r="L347" i="4" s="1"/>
  <c r="AB710" i="15" s="1"/>
  <c r="G348" i="4"/>
  <c r="J348" i="4" s="1"/>
  <c r="K348" i="4" s="1"/>
  <c r="CA344" i="4" l="1"/>
  <c r="AF534" i="15"/>
  <c r="V372" i="4"/>
  <c r="AJ371" i="4"/>
  <c r="AL371" i="4" s="1"/>
  <c r="AK371" i="4"/>
  <c r="W372" i="4"/>
  <c r="Z372" i="4" s="1"/>
  <c r="AA372" i="4" s="1"/>
  <c r="U373" i="4"/>
  <c r="X373" i="4" s="1"/>
  <c r="Y373" i="4" s="1"/>
  <c r="AN371" i="4"/>
  <c r="AO371" i="4"/>
  <c r="AP371" i="4" s="1"/>
  <c r="AS371" i="4"/>
  <c r="AT371" i="4" s="1"/>
  <c r="AJ395" i="15" s="1"/>
  <c r="E369" i="14"/>
  <c r="F369" i="14" s="1"/>
  <c r="H369" i="14" s="1"/>
  <c r="AU370" i="4"/>
  <c r="BW344" i="4"/>
  <c r="BH345" i="4"/>
  <c r="BS345" i="4" s="1"/>
  <c r="BL345" i="4"/>
  <c r="AY346" i="4"/>
  <c r="BD346" i="4"/>
  <c r="BQ344" i="4"/>
  <c r="E348" i="4"/>
  <c r="E346" i="12"/>
  <c r="F346" i="12" s="1"/>
  <c r="H346" i="12" s="1"/>
  <c r="O347" i="4"/>
  <c r="AQ371" i="4" l="1"/>
  <c r="S373" i="4"/>
  <c r="AR371" i="4"/>
  <c r="AF372" i="4"/>
  <c r="AB372" i="4"/>
  <c r="AM372" i="4" s="1"/>
  <c r="AN372" i="4" s="1"/>
  <c r="E370" i="14"/>
  <c r="F370" i="14" s="1"/>
  <c r="H370" i="14" s="1"/>
  <c r="BB346" i="4"/>
  <c r="BK346" i="4"/>
  <c r="BM345" i="4"/>
  <c r="BN345" i="4" s="1"/>
  <c r="BO345" i="4" s="1"/>
  <c r="BY345" i="4"/>
  <c r="BZ345" i="4" s="1"/>
  <c r="AL365" i="15" s="1"/>
  <c r="BE346" i="4"/>
  <c r="BT345" i="4"/>
  <c r="BU345" i="4"/>
  <c r="BV345" i="4" s="1"/>
  <c r="H348" i="4"/>
  <c r="AU371" i="4" l="1"/>
  <c r="AD288" i="15"/>
  <c r="V373" i="4"/>
  <c r="AE373" i="4"/>
  <c r="AG372" i="4"/>
  <c r="AH372" i="4" s="1"/>
  <c r="AI372" i="4" s="1"/>
  <c r="AS372" i="4"/>
  <c r="AT372" i="4" s="1"/>
  <c r="AO372" i="4"/>
  <c r="AP372" i="4" s="1"/>
  <c r="BP345" i="4"/>
  <c r="BR345" i="4" s="1"/>
  <c r="BA347" i="4"/>
  <c r="BC346" i="4"/>
  <c r="BF346" i="4" s="1"/>
  <c r="BG346" i="4" s="1"/>
  <c r="G349" i="4"/>
  <c r="J349" i="4" s="1"/>
  <c r="K349" i="4" s="1"/>
  <c r="I348" i="4"/>
  <c r="L348" i="4" s="1"/>
  <c r="AB724" i="15" s="1"/>
  <c r="AJ18" i="15" l="1"/>
  <c r="U374" i="4"/>
  <c r="X374" i="4" s="1"/>
  <c r="Y374" i="4" s="1"/>
  <c r="W373" i="4"/>
  <c r="Z373" i="4" s="1"/>
  <c r="AA373" i="4" s="1"/>
  <c r="AB373" i="4" s="1"/>
  <c r="AM373" i="4" s="1"/>
  <c r="AJ372" i="4"/>
  <c r="AK372" i="4" s="1"/>
  <c r="BQ345" i="4"/>
  <c r="BW345" i="4"/>
  <c r="BX345" i="4"/>
  <c r="BH346" i="4"/>
  <c r="BS346" i="4" s="1"/>
  <c r="BL346" i="4"/>
  <c r="BM346" i="4" s="1"/>
  <c r="BN346" i="4" s="1"/>
  <c r="BO346" i="4" s="1"/>
  <c r="BP346" i="4" s="1"/>
  <c r="BQ346" i="4" s="1"/>
  <c r="AY347" i="4"/>
  <c r="BD347" i="4"/>
  <c r="E349" i="4"/>
  <c r="O348" i="4"/>
  <c r="E347" i="12"/>
  <c r="F347" i="12" s="1"/>
  <c r="H347" i="12" s="1"/>
  <c r="AF373" i="4" l="1"/>
  <c r="AG373" i="4" s="1"/>
  <c r="AH373" i="4" s="1"/>
  <c r="AI373" i="4" s="1"/>
  <c r="AJ373" i="4" s="1"/>
  <c r="CA345" i="4"/>
  <c r="AF566" i="15"/>
  <c r="S374" i="4"/>
  <c r="AL372" i="4"/>
  <c r="AR372" i="4" s="1"/>
  <c r="AQ372" i="4"/>
  <c r="AN373" i="4"/>
  <c r="AO373" i="4"/>
  <c r="BT346" i="4"/>
  <c r="BU346" i="4"/>
  <c r="BV346" i="4" s="1"/>
  <c r="BE347" i="4"/>
  <c r="BR346" i="4"/>
  <c r="BY346" i="4"/>
  <c r="BZ346" i="4" s="1"/>
  <c r="AL366" i="15" s="1"/>
  <c r="BK347" i="4"/>
  <c r="BB347" i="4"/>
  <c r="H349" i="4"/>
  <c r="AK373" i="4" l="1"/>
  <c r="AL373" i="4"/>
  <c r="AS373" i="4"/>
  <c r="AT373" i="4" s="1"/>
  <c r="AJ396" i="15"/>
  <c r="AD22" i="15"/>
  <c r="AE374" i="4"/>
  <c r="V374" i="4"/>
  <c r="E371" i="14"/>
  <c r="F371" i="14" s="1"/>
  <c r="H371" i="14" s="1"/>
  <c r="AU372" i="4"/>
  <c r="AP373" i="4"/>
  <c r="AQ373" i="4" s="1"/>
  <c r="BC347" i="4"/>
  <c r="BF347" i="4" s="1"/>
  <c r="BG347" i="4" s="1"/>
  <c r="BA348" i="4"/>
  <c r="BW346" i="4"/>
  <c r="G350" i="4"/>
  <c r="J350" i="4" s="1"/>
  <c r="I349" i="4"/>
  <c r="L349" i="4" s="1"/>
  <c r="AB727" i="15" s="1"/>
  <c r="W374" i="4" l="1"/>
  <c r="Z374" i="4" s="1"/>
  <c r="AA374" i="4" s="1"/>
  <c r="U375" i="4"/>
  <c r="AR373" i="4"/>
  <c r="E350" i="4"/>
  <c r="H350" i="4" s="1"/>
  <c r="BX346" i="4"/>
  <c r="AY348" i="4"/>
  <c r="BD348" i="4"/>
  <c r="BE348" i="4" s="1"/>
  <c r="BH347" i="4"/>
  <c r="BS347" i="4" s="1"/>
  <c r="BL347" i="4"/>
  <c r="E348" i="12"/>
  <c r="F348" i="12" s="1"/>
  <c r="H348" i="12" s="1"/>
  <c r="O349" i="4"/>
  <c r="K350" i="4"/>
  <c r="CA346" i="4" l="1"/>
  <c r="AF610" i="15"/>
  <c r="E372" i="14"/>
  <c r="F372" i="14" s="1"/>
  <c r="H372" i="14" s="1"/>
  <c r="AD263" i="15"/>
  <c r="X375" i="4"/>
  <c r="Y375" i="4" s="1"/>
  <c r="S375" i="4"/>
  <c r="AB374" i="4"/>
  <c r="AM374" i="4" s="1"/>
  <c r="AF374" i="4"/>
  <c r="AU373" i="4"/>
  <c r="BT347" i="4"/>
  <c r="BU347" i="4"/>
  <c r="BV347" i="4" s="1"/>
  <c r="BM347" i="4"/>
  <c r="BN347" i="4" s="1"/>
  <c r="BO347" i="4" s="1"/>
  <c r="BY347" i="4"/>
  <c r="BZ347" i="4" s="1"/>
  <c r="AL367" i="15" s="1"/>
  <c r="BK348" i="4"/>
  <c r="BB348" i="4"/>
  <c r="G351" i="4"/>
  <c r="J351" i="4" s="1"/>
  <c r="K351" i="4" s="1"/>
  <c r="I350" i="4"/>
  <c r="L350" i="4" s="1"/>
  <c r="AB732" i="15" s="1"/>
  <c r="AS374" i="4" l="1"/>
  <c r="AT374" i="4" s="1"/>
  <c r="AG374" i="4"/>
  <c r="AH374" i="4" s="1"/>
  <c r="AN374" i="4"/>
  <c r="AO374" i="4"/>
  <c r="AP374" i="4" s="1"/>
  <c r="V375" i="4"/>
  <c r="AE375" i="4"/>
  <c r="BA349" i="4"/>
  <c r="BC348" i="4"/>
  <c r="BP347" i="4"/>
  <c r="BW347" i="4" s="1"/>
  <c r="E351" i="4"/>
  <c r="H351" i="4" s="1"/>
  <c r="E349" i="12"/>
  <c r="F349" i="12" s="1"/>
  <c r="H349" i="12" s="1"/>
  <c r="O350" i="4"/>
  <c r="AJ397" i="15" l="1"/>
  <c r="AI374" i="4"/>
  <c r="AJ374" i="4" s="1"/>
  <c r="AK374" i="4" s="1"/>
  <c r="U376" i="4"/>
  <c r="W375" i="4"/>
  <c r="Z375" i="4" s="1"/>
  <c r="AA375" i="4" s="1"/>
  <c r="AF375" i="4" s="1"/>
  <c r="BR347" i="4"/>
  <c r="BX347" i="4" s="1"/>
  <c r="BQ347" i="4"/>
  <c r="BF348" i="4"/>
  <c r="BG348" i="4" s="1"/>
  <c r="AY349" i="4"/>
  <c r="BK349" i="4" s="1"/>
  <c r="BD349" i="4"/>
  <c r="I351" i="4"/>
  <c r="L351" i="4" s="1"/>
  <c r="AB733" i="15" s="1"/>
  <c r="G352" i="4"/>
  <c r="J352" i="4" s="1"/>
  <c r="K352" i="4" s="1"/>
  <c r="CA347" i="4" l="1"/>
  <c r="AF666" i="15"/>
  <c r="AB375" i="4"/>
  <c r="AM375" i="4" s="1"/>
  <c r="AN375" i="4" s="1"/>
  <c r="X376" i="4"/>
  <c r="Y376" i="4" s="1"/>
  <c r="S376" i="4"/>
  <c r="AL374" i="4"/>
  <c r="AR374" i="4" s="1"/>
  <c r="AQ374" i="4"/>
  <c r="AG375" i="4"/>
  <c r="AH375" i="4" s="1"/>
  <c r="AI375" i="4" s="1"/>
  <c r="AJ375" i="4" s="1"/>
  <c r="AS375" i="4"/>
  <c r="AT375" i="4" s="1"/>
  <c r="BE349" i="4"/>
  <c r="BB349" i="4"/>
  <c r="BH348" i="4"/>
  <c r="BS348" i="4" s="1"/>
  <c r="BL348" i="4"/>
  <c r="BM348" i="4" s="1"/>
  <c r="BN348" i="4" s="1"/>
  <c r="BO348" i="4" s="1"/>
  <c r="E352" i="4"/>
  <c r="O351" i="4"/>
  <c r="E350" i="12"/>
  <c r="F350" i="12" s="1"/>
  <c r="H350" i="12" s="1"/>
  <c r="AO375" i="4" l="1"/>
  <c r="AJ398" i="15"/>
  <c r="AD34" i="15"/>
  <c r="E373" i="14"/>
  <c r="F373" i="14" s="1"/>
  <c r="H373" i="14" s="1"/>
  <c r="AU374" i="4"/>
  <c r="AE376" i="4"/>
  <c r="V376" i="4"/>
  <c r="AL375" i="4"/>
  <c r="AP375" i="4"/>
  <c r="AK375" i="4"/>
  <c r="BC349" i="4"/>
  <c r="BF349" i="4" s="1"/>
  <c r="BG349" i="4" s="1"/>
  <c r="BA350" i="4"/>
  <c r="BP348" i="4"/>
  <c r="BY348" i="4"/>
  <c r="BZ348" i="4" s="1"/>
  <c r="AL368" i="15" s="1"/>
  <c r="BT348" i="4"/>
  <c r="BU348" i="4"/>
  <c r="BV348" i="4" s="1"/>
  <c r="H352" i="4"/>
  <c r="U377" i="4" l="1"/>
  <c r="W376" i="4"/>
  <c r="Z376" i="4" s="1"/>
  <c r="AA376" i="4" s="1"/>
  <c r="AR375" i="4"/>
  <c r="AQ375" i="4"/>
  <c r="BW348" i="4"/>
  <c r="AY350" i="4"/>
  <c r="BD350" i="4"/>
  <c r="BQ348" i="4"/>
  <c r="BH349" i="4"/>
  <c r="BL349" i="4"/>
  <c r="BM349" i="4" s="1"/>
  <c r="BN349" i="4" s="1"/>
  <c r="BO349" i="4" s="1"/>
  <c r="BR348" i="4"/>
  <c r="BX348" i="4" s="1"/>
  <c r="G353" i="4"/>
  <c r="J353" i="4" s="1"/>
  <c r="K353" i="4" s="1"/>
  <c r="I352" i="4"/>
  <c r="L352" i="4" s="1"/>
  <c r="AB735" i="15" s="1"/>
  <c r="CA348" i="4" l="1"/>
  <c r="AF716" i="15"/>
  <c r="AU375" i="4"/>
  <c r="AD231" i="15"/>
  <c r="E374" i="14"/>
  <c r="F374" i="14" s="1"/>
  <c r="H374" i="14" s="1"/>
  <c r="AB376" i="4"/>
  <c r="AM376" i="4" s="1"/>
  <c r="AF376" i="4"/>
  <c r="AS376" i="4" s="1"/>
  <c r="AT376" i="4" s="1"/>
  <c r="S377" i="4"/>
  <c r="X377" i="4"/>
  <c r="Y377" i="4" s="1"/>
  <c r="BS349" i="4"/>
  <c r="BT349" i="4" s="1"/>
  <c r="BP349" i="4"/>
  <c r="BQ349" i="4" s="1"/>
  <c r="BE350" i="4"/>
  <c r="BK350" i="4"/>
  <c r="BB350" i="4"/>
  <c r="BY349" i="4"/>
  <c r="BZ349" i="4" s="1"/>
  <c r="AL369" i="15" s="1"/>
  <c r="E353" i="4"/>
  <c r="H353" i="4" s="1"/>
  <c r="O352" i="4"/>
  <c r="E351" i="12"/>
  <c r="F351" i="12" s="1"/>
  <c r="H351" i="12" s="1"/>
  <c r="AJ399" i="15" l="1"/>
  <c r="AG376" i="4"/>
  <c r="AH376" i="4" s="1"/>
  <c r="AE377" i="4"/>
  <c r="V377" i="4"/>
  <c r="AN376" i="4"/>
  <c r="AO376" i="4"/>
  <c r="AP376" i="4" s="1"/>
  <c r="BU349" i="4"/>
  <c r="BV349" i="4" s="1"/>
  <c r="BW349" i="4" s="1"/>
  <c r="BR349" i="4"/>
  <c r="BA351" i="4"/>
  <c r="BC350" i="4"/>
  <c r="BF350" i="4" s="1"/>
  <c r="BG350" i="4" s="1"/>
  <c r="G354" i="4"/>
  <c r="J354" i="4" s="1"/>
  <c r="K354" i="4" s="1"/>
  <c r="I353" i="4"/>
  <c r="L353" i="4" s="1"/>
  <c r="AB692" i="15" s="1"/>
  <c r="W377" i="4" l="1"/>
  <c r="Z377" i="4" s="1"/>
  <c r="AA377" i="4" s="1"/>
  <c r="U378" i="4"/>
  <c r="X378" i="4" s="1"/>
  <c r="Y378" i="4" s="1"/>
  <c r="AI376" i="4"/>
  <c r="BX349" i="4"/>
  <c r="BH350" i="4"/>
  <c r="BS350" i="4" s="1"/>
  <c r="BL350" i="4"/>
  <c r="BM350" i="4" s="1"/>
  <c r="BN350" i="4" s="1"/>
  <c r="BO350" i="4" s="1"/>
  <c r="BP350" i="4" s="1"/>
  <c r="E354" i="4"/>
  <c r="H354" i="4" s="1"/>
  <c r="AY351" i="4"/>
  <c r="BD351" i="4"/>
  <c r="E352" i="12"/>
  <c r="F352" i="12" s="1"/>
  <c r="H352" i="12" s="1"/>
  <c r="O353" i="4"/>
  <c r="S378" i="4" l="1"/>
  <c r="AE378" i="4" s="1"/>
  <c r="CA349" i="4"/>
  <c r="AF728" i="15"/>
  <c r="V378" i="4"/>
  <c r="AJ376" i="4"/>
  <c r="AK376" i="4"/>
  <c r="AF377" i="4"/>
  <c r="AS377" i="4" s="1"/>
  <c r="AT377" i="4" s="1"/>
  <c r="AJ33" i="15" s="1"/>
  <c r="AB377" i="4"/>
  <c r="AM377" i="4" s="1"/>
  <c r="BQ350" i="4"/>
  <c r="BT350" i="4"/>
  <c r="BU350" i="4"/>
  <c r="BV350" i="4" s="1"/>
  <c r="BK351" i="4"/>
  <c r="BB351" i="4"/>
  <c r="BR350" i="4"/>
  <c r="BY350" i="4"/>
  <c r="BZ350" i="4" s="1"/>
  <c r="AL370" i="15" s="1"/>
  <c r="BE351" i="4"/>
  <c r="I354" i="4"/>
  <c r="L354" i="4" s="1"/>
  <c r="AB725" i="15" s="1"/>
  <c r="G355" i="4"/>
  <c r="AN377" i="4" l="1"/>
  <c r="AO377" i="4"/>
  <c r="AQ376" i="4"/>
  <c r="AL376" i="4"/>
  <c r="AR376" i="4" s="1"/>
  <c r="AG377" i="4"/>
  <c r="AH377" i="4" s="1"/>
  <c r="U379" i="4"/>
  <c r="X379" i="4" s="1"/>
  <c r="Y379" i="4" s="1"/>
  <c r="W378" i="4"/>
  <c r="Z378" i="4" s="1"/>
  <c r="AA378" i="4" s="1"/>
  <c r="BX350" i="4"/>
  <c r="BC351" i="4"/>
  <c r="BF351" i="4" s="1"/>
  <c r="BG351" i="4" s="1"/>
  <c r="BA352" i="4"/>
  <c r="BW350" i="4"/>
  <c r="J355" i="4"/>
  <c r="K355" i="4" s="1"/>
  <c r="E355" i="4"/>
  <c r="O354" i="4"/>
  <c r="E353" i="12"/>
  <c r="F353" i="12" s="1"/>
  <c r="H353" i="12" s="1"/>
  <c r="CA350" i="4" l="1"/>
  <c r="AF730" i="15"/>
  <c r="S379" i="4"/>
  <c r="V379" i="4" s="1"/>
  <c r="AD126" i="15"/>
  <c r="AF378" i="4"/>
  <c r="AB378" i="4"/>
  <c r="AM378" i="4" s="1"/>
  <c r="AN378" i="4" s="1"/>
  <c r="AP377" i="4"/>
  <c r="AU376" i="4"/>
  <c r="E375" i="14"/>
  <c r="F375" i="14" s="1"/>
  <c r="H375" i="14" s="1"/>
  <c r="AI377" i="4"/>
  <c r="AY352" i="4"/>
  <c r="BD352" i="4"/>
  <c r="BH351" i="4"/>
  <c r="BS351" i="4" s="1"/>
  <c r="BL351" i="4"/>
  <c r="H355" i="4"/>
  <c r="AE379" i="4" l="1"/>
  <c r="AO378" i="4"/>
  <c r="AP378" i="4" s="1"/>
  <c r="W379" i="4"/>
  <c r="Z379" i="4" s="1"/>
  <c r="AA379" i="4" s="1"/>
  <c r="U380" i="4"/>
  <c r="X380" i="4" s="1"/>
  <c r="Y380" i="4" s="1"/>
  <c r="AJ377" i="4"/>
  <c r="AK377" i="4" s="1"/>
  <c r="AG378" i="4"/>
  <c r="AH378" i="4" s="1"/>
  <c r="AI378" i="4" s="1"/>
  <c r="AJ378" i="4" s="1"/>
  <c r="AK378" i="4" s="1"/>
  <c r="AS378" i="4"/>
  <c r="AT378" i="4" s="1"/>
  <c r="AJ400" i="15" s="1"/>
  <c r="BT351" i="4"/>
  <c r="BU351" i="4"/>
  <c r="BV351" i="4" s="1"/>
  <c r="BY351" i="4"/>
  <c r="BZ351" i="4" s="1"/>
  <c r="AL371" i="15" s="1"/>
  <c r="BE352" i="4"/>
  <c r="BM351" i="4"/>
  <c r="BN351" i="4" s="1"/>
  <c r="BO351" i="4" s="1"/>
  <c r="BP351" i="4" s="1"/>
  <c r="BK352" i="4"/>
  <c r="BB352" i="4"/>
  <c r="G356" i="4"/>
  <c r="J356" i="4" s="1"/>
  <c r="K356" i="4" s="1"/>
  <c r="I355" i="4"/>
  <c r="L355" i="4" s="1"/>
  <c r="AB734" i="15" s="1"/>
  <c r="S380" i="4" l="1"/>
  <c r="AF379" i="4"/>
  <c r="AS379" i="4" s="1"/>
  <c r="AT379" i="4" s="1"/>
  <c r="AJ401" i="15" s="1"/>
  <c r="AB379" i="4"/>
  <c r="AM379" i="4" s="1"/>
  <c r="AL378" i="4"/>
  <c r="AR378" i="4" s="1"/>
  <c r="AQ377" i="4"/>
  <c r="AL377" i="4"/>
  <c r="AR377" i="4" s="1"/>
  <c r="AD30" i="15" s="1"/>
  <c r="AQ378" i="4"/>
  <c r="E356" i="4"/>
  <c r="H356" i="4" s="1"/>
  <c r="BQ351" i="4"/>
  <c r="BW351" i="4"/>
  <c r="BR351" i="4"/>
  <c r="BX351" i="4" s="1"/>
  <c r="BC352" i="4"/>
  <c r="BF352" i="4" s="1"/>
  <c r="BG352" i="4" s="1"/>
  <c r="BA353" i="4"/>
  <c r="E354" i="12"/>
  <c r="F354" i="12" s="1"/>
  <c r="H354" i="12" s="1"/>
  <c r="O355" i="4"/>
  <c r="CA351" i="4" l="1"/>
  <c r="AF732" i="15"/>
  <c r="E377" i="14"/>
  <c r="F377" i="14" s="1"/>
  <c r="H377" i="14" s="1"/>
  <c r="AD189" i="15"/>
  <c r="AU377" i="4"/>
  <c r="E376" i="14"/>
  <c r="F376" i="14" s="1"/>
  <c r="H376" i="14" s="1"/>
  <c r="AG379" i="4"/>
  <c r="AH379" i="4" s="1"/>
  <c r="AI379" i="4" s="1"/>
  <c r="AE380" i="4"/>
  <c r="V380" i="4"/>
  <c r="AO379" i="4"/>
  <c r="AP379" i="4" s="1"/>
  <c r="AN379" i="4"/>
  <c r="AU378" i="4"/>
  <c r="BH352" i="4"/>
  <c r="BS352" i="4" s="1"/>
  <c r="BL352" i="4"/>
  <c r="AY353" i="4"/>
  <c r="BD353" i="4"/>
  <c r="I356" i="4"/>
  <c r="L356" i="4" s="1"/>
  <c r="AB391" i="15" s="1"/>
  <c r="G357" i="4"/>
  <c r="J357" i="4" s="1"/>
  <c r="K357" i="4" s="1"/>
  <c r="AJ379" i="4" l="1"/>
  <c r="AK379" i="4" s="1"/>
  <c r="W380" i="4"/>
  <c r="Z380" i="4" s="1"/>
  <c r="AA380" i="4" s="1"/>
  <c r="U381" i="4"/>
  <c r="BB353" i="4"/>
  <c r="BK353" i="4"/>
  <c r="BT352" i="4"/>
  <c r="BU352" i="4"/>
  <c r="BV352" i="4" s="1"/>
  <c r="BE353" i="4"/>
  <c r="BM352" i="4"/>
  <c r="BN352" i="4" s="1"/>
  <c r="BO352" i="4" s="1"/>
  <c r="BY352" i="4"/>
  <c r="BZ352" i="4" s="1"/>
  <c r="AL372" i="15" s="1"/>
  <c r="E357" i="4"/>
  <c r="E355" i="12"/>
  <c r="F355" i="12" s="1"/>
  <c r="H355" i="12" s="1"/>
  <c r="O356" i="4"/>
  <c r="AF380" i="4" l="1"/>
  <c r="AS380" i="4" s="1"/>
  <c r="AT380" i="4" s="1"/>
  <c r="AJ402" i="15" s="1"/>
  <c r="AB380" i="4"/>
  <c r="AM380" i="4" s="1"/>
  <c r="X381" i="4"/>
  <c r="Y381" i="4" s="1"/>
  <c r="S381" i="4"/>
  <c r="AL379" i="4"/>
  <c r="AR379" i="4" s="1"/>
  <c r="AD214" i="15" s="1"/>
  <c r="AQ379" i="4"/>
  <c r="BA354" i="4"/>
  <c r="BC353" i="4"/>
  <c r="BF353" i="4" s="1"/>
  <c r="BG353" i="4" s="1"/>
  <c r="BP352" i="4"/>
  <c r="BQ352" i="4" s="1"/>
  <c r="H357" i="4"/>
  <c r="AE381" i="4" l="1"/>
  <c r="V381" i="4"/>
  <c r="E378" i="14"/>
  <c r="F378" i="14" s="1"/>
  <c r="H378" i="14" s="1"/>
  <c r="AU379" i="4"/>
  <c r="AO380" i="4"/>
  <c r="AP380" i="4" s="1"/>
  <c r="AN380" i="4"/>
  <c r="AG380" i="4"/>
  <c r="AH380" i="4" s="1"/>
  <c r="AI380" i="4" s="1"/>
  <c r="AJ380" i="4" s="1"/>
  <c r="AK380" i="4" s="1"/>
  <c r="BH353" i="4"/>
  <c r="BS353" i="4" s="1"/>
  <c r="BL353" i="4"/>
  <c r="AY354" i="4"/>
  <c r="BD354" i="4"/>
  <c r="BW352" i="4"/>
  <c r="BR352" i="4"/>
  <c r="BX352" i="4" s="1"/>
  <c r="G358" i="4"/>
  <c r="J358" i="4" s="1"/>
  <c r="K358" i="4" s="1"/>
  <c r="I357" i="4"/>
  <c r="L357" i="4" s="1"/>
  <c r="AB597" i="15" s="1"/>
  <c r="CA352" i="4" l="1"/>
  <c r="AF733" i="15"/>
  <c r="AL380" i="4"/>
  <c r="AR380" i="4" s="1"/>
  <c r="AD233" i="15" s="1"/>
  <c r="U382" i="4"/>
  <c r="X382" i="4" s="1"/>
  <c r="Y382" i="4" s="1"/>
  <c r="W381" i="4"/>
  <c r="Z381" i="4" s="1"/>
  <c r="AA381" i="4" s="1"/>
  <c r="AQ380" i="4"/>
  <c r="E379" i="14"/>
  <c r="F379" i="14" s="1"/>
  <c r="H379" i="14" s="1"/>
  <c r="BT353" i="4"/>
  <c r="BU353" i="4"/>
  <c r="BV353" i="4" s="1"/>
  <c r="BM353" i="4"/>
  <c r="BN353" i="4" s="1"/>
  <c r="BO353" i="4" s="1"/>
  <c r="BY353" i="4"/>
  <c r="BZ353" i="4" s="1"/>
  <c r="AL32" i="15" s="1"/>
  <c r="BE354" i="4"/>
  <c r="BB354" i="4"/>
  <c r="BK354" i="4"/>
  <c r="E358" i="4"/>
  <c r="H358" i="4" s="1"/>
  <c r="G359" i="4" s="1"/>
  <c r="J359" i="4" s="1"/>
  <c r="K359" i="4" s="1"/>
  <c r="E356" i="12"/>
  <c r="F356" i="12" s="1"/>
  <c r="H356" i="12" s="1"/>
  <c r="O357" i="4"/>
  <c r="AU380" i="4" l="1"/>
  <c r="S382" i="4"/>
  <c r="AF381" i="4"/>
  <c r="AB381" i="4"/>
  <c r="AM381" i="4" s="1"/>
  <c r="E359" i="4"/>
  <c r="I358" i="4"/>
  <c r="L358" i="4" s="1"/>
  <c r="BC354" i="4"/>
  <c r="BF354" i="4" s="1"/>
  <c r="BG354" i="4" s="1"/>
  <c r="BA355" i="4"/>
  <c r="BP353" i="4"/>
  <c r="BR353" i="4" s="1"/>
  <c r="E357" i="12" l="1"/>
  <c r="F357" i="12" s="1"/>
  <c r="H357" i="12" s="1"/>
  <c r="AB656" i="15"/>
  <c r="AN381" i="4"/>
  <c r="AO381" i="4"/>
  <c r="AP381" i="4" s="1"/>
  <c r="AS381" i="4"/>
  <c r="AT381" i="4" s="1"/>
  <c r="AJ403" i="15" s="1"/>
  <c r="AG381" i="4"/>
  <c r="AH381" i="4" s="1"/>
  <c r="AI381" i="4" s="1"/>
  <c r="AJ381" i="4" s="1"/>
  <c r="V382" i="4"/>
  <c r="AE382" i="4"/>
  <c r="BQ353" i="4"/>
  <c r="O358" i="4"/>
  <c r="H359" i="4"/>
  <c r="I359" i="4" s="1"/>
  <c r="L359" i="4" s="1"/>
  <c r="AB37" i="15" s="1"/>
  <c r="BW353" i="4"/>
  <c r="AY355" i="4"/>
  <c r="BD355" i="4"/>
  <c r="BX353" i="4"/>
  <c r="BH354" i="4"/>
  <c r="BS354" i="4" s="1"/>
  <c r="BL354" i="4"/>
  <c r="BM354" i="4" s="1"/>
  <c r="BN354" i="4" s="1"/>
  <c r="BO354" i="4" s="1"/>
  <c r="CA353" i="4" l="1"/>
  <c r="AF663" i="15"/>
  <c r="W382" i="4"/>
  <c r="Z382" i="4" s="1"/>
  <c r="AA382" i="4" s="1"/>
  <c r="U383" i="4"/>
  <c r="X383" i="4" s="1"/>
  <c r="Y383" i="4" s="1"/>
  <c r="AL381" i="4"/>
  <c r="AR381" i="4" s="1"/>
  <c r="AD247" i="15" s="1"/>
  <c r="AQ381" i="4"/>
  <c r="AK381" i="4"/>
  <c r="G360" i="4"/>
  <c r="J360" i="4" s="1"/>
  <c r="K360" i="4" s="1"/>
  <c r="BT354" i="4"/>
  <c r="BU354" i="4"/>
  <c r="BV354" i="4" s="1"/>
  <c r="BE355" i="4"/>
  <c r="BP354" i="4"/>
  <c r="BR354" i="4" s="1"/>
  <c r="BY354" i="4"/>
  <c r="BZ354" i="4" s="1"/>
  <c r="AL373" i="15" s="1"/>
  <c r="BB355" i="4"/>
  <c r="BK355" i="4"/>
  <c r="O359" i="4"/>
  <c r="E358" i="12"/>
  <c r="F358" i="12" s="1"/>
  <c r="H358" i="12" s="1"/>
  <c r="S383" i="4" l="1"/>
  <c r="AE383" i="4" s="1"/>
  <c r="AB382" i="4"/>
  <c r="AM382" i="4" s="1"/>
  <c r="AF382" i="4"/>
  <c r="E380" i="14"/>
  <c r="F380" i="14" s="1"/>
  <c r="H380" i="14" s="1"/>
  <c r="AU381" i="4"/>
  <c r="E360" i="4"/>
  <c r="H360" i="4" s="1"/>
  <c r="BQ354" i="4"/>
  <c r="BX354" i="4"/>
  <c r="BA356" i="4"/>
  <c r="BC355" i="4"/>
  <c r="V383" i="4" l="1"/>
  <c r="U384" i="4" s="1"/>
  <c r="CA354" i="4"/>
  <c r="AF726" i="15"/>
  <c r="AS382" i="4"/>
  <c r="AT382" i="4" s="1"/>
  <c r="AJ404" i="15" s="1"/>
  <c r="AG382" i="4"/>
  <c r="AH382" i="4" s="1"/>
  <c r="AI382" i="4" s="1"/>
  <c r="AJ382" i="4" s="1"/>
  <c r="AO382" i="4"/>
  <c r="AP382" i="4" s="1"/>
  <c r="AN382" i="4"/>
  <c r="BW354" i="4"/>
  <c r="AY356" i="4"/>
  <c r="BK356" i="4" s="1"/>
  <c r="BD356" i="4"/>
  <c r="BF355" i="4"/>
  <c r="BG355" i="4" s="1"/>
  <c r="I360" i="4"/>
  <c r="L360" i="4" s="1"/>
  <c r="AB437" i="15" s="1"/>
  <c r="G361" i="4"/>
  <c r="J361" i="4" s="1"/>
  <c r="K361" i="4" s="1"/>
  <c r="W383" i="4" l="1"/>
  <c r="Z383" i="4" s="1"/>
  <c r="AA383" i="4" s="1"/>
  <c r="AK382" i="4"/>
  <c r="AB383" i="4"/>
  <c r="AM383" i="4" s="1"/>
  <c r="AN383" i="4" s="1"/>
  <c r="AF383" i="4"/>
  <c r="AS383" i="4" s="1"/>
  <c r="AT383" i="4" s="1"/>
  <c r="AJ29" i="15" s="1"/>
  <c r="S384" i="4"/>
  <c r="X384" i="4"/>
  <c r="Y384" i="4" s="1"/>
  <c r="AL382" i="4"/>
  <c r="AR382" i="4" s="1"/>
  <c r="AD248" i="15" s="1"/>
  <c r="AQ382" i="4"/>
  <c r="BE356" i="4"/>
  <c r="BH355" i="4"/>
  <c r="BS355" i="4" s="1"/>
  <c r="BL355" i="4"/>
  <c r="BB356" i="4"/>
  <c r="E361" i="4"/>
  <c r="H361" i="4" s="1"/>
  <c r="E359" i="12"/>
  <c r="F359" i="12" s="1"/>
  <c r="H359" i="12" s="1"/>
  <c r="O360" i="4"/>
  <c r="AG383" i="4" l="1"/>
  <c r="AH383" i="4" s="1"/>
  <c r="AI383" i="4" s="1"/>
  <c r="AJ383" i="4" s="1"/>
  <c r="AK383" i="4" s="1"/>
  <c r="AE384" i="4"/>
  <c r="V384" i="4"/>
  <c r="AO383" i="4"/>
  <c r="AP383" i="4" s="1"/>
  <c r="AQ383" i="4" s="1"/>
  <c r="AL383" i="4"/>
  <c r="AU382" i="4"/>
  <c r="E381" i="14"/>
  <c r="F381" i="14" s="1"/>
  <c r="H381" i="14" s="1"/>
  <c r="BT355" i="4"/>
  <c r="BU355" i="4"/>
  <c r="BV355" i="4" s="1"/>
  <c r="BM355" i="4"/>
  <c r="BN355" i="4" s="1"/>
  <c r="BO355" i="4" s="1"/>
  <c r="BY355" i="4"/>
  <c r="BZ355" i="4" s="1"/>
  <c r="AL374" i="15" s="1"/>
  <c r="BC356" i="4"/>
  <c r="BF356" i="4" s="1"/>
  <c r="BG356" i="4" s="1"/>
  <c r="BA357" i="4"/>
  <c r="I361" i="4"/>
  <c r="L361" i="4" s="1"/>
  <c r="AB475" i="15" s="1"/>
  <c r="G362" i="4"/>
  <c r="J362" i="4" s="1"/>
  <c r="K362" i="4" s="1"/>
  <c r="AR383" i="4" l="1"/>
  <c r="AD26" i="15" s="1"/>
  <c r="W384" i="4"/>
  <c r="Z384" i="4" s="1"/>
  <c r="AA384" i="4" s="1"/>
  <c r="U385" i="4"/>
  <c r="E382" i="14"/>
  <c r="F382" i="14" s="1"/>
  <c r="H382" i="14" s="1"/>
  <c r="AU383" i="4"/>
  <c r="BH356" i="4"/>
  <c r="BS356" i="4" s="1"/>
  <c r="BL356" i="4"/>
  <c r="BM356" i="4" s="1"/>
  <c r="BN356" i="4" s="1"/>
  <c r="BO356" i="4" s="1"/>
  <c r="BP356" i="4" s="1"/>
  <c r="AY357" i="4"/>
  <c r="BD357" i="4"/>
  <c r="BE357" i="4" s="1"/>
  <c r="BP355" i="4"/>
  <c r="BQ355" i="4" s="1"/>
  <c r="E362" i="4"/>
  <c r="E360" i="12"/>
  <c r="F360" i="12" s="1"/>
  <c r="H360" i="12" s="1"/>
  <c r="O361" i="4"/>
  <c r="S385" i="4" l="1"/>
  <c r="X385" i="4"/>
  <c r="Y385" i="4" s="1"/>
  <c r="AF384" i="4"/>
  <c r="AB384" i="4"/>
  <c r="AM384" i="4" s="1"/>
  <c r="BR355" i="4"/>
  <c r="BX355" i="4" s="1"/>
  <c r="BQ356" i="4"/>
  <c r="BT356" i="4"/>
  <c r="BU356" i="4"/>
  <c r="BV356" i="4" s="1"/>
  <c r="BY356" i="4"/>
  <c r="BZ356" i="4" s="1"/>
  <c r="AL18" i="15" s="1"/>
  <c r="BR356" i="4"/>
  <c r="BW355" i="4"/>
  <c r="BB357" i="4"/>
  <c r="BK357" i="4"/>
  <c r="H362" i="4"/>
  <c r="CA355" i="4" l="1"/>
  <c r="AF735" i="15"/>
  <c r="AN384" i="4"/>
  <c r="AO384" i="4"/>
  <c r="AG384" i="4"/>
  <c r="AH384" i="4" s="1"/>
  <c r="AI384" i="4" s="1"/>
  <c r="AS384" i="4"/>
  <c r="AT384" i="4" s="1"/>
  <c r="AJ405" i="15" s="1"/>
  <c r="AE385" i="4"/>
  <c r="V385" i="4"/>
  <c r="BW356" i="4"/>
  <c r="BA358" i="4"/>
  <c r="BC357" i="4"/>
  <c r="G363" i="4"/>
  <c r="J363" i="4" s="1"/>
  <c r="K363" i="4" s="1"/>
  <c r="I362" i="4"/>
  <c r="L362" i="4" s="1"/>
  <c r="AB51" i="15" s="1"/>
  <c r="U386" i="4" l="1"/>
  <c r="X386" i="4" s="1"/>
  <c r="Y386" i="4" s="1"/>
  <c r="W385" i="4"/>
  <c r="Z385" i="4" s="1"/>
  <c r="AA385" i="4" s="1"/>
  <c r="AJ384" i="4"/>
  <c r="AL384" i="4" s="1"/>
  <c r="AP384" i="4"/>
  <c r="BX356" i="4"/>
  <c r="BF357" i="4"/>
  <c r="BG357" i="4" s="1"/>
  <c r="AY358" i="4"/>
  <c r="BK358" i="4" s="1"/>
  <c r="BD358" i="4"/>
  <c r="E363" i="4"/>
  <c r="O362" i="4"/>
  <c r="E361" i="12"/>
  <c r="F361" i="12" s="1"/>
  <c r="H361" i="12" s="1"/>
  <c r="CA356" i="4" l="1"/>
  <c r="AF447" i="15"/>
  <c r="AR384" i="4"/>
  <c r="AD181" i="15" s="1"/>
  <c r="AK384" i="4"/>
  <c r="AQ384" i="4"/>
  <c r="S386" i="4"/>
  <c r="AB385" i="4"/>
  <c r="AM385" i="4" s="1"/>
  <c r="AF385" i="4"/>
  <c r="BH357" i="4"/>
  <c r="BS357" i="4" s="1"/>
  <c r="BL357" i="4"/>
  <c r="BM357" i="4" s="1"/>
  <c r="BN357" i="4" s="1"/>
  <c r="BO357" i="4" s="1"/>
  <c r="BE358" i="4"/>
  <c r="BB358" i="4"/>
  <c r="H363" i="4"/>
  <c r="G364" i="4" s="1"/>
  <c r="J364" i="4" s="1"/>
  <c r="K364" i="4" s="1"/>
  <c r="AU384" i="4" l="1"/>
  <c r="E383" i="14"/>
  <c r="F383" i="14" s="1"/>
  <c r="H383" i="14" s="1"/>
  <c r="AS385" i="4"/>
  <c r="AT385" i="4" s="1"/>
  <c r="AJ406" i="15" s="1"/>
  <c r="AN385" i="4"/>
  <c r="AO385" i="4"/>
  <c r="AE386" i="4"/>
  <c r="V386" i="4"/>
  <c r="AG385" i="4"/>
  <c r="AH385" i="4" s="1"/>
  <c r="AI385" i="4" s="1"/>
  <c r="BT357" i="4"/>
  <c r="BU357" i="4"/>
  <c r="BV357" i="4" s="1"/>
  <c r="BP357" i="4"/>
  <c r="BA359" i="4"/>
  <c r="BC358" i="4"/>
  <c r="BY357" i="4"/>
  <c r="BZ357" i="4" s="1"/>
  <c r="AL375" i="15" s="1"/>
  <c r="I363" i="4"/>
  <c r="L363" i="4" s="1"/>
  <c r="E364" i="4"/>
  <c r="O363" i="4" l="1"/>
  <c r="AB331" i="15"/>
  <c r="AP385" i="4"/>
  <c r="AJ385" i="4"/>
  <c r="AK385" i="4" s="1"/>
  <c r="W386" i="4"/>
  <c r="Z386" i="4" s="1"/>
  <c r="AA386" i="4" s="1"/>
  <c r="U387" i="4"/>
  <c r="X387" i="4" s="1"/>
  <c r="Y387" i="4" s="1"/>
  <c r="BW357" i="4"/>
  <c r="BR357" i="4"/>
  <c r="BX357" i="4" s="1"/>
  <c r="BQ357" i="4"/>
  <c r="BF358" i="4"/>
  <c r="BG358" i="4" s="1"/>
  <c r="AY359" i="4"/>
  <c r="BK359" i="4" s="1"/>
  <c r="BD359" i="4"/>
  <c r="E362" i="12"/>
  <c r="F362" i="12" s="1"/>
  <c r="H362" i="12" s="1"/>
  <c r="H364" i="4"/>
  <c r="CA357" i="4" l="1"/>
  <c r="AF603" i="15"/>
  <c r="AQ385" i="4"/>
  <c r="AL385" i="4"/>
  <c r="AR385" i="4" s="1"/>
  <c r="AD201" i="15" s="1"/>
  <c r="AF386" i="4"/>
  <c r="AB386" i="4"/>
  <c r="AM386" i="4" s="1"/>
  <c r="S387" i="4"/>
  <c r="BH358" i="4"/>
  <c r="BS358" i="4" s="1"/>
  <c r="BL358" i="4"/>
  <c r="BM358" i="4" s="1"/>
  <c r="BN358" i="4" s="1"/>
  <c r="BO358" i="4" s="1"/>
  <c r="BE359" i="4"/>
  <c r="BB359" i="4"/>
  <c r="I364" i="4"/>
  <c r="L364" i="4" s="1"/>
  <c r="AB363" i="15" s="1"/>
  <c r="G365" i="4"/>
  <c r="J365" i="4" s="1"/>
  <c r="K365" i="4" s="1"/>
  <c r="AN386" i="4" l="1"/>
  <c r="AO386" i="4"/>
  <c r="AG386" i="4"/>
  <c r="AH386" i="4" s="1"/>
  <c r="AI386" i="4" s="1"/>
  <c r="AS386" i="4"/>
  <c r="AT386" i="4" s="1"/>
  <c r="AJ407" i="15" s="1"/>
  <c r="E384" i="14"/>
  <c r="F384" i="14" s="1"/>
  <c r="H384" i="14" s="1"/>
  <c r="AU385" i="4"/>
  <c r="AE387" i="4"/>
  <c r="V387" i="4"/>
  <c r="BT358" i="4"/>
  <c r="BU358" i="4"/>
  <c r="BV358" i="4" s="1"/>
  <c r="BP358" i="4"/>
  <c r="BR358" i="4" s="1"/>
  <c r="BY358" i="4"/>
  <c r="BZ358" i="4" s="1"/>
  <c r="AL376" i="15" s="1"/>
  <c r="BC359" i="4"/>
  <c r="BF359" i="4" s="1"/>
  <c r="BG359" i="4" s="1"/>
  <c r="BA360" i="4"/>
  <c r="E365" i="4"/>
  <c r="E363" i="12"/>
  <c r="F363" i="12" s="1"/>
  <c r="H363" i="12" s="1"/>
  <c r="O364" i="4"/>
  <c r="AJ386" i="4" l="1"/>
  <c r="AK386" i="4" s="1"/>
  <c r="AP386" i="4"/>
  <c r="W387" i="4"/>
  <c r="Z387" i="4" s="1"/>
  <c r="AA387" i="4" s="1"/>
  <c r="U388" i="4"/>
  <c r="X388" i="4" s="1"/>
  <c r="AL386" i="4"/>
  <c r="BQ358" i="4"/>
  <c r="AY360" i="4"/>
  <c r="BD360" i="4"/>
  <c r="BH359" i="4"/>
  <c r="BL359" i="4"/>
  <c r="BW358" i="4"/>
  <c r="H365" i="4"/>
  <c r="AQ386" i="4" l="1"/>
  <c r="S388" i="4"/>
  <c r="AE388" i="4" s="1"/>
  <c r="AR386" i="4"/>
  <c r="AU386" i="4" s="1"/>
  <c r="Y388" i="4"/>
  <c r="AB387" i="4"/>
  <c r="AM387" i="4" s="1"/>
  <c r="AF387" i="4"/>
  <c r="V388" i="4"/>
  <c r="BS359" i="4"/>
  <c r="BT359" i="4" s="1"/>
  <c r="BE360" i="4"/>
  <c r="BM359" i="4"/>
  <c r="BN359" i="4" s="1"/>
  <c r="BO359" i="4" s="1"/>
  <c r="BY359" i="4"/>
  <c r="BZ359" i="4" s="1"/>
  <c r="AL20" i="15" s="1"/>
  <c r="BX358" i="4"/>
  <c r="BK360" i="4"/>
  <c r="BB360" i="4"/>
  <c r="I365" i="4"/>
  <c r="L365" i="4" s="1"/>
  <c r="AB13" i="15" s="1"/>
  <c r="G366" i="4"/>
  <c r="J366" i="4" s="1"/>
  <c r="K366" i="4" s="1"/>
  <c r="CA358" i="4" l="1"/>
  <c r="AF642" i="15"/>
  <c r="E385" i="14"/>
  <c r="F385" i="14" s="1"/>
  <c r="H385" i="14" s="1"/>
  <c r="AD219" i="15"/>
  <c r="AG387" i="4"/>
  <c r="AH387" i="4" s="1"/>
  <c r="AI387" i="4" s="1"/>
  <c r="AS387" i="4"/>
  <c r="AT387" i="4" s="1"/>
  <c r="AJ408" i="15" s="1"/>
  <c r="AN387" i="4"/>
  <c r="AO387" i="4"/>
  <c r="U389" i="4"/>
  <c r="W388" i="4"/>
  <c r="Z388" i="4" s="1"/>
  <c r="AA388" i="4" s="1"/>
  <c r="BU359" i="4"/>
  <c r="BV359" i="4" s="1"/>
  <c r="BP359" i="4"/>
  <c r="BQ359" i="4" s="1"/>
  <c r="BC360" i="4"/>
  <c r="BA361" i="4"/>
  <c r="E366" i="4"/>
  <c r="O365" i="4"/>
  <c r="E364" i="12"/>
  <c r="F364" i="12" s="1"/>
  <c r="H364" i="12" s="1"/>
  <c r="AB388" i="4" l="1"/>
  <c r="AM388" i="4" s="1"/>
  <c r="AN388" i="4" s="1"/>
  <c r="AF388" i="4"/>
  <c r="S389" i="4"/>
  <c r="X389" i="4"/>
  <c r="AP387" i="4"/>
  <c r="AJ387" i="4"/>
  <c r="AK387" i="4" s="1"/>
  <c r="BR359" i="4"/>
  <c r="BX359" i="4" s="1"/>
  <c r="AY361" i="4"/>
  <c r="BK361" i="4" s="1"/>
  <c r="BD361" i="4"/>
  <c r="BF360" i="4"/>
  <c r="BG360" i="4" s="1"/>
  <c r="BW359" i="4"/>
  <c r="H366" i="4"/>
  <c r="I366" i="4" s="1"/>
  <c r="L366" i="4" s="1"/>
  <c r="AB205" i="15" s="1"/>
  <c r="AO388" i="4" l="1"/>
  <c r="CA359" i="4"/>
  <c r="AF355" i="15"/>
  <c r="AP388" i="4"/>
  <c r="AE389" i="4"/>
  <c r="V389" i="4"/>
  <c r="AG388" i="4"/>
  <c r="AH388" i="4" s="1"/>
  <c r="AI388" i="4" s="1"/>
  <c r="AS388" i="4"/>
  <c r="AT388" i="4" s="1"/>
  <c r="AJ409" i="15" s="1"/>
  <c r="AQ387" i="4"/>
  <c r="AL387" i="4"/>
  <c r="AR387" i="4" s="1"/>
  <c r="AD236" i="15" s="1"/>
  <c r="Y389" i="4"/>
  <c r="BH360" i="4"/>
  <c r="BS360" i="4" s="1"/>
  <c r="BL360" i="4"/>
  <c r="BE361" i="4"/>
  <c r="BB361" i="4"/>
  <c r="G367" i="4"/>
  <c r="J367" i="4" s="1"/>
  <c r="K367" i="4" s="1"/>
  <c r="O366" i="4"/>
  <c r="E365" i="12"/>
  <c r="F365" i="12" s="1"/>
  <c r="H365" i="12" s="1"/>
  <c r="W389" i="4" l="1"/>
  <c r="Z389" i="4" s="1"/>
  <c r="AA389" i="4" s="1"/>
  <c r="U390" i="4"/>
  <c r="X390" i="4" s="1"/>
  <c r="Y390" i="4" s="1"/>
  <c r="E386" i="14"/>
  <c r="F386" i="14" s="1"/>
  <c r="H386" i="14" s="1"/>
  <c r="AU387" i="4"/>
  <c r="AJ388" i="4"/>
  <c r="AL388" i="4" s="1"/>
  <c r="AR388" i="4" s="1"/>
  <c r="E367" i="4"/>
  <c r="H367" i="4" s="1"/>
  <c r="BT360" i="4"/>
  <c r="BU360" i="4"/>
  <c r="BV360" i="4" s="1"/>
  <c r="BC361" i="4"/>
  <c r="BF361" i="4" s="1"/>
  <c r="BG361" i="4" s="1"/>
  <c r="BA362" i="4"/>
  <c r="BM360" i="4"/>
  <c r="BN360" i="4" s="1"/>
  <c r="BO360" i="4" s="1"/>
  <c r="BP360" i="4" s="1"/>
  <c r="BY360" i="4"/>
  <c r="BZ360" i="4" s="1"/>
  <c r="AL377" i="15" s="1"/>
  <c r="AQ388" i="4" l="1"/>
  <c r="E387" i="14"/>
  <c r="F387" i="14" s="1"/>
  <c r="H387" i="14" s="1"/>
  <c r="AD138" i="15"/>
  <c r="S390" i="4"/>
  <c r="AK388" i="4"/>
  <c r="AU388" i="4"/>
  <c r="AF389" i="4"/>
  <c r="AG389" i="4" s="1"/>
  <c r="AH389" i="4" s="1"/>
  <c r="AI389" i="4" s="1"/>
  <c r="AB389" i="4"/>
  <c r="AM389" i="4" s="1"/>
  <c r="AY362" i="4"/>
  <c r="BD362" i="4"/>
  <c r="BE362" i="4" s="1"/>
  <c r="BR360" i="4"/>
  <c r="BX360" i="4" s="1"/>
  <c r="BH361" i="4"/>
  <c r="BS361" i="4" s="1"/>
  <c r="BL361" i="4"/>
  <c r="BM361" i="4" s="1"/>
  <c r="BN361" i="4" s="1"/>
  <c r="BO361" i="4" s="1"/>
  <c r="BQ360" i="4"/>
  <c r="BW360" i="4"/>
  <c r="G368" i="4"/>
  <c r="J368" i="4" s="1"/>
  <c r="K368" i="4" s="1"/>
  <c r="I367" i="4"/>
  <c r="L367" i="4" s="1"/>
  <c r="AB213" i="15" s="1"/>
  <c r="CA360" i="4" l="1"/>
  <c r="AF474" i="15"/>
  <c r="AE390" i="4"/>
  <c r="V390" i="4"/>
  <c r="AN389" i="4"/>
  <c r="AO389" i="4"/>
  <c r="AS389" i="4"/>
  <c r="AT389" i="4" s="1"/>
  <c r="AJ410" i="15" s="1"/>
  <c r="AJ389" i="4"/>
  <c r="BT361" i="4"/>
  <c r="BU361" i="4"/>
  <c r="BV361" i="4" s="1"/>
  <c r="BP361" i="4"/>
  <c r="BQ361" i="4" s="1"/>
  <c r="BY361" i="4"/>
  <c r="BZ361" i="4" s="1"/>
  <c r="AL378" i="15" s="1"/>
  <c r="BK362" i="4"/>
  <c r="BB362" i="4"/>
  <c r="E368" i="4"/>
  <c r="E366" i="12"/>
  <c r="F366" i="12" s="1"/>
  <c r="H366" i="12" s="1"/>
  <c r="O367" i="4"/>
  <c r="W390" i="4" l="1"/>
  <c r="Z390" i="4" s="1"/>
  <c r="AA390" i="4" s="1"/>
  <c r="U391" i="4"/>
  <c r="AP389" i="4"/>
  <c r="AQ389" i="4" s="1"/>
  <c r="AK389" i="4"/>
  <c r="AL389" i="4"/>
  <c r="BW361" i="4"/>
  <c r="BC362" i="4"/>
  <c r="BA363" i="4"/>
  <c r="BR361" i="4"/>
  <c r="H368" i="4"/>
  <c r="AR389" i="4" l="1"/>
  <c r="AU389" i="4" s="1"/>
  <c r="E388" i="14"/>
  <c r="F388" i="14" s="1"/>
  <c r="H388" i="14" s="1"/>
  <c r="AD207" i="15"/>
  <c r="X391" i="4"/>
  <c r="Y391" i="4" s="1"/>
  <c r="S391" i="4"/>
  <c r="AF390" i="4"/>
  <c r="AB390" i="4"/>
  <c r="AM390" i="4" s="1"/>
  <c r="AN390" i="4" s="1"/>
  <c r="BX361" i="4"/>
  <c r="BF362" i="4"/>
  <c r="BG362" i="4" s="1"/>
  <c r="AY363" i="4"/>
  <c r="BK363" i="4" s="1"/>
  <c r="BD363" i="4"/>
  <c r="G369" i="4"/>
  <c r="I368" i="4"/>
  <c r="L368" i="4" s="1"/>
  <c r="AB162" i="15" s="1"/>
  <c r="CA361" i="4" l="1"/>
  <c r="AF512" i="15"/>
  <c r="AS390" i="4"/>
  <c r="AT390" i="4" s="1"/>
  <c r="AJ411" i="15" s="1"/>
  <c r="V391" i="4"/>
  <c r="AE391" i="4"/>
  <c r="AO390" i="4"/>
  <c r="AP390" i="4" s="1"/>
  <c r="AG390" i="4"/>
  <c r="AH390" i="4" s="1"/>
  <c r="AI390" i="4" s="1"/>
  <c r="BH362" i="4"/>
  <c r="BS362" i="4" s="1"/>
  <c r="BL362" i="4"/>
  <c r="BM362" i="4" s="1"/>
  <c r="BN362" i="4" s="1"/>
  <c r="BO362" i="4" s="1"/>
  <c r="BE363" i="4"/>
  <c r="BB363" i="4"/>
  <c r="E367" i="12"/>
  <c r="F367" i="12" s="1"/>
  <c r="H367" i="12" s="1"/>
  <c r="O368" i="4"/>
  <c r="J369" i="4"/>
  <c r="K369" i="4" s="1"/>
  <c r="E369" i="4"/>
  <c r="U392" i="4" l="1"/>
  <c r="X392" i="4" s="1"/>
  <c r="Y392" i="4" s="1"/>
  <c r="W391" i="4"/>
  <c r="Z391" i="4" s="1"/>
  <c r="AA391" i="4" s="1"/>
  <c r="AJ390" i="4"/>
  <c r="AL390" i="4" s="1"/>
  <c r="AR390" i="4" s="1"/>
  <c r="AD129" i="15" s="1"/>
  <c r="BT362" i="4"/>
  <c r="BU362" i="4"/>
  <c r="BV362" i="4" s="1"/>
  <c r="BP362" i="4"/>
  <c r="BQ362" i="4" s="1"/>
  <c r="BC363" i="4"/>
  <c r="BF363" i="4" s="1"/>
  <c r="BG363" i="4" s="1"/>
  <c r="BA364" i="4"/>
  <c r="BY362" i="4"/>
  <c r="BZ362" i="4" s="1"/>
  <c r="AL379" i="15" s="1"/>
  <c r="H369" i="4"/>
  <c r="S392" i="4" l="1"/>
  <c r="AQ390" i="4"/>
  <c r="AE392" i="4"/>
  <c r="V392" i="4"/>
  <c r="AF391" i="4"/>
  <c r="AS391" i="4" s="1"/>
  <c r="AT391" i="4" s="1"/>
  <c r="AJ412" i="15" s="1"/>
  <c r="AB391" i="4"/>
  <c r="AM391" i="4" s="1"/>
  <c r="AK390" i="4"/>
  <c r="E389" i="14"/>
  <c r="F389" i="14" s="1"/>
  <c r="H389" i="14" s="1"/>
  <c r="AU390" i="4"/>
  <c r="BR362" i="4"/>
  <c r="AY364" i="4"/>
  <c r="BD364" i="4"/>
  <c r="BW362" i="4"/>
  <c r="BH363" i="4"/>
  <c r="BS363" i="4" s="1"/>
  <c r="BL363" i="4"/>
  <c r="I369" i="4"/>
  <c r="L369" i="4" s="1"/>
  <c r="AB191" i="15" s="1"/>
  <c r="G370" i="4"/>
  <c r="AN391" i="4" l="1"/>
  <c r="AO391" i="4"/>
  <c r="AP391" i="4" s="1"/>
  <c r="U393" i="4"/>
  <c r="W392" i="4"/>
  <c r="Z392" i="4" s="1"/>
  <c r="AA392" i="4" s="1"/>
  <c r="AG391" i="4"/>
  <c r="AH391" i="4" s="1"/>
  <c r="AI391" i="4" s="1"/>
  <c r="AJ391" i="4" s="1"/>
  <c r="AK391" i="4" s="1"/>
  <c r="BT363" i="4"/>
  <c r="BU363" i="4"/>
  <c r="BV363" i="4" s="1"/>
  <c r="BY363" i="4"/>
  <c r="BZ363" i="4" s="1"/>
  <c r="AL380" i="15" s="1"/>
  <c r="BE364" i="4"/>
  <c r="BM363" i="4"/>
  <c r="BN363" i="4" s="1"/>
  <c r="BO363" i="4" s="1"/>
  <c r="BP363" i="4" s="1"/>
  <c r="BB364" i="4"/>
  <c r="BK364" i="4"/>
  <c r="BX362" i="4"/>
  <c r="E368" i="12"/>
  <c r="F368" i="12" s="1"/>
  <c r="H368" i="12" s="1"/>
  <c r="O369" i="4"/>
  <c r="J370" i="4"/>
  <c r="K370" i="4" s="1"/>
  <c r="E370" i="4"/>
  <c r="AL391" i="4" l="1"/>
  <c r="AR391" i="4" s="1"/>
  <c r="AD161" i="15" s="1"/>
  <c r="CA362" i="4"/>
  <c r="AF343" i="15"/>
  <c r="AQ391" i="4"/>
  <c r="X393" i="4"/>
  <c r="Y393" i="4" s="1"/>
  <c r="S393" i="4"/>
  <c r="AB392" i="4"/>
  <c r="AM392" i="4" s="1"/>
  <c r="AF392" i="4"/>
  <c r="AS392" i="4" s="1"/>
  <c r="AT392" i="4" s="1"/>
  <c r="AJ413" i="15" s="1"/>
  <c r="AU391" i="4"/>
  <c r="BA365" i="4"/>
  <c r="BC364" i="4"/>
  <c r="BF364" i="4" s="1"/>
  <c r="BG364" i="4" s="1"/>
  <c r="BQ363" i="4"/>
  <c r="BW363" i="4"/>
  <c r="BR363" i="4"/>
  <c r="BX363" i="4" s="1"/>
  <c r="H370" i="4"/>
  <c r="E390" i="14" l="1"/>
  <c r="F390" i="14" s="1"/>
  <c r="H390" i="14" s="1"/>
  <c r="CA363" i="4"/>
  <c r="AF345" i="15"/>
  <c r="AN392" i="4"/>
  <c r="AO392" i="4"/>
  <c r="AP392" i="4" s="1"/>
  <c r="AE393" i="4"/>
  <c r="V393" i="4"/>
  <c r="AG392" i="4"/>
  <c r="AH392" i="4" s="1"/>
  <c r="AI392" i="4" s="1"/>
  <c r="BH364" i="4"/>
  <c r="BS364" i="4" s="1"/>
  <c r="BL364" i="4"/>
  <c r="AY365" i="4"/>
  <c r="BD365" i="4"/>
  <c r="G371" i="4"/>
  <c r="J371" i="4" s="1"/>
  <c r="K371" i="4" s="1"/>
  <c r="I370" i="4"/>
  <c r="L370" i="4" s="1"/>
  <c r="AB188" i="15" s="1"/>
  <c r="U394" i="4" l="1"/>
  <c r="X394" i="4" s="1"/>
  <c r="Y394" i="4" s="1"/>
  <c r="W393" i="4"/>
  <c r="Z393" i="4" s="1"/>
  <c r="AA393" i="4" s="1"/>
  <c r="AJ392" i="4"/>
  <c r="AK392" i="4" s="1"/>
  <c r="BT364" i="4"/>
  <c r="BU364" i="4"/>
  <c r="BV364" i="4" s="1"/>
  <c r="BB365" i="4"/>
  <c r="BK365" i="4"/>
  <c r="BM364" i="4"/>
  <c r="BN364" i="4" s="1"/>
  <c r="BO364" i="4" s="1"/>
  <c r="BY364" i="4"/>
  <c r="BZ364" i="4" s="1"/>
  <c r="AL381" i="15" s="1"/>
  <c r="BE365" i="4"/>
  <c r="E371" i="4"/>
  <c r="E369" i="12"/>
  <c r="F369" i="12" s="1"/>
  <c r="H369" i="12" s="1"/>
  <c r="O370" i="4"/>
  <c r="S394" i="4" l="1"/>
  <c r="AE394" i="4" s="1"/>
  <c r="AB393" i="4"/>
  <c r="AM393" i="4" s="1"/>
  <c r="AF393" i="4"/>
  <c r="V394" i="4"/>
  <c r="AL392" i="4"/>
  <c r="AR392" i="4" s="1"/>
  <c r="AD146" i="15" s="1"/>
  <c r="AQ392" i="4"/>
  <c r="BA366" i="4"/>
  <c r="BC365" i="4"/>
  <c r="BF365" i="4" s="1"/>
  <c r="BG365" i="4" s="1"/>
  <c r="BP364" i="4"/>
  <c r="H371" i="4"/>
  <c r="I371" i="4" s="1"/>
  <c r="L371" i="4" s="1"/>
  <c r="O371" i="4" l="1"/>
  <c r="AB199" i="15"/>
  <c r="U395" i="4"/>
  <c r="X395" i="4" s="1"/>
  <c r="Y395" i="4" s="1"/>
  <c r="W394" i="4"/>
  <c r="Z394" i="4" s="1"/>
  <c r="AA394" i="4" s="1"/>
  <c r="AG393" i="4"/>
  <c r="AH393" i="4" s="1"/>
  <c r="AI393" i="4" s="1"/>
  <c r="AS393" i="4"/>
  <c r="AT393" i="4" s="1"/>
  <c r="AJ414" i="15" s="1"/>
  <c r="S395" i="4"/>
  <c r="AE395" i="4" s="1"/>
  <c r="E391" i="14"/>
  <c r="F391" i="14" s="1"/>
  <c r="H391" i="14" s="1"/>
  <c r="AU392" i="4"/>
  <c r="AN393" i="4"/>
  <c r="AO393" i="4"/>
  <c r="AP393" i="4" s="1"/>
  <c r="BH365" i="4"/>
  <c r="BS365" i="4" s="1"/>
  <c r="BL365" i="4"/>
  <c r="BW364" i="4"/>
  <c r="BR364" i="4"/>
  <c r="BX364" i="4" s="1"/>
  <c r="BQ364" i="4"/>
  <c r="AY366" i="4"/>
  <c r="BD366" i="4"/>
  <c r="G372" i="4"/>
  <c r="J372" i="4" s="1"/>
  <c r="K372" i="4" s="1"/>
  <c r="E370" i="12"/>
  <c r="F370" i="12" s="1"/>
  <c r="H370" i="12" s="1"/>
  <c r="CA364" i="4" l="1"/>
  <c r="AF379" i="15"/>
  <c r="V395" i="4"/>
  <c r="U396" i="4" s="1"/>
  <c r="X396" i="4" s="1"/>
  <c r="Y396" i="4" s="1"/>
  <c r="AJ393" i="4"/>
  <c r="AQ393" i="4" s="1"/>
  <c r="AF394" i="4"/>
  <c r="AB394" i="4"/>
  <c r="AM394" i="4" s="1"/>
  <c r="AN394" i="4" s="1"/>
  <c r="BM365" i="4"/>
  <c r="BN365" i="4" s="1"/>
  <c r="BO365" i="4" s="1"/>
  <c r="BY365" i="4"/>
  <c r="BZ365" i="4" s="1"/>
  <c r="AL12" i="15" s="1"/>
  <c r="BK366" i="4"/>
  <c r="BB366" i="4"/>
  <c r="BE366" i="4"/>
  <c r="BT365" i="4"/>
  <c r="BU365" i="4"/>
  <c r="BV365" i="4" s="1"/>
  <c r="E372" i="4"/>
  <c r="W395" i="4" l="1"/>
  <c r="Z395" i="4" s="1"/>
  <c r="AA395" i="4" s="1"/>
  <c r="AO394" i="4"/>
  <c r="AP394" i="4" s="1"/>
  <c r="S396" i="4"/>
  <c r="AE396" i="4" s="1"/>
  <c r="AG394" i="4"/>
  <c r="AS394" i="4"/>
  <c r="AT394" i="4" s="1"/>
  <c r="AJ23" i="15" s="1"/>
  <c r="AL393" i="4"/>
  <c r="AR393" i="4" s="1"/>
  <c r="AD175" i="15" s="1"/>
  <c r="AK393" i="4"/>
  <c r="V396" i="4"/>
  <c r="AB395" i="4"/>
  <c r="AM395" i="4" s="1"/>
  <c r="AF395" i="4"/>
  <c r="BC366" i="4"/>
  <c r="BF366" i="4" s="1"/>
  <c r="BG366" i="4" s="1"/>
  <c r="BA367" i="4"/>
  <c r="BP365" i="4"/>
  <c r="H372" i="4"/>
  <c r="I372" i="4" s="1"/>
  <c r="L372" i="4" s="1"/>
  <c r="O372" i="4" l="1"/>
  <c r="AB22" i="15"/>
  <c r="E392" i="14"/>
  <c r="F392" i="14" s="1"/>
  <c r="H392" i="14" s="1"/>
  <c r="AU393" i="4"/>
  <c r="AH394" i="4"/>
  <c r="AI394" i="4" s="1"/>
  <c r="AS395" i="4"/>
  <c r="AT395" i="4" s="1"/>
  <c r="AJ415" i="15" s="1"/>
  <c r="AG395" i="4"/>
  <c r="AH395" i="4" s="1"/>
  <c r="AI395" i="4" s="1"/>
  <c r="AJ395" i="4" s="1"/>
  <c r="AK395" i="4" s="1"/>
  <c r="AN395" i="4"/>
  <c r="AO395" i="4"/>
  <c r="AP395" i="4" s="1"/>
  <c r="W396" i="4"/>
  <c r="Z396" i="4" s="1"/>
  <c r="AA396" i="4" s="1"/>
  <c r="U397" i="4"/>
  <c r="X397" i="4" s="1"/>
  <c r="Y397" i="4" s="1"/>
  <c r="BH366" i="4"/>
  <c r="BS366" i="4" s="1"/>
  <c r="BL366" i="4"/>
  <c r="AY367" i="4"/>
  <c r="BD367" i="4"/>
  <c r="BW365" i="4"/>
  <c r="BR365" i="4"/>
  <c r="BX365" i="4" s="1"/>
  <c r="BQ365" i="4"/>
  <c r="G373" i="4"/>
  <c r="J373" i="4" s="1"/>
  <c r="K373" i="4" s="1"/>
  <c r="E371" i="12"/>
  <c r="F371" i="12" s="1"/>
  <c r="H371" i="12" s="1"/>
  <c r="CA365" i="4" l="1"/>
  <c r="AF18" i="15"/>
  <c r="AJ394" i="4"/>
  <c r="AK394" i="4" s="1"/>
  <c r="S397" i="4"/>
  <c r="AE397" i="4" s="1"/>
  <c r="AF396" i="4"/>
  <c r="AB396" i="4"/>
  <c r="AM396" i="4" s="1"/>
  <c r="AN396" i="4" s="1"/>
  <c r="AL395" i="4"/>
  <c r="AR395" i="4" s="1"/>
  <c r="AD144" i="15" s="1"/>
  <c r="AQ395" i="4"/>
  <c r="BT366" i="4"/>
  <c r="BU366" i="4"/>
  <c r="BV366" i="4" s="1"/>
  <c r="BE367" i="4"/>
  <c r="BM366" i="4"/>
  <c r="BN366" i="4" s="1"/>
  <c r="BO366" i="4" s="1"/>
  <c r="BY366" i="4"/>
  <c r="BZ366" i="4" s="1"/>
  <c r="AL382" i="15" s="1"/>
  <c r="E373" i="4"/>
  <c r="H373" i="4" s="1"/>
  <c r="BB367" i="4"/>
  <c r="BK367" i="4"/>
  <c r="V397" i="4" l="1"/>
  <c r="AQ394" i="4"/>
  <c r="AL394" i="4"/>
  <c r="AR394" i="4" s="1"/>
  <c r="AD20" i="15" s="1"/>
  <c r="AS396" i="4"/>
  <c r="AT396" i="4" s="1"/>
  <c r="AJ416" i="15" s="1"/>
  <c r="W397" i="4"/>
  <c r="Z397" i="4" s="1"/>
  <c r="AA397" i="4" s="1"/>
  <c r="U398" i="4"/>
  <c r="X398" i="4" s="1"/>
  <c r="Y398" i="4" s="1"/>
  <c r="AG396" i="4"/>
  <c r="AH396" i="4" s="1"/>
  <c r="AI396" i="4" s="1"/>
  <c r="AO396" i="4"/>
  <c r="AP396" i="4" s="1"/>
  <c r="E394" i="14"/>
  <c r="F394" i="14" s="1"/>
  <c r="H394" i="14" s="1"/>
  <c r="AU395" i="4"/>
  <c r="BA368" i="4"/>
  <c r="BC367" i="4"/>
  <c r="BF367" i="4" s="1"/>
  <c r="BG367" i="4" s="1"/>
  <c r="BP366" i="4"/>
  <c r="BQ366" i="4" s="1"/>
  <c r="I373" i="4"/>
  <c r="L373" i="4" s="1"/>
  <c r="G374" i="4"/>
  <c r="AB183" i="15" l="1"/>
  <c r="E393" i="14"/>
  <c r="F393" i="14" s="1"/>
  <c r="H393" i="14" s="1"/>
  <c r="AU394" i="4"/>
  <c r="AF397" i="4"/>
  <c r="AS397" i="4" s="1"/>
  <c r="AT397" i="4" s="1"/>
  <c r="AJ417" i="15" s="1"/>
  <c r="AB397" i="4"/>
  <c r="AM397" i="4" s="1"/>
  <c r="S398" i="4"/>
  <c r="AJ396" i="4"/>
  <c r="AL396" i="4" s="1"/>
  <c r="AR396" i="4" s="1"/>
  <c r="BH367" i="4"/>
  <c r="BS367" i="4" s="1"/>
  <c r="BL367" i="4"/>
  <c r="AY368" i="4"/>
  <c r="BD368" i="4"/>
  <c r="BW366" i="4"/>
  <c r="BR366" i="4"/>
  <c r="BX366" i="4" s="1"/>
  <c r="J374" i="4"/>
  <c r="K374" i="4" s="1"/>
  <c r="E374" i="4"/>
  <c r="E372" i="12"/>
  <c r="F372" i="12" s="1"/>
  <c r="H372" i="12" s="1"/>
  <c r="O373" i="4"/>
  <c r="AK396" i="4" l="1"/>
  <c r="CA366" i="4"/>
  <c r="AF329" i="15"/>
  <c r="E395" i="14"/>
  <c r="F395" i="14" s="1"/>
  <c r="H395" i="14" s="1"/>
  <c r="AD157" i="15"/>
  <c r="AU396" i="4"/>
  <c r="AG397" i="4"/>
  <c r="AH397" i="4" s="1"/>
  <c r="AI397" i="4" s="1"/>
  <c r="AJ397" i="4" s="1"/>
  <c r="AN397" i="4"/>
  <c r="AO397" i="4"/>
  <c r="AP397" i="4" s="1"/>
  <c r="AE398" i="4"/>
  <c r="V398" i="4"/>
  <c r="AQ396" i="4"/>
  <c r="BK368" i="4"/>
  <c r="BB368" i="4"/>
  <c r="BM367" i="4"/>
  <c r="BN367" i="4" s="1"/>
  <c r="BO367" i="4" s="1"/>
  <c r="BP367" i="4" s="1"/>
  <c r="BQ367" i="4" s="1"/>
  <c r="BY367" i="4"/>
  <c r="BZ367" i="4" s="1"/>
  <c r="AL383" i="15" s="1"/>
  <c r="BE368" i="4"/>
  <c r="BT367" i="4"/>
  <c r="BU367" i="4"/>
  <c r="BV367" i="4" s="1"/>
  <c r="H374" i="4"/>
  <c r="U399" i="4" l="1"/>
  <c r="W398" i="4"/>
  <c r="Z398" i="4" s="1"/>
  <c r="AA398" i="4" s="1"/>
  <c r="AL397" i="4"/>
  <c r="AR397" i="4" s="1"/>
  <c r="AD152" i="15" s="1"/>
  <c r="AQ397" i="4"/>
  <c r="AK397" i="4"/>
  <c r="BR367" i="4"/>
  <c r="BA369" i="4"/>
  <c r="BC368" i="4"/>
  <c r="BF368" i="4" s="1"/>
  <c r="BG368" i="4" s="1"/>
  <c r="BW367" i="4"/>
  <c r="G375" i="4"/>
  <c r="J375" i="4" s="1"/>
  <c r="K375" i="4" s="1"/>
  <c r="I374" i="4"/>
  <c r="L374" i="4" s="1"/>
  <c r="AB32" i="15" l="1"/>
  <c r="AB398" i="4"/>
  <c r="AM398" i="4" s="1"/>
  <c r="AF398" i="4"/>
  <c r="AS398" i="4" s="1"/>
  <c r="AT398" i="4" s="1"/>
  <c r="AJ418" i="15" s="1"/>
  <c r="X399" i="4"/>
  <c r="Y399" i="4" s="1"/>
  <c r="S399" i="4"/>
  <c r="AU397" i="4"/>
  <c r="E396" i="14"/>
  <c r="F396" i="14" s="1"/>
  <c r="H396" i="14" s="1"/>
  <c r="BX367" i="4"/>
  <c r="BH368" i="4"/>
  <c r="BS368" i="4" s="1"/>
  <c r="BL368" i="4"/>
  <c r="BM368" i="4" s="1"/>
  <c r="BN368" i="4" s="1"/>
  <c r="BO368" i="4" s="1"/>
  <c r="AY369" i="4"/>
  <c r="BD369" i="4"/>
  <c r="E375" i="4"/>
  <c r="H375" i="4" s="1"/>
  <c r="O374" i="4"/>
  <c r="E373" i="12"/>
  <c r="F373" i="12" s="1"/>
  <c r="H373" i="12" s="1"/>
  <c r="AG398" i="4" l="1"/>
  <c r="AH398" i="4" s="1"/>
  <c r="AI398" i="4" s="1"/>
  <c r="AJ398" i="4" s="1"/>
  <c r="CA367" i="4"/>
  <c r="AF330" i="15"/>
  <c r="AE399" i="4"/>
  <c r="V399" i="4"/>
  <c r="AN398" i="4"/>
  <c r="AO398" i="4"/>
  <c r="AP398" i="4" s="1"/>
  <c r="BT368" i="4"/>
  <c r="BU368" i="4"/>
  <c r="BV368" i="4" s="1"/>
  <c r="BP368" i="4"/>
  <c r="BE369" i="4"/>
  <c r="BY368" i="4"/>
  <c r="BZ368" i="4" s="1"/>
  <c r="AL384" i="15" s="1"/>
  <c r="BB369" i="4"/>
  <c r="BK369" i="4"/>
  <c r="G376" i="4"/>
  <c r="J376" i="4" s="1"/>
  <c r="K376" i="4" s="1"/>
  <c r="I375" i="4"/>
  <c r="L375" i="4" s="1"/>
  <c r="AL398" i="4" l="1"/>
  <c r="AQ398" i="4"/>
  <c r="AR398" i="4"/>
  <c r="E397" i="14" s="1"/>
  <c r="F397" i="14" s="1"/>
  <c r="H397" i="14" s="1"/>
  <c r="AK398" i="4"/>
  <c r="AB154" i="15"/>
  <c r="AU398" i="4"/>
  <c r="AD165" i="15"/>
  <c r="U400" i="4"/>
  <c r="X400" i="4" s="1"/>
  <c r="Y400" i="4" s="1"/>
  <c r="W399" i="4"/>
  <c r="Z399" i="4" s="1"/>
  <c r="AA399" i="4" s="1"/>
  <c r="BC369" i="4"/>
  <c r="BF369" i="4" s="1"/>
  <c r="BG369" i="4" s="1"/>
  <c r="BA370" i="4"/>
  <c r="BR368" i="4"/>
  <c r="BQ368" i="4"/>
  <c r="BW368" i="4"/>
  <c r="E376" i="4"/>
  <c r="E374" i="12"/>
  <c r="F374" i="12" s="1"/>
  <c r="H374" i="12" s="1"/>
  <c r="O375" i="4"/>
  <c r="S400" i="4" l="1"/>
  <c r="AE400" i="4" s="1"/>
  <c r="V400" i="4"/>
  <c r="U401" i="4" s="1"/>
  <c r="X401" i="4" s="1"/>
  <c r="Y401" i="4" s="1"/>
  <c r="AF399" i="4"/>
  <c r="AS399" i="4" s="1"/>
  <c r="AT399" i="4" s="1"/>
  <c r="AJ419" i="15" s="1"/>
  <c r="AB399" i="4"/>
  <c r="AM399" i="4" s="1"/>
  <c r="W400" i="4"/>
  <c r="Z400" i="4" s="1"/>
  <c r="AA400" i="4" s="1"/>
  <c r="AF400" i="4" s="1"/>
  <c r="AG400" i="4" s="1"/>
  <c r="AH400" i="4" s="1"/>
  <c r="AI400" i="4" s="1"/>
  <c r="AJ400" i="4" s="1"/>
  <c r="AK400" i="4" s="1"/>
  <c r="S401" i="4"/>
  <c r="BH369" i="4"/>
  <c r="BS369" i="4" s="1"/>
  <c r="BL369" i="4"/>
  <c r="BM369" i="4" s="1"/>
  <c r="BN369" i="4" s="1"/>
  <c r="BO369" i="4" s="1"/>
  <c r="AY370" i="4"/>
  <c r="BD370" i="4"/>
  <c r="BE370" i="4" s="1"/>
  <c r="BX368" i="4"/>
  <c r="H376" i="4"/>
  <c r="CA368" i="4" l="1"/>
  <c r="AF326" i="15"/>
  <c r="AB400" i="4"/>
  <c r="AM400" i="4" s="1"/>
  <c r="AN400" i="4" s="1"/>
  <c r="AG399" i="4"/>
  <c r="AH399" i="4" s="1"/>
  <c r="AI399" i="4" s="1"/>
  <c r="AJ399" i="4" s="1"/>
  <c r="AK399" i="4" s="1"/>
  <c r="AO399" i="4"/>
  <c r="AP399" i="4" s="1"/>
  <c r="AN399" i="4"/>
  <c r="AE401" i="4"/>
  <c r="V401" i="4"/>
  <c r="AS400" i="4"/>
  <c r="AT400" i="4" s="1"/>
  <c r="AJ420" i="15" s="1"/>
  <c r="BP369" i="4"/>
  <c r="BR369" i="4" s="1"/>
  <c r="BT369" i="4"/>
  <c r="BU369" i="4"/>
  <c r="BV369" i="4" s="1"/>
  <c r="BY369" i="4"/>
  <c r="BZ369" i="4" s="1"/>
  <c r="AL385" i="15" s="1"/>
  <c r="BK370" i="4"/>
  <c r="BB370" i="4"/>
  <c r="G377" i="4"/>
  <c r="J377" i="4" s="1"/>
  <c r="K377" i="4" s="1"/>
  <c r="I376" i="4"/>
  <c r="L376" i="4" s="1"/>
  <c r="AB72" i="15" l="1"/>
  <c r="AL400" i="4"/>
  <c r="AL399" i="4"/>
  <c r="AR399" i="4" s="1"/>
  <c r="E398" i="14" s="1"/>
  <c r="F398" i="14" s="1"/>
  <c r="H398" i="14" s="1"/>
  <c r="AQ399" i="4"/>
  <c r="AO400" i="4"/>
  <c r="AP400" i="4" s="1"/>
  <c r="AQ400" i="4" s="1"/>
  <c r="W401" i="4"/>
  <c r="Z401" i="4" s="1"/>
  <c r="AA401" i="4" s="1"/>
  <c r="U402" i="4"/>
  <c r="X402" i="4" s="1"/>
  <c r="Y402" i="4" s="1"/>
  <c r="BX369" i="4"/>
  <c r="BC370" i="4"/>
  <c r="BF370" i="4" s="1"/>
  <c r="BG370" i="4" s="1"/>
  <c r="BA371" i="4"/>
  <c r="BQ369" i="4"/>
  <c r="E377" i="4"/>
  <c r="H377" i="4" s="1"/>
  <c r="I377" i="4" s="1"/>
  <c r="L377" i="4" s="1"/>
  <c r="AB30" i="15" s="1"/>
  <c r="E375" i="12"/>
  <c r="F375" i="12" s="1"/>
  <c r="H375" i="12" s="1"/>
  <c r="O376" i="4"/>
  <c r="CA369" i="4" l="1"/>
  <c r="AF324" i="15"/>
  <c r="AU399" i="4"/>
  <c r="AD183" i="15"/>
  <c r="AB401" i="4"/>
  <c r="AM401" i="4" s="1"/>
  <c r="AF401" i="4"/>
  <c r="AG401" i="4" s="1"/>
  <c r="AH401" i="4" s="1"/>
  <c r="AI401" i="4" s="1"/>
  <c r="AJ401" i="4" s="1"/>
  <c r="AK401" i="4" s="1"/>
  <c r="S402" i="4"/>
  <c r="AR400" i="4"/>
  <c r="AD194" i="15" s="1"/>
  <c r="BW369" i="4"/>
  <c r="AY371" i="4"/>
  <c r="BD371" i="4"/>
  <c r="BH370" i="4"/>
  <c r="BS370" i="4" s="1"/>
  <c r="BL370" i="4"/>
  <c r="BM370" i="4" s="1"/>
  <c r="BN370" i="4" s="1"/>
  <c r="BO370" i="4" s="1"/>
  <c r="G378" i="4"/>
  <c r="J378" i="4" s="1"/>
  <c r="K378" i="4" s="1"/>
  <c r="O377" i="4"/>
  <c r="E376" i="12"/>
  <c r="F376" i="12" s="1"/>
  <c r="H376" i="12" s="1"/>
  <c r="AE402" i="4" l="1"/>
  <c r="V402" i="4"/>
  <c r="AS401" i="4"/>
  <c r="AT401" i="4" s="1"/>
  <c r="AJ421" i="15" s="1"/>
  <c r="AL401" i="4"/>
  <c r="AU400" i="4"/>
  <c r="E399" i="14"/>
  <c r="F399" i="14" s="1"/>
  <c r="H399" i="14" s="1"/>
  <c r="AN401" i="4"/>
  <c r="AO401" i="4"/>
  <c r="AP401" i="4" s="1"/>
  <c r="AQ401" i="4" s="1"/>
  <c r="BT370" i="4"/>
  <c r="BU370" i="4"/>
  <c r="BV370" i="4" s="1"/>
  <c r="BE371" i="4"/>
  <c r="BP370" i="4"/>
  <c r="BR370" i="4" s="1"/>
  <c r="BY370" i="4"/>
  <c r="BZ370" i="4" s="1"/>
  <c r="AL386" i="15" s="1"/>
  <c r="BK371" i="4"/>
  <c r="BB371" i="4"/>
  <c r="E378" i="4"/>
  <c r="AR401" i="4" l="1"/>
  <c r="AU401" i="4" s="1"/>
  <c r="U403" i="4"/>
  <c r="X403" i="4" s="1"/>
  <c r="Y403" i="4" s="1"/>
  <c r="W402" i="4"/>
  <c r="Z402" i="4" s="1"/>
  <c r="AA402" i="4" s="1"/>
  <c r="BX370" i="4"/>
  <c r="BA372" i="4"/>
  <c r="BC371" i="4"/>
  <c r="BF371" i="4" s="1"/>
  <c r="BG371" i="4" s="1"/>
  <c r="BW370" i="4"/>
  <c r="BQ370" i="4"/>
  <c r="H378" i="4"/>
  <c r="CA370" i="4" l="1"/>
  <c r="AF320" i="15"/>
  <c r="E400" i="14"/>
  <c r="F400" i="14" s="1"/>
  <c r="H400" i="14" s="1"/>
  <c r="AD167" i="15"/>
  <c r="S403" i="4"/>
  <c r="AE403" i="4" s="1"/>
  <c r="AF402" i="4"/>
  <c r="AS402" i="4" s="1"/>
  <c r="AT402" i="4" s="1"/>
  <c r="AJ422" i="15" s="1"/>
  <c r="AB402" i="4"/>
  <c r="AM402" i="4" s="1"/>
  <c r="BH371" i="4"/>
  <c r="BS371" i="4" s="1"/>
  <c r="BL371" i="4"/>
  <c r="BM371" i="4" s="1"/>
  <c r="BN371" i="4" s="1"/>
  <c r="BO371" i="4" s="1"/>
  <c r="AY372" i="4"/>
  <c r="BD372" i="4"/>
  <c r="G379" i="4"/>
  <c r="J379" i="4" s="1"/>
  <c r="K379" i="4" s="1"/>
  <c r="I378" i="4"/>
  <c r="L378" i="4" s="1"/>
  <c r="AB134" i="15" s="1"/>
  <c r="V403" i="4" l="1"/>
  <c r="W403" i="4" s="1"/>
  <c r="Z403" i="4" s="1"/>
  <c r="AA403" i="4" s="1"/>
  <c r="AG402" i="4"/>
  <c r="AH402" i="4" s="1"/>
  <c r="AI402" i="4" s="1"/>
  <c r="AJ402" i="4" s="1"/>
  <c r="AL402" i="4" s="1"/>
  <c r="AN402" i="4"/>
  <c r="AO402" i="4"/>
  <c r="BT371" i="4"/>
  <c r="BU371" i="4"/>
  <c r="BV371" i="4" s="1"/>
  <c r="BP371" i="4"/>
  <c r="BR371" i="4" s="1"/>
  <c r="BE372" i="4"/>
  <c r="BY371" i="4"/>
  <c r="BZ371" i="4" s="1"/>
  <c r="AL387" i="15" s="1"/>
  <c r="BK372" i="4"/>
  <c r="BB372" i="4"/>
  <c r="E379" i="4"/>
  <c r="E377" i="12"/>
  <c r="F377" i="12" s="1"/>
  <c r="H377" i="12" s="1"/>
  <c r="O378" i="4"/>
  <c r="AK402" i="4" l="1"/>
  <c r="U404" i="4"/>
  <c r="S404" i="4" s="1"/>
  <c r="AP402" i="4"/>
  <c r="AQ402" i="4" s="1"/>
  <c r="AF403" i="4"/>
  <c r="AS403" i="4" s="1"/>
  <c r="AT403" i="4" s="1"/>
  <c r="AJ423" i="15" s="1"/>
  <c r="AB403" i="4"/>
  <c r="AM403" i="4" s="1"/>
  <c r="AN403" i="4" s="1"/>
  <c r="AG403" i="4"/>
  <c r="AH403" i="4" s="1"/>
  <c r="AI403" i="4" s="1"/>
  <c r="AJ403" i="4" s="1"/>
  <c r="BQ371" i="4"/>
  <c r="BW371" i="4"/>
  <c r="BC372" i="4"/>
  <c r="BF372" i="4" s="1"/>
  <c r="BG372" i="4" s="1"/>
  <c r="BA373" i="4"/>
  <c r="H379" i="4"/>
  <c r="I379" i="4" s="1"/>
  <c r="L379" i="4" s="1"/>
  <c r="AB157" i="15" s="1"/>
  <c r="X404" i="4" l="1"/>
  <c r="Y404" i="4" s="1"/>
  <c r="AR402" i="4"/>
  <c r="AK403" i="4"/>
  <c r="AO403" i="4"/>
  <c r="AP403" i="4" s="1"/>
  <c r="AQ403" i="4" s="1"/>
  <c r="AE404" i="4"/>
  <c r="V404" i="4"/>
  <c r="AL403" i="4"/>
  <c r="G380" i="4"/>
  <c r="E380" i="4" s="1"/>
  <c r="AY373" i="4"/>
  <c r="BD373" i="4"/>
  <c r="BE373" i="4" s="1"/>
  <c r="BX371" i="4"/>
  <c r="BH372" i="4"/>
  <c r="BS372" i="4" s="1"/>
  <c r="BL372" i="4"/>
  <c r="BM372" i="4" s="1"/>
  <c r="BN372" i="4" s="1"/>
  <c r="BO372" i="4" s="1"/>
  <c r="E378" i="12"/>
  <c r="F378" i="12" s="1"/>
  <c r="H378" i="12" s="1"/>
  <c r="O379" i="4"/>
  <c r="CA371" i="4" l="1"/>
  <c r="AF318" i="15"/>
  <c r="E401" i="14"/>
  <c r="F401" i="14" s="1"/>
  <c r="H401" i="14" s="1"/>
  <c r="AD177" i="15"/>
  <c r="AU402" i="4"/>
  <c r="AR403" i="4"/>
  <c r="AD190" i="15" s="1"/>
  <c r="W404" i="4"/>
  <c r="Z404" i="4" s="1"/>
  <c r="AA404" i="4" s="1"/>
  <c r="U405" i="4"/>
  <c r="X405" i="4" s="1"/>
  <c r="Y405" i="4" s="1"/>
  <c r="J380" i="4"/>
  <c r="K380" i="4" s="1"/>
  <c r="BT372" i="4"/>
  <c r="BU372" i="4"/>
  <c r="BV372" i="4" s="1"/>
  <c r="BP372" i="4"/>
  <c r="BR372" i="4" s="1"/>
  <c r="BY372" i="4"/>
  <c r="BZ372" i="4" s="1"/>
  <c r="BK373" i="4"/>
  <c r="BB373" i="4"/>
  <c r="H380" i="4"/>
  <c r="AL388" i="15" l="1"/>
  <c r="S405" i="4"/>
  <c r="AF404" i="4"/>
  <c r="AS404" i="4" s="1"/>
  <c r="AT404" i="4" s="1"/>
  <c r="AJ424" i="15" s="1"/>
  <c r="AB404" i="4"/>
  <c r="AM404" i="4" s="1"/>
  <c r="E402" i="14"/>
  <c r="F402" i="14" s="1"/>
  <c r="H402" i="14" s="1"/>
  <c r="AU403" i="4"/>
  <c r="BQ372" i="4"/>
  <c r="BW372" i="4"/>
  <c r="BC373" i="4"/>
  <c r="BF373" i="4" s="1"/>
  <c r="BG373" i="4" s="1"/>
  <c r="BA374" i="4"/>
  <c r="G381" i="4"/>
  <c r="J381" i="4" s="1"/>
  <c r="K381" i="4" s="1"/>
  <c r="I380" i="4"/>
  <c r="L380" i="4" s="1"/>
  <c r="AB184" i="15" s="1"/>
  <c r="AG404" i="4" l="1"/>
  <c r="AH404" i="4" s="1"/>
  <c r="AI404" i="4" s="1"/>
  <c r="AJ404" i="4" s="1"/>
  <c r="AN404" i="4"/>
  <c r="AO404" i="4"/>
  <c r="AE405" i="4"/>
  <c r="V405" i="4"/>
  <c r="AY374" i="4"/>
  <c r="BD374" i="4"/>
  <c r="BH373" i="4"/>
  <c r="BS373" i="4" s="1"/>
  <c r="BL373" i="4"/>
  <c r="BM373" i="4" s="1"/>
  <c r="BN373" i="4" s="1"/>
  <c r="BO373" i="4" s="1"/>
  <c r="BX372" i="4"/>
  <c r="E381" i="4"/>
  <c r="O380" i="4"/>
  <c r="E379" i="12"/>
  <c r="F379" i="12" s="1"/>
  <c r="H379" i="12" s="1"/>
  <c r="AL404" i="4" l="1"/>
  <c r="AK404" i="4"/>
  <c r="CA372" i="4"/>
  <c r="AF151" i="15"/>
  <c r="W405" i="4"/>
  <c r="Z405" i="4" s="1"/>
  <c r="AA405" i="4" s="1"/>
  <c r="U406" i="4"/>
  <c r="X406" i="4" s="1"/>
  <c r="Y406" i="4" s="1"/>
  <c r="AP404" i="4"/>
  <c r="AQ404" i="4" s="1"/>
  <c r="BP373" i="4"/>
  <c r="BR373" i="4" s="1"/>
  <c r="BT373" i="4"/>
  <c r="BU373" i="4"/>
  <c r="BV373" i="4" s="1"/>
  <c r="BE374" i="4"/>
  <c r="BY373" i="4"/>
  <c r="BZ373" i="4" s="1"/>
  <c r="BB374" i="4"/>
  <c r="BK374" i="4"/>
  <c r="H381" i="4"/>
  <c r="I381" i="4" s="1"/>
  <c r="L381" i="4" s="1"/>
  <c r="AB214" i="15" s="1"/>
  <c r="AL389" i="15" l="1"/>
  <c r="AR404" i="4"/>
  <c r="S406" i="4"/>
  <c r="AB405" i="4"/>
  <c r="AM405" i="4" s="1"/>
  <c r="AF405" i="4"/>
  <c r="AS405" i="4" s="1"/>
  <c r="AT405" i="4" s="1"/>
  <c r="AJ425" i="15" s="1"/>
  <c r="BX373" i="4"/>
  <c r="BW373" i="4"/>
  <c r="BA375" i="4"/>
  <c r="BC374" i="4"/>
  <c r="BQ373" i="4"/>
  <c r="G382" i="4"/>
  <c r="J382" i="4" s="1"/>
  <c r="K382" i="4" s="1"/>
  <c r="E380" i="12"/>
  <c r="F380" i="12" s="1"/>
  <c r="H380" i="12" s="1"/>
  <c r="O381" i="4"/>
  <c r="CA373" i="4" l="1"/>
  <c r="AF293" i="15"/>
  <c r="AU404" i="4"/>
  <c r="AD199" i="15"/>
  <c r="E403" i="14"/>
  <c r="F403" i="14" s="1"/>
  <c r="H403" i="14" s="1"/>
  <c r="AN405" i="4"/>
  <c r="AO405" i="4"/>
  <c r="AG405" i="4"/>
  <c r="AH405" i="4" s="1"/>
  <c r="AI405" i="4" s="1"/>
  <c r="AE406" i="4"/>
  <c r="V406" i="4"/>
  <c r="BF374" i="4"/>
  <c r="BG374" i="4" s="1"/>
  <c r="AY375" i="4"/>
  <c r="BK375" i="4" s="1"/>
  <c r="BD375" i="4"/>
  <c r="E382" i="4"/>
  <c r="H382" i="4" s="1"/>
  <c r="W406" i="4" l="1"/>
  <c r="U407" i="4"/>
  <c r="X407" i="4" s="1"/>
  <c r="Y407" i="4" s="1"/>
  <c r="AJ405" i="4"/>
  <c r="AK405" i="4" s="1"/>
  <c r="AP405" i="4"/>
  <c r="BH374" i="4"/>
  <c r="BS374" i="4" s="1"/>
  <c r="BL374" i="4"/>
  <c r="BE375" i="4"/>
  <c r="BB375" i="4"/>
  <c r="G383" i="4"/>
  <c r="I382" i="4"/>
  <c r="L382" i="4" s="1"/>
  <c r="AB215" i="15" s="1"/>
  <c r="AL405" i="4" l="1"/>
  <c r="AR405" i="4" s="1"/>
  <c r="AD222" i="15" s="1"/>
  <c r="AQ405" i="4"/>
  <c r="S407" i="4"/>
  <c r="Z406" i="4"/>
  <c r="AA406" i="4" s="1"/>
  <c r="BT374" i="4"/>
  <c r="BU374" i="4"/>
  <c r="BV374" i="4" s="1"/>
  <c r="BA376" i="4"/>
  <c r="BC375" i="4"/>
  <c r="BF375" i="4" s="1"/>
  <c r="BG375" i="4" s="1"/>
  <c r="BY374" i="4"/>
  <c r="BZ374" i="4" s="1"/>
  <c r="BM374" i="4"/>
  <c r="BN374" i="4" s="1"/>
  <c r="BO374" i="4" s="1"/>
  <c r="O382" i="4"/>
  <c r="E381" i="12"/>
  <c r="F381" i="12" s="1"/>
  <c r="H381" i="12" s="1"/>
  <c r="J383" i="4"/>
  <c r="K383" i="4" s="1"/>
  <c r="E383" i="4"/>
  <c r="AL390" i="15" l="1"/>
  <c r="E404" i="14"/>
  <c r="F404" i="14" s="1"/>
  <c r="H404" i="14" s="1"/>
  <c r="AU405" i="4"/>
  <c r="AB406" i="4"/>
  <c r="AM406" i="4" s="1"/>
  <c r="AF406" i="4"/>
  <c r="AG406" i="4" s="1"/>
  <c r="AE407" i="4"/>
  <c r="V407" i="4"/>
  <c r="BP374" i="4"/>
  <c r="BR374" i="4" s="1"/>
  <c r="BH375" i="4"/>
  <c r="BS375" i="4" s="1"/>
  <c r="BL375" i="4"/>
  <c r="BM375" i="4" s="1"/>
  <c r="BN375" i="4" s="1"/>
  <c r="BO375" i="4" s="1"/>
  <c r="BP375" i="4" s="1"/>
  <c r="AY376" i="4"/>
  <c r="BD376" i="4"/>
  <c r="H383" i="4"/>
  <c r="AS406" i="4" l="1"/>
  <c r="AT406" i="4" s="1"/>
  <c r="AJ426" i="15" s="1"/>
  <c r="W407" i="4"/>
  <c r="Z407" i="4" s="1"/>
  <c r="AA407" i="4" s="1"/>
  <c r="U408" i="4"/>
  <c r="X408" i="4" s="1"/>
  <c r="Y408" i="4" s="1"/>
  <c r="AN406" i="4"/>
  <c r="AO406" i="4"/>
  <c r="AH406" i="4"/>
  <c r="AI406" i="4" s="1"/>
  <c r="AJ406" i="4" s="1"/>
  <c r="BT375" i="4"/>
  <c r="BU375" i="4"/>
  <c r="BV375" i="4" s="1"/>
  <c r="BK376" i="4"/>
  <c r="BB376" i="4"/>
  <c r="BX374" i="4"/>
  <c r="BW374" i="4"/>
  <c r="BE376" i="4"/>
  <c r="BQ375" i="4"/>
  <c r="BY375" i="4"/>
  <c r="BZ375" i="4" s="1"/>
  <c r="BR375" i="4"/>
  <c r="BQ374" i="4"/>
  <c r="G384" i="4"/>
  <c r="J384" i="4" s="1"/>
  <c r="K384" i="4" s="1"/>
  <c r="I383" i="4"/>
  <c r="L383" i="4" s="1"/>
  <c r="AB28" i="15" s="1"/>
  <c r="AL391" i="15" l="1"/>
  <c r="CA374" i="4"/>
  <c r="AF286" i="15"/>
  <c r="AL406" i="4"/>
  <c r="S408" i="4"/>
  <c r="AE408" i="4" s="1"/>
  <c r="AP406" i="4"/>
  <c r="AQ406" i="4" s="1"/>
  <c r="AK406" i="4"/>
  <c r="AF407" i="4"/>
  <c r="AG407" i="4" s="1"/>
  <c r="AH407" i="4" s="1"/>
  <c r="AI407" i="4" s="1"/>
  <c r="AJ407" i="4" s="1"/>
  <c r="AK407" i="4" s="1"/>
  <c r="AB407" i="4"/>
  <c r="AM407" i="4" s="1"/>
  <c r="AN407" i="4" s="1"/>
  <c r="BA377" i="4"/>
  <c r="BC376" i="4"/>
  <c r="BF376" i="4" s="1"/>
  <c r="BG376" i="4" s="1"/>
  <c r="E382" i="12"/>
  <c r="F382" i="12" s="1"/>
  <c r="H382" i="12" s="1"/>
  <c r="O383" i="4"/>
  <c r="E384" i="4"/>
  <c r="AR406" i="4" l="1"/>
  <c r="V408" i="4"/>
  <c r="W408" i="4" s="1"/>
  <c r="Z408" i="4" s="1"/>
  <c r="AA408" i="4" s="1"/>
  <c r="AO407" i="4"/>
  <c r="AP407" i="4" s="1"/>
  <c r="AQ407" i="4" s="1"/>
  <c r="AS407" i="4"/>
  <c r="AT407" i="4" s="1"/>
  <c r="AJ427" i="15" s="1"/>
  <c r="AL407" i="4"/>
  <c r="AU406" i="4"/>
  <c r="BX375" i="4"/>
  <c r="BW375" i="4"/>
  <c r="BH376" i="4"/>
  <c r="BS376" i="4" s="1"/>
  <c r="BL376" i="4"/>
  <c r="BM376" i="4" s="1"/>
  <c r="BN376" i="4" s="1"/>
  <c r="BO376" i="4" s="1"/>
  <c r="AY377" i="4"/>
  <c r="BD377" i="4"/>
  <c r="H384" i="4"/>
  <c r="CA375" i="4" l="1"/>
  <c r="AF283" i="15"/>
  <c r="E405" i="14"/>
  <c r="F405" i="14" s="1"/>
  <c r="H405" i="14" s="1"/>
  <c r="AD221" i="15"/>
  <c r="U409" i="4"/>
  <c r="X409" i="4" s="1"/>
  <c r="Y409" i="4" s="1"/>
  <c r="AR407" i="4"/>
  <c r="AB408" i="4"/>
  <c r="AM408" i="4" s="1"/>
  <c r="AF408" i="4"/>
  <c r="BP376" i="4"/>
  <c r="BQ376" i="4" s="1"/>
  <c r="BT376" i="4"/>
  <c r="BU376" i="4"/>
  <c r="BV376" i="4" s="1"/>
  <c r="BK377" i="4"/>
  <c r="BB377" i="4"/>
  <c r="BE377" i="4"/>
  <c r="BY376" i="4"/>
  <c r="BZ376" i="4" s="1"/>
  <c r="G385" i="4"/>
  <c r="J385" i="4" s="1"/>
  <c r="K385" i="4" s="1"/>
  <c r="I384" i="4"/>
  <c r="L384" i="4" s="1"/>
  <c r="AB137" i="15" s="1"/>
  <c r="S409" i="4" l="1"/>
  <c r="V409" i="4" s="1"/>
  <c r="AL392" i="15"/>
  <c r="E406" i="14"/>
  <c r="F406" i="14" s="1"/>
  <c r="H406" i="14" s="1"/>
  <c r="AD238" i="15"/>
  <c r="AU407" i="4"/>
  <c r="AE409" i="4"/>
  <c r="AG408" i="4"/>
  <c r="AH408" i="4" s="1"/>
  <c r="AI408" i="4" s="1"/>
  <c r="AJ408" i="4" s="1"/>
  <c r="AK408" i="4" s="1"/>
  <c r="AS408" i="4"/>
  <c r="AT408" i="4" s="1"/>
  <c r="AJ428" i="15" s="1"/>
  <c r="AO408" i="4"/>
  <c r="AP408" i="4" s="1"/>
  <c r="AN408" i="4"/>
  <c r="U410" i="4"/>
  <c r="W409" i="4"/>
  <c r="Z409" i="4" s="1"/>
  <c r="AA409" i="4" s="1"/>
  <c r="BR376" i="4"/>
  <c r="BX376" i="4" s="1"/>
  <c r="BA378" i="4"/>
  <c r="BC377" i="4"/>
  <c r="BF377" i="4" s="1"/>
  <c r="BG377" i="4" s="1"/>
  <c r="E385" i="4"/>
  <c r="H385" i="4" s="1"/>
  <c r="O384" i="4"/>
  <c r="E383" i="12"/>
  <c r="F383" i="12" s="1"/>
  <c r="H383" i="12" s="1"/>
  <c r="CA376" i="4" l="1"/>
  <c r="AF278" i="15"/>
  <c r="AQ408" i="4"/>
  <c r="AL408" i="4"/>
  <c r="AR408" i="4" s="1"/>
  <c r="AF409" i="4"/>
  <c r="AS409" i="4" s="1"/>
  <c r="AT409" i="4" s="1"/>
  <c r="AJ429" i="15" s="1"/>
  <c r="AB409" i="4"/>
  <c r="AM409" i="4" s="1"/>
  <c r="X410" i="4"/>
  <c r="Y410" i="4" s="1"/>
  <c r="S410" i="4"/>
  <c r="BW376" i="4"/>
  <c r="BH377" i="4"/>
  <c r="BS377" i="4" s="1"/>
  <c r="BL377" i="4"/>
  <c r="BM377" i="4" s="1"/>
  <c r="BN377" i="4" s="1"/>
  <c r="BO377" i="4" s="1"/>
  <c r="BP377" i="4" s="1"/>
  <c r="AY378" i="4"/>
  <c r="BD378" i="4"/>
  <c r="BE378" i="4" s="1"/>
  <c r="G386" i="4"/>
  <c r="J386" i="4" s="1"/>
  <c r="K386" i="4" s="1"/>
  <c r="I385" i="4"/>
  <c r="L385" i="4" s="1"/>
  <c r="AB159" i="15" s="1"/>
  <c r="AU408" i="4" l="1"/>
  <c r="AD258" i="15"/>
  <c r="AG409" i="4"/>
  <c r="AH409" i="4" s="1"/>
  <c r="E407" i="14"/>
  <c r="F407" i="14" s="1"/>
  <c r="H407" i="14" s="1"/>
  <c r="AN409" i="4"/>
  <c r="AO409" i="4"/>
  <c r="AP409" i="4" s="1"/>
  <c r="AE410" i="4"/>
  <c r="V410" i="4"/>
  <c r="BQ377" i="4"/>
  <c r="BT377" i="4"/>
  <c r="BU377" i="4"/>
  <c r="BV377" i="4" s="1"/>
  <c r="BR377" i="4"/>
  <c r="BY377" i="4"/>
  <c r="BZ377" i="4" s="1"/>
  <c r="AL393" i="15" s="1"/>
  <c r="BK378" i="4"/>
  <c r="BB378" i="4"/>
  <c r="E386" i="4"/>
  <c r="E384" i="12"/>
  <c r="F384" i="12" s="1"/>
  <c r="H384" i="12" s="1"/>
  <c r="O385" i="4"/>
  <c r="AI409" i="4" l="1"/>
  <c r="W410" i="4"/>
  <c r="Z410" i="4" s="1"/>
  <c r="AA410" i="4" s="1"/>
  <c r="U411" i="4"/>
  <c r="BW377" i="4"/>
  <c r="BA379" i="4"/>
  <c r="BC378" i="4"/>
  <c r="BF378" i="4" s="1"/>
  <c r="BG378" i="4" s="1"/>
  <c r="BX377" i="4"/>
  <c r="H386" i="4"/>
  <c r="CA377" i="4" l="1"/>
  <c r="AF249" i="15"/>
  <c r="AJ409" i="4"/>
  <c r="AK409" i="4" s="1"/>
  <c r="AB410" i="4"/>
  <c r="AM410" i="4" s="1"/>
  <c r="AF410" i="4"/>
  <c r="X411" i="4"/>
  <c r="Y411" i="4" s="1"/>
  <c r="S411" i="4"/>
  <c r="BH378" i="4"/>
  <c r="BS378" i="4" s="1"/>
  <c r="BL378" i="4"/>
  <c r="BM378" i="4" s="1"/>
  <c r="BN378" i="4" s="1"/>
  <c r="BO378" i="4" s="1"/>
  <c r="AY379" i="4"/>
  <c r="BD379" i="4"/>
  <c r="G387" i="4"/>
  <c r="J387" i="4" s="1"/>
  <c r="K387" i="4" s="1"/>
  <c r="I386" i="4"/>
  <c r="L386" i="4" s="1"/>
  <c r="AB180" i="15" s="1"/>
  <c r="AQ409" i="4" l="1"/>
  <c r="AL409" i="4"/>
  <c r="AR409" i="4" s="1"/>
  <c r="AD65" i="15" s="1"/>
  <c r="V411" i="4"/>
  <c r="AE411" i="4"/>
  <c r="AG410" i="4"/>
  <c r="AH410" i="4" s="1"/>
  <c r="AI410" i="4" s="1"/>
  <c r="AJ410" i="4" s="1"/>
  <c r="AK410" i="4" s="1"/>
  <c r="AS410" i="4"/>
  <c r="AT410" i="4" s="1"/>
  <c r="AJ430" i="15" s="1"/>
  <c r="AN410" i="4"/>
  <c r="AO410" i="4"/>
  <c r="AP410" i="4" s="1"/>
  <c r="BT378" i="4"/>
  <c r="BU378" i="4"/>
  <c r="BV378" i="4" s="1"/>
  <c r="BP378" i="4"/>
  <c r="BR378" i="4" s="1"/>
  <c r="BE379" i="4"/>
  <c r="BY378" i="4"/>
  <c r="BZ378" i="4" s="1"/>
  <c r="AL394" i="15" s="1"/>
  <c r="BB379" i="4"/>
  <c r="BK379" i="4"/>
  <c r="E387" i="4"/>
  <c r="E385" i="12"/>
  <c r="F385" i="12" s="1"/>
  <c r="H385" i="12" s="1"/>
  <c r="O386" i="4"/>
  <c r="AQ410" i="4" l="1"/>
  <c r="AL410" i="4"/>
  <c r="AR410" i="4" s="1"/>
  <c r="AU409" i="4"/>
  <c r="E408" i="14"/>
  <c r="F408" i="14" s="1"/>
  <c r="H408" i="14" s="1"/>
  <c r="U412" i="4"/>
  <c r="W411" i="4"/>
  <c r="Z411" i="4" s="1"/>
  <c r="AA411" i="4" s="1"/>
  <c r="BW378" i="4"/>
  <c r="BX378" i="4"/>
  <c r="BQ378" i="4"/>
  <c r="BA380" i="4"/>
  <c r="BC379" i="4"/>
  <c r="H387" i="4"/>
  <c r="CA378" i="4" l="1"/>
  <c r="AF245" i="15"/>
  <c r="E409" i="14"/>
  <c r="F409" i="14" s="1"/>
  <c r="H409" i="14" s="1"/>
  <c r="AD216" i="15"/>
  <c r="AU410" i="4"/>
  <c r="AF411" i="4"/>
  <c r="AS411" i="4" s="1"/>
  <c r="AT411" i="4" s="1"/>
  <c r="AJ431" i="15" s="1"/>
  <c r="AB411" i="4"/>
  <c r="AM411" i="4" s="1"/>
  <c r="X412" i="4"/>
  <c r="Y412" i="4" s="1"/>
  <c r="S412" i="4"/>
  <c r="BF379" i="4"/>
  <c r="BG379" i="4" s="1"/>
  <c r="AY380" i="4"/>
  <c r="BK380" i="4" s="1"/>
  <c r="BD380" i="4"/>
  <c r="BE380" i="4" s="1"/>
  <c r="I387" i="4"/>
  <c r="L387" i="4" s="1"/>
  <c r="AB211" i="15" s="1"/>
  <c r="G388" i="4"/>
  <c r="AN411" i="4" l="1"/>
  <c r="AO411" i="4"/>
  <c r="AP411" i="4" s="1"/>
  <c r="AE412" i="4"/>
  <c r="V412" i="4"/>
  <c r="AG411" i="4"/>
  <c r="AH411" i="4" s="1"/>
  <c r="AI411" i="4" s="1"/>
  <c r="AJ411" i="4" s="1"/>
  <c r="AL411" i="4" s="1"/>
  <c r="BH379" i="4"/>
  <c r="BS379" i="4" s="1"/>
  <c r="BL379" i="4"/>
  <c r="BB380" i="4"/>
  <c r="J388" i="4"/>
  <c r="K388" i="4" s="1"/>
  <c r="E388" i="4"/>
  <c r="O387" i="4"/>
  <c r="E386" i="12"/>
  <c r="F386" i="12" s="1"/>
  <c r="H386" i="12" s="1"/>
  <c r="AK411" i="4" l="1"/>
  <c r="AR411" i="4"/>
  <c r="AQ411" i="4"/>
  <c r="W412" i="4"/>
  <c r="Z412" i="4" s="1"/>
  <c r="AA412" i="4" s="1"/>
  <c r="U413" i="4"/>
  <c r="AU411" i="4"/>
  <c r="BT379" i="4"/>
  <c r="BU379" i="4"/>
  <c r="BV379" i="4" s="1"/>
  <c r="BM379" i="4"/>
  <c r="BN379" i="4" s="1"/>
  <c r="BO379" i="4" s="1"/>
  <c r="BY379" i="4"/>
  <c r="BZ379" i="4" s="1"/>
  <c r="AL395" i="15" s="1"/>
  <c r="BC380" i="4"/>
  <c r="BA381" i="4"/>
  <c r="H388" i="4"/>
  <c r="E410" i="14" l="1"/>
  <c r="F410" i="14" s="1"/>
  <c r="H410" i="14" s="1"/>
  <c r="AD223" i="15"/>
  <c r="X413" i="4"/>
  <c r="Y413" i="4" s="1"/>
  <c r="S413" i="4"/>
  <c r="AB412" i="4"/>
  <c r="AM412" i="4" s="1"/>
  <c r="AF412" i="4"/>
  <c r="AY381" i="4"/>
  <c r="BK381" i="4" s="1"/>
  <c r="BD381" i="4"/>
  <c r="BP379" i="4"/>
  <c r="BF380" i="4"/>
  <c r="BG380" i="4" s="1"/>
  <c r="I388" i="4"/>
  <c r="L388" i="4" s="1"/>
  <c r="AB93" i="15" s="1"/>
  <c r="G389" i="4"/>
  <c r="J389" i="4" s="1"/>
  <c r="K389" i="4" s="1"/>
  <c r="AG412" i="4" l="1"/>
  <c r="AH412" i="4" s="1"/>
  <c r="AI412" i="4" s="1"/>
  <c r="AS412" i="4"/>
  <c r="AT412" i="4" s="1"/>
  <c r="AJ15" i="15" s="1"/>
  <c r="AN412" i="4"/>
  <c r="AO412" i="4"/>
  <c r="AP412" i="4" s="1"/>
  <c r="AE413" i="4"/>
  <c r="V413" i="4"/>
  <c r="BB381" i="4"/>
  <c r="BA382" i="4" s="1"/>
  <c r="BE381" i="4"/>
  <c r="BW379" i="4"/>
  <c r="BR379" i="4"/>
  <c r="BX379" i="4" s="1"/>
  <c r="BH380" i="4"/>
  <c r="BS380" i="4" s="1"/>
  <c r="BL380" i="4"/>
  <c r="BM380" i="4" s="1"/>
  <c r="BN380" i="4" s="1"/>
  <c r="BO380" i="4" s="1"/>
  <c r="BQ379" i="4"/>
  <c r="E389" i="4"/>
  <c r="O388" i="4"/>
  <c r="E387" i="12"/>
  <c r="F387" i="12" s="1"/>
  <c r="H387" i="12" s="1"/>
  <c r="CA379" i="4" l="1"/>
  <c r="AF244" i="15"/>
  <c r="AJ412" i="4"/>
  <c r="W413" i="4"/>
  <c r="Z413" i="4" s="1"/>
  <c r="AA413" i="4" s="1"/>
  <c r="U414" i="4"/>
  <c r="BC381" i="4"/>
  <c r="BF381" i="4" s="1"/>
  <c r="BG381" i="4" s="1"/>
  <c r="BT380" i="4"/>
  <c r="BU380" i="4"/>
  <c r="BV380" i="4" s="1"/>
  <c r="AY382" i="4"/>
  <c r="BD382" i="4"/>
  <c r="BP380" i="4"/>
  <c r="BR380" i="4" s="1"/>
  <c r="BY380" i="4"/>
  <c r="BZ380" i="4" s="1"/>
  <c r="AL396" i="15" s="1"/>
  <c r="H389" i="4"/>
  <c r="X414" i="4" l="1"/>
  <c r="Y414" i="4" s="1"/>
  <c r="S414" i="4"/>
  <c r="AF413" i="4"/>
  <c r="AB413" i="4"/>
  <c r="AM413" i="4" s="1"/>
  <c r="AL412" i="4"/>
  <c r="AR412" i="4" s="1"/>
  <c r="AD14" i="15" s="1"/>
  <c r="AQ412" i="4"/>
  <c r="AK412" i="4"/>
  <c r="BX380" i="4"/>
  <c r="BW380" i="4"/>
  <c r="BK382" i="4"/>
  <c r="BB382" i="4"/>
  <c r="BQ380" i="4"/>
  <c r="BH381" i="4"/>
  <c r="BS381" i="4" s="1"/>
  <c r="BL381" i="4"/>
  <c r="BM381" i="4" s="1"/>
  <c r="BN381" i="4" s="1"/>
  <c r="BO381" i="4" s="1"/>
  <c r="BE382" i="4"/>
  <c r="I389" i="4"/>
  <c r="L389" i="4" s="1"/>
  <c r="AB170" i="15" s="1"/>
  <c r="G390" i="4"/>
  <c r="CA380" i="4" l="1"/>
  <c r="AF247" i="15"/>
  <c r="AE414" i="4"/>
  <c r="V414" i="4"/>
  <c r="AO413" i="4"/>
  <c r="AP413" i="4" s="1"/>
  <c r="AN413" i="4"/>
  <c r="AG413" i="4"/>
  <c r="AH413" i="4" s="1"/>
  <c r="AI413" i="4" s="1"/>
  <c r="AS413" i="4"/>
  <c r="AT413" i="4" s="1"/>
  <c r="AJ432" i="15" s="1"/>
  <c r="E411" i="14"/>
  <c r="F411" i="14" s="1"/>
  <c r="H411" i="14" s="1"/>
  <c r="AU412" i="4"/>
  <c r="BT381" i="4"/>
  <c r="BU381" i="4"/>
  <c r="BV381" i="4" s="1"/>
  <c r="BP381" i="4"/>
  <c r="BQ381" i="4" s="1"/>
  <c r="BC382" i="4"/>
  <c r="BF382" i="4" s="1"/>
  <c r="BG382" i="4" s="1"/>
  <c r="BA383" i="4"/>
  <c r="BY381" i="4"/>
  <c r="BZ381" i="4" s="1"/>
  <c r="AL397" i="15" s="1"/>
  <c r="J390" i="4"/>
  <c r="K390" i="4" s="1"/>
  <c r="E390" i="4"/>
  <c r="E388" i="12"/>
  <c r="F388" i="12" s="1"/>
  <c r="H388" i="12" s="1"/>
  <c r="O389" i="4"/>
  <c r="W414" i="4" l="1"/>
  <c r="Z414" i="4" s="1"/>
  <c r="AA414" i="4" s="1"/>
  <c r="U415" i="4"/>
  <c r="AJ413" i="4"/>
  <c r="AK413" i="4" s="1"/>
  <c r="BR381" i="4"/>
  <c r="BX381" i="4" s="1"/>
  <c r="BW381" i="4"/>
  <c r="AY383" i="4"/>
  <c r="BD383" i="4"/>
  <c r="BH382" i="4"/>
  <c r="BS382" i="4" s="1"/>
  <c r="BL382" i="4"/>
  <c r="H390" i="4"/>
  <c r="CA381" i="4" l="1"/>
  <c r="AF248" i="15"/>
  <c r="X415" i="4"/>
  <c r="Y415" i="4" s="1"/>
  <c r="S415" i="4"/>
  <c r="AB414" i="4"/>
  <c r="AM414" i="4" s="1"/>
  <c r="AF414" i="4"/>
  <c r="AL413" i="4"/>
  <c r="AR413" i="4" s="1"/>
  <c r="AD153" i="15" s="1"/>
  <c r="AQ413" i="4"/>
  <c r="BT382" i="4"/>
  <c r="BU382" i="4"/>
  <c r="BV382" i="4" s="1"/>
  <c r="BB383" i="4"/>
  <c r="BK383" i="4"/>
  <c r="BM382" i="4"/>
  <c r="BN382" i="4" s="1"/>
  <c r="BO382" i="4" s="1"/>
  <c r="BY382" i="4"/>
  <c r="BZ382" i="4" s="1"/>
  <c r="AL398" i="15" s="1"/>
  <c r="BE383" i="4"/>
  <c r="G391" i="4"/>
  <c r="J391" i="4" s="1"/>
  <c r="K391" i="4" s="1"/>
  <c r="I390" i="4"/>
  <c r="L390" i="4" s="1"/>
  <c r="AB92" i="15" s="1"/>
  <c r="AE415" i="4" l="1"/>
  <c r="V415" i="4"/>
  <c r="AG414" i="4"/>
  <c r="AH414" i="4" s="1"/>
  <c r="AI414" i="4" s="1"/>
  <c r="AS414" i="4"/>
  <c r="AT414" i="4" s="1"/>
  <c r="AJ433" i="15" s="1"/>
  <c r="AN414" i="4"/>
  <c r="AO414" i="4"/>
  <c r="AP414" i="4" s="1"/>
  <c r="E412" i="14"/>
  <c r="F412" i="14" s="1"/>
  <c r="H412" i="14" s="1"/>
  <c r="AU413" i="4"/>
  <c r="BA384" i="4"/>
  <c r="BC383" i="4"/>
  <c r="BF383" i="4" s="1"/>
  <c r="BG383" i="4" s="1"/>
  <c r="BP382" i="4"/>
  <c r="BR382" i="4" s="1"/>
  <c r="E391" i="4"/>
  <c r="O390" i="4"/>
  <c r="E389" i="12"/>
  <c r="F389" i="12" s="1"/>
  <c r="H389" i="12" s="1"/>
  <c r="AJ414" i="4" l="1"/>
  <c r="AQ414" i="4" s="1"/>
  <c r="W415" i="4"/>
  <c r="Z415" i="4" s="1"/>
  <c r="AA415" i="4" s="1"/>
  <c r="U416" i="4"/>
  <c r="BQ382" i="4"/>
  <c r="BX382" i="4"/>
  <c r="BH383" i="4"/>
  <c r="BS383" i="4" s="1"/>
  <c r="BL383" i="4"/>
  <c r="BW382" i="4"/>
  <c r="AY384" i="4"/>
  <c r="BD384" i="4"/>
  <c r="BE384" i="4" s="1"/>
  <c r="H391" i="4"/>
  <c r="CA382" i="4" l="1"/>
  <c r="AF250" i="15"/>
  <c r="AF415" i="4"/>
  <c r="AB415" i="4"/>
  <c r="AM415" i="4" s="1"/>
  <c r="AK414" i="4"/>
  <c r="X416" i="4"/>
  <c r="Y416" i="4" s="1"/>
  <c r="S416" i="4"/>
  <c r="AL414" i="4"/>
  <c r="AR414" i="4" s="1"/>
  <c r="AD163" i="15" s="1"/>
  <c r="BT383" i="4"/>
  <c r="BU383" i="4"/>
  <c r="BV383" i="4" s="1"/>
  <c r="BM383" i="4"/>
  <c r="BN383" i="4" s="1"/>
  <c r="BO383" i="4" s="1"/>
  <c r="BY383" i="4"/>
  <c r="BZ383" i="4" s="1"/>
  <c r="AL399" i="15" s="1"/>
  <c r="BK384" i="4"/>
  <c r="BB384" i="4"/>
  <c r="G392" i="4"/>
  <c r="J392" i="4" s="1"/>
  <c r="K392" i="4" s="1"/>
  <c r="I391" i="4"/>
  <c r="L391" i="4" s="1"/>
  <c r="AB114" i="15" s="1"/>
  <c r="V416" i="4" l="1"/>
  <c r="AE416" i="4"/>
  <c r="AS415" i="4"/>
  <c r="AT415" i="4" s="1"/>
  <c r="AJ434" i="15" s="1"/>
  <c r="AG415" i="4"/>
  <c r="AH415" i="4" s="1"/>
  <c r="AI415" i="4" s="1"/>
  <c r="AJ415" i="4" s="1"/>
  <c r="AL415" i="4" s="1"/>
  <c r="E413" i="14"/>
  <c r="F413" i="14" s="1"/>
  <c r="H413" i="14" s="1"/>
  <c r="AU414" i="4"/>
  <c r="AO415" i="4"/>
  <c r="AP415" i="4" s="1"/>
  <c r="AN415" i="4"/>
  <c r="BA385" i="4"/>
  <c r="BC384" i="4"/>
  <c r="BP383" i="4"/>
  <c r="BR383" i="4" s="1"/>
  <c r="E392" i="4"/>
  <c r="E390" i="12"/>
  <c r="F390" i="12" s="1"/>
  <c r="H390" i="12" s="1"/>
  <c r="O391" i="4"/>
  <c r="AR415" i="4" l="1"/>
  <c r="AQ415" i="4"/>
  <c r="AK415" i="4"/>
  <c r="U417" i="4"/>
  <c r="W416" i="4"/>
  <c r="Z416" i="4" s="1"/>
  <c r="AA416" i="4" s="1"/>
  <c r="AU415" i="4"/>
  <c r="BW383" i="4"/>
  <c r="BQ383" i="4"/>
  <c r="BX383" i="4"/>
  <c r="BF384" i="4"/>
  <c r="BG384" i="4" s="1"/>
  <c r="AY385" i="4"/>
  <c r="BD385" i="4"/>
  <c r="H392" i="4"/>
  <c r="I392" i="4" s="1"/>
  <c r="L392" i="4" s="1"/>
  <c r="AB103" i="15" s="1"/>
  <c r="CA383" i="4" l="1"/>
  <c r="AF224" i="15"/>
  <c r="E414" i="14"/>
  <c r="F414" i="14" s="1"/>
  <c r="H414" i="14" s="1"/>
  <c r="AD170" i="15"/>
  <c r="AF416" i="4"/>
  <c r="AS416" i="4" s="1"/>
  <c r="AT416" i="4" s="1"/>
  <c r="AJ435" i="15" s="1"/>
  <c r="AB416" i="4"/>
  <c r="AM416" i="4" s="1"/>
  <c r="X417" i="4"/>
  <c r="Y417" i="4" s="1"/>
  <c r="S417" i="4"/>
  <c r="G393" i="4"/>
  <c r="J393" i="4" s="1"/>
  <c r="K393" i="4" s="1"/>
  <c r="BK385" i="4"/>
  <c r="BB385" i="4"/>
  <c r="BE385" i="4"/>
  <c r="BH384" i="4"/>
  <c r="BS384" i="4" s="1"/>
  <c r="BL384" i="4"/>
  <c r="BM384" i="4" s="1"/>
  <c r="E391" i="12"/>
  <c r="F391" i="12" s="1"/>
  <c r="H391" i="12" s="1"/>
  <c r="O392" i="4"/>
  <c r="AN416" i="4" l="1"/>
  <c r="AO416" i="4"/>
  <c r="AP416" i="4" s="1"/>
  <c r="AG416" i="4"/>
  <c r="AH416" i="4" s="1"/>
  <c r="AI416" i="4" s="1"/>
  <c r="AJ416" i="4" s="1"/>
  <c r="AL416" i="4" s="1"/>
  <c r="AE417" i="4"/>
  <c r="V417" i="4"/>
  <c r="E393" i="4"/>
  <c r="H393" i="4" s="1"/>
  <c r="BT384" i="4"/>
  <c r="BU384" i="4"/>
  <c r="BV384" i="4" s="1"/>
  <c r="BN384" i="4"/>
  <c r="BO384" i="4" s="1"/>
  <c r="BP384" i="4" s="1"/>
  <c r="BC385" i="4"/>
  <c r="BF385" i="4" s="1"/>
  <c r="BG385" i="4" s="1"/>
  <c r="BA386" i="4"/>
  <c r="BY384" i="4"/>
  <c r="BZ384" i="4" s="1"/>
  <c r="AL400" i="15" s="1"/>
  <c r="AR416" i="4" l="1"/>
  <c r="AQ416" i="4"/>
  <c r="AK416" i="4"/>
  <c r="W417" i="4"/>
  <c r="Z417" i="4" s="1"/>
  <c r="AA417" i="4" s="1"/>
  <c r="U418" i="4"/>
  <c r="AU416" i="4"/>
  <c r="BH385" i="4"/>
  <c r="BS385" i="4" s="1"/>
  <c r="BL385" i="4"/>
  <c r="BM385" i="4" s="1"/>
  <c r="BN385" i="4" s="1"/>
  <c r="BO385" i="4" s="1"/>
  <c r="AY386" i="4"/>
  <c r="BD386" i="4"/>
  <c r="BQ384" i="4"/>
  <c r="BW384" i="4"/>
  <c r="BR384" i="4"/>
  <c r="BX384" i="4" s="1"/>
  <c r="I393" i="4"/>
  <c r="L393" i="4" s="1"/>
  <c r="AB144" i="15" s="1"/>
  <c r="G394" i="4"/>
  <c r="CA384" i="4" l="1"/>
  <c r="AF222" i="15"/>
  <c r="E415" i="14"/>
  <c r="F415" i="14" s="1"/>
  <c r="H415" i="14" s="1"/>
  <c r="AD191" i="15"/>
  <c r="S418" i="4"/>
  <c r="X418" i="4"/>
  <c r="Y418" i="4" s="1"/>
  <c r="AF417" i="4"/>
  <c r="AS417" i="4" s="1"/>
  <c r="AT417" i="4" s="1"/>
  <c r="AJ436" i="15" s="1"/>
  <c r="AB417" i="4"/>
  <c r="AM417" i="4" s="1"/>
  <c r="BP385" i="4"/>
  <c r="BQ385" i="4" s="1"/>
  <c r="BT385" i="4"/>
  <c r="BU385" i="4"/>
  <c r="BV385" i="4" s="1"/>
  <c r="BY385" i="4"/>
  <c r="BZ385" i="4" s="1"/>
  <c r="AL401" i="15" s="1"/>
  <c r="BE386" i="4"/>
  <c r="BK386" i="4"/>
  <c r="BB386" i="4"/>
  <c r="J394" i="4"/>
  <c r="K394" i="4" s="1"/>
  <c r="E394" i="4"/>
  <c r="E392" i="12"/>
  <c r="F392" i="12" s="1"/>
  <c r="H392" i="12" s="1"/>
  <c r="O393" i="4"/>
  <c r="AE418" i="4" l="1"/>
  <c r="V418" i="4"/>
  <c r="AN417" i="4"/>
  <c r="AO417" i="4"/>
  <c r="AP417" i="4" s="1"/>
  <c r="AG417" i="4"/>
  <c r="AH417" i="4" s="1"/>
  <c r="AI417" i="4" s="1"/>
  <c r="AJ417" i="4" s="1"/>
  <c r="AK417" i="4" s="1"/>
  <c r="BR385" i="4"/>
  <c r="BX385" i="4" s="1"/>
  <c r="BA387" i="4"/>
  <c r="BC386" i="4"/>
  <c r="BF386" i="4" s="1"/>
  <c r="BG386" i="4" s="1"/>
  <c r="BW385" i="4"/>
  <c r="H394" i="4"/>
  <c r="CA385" i="4" l="1"/>
  <c r="AF221" i="15"/>
  <c r="AL417" i="4"/>
  <c r="AR417" i="4" s="1"/>
  <c r="U419" i="4"/>
  <c r="X419" i="4" s="1"/>
  <c r="Y419" i="4" s="1"/>
  <c r="W418" i="4"/>
  <c r="Z418" i="4" s="1"/>
  <c r="AA418" i="4" s="1"/>
  <c r="AQ417" i="4"/>
  <c r="BH386" i="4"/>
  <c r="BS386" i="4" s="1"/>
  <c r="BL386" i="4"/>
  <c r="BM386" i="4" s="1"/>
  <c r="BN386" i="4" s="1"/>
  <c r="BO386" i="4" s="1"/>
  <c r="BP386" i="4" s="1"/>
  <c r="AY387" i="4"/>
  <c r="BD387" i="4"/>
  <c r="I394" i="4"/>
  <c r="L394" i="4" s="1"/>
  <c r="AB20" i="15" s="1"/>
  <c r="G395" i="4"/>
  <c r="E416" i="14" l="1"/>
  <c r="F416" i="14" s="1"/>
  <c r="H416" i="14" s="1"/>
  <c r="AD203" i="15"/>
  <c r="S419" i="4"/>
  <c r="AE419" i="4" s="1"/>
  <c r="AB418" i="4"/>
  <c r="AM418" i="4" s="1"/>
  <c r="AF418" i="4"/>
  <c r="AU417" i="4"/>
  <c r="V419" i="4"/>
  <c r="BT386" i="4"/>
  <c r="BU386" i="4"/>
  <c r="BV386" i="4" s="1"/>
  <c r="BQ386" i="4"/>
  <c r="BE387" i="4"/>
  <c r="BY386" i="4"/>
  <c r="BZ386" i="4" s="1"/>
  <c r="AL402" i="15" s="1"/>
  <c r="BR386" i="4"/>
  <c r="BK387" i="4"/>
  <c r="BB387" i="4"/>
  <c r="J395" i="4"/>
  <c r="K395" i="4" s="1"/>
  <c r="E395" i="4"/>
  <c r="O394" i="4"/>
  <c r="E393" i="12"/>
  <c r="F393" i="12" s="1"/>
  <c r="H393" i="12" s="1"/>
  <c r="U420" i="4" l="1"/>
  <c r="W419" i="4"/>
  <c r="Z419" i="4" s="1"/>
  <c r="AA419" i="4" s="1"/>
  <c r="AG418" i="4"/>
  <c r="AH418" i="4" s="1"/>
  <c r="AI418" i="4" s="1"/>
  <c r="AS418" i="4"/>
  <c r="AT418" i="4" s="1"/>
  <c r="AJ27" i="15" s="1"/>
  <c r="AO418" i="4"/>
  <c r="AP418" i="4" s="1"/>
  <c r="AN418" i="4"/>
  <c r="BW386" i="4"/>
  <c r="BC387" i="4"/>
  <c r="BF387" i="4" s="1"/>
  <c r="BG387" i="4" s="1"/>
  <c r="BA388" i="4"/>
  <c r="H395" i="4"/>
  <c r="AF419" i="4" l="1"/>
  <c r="AS419" i="4" s="1"/>
  <c r="AT419" i="4" s="1"/>
  <c r="AJ437" i="15" s="1"/>
  <c r="AB419" i="4"/>
  <c r="AM419" i="4" s="1"/>
  <c r="AJ418" i="4"/>
  <c r="AK418" i="4" s="1"/>
  <c r="X420" i="4"/>
  <c r="Y420" i="4" s="1"/>
  <c r="S420" i="4"/>
  <c r="BX386" i="4"/>
  <c r="BH387" i="4"/>
  <c r="BS387" i="4" s="1"/>
  <c r="BL387" i="4"/>
  <c r="BM387" i="4" s="1"/>
  <c r="BN387" i="4" s="1"/>
  <c r="BO387" i="4" s="1"/>
  <c r="AY388" i="4"/>
  <c r="BD388" i="4"/>
  <c r="I395" i="4"/>
  <c r="L395" i="4" s="1"/>
  <c r="AB112" i="15" s="1"/>
  <c r="G396" i="4"/>
  <c r="J396" i="4" s="1"/>
  <c r="K396" i="4" s="1"/>
  <c r="CA386" i="4" l="1"/>
  <c r="AF223" i="15"/>
  <c r="AG419" i="4"/>
  <c r="AH419" i="4" s="1"/>
  <c r="AI419" i="4" s="1"/>
  <c r="AJ419" i="4" s="1"/>
  <c r="AK419" i="4" s="1"/>
  <c r="AL418" i="4"/>
  <c r="AR418" i="4" s="1"/>
  <c r="AD24" i="15" s="1"/>
  <c r="AN419" i="4"/>
  <c r="AO419" i="4"/>
  <c r="AP419" i="4" s="1"/>
  <c r="AQ419" i="4" s="1"/>
  <c r="AQ418" i="4"/>
  <c r="AE420" i="4"/>
  <c r="V420" i="4"/>
  <c r="BP387" i="4"/>
  <c r="BQ387" i="4" s="1"/>
  <c r="BT387" i="4"/>
  <c r="BU387" i="4"/>
  <c r="BV387" i="4" s="1"/>
  <c r="BE388" i="4"/>
  <c r="BY387" i="4"/>
  <c r="BZ387" i="4" s="1"/>
  <c r="AL403" i="15" s="1"/>
  <c r="BK388" i="4"/>
  <c r="BB388" i="4"/>
  <c r="E396" i="4"/>
  <c r="O395" i="4"/>
  <c r="E394" i="12"/>
  <c r="F394" i="12" s="1"/>
  <c r="H394" i="12" s="1"/>
  <c r="AL419" i="4" l="1"/>
  <c r="E417" i="14"/>
  <c r="F417" i="14" s="1"/>
  <c r="H417" i="14" s="1"/>
  <c r="AU418" i="4"/>
  <c r="U421" i="4"/>
  <c r="W420" i="4"/>
  <c r="Z420" i="4" s="1"/>
  <c r="AA420" i="4" s="1"/>
  <c r="AR419" i="4"/>
  <c r="AD145" i="15" s="1"/>
  <c r="BR387" i="4"/>
  <c r="BW387" i="4"/>
  <c r="BA389" i="4"/>
  <c r="BC388" i="4"/>
  <c r="BF388" i="4" s="1"/>
  <c r="BG388" i="4" s="1"/>
  <c r="H396" i="4"/>
  <c r="X421" i="4" l="1"/>
  <c r="Y421" i="4" s="1"/>
  <c r="S421" i="4"/>
  <c r="AF420" i="4"/>
  <c r="AS420" i="4" s="1"/>
  <c r="AT420" i="4" s="1"/>
  <c r="AJ438" i="15" s="1"/>
  <c r="AB420" i="4"/>
  <c r="AM420" i="4" s="1"/>
  <c r="E418" i="14"/>
  <c r="F418" i="14" s="1"/>
  <c r="H418" i="14" s="1"/>
  <c r="AU419" i="4"/>
  <c r="AY389" i="4"/>
  <c r="BD389" i="4"/>
  <c r="BE389" i="4" s="1"/>
  <c r="BH388" i="4"/>
  <c r="BS388" i="4" s="1"/>
  <c r="BL388" i="4"/>
  <c r="BM388" i="4" s="1"/>
  <c r="BN388" i="4" s="1"/>
  <c r="BO388" i="4" s="1"/>
  <c r="BP388" i="4" s="1"/>
  <c r="BQ388" i="4" s="1"/>
  <c r="BX387" i="4"/>
  <c r="I396" i="4"/>
  <c r="L396" i="4" s="1"/>
  <c r="AB129" i="15" s="1"/>
  <c r="G397" i="4"/>
  <c r="J397" i="4" s="1"/>
  <c r="K397" i="4" s="1"/>
  <c r="CA387" i="4" l="1"/>
  <c r="AF227" i="15"/>
  <c r="AG420" i="4"/>
  <c r="AH420" i="4" s="1"/>
  <c r="AI420" i="4" s="1"/>
  <c r="AJ420" i="4" s="1"/>
  <c r="AL420" i="4" s="1"/>
  <c r="AN420" i="4"/>
  <c r="AO420" i="4"/>
  <c r="AP420" i="4" s="1"/>
  <c r="AE421" i="4"/>
  <c r="V421" i="4"/>
  <c r="BT388" i="4"/>
  <c r="BU388" i="4"/>
  <c r="BV388" i="4" s="1"/>
  <c r="BR388" i="4"/>
  <c r="BY388" i="4"/>
  <c r="BZ388" i="4" s="1"/>
  <c r="AL404" i="15" s="1"/>
  <c r="BK389" i="4"/>
  <c r="BB389" i="4"/>
  <c r="E397" i="4"/>
  <c r="O396" i="4"/>
  <c r="E395" i="12"/>
  <c r="F395" i="12" s="1"/>
  <c r="H395" i="12" s="1"/>
  <c r="AR420" i="4" l="1"/>
  <c r="AU420" i="4" s="1"/>
  <c r="AQ420" i="4"/>
  <c r="E419" i="14"/>
  <c r="F419" i="14" s="1"/>
  <c r="H419" i="14" s="1"/>
  <c r="AK420" i="4"/>
  <c r="W421" i="4"/>
  <c r="Z421" i="4" s="1"/>
  <c r="AA421" i="4" s="1"/>
  <c r="U422" i="4"/>
  <c r="X422" i="4" s="1"/>
  <c r="Y422" i="4" s="1"/>
  <c r="BC389" i="4"/>
  <c r="BF389" i="4" s="1"/>
  <c r="BG389" i="4" s="1"/>
  <c r="BA390" i="4"/>
  <c r="BW388" i="4"/>
  <c r="H397" i="4"/>
  <c r="I397" i="4" s="1"/>
  <c r="L397" i="4" s="1"/>
  <c r="AB121" i="15" s="1"/>
  <c r="AD48" i="15" l="1"/>
  <c r="S422" i="4"/>
  <c r="AF421" i="4"/>
  <c r="AB421" i="4"/>
  <c r="AM421" i="4" s="1"/>
  <c r="AY390" i="4"/>
  <c r="BD390" i="4"/>
  <c r="BE390" i="4" s="1"/>
  <c r="BH389" i="4"/>
  <c r="BS389" i="4" s="1"/>
  <c r="BL389" i="4"/>
  <c r="BM389" i="4" s="1"/>
  <c r="BN389" i="4" s="1"/>
  <c r="BO389" i="4" s="1"/>
  <c r="BX388" i="4"/>
  <c r="G398" i="4"/>
  <c r="E398" i="4" s="1"/>
  <c r="O397" i="4"/>
  <c r="E396" i="12"/>
  <c r="F396" i="12" s="1"/>
  <c r="H396" i="12" s="1"/>
  <c r="CA388" i="4" l="1"/>
  <c r="AF219" i="15"/>
  <c r="AE422" i="4"/>
  <c r="V422" i="4"/>
  <c r="AN421" i="4"/>
  <c r="AO421" i="4"/>
  <c r="AP421" i="4" s="1"/>
  <c r="AG421" i="4"/>
  <c r="AH421" i="4" s="1"/>
  <c r="AI421" i="4" s="1"/>
  <c r="AJ421" i="4" s="1"/>
  <c r="AK421" i="4" s="1"/>
  <c r="AS421" i="4"/>
  <c r="AT421" i="4" s="1"/>
  <c r="AJ439" i="15" s="1"/>
  <c r="J398" i="4"/>
  <c r="K398" i="4" s="1"/>
  <c r="BT389" i="4"/>
  <c r="BU389" i="4"/>
  <c r="BV389" i="4" s="1"/>
  <c r="BP389" i="4"/>
  <c r="BR389" i="4" s="1"/>
  <c r="BY389" i="4"/>
  <c r="BZ389" i="4" s="1"/>
  <c r="AL405" i="15" s="1"/>
  <c r="BK390" i="4"/>
  <c r="BB390" i="4"/>
  <c r="H398" i="4"/>
  <c r="AQ421" i="4" l="1"/>
  <c r="W422" i="4"/>
  <c r="Z422" i="4" s="1"/>
  <c r="AA422" i="4" s="1"/>
  <c r="U423" i="4"/>
  <c r="X423" i="4" s="1"/>
  <c r="Y423" i="4" s="1"/>
  <c r="AL421" i="4"/>
  <c r="AR421" i="4" s="1"/>
  <c r="BW389" i="4"/>
  <c r="BX389" i="4"/>
  <c r="BQ389" i="4"/>
  <c r="BA391" i="4"/>
  <c r="BC390" i="4"/>
  <c r="BF390" i="4" s="1"/>
  <c r="BG390" i="4" s="1"/>
  <c r="I398" i="4"/>
  <c r="L398" i="4" s="1"/>
  <c r="AB150" i="15" s="1"/>
  <c r="G399" i="4"/>
  <c r="CA389" i="4" l="1"/>
  <c r="AF220" i="15"/>
  <c r="E420" i="14"/>
  <c r="F420" i="14" s="1"/>
  <c r="H420" i="14" s="1"/>
  <c r="AD140" i="15"/>
  <c r="S423" i="4"/>
  <c r="V423" i="4" s="1"/>
  <c r="W423" i="4" s="1"/>
  <c r="Z423" i="4" s="1"/>
  <c r="AA423" i="4" s="1"/>
  <c r="AF422" i="4"/>
  <c r="AB422" i="4"/>
  <c r="AM422" i="4" s="1"/>
  <c r="AU421" i="4"/>
  <c r="BH390" i="4"/>
  <c r="BS390" i="4" s="1"/>
  <c r="BL390" i="4"/>
  <c r="BM390" i="4" s="1"/>
  <c r="BN390" i="4" s="1"/>
  <c r="BO390" i="4" s="1"/>
  <c r="BP390" i="4" s="1"/>
  <c r="AY391" i="4"/>
  <c r="BD391" i="4"/>
  <c r="J399" i="4"/>
  <c r="K399" i="4" s="1"/>
  <c r="E399" i="4"/>
  <c r="O398" i="4"/>
  <c r="E397" i="12"/>
  <c r="F397" i="12" s="1"/>
  <c r="H397" i="12" s="1"/>
  <c r="AE423" i="4" l="1"/>
  <c r="U424" i="4"/>
  <c r="X424" i="4" s="1"/>
  <c r="AN422" i="4"/>
  <c r="AO422" i="4"/>
  <c r="AP422" i="4" s="1"/>
  <c r="AS422" i="4"/>
  <c r="AT422" i="4" s="1"/>
  <c r="AJ11" i="15" s="1"/>
  <c r="AG422" i="4"/>
  <c r="AH422" i="4" s="1"/>
  <c r="AI422" i="4" s="1"/>
  <c r="AJ422" i="4" s="1"/>
  <c r="AK422" i="4" s="1"/>
  <c r="S424" i="4"/>
  <c r="AB423" i="4"/>
  <c r="AM423" i="4" s="1"/>
  <c r="AF423" i="4"/>
  <c r="BT390" i="4"/>
  <c r="BU390" i="4"/>
  <c r="BR390" i="4"/>
  <c r="BY390" i="4"/>
  <c r="BZ390" i="4" s="1"/>
  <c r="AL406" i="15" s="1"/>
  <c r="BQ390" i="4"/>
  <c r="BE391" i="4"/>
  <c r="BK391" i="4"/>
  <c r="BB391" i="4"/>
  <c r="H399" i="4"/>
  <c r="AQ422" i="4" l="1"/>
  <c r="AL422" i="4"/>
  <c r="AR422" i="4" s="1"/>
  <c r="AN423" i="4"/>
  <c r="AO423" i="4"/>
  <c r="AP423" i="4" s="1"/>
  <c r="AS423" i="4"/>
  <c r="AT423" i="4" s="1"/>
  <c r="AJ440" i="15" s="1"/>
  <c r="AG423" i="4"/>
  <c r="AH423" i="4" s="1"/>
  <c r="AI423" i="4" s="1"/>
  <c r="Y424" i="4"/>
  <c r="AE424" i="4"/>
  <c r="V424" i="4"/>
  <c r="BV390" i="4"/>
  <c r="BW390" i="4" s="1"/>
  <c r="BC391" i="4"/>
  <c r="BF391" i="4" s="1"/>
  <c r="BG391" i="4" s="1"/>
  <c r="BA392" i="4"/>
  <c r="I399" i="4"/>
  <c r="L399" i="4" s="1"/>
  <c r="AB175" i="15" s="1"/>
  <c r="G400" i="4"/>
  <c r="J400" i="4" s="1"/>
  <c r="K400" i="4" s="1"/>
  <c r="E421" i="14" l="1"/>
  <c r="F421" i="14" s="1"/>
  <c r="H421" i="14" s="1"/>
  <c r="AD10" i="15"/>
  <c r="AU422" i="4"/>
  <c r="U425" i="4"/>
  <c r="X425" i="4" s="1"/>
  <c r="W424" i="4"/>
  <c r="Z424" i="4" s="1"/>
  <c r="AA424" i="4" s="1"/>
  <c r="AJ423" i="4"/>
  <c r="AK423" i="4" s="1"/>
  <c r="BX390" i="4"/>
  <c r="AY392" i="4"/>
  <c r="BD392" i="4"/>
  <c r="BH391" i="4"/>
  <c r="BS391" i="4" s="1"/>
  <c r="BL391" i="4"/>
  <c r="E400" i="4"/>
  <c r="O399" i="4"/>
  <c r="E398" i="12"/>
  <c r="F398" i="12" s="1"/>
  <c r="H398" i="12" s="1"/>
  <c r="CA390" i="4" l="1"/>
  <c r="AF218" i="15"/>
  <c r="S425" i="4"/>
  <c r="AE425" i="4" s="1"/>
  <c r="AB424" i="4"/>
  <c r="AM424" i="4" s="1"/>
  <c r="AF424" i="4"/>
  <c r="AG424" i="4" s="1"/>
  <c r="AH424" i="4" s="1"/>
  <c r="AI424" i="4" s="1"/>
  <c r="AJ424" i="4" s="1"/>
  <c r="AK424" i="4" s="1"/>
  <c r="AQ423" i="4"/>
  <c r="AL423" i="4"/>
  <c r="AR423" i="4" s="1"/>
  <c r="AD39" i="15" s="1"/>
  <c r="Y425" i="4"/>
  <c r="BT391" i="4"/>
  <c r="BU391" i="4"/>
  <c r="BV391" i="4" s="1"/>
  <c r="BE392" i="4"/>
  <c r="BM391" i="4"/>
  <c r="BN391" i="4" s="1"/>
  <c r="BO391" i="4" s="1"/>
  <c r="BY391" i="4"/>
  <c r="BZ391" i="4" s="1"/>
  <c r="AL407" i="15" s="1"/>
  <c r="BB392" i="4"/>
  <c r="BK392" i="4"/>
  <c r="H400" i="4"/>
  <c r="V425" i="4" l="1"/>
  <c r="U426" i="4" s="1"/>
  <c r="X426" i="4" s="1"/>
  <c r="Y426" i="4" s="1"/>
  <c r="E422" i="14"/>
  <c r="F422" i="14" s="1"/>
  <c r="H422" i="14" s="1"/>
  <c r="AU423" i="4"/>
  <c r="AS424" i="4"/>
  <c r="AT424" i="4" s="1"/>
  <c r="AJ441" i="15" s="1"/>
  <c r="AL424" i="4"/>
  <c r="AN424" i="4"/>
  <c r="AO424" i="4"/>
  <c r="BC392" i="4"/>
  <c r="BF392" i="4" s="1"/>
  <c r="BG392" i="4" s="1"/>
  <c r="BA393" i="4"/>
  <c r="BP391" i="4"/>
  <c r="BQ391" i="4" s="1"/>
  <c r="I400" i="4"/>
  <c r="L400" i="4" s="1"/>
  <c r="AB185" i="15" s="1"/>
  <c r="G401" i="4"/>
  <c r="W425" i="4" l="1"/>
  <c r="Z425" i="4" s="1"/>
  <c r="AA425" i="4" s="1"/>
  <c r="AF425" i="4" s="1"/>
  <c r="AG425" i="4" s="1"/>
  <c r="AH425" i="4" s="1"/>
  <c r="AI425" i="4" s="1"/>
  <c r="AJ425" i="4" s="1"/>
  <c r="AK425" i="4" s="1"/>
  <c r="AP424" i="4"/>
  <c r="AQ424" i="4" s="1"/>
  <c r="S426" i="4"/>
  <c r="BH392" i="4"/>
  <c r="BS392" i="4" s="1"/>
  <c r="BL392" i="4"/>
  <c r="BM392" i="4" s="1"/>
  <c r="BN392" i="4" s="1"/>
  <c r="BO392" i="4" s="1"/>
  <c r="AY393" i="4"/>
  <c r="BD393" i="4"/>
  <c r="BE393" i="4" s="1"/>
  <c r="BW391" i="4"/>
  <c r="BR391" i="4"/>
  <c r="BX391" i="4" s="1"/>
  <c r="O400" i="4"/>
  <c r="E399" i="12"/>
  <c r="F399" i="12" s="1"/>
  <c r="H399" i="12" s="1"/>
  <c r="J401" i="4"/>
  <c r="K401" i="4" s="1"/>
  <c r="E401" i="4"/>
  <c r="CA391" i="4" l="1"/>
  <c r="AF215" i="15"/>
  <c r="AB425" i="4"/>
  <c r="AM425" i="4" s="1"/>
  <c r="AN425" i="4" s="1"/>
  <c r="AE426" i="4"/>
  <c r="V426" i="4"/>
  <c r="AS425" i="4"/>
  <c r="AT425" i="4" s="1"/>
  <c r="AJ9" i="15" s="1"/>
  <c r="AL425" i="4"/>
  <c r="AR424" i="4"/>
  <c r="AD88" i="15" s="1"/>
  <c r="BT392" i="4"/>
  <c r="BU392" i="4"/>
  <c r="BV392" i="4" s="1"/>
  <c r="BY392" i="4"/>
  <c r="BZ392" i="4" s="1"/>
  <c r="AL408" i="15" s="1"/>
  <c r="BP392" i="4"/>
  <c r="BQ392" i="4" s="1"/>
  <c r="BK393" i="4"/>
  <c r="BB393" i="4"/>
  <c r="H401" i="4"/>
  <c r="AO425" i="4" l="1"/>
  <c r="W426" i="4"/>
  <c r="Z426" i="4" s="1"/>
  <c r="AA426" i="4" s="1"/>
  <c r="U427" i="4"/>
  <c r="X427" i="4" s="1"/>
  <c r="E423" i="14"/>
  <c r="F423" i="14" s="1"/>
  <c r="H423" i="14" s="1"/>
  <c r="AU424" i="4"/>
  <c r="AP425" i="4"/>
  <c r="AQ425" i="4" s="1"/>
  <c r="BR392" i="4"/>
  <c r="BW392" i="4"/>
  <c r="BA394" i="4"/>
  <c r="BC393" i="4"/>
  <c r="BF393" i="4" s="1"/>
  <c r="BG393" i="4" s="1"/>
  <c r="I401" i="4"/>
  <c r="L401" i="4" s="1"/>
  <c r="AB153" i="15" s="1"/>
  <c r="G402" i="4"/>
  <c r="AR425" i="4" l="1"/>
  <c r="AD8" i="15" s="1"/>
  <c r="Y427" i="4"/>
  <c r="AB426" i="4"/>
  <c r="AM426" i="4" s="1"/>
  <c r="AF426" i="4"/>
  <c r="AG426" i="4" s="1"/>
  <c r="AH426" i="4" s="1"/>
  <c r="AI426" i="4" s="1"/>
  <c r="S427" i="4"/>
  <c r="BX392" i="4"/>
  <c r="BH393" i="4"/>
  <c r="BS393" i="4" s="1"/>
  <c r="BL393" i="4"/>
  <c r="AY394" i="4"/>
  <c r="BD394" i="4"/>
  <c r="BE394" i="4" s="1"/>
  <c r="J402" i="4"/>
  <c r="K402" i="4" s="1"/>
  <c r="E402" i="4"/>
  <c r="E400" i="12"/>
  <c r="F400" i="12" s="1"/>
  <c r="H400" i="12" s="1"/>
  <c r="O401" i="4"/>
  <c r="CA392" i="4" l="1"/>
  <c r="AF214" i="15"/>
  <c r="AN426" i="4"/>
  <c r="AO426" i="4"/>
  <c r="AE427" i="4"/>
  <c r="V427" i="4"/>
  <c r="AJ426" i="4"/>
  <c r="AK426" i="4" s="1"/>
  <c r="AS426" i="4"/>
  <c r="AT426" i="4" s="1"/>
  <c r="AJ442" i="15" s="1"/>
  <c r="E424" i="14"/>
  <c r="F424" i="14" s="1"/>
  <c r="H424" i="14" s="1"/>
  <c r="AU425" i="4"/>
  <c r="BT393" i="4"/>
  <c r="BU393" i="4"/>
  <c r="BV393" i="4" s="1"/>
  <c r="BB394" i="4"/>
  <c r="BK394" i="4"/>
  <c r="BM393" i="4"/>
  <c r="BN393" i="4" s="1"/>
  <c r="BO393" i="4" s="1"/>
  <c r="BY393" i="4"/>
  <c r="BZ393" i="4" s="1"/>
  <c r="AL409" i="15" s="1"/>
  <c r="H402" i="4"/>
  <c r="AL426" i="4" l="1"/>
  <c r="W427" i="4"/>
  <c r="Z427" i="4" s="1"/>
  <c r="AA427" i="4" s="1"/>
  <c r="U428" i="4"/>
  <c r="X428" i="4" s="1"/>
  <c r="AP426" i="4"/>
  <c r="AQ426" i="4" s="1"/>
  <c r="BC394" i="4"/>
  <c r="BF394" i="4" s="1"/>
  <c r="BG394" i="4" s="1"/>
  <c r="BA395" i="4"/>
  <c r="BP393" i="4"/>
  <c r="BR393" i="4" s="1"/>
  <c r="BX393" i="4" s="1"/>
  <c r="G403" i="4"/>
  <c r="J403" i="4" s="1"/>
  <c r="K403" i="4" s="1"/>
  <c r="I402" i="4"/>
  <c r="L402" i="4" s="1"/>
  <c r="AB168" i="15" s="1"/>
  <c r="CA393" i="4" l="1"/>
  <c r="AF213" i="15"/>
  <c r="S428" i="4"/>
  <c r="AE428" i="4" s="1"/>
  <c r="AR426" i="4"/>
  <c r="AF427" i="4"/>
  <c r="AB427" i="4"/>
  <c r="AM427" i="4" s="1"/>
  <c r="Y428" i="4"/>
  <c r="BW393" i="4"/>
  <c r="BQ393" i="4"/>
  <c r="AY395" i="4"/>
  <c r="BD395" i="4"/>
  <c r="BH394" i="4"/>
  <c r="BS394" i="4" s="1"/>
  <c r="BL394" i="4"/>
  <c r="E403" i="4"/>
  <c r="E401" i="12"/>
  <c r="F401" i="12" s="1"/>
  <c r="H401" i="12" s="1"/>
  <c r="O402" i="4"/>
  <c r="E425" i="14" l="1"/>
  <c r="F425" i="14" s="1"/>
  <c r="H425" i="14" s="1"/>
  <c r="AD50" i="15"/>
  <c r="V428" i="4"/>
  <c r="U429" i="4" s="1"/>
  <c r="S429" i="4" s="1"/>
  <c r="AU426" i="4"/>
  <c r="AG427" i="4"/>
  <c r="AH427" i="4" s="1"/>
  <c r="AI427" i="4" s="1"/>
  <c r="AS427" i="4"/>
  <c r="AT427" i="4" s="1"/>
  <c r="AJ443" i="15" s="1"/>
  <c r="AN427" i="4"/>
  <c r="AO427" i="4"/>
  <c r="AP427" i="4" s="1"/>
  <c r="BT394" i="4"/>
  <c r="BU394" i="4"/>
  <c r="BV394" i="4" s="1"/>
  <c r="BM394" i="4"/>
  <c r="BN394" i="4" s="1"/>
  <c r="BO394" i="4" s="1"/>
  <c r="BY394" i="4"/>
  <c r="BZ394" i="4" s="1"/>
  <c r="AL410" i="15" s="1"/>
  <c r="BE395" i="4"/>
  <c r="BK395" i="4"/>
  <c r="BB395" i="4"/>
  <c r="H403" i="4"/>
  <c r="I403" i="4" s="1"/>
  <c r="L403" i="4" s="1"/>
  <c r="AB181" i="15" s="1"/>
  <c r="W428" i="4" l="1"/>
  <c r="Z428" i="4" s="1"/>
  <c r="AA428" i="4" s="1"/>
  <c r="AB428" i="4" s="1"/>
  <c r="AM428" i="4" s="1"/>
  <c r="AN428" i="4" s="1"/>
  <c r="AE429" i="4"/>
  <c r="AJ427" i="4"/>
  <c r="AQ427" i="4" s="1"/>
  <c r="X429" i="4"/>
  <c r="G404" i="4"/>
  <c r="J404" i="4" s="1"/>
  <c r="K404" i="4" s="1"/>
  <c r="BP394" i="4"/>
  <c r="BR394" i="4" s="1"/>
  <c r="BC395" i="4"/>
  <c r="BF395" i="4" s="1"/>
  <c r="BG395" i="4" s="1"/>
  <c r="BA396" i="4"/>
  <c r="O403" i="4"/>
  <c r="E402" i="12"/>
  <c r="F402" i="12" s="1"/>
  <c r="H402" i="12" s="1"/>
  <c r="AF428" i="4" l="1"/>
  <c r="AG428" i="4" s="1"/>
  <c r="AH428" i="4" s="1"/>
  <c r="AI428" i="4" s="1"/>
  <c r="AJ428" i="4" s="1"/>
  <c r="V429" i="4"/>
  <c r="U430" i="4" s="1"/>
  <c r="S430" i="4" s="1"/>
  <c r="AE430" i="4" s="1"/>
  <c r="AK427" i="4"/>
  <c r="Y429" i="4"/>
  <c r="AL427" i="4"/>
  <c r="AR427" i="4" s="1"/>
  <c r="AD84" i="15" s="1"/>
  <c r="AO428" i="4"/>
  <c r="E404" i="4"/>
  <c r="H404" i="4" s="1"/>
  <c r="BX394" i="4"/>
  <c r="BW394" i="4"/>
  <c r="AY396" i="4"/>
  <c r="BD396" i="4"/>
  <c r="BE396" i="4" s="1"/>
  <c r="BH395" i="4"/>
  <c r="BS395" i="4" s="1"/>
  <c r="BL395" i="4"/>
  <c r="BM395" i="4" s="1"/>
  <c r="BN395" i="4" s="1"/>
  <c r="BO395" i="4" s="1"/>
  <c r="BQ394" i="4"/>
  <c r="CA394" i="4" l="1"/>
  <c r="AF20" i="15"/>
  <c r="W429" i="4"/>
  <c r="Z429" i="4" s="1"/>
  <c r="AA429" i="4" s="1"/>
  <c r="AF429" i="4" s="1"/>
  <c r="AG429" i="4" s="1"/>
  <c r="AH429" i="4" s="1"/>
  <c r="AI429" i="4" s="1"/>
  <c r="AJ429" i="4" s="1"/>
  <c r="AK429" i="4" s="1"/>
  <c r="AL428" i="4"/>
  <c r="AK428" i="4"/>
  <c r="AS428" i="4"/>
  <c r="AT428" i="4" s="1"/>
  <c r="AJ444" i="15" s="1"/>
  <c r="X430" i="4"/>
  <c r="Y430" i="4" s="1"/>
  <c r="E426" i="14"/>
  <c r="F426" i="14" s="1"/>
  <c r="H426" i="14" s="1"/>
  <c r="AU427" i="4"/>
  <c r="AP428" i="4"/>
  <c r="AQ428" i="4" s="1"/>
  <c r="BT395" i="4"/>
  <c r="BU395" i="4"/>
  <c r="BV395" i="4" s="1"/>
  <c r="BP395" i="4"/>
  <c r="BR395" i="4" s="1"/>
  <c r="BY395" i="4"/>
  <c r="BZ395" i="4" s="1"/>
  <c r="AL411" i="15" s="1"/>
  <c r="BB396" i="4"/>
  <c r="BK396" i="4"/>
  <c r="G405" i="4"/>
  <c r="I404" i="4"/>
  <c r="L404" i="4" s="1"/>
  <c r="AB189" i="15" s="1"/>
  <c r="V430" i="4" l="1"/>
  <c r="AB429" i="4"/>
  <c r="AM429" i="4" s="1"/>
  <c r="AN429" i="4" s="1"/>
  <c r="AR428" i="4"/>
  <c r="AD90" i="15" s="1"/>
  <c r="W430" i="4"/>
  <c r="U431" i="4"/>
  <c r="X431" i="4" s="1"/>
  <c r="Y431" i="4" s="1"/>
  <c r="AS429" i="4"/>
  <c r="AT429" i="4" s="1"/>
  <c r="AJ445" i="15" s="1"/>
  <c r="BX395" i="4"/>
  <c r="BA397" i="4"/>
  <c r="BC396" i="4"/>
  <c r="BF396" i="4" s="1"/>
  <c r="BG396" i="4" s="1"/>
  <c r="BQ395" i="4"/>
  <c r="O404" i="4"/>
  <c r="E403" i="12"/>
  <c r="F403" i="12" s="1"/>
  <c r="H403" i="12" s="1"/>
  <c r="J405" i="4"/>
  <c r="K405" i="4" s="1"/>
  <c r="E405" i="4"/>
  <c r="CA395" i="4" l="1"/>
  <c r="AF188" i="15"/>
  <c r="AL429" i="4"/>
  <c r="AO429" i="4"/>
  <c r="AP429" i="4" s="1"/>
  <c r="AQ429" i="4" s="1"/>
  <c r="S431" i="4"/>
  <c r="E427" i="14"/>
  <c r="F427" i="14" s="1"/>
  <c r="H427" i="14" s="1"/>
  <c r="AU428" i="4"/>
  <c r="Z430" i="4"/>
  <c r="AA430" i="4" s="1"/>
  <c r="BW395" i="4"/>
  <c r="BH396" i="4"/>
  <c r="BS396" i="4" s="1"/>
  <c r="BL396" i="4"/>
  <c r="BM396" i="4" s="1"/>
  <c r="BN396" i="4" s="1"/>
  <c r="BO396" i="4" s="1"/>
  <c r="BP396" i="4" s="1"/>
  <c r="AY397" i="4"/>
  <c r="BD397" i="4"/>
  <c r="H405" i="4"/>
  <c r="AR429" i="4" l="1"/>
  <c r="AF430" i="4"/>
  <c r="AG430" i="4" s="1"/>
  <c r="AH430" i="4" s="1"/>
  <c r="AI430" i="4" s="1"/>
  <c r="AB430" i="4"/>
  <c r="AM430" i="4" s="1"/>
  <c r="AE431" i="4"/>
  <c r="V431" i="4"/>
  <c r="BT396" i="4"/>
  <c r="BU396" i="4"/>
  <c r="BV396" i="4" s="1"/>
  <c r="BQ396" i="4"/>
  <c r="BR396" i="4"/>
  <c r="BY396" i="4"/>
  <c r="BZ396" i="4" s="1"/>
  <c r="AL412" i="15" s="1"/>
  <c r="BE397" i="4"/>
  <c r="BB397" i="4"/>
  <c r="BK397" i="4"/>
  <c r="I405" i="4"/>
  <c r="L405" i="4" s="1"/>
  <c r="AB221" i="15" s="1"/>
  <c r="G406" i="4"/>
  <c r="J406" i="4" s="1"/>
  <c r="K406" i="4" s="1"/>
  <c r="E428" i="14" l="1"/>
  <c r="F428" i="14" s="1"/>
  <c r="H428" i="14" s="1"/>
  <c r="AD95" i="15"/>
  <c r="AU429" i="4"/>
  <c r="AJ430" i="4"/>
  <c r="AL430" i="4" s="1"/>
  <c r="AN430" i="4"/>
  <c r="AO430" i="4"/>
  <c r="W431" i="4"/>
  <c r="Z431" i="4" s="1"/>
  <c r="AA431" i="4" s="1"/>
  <c r="U432" i="4"/>
  <c r="X432" i="4" s="1"/>
  <c r="AS430" i="4"/>
  <c r="AT430" i="4" s="1"/>
  <c r="AJ446" i="15" s="1"/>
  <c r="BW396" i="4"/>
  <c r="BC397" i="4"/>
  <c r="BF397" i="4" s="1"/>
  <c r="BG397" i="4" s="1"/>
  <c r="BA398" i="4"/>
  <c r="BX396" i="4"/>
  <c r="O405" i="4"/>
  <c r="E404" i="12"/>
  <c r="F404" i="12" s="1"/>
  <c r="H404" i="12" s="1"/>
  <c r="E406" i="4"/>
  <c r="CA396" i="4" l="1"/>
  <c r="AF186" i="15"/>
  <c r="AP430" i="4"/>
  <c r="AQ430" i="4" s="1"/>
  <c r="Y432" i="4"/>
  <c r="AF431" i="4"/>
  <c r="AB431" i="4"/>
  <c r="AM431" i="4" s="1"/>
  <c r="AN431" i="4" s="1"/>
  <c r="S432" i="4"/>
  <c r="AK430" i="4"/>
  <c r="BH397" i="4"/>
  <c r="BS397" i="4" s="1"/>
  <c r="BL397" i="4"/>
  <c r="BM397" i="4" s="1"/>
  <c r="AY398" i="4"/>
  <c r="BD398" i="4"/>
  <c r="H406" i="4"/>
  <c r="AR430" i="4" l="1"/>
  <c r="AO431" i="4"/>
  <c r="AP431" i="4" s="1"/>
  <c r="AS431" i="4"/>
  <c r="AT431" i="4" s="1"/>
  <c r="AJ447" i="15" s="1"/>
  <c r="AG431" i="4"/>
  <c r="AH431" i="4" s="1"/>
  <c r="AI431" i="4" s="1"/>
  <c r="AE432" i="4"/>
  <c r="V432" i="4"/>
  <c r="BB398" i="4"/>
  <c r="BK398" i="4"/>
  <c r="BE398" i="4"/>
  <c r="BY397" i="4"/>
  <c r="BZ397" i="4" s="1"/>
  <c r="AL413" i="15" s="1"/>
  <c r="BN397" i="4"/>
  <c r="BO397" i="4" s="1"/>
  <c r="BP397" i="4" s="1"/>
  <c r="BT397" i="4"/>
  <c r="BU397" i="4"/>
  <c r="BV397" i="4" s="1"/>
  <c r="I406" i="4"/>
  <c r="L406" i="4" s="1"/>
  <c r="AB219" i="15" s="1"/>
  <c r="G407" i="4"/>
  <c r="J407" i="4" s="1"/>
  <c r="K407" i="4" s="1"/>
  <c r="E429" i="14" l="1"/>
  <c r="F429" i="14" s="1"/>
  <c r="H429" i="14" s="1"/>
  <c r="AD98" i="15"/>
  <c r="AU430" i="4"/>
  <c r="AJ431" i="4"/>
  <c r="W432" i="4"/>
  <c r="Z432" i="4" s="1"/>
  <c r="AA432" i="4" s="1"/>
  <c r="U433" i="4"/>
  <c r="S433" i="4" s="1"/>
  <c r="AE433" i="4" s="1"/>
  <c r="BR397" i="4"/>
  <c r="BX397" i="4" s="1"/>
  <c r="BQ397" i="4"/>
  <c r="BC398" i="4"/>
  <c r="BF398" i="4" s="1"/>
  <c r="BG398" i="4" s="1"/>
  <c r="BA399" i="4"/>
  <c r="E407" i="4"/>
  <c r="O406" i="4"/>
  <c r="E405" i="12"/>
  <c r="F405" i="12" s="1"/>
  <c r="H405" i="12" s="1"/>
  <c r="CA397" i="4" l="1"/>
  <c r="AF184" i="15"/>
  <c r="AQ431" i="4"/>
  <c r="AL431" i="4"/>
  <c r="AR431" i="4" s="1"/>
  <c r="AD104" i="15" s="1"/>
  <c r="X433" i="4"/>
  <c r="AB432" i="4"/>
  <c r="AM432" i="4" s="1"/>
  <c r="AF432" i="4"/>
  <c r="AS432" i="4" s="1"/>
  <c r="AT432" i="4" s="1"/>
  <c r="AJ448" i="15" s="1"/>
  <c r="V433" i="4"/>
  <c r="AK431" i="4"/>
  <c r="BH398" i="4"/>
  <c r="BS398" i="4" s="1"/>
  <c r="BL398" i="4"/>
  <c r="BM398" i="4" s="1"/>
  <c r="BN398" i="4" s="1"/>
  <c r="BO398" i="4" s="1"/>
  <c r="BP398" i="4" s="1"/>
  <c r="AY399" i="4"/>
  <c r="BD399" i="4"/>
  <c r="BW397" i="4"/>
  <c r="H407" i="4"/>
  <c r="G408" i="4" s="1"/>
  <c r="J408" i="4" s="1"/>
  <c r="K408" i="4" s="1"/>
  <c r="W433" i="4" l="1"/>
  <c r="U434" i="4"/>
  <c r="S434" i="4" s="1"/>
  <c r="AG432" i="4"/>
  <c r="AH432" i="4" s="1"/>
  <c r="AI432" i="4" s="1"/>
  <c r="Y433" i="4"/>
  <c r="E430" i="14"/>
  <c r="F430" i="14" s="1"/>
  <c r="H430" i="14" s="1"/>
  <c r="AU431" i="4"/>
  <c r="AN432" i="4"/>
  <c r="AO432" i="4"/>
  <c r="I407" i="4"/>
  <c r="L407" i="4" s="1"/>
  <c r="BT398" i="4"/>
  <c r="BU398" i="4"/>
  <c r="BR398" i="4"/>
  <c r="BY398" i="4"/>
  <c r="BZ398" i="4" s="1"/>
  <c r="AL414" i="15" s="1"/>
  <c r="BE399" i="4"/>
  <c r="BQ398" i="4"/>
  <c r="BB399" i="4"/>
  <c r="BK399" i="4"/>
  <c r="E408" i="4"/>
  <c r="E406" i="12" l="1"/>
  <c r="F406" i="12" s="1"/>
  <c r="H406" i="12" s="1"/>
  <c r="AB237" i="15"/>
  <c r="X434" i="4"/>
  <c r="Y434" i="4" s="1"/>
  <c r="AE434" i="4"/>
  <c r="V434" i="4"/>
  <c r="AP432" i="4"/>
  <c r="Z433" i="4"/>
  <c r="AA433" i="4" s="1"/>
  <c r="AJ432" i="4"/>
  <c r="AK432" i="4" s="1"/>
  <c r="O407" i="4"/>
  <c r="BV398" i="4"/>
  <c r="BW398" i="4" s="1"/>
  <c r="BA400" i="4"/>
  <c r="BC399" i="4"/>
  <c r="BF399" i="4" s="1"/>
  <c r="BG399" i="4" s="1"/>
  <c r="H408" i="4"/>
  <c r="AB433" i="4" l="1"/>
  <c r="AM433" i="4" s="1"/>
  <c r="AF433" i="4"/>
  <c r="AG433" i="4" s="1"/>
  <c r="AH433" i="4" s="1"/>
  <c r="AI433" i="4" s="1"/>
  <c r="AJ433" i="4" s="1"/>
  <c r="AL432" i="4"/>
  <c r="AR432" i="4" s="1"/>
  <c r="AD103" i="15" s="1"/>
  <c r="AQ432" i="4"/>
  <c r="W434" i="4"/>
  <c r="U435" i="4"/>
  <c r="X435" i="4" s="1"/>
  <c r="Y435" i="4" s="1"/>
  <c r="BX398" i="4"/>
  <c r="BH399" i="4"/>
  <c r="BS399" i="4" s="1"/>
  <c r="BL399" i="4"/>
  <c r="BM399" i="4" s="1"/>
  <c r="BN399" i="4" s="1"/>
  <c r="BO399" i="4" s="1"/>
  <c r="AY400" i="4"/>
  <c r="BD400" i="4"/>
  <c r="G409" i="4"/>
  <c r="J409" i="4" s="1"/>
  <c r="K409" i="4" s="1"/>
  <c r="I408" i="4"/>
  <c r="L408" i="4" s="1"/>
  <c r="AB259" i="15" s="1"/>
  <c r="CA398" i="4" l="1"/>
  <c r="AF185" i="15"/>
  <c r="S435" i="4"/>
  <c r="E431" i="14"/>
  <c r="F431" i="14" s="1"/>
  <c r="H431" i="14" s="1"/>
  <c r="AU432" i="4"/>
  <c r="AS433" i="4"/>
  <c r="AT433" i="4" s="1"/>
  <c r="AJ449" i="15" s="1"/>
  <c r="AL433" i="4"/>
  <c r="Z434" i="4"/>
  <c r="AA434" i="4" s="1"/>
  <c r="AN433" i="4"/>
  <c r="AO433" i="4"/>
  <c r="AK433" i="4"/>
  <c r="BT399" i="4"/>
  <c r="BU399" i="4"/>
  <c r="BV399" i="4" s="1"/>
  <c r="BE400" i="4"/>
  <c r="BY399" i="4"/>
  <c r="BZ399" i="4" s="1"/>
  <c r="AL415" i="15" s="1"/>
  <c r="BP399" i="4"/>
  <c r="BQ399" i="4" s="1"/>
  <c r="BB400" i="4"/>
  <c r="BK400" i="4"/>
  <c r="E409" i="4"/>
  <c r="E407" i="12"/>
  <c r="F407" i="12" s="1"/>
  <c r="H407" i="12" s="1"/>
  <c r="O408" i="4"/>
  <c r="AE435" i="4" l="1"/>
  <c r="V435" i="4"/>
  <c r="AP433" i="4"/>
  <c r="AQ433" i="4" s="1"/>
  <c r="AB434" i="4"/>
  <c r="AM434" i="4" s="1"/>
  <c r="AN434" i="4" s="1"/>
  <c r="AF434" i="4"/>
  <c r="BW399" i="4"/>
  <c r="BA401" i="4"/>
  <c r="BC400" i="4"/>
  <c r="BF400" i="4" s="1"/>
  <c r="BG400" i="4" s="1"/>
  <c r="BR399" i="4"/>
  <c r="H409" i="4"/>
  <c r="I409" i="4" s="1"/>
  <c r="L409" i="4" s="1"/>
  <c r="E408" i="12" l="1"/>
  <c r="F408" i="12" s="1"/>
  <c r="H408" i="12" s="1"/>
  <c r="AB44" i="15"/>
  <c r="U436" i="4"/>
  <c r="X436" i="4" s="1"/>
  <c r="Y436" i="4" s="1"/>
  <c r="W435" i="4"/>
  <c r="Z435" i="4" s="1"/>
  <c r="AA435" i="4" s="1"/>
  <c r="AR433" i="4"/>
  <c r="AD110" i="15" s="1"/>
  <c r="AS434" i="4"/>
  <c r="AT434" i="4" s="1"/>
  <c r="AJ450" i="15" s="1"/>
  <c r="AG434" i="4"/>
  <c r="AO434" i="4"/>
  <c r="G410" i="4"/>
  <c r="J410" i="4" s="1"/>
  <c r="K410" i="4" s="1"/>
  <c r="BH400" i="4"/>
  <c r="BS400" i="4" s="1"/>
  <c r="BL400" i="4"/>
  <c r="BM400" i="4" s="1"/>
  <c r="BN400" i="4" s="1"/>
  <c r="BO400" i="4" s="1"/>
  <c r="BP400" i="4" s="1"/>
  <c r="O409" i="4"/>
  <c r="AY401" i="4"/>
  <c r="BD401" i="4"/>
  <c r="BX399" i="4"/>
  <c r="CA399" i="4" l="1"/>
  <c r="AF187" i="15"/>
  <c r="S436" i="4"/>
  <c r="AF435" i="4"/>
  <c r="AB435" i="4"/>
  <c r="AM435" i="4" s="1"/>
  <c r="AN435" i="4" s="1"/>
  <c r="AP434" i="4"/>
  <c r="E432" i="14"/>
  <c r="F432" i="14" s="1"/>
  <c r="H432" i="14" s="1"/>
  <c r="AU433" i="4"/>
  <c r="AH434" i="4"/>
  <c r="AI434" i="4" s="1"/>
  <c r="E410" i="4"/>
  <c r="H410" i="4" s="1"/>
  <c r="BE401" i="4"/>
  <c r="BQ400" i="4"/>
  <c r="BY400" i="4"/>
  <c r="BZ400" i="4" s="1"/>
  <c r="AL416" i="15" s="1"/>
  <c r="BR400" i="4"/>
  <c r="BK401" i="4"/>
  <c r="BB401" i="4"/>
  <c r="BT400" i="4"/>
  <c r="BU400" i="4"/>
  <c r="BV400" i="4" s="1"/>
  <c r="AG435" i="4" l="1"/>
  <c r="AH435" i="4" s="1"/>
  <c r="AI435" i="4" s="1"/>
  <c r="AS435" i="4"/>
  <c r="AT435" i="4" s="1"/>
  <c r="AJ451" i="15" s="1"/>
  <c r="AO435" i="4"/>
  <c r="AP435" i="4" s="1"/>
  <c r="AE436" i="4"/>
  <c r="V436" i="4"/>
  <c r="AJ434" i="4"/>
  <c r="AK434" i="4" s="1"/>
  <c r="BX400" i="4"/>
  <c r="BW400" i="4"/>
  <c r="BA402" i="4"/>
  <c r="BC401" i="4"/>
  <c r="BF401" i="4" s="1"/>
  <c r="BG401" i="4" s="1"/>
  <c r="I410" i="4"/>
  <c r="L410" i="4" s="1"/>
  <c r="AB218" i="15" s="1"/>
  <c r="G411" i="4"/>
  <c r="CA400" i="4" l="1"/>
  <c r="AF189" i="15"/>
  <c r="U437" i="4"/>
  <c r="X437" i="4" s="1"/>
  <c r="W436" i="4"/>
  <c r="Z436" i="4" s="1"/>
  <c r="AA436" i="4" s="1"/>
  <c r="AL434" i="4"/>
  <c r="AR434" i="4" s="1"/>
  <c r="AJ435" i="4"/>
  <c r="AL435" i="4" s="1"/>
  <c r="AR435" i="4" s="1"/>
  <c r="AD117" i="15" s="1"/>
  <c r="AQ434" i="4"/>
  <c r="AY402" i="4"/>
  <c r="BD402" i="4"/>
  <c r="BH401" i="4"/>
  <c r="BS401" i="4" s="1"/>
  <c r="BL401" i="4"/>
  <c r="BM401" i="4" s="1"/>
  <c r="BN401" i="4" s="1"/>
  <c r="BO401" i="4" s="1"/>
  <c r="BP401" i="4" s="1"/>
  <c r="J411" i="4"/>
  <c r="K411" i="4" s="1"/>
  <c r="E411" i="4"/>
  <c r="O410" i="4"/>
  <c r="E409" i="12"/>
  <c r="F409" i="12" s="1"/>
  <c r="H409" i="12" s="1"/>
  <c r="E433" i="14" l="1"/>
  <c r="F433" i="14" s="1"/>
  <c r="H433" i="14" s="1"/>
  <c r="AD111" i="15"/>
  <c r="AU434" i="4"/>
  <c r="AK435" i="4"/>
  <c r="Y437" i="4"/>
  <c r="AB436" i="4"/>
  <c r="AM436" i="4" s="1"/>
  <c r="AF436" i="4"/>
  <c r="AG436" i="4" s="1"/>
  <c r="AH436" i="4" s="1"/>
  <c r="AI436" i="4" s="1"/>
  <c r="AJ436" i="4" s="1"/>
  <c r="AK436" i="4" s="1"/>
  <c r="S437" i="4"/>
  <c r="AQ435" i="4"/>
  <c r="E434" i="14"/>
  <c r="F434" i="14" s="1"/>
  <c r="H434" i="14" s="1"/>
  <c r="AU435" i="4"/>
  <c r="BQ401" i="4"/>
  <c r="BR401" i="4"/>
  <c r="BY401" i="4"/>
  <c r="BZ401" i="4" s="1"/>
  <c r="AL417" i="15" s="1"/>
  <c r="BE402" i="4"/>
  <c r="BT401" i="4"/>
  <c r="BU401" i="4"/>
  <c r="BV401" i="4" s="1"/>
  <c r="BK402" i="4"/>
  <c r="BB402" i="4"/>
  <c r="H411" i="4"/>
  <c r="AN436" i="4" l="1"/>
  <c r="AO436" i="4"/>
  <c r="AE437" i="4"/>
  <c r="V437" i="4"/>
  <c r="AS436" i="4"/>
  <c r="AT436" i="4" s="1"/>
  <c r="AJ452" i="15" s="1"/>
  <c r="AL436" i="4"/>
  <c r="BA403" i="4"/>
  <c r="BC402" i="4"/>
  <c r="BF402" i="4" s="1"/>
  <c r="BG402" i="4" s="1"/>
  <c r="BW401" i="4"/>
  <c r="I411" i="4"/>
  <c r="L411" i="4" s="1"/>
  <c r="AB223" i="15" s="1"/>
  <c r="G412" i="4"/>
  <c r="U438" i="4" l="1"/>
  <c r="X438" i="4" s="1"/>
  <c r="Y438" i="4" s="1"/>
  <c r="W437" i="4"/>
  <c r="Z437" i="4" s="1"/>
  <c r="AA437" i="4" s="1"/>
  <c r="AP436" i="4"/>
  <c r="AQ436" i="4" s="1"/>
  <c r="BH402" i="4"/>
  <c r="BS402" i="4" s="1"/>
  <c r="BL402" i="4"/>
  <c r="BM402" i="4" s="1"/>
  <c r="BN402" i="4" s="1"/>
  <c r="BO402" i="4" s="1"/>
  <c r="BP402" i="4" s="1"/>
  <c r="AY403" i="4"/>
  <c r="BD403" i="4"/>
  <c r="BX401" i="4"/>
  <c r="J412" i="4"/>
  <c r="K412" i="4" s="1"/>
  <c r="E412" i="4"/>
  <c r="E410" i="12"/>
  <c r="F410" i="12" s="1"/>
  <c r="H410" i="12" s="1"/>
  <c r="O411" i="4"/>
  <c r="CA401" i="4" l="1"/>
  <c r="AF190" i="15"/>
  <c r="S438" i="4"/>
  <c r="AF437" i="4"/>
  <c r="AG437" i="4" s="1"/>
  <c r="AH437" i="4" s="1"/>
  <c r="AI437" i="4" s="1"/>
  <c r="AB437" i="4"/>
  <c r="AM437" i="4" s="1"/>
  <c r="AR436" i="4"/>
  <c r="AD106" i="15" s="1"/>
  <c r="BT402" i="4"/>
  <c r="BU402" i="4"/>
  <c r="BR402" i="4"/>
  <c r="BY402" i="4"/>
  <c r="BZ402" i="4" s="1"/>
  <c r="AL418" i="15" s="1"/>
  <c r="BQ402" i="4"/>
  <c r="BE403" i="4"/>
  <c r="BK403" i="4"/>
  <c r="BB403" i="4"/>
  <c r="H412" i="4"/>
  <c r="AE438" i="4" l="1"/>
  <c r="V438" i="4"/>
  <c r="E435" i="14"/>
  <c r="F435" i="14" s="1"/>
  <c r="H435" i="14" s="1"/>
  <c r="AU436" i="4"/>
  <c r="AJ437" i="4"/>
  <c r="AK437" i="4" s="1"/>
  <c r="AN437" i="4"/>
  <c r="AO437" i="4"/>
  <c r="AS437" i="4"/>
  <c r="AT437" i="4" s="1"/>
  <c r="AJ453" i="15" s="1"/>
  <c r="BV402" i="4"/>
  <c r="BX402" i="4" s="1"/>
  <c r="BA404" i="4"/>
  <c r="BC403" i="4"/>
  <c r="BF403" i="4" s="1"/>
  <c r="BG403" i="4" s="1"/>
  <c r="G413" i="4"/>
  <c r="I412" i="4"/>
  <c r="L412" i="4" s="1"/>
  <c r="AB14" i="15" s="1"/>
  <c r="CA402" i="4" l="1"/>
  <c r="AF191" i="15"/>
  <c r="AL437" i="4"/>
  <c r="U439" i="4"/>
  <c r="W438" i="4"/>
  <c r="Z438" i="4" s="1"/>
  <c r="AA438" i="4" s="1"/>
  <c r="AP437" i="4"/>
  <c r="AQ437" i="4" s="1"/>
  <c r="BW402" i="4"/>
  <c r="BH403" i="4"/>
  <c r="BS403" i="4" s="1"/>
  <c r="BL403" i="4"/>
  <c r="BM403" i="4" s="1"/>
  <c r="BN403" i="4" s="1"/>
  <c r="BO403" i="4" s="1"/>
  <c r="BP403" i="4" s="1"/>
  <c r="AY404" i="4"/>
  <c r="BD404" i="4"/>
  <c r="BE404" i="4" s="1"/>
  <c r="J413" i="4"/>
  <c r="K413" i="4" s="1"/>
  <c r="E413" i="4"/>
  <c r="E411" i="12"/>
  <c r="F411" i="12" s="1"/>
  <c r="H411" i="12" s="1"/>
  <c r="O412" i="4"/>
  <c r="AR437" i="4" l="1"/>
  <c r="AB438" i="4"/>
  <c r="AM438" i="4" s="1"/>
  <c r="AN438" i="4" s="1"/>
  <c r="AF438" i="4"/>
  <c r="X439" i="4"/>
  <c r="Y439" i="4" s="1"/>
  <c r="S439" i="4"/>
  <c r="BT403" i="4"/>
  <c r="BU403" i="4"/>
  <c r="BV403" i="4" s="1"/>
  <c r="BR403" i="4"/>
  <c r="BY403" i="4"/>
  <c r="BZ403" i="4" s="1"/>
  <c r="AL419" i="15" s="1"/>
  <c r="BQ403" i="4"/>
  <c r="BK404" i="4"/>
  <c r="BB404" i="4"/>
  <c r="H413" i="4"/>
  <c r="E436" i="14" l="1"/>
  <c r="F436" i="14" s="1"/>
  <c r="H436" i="14" s="1"/>
  <c r="AD118" i="15"/>
  <c r="AU437" i="4"/>
  <c r="AO438" i="4"/>
  <c r="AP438" i="4" s="1"/>
  <c r="AS438" i="4"/>
  <c r="AT438" i="4" s="1"/>
  <c r="AJ7" i="15" s="1"/>
  <c r="AG438" i="4"/>
  <c r="AH438" i="4" s="1"/>
  <c r="AI438" i="4" s="1"/>
  <c r="V439" i="4"/>
  <c r="AE439" i="4"/>
  <c r="BX403" i="4"/>
  <c r="BA405" i="4"/>
  <c r="BC404" i="4"/>
  <c r="BF404" i="4" s="1"/>
  <c r="BG404" i="4" s="1"/>
  <c r="BW403" i="4"/>
  <c r="I413" i="4"/>
  <c r="L413" i="4" s="1"/>
  <c r="AB136" i="15" s="1"/>
  <c r="G414" i="4"/>
  <c r="J414" i="4" s="1"/>
  <c r="K414" i="4" s="1"/>
  <c r="CA403" i="4" l="1"/>
  <c r="AF194" i="15"/>
  <c r="W439" i="4"/>
  <c r="Z439" i="4" s="1"/>
  <c r="AA439" i="4" s="1"/>
  <c r="AF439" i="4" s="1"/>
  <c r="AG439" i="4" s="1"/>
  <c r="AH439" i="4" s="1"/>
  <c r="AI439" i="4" s="1"/>
  <c r="AJ439" i="4" s="1"/>
  <c r="U440" i="4"/>
  <c r="AJ438" i="4"/>
  <c r="AK438" i="4" s="1"/>
  <c r="BH404" i="4"/>
  <c r="BS404" i="4" s="1"/>
  <c r="BL404" i="4"/>
  <c r="BM404" i="4" s="1"/>
  <c r="BN404" i="4" s="1"/>
  <c r="BO404" i="4" s="1"/>
  <c r="AY405" i="4"/>
  <c r="BD405" i="4"/>
  <c r="O413" i="4"/>
  <c r="E412" i="12"/>
  <c r="F412" i="12" s="1"/>
  <c r="H412" i="12" s="1"/>
  <c r="E414" i="4"/>
  <c r="AB439" i="4" l="1"/>
  <c r="AM439" i="4" s="1"/>
  <c r="AN439" i="4" s="1"/>
  <c r="AQ438" i="4"/>
  <c r="AL438" i="4"/>
  <c r="AR438" i="4" s="1"/>
  <c r="X440" i="4"/>
  <c r="Y440" i="4" s="1"/>
  <c r="S440" i="4"/>
  <c r="AS439" i="4"/>
  <c r="AT439" i="4" s="1"/>
  <c r="AJ454" i="15" s="1"/>
  <c r="AK439" i="4"/>
  <c r="BT404" i="4"/>
  <c r="BU404" i="4"/>
  <c r="BV404" i="4" s="1"/>
  <c r="BP404" i="4"/>
  <c r="BQ404" i="4" s="1"/>
  <c r="BK405" i="4"/>
  <c r="BB405" i="4"/>
  <c r="BY404" i="4"/>
  <c r="BZ404" i="4" s="1"/>
  <c r="AL420" i="15" s="1"/>
  <c r="BE405" i="4"/>
  <c r="H414" i="4"/>
  <c r="AU438" i="4" l="1"/>
  <c r="AD6" i="15"/>
  <c r="AL439" i="4"/>
  <c r="E437" i="14"/>
  <c r="F437" i="14" s="1"/>
  <c r="H437" i="14" s="1"/>
  <c r="AO439" i="4"/>
  <c r="AP439" i="4" s="1"/>
  <c r="AQ439" i="4" s="1"/>
  <c r="AE440" i="4"/>
  <c r="V440" i="4"/>
  <c r="BR404" i="4"/>
  <c r="BX404" i="4" s="1"/>
  <c r="BW404" i="4"/>
  <c r="BA406" i="4"/>
  <c r="BC405" i="4"/>
  <c r="I414" i="4"/>
  <c r="L414" i="4" s="1"/>
  <c r="AB149" i="15" s="1"/>
  <c r="G415" i="4"/>
  <c r="J415" i="4" s="1"/>
  <c r="K415" i="4" s="1"/>
  <c r="CA404" i="4" l="1"/>
  <c r="AF195" i="15"/>
  <c r="AR439" i="4"/>
  <c r="U441" i="4"/>
  <c r="X441" i="4" s="1"/>
  <c r="Y441" i="4" s="1"/>
  <c r="W440" i="4"/>
  <c r="Z440" i="4" s="1"/>
  <c r="AA440" i="4" s="1"/>
  <c r="AY406" i="4"/>
  <c r="BK406" i="4" s="1"/>
  <c r="BD406" i="4"/>
  <c r="BF405" i="4"/>
  <c r="BG405" i="4" s="1"/>
  <c r="O414" i="4"/>
  <c r="E413" i="12"/>
  <c r="F413" i="12" s="1"/>
  <c r="H413" i="12" s="1"/>
  <c r="E415" i="4"/>
  <c r="E438" i="14" l="1"/>
  <c r="F438" i="14" s="1"/>
  <c r="H438" i="14" s="1"/>
  <c r="AD79" i="15"/>
  <c r="AU439" i="4"/>
  <c r="S441" i="4"/>
  <c r="AE441" i="4" s="1"/>
  <c r="AB440" i="4"/>
  <c r="AM440" i="4" s="1"/>
  <c r="AF440" i="4"/>
  <c r="AG440" i="4" s="1"/>
  <c r="AH440" i="4" s="1"/>
  <c r="AI440" i="4" s="1"/>
  <c r="BB406" i="4"/>
  <c r="BA407" i="4" s="1"/>
  <c r="BE406" i="4"/>
  <c r="BL405" i="4"/>
  <c r="BM405" i="4" s="1"/>
  <c r="BN405" i="4" s="1"/>
  <c r="BO405" i="4" s="1"/>
  <c r="BH405" i="4"/>
  <c r="BS405" i="4" s="1"/>
  <c r="H415" i="4"/>
  <c r="V441" i="4" l="1"/>
  <c r="AJ440" i="4"/>
  <c r="AK440" i="4" s="1"/>
  <c r="AN440" i="4"/>
  <c r="AO440" i="4"/>
  <c r="AP440" i="4" s="1"/>
  <c r="AS440" i="4"/>
  <c r="AT440" i="4" s="1"/>
  <c r="AJ455" i="15" s="1"/>
  <c r="BC406" i="4"/>
  <c r="BF406" i="4" s="1"/>
  <c r="BG406" i="4" s="1"/>
  <c r="BT405" i="4"/>
  <c r="BU405" i="4"/>
  <c r="BV405" i="4" s="1"/>
  <c r="BP405" i="4"/>
  <c r="BQ405" i="4" s="1"/>
  <c r="BD407" i="4"/>
  <c r="AY407" i="4"/>
  <c r="BY405" i="4"/>
  <c r="BZ405" i="4" s="1"/>
  <c r="AL421" i="15" s="1"/>
  <c r="G416" i="4"/>
  <c r="J416" i="4" s="1"/>
  <c r="K416" i="4" s="1"/>
  <c r="I415" i="4"/>
  <c r="L415" i="4" s="1"/>
  <c r="AB167" i="15" s="1"/>
  <c r="W441" i="4" l="1"/>
  <c r="Z441" i="4" s="1"/>
  <c r="AA441" i="4" s="1"/>
  <c r="U442" i="4"/>
  <c r="AL440" i="4"/>
  <c r="AR440" i="4" s="1"/>
  <c r="AD32" i="15" s="1"/>
  <c r="AQ440" i="4"/>
  <c r="BR405" i="4"/>
  <c r="BX405" i="4" s="1"/>
  <c r="BB407" i="4"/>
  <c r="BK407" i="4"/>
  <c r="BE407" i="4"/>
  <c r="BH406" i="4"/>
  <c r="BS406" i="4" s="1"/>
  <c r="BL406" i="4"/>
  <c r="O415" i="4"/>
  <c r="E414" i="12"/>
  <c r="F414" i="12" s="1"/>
  <c r="H414" i="12" s="1"/>
  <c r="E416" i="4"/>
  <c r="CA405" i="4" l="1"/>
  <c r="AF197" i="15"/>
  <c r="S442" i="4"/>
  <c r="X442" i="4"/>
  <c r="Y442" i="4" s="1"/>
  <c r="AB441" i="4"/>
  <c r="AM441" i="4" s="1"/>
  <c r="AF441" i="4"/>
  <c r="E439" i="14"/>
  <c r="F439" i="14" s="1"/>
  <c r="H439" i="14" s="1"/>
  <c r="AU440" i="4"/>
  <c r="BW405" i="4"/>
  <c r="BT406" i="4"/>
  <c r="BU406" i="4"/>
  <c r="BV406" i="4" s="1"/>
  <c r="BM406" i="4"/>
  <c r="BN406" i="4" s="1"/>
  <c r="BO406" i="4" s="1"/>
  <c r="BY406" i="4"/>
  <c r="BZ406" i="4" s="1"/>
  <c r="AL422" i="15" s="1"/>
  <c r="BA408" i="4"/>
  <c r="BC407" i="4"/>
  <c r="BF407" i="4" s="1"/>
  <c r="BG407" i="4" s="1"/>
  <c r="H416" i="4"/>
  <c r="AG441" i="4" l="1"/>
  <c r="AH441" i="4" s="1"/>
  <c r="AI441" i="4" s="1"/>
  <c r="AS441" i="4"/>
  <c r="AT441" i="4" s="1"/>
  <c r="AJ456" i="15" s="1"/>
  <c r="AN441" i="4"/>
  <c r="AO441" i="4"/>
  <c r="AP441" i="4" s="1"/>
  <c r="AE442" i="4"/>
  <c r="V442" i="4"/>
  <c r="BL407" i="4"/>
  <c r="BM407" i="4" s="1"/>
  <c r="BN407" i="4" s="1"/>
  <c r="BO407" i="4" s="1"/>
  <c r="BH407" i="4"/>
  <c r="BS407" i="4" s="1"/>
  <c r="BP406" i="4"/>
  <c r="BW406" i="4" s="1"/>
  <c r="AY408" i="4"/>
  <c r="BD408" i="4"/>
  <c r="G417" i="4"/>
  <c r="J417" i="4" s="1"/>
  <c r="K417" i="4" s="1"/>
  <c r="I416" i="4"/>
  <c r="L416" i="4" s="1"/>
  <c r="AB193" i="15" s="1"/>
  <c r="W442" i="4" l="1"/>
  <c r="Z442" i="4" s="1"/>
  <c r="AA442" i="4" s="1"/>
  <c r="U443" i="4"/>
  <c r="AJ441" i="4"/>
  <c r="AL441" i="4" s="1"/>
  <c r="AR441" i="4" s="1"/>
  <c r="BR406" i="4"/>
  <c r="BX406" i="4" s="1"/>
  <c r="BT407" i="4"/>
  <c r="BU407" i="4"/>
  <c r="BV407" i="4" s="1"/>
  <c r="BK408" i="4"/>
  <c r="BB408" i="4"/>
  <c r="BP407" i="4"/>
  <c r="BQ407" i="4" s="1"/>
  <c r="BE408" i="4"/>
  <c r="BQ406" i="4"/>
  <c r="BY407" i="4"/>
  <c r="BZ407" i="4" s="1"/>
  <c r="AL423" i="15" s="1"/>
  <c r="O416" i="4"/>
  <c r="E415" i="12"/>
  <c r="F415" i="12" s="1"/>
  <c r="H415" i="12" s="1"/>
  <c r="E417" i="4"/>
  <c r="CA406" i="4" l="1"/>
  <c r="AF199" i="15"/>
  <c r="E440" i="14"/>
  <c r="F440" i="14" s="1"/>
  <c r="H440" i="14" s="1"/>
  <c r="AD62" i="15"/>
  <c r="AU441" i="4"/>
  <c r="AQ441" i="4"/>
  <c r="AK441" i="4"/>
  <c r="S443" i="4"/>
  <c r="X443" i="4"/>
  <c r="AF442" i="4"/>
  <c r="AG442" i="4" s="1"/>
  <c r="AH442" i="4" s="1"/>
  <c r="AI442" i="4" s="1"/>
  <c r="AJ442" i="4" s="1"/>
  <c r="AK442" i="4" s="1"/>
  <c r="AB442" i="4"/>
  <c r="AM442" i="4" s="1"/>
  <c r="BR407" i="4"/>
  <c r="BX407" i="4" s="1"/>
  <c r="BC408" i="4"/>
  <c r="BF408" i="4" s="1"/>
  <c r="BG408" i="4" s="1"/>
  <c r="BA409" i="4"/>
  <c r="BW407" i="4"/>
  <c r="H417" i="4"/>
  <c r="CA407" i="4" l="1"/>
  <c r="AF203" i="15"/>
  <c r="AE443" i="4"/>
  <c r="V443" i="4"/>
  <c r="AS442" i="4"/>
  <c r="AT442" i="4" s="1"/>
  <c r="AJ19" i="15" s="1"/>
  <c r="AL442" i="4"/>
  <c r="Y443" i="4"/>
  <c r="AN442" i="4"/>
  <c r="AO442" i="4"/>
  <c r="BH408" i="4"/>
  <c r="BS408" i="4" s="1"/>
  <c r="BL408" i="4"/>
  <c r="AY409" i="4"/>
  <c r="BD409" i="4"/>
  <c r="I417" i="4"/>
  <c r="L417" i="4" s="1"/>
  <c r="AB209" i="15" s="1"/>
  <c r="G418" i="4"/>
  <c r="J418" i="4" s="1"/>
  <c r="K418" i="4" s="1"/>
  <c r="AP442" i="4" l="1"/>
  <c r="AQ442" i="4" s="1"/>
  <c r="W443" i="4"/>
  <c r="Z443" i="4" s="1"/>
  <c r="AA443" i="4" s="1"/>
  <c r="U444" i="4"/>
  <c r="BT408" i="4"/>
  <c r="BU408" i="4"/>
  <c r="BV408" i="4" s="1"/>
  <c r="BB409" i="4"/>
  <c r="BK409" i="4"/>
  <c r="BM408" i="4"/>
  <c r="BN408" i="4" s="1"/>
  <c r="BO408" i="4" s="1"/>
  <c r="BP408" i="4" s="1"/>
  <c r="BY408" i="4"/>
  <c r="BZ408" i="4" s="1"/>
  <c r="AL424" i="15" s="1"/>
  <c r="BE409" i="4"/>
  <c r="O417" i="4"/>
  <c r="E416" i="12"/>
  <c r="F416" i="12" s="1"/>
  <c r="H416" i="12" s="1"/>
  <c r="E418" i="4"/>
  <c r="AB443" i="4" l="1"/>
  <c r="AM443" i="4" s="1"/>
  <c r="AF443" i="4"/>
  <c r="S444" i="4"/>
  <c r="X444" i="4"/>
  <c r="Y444" i="4" s="1"/>
  <c r="AR442" i="4"/>
  <c r="AD12" i="15" s="1"/>
  <c r="BR408" i="4"/>
  <c r="BX408" i="4" s="1"/>
  <c r="BA410" i="4"/>
  <c r="BC409" i="4"/>
  <c r="BF409" i="4" s="1"/>
  <c r="BG409" i="4" s="1"/>
  <c r="BQ408" i="4"/>
  <c r="BW408" i="4"/>
  <c r="H418" i="4"/>
  <c r="CA408" i="4" l="1"/>
  <c r="AF206" i="15"/>
  <c r="AG443" i="4"/>
  <c r="AH443" i="4" s="1"/>
  <c r="AI443" i="4" s="1"/>
  <c r="AJ443" i="4" s="1"/>
  <c r="AK443" i="4" s="1"/>
  <c r="AS443" i="4"/>
  <c r="AT443" i="4" s="1"/>
  <c r="AJ457" i="15" s="1"/>
  <c r="AE444" i="4"/>
  <c r="V444" i="4"/>
  <c r="E441" i="14"/>
  <c r="F441" i="14" s="1"/>
  <c r="H441" i="14" s="1"/>
  <c r="AU442" i="4"/>
  <c r="AN443" i="4"/>
  <c r="AO443" i="4"/>
  <c r="BH409" i="4"/>
  <c r="BS409" i="4" s="1"/>
  <c r="BL409" i="4"/>
  <c r="AY410" i="4"/>
  <c r="BD410" i="4"/>
  <c r="I418" i="4"/>
  <c r="L418" i="4" s="1"/>
  <c r="AB24" i="15" s="1"/>
  <c r="G419" i="4"/>
  <c r="J419" i="4" s="1"/>
  <c r="K419" i="4" s="1"/>
  <c r="AL443" i="4" l="1"/>
  <c r="AP443" i="4"/>
  <c r="AQ443" i="4" s="1"/>
  <c r="U445" i="4"/>
  <c r="X445" i="4" s="1"/>
  <c r="Y445" i="4" s="1"/>
  <c r="W444" i="4"/>
  <c r="Z444" i="4" s="1"/>
  <c r="AA444" i="4" s="1"/>
  <c r="BT409" i="4"/>
  <c r="BU409" i="4"/>
  <c r="BV409" i="4" s="1"/>
  <c r="BK410" i="4"/>
  <c r="BB410" i="4"/>
  <c r="BM409" i="4"/>
  <c r="BN409" i="4" s="1"/>
  <c r="BO409" i="4" s="1"/>
  <c r="BY409" i="4"/>
  <c r="BZ409" i="4" s="1"/>
  <c r="AL425" i="15" s="1"/>
  <c r="BE410" i="4"/>
  <c r="E419" i="4"/>
  <c r="E417" i="12"/>
  <c r="F417" i="12" s="1"/>
  <c r="H417" i="12" s="1"/>
  <c r="O418" i="4"/>
  <c r="AR443" i="4" l="1"/>
  <c r="AB444" i="4"/>
  <c r="AM444" i="4" s="1"/>
  <c r="AF444" i="4"/>
  <c r="S445" i="4"/>
  <c r="BC410" i="4"/>
  <c r="BF410" i="4" s="1"/>
  <c r="BG410" i="4" s="1"/>
  <c r="BA411" i="4"/>
  <c r="AY411" i="4" s="1"/>
  <c r="BP409" i="4"/>
  <c r="BQ409" i="4" s="1"/>
  <c r="H419" i="4"/>
  <c r="E442" i="14" l="1"/>
  <c r="F442" i="14" s="1"/>
  <c r="H442" i="14" s="1"/>
  <c r="AD38" i="15"/>
  <c r="AU443" i="4"/>
  <c r="AS444" i="4"/>
  <c r="AT444" i="4" s="1"/>
  <c r="AJ458" i="15" s="1"/>
  <c r="AE445" i="4"/>
  <c r="V445" i="4"/>
  <c r="AG444" i="4"/>
  <c r="AH444" i="4" s="1"/>
  <c r="AI444" i="4" s="1"/>
  <c r="AN444" i="4"/>
  <c r="AO444" i="4"/>
  <c r="BH410" i="4"/>
  <c r="BS410" i="4" s="1"/>
  <c r="BL410" i="4"/>
  <c r="BB411" i="4"/>
  <c r="BK411" i="4"/>
  <c r="BW409" i="4"/>
  <c r="BR409" i="4"/>
  <c r="BX409" i="4" s="1"/>
  <c r="BD411" i="4"/>
  <c r="I419" i="4"/>
  <c r="L419" i="4" s="1"/>
  <c r="AB128" i="15" s="1"/>
  <c r="G420" i="4"/>
  <c r="J420" i="4" s="1"/>
  <c r="CA409" i="4" l="1"/>
  <c r="AF196" i="15"/>
  <c r="AJ444" i="4"/>
  <c r="AK444" i="4" s="1"/>
  <c r="W445" i="4"/>
  <c r="Z445" i="4" s="1"/>
  <c r="AA445" i="4" s="1"/>
  <c r="U446" i="4"/>
  <c r="X446" i="4" s="1"/>
  <c r="Y446" i="4" s="1"/>
  <c r="AP444" i="4"/>
  <c r="BT410" i="4"/>
  <c r="BU410" i="4"/>
  <c r="BV410" i="4" s="1"/>
  <c r="BA412" i="4"/>
  <c r="BC411" i="4"/>
  <c r="BM410" i="4"/>
  <c r="BN410" i="4" s="1"/>
  <c r="BO410" i="4" s="1"/>
  <c r="BY410" i="4"/>
  <c r="BZ410" i="4" s="1"/>
  <c r="AL426" i="15" s="1"/>
  <c r="BE411" i="4"/>
  <c r="E420" i="4"/>
  <c r="K420" i="4"/>
  <c r="E418" i="12"/>
  <c r="F418" i="12" s="1"/>
  <c r="H418" i="12" s="1"/>
  <c r="O419" i="4"/>
  <c r="S446" i="4" l="1"/>
  <c r="AF445" i="4"/>
  <c r="AG445" i="4" s="1"/>
  <c r="AH445" i="4" s="1"/>
  <c r="AI445" i="4" s="1"/>
  <c r="AJ445" i="4" s="1"/>
  <c r="AK445" i="4" s="1"/>
  <c r="AB445" i="4"/>
  <c r="AM445" i="4" s="1"/>
  <c r="AQ444" i="4"/>
  <c r="AL444" i="4"/>
  <c r="AR444" i="4" s="1"/>
  <c r="AD49" i="15" s="1"/>
  <c r="BF411" i="4"/>
  <c r="BG411" i="4" s="1"/>
  <c r="AY412" i="4"/>
  <c r="BK412" i="4" s="1"/>
  <c r="BD412" i="4"/>
  <c r="BP410" i="4"/>
  <c r="BQ410" i="4" s="1"/>
  <c r="H420" i="4"/>
  <c r="AE446" i="4" l="1"/>
  <c r="V446" i="4"/>
  <c r="AS445" i="4"/>
  <c r="AT445" i="4" s="1"/>
  <c r="AJ459" i="15" s="1"/>
  <c r="AL445" i="4"/>
  <c r="E443" i="14"/>
  <c r="F443" i="14" s="1"/>
  <c r="H443" i="14" s="1"/>
  <c r="AU444" i="4"/>
  <c r="AN445" i="4"/>
  <c r="AO445" i="4"/>
  <c r="BH411" i="4"/>
  <c r="BS411" i="4" s="1"/>
  <c r="BL411" i="4"/>
  <c r="BM411" i="4" s="1"/>
  <c r="BN411" i="4" s="1"/>
  <c r="BO411" i="4" s="1"/>
  <c r="BB412" i="4"/>
  <c r="BW410" i="4"/>
  <c r="BR410" i="4"/>
  <c r="BX410" i="4" s="1"/>
  <c r="BE412" i="4"/>
  <c r="G421" i="4"/>
  <c r="J421" i="4" s="1"/>
  <c r="I420" i="4"/>
  <c r="L420" i="4" s="1"/>
  <c r="AB40" i="15" s="1"/>
  <c r="CA410" i="4" l="1"/>
  <c r="AF198" i="15"/>
  <c r="U447" i="4"/>
  <c r="X447" i="4" s="1"/>
  <c r="Y447" i="4" s="1"/>
  <c r="W446" i="4"/>
  <c r="Z446" i="4" s="1"/>
  <c r="AA446" i="4" s="1"/>
  <c r="AP445" i="4"/>
  <c r="AQ445" i="4" s="1"/>
  <c r="BT411" i="4"/>
  <c r="BU411" i="4"/>
  <c r="BV411" i="4" s="1"/>
  <c r="BP411" i="4"/>
  <c r="BR411" i="4" s="1"/>
  <c r="BC412" i="4"/>
  <c r="BF412" i="4" s="1"/>
  <c r="BG412" i="4" s="1"/>
  <c r="BA413" i="4"/>
  <c r="BY411" i="4"/>
  <c r="BZ411" i="4" s="1"/>
  <c r="AL427" i="15" s="1"/>
  <c r="K421" i="4"/>
  <c r="E419" i="12"/>
  <c r="F419" i="12" s="1"/>
  <c r="H419" i="12" s="1"/>
  <c r="O420" i="4"/>
  <c r="E421" i="4"/>
  <c r="S447" i="4" l="1"/>
  <c r="AB446" i="4"/>
  <c r="AM446" i="4" s="1"/>
  <c r="AF446" i="4"/>
  <c r="AR445" i="4"/>
  <c r="AD43" i="15" s="1"/>
  <c r="BD413" i="4"/>
  <c r="BH412" i="4"/>
  <c r="BS412" i="4" s="1"/>
  <c r="BL412" i="4"/>
  <c r="BM412" i="4" s="1"/>
  <c r="BN412" i="4" s="1"/>
  <c r="BO412" i="4" s="1"/>
  <c r="BX411" i="4"/>
  <c r="BW411" i="4"/>
  <c r="AY413" i="4"/>
  <c r="BQ411" i="4"/>
  <c r="H421" i="4"/>
  <c r="CA411" i="4" l="1"/>
  <c r="AF201" i="15"/>
  <c r="AE447" i="4"/>
  <c r="V447" i="4"/>
  <c r="AS446" i="4"/>
  <c r="AT446" i="4" s="1"/>
  <c r="AJ25" i="15" s="1"/>
  <c r="AG446" i="4"/>
  <c r="AH446" i="4" s="1"/>
  <c r="AN446" i="4"/>
  <c r="AO446" i="4"/>
  <c r="AP446" i="4" s="1"/>
  <c r="E444" i="14"/>
  <c r="F444" i="14" s="1"/>
  <c r="H444" i="14" s="1"/>
  <c r="AU445" i="4"/>
  <c r="BT412" i="4"/>
  <c r="BU412" i="4"/>
  <c r="BV412" i="4" s="1"/>
  <c r="BP412" i="4"/>
  <c r="BY412" i="4"/>
  <c r="BZ412" i="4" s="1"/>
  <c r="AL15" i="15" s="1"/>
  <c r="BB413" i="4"/>
  <c r="BK413" i="4"/>
  <c r="BE413" i="4"/>
  <c r="I421" i="4"/>
  <c r="L421" i="4" s="1"/>
  <c r="AB130" i="15" s="1"/>
  <c r="G422" i="4"/>
  <c r="J422" i="4" s="1"/>
  <c r="W447" i="4" l="1"/>
  <c r="Z447" i="4" s="1"/>
  <c r="AA447" i="4" s="1"/>
  <c r="U448" i="4"/>
  <c r="X448" i="4" s="1"/>
  <c r="Y448" i="4" s="1"/>
  <c r="AI446" i="4"/>
  <c r="AJ446" i="4" s="1"/>
  <c r="AK446" i="4" s="1"/>
  <c r="BC413" i="4"/>
  <c r="BF413" i="4" s="1"/>
  <c r="BG413" i="4" s="1"/>
  <c r="BA414" i="4"/>
  <c r="BQ412" i="4"/>
  <c r="BW412" i="4"/>
  <c r="BR412" i="4"/>
  <c r="BX412" i="4" s="1"/>
  <c r="K422" i="4"/>
  <c r="E420" i="12"/>
  <c r="F420" i="12" s="1"/>
  <c r="H420" i="12" s="1"/>
  <c r="O421" i="4"/>
  <c r="E422" i="4"/>
  <c r="CA412" i="4" l="1"/>
  <c r="AF14" i="15"/>
  <c r="S448" i="4"/>
  <c r="V448" i="4" s="1"/>
  <c r="AF447" i="4"/>
  <c r="AB447" i="4"/>
  <c r="AM447" i="4" s="1"/>
  <c r="AQ446" i="4"/>
  <c r="AL446" i="4"/>
  <c r="AR446" i="4" s="1"/>
  <c r="AY414" i="4"/>
  <c r="BD414" i="4"/>
  <c r="BE414" i="4" s="1"/>
  <c r="BH413" i="4"/>
  <c r="BS413" i="4" s="1"/>
  <c r="BL413" i="4"/>
  <c r="H422" i="4"/>
  <c r="E445" i="14" l="1"/>
  <c r="F445" i="14" s="1"/>
  <c r="H445" i="14" s="1"/>
  <c r="AD18" i="15"/>
  <c r="AE448" i="4"/>
  <c r="AU446" i="4"/>
  <c r="AN447" i="4"/>
  <c r="AO447" i="4"/>
  <c r="AP447" i="4" s="1"/>
  <c r="U449" i="4"/>
  <c r="W448" i="4"/>
  <c r="Z448" i="4" s="1"/>
  <c r="AA448" i="4" s="1"/>
  <c r="AG447" i="4"/>
  <c r="AH447" i="4" s="1"/>
  <c r="AI447" i="4" s="1"/>
  <c r="AJ447" i="4" s="1"/>
  <c r="AL447" i="4" s="1"/>
  <c r="AS447" i="4"/>
  <c r="AT447" i="4" s="1"/>
  <c r="AJ460" i="15" s="1"/>
  <c r="BT413" i="4"/>
  <c r="BU413" i="4"/>
  <c r="BV413" i="4" s="1"/>
  <c r="BB414" i="4"/>
  <c r="BK414" i="4"/>
  <c r="BM413" i="4"/>
  <c r="BN413" i="4" s="1"/>
  <c r="BO413" i="4" s="1"/>
  <c r="BP413" i="4" s="1"/>
  <c r="BR413" i="4" s="1"/>
  <c r="BY413" i="4"/>
  <c r="BZ413" i="4" s="1"/>
  <c r="AL428" i="15" s="1"/>
  <c r="G423" i="4"/>
  <c r="J423" i="4" s="1"/>
  <c r="K423" i="4" s="1"/>
  <c r="I422" i="4"/>
  <c r="L422" i="4" s="1"/>
  <c r="AB10" i="15" s="1"/>
  <c r="AQ447" i="4" l="1"/>
  <c r="AK447" i="4"/>
  <c r="AB448" i="4"/>
  <c r="AM448" i="4" s="1"/>
  <c r="AF448" i="4"/>
  <c r="AS448" i="4" s="1"/>
  <c r="AT448" i="4" s="1"/>
  <c r="AJ461" i="15" s="1"/>
  <c r="X449" i="4"/>
  <c r="Y449" i="4" s="1"/>
  <c r="S449" i="4"/>
  <c r="AR447" i="4"/>
  <c r="AD44" i="15" s="1"/>
  <c r="BX413" i="4"/>
  <c r="BC414" i="4"/>
  <c r="BF414" i="4" s="1"/>
  <c r="BG414" i="4" s="1"/>
  <c r="BA415" i="4"/>
  <c r="BQ413" i="4"/>
  <c r="BW413" i="4"/>
  <c r="E423" i="4"/>
  <c r="H423" i="4" s="1"/>
  <c r="E421" i="12"/>
  <c r="F421" i="12" s="1"/>
  <c r="H421" i="12" s="1"/>
  <c r="O422" i="4"/>
  <c r="CA413" i="4" l="1"/>
  <c r="AF175" i="15"/>
  <c r="AG448" i="4"/>
  <c r="AH448" i="4" s="1"/>
  <c r="AI448" i="4" s="1"/>
  <c r="AJ448" i="4" s="1"/>
  <c r="AK448" i="4" s="1"/>
  <c r="E446" i="14"/>
  <c r="F446" i="14" s="1"/>
  <c r="H446" i="14" s="1"/>
  <c r="AU447" i="4"/>
  <c r="V449" i="4"/>
  <c r="AE449" i="4"/>
  <c r="AN448" i="4"/>
  <c r="AO448" i="4"/>
  <c r="AP448" i="4" s="1"/>
  <c r="AY415" i="4"/>
  <c r="BD415" i="4"/>
  <c r="BH414" i="4"/>
  <c r="BS414" i="4" s="1"/>
  <c r="BL414" i="4"/>
  <c r="BM414" i="4" s="1"/>
  <c r="BN414" i="4" s="1"/>
  <c r="BO414" i="4" s="1"/>
  <c r="G424" i="4"/>
  <c r="J424" i="4" s="1"/>
  <c r="K424" i="4" s="1"/>
  <c r="I423" i="4"/>
  <c r="L423" i="4" s="1"/>
  <c r="AB38" i="15" s="1"/>
  <c r="W449" i="4" l="1"/>
  <c r="Z449" i="4" s="1"/>
  <c r="AA449" i="4" s="1"/>
  <c r="U450" i="4"/>
  <c r="AL448" i="4"/>
  <c r="AR448" i="4" s="1"/>
  <c r="AD45" i="15" s="1"/>
  <c r="AQ448" i="4"/>
  <c r="BT414" i="4"/>
  <c r="BU414" i="4"/>
  <c r="BV414" i="4" s="1"/>
  <c r="BK415" i="4"/>
  <c r="BB415" i="4"/>
  <c r="BP414" i="4"/>
  <c r="BR414" i="4" s="1"/>
  <c r="BE415" i="4"/>
  <c r="BY414" i="4"/>
  <c r="BZ414" i="4" s="1"/>
  <c r="AL429" i="15" s="1"/>
  <c r="E424" i="4"/>
  <c r="O423" i="4"/>
  <c r="E422" i="12"/>
  <c r="F422" i="12" s="1"/>
  <c r="H422" i="12" s="1"/>
  <c r="AU448" i="4" l="1"/>
  <c r="E447" i="14"/>
  <c r="F447" i="14" s="1"/>
  <c r="H447" i="14" s="1"/>
  <c r="AF449" i="4"/>
  <c r="AS449" i="4" s="1"/>
  <c r="AT449" i="4" s="1"/>
  <c r="AJ462" i="15" s="1"/>
  <c r="AB449" i="4"/>
  <c r="AM449" i="4" s="1"/>
  <c r="S450" i="4"/>
  <c r="X450" i="4"/>
  <c r="Y450" i="4" s="1"/>
  <c r="BQ414" i="4"/>
  <c r="BC415" i="4"/>
  <c r="BF415" i="4" s="1"/>
  <c r="BG415" i="4" s="1"/>
  <c r="BA416" i="4"/>
  <c r="AY416" i="4" s="1"/>
  <c r="BX414" i="4"/>
  <c r="H424" i="4"/>
  <c r="CA414" i="4" l="1"/>
  <c r="AF176" i="15"/>
  <c r="AG449" i="4"/>
  <c r="AH449" i="4" s="1"/>
  <c r="AN449" i="4"/>
  <c r="AO449" i="4"/>
  <c r="AP449" i="4" s="1"/>
  <c r="V450" i="4"/>
  <c r="AE450" i="4"/>
  <c r="BW414" i="4"/>
  <c r="BB416" i="4"/>
  <c r="BK416" i="4"/>
  <c r="BH415" i="4"/>
  <c r="BS415" i="4" s="1"/>
  <c r="BL415" i="4"/>
  <c r="BM415" i="4" s="1"/>
  <c r="BN415" i="4" s="1"/>
  <c r="BO415" i="4" s="1"/>
  <c r="BD416" i="4"/>
  <c r="I424" i="4"/>
  <c r="L424" i="4" s="1"/>
  <c r="AB75" i="15" s="1"/>
  <c r="G425" i="4"/>
  <c r="AI449" i="4" l="1"/>
  <c r="AJ449" i="4" s="1"/>
  <c r="AL449" i="4" s="1"/>
  <c r="AR449" i="4" s="1"/>
  <c r="U451" i="4"/>
  <c r="X451" i="4" s="1"/>
  <c r="Y451" i="4" s="1"/>
  <c r="W450" i="4"/>
  <c r="Z450" i="4" s="1"/>
  <c r="AA450" i="4" s="1"/>
  <c r="BT415" i="4"/>
  <c r="BU415" i="4"/>
  <c r="BV415" i="4" s="1"/>
  <c r="BE416" i="4"/>
  <c r="BP415" i="4"/>
  <c r="BY415" i="4"/>
  <c r="BZ415" i="4" s="1"/>
  <c r="AL430" i="15" s="1"/>
  <c r="BC416" i="4"/>
  <c r="BA417" i="4"/>
  <c r="J425" i="4"/>
  <c r="K425" i="4" s="1"/>
  <c r="E425" i="4"/>
  <c r="O424" i="4"/>
  <c r="E423" i="12"/>
  <c r="F423" i="12" s="1"/>
  <c r="H423" i="12" s="1"/>
  <c r="E448" i="14" l="1"/>
  <c r="F448" i="14" s="1"/>
  <c r="H448" i="14" s="1"/>
  <c r="AD47" i="15"/>
  <c r="AK449" i="4"/>
  <c r="AQ449" i="4"/>
  <c r="AU449" i="4"/>
  <c r="S451" i="4"/>
  <c r="V451" i="4" s="1"/>
  <c r="W451" i="4" s="1"/>
  <c r="Z451" i="4" s="1"/>
  <c r="AA451" i="4" s="1"/>
  <c r="AF450" i="4"/>
  <c r="AS450" i="4" s="1"/>
  <c r="AT450" i="4" s="1"/>
  <c r="AJ463" i="15" s="1"/>
  <c r="AB450" i="4"/>
  <c r="AM450" i="4" s="1"/>
  <c r="BF416" i="4"/>
  <c r="BG416" i="4" s="1"/>
  <c r="AY417" i="4"/>
  <c r="BW415" i="4"/>
  <c r="BD417" i="4"/>
  <c r="BR415" i="4"/>
  <c r="BQ415" i="4"/>
  <c r="H425" i="4"/>
  <c r="U452" i="4" l="1"/>
  <c r="X452" i="4" s="1"/>
  <c r="Y452" i="4" s="1"/>
  <c r="AE451" i="4"/>
  <c r="AG450" i="4"/>
  <c r="AH450" i="4" s="1"/>
  <c r="AI450" i="4" s="1"/>
  <c r="AJ450" i="4" s="1"/>
  <c r="AL450" i="4" s="1"/>
  <c r="AO450" i="4"/>
  <c r="AP450" i="4" s="1"/>
  <c r="AQ450" i="4" s="1"/>
  <c r="AN450" i="4"/>
  <c r="AB451" i="4"/>
  <c r="AM451" i="4" s="1"/>
  <c r="AF451" i="4"/>
  <c r="AS451" i="4" s="1"/>
  <c r="AT451" i="4" s="1"/>
  <c r="AJ464" i="15" s="1"/>
  <c r="BL416" i="4"/>
  <c r="BY416" i="4" s="1"/>
  <c r="BZ416" i="4" s="1"/>
  <c r="AL431" i="15" s="1"/>
  <c r="BH416" i="4"/>
  <c r="BS416" i="4" s="1"/>
  <c r="BE417" i="4"/>
  <c r="BK417" i="4"/>
  <c r="BB417" i="4"/>
  <c r="BX415" i="4"/>
  <c r="G426" i="4"/>
  <c r="I425" i="4"/>
  <c r="L425" i="4" s="1"/>
  <c r="AB8" i="15" s="1"/>
  <c r="CA415" i="4" l="1"/>
  <c r="AF177" i="15"/>
  <c r="S452" i="4"/>
  <c r="V452" i="4" s="1"/>
  <c r="U453" i="4" s="1"/>
  <c r="X453" i="4" s="1"/>
  <c r="Y453" i="4" s="1"/>
  <c r="AK450" i="4"/>
  <c r="AR450" i="4"/>
  <c r="AE452" i="4"/>
  <c r="AG451" i="4"/>
  <c r="AH451" i="4" s="1"/>
  <c r="AI451" i="4" s="1"/>
  <c r="AJ451" i="4" s="1"/>
  <c r="AN451" i="4"/>
  <c r="AO451" i="4"/>
  <c r="AP451" i="4" s="1"/>
  <c r="BM416" i="4"/>
  <c r="BN416" i="4" s="1"/>
  <c r="BO416" i="4" s="1"/>
  <c r="BP416" i="4" s="1"/>
  <c r="BT416" i="4"/>
  <c r="BU416" i="4"/>
  <c r="BV416" i="4" s="1"/>
  <c r="BC417" i="4"/>
  <c r="BF417" i="4" s="1"/>
  <c r="BG417" i="4" s="1"/>
  <c r="BA418" i="4"/>
  <c r="J426" i="4"/>
  <c r="K426" i="4" s="1"/>
  <c r="E426" i="4"/>
  <c r="E424" i="12"/>
  <c r="F424" i="12" s="1"/>
  <c r="H424" i="12" s="1"/>
  <c r="O425" i="4"/>
  <c r="W452" i="4" l="1"/>
  <c r="Z452" i="4" s="1"/>
  <c r="AA452" i="4" s="1"/>
  <c r="AB452" i="4" s="1"/>
  <c r="AM452" i="4" s="1"/>
  <c r="AN452" i="4" s="1"/>
  <c r="S453" i="4"/>
  <c r="AE453" i="4" s="1"/>
  <c r="E449" i="14"/>
  <c r="F449" i="14" s="1"/>
  <c r="H449" i="14" s="1"/>
  <c r="AD46" i="15"/>
  <c r="AF452" i="4"/>
  <c r="AS452" i="4" s="1"/>
  <c r="AT452" i="4" s="1"/>
  <c r="AJ465" i="15" s="1"/>
  <c r="AU450" i="4"/>
  <c r="AK451" i="4"/>
  <c r="AQ451" i="4"/>
  <c r="AL451" i="4"/>
  <c r="AR451" i="4" s="1"/>
  <c r="AD52" i="15" s="1"/>
  <c r="V453" i="4"/>
  <c r="BW416" i="4"/>
  <c r="BQ416" i="4"/>
  <c r="BR416" i="4"/>
  <c r="BX416" i="4" s="1"/>
  <c r="AY418" i="4"/>
  <c r="BD418" i="4"/>
  <c r="BE418" i="4" s="1"/>
  <c r="BH417" i="4"/>
  <c r="BS417" i="4" s="1"/>
  <c r="BL417" i="4"/>
  <c r="BM417" i="4" s="1"/>
  <c r="BN417" i="4" s="1"/>
  <c r="BO417" i="4" s="1"/>
  <c r="BP417" i="4" s="1"/>
  <c r="BQ417" i="4" s="1"/>
  <c r="H426" i="4"/>
  <c r="AO452" i="4" l="1"/>
  <c r="AP452" i="4" s="1"/>
  <c r="CA416" i="4"/>
  <c r="AF178" i="15"/>
  <c r="AG452" i="4"/>
  <c r="AH452" i="4" s="1"/>
  <c r="AI452" i="4" s="1"/>
  <c r="E450" i="14"/>
  <c r="F450" i="14" s="1"/>
  <c r="H450" i="14" s="1"/>
  <c r="AU451" i="4"/>
  <c r="U454" i="4"/>
  <c r="W453" i="4"/>
  <c r="Z453" i="4" s="1"/>
  <c r="AA453" i="4" s="1"/>
  <c r="BT417" i="4"/>
  <c r="BU417" i="4"/>
  <c r="BV417" i="4" s="1"/>
  <c r="BB418" i="4"/>
  <c r="BK418" i="4"/>
  <c r="BR417" i="4"/>
  <c r="BY417" i="4"/>
  <c r="BZ417" i="4" s="1"/>
  <c r="AL432" i="15" s="1"/>
  <c r="G427" i="4"/>
  <c r="J427" i="4" s="1"/>
  <c r="K427" i="4" s="1"/>
  <c r="I426" i="4"/>
  <c r="L426" i="4" s="1"/>
  <c r="AB48" i="15" s="1"/>
  <c r="AJ452" i="4" l="1"/>
  <c r="AK452" i="4" s="1"/>
  <c r="AB453" i="4"/>
  <c r="AM453" i="4" s="1"/>
  <c r="AF453" i="4"/>
  <c r="AS453" i="4" s="1"/>
  <c r="AT453" i="4" s="1"/>
  <c r="AJ466" i="15" s="1"/>
  <c r="S454" i="4"/>
  <c r="X454" i="4"/>
  <c r="Y454" i="4" s="1"/>
  <c r="BA419" i="4"/>
  <c r="AY419" i="4" s="1"/>
  <c r="BC418" i="4"/>
  <c r="BF418" i="4" s="1"/>
  <c r="BG418" i="4" s="1"/>
  <c r="BW417" i="4"/>
  <c r="E425" i="12"/>
  <c r="F425" i="12" s="1"/>
  <c r="H425" i="12" s="1"/>
  <c r="O426" i="4"/>
  <c r="E427" i="4"/>
  <c r="AG453" i="4" l="1"/>
  <c r="AH453" i="4" s="1"/>
  <c r="AI453" i="4" s="1"/>
  <c r="AJ453" i="4" s="1"/>
  <c r="AQ452" i="4"/>
  <c r="AL452" i="4"/>
  <c r="AR452" i="4" s="1"/>
  <c r="AD53" i="15" s="1"/>
  <c r="AE454" i="4"/>
  <c r="V454" i="4"/>
  <c r="AN453" i="4"/>
  <c r="AO453" i="4"/>
  <c r="AP453" i="4" s="1"/>
  <c r="BX417" i="4"/>
  <c r="BB419" i="4"/>
  <c r="BK419" i="4"/>
  <c r="BH418" i="4"/>
  <c r="BS418" i="4" s="1"/>
  <c r="BL418" i="4"/>
  <c r="BM418" i="4" s="1"/>
  <c r="BN418" i="4" s="1"/>
  <c r="BO418" i="4" s="1"/>
  <c r="BD419" i="4"/>
  <c r="H427" i="4"/>
  <c r="CA417" i="4" l="1"/>
  <c r="AF181" i="15"/>
  <c r="AQ453" i="4"/>
  <c r="AL453" i="4"/>
  <c r="AR453" i="4" s="1"/>
  <c r="AK453" i="4"/>
  <c r="E451" i="14"/>
  <c r="F451" i="14" s="1"/>
  <c r="H451" i="14" s="1"/>
  <c r="AU452" i="4"/>
  <c r="U455" i="4"/>
  <c r="W454" i="4"/>
  <c r="Z454" i="4" s="1"/>
  <c r="AA454" i="4" s="1"/>
  <c r="BT418" i="4"/>
  <c r="BU418" i="4"/>
  <c r="BV418" i="4" s="1"/>
  <c r="BE419" i="4"/>
  <c r="BP418" i="4"/>
  <c r="BQ418" i="4" s="1"/>
  <c r="BY418" i="4"/>
  <c r="BZ418" i="4" s="1"/>
  <c r="AL433" i="15" s="1"/>
  <c r="BC419" i="4"/>
  <c r="BA420" i="4"/>
  <c r="G428" i="4"/>
  <c r="J428" i="4" s="1"/>
  <c r="K428" i="4" s="1"/>
  <c r="I427" i="4"/>
  <c r="L427" i="4" s="1"/>
  <c r="AB81" i="15" s="1"/>
  <c r="E452" i="14" l="1"/>
  <c r="F452" i="14" s="1"/>
  <c r="H452" i="14" s="1"/>
  <c r="AD56" i="15"/>
  <c r="AU453" i="4"/>
  <c r="AF454" i="4"/>
  <c r="AB454" i="4"/>
  <c r="AM454" i="4" s="1"/>
  <c r="S455" i="4"/>
  <c r="X455" i="4"/>
  <c r="Y455" i="4" s="1"/>
  <c r="BR418" i="4"/>
  <c r="BF419" i="4"/>
  <c r="BG419" i="4" s="1"/>
  <c r="BW418" i="4"/>
  <c r="E428" i="4"/>
  <c r="H428" i="4" s="1"/>
  <c r="AY420" i="4"/>
  <c r="BD420" i="4"/>
  <c r="E426" i="12"/>
  <c r="F426" i="12" s="1"/>
  <c r="H426" i="12" s="1"/>
  <c r="O427" i="4"/>
  <c r="AE455" i="4" l="1"/>
  <c r="V455" i="4"/>
  <c r="AN454" i="4"/>
  <c r="AO454" i="4"/>
  <c r="AG454" i="4"/>
  <c r="AH454" i="4" s="1"/>
  <c r="AI454" i="4" s="1"/>
  <c r="AS454" i="4"/>
  <c r="AT454" i="4" s="1"/>
  <c r="AJ467" i="15" s="1"/>
  <c r="G429" i="4"/>
  <c r="E429" i="4" s="1"/>
  <c r="I428" i="4"/>
  <c r="L428" i="4" s="1"/>
  <c r="BH419" i="4"/>
  <c r="BS419" i="4" s="1"/>
  <c r="BL419" i="4"/>
  <c r="BM419" i="4" s="1"/>
  <c r="BN419" i="4" s="1"/>
  <c r="BO419" i="4" s="1"/>
  <c r="BK420" i="4"/>
  <c r="BB420" i="4"/>
  <c r="BE420" i="4"/>
  <c r="BX418" i="4"/>
  <c r="O428" i="4" l="1"/>
  <c r="AB91" i="15"/>
  <c r="CA418" i="4"/>
  <c r="AF165" i="15"/>
  <c r="U456" i="4"/>
  <c r="X456" i="4" s="1"/>
  <c r="Y456" i="4" s="1"/>
  <c r="W455" i="4"/>
  <c r="Z455" i="4" s="1"/>
  <c r="AA455" i="4" s="1"/>
  <c r="AJ454" i="4"/>
  <c r="AL454" i="4" s="1"/>
  <c r="AP454" i="4"/>
  <c r="H429" i="4"/>
  <c r="I429" i="4" s="1"/>
  <c r="J429" i="4"/>
  <c r="K429" i="4" s="1"/>
  <c r="E427" i="12"/>
  <c r="F427" i="12" s="1"/>
  <c r="H427" i="12" s="1"/>
  <c r="BT419" i="4"/>
  <c r="BU419" i="4"/>
  <c r="BV419" i="4" s="1"/>
  <c r="BC420" i="4"/>
  <c r="BA421" i="4"/>
  <c r="BP419" i="4"/>
  <c r="BR419" i="4" s="1"/>
  <c r="BY419" i="4"/>
  <c r="BZ419" i="4" s="1"/>
  <c r="AL434" i="15" s="1"/>
  <c r="S456" i="4" l="1"/>
  <c r="AE456" i="4" s="1"/>
  <c r="AQ454" i="4"/>
  <c r="AK454" i="4"/>
  <c r="AF455" i="4"/>
  <c r="AB455" i="4"/>
  <c r="AM455" i="4" s="1"/>
  <c r="AR454" i="4"/>
  <c r="AD59" i="15" s="1"/>
  <c r="G430" i="4"/>
  <c r="E430" i="4" s="1"/>
  <c r="H430" i="4" s="1"/>
  <c r="I430" i="4" s="1"/>
  <c r="L429" i="4"/>
  <c r="AB100" i="15" s="1"/>
  <c r="BW419" i="4"/>
  <c r="BX419" i="4"/>
  <c r="AY421" i="4"/>
  <c r="BK421" i="4" s="1"/>
  <c r="BD421" i="4"/>
  <c r="BQ419" i="4"/>
  <c r="BF420" i="4"/>
  <c r="BG420" i="4" s="1"/>
  <c r="CA419" i="4" l="1"/>
  <c r="AF164" i="15"/>
  <c r="V456" i="4"/>
  <c r="W456" i="4" s="1"/>
  <c r="Z456" i="4" s="1"/>
  <c r="AA456" i="4" s="1"/>
  <c r="E453" i="14"/>
  <c r="F453" i="14" s="1"/>
  <c r="H453" i="14" s="1"/>
  <c r="AU454" i="4"/>
  <c r="AN455" i="4"/>
  <c r="AO455" i="4"/>
  <c r="AG455" i="4"/>
  <c r="AH455" i="4" s="1"/>
  <c r="AI455" i="4" s="1"/>
  <c r="AS455" i="4"/>
  <c r="AT455" i="4" s="1"/>
  <c r="AJ468" i="15" s="1"/>
  <c r="J430" i="4"/>
  <c r="K430" i="4" s="1"/>
  <c r="L430" i="4" s="1"/>
  <c r="O429" i="4"/>
  <c r="E428" i="12"/>
  <c r="F428" i="12" s="1"/>
  <c r="H428" i="12" s="1"/>
  <c r="G431" i="4"/>
  <c r="BH420" i="4"/>
  <c r="BS420" i="4" s="1"/>
  <c r="BL420" i="4"/>
  <c r="BM420" i="4" s="1"/>
  <c r="BN420" i="4" s="1"/>
  <c r="BO420" i="4" s="1"/>
  <c r="BE421" i="4"/>
  <c r="BB421" i="4"/>
  <c r="E429" i="12" l="1"/>
  <c r="F429" i="12" s="1"/>
  <c r="H429" i="12" s="1"/>
  <c r="AB107" i="15"/>
  <c r="U457" i="4"/>
  <c r="X457" i="4" s="1"/>
  <c r="Y457" i="4" s="1"/>
  <c r="J431" i="4"/>
  <c r="K431" i="4" s="1"/>
  <c r="AP455" i="4"/>
  <c r="AF456" i="4"/>
  <c r="AB456" i="4"/>
  <c r="AM456" i="4" s="1"/>
  <c r="AN456" i="4" s="1"/>
  <c r="AJ455" i="4"/>
  <c r="AK455" i="4" s="1"/>
  <c r="E431" i="4"/>
  <c r="H431" i="4" s="1"/>
  <c r="G432" i="4" s="1"/>
  <c r="O430" i="4"/>
  <c r="BT420" i="4"/>
  <c r="BU420" i="4"/>
  <c r="BV420" i="4" s="1"/>
  <c r="BP420" i="4"/>
  <c r="BQ420" i="4" s="1"/>
  <c r="BC421" i="4"/>
  <c r="BF421" i="4" s="1"/>
  <c r="BG421" i="4" s="1"/>
  <c r="BA422" i="4"/>
  <c r="BY420" i="4"/>
  <c r="BZ420" i="4" s="1"/>
  <c r="AL435" i="15" s="1"/>
  <c r="I431" i="4" l="1"/>
  <c r="L431" i="4" s="1"/>
  <c r="S457" i="4"/>
  <c r="AE457" i="4" s="1"/>
  <c r="J432" i="4"/>
  <c r="K432" i="4" s="1"/>
  <c r="AL455" i="4"/>
  <c r="AR455" i="4" s="1"/>
  <c r="AD70" i="15" s="1"/>
  <c r="AQ455" i="4"/>
  <c r="AO456" i="4"/>
  <c r="AG456" i="4"/>
  <c r="AH456" i="4" s="1"/>
  <c r="AI456" i="4" s="1"/>
  <c r="AJ456" i="4" s="1"/>
  <c r="AK456" i="4" s="1"/>
  <c r="AS456" i="4"/>
  <c r="AT456" i="4" s="1"/>
  <c r="AJ469" i="15" s="1"/>
  <c r="BR420" i="4"/>
  <c r="AY422" i="4"/>
  <c r="BD422" i="4"/>
  <c r="BW420" i="4"/>
  <c r="BH421" i="4"/>
  <c r="BS421" i="4" s="1"/>
  <c r="BL421" i="4"/>
  <c r="BM421" i="4" s="1"/>
  <c r="BN421" i="4" s="1"/>
  <c r="BO421" i="4" s="1"/>
  <c r="E432" i="4"/>
  <c r="H432" i="4" s="1"/>
  <c r="E430" i="12" l="1"/>
  <c r="F430" i="12" s="1"/>
  <c r="H430" i="12" s="1"/>
  <c r="AB120" i="15"/>
  <c r="V457" i="4"/>
  <c r="W457" i="4" s="1"/>
  <c r="Z457" i="4" s="1"/>
  <c r="AA457" i="4" s="1"/>
  <c r="AF457" i="4" s="1"/>
  <c r="AG457" i="4" s="1"/>
  <c r="AH457" i="4" s="1"/>
  <c r="AI457" i="4" s="1"/>
  <c r="AJ457" i="4" s="1"/>
  <c r="AK457" i="4" s="1"/>
  <c r="O431" i="4"/>
  <c r="E454" i="14"/>
  <c r="F454" i="14" s="1"/>
  <c r="H454" i="14" s="1"/>
  <c r="AU455" i="4"/>
  <c r="AP456" i="4"/>
  <c r="AQ456" i="4" s="1"/>
  <c r="AL456" i="4"/>
  <c r="BT421" i="4"/>
  <c r="BU421" i="4"/>
  <c r="BV421" i="4" s="1"/>
  <c r="BP421" i="4"/>
  <c r="BQ421" i="4" s="1"/>
  <c r="BE422" i="4"/>
  <c r="BB422" i="4"/>
  <c r="BK422" i="4"/>
  <c r="BY421" i="4"/>
  <c r="BZ421" i="4" s="1"/>
  <c r="AL436" i="15" s="1"/>
  <c r="BX420" i="4"/>
  <c r="G433" i="4"/>
  <c r="I432" i="4"/>
  <c r="L432" i="4" s="1"/>
  <c r="AB117" i="15" s="1"/>
  <c r="CA420" i="4" l="1"/>
  <c r="AF157" i="15"/>
  <c r="AB457" i="4"/>
  <c r="AM457" i="4" s="1"/>
  <c r="AN457" i="4" s="1"/>
  <c r="U458" i="4"/>
  <c r="X458" i="4" s="1"/>
  <c r="Y458" i="4" s="1"/>
  <c r="AR456" i="4"/>
  <c r="AS457" i="4"/>
  <c r="AT457" i="4" s="1"/>
  <c r="AJ470" i="15" s="1"/>
  <c r="BR421" i="4"/>
  <c r="BA423" i="4"/>
  <c r="AY423" i="4" s="1"/>
  <c r="BC422" i="4"/>
  <c r="BF422" i="4" s="1"/>
  <c r="BG422" i="4" s="1"/>
  <c r="BW421" i="4"/>
  <c r="J433" i="4"/>
  <c r="K433" i="4" s="1"/>
  <c r="E433" i="4"/>
  <c r="O432" i="4"/>
  <c r="E431" i="12"/>
  <c r="F431" i="12" s="1"/>
  <c r="H431" i="12" s="1"/>
  <c r="AL457" i="4" l="1"/>
  <c r="E455" i="14"/>
  <c r="F455" i="14" s="1"/>
  <c r="H455" i="14" s="1"/>
  <c r="AD74" i="15"/>
  <c r="AU456" i="4"/>
  <c r="AO457" i="4"/>
  <c r="AP457" i="4" s="1"/>
  <c r="AQ457" i="4" s="1"/>
  <c r="S458" i="4"/>
  <c r="BX421" i="4"/>
  <c r="BB423" i="4"/>
  <c r="BK423" i="4"/>
  <c r="BH422" i="4"/>
  <c r="BS422" i="4" s="1"/>
  <c r="BL422" i="4"/>
  <c r="BM422" i="4" s="1"/>
  <c r="BN422" i="4" s="1"/>
  <c r="BO422" i="4" s="1"/>
  <c r="BD423" i="4"/>
  <c r="H433" i="4"/>
  <c r="CA421" i="4" l="1"/>
  <c r="AF158" i="15"/>
  <c r="V458" i="4"/>
  <c r="AE458" i="4"/>
  <c r="AR457" i="4"/>
  <c r="AD81" i="15" s="1"/>
  <c r="BT422" i="4"/>
  <c r="BU422" i="4"/>
  <c r="BV422" i="4" s="1"/>
  <c r="BE423" i="4"/>
  <c r="BP422" i="4"/>
  <c r="BQ422" i="4" s="1"/>
  <c r="BY422" i="4"/>
  <c r="BZ422" i="4" s="1"/>
  <c r="AL11" i="15" s="1"/>
  <c r="BC423" i="4"/>
  <c r="BA424" i="4"/>
  <c r="AY424" i="4" s="1"/>
  <c r="G434" i="4"/>
  <c r="I433" i="4"/>
  <c r="L433" i="4" s="1"/>
  <c r="AB140" i="15" s="1"/>
  <c r="W458" i="4" l="1"/>
  <c r="Z458" i="4" s="1"/>
  <c r="AA458" i="4" s="1"/>
  <c r="U459" i="4"/>
  <c r="E456" i="14"/>
  <c r="F456" i="14" s="1"/>
  <c r="H456" i="14" s="1"/>
  <c r="AU457" i="4"/>
  <c r="BB424" i="4"/>
  <c r="BK424" i="4"/>
  <c r="BD424" i="4"/>
  <c r="BR422" i="4"/>
  <c r="BF423" i="4"/>
  <c r="BG423" i="4" s="1"/>
  <c r="BW422" i="4"/>
  <c r="J434" i="4"/>
  <c r="K434" i="4" s="1"/>
  <c r="E434" i="4"/>
  <c r="O433" i="4"/>
  <c r="E432" i="12"/>
  <c r="F432" i="12" s="1"/>
  <c r="H432" i="12" s="1"/>
  <c r="X459" i="4" l="1"/>
  <c r="Y459" i="4" s="1"/>
  <c r="S459" i="4"/>
  <c r="AF458" i="4"/>
  <c r="AB458" i="4"/>
  <c r="AM458" i="4" s="1"/>
  <c r="BX422" i="4"/>
  <c r="BE424" i="4"/>
  <c r="BH423" i="4"/>
  <c r="BS423" i="4" s="1"/>
  <c r="BL423" i="4"/>
  <c r="BA425" i="4"/>
  <c r="BC424" i="4"/>
  <c r="H434" i="4"/>
  <c r="CA422" i="4" l="1"/>
  <c r="AF10" i="15"/>
  <c r="AN458" i="4"/>
  <c r="AO458" i="4"/>
  <c r="AP458" i="4" s="1"/>
  <c r="AG458" i="4"/>
  <c r="AH458" i="4" s="1"/>
  <c r="AI458" i="4" s="1"/>
  <c r="AS458" i="4"/>
  <c r="AT458" i="4" s="1"/>
  <c r="AJ471" i="15" s="1"/>
  <c r="AE459" i="4"/>
  <c r="V459" i="4"/>
  <c r="BF424" i="4"/>
  <c r="BG424" i="4" s="1"/>
  <c r="BD425" i="4"/>
  <c r="BE425" i="4" s="1"/>
  <c r="BT423" i="4"/>
  <c r="BU423" i="4"/>
  <c r="BV423" i="4" s="1"/>
  <c r="AY425" i="4"/>
  <c r="BY423" i="4"/>
  <c r="BZ423" i="4" s="1"/>
  <c r="AL437" i="15" s="1"/>
  <c r="BM423" i="4"/>
  <c r="BN423" i="4" s="1"/>
  <c r="BO423" i="4" s="1"/>
  <c r="I434" i="4"/>
  <c r="L434" i="4" s="1"/>
  <c r="AB143" i="15" s="1"/>
  <c r="G435" i="4"/>
  <c r="AJ458" i="4" l="1"/>
  <c r="AK458" i="4" s="1"/>
  <c r="U460" i="4"/>
  <c r="X460" i="4" s="1"/>
  <c r="Y460" i="4" s="1"/>
  <c r="W459" i="4"/>
  <c r="BL424" i="4"/>
  <c r="BM424" i="4" s="1"/>
  <c r="BN424" i="4" s="1"/>
  <c r="BO424" i="4" s="1"/>
  <c r="BH424" i="4"/>
  <c r="BP423" i="4"/>
  <c r="BQ423" i="4" s="1"/>
  <c r="BK425" i="4"/>
  <c r="BB425" i="4"/>
  <c r="O434" i="4"/>
  <c r="E433" i="12"/>
  <c r="F433" i="12" s="1"/>
  <c r="H433" i="12" s="1"/>
  <c r="J435" i="4"/>
  <c r="K435" i="4" s="1"/>
  <c r="E435" i="4"/>
  <c r="S460" i="4" l="1"/>
  <c r="AE460" i="4" s="1"/>
  <c r="AL458" i="4"/>
  <c r="AR458" i="4" s="1"/>
  <c r="AD36" i="15" s="1"/>
  <c r="AQ458" i="4"/>
  <c r="Z459" i="4"/>
  <c r="AA459" i="4" s="1"/>
  <c r="V460" i="4"/>
  <c r="BY424" i="4"/>
  <c r="BZ424" i="4" s="1"/>
  <c r="AL438" i="15" s="1"/>
  <c r="BS424" i="4"/>
  <c r="BT424" i="4" s="1"/>
  <c r="BR423" i="4"/>
  <c r="BX423" i="4" s="1"/>
  <c r="BC425" i="4"/>
  <c r="BF425" i="4" s="1"/>
  <c r="BG425" i="4" s="1"/>
  <c r="BA426" i="4"/>
  <c r="BP424" i="4"/>
  <c r="BQ424" i="4" s="1"/>
  <c r="BW423" i="4"/>
  <c r="H435" i="4"/>
  <c r="CA423" i="4" l="1"/>
  <c r="AF125" i="15"/>
  <c r="AB459" i="4"/>
  <c r="AM459" i="4" s="1"/>
  <c r="AF459" i="4"/>
  <c r="U461" i="4"/>
  <c r="X461" i="4" s="1"/>
  <c r="Y461" i="4" s="1"/>
  <c r="W460" i="4"/>
  <c r="Z460" i="4" s="1"/>
  <c r="AA460" i="4" s="1"/>
  <c r="E457" i="14"/>
  <c r="F457" i="14" s="1"/>
  <c r="H457" i="14" s="1"/>
  <c r="AU458" i="4"/>
  <c r="BU424" i="4"/>
  <c r="BV424" i="4" s="1"/>
  <c r="BW424" i="4" s="1"/>
  <c r="AY426" i="4"/>
  <c r="BD426" i="4"/>
  <c r="BH425" i="4"/>
  <c r="BS425" i="4" s="1"/>
  <c r="BL425" i="4"/>
  <c r="BM425" i="4" s="1"/>
  <c r="BN425" i="4" s="1"/>
  <c r="BO425" i="4" s="1"/>
  <c r="BP425" i="4" s="1"/>
  <c r="BR424" i="4"/>
  <c r="I435" i="4"/>
  <c r="L435" i="4" s="1"/>
  <c r="AB165" i="15" s="1"/>
  <c r="G436" i="4"/>
  <c r="J436" i="4" s="1"/>
  <c r="K436" i="4" s="1"/>
  <c r="AF460" i="4" l="1"/>
  <c r="AS460" i="4" s="1"/>
  <c r="AT460" i="4" s="1"/>
  <c r="AJ473" i="15" s="1"/>
  <c r="AB460" i="4"/>
  <c r="AM460" i="4" s="1"/>
  <c r="AN460" i="4" s="1"/>
  <c r="AG459" i="4"/>
  <c r="AH459" i="4" s="1"/>
  <c r="AI459" i="4" s="1"/>
  <c r="AS459" i="4"/>
  <c r="AT459" i="4" s="1"/>
  <c r="AJ472" i="15" s="1"/>
  <c r="S461" i="4"/>
  <c r="AN459" i="4"/>
  <c r="AO459" i="4"/>
  <c r="BX424" i="4"/>
  <c r="BQ425" i="4"/>
  <c r="BE426" i="4"/>
  <c r="BT425" i="4"/>
  <c r="BU425" i="4"/>
  <c r="BV425" i="4" s="1"/>
  <c r="BR425" i="4"/>
  <c r="BY425" i="4"/>
  <c r="BZ425" i="4" s="1"/>
  <c r="AL9" i="15" s="1"/>
  <c r="BK426" i="4"/>
  <c r="BB426" i="4"/>
  <c r="E436" i="4"/>
  <c r="E434" i="12"/>
  <c r="F434" i="12" s="1"/>
  <c r="H434" i="12" s="1"/>
  <c r="O435" i="4"/>
  <c r="AG460" i="4" l="1"/>
  <c r="AH460" i="4" s="1"/>
  <c r="AI460" i="4" s="1"/>
  <c r="AJ460" i="4" s="1"/>
  <c r="AK460" i="4" s="1"/>
  <c r="CA424" i="4"/>
  <c r="AF122" i="15"/>
  <c r="AJ459" i="4"/>
  <c r="AK459" i="4" s="1"/>
  <c r="AE461" i="4"/>
  <c r="V461" i="4"/>
  <c r="AP459" i="4"/>
  <c r="AO460" i="4" s="1"/>
  <c r="BC426" i="4"/>
  <c r="BF426" i="4" s="1"/>
  <c r="BG426" i="4" s="1"/>
  <c r="BA427" i="4"/>
  <c r="BW425" i="4"/>
  <c r="H436" i="4"/>
  <c r="G437" i="4" s="1"/>
  <c r="AL460" i="4" l="1"/>
  <c r="AP460" i="4"/>
  <c r="AQ460" i="4" s="1"/>
  <c r="U462" i="4"/>
  <c r="X462" i="4" s="1"/>
  <c r="Y462" i="4" s="1"/>
  <c r="W461" i="4"/>
  <c r="Z461" i="4" s="1"/>
  <c r="AA461" i="4" s="1"/>
  <c r="AQ459" i="4"/>
  <c r="AL459" i="4"/>
  <c r="AR459" i="4" s="1"/>
  <c r="AD66" i="15" s="1"/>
  <c r="BX425" i="4"/>
  <c r="AY427" i="4"/>
  <c r="BD427" i="4"/>
  <c r="BH426" i="4"/>
  <c r="BS426" i="4" s="1"/>
  <c r="BL426" i="4"/>
  <c r="I436" i="4"/>
  <c r="L436" i="4" s="1"/>
  <c r="J437" i="4"/>
  <c r="K437" i="4" s="1"/>
  <c r="E437" i="4"/>
  <c r="O436" i="4" l="1"/>
  <c r="AB118" i="15"/>
  <c r="CA425" i="4"/>
  <c r="AF8" i="15"/>
  <c r="AR460" i="4"/>
  <c r="AD72" i="15" s="1"/>
  <c r="E458" i="14"/>
  <c r="F458" i="14" s="1"/>
  <c r="H458" i="14" s="1"/>
  <c r="AU459" i="4"/>
  <c r="S462" i="4"/>
  <c r="AF461" i="4"/>
  <c r="AS461" i="4" s="1"/>
  <c r="AT461" i="4" s="1"/>
  <c r="AJ474" i="15" s="1"/>
  <c r="AB461" i="4"/>
  <c r="AM461" i="4" s="1"/>
  <c r="E435" i="12"/>
  <c r="F435" i="12" s="1"/>
  <c r="H435" i="12" s="1"/>
  <c r="BT426" i="4"/>
  <c r="BU426" i="4"/>
  <c r="BV426" i="4" s="1"/>
  <c r="BY426" i="4"/>
  <c r="BZ426" i="4" s="1"/>
  <c r="AL439" i="15" s="1"/>
  <c r="BB427" i="4"/>
  <c r="BK427" i="4"/>
  <c r="BM426" i="4"/>
  <c r="BN426" i="4" s="1"/>
  <c r="BO426" i="4" s="1"/>
  <c r="BP426" i="4" s="1"/>
  <c r="BQ426" i="4" s="1"/>
  <c r="BE427" i="4"/>
  <c r="H437" i="4"/>
  <c r="E459" i="14" l="1"/>
  <c r="F459" i="14" s="1"/>
  <c r="H459" i="14" s="1"/>
  <c r="AU460" i="4"/>
  <c r="AG461" i="4"/>
  <c r="AH461" i="4" s="1"/>
  <c r="AI461" i="4" s="1"/>
  <c r="AJ461" i="4" s="1"/>
  <c r="AN461" i="4"/>
  <c r="AO461" i="4"/>
  <c r="AP461" i="4" s="1"/>
  <c r="AE462" i="4"/>
  <c r="V462" i="4"/>
  <c r="BR426" i="4"/>
  <c r="BW426" i="4"/>
  <c r="BA428" i="4"/>
  <c r="BC427" i="4"/>
  <c r="BF427" i="4" s="1"/>
  <c r="BG427" i="4" s="1"/>
  <c r="G438" i="4"/>
  <c r="I437" i="4"/>
  <c r="L437" i="4" s="1"/>
  <c r="AB164" i="15" s="1"/>
  <c r="AK461" i="4" l="1"/>
  <c r="AL461" i="4"/>
  <c r="AR461" i="4" s="1"/>
  <c r="AD76" i="15" s="1"/>
  <c r="U463" i="4"/>
  <c r="X463" i="4" s="1"/>
  <c r="Y463" i="4" s="1"/>
  <c r="W462" i="4"/>
  <c r="Z462" i="4" s="1"/>
  <c r="AA462" i="4" s="1"/>
  <c r="AQ461" i="4"/>
  <c r="BX426" i="4"/>
  <c r="BH427" i="4"/>
  <c r="BS427" i="4" s="1"/>
  <c r="BL427" i="4"/>
  <c r="AY428" i="4"/>
  <c r="BD428" i="4"/>
  <c r="E436" i="12"/>
  <c r="F436" i="12" s="1"/>
  <c r="H436" i="12" s="1"/>
  <c r="O437" i="4"/>
  <c r="J438" i="4"/>
  <c r="K438" i="4" s="1"/>
  <c r="E438" i="4"/>
  <c r="CA426" i="4" l="1"/>
  <c r="AF100" i="15"/>
  <c r="E460" i="14"/>
  <c r="F460" i="14" s="1"/>
  <c r="H460" i="14" s="1"/>
  <c r="AU461" i="4"/>
  <c r="S463" i="4"/>
  <c r="AE463" i="4" s="1"/>
  <c r="AF462" i="4"/>
  <c r="AG462" i="4" s="1"/>
  <c r="AH462" i="4" s="1"/>
  <c r="AI462" i="4" s="1"/>
  <c r="AB462" i="4"/>
  <c r="AM462" i="4" s="1"/>
  <c r="BT427" i="4"/>
  <c r="BU427" i="4"/>
  <c r="BV427" i="4" s="1"/>
  <c r="BY427" i="4"/>
  <c r="BZ427" i="4" s="1"/>
  <c r="AL440" i="15" s="1"/>
  <c r="BE428" i="4"/>
  <c r="BK428" i="4"/>
  <c r="BB428" i="4"/>
  <c r="BM427" i="4"/>
  <c r="BN427" i="4" s="1"/>
  <c r="BO427" i="4" s="1"/>
  <c r="H438" i="4"/>
  <c r="V463" i="4" l="1"/>
  <c r="U464" i="4" s="1"/>
  <c r="X464" i="4" s="1"/>
  <c r="Y464" i="4" s="1"/>
  <c r="AN462" i="4"/>
  <c r="AO462" i="4"/>
  <c r="AJ462" i="4"/>
  <c r="AL462" i="4" s="1"/>
  <c r="AS462" i="4"/>
  <c r="AT462" i="4" s="1"/>
  <c r="AJ475" i="15" s="1"/>
  <c r="BC428" i="4"/>
  <c r="BF428" i="4" s="1"/>
  <c r="BG428" i="4" s="1"/>
  <c r="BA429" i="4"/>
  <c r="AY429" i="4" s="1"/>
  <c r="BP427" i="4"/>
  <c r="G439" i="4"/>
  <c r="I438" i="4"/>
  <c r="L438" i="4" s="1"/>
  <c r="AB6" i="15" s="1"/>
  <c r="W463" i="4" l="1"/>
  <c r="Z463" i="4" s="1"/>
  <c r="AA463" i="4" s="1"/>
  <c r="AK462" i="4"/>
  <c r="S464" i="4"/>
  <c r="V464" i="4" s="1"/>
  <c r="AB463" i="4"/>
  <c r="AM463" i="4" s="1"/>
  <c r="AN463" i="4" s="1"/>
  <c r="AF463" i="4"/>
  <c r="AS463" i="4" s="1"/>
  <c r="AT463" i="4" s="1"/>
  <c r="AJ476" i="15" s="1"/>
  <c r="AP462" i="4"/>
  <c r="AQ462" i="4" s="1"/>
  <c r="BB429" i="4"/>
  <c r="BK429" i="4"/>
  <c r="BW427" i="4"/>
  <c r="BR427" i="4"/>
  <c r="BX427" i="4" s="1"/>
  <c r="BD429" i="4"/>
  <c r="BQ427" i="4"/>
  <c r="BH428" i="4"/>
  <c r="BS428" i="4" s="1"/>
  <c r="BL428" i="4"/>
  <c r="BM428" i="4" s="1"/>
  <c r="BN428" i="4" s="1"/>
  <c r="BO428" i="4" s="1"/>
  <c r="E437" i="12"/>
  <c r="F437" i="12" s="1"/>
  <c r="H437" i="12" s="1"/>
  <c r="O438" i="4"/>
  <c r="E439" i="4"/>
  <c r="J439" i="4"/>
  <c r="K439" i="4" s="1"/>
  <c r="CA427" i="4" l="1"/>
  <c r="AF97" i="15"/>
  <c r="AE464" i="4"/>
  <c r="AG463" i="4"/>
  <c r="AH463" i="4" s="1"/>
  <c r="AI463" i="4" s="1"/>
  <c r="AJ463" i="4" s="1"/>
  <c r="AR462" i="4"/>
  <c r="AD83" i="15" s="1"/>
  <c r="U465" i="4"/>
  <c r="X465" i="4" s="1"/>
  <c r="Y465" i="4" s="1"/>
  <c r="W464" i="4"/>
  <c r="Z464" i="4" s="1"/>
  <c r="AA464" i="4" s="1"/>
  <c r="AO463" i="4"/>
  <c r="BT428" i="4"/>
  <c r="BU428" i="4"/>
  <c r="BV428" i="4" s="1"/>
  <c r="BP428" i="4"/>
  <c r="BQ428" i="4" s="1"/>
  <c r="BY428" i="4"/>
  <c r="BZ428" i="4" s="1"/>
  <c r="AL441" i="15" s="1"/>
  <c r="BE429" i="4"/>
  <c r="BC429" i="4"/>
  <c r="BA430" i="4"/>
  <c r="H439" i="4"/>
  <c r="AL463" i="4" l="1"/>
  <c r="AK463" i="4"/>
  <c r="S465" i="4"/>
  <c r="AE465" i="4" s="1"/>
  <c r="E461" i="14"/>
  <c r="F461" i="14" s="1"/>
  <c r="H461" i="14" s="1"/>
  <c r="AU462" i="4"/>
  <c r="AF464" i="4"/>
  <c r="AS464" i="4" s="1"/>
  <c r="AT464" i="4" s="1"/>
  <c r="AJ477" i="15" s="1"/>
  <c r="AB464" i="4"/>
  <c r="AM464" i="4" s="1"/>
  <c r="AN464" i="4" s="1"/>
  <c r="AP463" i="4"/>
  <c r="AQ463" i="4" s="1"/>
  <c r="BD430" i="4"/>
  <c r="BE430" i="4" s="1"/>
  <c r="BW428" i="4"/>
  <c r="AY430" i="4"/>
  <c r="BF429" i="4"/>
  <c r="BG429" i="4" s="1"/>
  <c r="BR428" i="4"/>
  <c r="BX428" i="4" s="1"/>
  <c r="G440" i="4"/>
  <c r="J440" i="4" s="1"/>
  <c r="K440" i="4" s="1"/>
  <c r="I439" i="4"/>
  <c r="L439" i="4" s="1"/>
  <c r="AB80" i="15" s="1"/>
  <c r="CA428" i="4" l="1"/>
  <c r="AF93" i="15"/>
  <c r="AG464" i="4"/>
  <c r="AH464" i="4" s="1"/>
  <c r="AI464" i="4" s="1"/>
  <c r="AJ464" i="4" s="1"/>
  <c r="V465" i="4"/>
  <c r="W465" i="4" s="1"/>
  <c r="Z465" i="4" s="1"/>
  <c r="AA465" i="4" s="1"/>
  <c r="AO464" i="4"/>
  <c r="AP464" i="4" s="1"/>
  <c r="AR463" i="4"/>
  <c r="AD89" i="15" s="1"/>
  <c r="BH429" i="4"/>
  <c r="BS429" i="4" s="1"/>
  <c r="BL429" i="4"/>
  <c r="BM429" i="4" s="1"/>
  <c r="BN429" i="4" s="1"/>
  <c r="BO429" i="4" s="1"/>
  <c r="BB430" i="4"/>
  <c r="BK430" i="4"/>
  <c r="O439" i="4"/>
  <c r="E438" i="12"/>
  <c r="F438" i="12" s="1"/>
  <c r="H438" i="12" s="1"/>
  <c r="E440" i="4"/>
  <c r="U466" i="4" l="1"/>
  <c r="X466" i="4" s="1"/>
  <c r="Y466" i="4" s="1"/>
  <c r="AL464" i="4"/>
  <c r="AR464" i="4" s="1"/>
  <c r="AD93" i="15" s="1"/>
  <c r="AQ464" i="4"/>
  <c r="AU463" i="4"/>
  <c r="E462" i="14"/>
  <c r="F462" i="14" s="1"/>
  <c r="H462" i="14" s="1"/>
  <c r="AB465" i="4"/>
  <c r="AM465" i="4" s="1"/>
  <c r="AN465" i="4" s="1"/>
  <c r="AF465" i="4"/>
  <c r="AS465" i="4" s="1"/>
  <c r="AT465" i="4" s="1"/>
  <c r="AJ478" i="15" s="1"/>
  <c r="AK464" i="4"/>
  <c r="S466" i="4"/>
  <c r="BP429" i="4"/>
  <c r="BR429" i="4" s="1"/>
  <c r="BY429" i="4"/>
  <c r="BZ429" i="4" s="1"/>
  <c r="AL442" i="15" s="1"/>
  <c r="BA431" i="4"/>
  <c r="BC430" i="4"/>
  <c r="BF430" i="4" s="1"/>
  <c r="BG430" i="4" s="1"/>
  <c r="BT429" i="4"/>
  <c r="BU429" i="4"/>
  <c r="BV429" i="4" s="1"/>
  <c r="H440" i="4"/>
  <c r="V466" i="4" l="1"/>
  <c r="AE466" i="4"/>
  <c r="AO465" i="4"/>
  <c r="AP465" i="4" s="1"/>
  <c r="AU464" i="4"/>
  <c r="E463" i="14"/>
  <c r="F463" i="14" s="1"/>
  <c r="H463" i="14" s="1"/>
  <c r="AG465" i="4"/>
  <c r="BX429" i="4"/>
  <c r="BH430" i="4"/>
  <c r="BS430" i="4" s="1"/>
  <c r="BL430" i="4"/>
  <c r="BW429" i="4"/>
  <c r="AY431" i="4"/>
  <c r="BD431" i="4"/>
  <c r="BQ429" i="4"/>
  <c r="I440" i="4"/>
  <c r="L440" i="4" s="1"/>
  <c r="AB33" i="15" s="1"/>
  <c r="G441" i="4"/>
  <c r="CA429" i="4" l="1"/>
  <c r="AF91" i="15"/>
  <c r="AH465" i="4"/>
  <c r="AI465" i="4" s="1"/>
  <c r="W466" i="4"/>
  <c r="Z466" i="4" s="1"/>
  <c r="AA466" i="4" s="1"/>
  <c r="U467" i="4"/>
  <c r="BT430" i="4"/>
  <c r="BM430" i="4"/>
  <c r="BN430" i="4" s="1"/>
  <c r="BO430" i="4" s="1"/>
  <c r="BY430" i="4"/>
  <c r="BZ430" i="4" s="1"/>
  <c r="AL443" i="15" s="1"/>
  <c r="BK431" i="4"/>
  <c r="BB431" i="4"/>
  <c r="BU430" i="4"/>
  <c r="BV430" i="4" s="1"/>
  <c r="BE431" i="4"/>
  <c r="E441" i="4"/>
  <c r="J441" i="4"/>
  <c r="K441" i="4" s="1"/>
  <c r="O440" i="4"/>
  <c r="E439" i="12"/>
  <c r="F439" i="12" s="1"/>
  <c r="H439" i="12" s="1"/>
  <c r="AJ465" i="4" l="1"/>
  <c r="AK465" i="4" s="1"/>
  <c r="X467" i="4"/>
  <c r="Y467" i="4" s="1"/>
  <c r="S467" i="4"/>
  <c r="AB466" i="4"/>
  <c r="AM466" i="4" s="1"/>
  <c r="AF466" i="4"/>
  <c r="AS466" i="4" s="1"/>
  <c r="AT466" i="4" s="1"/>
  <c r="AJ479" i="15" s="1"/>
  <c r="BA432" i="4"/>
  <c r="BC431" i="4"/>
  <c r="BF431" i="4" s="1"/>
  <c r="BG431" i="4" s="1"/>
  <c r="BP430" i="4"/>
  <c r="H441" i="4"/>
  <c r="AG466" i="4" l="1"/>
  <c r="AH466" i="4" s="1"/>
  <c r="AI466" i="4" s="1"/>
  <c r="AJ466" i="4" s="1"/>
  <c r="AE467" i="4"/>
  <c r="V467" i="4"/>
  <c r="AN466" i="4"/>
  <c r="AO466" i="4"/>
  <c r="AP466" i="4" s="1"/>
  <c r="AL465" i="4"/>
  <c r="AR465" i="4" s="1"/>
  <c r="AD97" i="15" s="1"/>
  <c r="AQ465" i="4"/>
  <c r="BW430" i="4"/>
  <c r="BR430" i="4"/>
  <c r="BX430" i="4" s="1"/>
  <c r="BD432" i="4"/>
  <c r="BQ430" i="4"/>
  <c r="AY432" i="4"/>
  <c r="BH431" i="4"/>
  <c r="BS431" i="4" s="1"/>
  <c r="BL431" i="4"/>
  <c r="BM431" i="4" s="1"/>
  <c r="BN431" i="4" s="1"/>
  <c r="BO431" i="4" s="1"/>
  <c r="BP431" i="4" s="1"/>
  <c r="I441" i="4"/>
  <c r="L441" i="4" s="1"/>
  <c r="AB68" i="15" s="1"/>
  <c r="G442" i="4"/>
  <c r="AK466" i="4" l="1"/>
  <c r="CA430" i="4"/>
  <c r="AF92" i="15"/>
  <c r="AL466" i="4"/>
  <c r="AR466" i="4" s="1"/>
  <c r="AD102" i="15" s="1"/>
  <c r="AQ466" i="4"/>
  <c r="AU465" i="4"/>
  <c r="E464" i="14"/>
  <c r="F464" i="14" s="1"/>
  <c r="H464" i="14" s="1"/>
  <c r="W467" i="4"/>
  <c r="Z467" i="4" s="1"/>
  <c r="AA467" i="4" s="1"/>
  <c r="U468" i="4"/>
  <c r="X468" i="4" s="1"/>
  <c r="Y468" i="4" s="1"/>
  <c r="BT431" i="4"/>
  <c r="BU431" i="4"/>
  <c r="BV431" i="4" s="1"/>
  <c r="BE432" i="4"/>
  <c r="BB432" i="4"/>
  <c r="BK432" i="4"/>
  <c r="BQ431" i="4"/>
  <c r="BR431" i="4"/>
  <c r="BY431" i="4"/>
  <c r="BZ431" i="4" s="1"/>
  <c r="AL444" i="15" s="1"/>
  <c r="J442" i="4"/>
  <c r="K442" i="4" s="1"/>
  <c r="E442" i="4"/>
  <c r="O441" i="4"/>
  <c r="E440" i="12"/>
  <c r="F440" i="12" s="1"/>
  <c r="H440" i="12" s="1"/>
  <c r="S468" i="4" l="1"/>
  <c r="AF467" i="4"/>
  <c r="AS467" i="4" s="1"/>
  <c r="AT467" i="4" s="1"/>
  <c r="AJ480" i="15" s="1"/>
  <c r="AB467" i="4"/>
  <c r="AM467" i="4" s="1"/>
  <c r="E465" i="14"/>
  <c r="F465" i="14" s="1"/>
  <c r="H465" i="14" s="1"/>
  <c r="AU466" i="4"/>
  <c r="V468" i="4"/>
  <c r="AE468" i="4"/>
  <c r="BW431" i="4"/>
  <c r="BX431" i="4"/>
  <c r="BA433" i="4"/>
  <c r="BC432" i="4"/>
  <c r="BF432" i="4" s="1"/>
  <c r="BG432" i="4" s="1"/>
  <c r="H442" i="4"/>
  <c r="CA431" i="4" l="1"/>
  <c r="AF95" i="15"/>
  <c r="AG467" i="4"/>
  <c r="AH467" i="4" s="1"/>
  <c r="AI467" i="4" s="1"/>
  <c r="AJ467" i="4" s="1"/>
  <c r="U469" i="4"/>
  <c r="W468" i="4"/>
  <c r="Z468" i="4" s="1"/>
  <c r="AA468" i="4" s="1"/>
  <c r="AN467" i="4"/>
  <c r="AO467" i="4"/>
  <c r="AP467" i="4" s="1"/>
  <c r="BH432" i="4"/>
  <c r="BS432" i="4" s="1"/>
  <c r="BL432" i="4"/>
  <c r="AY433" i="4"/>
  <c r="BD433" i="4"/>
  <c r="G443" i="4"/>
  <c r="J443" i="4" s="1"/>
  <c r="K443" i="4" s="1"/>
  <c r="I442" i="4"/>
  <c r="L442" i="4" s="1"/>
  <c r="AB16" i="15" s="1"/>
  <c r="AK467" i="4" l="1"/>
  <c r="AB468" i="4"/>
  <c r="AM468" i="4" s="1"/>
  <c r="AN468" i="4" s="1"/>
  <c r="AF468" i="4"/>
  <c r="AL467" i="4"/>
  <c r="AR467" i="4" s="1"/>
  <c r="AD109" i="15" s="1"/>
  <c r="AQ467" i="4"/>
  <c r="S469" i="4"/>
  <c r="X469" i="4"/>
  <c r="Y469" i="4" s="1"/>
  <c r="BT432" i="4"/>
  <c r="BU432" i="4"/>
  <c r="BV432" i="4" s="1"/>
  <c r="BY432" i="4"/>
  <c r="BZ432" i="4" s="1"/>
  <c r="AL445" i="15" s="1"/>
  <c r="BE433" i="4"/>
  <c r="BK433" i="4"/>
  <c r="BB433" i="4"/>
  <c r="BM432" i="4"/>
  <c r="BN432" i="4" s="1"/>
  <c r="BO432" i="4" s="1"/>
  <c r="E443" i="4"/>
  <c r="E441" i="12"/>
  <c r="F441" i="12" s="1"/>
  <c r="H441" i="12" s="1"/>
  <c r="O442" i="4"/>
  <c r="AO468" i="4" l="1"/>
  <c r="AP468" i="4" s="1"/>
  <c r="AU467" i="4"/>
  <c r="E466" i="14"/>
  <c r="F466" i="14" s="1"/>
  <c r="H466" i="14" s="1"/>
  <c r="AE469" i="4"/>
  <c r="V469" i="4"/>
  <c r="AG468" i="4"/>
  <c r="AH468" i="4" s="1"/>
  <c r="AI468" i="4" s="1"/>
  <c r="AJ468" i="4" s="1"/>
  <c r="AS468" i="4"/>
  <c r="AT468" i="4" s="1"/>
  <c r="AJ481" i="15" s="1"/>
  <c r="BC433" i="4"/>
  <c r="BF433" i="4" s="1"/>
  <c r="BG433" i="4" s="1"/>
  <c r="BA434" i="4"/>
  <c r="AY434" i="4" s="1"/>
  <c r="BP432" i="4"/>
  <c r="BQ432" i="4" s="1"/>
  <c r="H443" i="4"/>
  <c r="AK468" i="4" l="1"/>
  <c r="AQ468" i="4"/>
  <c r="U470" i="4"/>
  <c r="W469" i="4"/>
  <c r="Z469" i="4" s="1"/>
  <c r="AA469" i="4" s="1"/>
  <c r="AL468" i="4"/>
  <c r="AR468" i="4" s="1"/>
  <c r="BB434" i="4"/>
  <c r="BK434" i="4"/>
  <c r="BW432" i="4"/>
  <c r="BR432" i="4"/>
  <c r="BX432" i="4" s="1"/>
  <c r="BD434" i="4"/>
  <c r="BH433" i="4"/>
  <c r="BS433" i="4" s="1"/>
  <c r="BL433" i="4"/>
  <c r="BM433" i="4" s="1"/>
  <c r="BN433" i="4" s="1"/>
  <c r="BO433" i="4" s="1"/>
  <c r="G444" i="4"/>
  <c r="J444" i="4" s="1"/>
  <c r="K444" i="4" s="1"/>
  <c r="I443" i="4"/>
  <c r="L443" i="4" s="1"/>
  <c r="AB46" i="15" s="1"/>
  <c r="CA432" i="4" l="1"/>
  <c r="AF96" i="15"/>
  <c r="E467" i="14"/>
  <c r="F467" i="14" s="1"/>
  <c r="H467" i="14" s="1"/>
  <c r="AD116" i="15"/>
  <c r="S470" i="4"/>
  <c r="X470" i="4"/>
  <c r="Y470" i="4" s="1"/>
  <c r="AB469" i="4"/>
  <c r="AM469" i="4" s="1"/>
  <c r="AF469" i="4"/>
  <c r="AU468" i="4"/>
  <c r="BT433" i="4"/>
  <c r="BU433" i="4"/>
  <c r="BV433" i="4" s="1"/>
  <c r="BP433" i="4"/>
  <c r="BE434" i="4"/>
  <c r="BY433" i="4"/>
  <c r="BZ433" i="4" s="1"/>
  <c r="AL446" i="15" s="1"/>
  <c r="BA435" i="4"/>
  <c r="BC434" i="4"/>
  <c r="O443" i="4"/>
  <c r="E442" i="12"/>
  <c r="F442" i="12" s="1"/>
  <c r="H442" i="12" s="1"/>
  <c r="E444" i="4"/>
  <c r="AG469" i="4" l="1"/>
  <c r="AS469" i="4"/>
  <c r="AT469" i="4" s="1"/>
  <c r="AJ482" i="15" s="1"/>
  <c r="AN469" i="4"/>
  <c r="AO469" i="4"/>
  <c r="AP469" i="4" s="1"/>
  <c r="AE470" i="4"/>
  <c r="V470" i="4"/>
  <c r="BF434" i="4"/>
  <c r="BG434" i="4" s="1"/>
  <c r="BR433" i="4"/>
  <c r="BQ433" i="4"/>
  <c r="BW433" i="4"/>
  <c r="AY435" i="4"/>
  <c r="BD435" i="4"/>
  <c r="BE435" i="4" s="1"/>
  <c r="H444" i="4"/>
  <c r="U471" i="4" l="1"/>
  <c r="X471" i="4" s="1"/>
  <c r="Y471" i="4" s="1"/>
  <c r="W470" i="4"/>
  <c r="Z470" i="4" s="1"/>
  <c r="AA470" i="4" s="1"/>
  <c r="AH469" i="4"/>
  <c r="AI469" i="4" s="1"/>
  <c r="AJ469" i="4" s="1"/>
  <c r="BH434" i="4"/>
  <c r="BS434" i="4" s="1"/>
  <c r="BL434" i="4"/>
  <c r="BM434" i="4" s="1"/>
  <c r="BN434" i="4" s="1"/>
  <c r="BO434" i="4" s="1"/>
  <c r="BP434" i="4" s="1"/>
  <c r="BX433" i="4"/>
  <c r="BK435" i="4"/>
  <c r="BB435" i="4"/>
  <c r="I444" i="4"/>
  <c r="L444" i="4" s="1"/>
  <c r="AB63" i="15" s="1"/>
  <c r="G445" i="4"/>
  <c r="J445" i="4" s="1"/>
  <c r="K445" i="4" s="1"/>
  <c r="CA433" i="4" l="1"/>
  <c r="AF99" i="15"/>
  <c r="AK469" i="4"/>
  <c r="AQ469" i="4"/>
  <c r="AB470" i="4"/>
  <c r="AM470" i="4" s="1"/>
  <c r="AF470" i="4"/>
  <c r="AS470" i="4" s="1"/>
  <c r="AT470" i="4" s="1"/>
  <c r="AJ483" i="15" s="1"/>
  <c r="AL469" i="4"/>
  <c r="AR469" i="4" s="1"/>
  <c r="S471" i="4"/>
  <c r="BT434" i="4"/>
  <c r="BU434" i="4"/>
  <c r="BV434" i="4" s="1"/>
  <c r="BW434" i="4" s="1"/>
  <c r="BY434" i="4"/>
  <c r="BZ434" i="4" s="1"/>
  <c r="AL447" i="15" s="1"/>
  <c r="BA436" i="4"/>
  <c r="AY436" i="4" s="1"/>
  <c r="BC435" i="4"/>
  <c r="BF435" i="4" s="1"/>
  <c r="BG435" i="4" s="1"/>
  <c r="BR434" i="4"/>
  <c r="BQ434" i="4"/>
  <c r="O444" i="4"/>
  <c r="E443" i="12"/>
  <c r="F443" i="12" s="1"/>
  <c r="H443" i="12" s="1"/>
  <c r="E445" i="4"/>
  <c r="AU469" i="4" l="1"/>
  <c r="AD125" i="15"/>
  <c r="E468" i="14"/>
  <c r="F468" i="14" s="1"/>
  <c r="H468" i="14" s="1"/>
  <c r="AG470" i="4"/>
  <c r="AH470" i="4" s="1"/>
  <c r="AI470" i="4" s="1"/>
  <c r="AJ470" i="4" s="1"/>
  <c r="AO470" i="4"/>
  <c r="AP470" i="4" s="1"/>
  <c r="AN470" i="4"/>
  <c r="AE471" i="4"/>
  <c r="V471" i="4"/>
  <c r="BX434" i="4"/>
  <c r="BB436" i="4"/>
  <c r="BK436" i="4"/>
  <c r="BH435" i="4"/>
  <c r="BS435" i="4" s="1"/>
  <c r="BL435" i="4"/>
  <c r="BM435" i="4" s="1"/>
  <c r="BN435" i="4" s="1"/>
  <c r="BO435" i="4" s="1"/>
  <c r="BP435" i="4" s="1"/>
  <c r="BD436" i="4"/>
  <c r="H445" i="4"/>
  <c r="CA434" i="4" l="1"/>
  <c r="AF101" i="15"/>
  <c r="AK470" i="4"/>
  <c r="AL470" i="4"/>
  <c r="AR470" i="4" s="1"/>
  <c r="AD128" i="15" s="1"/>
  <c r="AQ470" i="4"/>
  <c r="W471" i="4"/>
  <c r="Z471" i="4" s="1"/>
  <c r="AA471" i="4" s="1"/>
  <c r="U472" i="4"/>
  <c r="X472" i="4" s="1"/>
  <c r="Y472" i="4" s="1"/>
  <c r="BT435" i="4"/>
  <c r="BU435" i="4"/>
  <c r="BV435" i="4" s="1"/>
  <c r="BE436" i="4"/>
  <c r="BQ435" i="4"/>
  <c r="BR435" i="4"/>
  <c r="BY435" i="4"/>
  <c r="BZ435" i="4" s="1"/>
  <c r="AL448" i="15" s="1"/>
  <c r="BA437" i="4"/>
  <c r="AY437" i="4" s="1"/>
  <c r="BC436" i="4"/>
  <c r="G446" i="4"/>
  <c r="J446" i="4" s="1"/>
  <c r="K446" i="4" s="1"/>
  <c r="I445" i="4"/>
  <c r="L445" i="4" s="1"/>
  <c r="AB58" i="15" s="1"/>
  <c r="S472" i="4" l="1"/>
  <c r="V472" i="4" s="1"/>
  <c r="U473" i="4" s="1"/>
  <c r="X473" i="4" s="1"/>
  <c r="Y473" i="4" s="1"/>
  <c r="E469" i="14"/>
  <c r="F469" i="14" s="1"/>
  <c r="H469" i="14" s="1"/>
  <c r="AU470" i="4"/>
  <c r="AF471" i="4"/>
  <c r="AB471" i="4"/>
  <c r="AM471" i="4" s="1"/>
  <c r="BD437" i="4"/>
  <c r="BE437" i="4" s="1"/>
  <c r="BW435" i="4"/>
  <c r="BB437" i="4"/>
  <c r="BK437" i="4"/>
  <c r="E446" i="4"/>
  <c r="H446" i="4" s="1"/>
  <c r="BF436" i="4"/>
  <c r="BG436" i="4" s="1"/>
  <c r="O445" i="4"/>
  <c r="E444" i="12"/>
  <c r="F444" i="12" s="1"/>
  <c r="H444" i="12" s="1"/>
  <c r="W472" i="4" l="1"/>
  <c r="Z472" i="4" s="1"/>
  <c r="AA472" i="4" s="1"/>
  <c r="AB472" i="4" s="1"/>
  <c r="AM472" i="4" s="1"/>
  <c r="AE472" i="4"/>
  <c r="AO471" i="4"/>
  <c r="AP471" i="4" s="1"/>
  <c r="AN471" i="4"/>
  <c r="AS471" i="4"/>
  <c r="AT471" i="4" s="1"/>
  <c r="AJ484" i="15" s="1"/>
  <c r="AG471" i="4"/>
  <c r="S473" i="4"/>
  <c r="BX435" i="4"/>
  <c r="BH436" i="4"/>
  <c r="BS436" i="4" s="1"/>
  <c r="BL436" i="4"/>
  <c r="BC437" i="4"/>
  <c r="BF437" i="4" s="1"/>
  <c r="BG437" i="4" s="1"/>
  <c r="BA438" i="4"/>
  <c r="AY438" i="4" s="1"/>
  <c r="I446" i="4"/>
  <c r="L446" i="4" s="1"/>
  <c r="AB18" i="15" s="1"/>
  <c r="G447" i="4"/>
  <c r="J447" i="4" s="1"/>
  <c r="K447" i="4" s="1"/>
  <c r="CA435" i="4" l="1"/>
  <c r="AF103" i="15"/>
  <c r="AF472" i="4"/>
  <c r="AH471" i="4"/>
  <c r="AI471" i="4" s="1"/>
  <c r="AJ471" i="4" s="1"/>
  <c r="AK471" i="4" s="1"/>
  <c r="AG472" i="4"/>
  <c r="AH472" i="4" s="1"/>
  <c r="AI472" i="4" s="1"/>
  <c r="AS472" i="4"/>
  <c r="AT472" i="4" s="1"/>
  <c r="AJ485" i="15" s="1"/>
  <c r="AN472" i="4"/>
  <c r="AO472" i="4"/>
  <c r="AP472" i="4" s="1"/>
  <c r="AE473" i="4"/>
  <c r="V473" i="4"/>
  <c r="BT436" i="4"/>
  <c r="BU436" i="4"/>
  <c r="BV436" i="4" s="1"/>
  <c r="BB438" i="4"/>
  <c r="BK438" i="4"/>
  <c r="BY436" i="4"/>
  <c r="BZ436" i="4" s="1"/>
  <c r="AL449" i="15" s="1"/>
  <c r="BD438" i="4"/>
  <c r="BH437" i="4"/>
  <c r="BS437" i="4" s="1"/>
  <c r="BL437" i="4"/>
  <c r="BM436" i="4"/>
  <c r="BN436" i="4" s="1"/>
  <c r="BO436" i="4" s="1"/>
  <c r="O446" i="4"/>
  <c r="E445" i="12"/>
  <c r="F445" i="12" s="1"/>
  <c r="H445" i="12" s="1"/>
  <c r="E447" i="4"/>
  <c r="AQ471" i="4" l="1"/>
  <c r="AL471" i="4"/>
  <c r="AR471" i="4" s="1"/>
  <c r="U474" i="4"/>
  <c r="X474" i="4" s="1"/>
  <c r="Y474" i="4" s="1"/>
  <c r="W473" i="4"/>
  <c r="Z473" i="4" s="1"/>
  <c r="AA473" i="4" s="1"/>
  <c r="AJ472" i="4"/>
  <c r="AK472" i="4" s="1"/>
  <c r="BT437" i="4"/>
  <c r="BC438" i="4"/>
  <c r="BA439" i="4"/>
  <c r="AY439" i="4" s="1"/>
  <c r="BP436" i="4"/>
  <c r="BW436" i="4" s="1"/>
  <c r="BU437" i="4"/>
  <c r="BV437" i="4" s="1"/>
  <c r="BE438" i="4"/>
  <c r="BM437" i="4"/>
  <c r="BN437" i="4" s="1"/>
  <c r="BO437" i="4" s="1"/>
  <c r="BY437" i="4"/>
  <c r="BZ437" i="4" s="1"/>
  <c r="AL450" i="15" s="1"/>
  <c r="H447" i="4"/>
  <c r="E470" i="14" l="1"/>
  <c r="F470" i="14" s="1"/>
  <c r="H470" i="14" s="1"/>
  <c r="AD133" i="15"/>
  <c r="AU471" i="4"/>
  <c r="AF473" i="4"/>
  <c r="AS473" i="4" s="1"/>
  <c r="AT473" i="4" s="1"/>
  <c r="AJ486" i="15" s="1"/>
  <c r="AB473" i="4"/>
  <c r="AM473" i="4" s="1"/>
  <c r="AL472" i="4"/>
  <c r="AR472" i="4" s="1"/>
  <c r="AD142" i="15" s="1"/>
  <c r="AQ472" i="4"/>
  <c r="S474" i="4"/>
  <c r="BD439" i="4"/>
  <c r="BE439" i="4" s="1"/>
  <c r="BR436" i="4"/>
  <c r="BX436" i="4" s="1"/>
  <c r="BQ436" i="4"/>
  <c r="BB439" i="4"/>
  <c r="BK439" i="4"/>
  <c r="BP437" i="4"/>
  <c r="BR437" i="4" s="1"/>
  <c r="BX437" i="4" s="1"/>
  <c r="BF438" i="4"/>
  <c r="BG438" i="4" s="1"/>
  <c r="G448" i="4"/>
  <c r="J448" i="4" s="1"/>
  <c r="K448" i="4" s="1"/>
  <c r="I447" i="4"/>
  <c r="L447" i="4" s="1"/>
  <c r="AB62" i="15" s="1"/>
  <c r="CA437" i="4" l="1"/>
  <c r="AF106" i="15"/>
  <c r="CA436" i="4"/>
  <c r="AF104" i="15"/>
  <c r="V474" i="4"/>
  <c r="AE474" i="4"/>
  <c r="E471" i="14"/>
  <c r="F471" i="14" s="1"/>
  <c r="H471" i="14" s="1"/>
  <c r="AU472" i="4"/>
  <c r="AN473" i="4"/>
  <c r="AO473" i="4"/>
  <c r="AP473" i="4" s="1"/>
  <c r="AG473" i="4"/>
  <c r="AH473" i="4" s="1"/>
  <c r="BW437" i="4"/>
  <c r="BQ437" i="4"/>
  <c r="BH438" i="4"/>
  <c r="BS438" i="4" s="1"/>
  <c r="BL438" i="4"/>
  <c r="BM438" i="4" s="1"/>
  <c r="BN438" i="4" s="1"/>
  <c r="BO438" i="4" s="1"/>
  <c r="BC439" i="4"/>
  <c r="BF439" i="4" s="1"/>
  <c r="BG439" i="4" s="1"/>
  <c r="BA440" i="4"/>
  <c r="E448" i="4"/>
  <c r="O447" i="4"/>
  <c r="E446" i="12"/>
  <c r="F446" i="12" s="1"/>
  <c r="H446" i="12" s="1"/>
  <c r="AI473" i="4" l="1"/>
  <c r="AJ473" i="4" s="1"/>
  <c r="AL473" i="4" s="1"/>
  <c r="AR473" i="4" s="1"/>
  <c r="AD136" i="15" s="1"/>
  <c r="U475" i="4"/>
  <c r="X475" i="4" s="1"/>
  <c r="Y475" i="4" s="1"/>
  <c r="W474" i="4"/>
  <c r="Z474" i="4" s="1"/>
  <c r="AA474" i="4" s="1"/>
  <c r="BT438" i="4"/>
  <c r="BU438" i="4"/>
  <c r="BV438" i="4" s="1"/>
  <c r="BY438" i="4"/>
  <c r="BZ438" i="4" s="1"/>
  <c r="AL7" i="15" s="1"/>
  <c r="BP438" i="4"/>
  <c r="BR438" i="4" s="1"/>
  <c r="AY440" i="4"/>
  <c r="BD440" i="4"/>
  <c r="BH439" i="4"/>
  <c r="BL439" i="4"/>
  <c r="H448" i="4"/>
  <c r="E472" i="14" l="1"/>
  <c r="F472" i="14" s="1"/>
  <c r="H472" i="14" s="1"/>
  <c r="AU473" i="4"/>
  <c r="S475" i="4"/>
  <c r="AB474" i="4"/>
  <c r="AM474" i="4" s="1"/>
  <c r="AF474" i="4"/>
  <c r="AK473" i="4"/>
  <c r="AQ473" i="4"/>
  <c r="BS439" i="4"/>
  <c r="BT439" i="4" s="1"/>
  <c r="BQ438" i="4"/>
  <c r="BM439" i="4"/>
  <c r="BN439" i="4" s="1"/>
  <c r="BO439" i="4" s="1"/>
  <c r="BY439" i="4"/>
  <c r="BZ439" i="4" s="1"/>
  <c r="AL451" i="15" s="1"/>
  <c r="BB440" i="4"/>
  <c r="BK440" i="4"/>
  <c r="BW438" i="4"/>
  <c r="BE440" i="4"/>
  <c r="G449" i="4"/>
  <c r="J449" i="4" s="1"/>
  <c r="K449" i="4" s="1"/>
  <c r="I448" i="4"/>
  <c r="L448" i="4" s="1"/>
  <c r="AB65" i="15" s="1"/>
  <c r="AE475" i="4" l="1"/>
  <c r="V475" i="4"/>
  <c r="AG474" i="4"/>
  <c r="AH474" i="4" s="1"/>
  <c r="AI474" i="4" s="1"/>
  <c r="AJ474" i="4" s="1"/>
  <c r="AK474" i="4" s="1"/>
  <c r="AS474" i="4"/>
  <c r="AT474" i="4" s="1"/>
  <c r="AJ487" i="15" s="1"/>
  <c r="AN474" i="4"/>
  <c r="AO474" i="4"/>
  <c r="BU439" i="4"/>
  <c r="BV439" i="4" s="1"/>
  <c r="BX438" i="4"/>
  <c r="BC440" i="4"/>
  <c r="BF440" i="4" s="1"/>
  <c r="BG440" i="4" s="1"/>
  <c r="BA441" i="4"/>
  <c r="E449" i="4"/>
  <c r="H449" i="4" s="1"/>
  <c r="BP439" i="4"/>
  <c r="E447" i="12"/>
  <c r="F447" i="12" s="1"/>
  <c r="H447" i="12" s="1"/>
  <c r="O448" i="4"/>
  <c r="CA438" i="4" l="1"/>
  <c r="AF6" i="15"/>
  <c r="W475" i="4"/>
  <c r="Z475" i="4" s="1"/>
  <c r="AA475" i="4" s="1"/>
  <c r="U476" i="4"/>
  <c r="AP474" i="4"/>
  <c r="AQ474" i="4" s="1"/>
  <c r="AL474" i="4"/>
  <c r="I449" i="4"/>
  <c r="L449" i="4" s="1"/>
  <c r="G450" i="4"/>
  <c r="J450" i="4" s="1"/>
  <c r="K450" i="4" s="1"/>
  <c r="AY441" i="4"/>
  <c r="BD441" i="4"/>
  <c r="BW439" i="4"/>
  <c r="BR439" i="4"/>
  <c r="BX439" i="4" s="1"/>
  <c r="BH440" i="4"/>
  <c r="BS440" i="4" s="1"/>
  <c r="BL440" i="4"/>
  <c r="BQ439" i="4"/>
  <c r="E448" i="12" l="1"/>
  <c r="F448" i="12" s="1"/>
  <c r="H448" i="12" s="1"/>
  <c r="AB71" i="15"/>
  <c r="CA439" i="4"/>
  <c r="AF84" i="15"/>
  <c r="AR474" i="4"/>
  <c r="S476" i="4"/>
  <c r="X476" i="4"/>
  <c r="AF475" i="4"/>
  <c r="AB475" i="4"/>
  <c r="AM475" i="4" s="1"/>
  <c r="O449" i="4"/>
  <c r="E450" i="4"/>
  <c r="H450" i="4" s="1"/>
  <c r="G451" i="4" s="1"/>
  <c r="J451" i="4" s="1"/>
  <c r="K451" i="4" s="1"/>
  <c r="BY440" i="4"/>
  <c r="BZ440" i="4" s="1"/>
  <c r="AL452" i="15" s="1"/>
  <c r="BE441" i="4"/>
  <c r="BT440" i="4"/>
  <c r="BU440" i="4"/>
  <c r="BV440" i="4" s="1"/>
  <c r="BM440" i="4"/>
  <c r="BN440" i="4" s="1"/>
  <c r="BO440" i="4" s="1"/>
  <c r="BB441" i="4"/>
  <c r="BK441" i="4"/>
  <c r="E473" i="14" l="1"/>
  <c r="F473" i="14" s="1"/>
  <c r="H473" i="14" s="1"/>
  <c r="AD143" i="15"/>
  <c r="AU474" i="4"/>
  <c r="AG475" i="4"/>
  <c r="AH475" i="4" s="1"/>
  <c r="AI475" i="4" s="1"/>
  <c r="AS475" i="4"/>
  <c r="AT475" i="4" s="1"/>
  <c r="AJ488" i="15" s="1"/>
  <c r="Y476" i="4"/>
  <c r="AN475" i="4"/>
  <c r="AO475" i="4"/>
  <c r="AE476" i="4"/>
  <c r="V476" i="4"/>
  <c r="I450" i="4"/>
  <c r="L450" i="4" s="1"/>
  <c r="BA442" i="4"/>
  <c r="AY442" i="4" s="1"/>
  <c r="BC441" i="4"/>
  <c r="BF441" i="4" s="1"/>
  <c r="BG441" i="4" s="1"/>
  <c r="BP440" i="4"/>
  <c r="BQ440" i="4" s="1"/>
  <c r="E451" i="4"/>
  <c r="E449" i="12" l="1"/>
  <c r="F449" i="12" s="1"/>
  <c r="H449" i="12" s="1"/>
  <c r="AB70" i="15"/>
  <c r="AP475" i="4"/>
  <c r="W476" i="4"/>
  <c r="Z476" i="4" s="1"/>
  <c r="AA476" i="4" s="1"/>
  <c r="U477" i="4"/>
  <c r="AJ475" i="4"/>
  <c r="AL475" i="4" s="1"/>
  <c r="O450" i="4"/>
  <c r="BR440" i="4"/>
  <c r="BX440" i="4" s="1"/>
  <c r="BB442" i="4"/>
  <c r="BK442" i="4"/>
  <c r="BH441" i="4"/>
  <c r="BS441" i="4" s="1"/>
  <c r="BL441" i="4"/>
  <c r="BM441" i="4" s="1"/>
  <c r="BN441" i="4" s="1"/>
  <c r="BO441" i="4" s="1"/>
  <c r="BW440" i="4"/>
  <c r="BD442" i="4"/>
  <c r="BE442" i="4" s="1"/>
  <c r="H451" i="4"/>
  <c r="I451" i="4" s="1"/>
  <c r="L451" i="4" s="1"/>
  <c r="AB78" i="15" s="1"/>
  <c r="CA440" i="4" l="1"/>
  <c r="AF75" i="15"/>
  <c r="AR475" i="4"/>
  <c r="AK475" i="4"/>
  <c r="E474" i="14"/>
  <c r="F474" i="14" s="1"/>
  <c r="H474" i="14" s="1"/>
  <c r="S477" i="4"/>
  <c r="X477" i="4"/>
  <c r="AF476" i="4"/>
  <c r="AB476" i="4"/>
  <c r="AM476" i="4" s="1"/>
  <c r="AQ475" i="4"/>
  <c r="G452" i="4"/>
  <c r="J452" i="4" s="1"/>
  <c r="K452" i="4" s="1"/>
  <c r="BP441" i="4"/>
  <c r="BR441" i="4" s="1"/>
  <c r="BT441" i="4"/>
  <c r="BU441" i="4"/>
  <c r="BV441" i="4" s="1"/>
  <c r="BA443" i="4"/>
  <c r="AY443" i="4" s="1"/>
  <c r="BC442" i="4"/>
  <c r="BF442" i="4" s="1"/>
  <c r="BG442" i="4" s="1"/>
  <c r="BY441" i="4"/>
  <c r="BZ441" i="4" s="1"/>
  <c r="AL453" i="15" s="1"/>
  <c r="O451" i="4"/>
  <c r="E450" i="12"/>
  <c r="F450" i="12" s="1"/>
  <c r="H450" i="12" s="1"/>
  <c r="AU475" i="4" l="1"/>
  <c r="AD150" i="15"/>
  <c r="AN476" i="4"/>
  <c r="AO476" i="4"/>
  <c r="AE477" i="4"/>
  <c r="V477" i="4"/>
  <c r="AG476" i="4"/>
  <c r="AH476" i="4" s="1"/>
  <c r="AI476" i="4" s="1"/>
  <c r="AS476" i="4"/>
  <c r="AT476" i="4" s="1"/>
  <c r="AJ489" i="15" s="1"/>
  <c r="Y477" i="4"/>
  <c r="E452" i="4"/>
  <c r="H452" i="4" s="1"/>
  <c r="G453" i="4" s="1"/>
  <c r="BQ441" i="4"/>
  <c r="BK443" i="4"/>
  <c r="BB443" i="4"/>
  <c r="BH442" i="4"/>
  <c r="BS442" i="4" s="1"/>
  <c r="BL442" i="4"/>
  <c r="BM442" i="4" s="1"/>
  <c r="BN442" i="4" s="1"/>
  <c r="BO442" i="4" s="1"/>
  <c r="BW441" i="4"/>
  <c r="BD443" i="4"/>
  <c r="W477" i="4" l="1"/>
  <c r="Z477" i="4" s="1"/>
  <c r="AA477" i="4" s="1"/>
  <c r="U478" i="4"/>
  <c r="X478" i="4" s="1"/>
  <c r="Y478" i="4" s="1"/>
  <c r="AP476" i="4"/>
  <c r="AJ476" i="4"/>
  <c r="AK476" i="4" s="1"/>
  <c r="I452" i="4"/>
  <c r="L452" i="4" s="1"/>
  <c r="BT442" i="4"/>
  <c r="BU442" i="4"/>
  <c r="BV442" i="4" s="1"/>
  <c r="BE443" i="4"/>
  <c r="BX441" i="4"/>
  <c r="BP442" i="4"/>
  <c r="BQ442" i="4" s="1"/>
  <c r="BC443" i="4"/>
  <c r="BA444" i="4"/>
  <c r="AY444" i="4" s="1"/>
  <c r="BY442" i="4"/>
  <c r="BZ442" i="4" s="1"/>
  <c r="AL454" i="15" s="1"/>
  <c r="J453" i="4"/>
  <c r="K453" i="4" s="1"/>
  <c r="E453" i="4"/>
  <c r="E451" i="12" l="1"/>
  <c r="F451" i="12" s="1"/>
  <c r="H451" i="12" s="1"/>
  <c r="AB82" i="15"/>
  <c r="CA441" i="4"/>
  <c r="AF73" i="15"/>
  <c r="S478" i="4"/>
  <c r="AL476" i="4"/>
  <c r="AR476" i="4" s="1"/>
  <c r="AD154" i="15" s="1"/>
  <c r="AQ476" i="4"/>
  <c r="AF477" i="4"/>
  <c r="AG477" i="4" s="1"/>
  <c r="AH477" i="4" s="1"/>
  <c r="AI477" i="4" s="1"/>
  <c r="AJ477" i="4" s="1"/>
  <c r="AK477" i="4" s="1"/>
  <c r="AB477" i="4"/>
  <c r="AM477" i="4" s="1"/>
  <c r="O452" i="4"/>
  <c r="BD444" i="4"/>
  <c r="BE444" i="4" s="1"/>
  <c r="BF443" i="4"/>
  <c r="BG443" i="4" s="1"/>
  <c r="BR442" i="4"/>
  <c r="BX442" i="4" s="1"/>
  <c r="BB444" i="4"/>
  <c r="BK444" i="4"/>
  <c r="BW442" i="4"/>
  <c r="H453" i="4"/>
  <c r="CA442" i="4" l="1"/>
  <c r="AF12" i="15"/>
  <c r="E475" i="14"/>
  <c r="F475" i="14" s="1"/>
  <c r="H475" i="14" s="1"/>
  <c r="AU476" i="4"/>
  <c r="AN477" i="4"/>
  <c r="AO477" i="4"/>
  <c r="AS477" i="4"/>
  <c r="AT477" i="4" s="1"/>
  <c r="AJ490" i="15" s="1"/>
  <c r="AL477" i="4"/>
  <c r="AE478" i="4"/>
  <c r="V478" i="4"/>
  <c r="BH443" i="4"/>
  <c r="BS443" i="4" s="1"/>
  <c r="BU443" i="4" s="1"/>
  <c r="BV443" i="4" s="1"/>
  <c r="BL443" i="4"/>
  <c r="BM443" i="4" s="1"/>
  <c r="BN443" i="4" s="1"/>
  <c r="BO443" i="4" s="1"/>
  <c r="BP443" i="4" s="1"/>
  <c r="BQ443" i="4" s="1"/>
  <c r="BA445" i="4"/>
  <c r="AY445" i="4" s="1"/>
  <c r="BC444" i="4"/>
  <c r="BF444" i="4" s="1"/>
  <c r="BG444" i="4" s="1"/>
  <c r="G454" i="4"/>
  <c r="J454" i="4" s="1"/>
  <c r="K454" i="4" s="1"/>
  <c r="I453" i="4"/>
  <c r="L453" i="4" s="1"/>
  <c r="AB85" i="15" s="1"/>
  <c r="U479" i="4" l="1"/>
  <c r="S479" i="4" s="1"/>
  <c r="W478" i="4"/>
  <c r="Z478" i="4" s="1"/>
  <c r="AA478" i="4" s="1"/>
  <c r="AP477" i="4"/>
  <c r="AQ477" i="4" s="1"/>
  <c r="BT443" i="4"/>
  <c r="BY443" i="4"/>
  <c r="BZ443" i="4" s="1"/>
  <c r="AL455" i="15" s="1"/>
  <c r="BR443" i="4"/>
  <c r="BH444" i="4"/>
  <c r="BS444" i="4" s="1"/>
  <c r="BL444" i="4"/>
  <c r="BD445" i="4"/>
  <c r="BW443" i="4"/>
  <c r="BB445" i="4"/>
  <c r="BK445" i="4"/>
  <c r="O453" i="4"/>
  <c r="E452" i="12"/>
  <c r="F452" i="12" s="1"/>
  <c r="H452" i="12" s="1"/>
  <c r="E454" i="4"/>
  <c r="AE479" i="4" l="1"/>
  <c r="V479" i="4"/>
  <c r="W479" i="4" s="1"/>
  <c r="AR477" i="4"/>
  <c r="AD158" i="15" s="1"/>
  <c r="AF478" i="4"/>
  <c r="AG478" i="4" s="1"/>
  <c r="AH478" i="4" s="1"/>
  <c r="AI478" i="4" s="1"/>
  <c r="AB478" i="4"/>
  <c r="AM478" i="4" s="1"/>
  <c r="X479" i="4"/>
  <c r="BT444" i="4"/>
  <c r="BU444" i="4"/>
  <c r="BV444" i="4" s="1"/>
  <c r="BY444" i="4"/>
  <c r="BZ444" i="4" s="1"/>
  <c r="AL456" i="15" s="1"/>
  <c r="BC445" i="4"/>
  <c r="BA446" i="4"/>
  <c r="BE445" i="4"/>
  <c r="BM444" i="4"/>
  <c r="BN444" i="4" s="1"/>
  <c r="BO444" i="4" s="1"/>
  <c r="BX443" i="4"/>
  <c r="H454" i="4"/>
  <c r="CA443" i="4" l="1"/>
  <c r="AF53" i="15"/>
  <c r="U480" i="4"/>
  <c r="S480" i="4" s="1"/>
  <c r="V480" i="4" s="1"/>
  <c r="E476" i="14"/>
  <c r="F476" i="14" s="1"/>
  <c r="H476" i="14" s="1"/>
  <c r="AU477" i="4"/>
  <c r="AJ478" i="4"/>
  <c r="AK478" i="4" s="1"/>
  <c r="Y479" i="4"/>
  <c r="AN478" i="4"/>
  <c r="AO478" i="4"/>
  <c r="AS478" i="4"/>
  <c r="AT478" i="4" s="1"/>
  <c r="AJ491" i="15" s="1"/>
  <c r="BD446" i="4"/>
  <c r="BE446" i="4" s="1"/>
  <c r="AY446" i="4"/>
  <c r="BP444" i="4"/>
  <c r="BR444" i="4" s="1"/>
  <c r="BF445" i="4"/>
  <c r="BG445" i="4" s="1"/>
  <c r="G455" i="4"/>
  <c r="I454" i="4"/>
  <c r="L454" i="4" s="1"/>
  <c r="AB95" i="15" s="1"/>
  <c r="AE480" i="4" l="1"/>
  <c r="X480" i="4"/>
  <c r="Y480" i="4" s="1"/>
  <c r="AL478" i="4"/>
  <c r="Z479" i="4"/>
  <c r="AA479" i="4" s="1"/>
  <c r="AB479" i="4" s="1"/>
  <c r="AM479" i="4" s="1"/>
  <c r="AN479" i="4" s="1"/>
  <c r="AP478" i="4"/>
  <c r="AQ478" i="4" s="1"/>
  <c r="W480" i="4"/>
  <c r="U481" i="4"/>
  <c r="S481" i="4" s="1"/>
  <c r="BX444" i="4"/>
  <c r="BW444" i="4"/>
  <c r="BH445" i="4"/>
  <c r="BS445" i="4" s="1"/>
  <c r="BL445" i="4"/>
  <c r="BM445" i="4" s="1"/>
  <c r="BN445" i="4" s="1"/>
  <c r="BO445" i="4" s="1"/>
  <c r="BB446" i="4"/>
  <c r="BK446" i="4"/>
  <c r="BQ444" i="4"/>
  <c r="E455" i="4"/>
  <c r="J455" i="4"/>
  <c r="K455" i="4" s="1"/>
  <c r="E453" i="12"/>
  <c r="F453" i="12" s="1"/>
  <c r="H453" i="12" s="1"/>
  <c r="O454" i="4"/>
  <c r="CA444" i="4" l="1"/>
  <c r="AF46" i="15"/>
  <c r="AF479" i="4"/>
  <c r="AG479" i="4" s="1"/>
  <c r="AH479" i="4" s="1"/>
  <c r="AI479" i="4" s="1"/>
  <c r="AJ479" i="4" s="1"/>
  <c r="AR478" i="4"/>
  <c r="Z480" i="4"/>
  <c r="AA480" i="4" s="1"/>
  <c r="AB480" i="4" s="1"/>
  <c r="AM480" i="4" s="1"/>
  <c r="AN480" i="4" s="1"/>
  <c r="AE481" i="4"/>
  <c r="V481" i="4"/>
  <c r="AO479" i="4"/>
  <c r="X481" i="4"/>
  <c r="Y481" i="4" s="1"/>
  <c r="BT445" i="4"/>
  <c r="BU445" i="4"/>
  <c r="BV445" i="4" s="1"/>
  <c r="BA447" i="4"/>
  <c r="BC446" i="4"/>
  <c r="BP445" i="4"/>
  <c r="BR445" i="4" s="1"/>
  <c r="BY445" i="4"/>
  <c r="BZ445" i="4" s="1"/>
  <c r="AL457" i="15" s="1"/>
  <c r="H455" i="4"/>
  <c r="AS479" i="4" l="1"/>
  <c r="AT479" i="4" s="1"/>
  <c r="AJ492" i="15" s="1"/>
  <c r="E477" i="14"/>
  <c r="F477" i="14" s="1"/>
  <c r="H477" i="14" s="1"/>
  <c r="AD164" i="15"/>
  <c r="AU478" i="4"/>
  <c r="AF480" i="4"/>
  <c r="AG480" i="4" s="1"/>
  <c r="AH480" i="4" s="1"/>
  <c r="AI480" i="4" s="1"/>
  <c r="AJ480" i="4" s="1"/>
  <c r="AK479" i="4"/>
  <c r="W481" i="4"/>
  <c r="Z481" i="4" s="1"/>
  <c r="AA481" i="4" s="1"/>
  <c r="U482" i="4"/>
  <c r="AL479" i="4"/>
  <c r="AP479" i="4"/>
  <c r="AQ479" i="4" s="1"/>
  <c r="BF446" i="4"/>
  <c r="BG446" i="4" s="1"/>
  <c r="AY447" i="4"/>
  <c r="BK447" i="4" s="1"/>
  <c r="BD447" i="4"/>
  <c r="BQ445" i="4"/>
  <c r="BX445" i="4"/>
  <c r="G456" i="4"/>
  <c r="I455" i="4"/>
  <c r="L455" i="4" s="1"/>
  <c r="AB102" i="15" s="1"/>
  <c r="CA445" i="4" l="1"/>
  <c r="AF42" i="15"/>
  <c r="AS480" i="4"/>
  <c r="AT480" i="4" s="1"/>
  <c r="AJ493" i="15" s="1"/>
  <c r="AK480" i="4"/>
  <c r="AL480" i="4"/>
  <c r="AO480" i="4"/>
  <c r="AP480" i="4" s="1"/>
  <c r="AQ480" i="4" s="1"/>
  <c r="AR479" i="4"/>
  <c r="AD166" i="15" s="1"/>
  <c r="AF481" i="4"/>
  <c r="AB481" i="4"/>
  <c r="AM481" i="4" s="1"/>
  <c r="AN481" i="4" s="1"/>
  <c r="X482" i="4"/>
  <c r="Y482" i="4" s="1"/>
  <c r="S482" i="4"/>
  <c r="BW445" i="4"/>
  <c r="BH446" i="4"/>
  <c r="BS446" i="4" s="1"/>
  <c r="BL446" i="4"/>
  <c r="BE447" i="4"/>
  <c r="BB447" i="4"/>
  <c r="O455" i="4"/>
  <c r="E454" i="12"/>
  <c r="F454" i="12" s="1"/>
  <c r="H454" i="12" s="1"/>
  <c r="J456" i="4"/>
  <c r="K456" i="4" s="1"/>
  <c r="E456" i="4"/>
  <c r="AR480" i="4" l="1"/>
  <c r="AD169" i="15" s="1"/>
  <c r="AO481" i="4"/>
  <c r="AP481" i="4" s="1"/>
  <c r="V482" i="4"/>
  <c r="AE482" i="4"/>
  <c r="AG481" i="4"/>
  <c r="AH481" i="4" s="1"/>
  <c r="AS481" i="4"/>
  <c r="AT481" i="4" s="1"/>
  <c r="AJ494" i="15" s="1"/>
  <c r="E478" i="14"/>
  <c r="F478" i="14" s="1"/>
  <c r="H478" i="14" s="1"/>
  <c r="AU479" i="4"/>
  <c r="BT446" i="4"/>
  <c r="BU446" i="4"/>
  <c r="BV446" i="4" s="1"/>
  <c r="BY446" i="4"/>
  <c r="BZ446" i="4" s="1"/>
  <c r="AL458" i="15" s="1"/>
  <c r="BA448" i="4"/>
  <c r="BC447" i="4"/>
  <c r="BF447" i="4" s="1"/>
  <c r="BG447" i="4" s="1"/>
  <c r="BM446" i="4"/>
  <c r="BN446" i="4" s="1"/>
  <c r="BO446" i="4" s="1"/>
  <c r="H456" i="4"/>
  <c r="E479" i="14" l="1"/>
  <c r="F479" i="14" s="1"/>
  <c r="H479" i="14" s="1"/>
  <c r="AU480" i="4"/>
  <c r="AI481" i="4"/>
  <c r="AJ481" i="4" s="1"/>
  <c r="AL481" i="4" s="1"/>
  <c r="AR481" i="4" s="1"/>
  <c r="W482" i="4"/>
  <c r="Z482" i="4" s="1"/>
  <c r="AA482" i="4" s="1"/>
  <c r="U483" i="4"/>
  <c r="BP446" i="4"/>
  <c r="BW446" i="4" s="1"/>
  <c r="BH447" i="4"/>
  <c r="BS447" i="4" s="1"/>
  <c r="BL447" i="4"/>
  <c r="BM447" i="4" s="1"/>
  <c r="BN447" i="4" s="1"/>
  <c r="BO447" i="4" s="1"/>
  <c r="AY448" i="4"/>
  <c r="BD448" i="4"/>
  <c r="G457" i="4"/>
  <c r="J457" i="4" s="1"/>
  <c r="K457" i="4" s="1"/>
  <c r="I456" i="4"/>
  <c r="L456" i="4" s="1"/>
  <c r="AB113" i="15" s="1"/>
  <c r="E480" i="14" l="1"/>
  <c r="F480" i="14" s="1"/>
  <c r="H480" i="14" s="1"/>
  <c r="AD173" i="15"/>
  <c r="AF482" i="4"/>
  <c r="AS482" i="4" s="1"/>
  <c r="AT482" i="4" s="1"/>
  <c r="AJ495" i="15" s="1"/>
  <c r="AB482" i="4"/>
  <c r="AM482" i="4" s="1"/>
  <c r="S483" i="4"/>
  <c r="X483" i="4"/>
  <c r="Y483" i="4" s="1"/>
  <c r="AU481" i="4"/>
  <c r="AK481" i="4"/>
  <c r="AQ481" i="4"/>
  <c r="BT447" i="4"/>
  <c r="BU447" i="4"/>
  <c r="BV447" i="4" s="1"/>
  <c r="BP447" i="4"/>
  <c r="BQ447" i="4" s="1"/>
  <c r="BE448" i="4"/>
  <c r="BR446" i="4"/>
  <c r="BX446" i="4" s="1"/>
  <c r="E457" i="4"/>
  <c r="H457" i="4" s="1"/>
  <c r="BY447" i="4"/>
  <c r="BZ447" i="4" s="1"/>
  <c r="AL459" i="15" s="1"/>
  <c r="BB448" i="4"/>
  <c r="BK448" i="4"/>
  <c r="BQ446" i="4"/>
  <c r="O456" i="4"/>
  <c r="E455" i="12"/>
  <c r="F455" i="12" s="1"/>
  <c r="H455" i="12" s="1"/>
  <c r="CA446" i="4" l="1"/>
  <c r="AF16" i="15"/>
  <c r="AG482" i="4"/>
  <c r="AH482" i="4" s="1"/>
  <c r="AI482" i="4" s="1"/>
  <c r="AJ482" i="4" s="1"/>
  <c r="AK482" i="4" s="1"/>
  <c r="AE483" i="4"/>
  <c r="V483" i="4"/>
  <c r="AN482" i="4"/>
  <c r="AO482" i="4"/>
  <c r="AP482" i="4" s="1"/>
  <c r="BR447" i="4"/>
  <c r="BX447" i="4" s="1"/>
  <c r="BC448" i="4"/>
  <c r="BF448" i="4" s="1"/>
  <c r="BG448" i="4" s="1"/>
  <c r="BA449" i="4"/>
  <c r="BW447" i="4"/>
  <c r="I457" i="4"/>
  <c r="L457" i="4" s="1"/>
  <c r="AB127" i="15" s="1"/>
  <c r="G458" i="4"/>
  <c r="CA447" i="4" l="1"/>
  <c r="AF36" i="15"/>
  <c r="AL482" i="4"/>
  <c r="AR482" i="4" s="1"/>
  <c r="AD179" i="15" s="1"/>
  <c r="AQ482" i="4"/>
  <c r="W483" i="4"/>
  <c r="Z483" i="4" s="1"/>
  <c r="AA483" i="4" s="1"/>
  <c r="U484" i="4"/>
  <c r="AY449" i="4"/>
  <c r="BD449" i="4"/>
  <c r="BH448" i="4"/>
  <c r="BS448" i="4" s="1"/>
  <c r="BL448" i="4"/>
  <c r="BM448" i="4" s="1"/>
  <c r="BN448" i="4" s="1"/>
  <c r="BO448" i="4" s="1"/>
  <c r="J458" i="4"/>
  <c r="K458" i="4" s="1"/>
  <c r="E458" i="4"/>
  <c r="E456" i="12"/>
  <c r="F456" i="12" s="1"/>
  <c r="H456" i="12" s="1"/>
  <c r="O457" i="4"/>
  <c r="E481" i="14" l="1"/>
  <c r="F481" i="14" s="1"/>
  <c r="H481" i="14" s="1"/>
  <c r="AU482" i="4"/>
  <c r="S484" i="4"/>
  <c r="X484" i="4"/>
  <c r="Y484" i="4" s="1"/>
  <c r="AB483" i="4"/>
  <c r="AM483" i="4" s="1"/>
  <c r="AF483" i="4"/>
  <c r="BP448" i="4"/>
  <c r="BQ448" i="4" s="1"/>
  <c r="BE449" i="4"/>
  <c r="BT448" i="4"/>
  <c r="BU448" i="4"/>
  <c r="BV448" i="4" s="1"/>
  <c r="BY448" i="4"/>
  <c r="BZ448" i="4" s="1"/>
  <c r="AL460" i="15" s="1"/>
  <c r="BB449" i="4"/>
  <c r="BK449" i="4"/>
  <c r="H458" i="4"/>
  <c r="AS483" i="4" l="1"/>
  <c r="AT483" i="4" s="1"/>
  <c r="AJ496" i="15" s="1"/>
  <c r="AN483" i="4"/>
  <c r="AO483" i="4"/>
  <c r="AP483" i="4" s="1"/>
  <c r="AG483" i="4"/>
  <c r="AH483" i="4" s="1"/>
  <c r="AI483" i="4" s="1"/>
  <c r="AJ483" i="4" s="1"/>
  <c r="AK483" i="4" s="1"/>
  <c r="AE484" i="4"/>
  <c r="V484" i="4"/>
  <c r="BR448" i="4"/>
  <c r="BX448" i="4" s="1"/>
  <c r="BC449" i="4"/>
  <c r="BF449" i="4" s="1"/>
  <c r="BG449" i="4" s="1"/>
  <c r="BA450" i="4"/>
  <c r="G459" i="4"/>
  <c r="J459" i="4" s="1"/>
  <c r="K459" i="4" s="1"/>
  <c r="I458" i="4"/>
  <c r="L458" i="4" s="1"/>
  <c r="AB41" i="15" s="1"/>
  <c r="CA448" i="4" l="1"/>
  <c r="AF34" i="15"/>
  <c r="W484" i="4"/>
  <c r="Z484" i="4" s="1"/>
  <c r="AA484" i="4" s="1"/>
  <c r="U485" i="4"/>
  <c r="AL483" i="4"/>
  <c r="AR483" i="4" s="1"/>
  <c r="AQ483" i="4"/>
  <c r="E459" i="4"/>
  <c r="H459" i="4" s="1"/>
  <c r="BH449" i="4"/>
  <c r="BS449" i="4" s="1"/>
  <c r="BL449" i="4"/>
  <c r="BM449" i="4" s="1"/>
  <c r="BN449" i="4" s="1"/>
  <c r="BO449" i="4" s="1"/>
  <c r="BW448" i="4"/>
  <c r="AY450" i="4"/>
  <c r="BD450" i="4"/>
  <c r="O458" i="4"/>
  <c r="E457" i="12"/>
  <c r="F457" i="12" s="1"/>
  <c r="H457" i="12" s="1"/>
  <c r="E482" i="14" l="1"/>
  <c r="F482" i="14" s="1"/>
  <c r="H482" i="14" s="1"/>
  <c r="AD185" i="15"/>
  <c r="AF484" i="4"/>
  <c r="AB484" i="4"/>
  <c r="AM484" i="4" s="1"/>
  <c r="S485" i="4"/>
  <c r="X485" i="4"/>
  <c r="Y485" i="4" s="1"/>
  <c r="AU483" i="4"/>
  <c r="BP449" i="4"/>
  <c r="BR449" i="4" s="1"/>
  <c r="BT449" i="4"/>
  <c r="BU449" i="4"/>
  <c r="BV449" i="4" s="1"/>
  <c r="BE450" i="4"/>
  <c r="BY449" i="4"/>
  <c r="BZ449" i="4" s="1"/>
  <c r="AL461" i="15" s="1"/>
  <c r="BB450" i="4"/>
  <c r="BK450" i="4"/>
  <c r="G460" i="4"/>
  <c r="I459" i="4"/>
  <c r="L459" i="4" s="1"/>
  <c r="AB104" i="15" s="1"/>
  <c r="AE485" i="4" l="1"/>
  <c r="V485" i="4"/>
  <c r="AN484" i="4"/>
  <c r="AO484" i="4"/>
  <c r="AP484" i="4" s="1"/>
  <c r="AG484" i="4"/>
  <c r="AH484" i="4" s="1"/>
  <c r="AI484" i="4" s="1"/>
  <c r="AS484" i="4"/>
  <c r="AT484" i="4" s="1"/>
  <c r="AJ497" i="15" s="1"/>
  <c r="BX449" i="4"/>
  <c r="BW449" i="4"/>
  <c r="BC450" i="4"/>
  <c r="BF450" i="4" s="1"/>
  <c r="BG450" i="4" s="1"/>
  <c r="BA451" i="4"/>
  <c r="BQ449" i="4"/>
  <c r="E458" i="12"/>
  <c r="F458" i="12" s="1"/>
  <c r="H458" i="12" s="1"/>
  <c r="O459" i="4"/>
  <c r="E460" i="4"/>
  <c r="J460" i="4"/>
  <c r="CA449" i="4" l="1"/>
  <c r="AF32" i="15"/>
  <c r="W485" i="4"/>
  <c r="Z485" i="4" s="1"/>
  <c r="AA485" i="4" s="1"/>
  <c r="U486" i="4"/>
  <c r="X486" i="4" s="1"/>
  <c r="Y486" i="4" s="1"/>
  <c r="AJ484" i="4"/>
  <c r="AK484" i="4" s="1"/>
  <c r="AY451" i="4"/>
  <c r="BD451" i="4"/>
  <c r="BH450" i="4"/>
  <c r="BS450" i="4" s="1"/>
  <c r="BL450" i="4"/>
  <c r="BM450" i="4" s="1"/>
  <c r="BN450" i="4" s="1"/>
  <c r="BO450" i="4" s="1"/>
  <c r="H460" i="4"/>
  <c r="K460" i="4"/>
  <c r="S486" i="4" l="1"/>
  <c r="AE486" i="4" s="1"/>
  <c r="AL484" i="4"/>
  <c r="AR484" i="4" s="1"/>
  <c r="AD193" i="15" s="1"/>
  <c r="AQ484" i="4"/>
  <c r="AB485" i="4"/>
  <c r="AM485" i="4" s="1"/>
  <c r="AF485" i="4"/>
  <c r="AS485" i="4" s="1"/>
  <c r="AT485" i="4" s="1"/>
  <c r="AJ498" i="15" s="1"/>
  <c r="BE451" i="4"/>
  <c r="BT450" i="4"/>
  <c r="BU450" i="4"/>
  <c r="BV450" i="4" s="1"/>
  <c r="BP450" i="4"/>
  <c r="BQ450" i="4" s="1"/>
  <c r="BY450" i="4"/>
  <c r="BZ450" i="4" s="1"/>
  <c r="AL462" i="15" s="1"/>
  <c r="BB451" i="4"/>
  <c r="BK451" i="4"/>
  <c r="I460" i="4"/>
  <c r="L460" i="4" s="1"/>
  <c r="AB108" i="15" s="1"/>
  <c r="G461" i="4"/>
  <c r="J461" i="4" s="1"/>
  <c r="K461" i="4" s="1"/>
  <c r="V486" i="4" l="1"/>
  <c r="U487" i="4" s="1"/>
  <c r="X487" i="4" s="1"/>
  <c r="Y487" i="4" s="1"/>
  <c r="AN485" i="4"/>
  <c r="AO485" i="4"/>
  <c r="AG485" i="4"/>
  <c r="AH485" i="4" s="1"/>
  <c r="AI485" i="4" s="1"/>
  <c r="E483" i="14"/>
  <c r="F483" i="14" s="1"/>
  <c r="H483" i="14" s="1"/>
  <c r="AU484" i="4"/>
  <c r="BR450" i="4"/>
  <c r="BX450" i="4" s="1"/>
  <c r="BC451" i="4"/>
  <c r="BF451" i="4" s="1"/>
  <c r="BG451" i="4" s="1"/>
  <c r="BA452" i="4"/>
  <c r="BW450" i="4"/>
  <c r="E461" i="4"/>
  <c r="H461" i="4" s="1"/>
  <c r="O460" i="4"/>
  <c r="E459" i="12"/>
  <c r="F459" i="12" s="1"/>
  <c r="H459" i="12" s="1"/>
  <c r="CA450" i="4" l="1"/>
  <c r="AF29" i="15"/>
  <c r="W486" i="4"/>
  <c r="Z486" i="4" s="1"/>
  <c r="AA486" i="4" s="1"/>
  <c r="AF486" i="4" s="1"/>
  <c r="AG486" i="4" s="1"/>
  <c r="AH486" i="4" s="1"/>
  <c r="AI486" i="4" s="1"/>
  <c r="AP485" i="4"/>
  <c r="AJ485" i="4"/>
  <c r="AK485" i="4" s="1"/>
  <c r="S487" i="4"/>
  <c r="BH451" i="4"/>
  <c r="BS451" i="4" s="1"/>
  <c r="BL451" i="4"/>
  <c r="BM451" i="4" s="1"/>
  <c r="BN451" i="4" s="1"/>
  <c r="BO451" i="4" s="1"/>
  <c r="AY452" i="4"/>
  <c r="BD452" i="4"/>
  <c r="BE452" i="4" s="1"/>
  <c r="I461" i="4"/>
  <c r="L461" i="4" s="1"/>
  <c r="AB119" i="15" s="1"/>
  <c r="G462" i="4"/>
  <c r="J462" i="4" s="1"/>
  <c r="K462" i="4" s="1"/>
  <c r="AB486" i="4" l="1"/>
  <c r="AM486" i="4" s="1"/>
  <c r="AN486" i="4" s="1"/>
  <c r="AJ486" i="4"/>
  <c r="AK486" i="4" s="1"/>
  <c r="AS486" i="4"/>
  <c r="AT486" i="4" s="1"/>
  <c r="AJ499" i="15" s="1"/>
  <c r="AE487" i="4"/>
  <c r="V487" i="4"/>
  <c r="AL485" i="4"/>
  <c r="AR485" i="4" s="1"/>
  <c r="AD198" i="15" s="1"/>
  <c r="AQ485" i="4"/>
  <c r="BT451" i="4"/>
  <c r="BU451" i="4"/>
  <c r="BV451" i="4" s="1"/>
  <c r="BP451" i="4"/>
  <c r="BR451" i="4" s="1"/>
  <c r="BY451" i="4"/>
  <c r="BZ451" i="4" s="1"/>
  <c r="AL463" i="15" s="1"/>
  <c r="BB452" i="4"/>
  <c r="BK452" i="4"/>
  <c r="O461" i="4"/>
  <c r="E460" i="12"/>
  <c r="F460" i="12" s="1"/>
  <c r="H460" i="12" s="1"/>
  <c r="E462" i="4"/>
  <c r="AO486" i="4" l="1"/>
  <c r="AP486" i="4" s="1"/>
  <c r="AQ486" i="4" s="1"/>
  <c r="AL486" i="4"/>
  <c r="E484" i="14"/>
  <c r="F484" i="14" s="1"/>
  <c r="H484" i="14" s="1"/>
  <c r="AU485" i="4"/>
  <c r="U488" i="4"/>
  <c r="S488" i="4" s="1"/>
  <c r="AE488" i="4" s="1"/>
  <c r="W487" i="4"/>
  <c r="Z487" i="4" s="1"/>
  <c r="AA487" i="4" s="1"/>
  <c r="BA453" i="4"/>
  <c r="AY453" i="4" s="1"/>
  <c r="BC452" i="4"/>
  <c r="BF452" i="4" s="1"/>
  <c r="BG452" i="4" s="1"/>
  <c r="BQ451" i="4"/>
  <c r="BX451" i="4"/>
  <c r="H462" i="4"/>
  <c r="CA451" i="4" l="1"/>
  <c r="AF27" i="15"/>
  <c r="AR486" i="4"/>
  <c r="AD205" i="15" s="1"/>
  <c r="X488" i="4"/>
  <c r="Y488" i="4" s="1"/>
  <c r="V488" i="4"/>
  <c r="AF487" i="4"/>
  <c r="AG487" i="4" s="1"/>
  <c r="AH487" i="4" s="1"/>
  <c r="AI487" i="4" s="1"/>
  <c r="AJ487" i="4" s="1"/>
  <c r="AB487" i="4"/>
  <c r="AM487" i="4" s="1"/>
  <c r="BW451" i="4"/>
  <c r="BB453" i="4"/>
  <c r="BK453" i="4"/>
  <c r="BH452" i="4"/>
  <c r="BS452" i="4" s="1"/>
  <c r="BL452" i="4"/>
  <c r="BM452" i="4" s="1"/>
  <c r="BN452" i="4" s="1"/>
  <c r="BO452" i="4" s="1"/>
  <c r="BD453" i="4"/>
  <c r="I462" i="4"/>
  <c r="L462" i="4" s="1"/>
  <c r="AB141" i="15" s="1"/>
  <c r="G463" i="4"/>
  <c r="J463" i="4" s="1"/>
  <c r="K463" i="4" s="1"/>
  <c r="W488" i="4" l="1"/>
  <c r="Z488" i="4" s="1"/>
  <c r="AA488" i="4" s="1"/>
  <c r="U489" i="4"/>
  <c r="X489" i="4" s="1"/>
  <c r="Y489" i="4" s="1"/>
  <c r="AK487" i="4"/>
  <c r="AN487" i="4"/>
  <c r="AO487" i="4"/>
  <c r="AS487" i="4"/>
  <c r="AT487" i="4" s="1"/>
  <c r="AJ500" i="15" s="1"/>
  <c r="AL487" i="4"/>
  <c r="E485" i="14"/>
  <c r="F485" i="14" s="1"/>
  <c r="H485" i="14" s="1"/>
  <c r="AU486" i="4"/>
  <c r="BT452" i="4"/>
  <c r="BU452" i="4"/>
  <c r="BV452" i="4" s="1"/>
  <c r="BE453" i="4"/>
  <c r="BP452" i="4"/>
  <c r="BQ452" i="4" s="1"/>
  <c r="BY452" i="4"/>
  <c r="BZ452" i="4" s="1"/>
  <c r="AL464" i="15" s="1"/>
  <c r="BC453" i="4"/>
  <c r="BA454" i="4"/>
  <c r="E463" i="4"/>
  <c r="H463" i="4" s="1"/>
  <c r="E461" i="12"/>
  <c r="F461" i="12" s="1"/>
  <c r="H461" i="12" s="1"/>
  <c r="O462" i="4"/>
  <c r="AP487" i="4" l="1"/>
  <c r="AQ487" i="4" s="1"/>
  <c r="S489" i="4"/>
  <c r="AF488" i="4"/>
  <c r="AG488" i="4" s="1"/>
  <c r="AH488" i="4" s="1"/>
  <c r="AI488" i="4" s="1"/>
  <c r="AB488" i="4"/>
  <c r="AM488" i="4" s="1"/>
  <c r="AN488" i="4" s="1"/>
  <c r="BR452" i="4"/>
  <c r="BF453" i="4"/>
  <c r="BG453" i="4" s="1"/>
  <c r="BD454" i="4"/>
  <c r="BW452" i="4"/>
  <c r="AY454" i="4"/>
  <c r="I463" i="4"/>
  <c r="L463" i="4" s="1"/>
  <c r="AB160" i="15" s="1"/>
  <c r="G464" i="4"/>
  <c r="J464" i="4" s="1"/>
  <c r="K464" i="4" s="1"/>
  <c r="AJ488" i="4" l="1"/>
  <c r="AE489" i="4"/>
  <c r="V489" i="4"/>
  <c r="AR487" i="4"/>
  <c r="AD61" i="15" s="1"/>
  <c r="AS488" i="4"/>
  <c r="AT488" i="4" s="1"/>
  <c r="AJ501" i="15" s="1"/>
  <c r="AO488" i="4"/>
  <c r="BX452" i="4"/>
  <c r="BE454" i="4"/>
  <c r="BB454" i="4"/>
  <c r="BK454" i="4"/>
  <c r="BH453" i="4"/>
  <c r="BS453" i="4" s="1"/>
  <c r="BL453" i="4"/>
  <c r="E462" i="12"/>
  <c r="F462" i="12" s="1"/>
  <c r="H462" i="12" s="1"/>
  <c r="O463" i="4"/>
  <c r="E464" i="4"/>
  <c r="CA452" i="4" l="1"/>
  <c r="AF25" i="15"/>
  <c r="AP488" i="4"/>
  <c r="AQ488" i="4" s="1"/>
  <c r="W489" i="4"/>
  <c r="U490" i="4"/>
  <c r="X490" i="4" s="1"/>
  <c r="Y490" i="4" s="1"/>
  <c r="AL488" i="4"/>
  <c r="E486" i="14"/>
  <c r="F486" i="14" s="1"/>
  <c r="H486" i="14" s="1"/>
  <c r="AU487" i="4"/>
  <c r="AK488" i="4"/>
  <c r="BT453" i="4"/>
  <c r="BU453" i="4"/>
  <c r="BV453" i="4" s="1"/>
  <c r="BA455" i="4"/>
  <c r="BC454" i="4"/>
  <c r="BF454" i="4" s="1"/>
  <c r="BG454" i="4" s="1"/>
  <c r="BY453" i="4"/>
  <c r="BZ453" i="4" s="1"/>
  <c r="AL465" i="15" s="1"/>
  <c r="BM453" i="4"/>
  <c r="BN453" i="4" s="1"/>
  <c r="BO453" i="4" s="1"/>
  <c r="H464" i="4"/>
  <c r="AR488" i="4" l="1"/>
  <c r="S490" i="4"/>
  <c r="Z489" i="4"/>
  <c r="AA489" i="4" s="1"/>
  <c r="BH454" i="4"/>
  <c r="BS454" i="4" s="1"/>
  <c r="BL454" i="4"/>
  <c r="BM454" i="4" s="1"/>
  <c r="BN454" i="4" s="1"/>
  <c r="BO454" i="4" s="1"/>
  <c r="BP453" i="4"/>
  <c r="BW453" i="4" s="1"/>
  <c r="BD455" i="4"/>
  <c r="AY455" i="4"/>
  <c r="I464" i="4"/>
  <c r="L464" i="4" s="1"/>
  <c r="AB177" i="15" s="1"/>
  <c r="G465" i="4"/>
  <c r="J465" i="4" s="1"/>
  <c r="K465" i="4" s="1"/>
  <c r="E487" i="14" l="1"/>
  <c r="F487" i="14" s="1"/>
  <c r="H487" i="14" s="1"/>
  <c r="AD162" i="15"/>
  <c r="AU488" i="4"/>
  <c r="AF489" i="4"/>
  <c r="AG489" i="4" s="1"/>
  <c r="AB489" i="4"/>
  <c r="AM489" i="4" s="1"/>
  <c r="AE490" i="4"/>
  <c r="V490" i="4"/>
  <c r="BQ453" i="4"/>
  <c r="BR453" i="4"/>
  <c r="BX453" i="4" s="1"/>
  <c r="BP454" i="4"/>
  <c r="BQ454" i="4" s="1"/>
  <c r="BT454" i="4"/>
  <c r="BU454" i="4"/>
  <c r="BV454" i="4" s="1"/>
  <c r="BE455" i="4"/>
  <c r="BY454" i="4"/>
  <c r="BZ454" i="4" s="1"/>
  <c r="AL466" i="15" s="1"/>
  <c r="BB455" i="4"/>
  <c r="BK455" i="4"/>
  <c r="E465" i="4"/>
  <c r="O464" i="4"/>
  <c r="E463" i="12"/>
  <c r="F463" i="12" s="1"/>
  <c r="H463" i="12" s="1"/>
  <c r="CA453" i="4" l="1"/>
  <c r="AF23" i="15"/>
  <c r="AH489" i="4"/>
  <c r="AI489" i="4" s="1"/>
  <c r="AJ489" i="4" s="1"/>
  <c r="AL489" i="4" s="1"/>
  <c r="AN489" i="4"/>
  <c r="AO489" i="4"/>
  <c r="U491" i="4"/>
  <c r="S491" i="4" s="1"/>
  <c r="AE491" i="4" s="1"/>
  <c r="W490" i="4"/>
  <c r="Z490" i="4" s="1"/>
  <c r="AA490" i="4" s="1"/>
  <c r="AS489" i="4"/>
  <c r="AT489" i="4" s="1"/>
  <c r="AJ502" i="15" s="1"/>
  <c r="BR454" i="4"/>
  <c r="BW454" i="4"/>
  <c r="BC455" i="4"/>
  <c r="BF455" i="4" s="1"/>
  <c r="BG455" i="4" s="1"/>
  <c r="BA456" i="4"/>
  <c r="H465" i="4"/>
  <c r="V491" i="4" l="1"/>
  <c r="AP489" i="4"/>
  <c r="AR489" i="4" s="1"/>
  <c r="AF490" i="4"/>
  <c r="AB490" i="4"/>
  <c r="AM490" i="4" s="1"/>
  <c r="AN490" i="4" s="1"/>
  <c r="X491" i="4"/>
  <c r="Y491" i="4" s="1"/>
  <c r="AK489" i="4"/>
  <c r="BX454" i="4"/>
  <c r="BH455" i="4"/>
  <c r="BS455" i="4" s="1"/>
  <c r="BL455" i="4"/>
  <c r="BM455" i="4" s="1"/>
  <c r="BN455" i="4" s="1"/>
  <c r="BO455" i="4" s="1"/>
  <c r="AY456" i="4"/>
  <c r="BD456" i="4"/>
  <c r="BE456" i="4" s="1"/>
  <c r="I465" i="4"/>
  <c r="L465" i="4" s="1"/>
  <c r="AB196" i="15" s="1"/>
  <c r="G466" i="4"/>
  <c r="J466" i="4" s="1"/>
  <c r="K466" i="4" s="1"/>
  <c r="CA454" i="4" l="1"/>
  <c r="AF24" i="15"/>
  <c r="E488" i="14"/>
  <c r="F488" i="14" s="1"/>
  <c r="H488" i="14" s="1"/>
  <c r="AD171" i="15"/>
  <c r="AQ489" i="4"/>
  <c r="AO490" i="4"/>
  <c r="AP490" i="4" s="1"/>
  <c r="W491" i="4"/>
  <c r="Z491" i="4" s="1"/>
  <c r="AA491" i="4" s="1"/>
  <c r="U492" i="4"/>
  <c r="X492" i="4" s="1"/>
  <c r="Y492" i="4" s="1"/>
  <c r="AG490" i="4"/>
  <c r="AH490" i="4" s="1"/>
  <c r="AI490" i="4" s="1"/>
  <c r="AS490" i="4"/>
  <c r="AT490" i="4" s="1"/>
  <c r="AJ503" i="15" s="1"/>
  <c r="AU489" i="4"/>
  <c r="E466" i="4"/>
  <c r="H466" i="4" s="1"/>
  <c r="BT455" i="4"/>
  <c r="BU455" i="4"/>
  <c r="BV455" i="4" s="1"/>
  <c r="BY455" i="4"/>
  <c r="BZ455" i="4" s="1"/>
  <c r="AL467" i="15" s="1"/>
  <c r="BP455" i="4"/>
  <c r="BB456" i="4"/>
  <c r="BK456" i="4"/>
  <c r="O465" i="4"/>
  <c r="E464" i="12"/>
  <c r="F464" i="12" s="1"/>
  <c r="H464" i="12" s="1"/>
  <c r="S492" i="4" l="1"/>
  <c r="AE492" i="4" s="1"/>
  <c r="AB491" i="4"/>
  <c r="AM491" i="4" s="1"/>
  <c r="AF491" i="4"/>
  <c r="AJ490" i="4"/>
  <c r="AQ490" i="4" s="1"/>
  <c r="BW455" i="4"/>
  <c r="BC456" i="4"/>
  <c r="BF456" i="4" s="1"/>
  <c r="BG456" i="4" s="1"/>
  <c r="BA457" i="4"/>
  <c r="BR455" i="4"/>
  <c r="BX455" i="4" s="1"/>
  <c r="BQ455" i="4"/>
  <c r="I466" i="4"/>
  <c r="L466" i="4" s="1"/>
  <c r="AB222" i="15" s="1"/>
  <c r="G467" i="4"/>
  <c r="J467" i="4" s="1"/>
  <c r="K467" i="4" s="1"/>
  <c r="CA455" i="4" l="1"/>
  <c r="AF28" i="15"/>
  <c r="AK490" i="4"/>
  <c r="AL490" i="4"/>
  <c r="AR490" i="4" s="1"/>
  <c r="V492" i="4"/>
  <c r="U493" i="4" s="1"/>
  <c r="AG491" i="4"/>
  <c r="AH491" i="4" s="1"/>
  <c r="AI491" i="4" s="1"/>
  <c r="AJ491" i="4" s="1"/>
  <c r="AK491" i="4" s="1"/>
  <c r="AS491" i="4"/>
  <c r="AT491" i="4" s="1"/>
  <c r="AJ504" i="15" s="1"/>
  <c r="AN491" i="4"/>
  <c r="AO491" i="4"/>
  <c r="AY457" i="4"/>
  <c r="BD457" i="4"/>
  <c r="BH456" i="4"/>
  <c r="BS456" i="4" s="1"/>
  <c r="BL456" i="4"/>
  <c r="BM456" i="4" s="1"/>
  <c r="BN456" i="4" s="1"/>
  <c r="BO456" i="4" s="1"/>
  <c r="E465" i="12"/>
  <c r="F465" i="12" s="1"/>
  <c r="H465" i="12" s="1"/>
  <c r="O466" i="4"/>
  <c r="E467" i="4"/>
  <c r="E489" i="14" l="1"/>
  <c r="F489" i="14" s="1"/>
  <c r="H489" i="14" s="1"/>
  <c r="AD186" i="15"/>
  <c r="AU490" i="4"/>
  <c r="X493" i="4"/>
  <c r="Y493" i="4" s="1"/>
  <c r="S493" i="4"/>
  <c r="AE493" i="4" s="1"/>
  <c r="AL491" i="4"/>
  <c r="W492" i="4"/>
  <c r="Z492" i="4" s="1"/>
  <c r="AA492" i="4" s="1"/>
  <c r="AP491" i="4"/>
  <c r="AQ491" i="4" s="1"/>
  <c r="BT456" i="4"/>
  <c r="BU456" i="4"/>
  <c r="BV456" i="4" s="1"/>
  <c r="BP456" i="4"/>
  <c r="BR456" i="4" s="1"/>
  <c r="BY456" i="4"/>
  <c r="BZ456" i="4" s="1"/>
  <c r="AL468" i="15" s="1"/>
  <c r="BE457" i="4"/>
  <c r="BB457" i="4"/>
  <c r="BK457" i="4"/>
  <c r="H467" i="4"/>
  <c r="V493" i="4" l="1"/>
  <c r="U494" i="4" s="1"/>
  <c r="AB492" i="4"/>
  <c r="AM492" i="4" s="1"/>
  <c r="AF492" i="4"/>
  <c r="AG492" i="4"/>
  <c r="AH492" i="4" s="1"/>
  <c r="AI492" i="4" s="1"/>
  <c r="AR491" i="4"/>
  <c r="AD204" i="15" s="1"/>
  <c r="BQ456" i="4"/>
  <c r="BW456" i="4"/>
  <c r="BA458" i="4"/>
  <c r="BC457" i="4"/>
  <c r="BF457" i="4" s="1"/>
  <c r="BG457" i="4" s="1"/>
  <c r="I467" i="4"/>
  <c r="L467" i="4" s="1"/>
  <c r="AB236" i="15" s="1"/>
  <c r="G468" i="4"/>
  <c r="J468" i="4" s="1"/>
  <c r="K468" i="4" s="1"/>
  <c r="W493" i="4" l="1"/>
  <c r="Z493" i="4" s="1"/>
  <c r="AA493" i="4" s="1"/>
  <c r="AF493" i="4" s="1"/>
  <c r="X494" i="4"/>
  <c r="Y494" i="4" s="1"/>
  <c r="S494" i="4"/>
  <c r="AE494" i="4" s="1"/>
  <c r="AS492" i="4"/>
  <c r="AT492" i="4" s="1"/>
  <c r="AJ505" i="15" s="1"/>
  <c r="AB493" i="4"/>
  <c r="AM493" i="4" s="1"/>
  <c r="AN493" i="4" s="1"/>
  <c r="E490" i="14"/>
  <c r="F490" i="14" s="1"/>
  <c r="H490" i="14" s="1"/>
  <c r="AU491" i="4"/>
  <c r="AJ492" i="4"/>
  <c r="AL492" i="4" s="1"/>
  <c r="AN492" i="4"/>
  <c r="AO492" i="4"/>
  <c r="AP492" i="4" s="1"/>
  <c r="AY458" i="4"/>
  <c r="BD458" i="4"/>
  <c r="BE458" i="4" s="1"/>
  <c r="E468" i="4"/>
  <c r="H468" i="4" s="1"/>
  <c r="BH457" i="4"/>
  <c r="BS457" i="4" s="1"/>
  <c r="BL457" i="4"/>
  <c r="BM457" i="4" s="1"/>
  <c r="BN457" i="4" s="1"/>
  <c r="BO457" i="4" s="1"/>
  <c r="BX456" i="4"/>
  <c r="O467" i="4"/>
  <c r="E466" i="12"/>
  <c r="F466" i="12" s="1"/>
  <c r="H466" i="12" s="1"/>
  <c r="CA456" i="4" l="1"/>
  <c r="AF30" i="15"/>
  <c r="V494" i="4"/>
  <c r="AK492" i="4"/>
  <c r="AO493" i="4"/>
  <c r="AP493" i="4" s="1"/>
  <c r="AG493" i="4"/>
  <c r="AH493" i="4" s="1"/>
  <c r="AI493" i="4" s="1"/>
  <c r="AJ493" i="4" s="1"/>
  <c r="AK493" i="4" s="1"/>
  <c r="AS493" i="4"/>
  <c r="AT493" i="4" s="1"/>
  <c r="AJ506" i="15" s="1"/>
  <c r="AR492" i="4"/>
  <c r="AQ492" i="4"/>
  <c r="BP457" i="4"/>
  <c r="BR457" i="4" s="1"/>
  <c r="BY457" i="4"/>
  <c r="BZ457" i="4" s="1"/>
  <c r="AL469" i="15" s="1"/>
  <c r="BT457" i="4"/>
  <c r="BU457" i="4"/>
  <c r="BV457" i="4" s="1"/>
  <c r="BB458" i="4"/>
  <c r="BK458" i="4"/>
  <c r="G469" i="4"/>
  <c r="I468" i="4"/>
  <c r="L468" i="4" s="1"/>
  <c r="AB250" i="15" s="1"/>
  <c r="E491" i="14" l="1"/>
  <c r="F491" i="14" s="1"/>
  <c r="H491" i="14" s="1"/>
  <c r="AD218" i="15"/>
  <c r="W494" i="4"/>
  <c r="Z494" i="4" s="1"/>
  <c r="AA494" i="4" s="1"/>
  <c r="U495" i="4"/>
  <c r="AL493" i="4"/>
  <c r="AR493" i="4" s="1"/>
  <c r="AQ493" i="4"/>
  <c r="AU492" i="4"/>
  <c r="BQ457" i="4"/>
  <c r="BW457" i="4"/>
  <c r="BA459" i="4"/>
  <c r="BC458" i="4"/>
  <c r="BF458" i="4" s="1"/>
  <c r="BG458" i="4" s="1"/>
  <c r="O468" i="4"/>
  <c r="E467" i="12"/>
  <c r="F467" i="12" s="1"/>
  <c r="H467" i="12" s="1"/>
  <c r="J469" i="4"/>
  <c r="K469" i="4" s="1"/>
  <c r="E469" i="4"/>
  <c r="E492" i="14" l="1"/>
  <c r="F492" i="14" s="1"/>
  <c r="H492" i="14" s="1"/>
  <c r="AD228" i="15"/>
  <c r="AU493" i="4"/>
  <c r="X495" i="4"/>
  <c r="Y495" i="4" s="1"/>
  <c r="S495" i="4"/>
  <c r="AB494" i="4"/>
  <c r="AM494" i="4" s="1"/>
  <c r="AF494" i="4"/>
  <c r="BX457" i="4"/>
  <c r="BH458" i="4"/>
  <c r="BS458" i="4" s="1"/>
  <c r="BL458" i="4"/>
  <c r="BM458" i="4" s="1"/>
  <c r="BN458" i="4" s="1"/>
  <c r="BO458" i="4" s="1"/>
  <c r="AY459" i="4"/>
  <c r="BD459" i="4"/>
  <c r="H469" i="4"/>
  <c r="CA457" i="4" l="1"/>
  <c r="AF33" i="15"/>
  <c r="AG494" i="4"/>
  <c r="AH494" i="4" s="1"/>
  <c r="AI494" i="4" s="1"/>
  <c r="AS494" i="4"/>
  <c r="AT494" i="4" s="1"/>
  <c r="AJ507" i="15" s="1"/>
  <c r="AN494" i="4"/>
  <c r="AO494" i="4"/>
  <c r="AP494" i="4" s="1"/>
  <c r="AE495" i="4"/>
  <c r="V495" i="4"/>
  <c r="BT458" i="4"/>
  <c r="BU458" i="4"/>
  <c r="BV458" i="4" s="1"/>
  <c r="BP458" i="4"/>
  <c r="BQ458" i="4" s="1"/>
  <c r="BE459" i="4"/>
  <c r="BY458" i="4"/>
  <c r="BZ458" i="4" s="1"/>
  <c r="AL470" i="15" s="1"/>
  <c r="BB459" i="4"/>
  <c r="BK459" i="4"/>
  <c r="G470" i="4"/>
  <c r="J470" i="4" s="1"/>
  <c r="K470" i="4" s="1"/>
  <c r="I469" i="4"/>
  <c r="L469" i="4" s="1"/>
  <c r="AB263" i="15" s="1"/>
  <c r="U496" i="4" l="1"/>
  <c r="X496" i="4" s="1"/>
  <c r="Y496" i="4" s="1"/>
  <c r="W495" i="4"/>
  <c r="Z495" i="4" s="1"/>
  <c r="AA495" i="4" s="1"/>
  <c r="AJ494" i="4"/>
  <c r="E470" i="4"/>
  <c r="H470" i="4" s="1"/>
  <c r="BA460" i="4"/>
  <c r="BC459" i="4"/>
  <c r="BF459" i="4" s="1"/>
  <c r="BG459" i="4" s="1"/>
  <c r="BW458" i="4"/>
  <c r="BR458" i="4"/>
  <c r="O469" i="4"/>
  <c r="E468" i="12"/>
  <c r="F468" i="12" s="1"/>
  <c r="H468" i="12" s="1"/>
  <c r="AL494" i="4" l="1"/>
  <c r="AR494" i="4" s="1"/>
  <c r="AD234" i="15" s="1"/>
  <c r="AQ494" i="4"/>
  <c r="S496" i="4"/>
  <c r="AB495" i="4"/>
  <c r="AM495" i="4" s="1"/>
  <c r="AF495" i="4"/>
  <c r="AS495" i="4" s="1"/>
  <c r="AT495" i="4" s="1"/>
  <c r="AJ508" i="15" s="1"/>
  <c r="AK494" i="4"/>
  <c r="BX458" i="4"/>
  <c r="BH459" i="4"/>
  <c r="BS459" i="4" s="1"/>
  <c r="BL459" i="4"/>
  <c r="BM459" i="4" s="1"/>
  <c r="BN459" i="4" s="1"/>
  <c r="BO459" i="4" s="1"/>
  <c r="AY460" i="4"/>
  <c r="BD460" i="4"/>
  <c r="G471" i="4"/>
  <c r="J471" i="4" s="1"/>
  <c r="K471" i="4" s="1"/>
  <c r="I470" i="4"/>
  <c r="L470" i="4" s="1"/>
  <c r="AB272" i="15" s="1"/>
  <c r="CA458" i="4" l="1"/>
  <c r="AF21" i="15"/>
  <c r="AE496" i="4"/>
  <c r="V496" i="4"/>
  <c r="E493" i="14"/>
  <c r="F493" i="14" s="1"/>
  <c r="H493" i="14" s="1"/>
  <c r="AU494" i="4"/>
  <c r="AO495" i="4"/>
  <c r="AN495" i="4"/>
  <c r="AG495" i="4"/>
  <c r="BK460" i="4"/>
  <c r="BB460" i="4"/>
  <c r="BP459" i="4"/>
  <c r="BE460" i="4"/>
  <c r="BY459" i="4"/>
  <c r="BZ459" i="4" s="1"/>
  <c r="AL471" i="15" s="1"/>
  <c r="E471" i="4"/>
  <c r="H471" i="4" s="1"/>
  <c r="BT459" i="4"/>
  <c r="BU459" i="4"/>
  <c r="BV459" i="4" s="1"/>
  <c r="E469" i="12"/>
  <c r="F469" i="12" s="1"/>
  <c r="H469" i="12" s="1"/>
  <c r="O470" i="4"/>
  <c r="W496" i="4" l="1"/>
  <c r="Z496" i="4" s="1"/>
  <c r="AA496" i="4" s="1"/>
  <c r="U497" i="4"/>
  <c r="X497" i="4" s="1"/>
  <c r="Y497" i="4" s="1"/>
  <c r="AH495" i="4"/>
  <c r="AP495" i="4"/>
  <c r="BW459" i="4"/>
  <c r="BQ459" i="4"/>
  <c r="BC460" i="4"/>
  <c r="BF460" i="4" s="1"/>
  <c r="BG460" i="4" s="1"/>
  <c r="BA461" i="4"/>
  <c r="BR459" i="4"/>
  <c r="BX459" i="4" s="1"/>
  <c r="G472" i="4"/>
  <c r="I471" i="4"/>
  <c r="L471" i="4" s="1"/>
  <c r="AB275" i="15" s="1"/>
  <c r="CA459" i="4" l="1"/>
  <c r="AF22" i="15"/>
  <c r="S497" i="4"/>
  <c r="AI495" i="4"/>
  <c r="AJ495" i="4" s="1"/>
  <c r="AL495" i="4" s="1"/>
  <c r="AR495" i="4" s="1"/>
  <c r="AD235" i="15" s="1"/>
  <c r="AB496" i="4"/>
  <c r="AM496" i="4" s="1"/>
  <c r="AF496" i="4"/>
  <c r="BH460" i="4"/>
  <c r="BS460" i="4" s="1"/>
  <c r="BL460" i="4"/>
  <c r="BM460" i="4" s="1"/>
  <c r="BN460" i="4" s="1"/>
  <c r="BO460" i="4" s="1"/>
  <c r="AY461" i="4"/>
  <c r="BD461" i="4"/>
  <c r="E470" i="12"/>
  <c r="F470" i="12" s="1"/>
  <c r="H470" i="12" s="1"/>
  <c r="O471" i="4"/>
  <c r="E472" i="4"/>
  <c r="J472" i="4"/>
  <c r="K472" i="4" s="1"/>
  <c r="AS496" i="4" l="1"/>
  <c r="AT496" i="4" s="1"/>
  <c r="AJ509" i="15" s="1"/>
  <c r="E494" i="14"/>
  <c r="F494" i="14" s="1"/>
  <c r="H494" i="14" s="1"/>
  <c r="AU495" i="4"/>
  <c r="AN496" i="4"/>
  <c r="AO496" i="4"/>
  <c r="AP496" i="4" s="1"/>
  <c r="AK495" i="4"/>
  <c r="AQ495" i="4"/>
  <c r="AG496" i="4"/>
  <c r="AH496" i="4" s="1"/>
  <c r="AI496" i="4" s="1"/>
  <c r="V497" i="4"/>
  <c r="AE497" i="4"/>
  <c r="BP460" i="4"/>
  <c r="BQ460" i="4" s="1"/>
  <c r="BT460" i="4"/>
  <c r="BU460" i="4"/>
  <c r="BV460" i="4" s="1"/>
  <c r="BE461" i="4"/>
  <c r="BY460" i="4"/>
  <c r="BZ460" i="4" s="1"/>
  <c r="AL472" i="15" s="1"/>
  <c r="BB461" i="4"/>
  <c r="BK461" i="4"/>
  <c r="H472" i="4"/>
  <c r="W497" i="4" l="1"/>
  <c r="Z497" i="4" s="1"/>
  <c r="AA497" i="4" s="1"/>
  <c r="U498" i="4"/>
  <c r="X498" i="4" s="1"/>
  <c r="Y498" i="4" s="1"/>
  <c r="AJ496" i="4"/>
  <c r="AK496" i="4" s="1"/>
  <c r="BW460" i="4"/>
  <c r="BR460" i="4"/>
  <c r="BX460" i="4" s="1"/>
  <c r="BC461" i="4"/>
  <c r="BF461" i="4" s="1"/>
  <c r="BG461" i="4" s="1"/>
  <c r="BA462" i="4"/>
  <c r="G473" i="4"/>
  <c r="I472" i="4"/>
  <c r="L472" i="4" s="1"/>
  <c r="AB276" i="15" s="1"/>
  <c r="CA460" i="4" l="1"/>
  <c r="AF26" i="15"/>
  <c r="S498" i="4"/>
  <c r="AQ496" i="4"/>
  <c r="AL496" i="4"/>
  <c r="AR496" i="4" s="1"/>
  <c r="AD239" i="15" s="1"/>
  <c r="AF497" i="4"/>
  <c r="AS497" i="4" s="1"/>
  <c r="AT497" i="4" s="1"/>
  <c r="AJ510" i="15" s="1"/>
  <c r="AB497" i="4"/>
  <c r="AM497" i="4" s="1"/>
  <c r="BH461" i="4"/>
  <c r="BS461" i="4" s="1"/>
  <c r="BL461" i="4"/>
  <c r="BM461" i="4" s="1"/>
  <c r="BN461" i="4" s="1"/>
  <c r="BO461" i="4" s="1"/>
  <c r="BP461" i="4" s="1"/>
  <c r="AY462" i="4"/>
  <c r="BD462" i="4"/>
  <c r="BE462" i="4" s="1"/>
  <c r="O472" i="4"/>
  <c r="E471" i="12"/>
  <c r="F471" i="12" s="1"/>
  <c r="H471" i="12" s="1"/>
  <c r="J473" i="4"/>
  <c r="K473" i="4" s="1"/>
  <c r="E473" i="4"/>
  <c r="E495" i="14" l="1"/>
  <c r="F495" i="14" s="1"/>
  <c r="H495" i="14" s="1"/>
  <c r="AU496" i="4"/>
  <c r="AG497" i="4"/>
  <c r="AH497" i="4" s="1"/>
  <c r="AI497" i="4" s="1"/>
  <c r="AN497" i="4"/>
  <c r="AO497" i="4"/>
  <c r="AP497" i="4" s="1"/>
  <c r="AE498" i="4"/>
  <c r="V498" i="4"/>
  <c r="BT461" i="4"/>
  <c r="BU461" i="4"/>
  <c r="BV461" i="4" s="1"/>
  <c r="BR461" i="4"/>
  <c r="BY461" i="4"/>
  <c r="BZ461" i="4" s="1"/>
  <c r="AL473" i="15" s="1"/>
  <c r="BQ461" i="4"/>
  <c r="BK462" i="4"/>
  <c r="BB462" i="4"/>
  <c r="H473" i="4"/>
  <c r="U499" i="4" l="1"/>
  <c r="X499" i="4" s="1"/>
  <c r="W498" i="4"/>
  <c r="Z498" i="4" s="1"/>
  <c r="AA498" i="4" s="1"/>
  <c r="AJ497" i="4"/>
  <c r="AQ497" i="4" s="1"/>
  <c r="BX461" i="4"/>
  <c r="BA463" i="4"/>
  <c r="BC462" i="4"/>
  <c r="BW461" i="4"/>
  <c r="G474" i="4"/>
  <c r="I473" i="4"/>
  <c r="L473" i="4" s="1"/>
  <c r="AB260" i="15" s="1"/>
  <c r="CA461" i="4" l="1"/>
  <c r="AF31" i="15"/>
  <c r="S499" i="4"/>
  <c r="AE499" i="4" s="1"/>
  <c r="AL497" i="4"/>
  <c r="AR497" i="4" s="1"/>
  <c r="AK497" i="4"/>
  <c r="AF498" i="4"/>
  <c r="AB498" i="4"/>
  <c r="AM498" i="4" s="1"/>
  <c r="Y499" i="4"/>
  <c r="BF462" i="4"/>
  <c r="BG462" i="4" s="1"/>
  <c r="AY463" i="4"/>
  <c r="BK463" i="4" s="1"/>
  <c r="BD463" i="4"/>
  <c r="BE463" i="4" s="1"/>
  <c r="J474" i="4"/>
  <c r="K474" i="4" s="1"/>
  <c r="E474" i="4"/>
  <c r="O473" i="4"/>
  <c r="E472" i="12"/>
  <c r="F472" i="12" s="1"/>
  <c r="H472" i="12" s="1"/>
  <c r="E496" i="14" l="1"/>
  <c r="F496" i="14" s="1"/>
  <c r="H496" i="14" s="1"/>
  <c r="AD243" i="15"/>
  <c r="AU497" i="4"/>
  <c r="V499" i="4"/>
  <c r="W499" i="4" s="1"/>
  <c r="Z499" i="4" s="1"/>
  <c r="AA499" i="4" s="1"/>
  <c r="AN498" i="4"/>
  <c r="AO498" i="4"/>
  <c r="AP498" i="4" s="1"/>
  <c r="AS498" i="4"/>
  <c r="AT498" i="4" s="1"/>
  <c r="AJ511" i="15" s="1"/>
  <c r="AG498" i="4"/>
  <c r="AH498" i="4" s="1"/>
  <c r="AI498" i="4" s="1"/>
  <c r="BH462" i="4"/>
  <c r="BS462" i="4" s="1"/>
  <c r="BL462" i="4"/>
  <c r="BB463" i="4"/>
  <c r="H474" i="4"/>
  <c r="U500" i="4" l="1"/>
  <c r="S500" i="4" s="1"/>
  <c r="AE500" i="4" s="1"/>
  <c r="X500" i="4"/>
  <c r="Y500" i="4" s="1"/>
  <c r="V500" i="4"/>
  <c r="AF499" i="4"/>
  <c r="AS499" i="4" s="1"/>
  <c r="AT499" i="4" s="1"/>
  <c r="AJ512" i="15" s="1"/>
  <c r="AB499" i="4"/>
  <c r="AM499" i="4" s="1"/>
  <c r="AN499" i="4" s="1"/>
  <c r="AJ498" i="4"/>
  <c r="AQ498" i="4" s="1"/>
  <c r="BT462" i="4"/>
  <c r="BU462" i="4"/>
  <c r="BV462" i="4" s="1"/>
  <c r="BM462" i="4"/>
  <c r="BN462" i="4" s="1"/>
  <c r="BO462" i="4" s="1"/>
  <c r="BY462" i="4"/>
  <c r="BZ462" i="4" s="1"/>
  <c r="AL474" i="15" s="1"/>
  <c r="BA464" i="4"/>
  <c r="BC463" i="4"/>
  <c r="I474" i="4"/>
  <c r="L474" i="4" s="1"/>
  <c r="AB261" i="15" s="1"/>
  <c r="G475" i="4"/>
  <c r="J475" i="4" s="1"/>
  <c r="K475" i="4" s="1"/>
  <c r="U501" i="4" l="1"/>
  <c r="X501" i="4" s="1"/>
  <c r="Y501" i="4" s="1"/>
  <c r="W500" i="4"/>
  <c r="Z500" i="4" s="1"/>
  <c r="AA500" i="4" s="1"/>
  <c r="AO499" i="4"/>
  <c r="AP499" i="4" s="1"/>
  <c r="AK498" i="4"/>
  <c r="AL498" i="4"/>
  <c r="AR498" i="4" s="1"/>
  <c r="AD246" i="15" s="1"/>
  <c r="AG499" i="4"/>
  <c r="BF463" i="4"/>
  <c r="BG463" i="4" s="1"/>
  <c r="BP462" i="4"/>
  <c r="BQ462" i="4" s="1"/>
  <c r="AY464" i="4"/>
  <c r="BK464" i="4" s="1"/>
  <c r="BD464" i="4"/>
  <c r="O474" i="4"/>
  <c r="E473" i="12"/>
  <c r="F473" i="12" s="1"/>
  <c r="H473" i="12" s="1"/>
  <c r="E475" i="4"/>
  <c r="AF500" i="4" l="1"/>
  <c r="AG500" i="4" s="1"/>
  <c r="AH500" i="4" s="1"/>
  <c r="AI500" i="4" s="1"/>
  <c r="AJ500" i="4" s="1"/>
  <c r="AK500" i="4" s="1"/>
  <c r="AB500" i="4"/>
  <c r="AM500" i="4" s="1"/>
  <c r="S501" i="4"/>
  <c r="E497" i="14"/>
  <c r="F497" i="14" s="1"/>
  <c r="H497" i="14" s="1"/>
  <c r="AU498" i="4"/>
  <c r="AH499" i="4"/>
  <c r="AI499" i="4" s="1"/>
  <c r="BW462" i="4"/>
  <c r="BR462" i="4"/>
  <c r="BX462" i="4" s="1"/>
  <c r="BH463" i="4"/>
  <c r="BS463" i="4" s="1"/>
  <c r="BL463" i="4"/>
  <c r="BE464" i="4"/>
  <c r="BB464" i="4"/>
  <c r="H475" i="4"/>
  <c r="CA462" i="4" l="1"/>
  <c r="AF35" i="15"/>
  <c r="AE501" i="4"/>
  <c r="V501" i="4"/>
  <c r="AN500" i="4"/>
  <c r="AO500" i="4"/>
  <c r="AP500" i="4" s="1"/>
  <c r="AQ500" i="4" s="1"/>
  <c r="AS500" i="4"/>
  <c r="AT500" i="4" s="1"/>
  <c r="AJ513" i="15" s="1"/>
  <c r="AL500" i="4"/>
  <c r="AJ499" i="4"/>
  <c r="AK499" i="4" s="1"/>
  <c r="BT463" i="4"/>
  <c r="BU463" i="4"/>
  <c r="BV463" i="4" s="1"/>
  <c r="BC464" i="4"/>
  <c r="BF464" i="4" s="1"/>
  <c r="BG464" i="4" s="1"/>
  <c r="BA465" i="4"/>
  <c r="BM463" i="4"/>
  <c r="BN463" i="4" s="1"/>
  <c r="BO463" i="4" s="1"/>
  <c r="BY463" i="4"/>
  <c r="BZ463" i="4" s="1"/>
  <c r="AL475" i="15" s="1"/>
  <c r="I475" i="4"/>
  <c r="L475" i="4" s="1"/>
  <c r="AB282" i="15" s="1"/>
  <c r="G476" i="4"/>
  <c r="J476" i="4" s="1"/>
  <c r="K476" i="4" s="1"/>
  <c r="AR500" i="4" l="1"/>
  <c r="AU500" i="4"/>
  <c r="U502" i="4"/>
  <c r="X502" i="4" s="1"/>
  <c r="Y502" i="4" s="1"/>
  <c r="W501" i="4"/>
  <c r="AL499" i="4"/>
  <c r="AR499" i="4" s="1"/>
  <c r="AD251" i="15" s="1"/>
  <c r="AQ499" i="4"/>
  <c r="BH464" i="4"/>
  <c r="BS464" i="4" s="1"/>
  <c r="BL464" i="4"/>
  <c r="BM464" i="4" s="1"/>
  <c r="BN464" i="4" s="1"/>
  <c r="BO464" i="4" s="1"/>
  <c r="BP464" i="4" s="1"/>
  <c r="AY465" i="4"/>
  <c r="BD465" i="4"/>
  <c r="BP463" i="4"/>
  <c r="E476" i="4"/>
  <c r="H476" i="4" s="1"/>
  <c r="O475" i="4"/>
  <c r="E474" i="12"/>
  <c r="F474" i="12" s="1"/>
  <c r="H474" i="12" s="1"/>
  <c r="E499" i="14" l="1"/>
  <c r="F499" i="14" s="1"/>
  <c r="H499" i="14" s="1"/>
  <c r="AD257" i="15"/>
  <c r="S502" i="4"/>
  <c r="Z501" i="4"/>
  <c r="AA501" i="4" s="1"/>
  <c r="E498" i="14"/>
  <c r="F498" i="14" s="1"/>
  <c r="H498" i="14" s="1"/>
  <c r="AU499" i="4"/>
  <c r="BT464" i="4"/>
  <c r="BU464" i="4"/>
  <c r="BV464" i="4" s="1"/>
  <c r="BY464" i="4"/>
  <c r="BZ464" i="4" s="1"/>
  <c r="AL476" i="15" s="1"/>
  <c r="BR464" i="4"/>
  <c r="BQ464" i="4"/>
  <c r="BW463" i="4"/>
  <c r="BR463" i="4"/>
  <c r="BX463" i="4" s="1"/>
  <c r="BK465" i="4"/>
  <c r="BB465" i="4"/>
  <c r="BQ463" i="4"/>
  <c r="BE465" i="4"/>
  <c r="G477" i="4"/>
  <c r="J477" i="4" s="1"/>
  <c r="K477" i="4" s="1"/>
  <c r="I476" i="4"/>
  <c r="L476" i="4" s="1"/>
  <c r="AB289" i="15" s="1"/>
  <c r="CA463" i="4" l="1"/>
  <c r="AF37" i="15"/>
  <c r="AF501" i="4"/>
  <c r="AS501" i="4" s="1"/>
  <c r="AT501" i="4" s="1"/>
  <c r="AJ514" i="15" s="1"/>
  <c r="AB501" i="4"/>
  <c r="AM501" i="4" s="1"/>
  <c r="V502" i="4"/>
  <c r="AE502" i="4"/>
  <c r="BC465" i="4"/>
  <c r="BF465" i="4" s="1"/>
  <c r="BG465" i="4" s="1"/>
  <c r="BA466" i="4"/>
  <c r="BW464" i="4"/>
  <c r="E477" i="4"/>
  <c r="E475" i="12"/>
  <c r="F475" i="12" s="1"/>
  <c r="H475" i="12" s="1"/>
  <c r="O476" i="4"/>
  <c r="W502" i="4" l="1"/>
  <c r="U503" i="4"/>
  <c r="X503" i="4" s="1"/>
  <c r="Y503" i="4" s="1"/>
  <c r="AG501" i="4"/>
  <c r="AO501" i="4"/>
  <c r="AN501" i="4"/>
  <c r="BX464" i="4"/>
  <c r="BH465" i="4"/>
  <c r="BS465" i="4" s="1"/>
  <c r="BL465" i="4"/>
  <c r="AY466" i="4"/>
  <c r="BD466" i="4"/>
  <c r="H477" i="4"/>
  <c r="CA464" i="4" l="1"/>
  <c r="AF38" i="15"/>
  <c r="Z502" i="4"/>
  <c r="AA502" i="4" s="1"/>
  <c r="AH501" i="4"/>
  <c r="AP501" i="4"/>
  <c r="S503" i="4"/>
  <c r="BT465" i="4"/>
  <c r="BU465" i="4"/>
  <c r="BV465" i="4" s="1"/>
  <c r="BM465" i="4"/>
  <c r="BN465" i="4" s="1"/>
  <c r="BO465" i="4" s="1"/>
  <c r="BP465" i="4" s="1"/>
  <c r="BY465" i="4"/>
  <c r="BZ465" i="4" s="1"/>
  <c r="AL477" i="15" s="1"/>
  <c r="BB466" i="4"/>
  <c r="BK466" i="4"/>
  <c r="BE466" i="4"/>
  <c r="G478" i="4"/>
  <c r="I477" i="4"/>
  <c r="L477" i="4" s="1"/>
  <c r="AB291" i="15" s="1"/>
  <c r="AF502" i="4" l="1"/>
  <c r="AB502" i="4"/>
  <c r="AM502" i="4" s="1"/>
  <c r="AE503" i="4"/>
  <c r="V503" i="4"/>
  <c r="AI501" i="4"/>
  <c r="BR465" i="4"/>
  <c r="BX465" i="4" s="1"/>
  <c r="BQ465" i="4"/>
  <c r="BW465" i="4"/>
  <c r="BA467" i="4"/>
  <c r="BC466" i="4"/>
  <c r="J478" i="4"/>
  <c r="K478" i="4" s="1"/>
  <c r="E478" i="4"/>
  <c r="O477" i="4"/>
  <c r="E476" i="12"/>
  <c r="F476" i="12" s="1"/>
  <c r="H476" i="12" s="1"/>
  <c r="CA465" i="4" l="1"/>
  <c r="AF39" i="15"/>
  <c r="AN502" i="4"/>
  <c r="AO502" i="4"/>
  <c r="AJ501" i="4"/>
  <c r="AK501" i="4" s="1"/>
  <c r="W503" i="4"/>
  <c r="Z503" i="4" s="1"/>
  <c r="AA503" i="4" s="1"/>
  <c r="U504" i="4"/>
  <c r="X504" i="4" s="1"/>
  <c r="Y504" i="4" s="1"/>
  <c r="AG502" i="4"/>
  <c r="AH502" i="4" s="1"/>
  <c r="AI502" i="4" s="1"/>
  <c r="AS502" i="4"/>
  <c r="AT502" i="4" s="1"/>
  <c r="AJ515" i="15" s="1"/>
  <c r="BF466" i="4"/>
  <c r="BG466" i="4" s="1"/>
  <c r="AY467" i="4"/>
  <c r="BK467" i="4" s="1"/>
  <c r="BD467" i="4"/>
  <c r="H478" i="4"/>
  <c r="AP502" i="4" l="1"/>
  <c r="AJ502" i="4"/>
  <c r="AK502" i="4" s="1"/>
  <c r="S504" i="4"/>
  <c r="AQ501" i="4"/>
  <c r="AL501" i="4"/>
  <c r="AR501" i="4" s="1"/>
  <c r="AD262" i="15" s="1"/>
  <c r="AB503" i="4"/>
  <c r="AM503" i="4" s="1"/>
  <c r="AN503" i="4" s="1"/>
  <c r="AF503" i="4"/>
  <c r="AG503" i="4" s="1"/>
  <c r="AH503" i="4" s="1"/>
  <c r="AI503" i="4" s="1"/>
  <c r="AJ503" i="4" s="1"/>
  <c r="AK503" i="4" s="1"/>
  <c r="BH466" i="4"/>
  <c r="BS466" i="4" s="1"/>
  <c r="BL466" i="4"/>
  <c r="BE467" i="4"/>
  <c r="BB467" i="4"/>
  <c r="G479" i="4"/>
  <c r="J479" i="4" s="1"/>
  <c r="K479" i="4" s="1"/>
  <c r="I478" i="4"/>
  <c r="L478" i="4" s="1"/>
  <c r="AB292" i="15" s="1"/>
  <c r="AO503" i="4" l="1"/>
  <c r="AP503" i="4" s="1"/>
  <c r="AQ503" i="4" s="1"/>
  <c r="AU501" i="4"/>
  <c r="E500" i="14"/>
  <c r="F500" i="14" s="1"/>
  <c r="H500" i="14" s="1"/>
  <c r="AQ502" i="4"/>
  <c r="AL502" i="4"/>
  <c r="AR502" i="4" s="1"/>
  <c r="AD270" i="15" s="1"/>
  <c r="AS503" i="4"/>
  <c r="AT503" i="4" s="1"/>
  <c r="AJ516" i="15" s="1"/>
  <c r="AL503" i="4"/>
  <c r="V504" i="4"/>
  <c r="AE504" i="4"/>
  <c r="BT466" i="4"/>
  <c r="BU466" i="4"/>
  <c r="BV466" i="4" s="1"/>
  <c r="BM466" i="4"/>
  <c r="BN466" i="4" s="1"/>
  <c r="BO466" i="4" s="1"/>
  <c r="BY466" i="4"/>
  <c r="BZ466" i="4" s="1"/>
  <c r="AL478" i="15" s="1"/>
  <c r="BC467" i="4"/>
  <c r="BF467" i="4" s="1"/>
  <c r="BG467" i="4" s="1"/>
  <c r="BA468" i="4"/>
  <c r="AY468" i="4" s="1"/>
  <c r="E479" i="4"/>
  <c r="O478" i="4"/>
  <c r="E477" i="12"/>
  <c r="F477" i="12" s="1"/>
  <c r="H477" i="12" s="1"/>
  <c r="AR503" i="4" l="1"/>
  <c r="U505" i="4"/>
  <c r="X505" i="4" s="1"/>
  <c r="Y505" i="4" s="1"/>
  <c r="W504" i="4"/>
  <c r="Z504" i="4" s="1"/>
  <c r="AA504" i="4" s="1"/>
  <c r="E501" i="14"/>
  <c r="F501" i="14" s="1"/>
  <c r="H501" i="14" s="1"/>
  <c r="AU502" i="4"/>
  <c r="AU503" i="4"/>
  <c r="BB468" i="4"/>
  <c r="BK468" i="4"/>
  <c r="BD468" i="4"/>
  <c r="BP466" i="4"/>
  <c r="BQ466" i="4" s="1"/>
  <c r="BH467" i="4"/>
  <c r="BS467" i="4" s="1"/>
  <c r="BL467" i="4"/>
  <c r="H479" i="4"/>
  <c r="I479" i="4" s="1"/>
  <c r="L479" i="4" s="1"/>
  <c r="AB294" i="15" s="1"/>
  <c r="E502" i="14" l="1"/>
  <c r="F502" i="14" s="1"/>
  <c r="H502" i="14" s="1"/>
  <c r="AD277" i="15"/>
  <c r="AB504" i="4"/>
  <c r="AM504" i="4" s="1"/>
  <c r="AF504" i="4"/>
  <c r="AS504" i="4" s="1"/>
  <c r="AT504" i="4" s="1"/>
  <c r="AJ517" i="15" s="1"/>
  <c r="S505" i="4"/>
  <c r="BT467" i="4"/>
  <c r="BU467" i="4"/>
  <c r="BV467" i="4" s="1"/>
  <c r="BE468" i="4"/>
  <c r="BM467" i="4"/>
  <c r="BN467" i="4" s="1"/>
  <c r="BO467" i="4" s="1"/>
  <c r="BY467" i="4"/>
  <c r="BZ467" i="4" s="1"/>
  <c r="AL479" i="15" s="1"/>
  <c r="BW466" i="4"/>
  <c r="BR466" i="4"/>
  <c r="BX466" i="4" s="1"/>
  <c r="BC468" i="4"/>
  <c r="BA469" i="4"/>
  <c r="G480" i="4"/>
  <c r="J480" i="4" s="1"/>
  <c r="K480" i="4" s="1"/>
  <c r="O479" i="4"/>
  <c r="E478" i="12"/>
  <c r="F478" i="12" s="1"/>
  <c r="H478" i="12" s="1"/>
  <c r="CA466" i="4" l="1"/>
  <c r="AF40" i="15"/>
  <c r="V505" i="4"/>
  <c r="AE505" i="4"/>
  <c r="AG504" i="4"/>
  <c r="AH504" i="4" s="1"/>
  <c r="AI504" i="4" s="1"/>
  <c r="AN504" i="4"/>
  <c r="AO504" i="4"/>
  <c r="AP504" i="4" s="1"/>
  <c r="BP467" i="4"/>
  <c r="BQ467" i="4" s="1"/>
  <c r="BF468" i="4"/>
  <c r="BG468" i="4" s="1"/>
  <c r="AY469" i="4"/>
  <c r="BD469" i="4"/>
  <c r="E480" i="4"/>
  <c r="H480" i="4" s="1"/>
  <c r="AJ504" i="4" l="1"/>
  <c r="AQ504" i="4" s="1"/>
  <c r="U506" i="4"/>
  <c r="X506" i="4" s="1"/>
  <c r="Y506" i="4" s="1"/>
  <c r="W505" i="4"/>
  <c r="Z505" i="4" s="1"/>
  <c r="AA505" i="4" s="1"/>
  <c r="BH468" i="4"/>
  <c r="BS468" i="4" s="1"/>
  <c r="BL468" i="4"/>
  <c r="BE469" i="4"/>
  <c r="BB469" i="4"/>
  <c r="BK469" i="4"/>
  <c r="BW467" i="4"/>
  <c r="BR467" i="4"/>
  <c r="BX467" i="4" s="1"/>
  <c r="I480" i="4"/>
  <c r="L480" i="4" s="1"/>
  <c r="AB297" i="15" s="1"/>
  <c r="G481" i="4"/>
  <c r="J481" i="4" s="1"/>
  <c r="K481" i="4" s="1"/>
  <c r="CA467" i="4" l="1"/>
  <c r="AF41" i="15"/>
  <c r="S506" i="4"/>
  <c r="V506" i="4" s="1"/>
  <c r="AK504" i="4"/>
  <c r="AB505" i="4"/>
  <c r="AM505" i="4" s="1"/>
  <c r="AF505" i="4"/>
  <c r="AG505" i="4" s="1"/>
  <c r="AH505" i="4" s="1"/>
  <c r="AI505" i="4" s="1"/>
  <c r="AJ505" i="4" s="1"/>
  <c r="AL504" i="4"/>
  <c r="AR504" i="4" s="1"/>
  <c r="AD285" i="15" s="1"/>
  <c r="BT468" i="4"/>
  <c r="BU468" i="4"/>
  <c r="BV468" i="4" s="1"/>
  <c r="BM468" i="4"/>
  <c r="BN468" i="4" s="1"/>
  <c r="BO468" i="4" s="1"/>
  <c r="BY468" i="4"/>
  <c r="BZ468" i="4" s="1"/>
  <c r="AL480" i="15" s="1"/>
  <c r="BC469" i="4"/>
  <c r="BF469" i="4" s="1"/>
  <c r="BG469" i="4" s="1"/>
  <c r="BA470" i="4"/>
  <c r="E481" i="4"/>
  <c r="O480" i="4"/>
  <c r="E479" i="12"/>
  <c r="F479" i="12" s="1"/>
  <c r="H479" i="12" s="1"/>
  <c r="AE506" i="4" l="1"/>
  <c r="AN505" i="4"/>
  <c r="AO505" i="4"/>
  <c r="AP505" i="4" s="1"/>
  <c r="AQ505" i="4" s="1"/>
  <c r="E503" i="14"/>
  <c r="F503" i="14" s="1"/>
  <c r="H503" i="14" s="1"/>
  <c r="AU504" i="4"/>
  <c r="AK505" i="4"/>
  <c r="W506" i="4"/>
  <c r="Z506" i="4" s="1"/>
  <c r="AA506" i="4" s="1"/>
  <c r="U507" i="4"/>
  <c r="AS505" i="4"/>
  <c r="AT505" i="4" s="1"/>
  <c r="AJ518" i="15" s="1"/>
  <c r="AL505" i="4"/>
  <c r="BP468" i="4"/>
  <c r="BW468" i="4" s="1"/>
  <c r="BH469" i="4"/>
  <c r="BS469" i="4" s="1"/>
  <c r="BL469" i="4"/>
  <c r="AY470" i="4"/>
  <c r="BD470" i="4"/>
  <c r="H481" i="4"/>
  <c r="AR505" i="4" l="1"/>
  <c r="X507" i="4"/>
  <c r="Y507" i="4" s="1"/>
  <c r="S507" i="4"/>
  <c r="AB506" i="4"/>
  <c r="AM506" i="4" s="1"/>
  <c r="AF506" i="4"/>
  <c r="BR468" i="4"/>
  <c r="BX468" i="4" s="1"/>
  <c r="BQ468" i="4"/>
  <c r="BT469" i="4"/>
  <c r="BU469" i="4"/>
  <c r="BV469" i="4" s="1"/>
  <c r="BK470" i="4"/>
  <c r="BB470" i="4"/>
  <c r="BE470" i="4"/>
  <c r="BM469" i="4"/>
  <c r="BN469" i="4" s="1"/>
  <c r="BO469" i="4" s="1"/>
  <c r="BP469" i="4" s="1"/>
  <c r="BY469" i="4"/>
  <c r="BZ469" i="4" s="1"/>
  <c r="AL481" i="15" s="1"/>
  <c r="G482" i="4"/>
  <c r="J482" i="4" s="1"/>
  <c r="K482" i="4" s="1"/>
  <c r="I481" i="4"/>
  <c r="L481" i="4" s="1"/>
  <c r="AB303" i="15" s="1"/>
  <c r="CA468" i="4" l="1"/>
  <c r="AF43" i="15"/>
  <c r="E504" i="14"/>
  <c r="F504" i="14" s="1"/>
  <c r="H504" i="14" s="1"/>
  <c r="AD292" i="15"/>
  <c r="AU505" i="4"/>
  <c r="AN506" i="4"/>
  <c r="AO506" i="4"/>
  <c r="AP506" i="4" s="1"/>
  <c r="AE507" i="4"/>
  <c r="V507" i="4"/>
  <c r="AG506" i="4"/>
  <c r="AH506" i="4" s="1"/>
  <c r="AI506" i="4" s="1"/>
  <c r="AJ506" i="4" s="1"/>
  <c r="AS506" i="4"/>
  <c r="AT506" i="4" s="1"/>
  <c r="AJ519" i="15" s="1"/>
  <c r="BQ469" i="4"/>
  <c r="BC470" i="4"/>
  <c r="BF470" i="4" s="1"/>
  <c r="BG470" i="4" s="1"/>
  <c r="BA471" i="4"/>
  <c r="BW469" i="4"/>
  <c r="BR469" i="4"/>
  <c r="E482" i="4"/>
  <c r="O481" i="4"/>
  <c r="E480" i="12"/>
  <c r="F480" i="12" s="1"/>
  <c r="H480" i="12" s="1"/>
  <c r="AQ506" i="4" l="1"/>
  <c r="AK506" i="4"/>
  <c r="U508" i="4"/>
  <c r="W507" i="4"/>
  <c r="Z507" i="4" s="1"/>
  <c r="AA507" i="4" s="1"/>
  <c r="AL506" i="4"/>
  <c r="AR506" i="4" s="1"/>
  <c r="AD299" i="15" s="1"/>
  <c r="BX469" i="4"/>
  <c r="AY471" i="4"/>
  <c r="BD471" i="4"/>
  <c r="BE471" i="4" s="1"/>
  <c r="BL470" i="4"/>
  <c r="BH470" i="4"/>
  <c r="BS470" i="4" s="1"/>
  <c r="H482" i="4"/>
  <c r="CA469" i="4" l="1"/>
  <c r="AF54" i="15"/>
  <c r="E505" i="14"/>
  <c r="F505" i="14" s="1"/>
  <c r="H505" i="14" s="1"/>
  <c r="AU506" i="4"/>
  <c r="AB507" i="4"/>
  <c r="AM507" i="4" s="1"/>
  <c r="AF507" i="4"/>
  <c r="AS507" i="4" s="1"/>
  <c r="AT507" i="4" s="1"/>
  <c r="AJ520" i="15" s="1"/>
  <c r="X508" i="4"/>
  <c r="Y508" i="4" s="1"/>
  <c r="S508" i="4"/>
  <c r="BT470" i="4"/>
  <c r="BU470" i="4"/>
  <c r="BV470" i="4" s="1"/>
  <c r="BM470" i="4"/>
  <c r="BN470" i="4" s="1"/>
  <c r="BO470" i="4" s="1"/>
  <c r="BY470" i="4"/>
  <c r="BZ470" i="4" s="1"/>
  <c r="AL482" i="15" s="1"/>
  <c r="BB471" i="4"/>
  <c r="BK471" i="4"/>
  <c r="G483" i="4"/>
  <c r="J483" i="4" s="1"/>
  <c r="K483" i="4" s="1"/>
  <c r="I482" i="4"/>
  <c r="L482" i="4" s="1"/>
  <c r="AB308" i="15" s="1"/>
  <c r="AG507" i="4" l="1"/>
  <c r="AH507" i="4" s="1"/>
  <c r="AI507" i="4" s="1"/>
  <c r="AJ507" i="4" s="1"/>
  <c r="AN507" i="4"/>
  <c r="AO507" i="4"/>
  <c r="AP507" i="4" s="1"/>
  <c r="V508" i="4"/>
  <c r="AE508" i="4"/>
  <c r="E483" i="4"/>
  <c r="H483" i="4" s="1"/>
  <c r="G484" i="4" s="1"/>
  <c r="J484" i="4" s="1"/>
  <c r="K484" i="4" s="1"/>
  <c r="BP470" i="4"/>
  <c r="BR470" i="4" s="1"/>
  <c r="BA472" i="4"/>
  <c r="BC471" i="4"/>
  <c r="O482" i="4"/>
  <c r="E481" i="12"/>
  <c r="F481" i="12" s="1"/>
  <c r="H481" i="12" s="1"/>
  <c r="AQ507" i="4" l="1"/>
  <c r="U509" i="4"/>
  <c r="W508" i="4"/>
  <c r="Z508" i="4" s="1"/>
  <c r="AA508" i="4" s="1"/>
  <c r="AK507" i="4"/>
  <c r="AL507" i="4"/>
  <c r="AR507" i="4" s="1"/>
  <c r="E506" i="14"/>
  <c r="F506" i="14" s="1"/>
  <c r="H506" i="14" s="1"/>
  <c r="E484" i="4"/>
  <c r="BX470" i="4"/>
  <c r="BW470" i="4"/>
  <c r="BF471" i="4"/>
  <c r="BG471" i="4" s="1"/>
  <c r="BQ470" i="4"/>
  <c r="AY472" i="4"/>
  <c r="BK472" i="4" s="1"/>
  <c r="BD472" i="4"/>
  <c r="I483" i="4"/>
  <c r="L483" i="4" s="1"/>
  <c r="O483" i="4" l="1"/>
  <c r="AB310" i="15"/>
  <c r="CA470" i="4"/>
  <c r="AF62" i="15"/>
  <c r="AU507" i="4"/>
  <c r="AD304" i="15"/>
  <c r="AB508" i="4"/>
  <c r="AM508" i="4" s="1"/>
  <c r="AF508" i="4"/>
  <c r="AS508" i="4" s="1"/>
  <c r="AT508" i="4" s="1"/>
  <c r="AJ521" i="15" s="1"/>
  <c r="S509" i="4"/>
  <c r="X509" i="4"/>
  <c r="Y509" i="4" s="1"/>
  <c r="BE472" i="4"/>
  <c r="H484" i="4"/>
  <c r="G485" i="4" s="1"/>
  <c r="J485" i="4" s="1"/>
  <c r="K485" i="4" s="1"/>
  <c r="BL471" i="4"/>
  <c r="BH471" i="4"/>
  <c r="BS471" i="4" s="1"/>
  <c r="BB472" i="4"/>
  <c r="E482" i="12"/>
  <c r="F482" i="12" s="1"/>
  <c r="H482" i="12" s="1"/>
  <c r="V509" i="4" l="1"/>
  <c r="AE509" i="4"/>
  <c r="AG508" i="4"/>
  <c r="AH508" i="4" s="1"/>
  <c r="AI508" i="4" s="1"/>
  <c r="AJ508" i="4" s="1"/>
  <c r="AL508" i="4" s="1"/>
  <c r="AO508" i="4"/>
  <c r="AP508" i="4" s="1"/>
  <c r="AN508" i="4"/>
  <c r="I484" i="4"/>
  <c r="L484" i="4" s="1"/>
  <c r="E483" i="12" s="1"/>
  <c r="F483" i="12" s="1"/>
  <c r="H483" i="12" s="1"/>
  <c r="BY471" i="4"/>
  <c r="BZ471" i="4" s="1"/>
  <c r="AL483" i="15" s="1"/>
  <c r="BT471" i="4"/>
  <c r="BU471" i="4"/>
  <c r="BV471" i="4" s="1"/>
  <c r="BM471" i="4"/>
  <c r="BN471" i="4" s="1"/>
  <c r="BO471" i="4" s="1"/>
  <c r="BA473" i="4"/>
  <c r="BC472" i="4"/>
  <c r="E485" i="4"/>
  <c r="O484" i="4" l="1"/>
  <c r="AB312" i="15"/>
  <c r="AQ508" i="4"/>
  <c r="AR508" i="4"/>
  <c r="AD308" i="15" s="1"/>
  <c r="AK508" i="4"/>
  <c r="U510" i="4"/>
  <c r="W509" i="4"/>
  <c r="Z509" i="4" s="1"/>
  <c r="AA509" i="4" s="1"/>
  <c r="BF472" i="4"/>
  <c r="BG472" i="4" s="1"/>
  <c r="AY473" i="4"/>
  <c r="BD473" i="4"/>
  <c r="BP471" i="4"/>
  <c r="BW471" i="4" s="1"/>
  <c r="H485" i="4"/>
  <c r="E507" i="14" l="1"/>
  <c r="F507" i="14" s="1"/>
  <c r="H507" i="14" s="1"/>
  <c r="AU508" i="4"/>
  <c r="AB509" i="4"/>
  <c r="AM509" i="4" s="1"/>
  <c r="AF509" i="4"/>
  <c r="AS509" i="4" s="1"/>
  <c r="AT509" i="4" s="1"/>
  <c r="AJ522" i="15" s="1"/>
  <c r="S510" i="4"/>
  <c r="X510" i="4"/>
  <c r="Y510" i="4" s="1"/>
  <c r="BK473" i="4"/>
  <c r="BB473" i="4"/>
  <c r="BQ471" i="4"/>
  <c r="BE473" i="4"/>
  <c r="BH472" i="4"/>
  <c r="BS472" i="4" s="1"/>
  <c r="BL472" i="4"/>
  <c r="BR471" i="4"/>
  <c r="BX471" i="4" s="1"/>
  <c r="I485" i="4"/>
  <c r="L485" i="4" s="1"/>
  <c r="AB315" i="15" s="1"/>
  <c r="G486" i="4"/>
  <c r="J486" i="4" s="1"/>
  <c r="K486" i="4" s="1"/>
  <c r="CA471" i="4" l="1"/>
  <c r="AF66" i="15"/>
  <c r="AG509" i="4"/>
  <c r="AH509" i="4" s="1"/>
  <c r="AI509" i="4" s="1"/>
  <c r="AJ509" i="4" s="1"/>
  <c r="AE510" i="4"/>
  <c r="V510" i="4"/>
  <c r="AN509" i="4"/>
  <c r="AO509" i="4"/>
  <c r="AP509" i="4" s="1"/>
  <c r="BT472" i="4"/>
  <c r="BU472" i="4"/>
  <c r="BV472" i="4" s="1"/>
  <c r="BA474" i="4"/>
  <c r="BC473" i="4"/>
  <c r="BF473" i="4" s="1"/>
  <c r="BG473" i="4" s="1"/>
  <c r="BM472" i="4"/>
  <c r="BN472" i="4" s="1"/>
  <c r="BO472" i="4" s="1"/>
  <c r="BY472" i="4"/>
  <c r="BZ472" i="4" s="1"/>
  <c r="AL484" i="15" s="1"/>
  <c r="E486" i="4"/>
  <c r="E484" i="12"/>
  <c r="F484" i="12" s="1"/>
  <c r="H484" i="12" s="1"/>
  <c r="O485" i="4"/>
  <c r="AQ509" i="4" l="1"/>
  <c r="AK509" i="4"/>
  <c r="AL509" i="4"/>
  <c r="AR509" i="4"/>
  <c r="U511" i="4"/>
  <c r="W510" i="4"/>
  <c r="Z510" i="4" s="1"/>
  <c r="AA510" i="4" s="1"/>
  <c r="BH473" i="4"/>
  <c r="BS473" i="4" s="1"/>
  <c r="BL473" i="4"/>
  <c r="BM473" i="4" s="1"/>
  <c r="BN473" i="4" s="1"/>
  <c r="BO473" i="4" s="1"/>
  <c r="AY474" i="4"/>
  <c r="BD474" i="4"/>
  <c r="BP472" i="4"/>
  <c r="BQ472" i="4" s="1"/>
  <c r="H486" i="4"/>
  <c r="G487" i="4" s="1"/>
  <c r="E508" i="14" l="1"/>
  <c r="F508" i="14" s="1"/>
  <c r="H508" i="14" s="1"/>
  <c r="AD313" i="15"/>
  <c r="AU509" i="4"/>
  <c r="AF510" i="4"/>
  <c r="AS510" i="4" s="1"/>
  <c r="AT510" i="4" s="1"/>
  <c r="AJ523" i="15" s="1"/>
  <c r="AB510" i="4"/>
  <c r="AM510" i="4" s="1"/>
  <c r="S511" i="4"/>
  <c r="X511" i="4"/>
  <c r="Y511" i="4" s="1"/>
  <c r="BP473" i="4"/>
  <c r="BT473" i="4"/>
  <c r="BU473" i="4"/>
  <c r="BV473" i="4" s="1"/>
  <c r="BY473" i="4"/>
  <c r="BZ473" i="4" s="1"/>
  <c r="AL485" i="15" s="1"/>
  <c r="BW472" i="4"/>
  <c r="BR472" i="4"/>
  <c r="BX472" i="4" s="1"/>
  <c r="BE474" i="4"/>
  <c r="BK474" i="4"/>
  <c r="BB474" i="4"/>
  <c r="J487" i="4"/>
  <c r="K487" i="4" s="1"/>
  <c r="E487" i="4"/>
  <c r="I486" i="4"/>
  <c r="L486" i="4" s="1"/>
  <c r="O486" i="4" l="1"/>
  <c r="AB318" i="15"/>
  <c r="CA472" i="4"/>
  <c r="AF69" i="15"/>
  <c r="AE511" i="4"/>
  <c r="V511" i="4"/>
  <c r="AG510" i="4"/>
  <c r="AH510" i="4" s="1"/>
  <c r="AI510" i="4" s="1"/>
  <c r="AJ510" i="4" s="1"/>
  <c r="AL510" i="4" s="1"/>
  <c r="AN510" i="4"/>
  <c r="AO510" i="4"/>
  <c r="AP510" i="4" s="1"/>
  <c r="BC474" i="4"/>
  <c r="BF474" i="4" s="1"/>
  <c r="BG474" i="4" s="1"/>
  <c r="BA475" i="4"/>
  <c r="BW473" i="4"/>
  <c r="E485" i="12"/>
  <c r="F485" i="12" s="1"/>
  <c r="H485" i="12" s="1"/>
  <c r="BR473" i="4"/>
  <c r="BQ473" i="4"/>
  <c r="H487" i="4"/>
  <c r="I487" i="4" s="1"/>
  <c r="L487" i="4" s="1"/>
  <c r="AB59" i="15" s="1"/>
  <c r="AR510" i="4" l="1"/>
  <c r="AQ510" i="4"/>
  <c r="AK510" i="4"/>
  <c r="W511" i="4"/>
  <c r="Z511" i="4" s="1"/>
  <c r="AA511" i="4" s="1"/>
  <c r="U512" i="4"/>
  <c r="X512" i="4" s="1"/>
  <c r="Y512" i="4" s="1"/>
  <c r="BX473" i="4"/>
  <c r="G488" i="4"/>
  <c r="E488" i="4" s="1"/>
  <c r="AY475" i="4"/>
  <c r="BD475" i="4"/>
  <c r="BL474" i="4"/>
  <c r="BH474" i="4"/>
  <c r="BS474" i="4" s="1"/>
  <c r="O487" i="4"/>
  <c r="E486" i="12"/>
  <c r="F486" i="12" s="1"/>
  <c r="H486" i="12" s="1"/>
  <c r="CA473" i="4" l="1"/>
  <c r="AF71" i="15"/>
  <c r="E509" i="14"/>
  <c r="F509" i="14" s="1"/>
  <c r="H509" i="14" s="1"/>
  <c r="AD323" i="15"/>
  <c r="AU510" i="4"/>
  <c r="AF511" i="4"/>
  <c r="AB511" i="4"/>
  <c r="AM511" i="4" s="1"/>
  <c r="S512" i="4"/>
  <c r="J488" i="4"/>
  <c r="K488" i="4" s="1"/>
  <c r="BT474" i="4"/>
  <c r="BU474" i="4"/>
  <c r="BV474" i="4" s="1"/>
  <c r="BB475" i="4"/>
  <c r="BK475" i="4"/>
  <c r="BY474" i="4"/>
  <c r="BZ474" i="4" s="1"/>
  <c r="AL486" i="15" s="1"/>
  <c r="BM474" i="4"/>
  <c r="BN474" i="4" s="1"/>
  <c r="BO474" i="4" s="1"/>
  <c r="BP474" i="4" s="1"/>
  <c r="BE475" i="4"/>
  <c r="H488" i="4"/>
  <c r="AE512" i="4" l="1"/>
  <c r="V512" i="4"/>
  <c r="AN511" i="4"/>
  <c r="AO511" i="4"/>
  <c r="AP511" i="4" s="1"/>
  <c r="AG511" i="4"/>
  <c r="AH511" i="4" s="1"/>
  <c r="AI511" i="4" s="1"/>
  <c r="AS511" i="4"/>
  <c r="AT511" i="4" s="1"/>
  <c r="AJ524" i="15" s="1"/>
  <c r="BC475" i="4"/>
  <c r="BF475" i="4" s="1"/>
  <c r="BG475" i="4" s="1"/>
  <c r="BA476" i="4"/>
  <c r="BQ474" i="4"/>
  <c r="BW474" i="4"/>
  <c r="BR474" i="4"/>
  <c r="I488" i="4"/>
  <c r="L488" i="4" s="1"/>
  <c r="AB241" i="15" s="1"/>
  <c r="G489" i="4"/>
  <c r="W512" i="4" l="1"/>
  <c r="Z512" i="4" s="1"/>
  <c r="AA512" i="4" s="1"/>
  <c r="U513" i="4"/>
  <c r="AJ511" i="4"/>
  <c r="BX474" i="4"/>
  <c r="BL475" i="4"/>
  <c r="BM475" i="4" s="1"/>
  <c r="BN475" i="4" s="1"/>
  <c r="BO475" i="4" s="1"/>
  <c r="BP475" i="4" s="1"/>
  <c r="BQ475" i="4" s="1"/>
  <c r="BH475" i="4"/>
  <c r="BS475" i="4" s="1"/>
  <c r="AY476" i="4"/>
  <c r="BD476" i="4"/>
  <c r="E487" i="12"/>
  <c r="F487" i="12" s="1"/>
  <c r="H487" i="12" s="1"/>
  <c r="O488" i="4"/>
  <c r="J489" i="4"/>
  <c r="K489" i="4" s="1"/>
  <c r="E489" i="4"/>
  <c r="CA474" i="4" l="1"/>
  <c r="AF74" i="15"/>
  <c r="AQ511" i="4"/>
  <c r="AL511" i="4"/>
  <c r="AR511" i="4" s="1"/>
  <c r="AD329" i="15" s="1"/>
  <c r="X513" i="4"/>
  <c r="Y513" i="4" s="1"/>
  <c r="S513" i="4"/>
  <c r="AF512" i="4"/>
  <c r="AB512" i="4"/>
  <c r="AM512" i="4" s="1"/>
  <c r="AK511" i="4"/>
  <c r="BT475" i="4"/>
  <c r="BU475" i="4"/>
  <c r="BV475" i="4" s="1"/>
  <c r="BE476" i="4"/>
  <c r="BB476" i="4"/>
  <c r="BK476" i="4"/>
  <c r="BR475" i="4"/>
  <c r="BY475" i="4"/>
  <c r="BZ475" i="4" s="1"/>
  <c r="AL487" i="15" s="1"/>
  <c r="H489" i="4"/>
  <c r="E510" i="14" l="1"/>
  <c r="F510" i="14" s="1"/>
  <c r="H510" i="14" s="1"/>
  <c r="AU511" i="4"/>
  <c r="AE513" i="4"/>
  <c r="V513" i="4"/>
  <c r="AN512" i="4"/>
  <c r="AO512" i="4"/>
  <c r="AP512" i="4" s="1"/>
  <c r="AG512" i="4"/>
  <c r="AH512" i="4" s="1"/>
  <c r="AI512" i="4" s="1"/>
  <c r="AS512" i="4"/>
  <c r="AT512" i="4" s="1"/>
  <c r="AJ525" i="15" s="1"/>
  <c r="BW475" i="4"/>
  <c r="BA477" i="4"/>
  <c r="BC476" i="4"/>
  <c r="BF476" i="4" s="1"/>
  <c r="BG476" i="4" s="1"/>
  <c r="I489" i="4"/>
  <c r="L489" i="4" s="1"/>
  <c r="AB258" i="15" s="1"/>
  <c r="G490" i="4"/>
  <c r="AJ512" i="4" l="1"/>
  <c r="AK512" i="4" s="1"/>
  <c r="W513" i="4"/>
  <c r="Z513" i="4" s="1"/>
  <c r="AA513" i="4" s="1"/>
  <c r="U514" i="4"/>
  <c r="BX475" i="4"/>
  <c r="BH476" i="4"/>
  <c r="BS476" i="4" s="1"/>
  <c r="BL476" i="4"/>
  <c r="BM476" i="4" s="1"/>
  <c r="BN476" i="4" s="1"/>
  <c r="BO476" i="4" s="1"/>
  <c r="AY477" i="4"/>
  <c r="BD477" i="4"/>
  <c r="J490" i="4"/>
  <c r="K490" i="4" s="1"/>
  <c r="E490" i="4"/>
  <c r="E488" i="12"/>
  <c r="F488" i="12" s="1"/>
  <c r="H488" i="12" s="1"/>
  <c r="O489" i="4"/>
  <c r="CA475" i="4" l="1"/>
  <c r="AF78" i="15"/>
  <c r="AQ512" i="4"/>
  <c r="AF513" i="4"/>
  <c r="AB513" i="4"/>
  <c r="AM513" i="4" s="1"/>
  <c r="AL512" i="4"/>
  <c r="AR512" i="4" s="1"/>
  <c r="AD332" i="15" s="1"/>
  <c r="S514" i="4"/>
  <c r="X514" i="4"/>
  <c r="Y514" i="4" s="1"/>
  <c r="BT476" i="4"/>
  <c r="BU476" i="4"/>
  <c r="BV476" i="4" s="1"/>
  <c r="BP476" i="4"/>
  <c r="BQ476" i="4" s="1"/>
  <c r="BE477" i="4"/>
  <c r="BY476" i="4"/>
  <c r="BZ476" i="4" s="1"/>
  <c r="AL488" i="15" s="1"/>
  <c r="BK477" i="4"/>
  <c r="BB477" i="4"/>
  <c r="H490" i="4"/>
  <c r="AO513" i="4" l="1"/>
  <c r="AP513" i="4" s="1"/>
  <c r="AN513" i="4"/>
  <c r="AE514" i="4"/>
  <c r="V514" i="4"/>
  <c r="E511" i="14"/>
  <c r="F511" i="14" s="1"/>
  <c r="H511" i="14" s="1"/>
  <c r="AU512" i="4"/>
  <c r="AG513" i="4"/>
  <c r="AH513" i="4" s="1"/>
  <c r="AI513" i="4" s="1"/>
  <c r="AS513" i="4"/>
  <c r="AT513" i="4" s="1"/>
  <c r="AJ526" i="15" s="1"/>
  <c r="BR476" i="4"/>
  <c r="BX476" i="4" s="1"/>
  <c r="BA478" i="4"/>
  <c r="BC477" i="4"/>
  <c r="BF477" i="4" s="1"/>
  <c r="BG477" i="4" s="1"/>
  <c r="I490" i="4"/>
  <c r="L490" i="4" s="1"/>
  <c r="AB278" i="15" s="1"/>
  <c r="G491" i="4"/>
  <c r="J491" i="4" s="1"/>
  <c r="K491" i="4" s="1"/>
  <c r="CA476" i="4" l="1"/>
  <c r="AF81" i="15"/>
  <c r="U515" i="4"/>
  <c r="W514" i="4"/>
  <c r="Z514" i="4" s="1"/>
  <c r="AA514" i="4" s="1"/>
  <c r="AJ513" i="4"/>
  <c r="AL513" i="4" s="1"/>
  <c r="AR513" i="4" s="1"/>
  <c r="AD337" i="15" s="1"/>
  <c r="AY478" i="4"/>
  <c r="BD478" i="4"/>
  <c r="BH477" i="4"/>
  <c r="BS477" i="4" s="1"/>
  <c r="BL477" i="4"/>
  <c r="BM477" i="4" s="1"/>
  <c r="BN477" i="4" s="1"/>
  <c r="BO477" i="4" s="1"/>
  <c r="BP477" i="4" s="1"/>
  <c r="BQ477" i="4" s="1"/>
  <c r="BW476" i="4"/>
  <c r="O490" i="4"/>
  <c r="E489" i="12"/>
  <c r="F489" i="12" s="1"/>
  <c r="H489" i="12" s="1"/>
  <c r="E491" i="4"/>
  <c r="AK513" i="4" l="1"/>
  <c r="AQ513" i="4"/>
  <c r="E512" i="14"/>
  <c r="F512" i="14" s="1"/>
  <c r="H512" i="14" s="1"/>
  <c r="AU513" i="4"/>
  <c r="AF514" i="4"/>
  <c r="AB514" i="4"/>
  <c r="AM514" i="4" s="1"/>
  <c r="AG514" i="4"/>
  <c r="AH514" i="4" s="1"/>
  <c r="AI514" i="4" s="1"/>
  <c r="AJ514" i="4" s="1"/>
  <c r="AK514" i="4" s="1"/>
  <c r="S515" i="4"/>
  <c r="X515" i="4"/>
  <c r="BT477" i="4"/>
  <c r="BU477" i="4"/>
  <c r="BV477" i="4" s="1"/>
  <c r="BE478" i="4"/>
  <c r="BR477" i="4"/>
  <c r="BY477" i="4"/>
  <c r="BZ477" i="4" s="1"/>
  <c r="AL489" i="15" s="1"/>
  <c r="BK478" i="4"/>
  <c r="BB478" i="4"/>
  <c r="H491" i="4"/>
  <c r="AN514" i="4" l="1"/>
  <c r="AO514" i="4"/>
  <c r="Y515" i="4"/>
  <c r="AS514" i="4"/>
  <c r="AT514" i="4" s="1"/>
  <c r="AJ527" i="15" s="1"/>
  <c r="AL514" i="4"/>
  <c r="AE515" i="4"/>
  <c r="V515" i="4"/>
  <c r="BC478" i="4"/>
  <c r="BF478" i="4" s="1"/>
  <c r="BG478" i="4" s="1"/>
  <c r="BA479" i="4"/>
  <c r="AY479" i="4" s="1"/>
  <c r="BW477" i="4"/>
  <c r="G492" i="4"/>
  <c r="J492" i="4" s="1"/>
  <c r="K492" i="4" s="1"/>
  <c r="I491" i="4"/>
  <c r="L491" i="4" s="1"/>
  <c r="AB298" i="15" s="1"/>
  <c r="U516" i="4" l="1"/>
  <c r="W515" i="4"/>
  <c r="Z515" i="4" s="1"/>
  <c r="AA515" i="4" s="1"/>
  <c r="AP514" i="4"/>
  <c r="AQ514" i="4" s="1"/>
  <c r="BB479" i="4"/>
  <c r="BK479" i="4"/>
  <c r="BX477" i="4"/>
  <c r="BD479" i="4"/>
  <c r="BH478" i="4"/>
  <c r="BS478" i="4" s="1"/>
  <c r="BL478" i="4"/>
  <c r="E492" i="4"/>
  <c r="E490" i="12"/>
  <c r="F490" i="12" s="1"/>
  <c r="H490" i="12" s="1"/>
  <c r="O491" i="4"/>
  <c r="CA477" i="4" l="1"/>
  <c r="AF85" i="15"/>
  <c r="AR514" i="4"/>
  <c r="AB515" i="4"/>
  <c r="AM515" i="4" s="1"/>
  <c r="AF515" i="4"/>
  <c r="AG515" i="4" s="1"/>
  <c r="AH515" i="4" s="1"/>
  <c r="AI515" i="4" s="1"/>
  <c r="AJ515" i="4" s="1"/>
  <c r="AK515" i="4" s="1"/>
  <c r="S516" i="4"/>
  <c r="X516" i="4"/>
  <c r="BT478" i="4"/>
  <c r="BU478" i="4"/>
  <c r="BV478" i="4" s="1"/>
  <c r="BY478" i="4"/>
  <c r="BZ478" i="4" s="1"/>
  <c r="AL490" i="15" s="1"/>
  <c r="BM478" i="4"/>
  <c r="BN478" i="4" s="1"/>
  <c r="BO478" i="4" s="1"/>
  <c r="BP478" i="4" s="1"/>
  <c r="BE479" i="4"/>
  <c r="BC479" i="4"/>
  <c r="BA480" i="4"/>
  <c r="H492" i="4"/>
  <c r="E513" i="14" l="1"/>
  <c r="F513" i="14" s="1"/>
  <c r="H513" i="14" s="1"/>
  <c r="AD347" i="15"/>
  <c r="AU514" i="4"/>
  <c r="Y516" i="4"/>
  <c r="AN515" i="4"/>
  <c r="AO515" i="4"/>
  <c r="AE516" i="4"/>
  <c r="V516" i="4"/>
  <c r="AS515" i="4"/>
  <c r="AT515" i="4" s="1"/>
  <c r="AJ528" i="15" s="1"/>
  <c r="AL515" i="4"/>
  <c r="BF479" i="4"/>
  <c r="BG479" i="4" s="1"/>
  <c r="AY480" i="4"/>
  <c r="BQ478" i="4"/>
  <c r="BR478" i="4"/>
  <c r="BW478" i="4"/>
  <c r="BD480" i="4"/>
  <c r="G493" i="4"/>
  <c r="J493" i="4" s="1"/>
  <c r="K493" i="4" s="1"/>
  <c r="I492" i="4"/>
  <c r="L492" i="4" s="1"/>
  <c r="AB324" i="15" s="1"/>
  <c r="AP515" i="4" l="1"/>
  <c r="AQ515" i="4" s="1"/>
  <c r="U517" i="4"/>
  <c r="W516" i="4"/>
  <c r="Z516" i="4" s="1"/>
  <c r="AA516" i="4" s="1"/>
  <c r="BH479" i="4"/>
  <c r="BS479" i="4" s="1"/>
  <c r="BL479" i="4"/>
  <c r="BM479" i="4" s="1"/>
  <c r="BN479" i="4" s="1"/>
  <c r="BO479" i="4" s="1"/>
  <c r="BP479" i="4" s="1"/>
  <c r="BQ479" i="4" s="1"/>
  <c r="BX478" i="4"/>
  <c r="BK480" i="4"/>
  <c r="BB480" i="4"/>
  <c r="BE480" i="4"/>
  <c r="E493" i="4"/>
  <c r="O492" i="4"/>
  <c r="E491" i="12"/>
  <c r="F491" i="12" s="1"/>
  <c r="H491" i="12" s="1"/>
  <c r="CA478" i="4" l="1"/>
  <c r="AF88" i="15"/>
  <c r="AR515" i="4"/>
  <c r="X517" i="4"/>
  <c r="S517" i="4"/>
  <c r="AF516" i="4"/>
  <c r="AG516" i="4" s="1"/>
  <c r="AH516" i="4" s="1"/>
  <c r="AI516" i="4" s="1"/>
  <c r="AB516" i="4"/>
  <c r="AM516" i="4" s="1"/>
  <c r="BT479" i="4"/>
  <c r="BU479" i="4"/>
  <c r="BV479" i="4" s="1"/>
  <c r="BW479" i="4" s="1"/>
  <c r="BY479" i="4"/>
  <c r="BZ479" i="4" s="1"/>
  <c r="AL491" i="15" s="1"/>
  <c r="BA481" i="4"/>
  <c r="BC480" i="4"/>
  <c r="BR479" i="4"/>
  <c r="H493" i="4"/>
  <c r="E514" i="14" l="1"/>
  <c r="F514" i="14" s="1"/>
  <c r="H514" i="14" s="1"/>
  <c r="AD355" i="15"/>
  <c r="AU515" i="4"/>
  <c r="AE517" i="4"/>
  <c r="V517" i="4"/>
  <c r="AN516" i="4"/>
  <c r="AO516" i="4"/>
  <c r="Y517" i="4"/>
  <c r="AJ516" i="4"/>
  <c r="AL516" i="4" s="1"/>
  <c r="AS516" i="4"/>
  <c r="AT516" i="4" s="1"/>
  <c r="AJ529" i="15" s="1"/>
  <c r="BX479" i="4"/>
  <c r="BF480" i="4"/>
  <c r="BG480" i="4" s="1"/>
  <c r="AY481" i="4"/>
  <c r="BK481" i="4" s="1"/>
  <c r="BD481" i="4"/>
  <c r="I493" i="4"/>
  <c r="L493" i="4" s="1"/>
  <c r="AB332" i="15" s="1"/>
  <c r="G494" i="4"/>
  <c r="J494" i="4" s="1"/>
  <c r="K494" i="4" s="1"/>
  <c r="CA479" i="4" l="1"/>
  <c r="AF90" i="15"/>
  <c r="AP516" i="4"/>
  <c r="AQ516" i="4" s="1"/>
  <c r="AK516" i="4"/>
  <c r="U518" i="4"/>
  <c r="S518" i="4" s="1"/>
  <c r="AE518" i="4" s="1"/>
  <c r="W517" i="4"/>
  <c r="Z517" i="4" s="1"/>
  <c r="AA517" i="4" s="1"/>
  <c r="BL480" i="4"/>
  <c r="BM480" i="4" s="1"/>
  <c r="BN480" i="4" s="1"/>
  <c r="BO480" i="4" s="1"/>
  <c r="BH480" i="4"/>
  <c r="BS480" i="4" s="1"/>
  <c r="BE481" i="4"/>
  <c r="BB481" i="4"/>
  <c r="E492" i="12"/>
  <c r="F492" i="12" s="1"/>
  <c r="H492" i="12" s="1"/>
  <c r="O493" i="4"/>
  <c r="E494" i="4"/>
  <c r="AF517" i="4" l="1"/>
  <c r="AG517" i="4" s="1"/>
  <c r="AH517" i="4" s="1"/>
  <c r="AI517" i="4" s="1"/>
  <c r="AB517" i="4"/>
  <c r="AM517" i="4" s="1"/>
  <c r="X518" i="4"/>
  <c r="V518" i="4"/>
  <c r="AR516" i="4"/>
  <c r="AD361" i="15" s="1"/>
  <c r="BT480" i="4"/>
  <c r="BU480" i="4"/>
  <c r="BV480" i="4" s="1"/>
  <c r="BP480" i="4"/>
  <c r="BR480" i="4" s="1"/>
  <c r="BC481" i="4"/>
  <c r="BF481" i="4" s="1"/>
  <c r="BG481" i="4" s="1"/>
  <c r="BA482" i="4"/>
  <c r="AY482" i="4" s="1"/>
  <c r="BY480" i="4"/>
  <c r="BZ480" i="4" s="1"/>
  <c r="AL492" i="15" s="1"/>
  <c r="H494" i="4"/>
  <c r="AJ517" i="4" l="1"/>
  <c r="AK517" i="4" s="1"/>
  <c r="U519" i="4"/>
  <c r="S519" i="4" s="1"/>
  <c r="AE519" i="4" s="1"/>
  <c r="W518" i="4"/>
  <c r="Y518" i="4"/>
  <c r="X519" i="4" s="1"/>
  <c r="Y519" i="4" s="1"/>
  <c r="E515" i="14"/>
  <c r="F515" i="14" s="1"/>
  <c r="H515" i="14" s="1"/>
  <c r="AU516" i="4"/>
  <c r="AN517" i="4"/>
  <c r="AO517" i="4"/>
  <c r="AS517" i="4"/>
  <c r="AT517" i="4" s="1"/>
  <c r="AJ530" i="15" s="1"/>
  <c r="BQ480" i="4"/>
  <c r="BB482" i="4"/>
  <c r="BK482" i="4"/>
  <c r="BW480" i="4"/>
  <c r="BD482" i="4"/>
  <c r="BH481" i="4"/>
  <c r="BL481" i="4"/>
  <c r="BM481" i="4" s="1"/>
  <c r="BN481" i="4" s="1"/>
  <c r="BO481" i="4" s="1"/>
  <c r="G495" i="4"/>
  <c r="J495" i="4" s="1"/>
  <c r="I494" i="4"/>
  <c r="L494" i="4" s="1"/>
  <c r="AB336" i="15" s="1"/>
  <c r="AP517" i="4" l="1"/>
  <c r="AQ517" i="4" s="1"/>
  <c r="Z518" i="4"/>
  <c r="AA518" i="4" s="1"/>
  <c r="AL517" i="4"/>
  <c r="V519" i="4"/>
  <c r="BS481" i="4"/>
  <c r="BT481" i="4" s="1"/>
  <c r="BP481" i="4"/>
  <c r="BE482" i="4"/>
  <c r="BA483" i="4"/>
  <c r="BC482" i="4"/>
  <c r="BY481" i="4"/>
  <c r="BZ481" i="4" s="1"/>
  <c r="AL493" i="15" s="1"/>
  <c r="BX480" i="4"/>
  <c r="E495" i="4"/>
  <c r="O494" i="4"/>
  <c r="E493" i="12"/>
  <c r="F493" i="12" s="1"/>
  <c r="H493" i="12" s="1"/>
  <c r="K495" i="4"/>
  <c r="CA480" i="4" l="1"/>
  <c r="AF98" i="15"/>
  <c r="AR517" i="4"/>
  <c r="AB518" i="4"/>
  <c r="AM518" i="4" s="1"/>
  <c r="AF518" i="4"/>
  <c r="AG518" i="4" s="1"/>
  <c r="AH518" i="4" s="1"/>
  <c r="AI518" i="4" s="1"/>
  <c r="AJ518" i="4" s="1"/>
  <c r="AK518" i="4" s="1"/>
  <c r="W519" i="4"/>
  <c r="Z519" i="4" s="1"/>
  <c r="AA519" i="4" s="1"/>
  <c r="U520" i="4"/>
  <c r="X520" i="4" s="1"/>
  <c r="Y520" i="4" s="1"/>
  <c r="BU481" i="4"/>
  <c r="BV481" i="4" s="1"/>
  <c r="BW481" i="4" s="1"/>
  <c r="BF482" i="4"/>
  <c r="BG482" i="4" s="1"/>
  <c r="BQ481" i="4"/>
  <c r="AY483" i="4"/>
  <c r="BR481" i="4"/>
  <c r="BD483" i="4"/>
  <c r="H495" i="4"/>
  <c r="E516" i="14" l="1"/>
  <c r="F516" i="14" s="1"/>
  <c r="H516" i="14" s="1"/>
  <c r="AD367" i="15"/>
  <c r="S520" i="4"/>
  <c r="AE520" i="4" s="1"/>
  <c r="AU517" i="4"/>
  <c r="AF519" i="4"/>
  <c r="AG519" i="4" s="1"/>
  <c r="AH519" i="4" s="1"/>
  <c r="AI519" i="4" s="1"/>
  <c r="AJ519" i="4" s="1"/>
  <c r="AK519" i="4" s="1"/>
  <c r="AB519" i="4"/>
  <c r="AM519" i="4" s="1"/>
  <c r="AN519" i="4" s="1"/>
  <c r="V520" i="4"/>
  <c r="AS518" i="4"/>
  <c r="AT518" i="4" s="1"/>
  <c r="AJ531" i="15" s="1"/>
  <c r="AL518" i="4"/>
  <c r="AN518" i="4"/>
  <c r="AO518" i="4"/>
  <c r="BX481" i="4"/>
  <c r="BK483" i="4"/>
  <c r="BB483" i="4"/>
  <c r="BE483" i="4"/>
  <c r="BH482" i="4"/>
  <c r="BS482" i="4" s="1"/>
  <c r="BL482" i="4"/>
  <c r="BM482" i="4" s="1"/>
  <c r="BN482" i="4" s="1"/>
  <c r="BO482" i="4" s="1"/>
  <c r="BP482" i="4" s="1"/>
  <c r="I495" i="4"/>
  <c r="L495" i="4" s="1"/>
  <c r="AB338" i="15" s="1"/>
  <c r="G496" i="4"/>
  <c r="CA481" i="4" l="1"/>
  <c r="AF105" i="15"/>
  <c r="AP518" i="4"/>
  <c r="AQ518" i="4" s="1"/>
  <c r="W520" i="4"/>
  <c r="Z520" i="4" s="1"/>
  <c r="AA520" i="4" s="1"/>
  <c r="U521" i="4"/>
  <c r="X521" i="4" s="1"/>
  <c r="Y521" i="4" s="1"/>
  <c r="AS519" i="4"/>
  <c r="AT519" i="4" s="1"/>
  <c r="AJ532" i="15" s="1"/>
  <c r="AL519" i="4"/>
  <c r="BT482" i="4"/>
  <c r="BU482" i="4"/>
  <c r="BV482" i="4" s="1"/>
  <c r="BQ482" i="4"/>
  <c r="BR482" i="4"/>
  <c r="BY482" i="4"/>
  <c r="BZ482" i="4" s="1"/>
  <c r="AL494" i="15" s="1"/>
  <c r="BA484" i="4"/>
  <c r="BC483" i="4"/>
  <c r="BF483" i="4" s="1"/>
  <c r="BG483" i="4" s="1"/>
  <c r="E496" i="4"/>
  <c r="J496" i="4"/>
  <c r="K496" i="4" s="1"/>
  <c r="O495" i="4"/>
  <c r="E494" i="12"/>
  <c r="F494" i="12" s="1"/>
  <c r="H494" i="12" s="1"/>
  <c r="AF520" i="4" l="1"/>
  <c r="AS520" i="4" s="1"/>
  <c r="AT520" i="4" s="1"/>
  <c r="AJ533" i="15" s="1"/>
  <c r="AB520" i="4"/>
  <c r="AM520" i="4" s="1"/>
  <c r="AN520" i="4" s="1"/>
  <c r="AR518" i="4"/>
  <c r="AD374" i="15" s="1"/>
  <c r="AO519" i="4"/>
  <c r="S521" i="4"/>
  <c r="BH483" i="4"/>
  <c r="BS483" i="4" s="1"/>
  <c r="BL483" i="4"/>
  <c r="BM483" i="4" s="1"/>
  <c r="BN483" i="4" s="1"/>
  <c r="BO483" i="4" s="1"/>
  <c r="BP483" i="4" s="1"/>
  <c r="AY484" i="4"/>
  <c r="BD484" i="4"/>
  <c r="BW482" i="4"/>
  <c r="H496" i="4"/>
  <c r="AE521" i="4" l="1"/>
  <c r="V521" i="4"/>
  <c r="AG520" i="4"/>
  <c r="AH520" i="4" s="1"/>
  <c r="AP519" i="4"/>
  <c r="E517" i="14"/>
  <c r="F517" i="14" s="1"/>
  <c r="H517" i="14" s="1"/>
  <c r="AU518" i="4"/>
  <c r="BT483" i="4"/>
  <c r="BU483" i="4"/>
  <c r="BV483" i="4" s="1"/>
  <c r="BQ483" i="4"/>
  <c r="BE484" i="4"/>
  <c r="BY483" i="4"/>
  <c r="BZ483" i="4" s="1"/>
  <c r="AL495" i="15" s="1"/>
  <c r="BR483" i="4"/>
  <c r="BX482" i="4"/>
  <c r="BK484" i="4"/>
  <c r="BB484" i="4"/>
  <c r="G497" i="4"/>
  <c r="J497" i="4" s="1"/>
  <c r="K497" i="4" s="1"/>
  <c r="I496" i="4"/>
  <c r="L496" i="4" s="1"/>
  <c r="AB340" i="15" s="1"/>
  <c r="CA482" i="4" l="1"/>
  <c r="AF108" i="15"/>
  <c r="AQ519" i="4"/>
  <c r="AR519" i="4"/>
  <c r="AD380" i="15" s="1"/>
  <c r="AI520" i="4"/>
  <c r="AJ520" i="4" s="1"/>
  <c r="W521" i="4"/>
  <c r="Z521" i="4" s="1"/>
  <c r="AA521" i="4" s="1"/>
  <c r="U522" i="4"/>
  <c r="X522" i="4" s="1"/>
  <c r="Y522" i="4" s="1"/>
  <c r="AO520" i="4"/>
  <c r="BA485" i="4"/>
  <c r="BC484" i="4"/>
  <c r="BF484" i="4" s="1"/>
  <c r="BG484" i="4" s="1"/>
  <c r="BW483" i="4"/>
  <c r="E497" i="4"/>
  <c r="H497" i="4" s="1"/>
  <c r="O496" i="4"/>
  <c r="E495" i="12"/>
  <c r="F495" i="12" s="1"/>
  <c r="H495" i="12" s="1"/>
  <c r="S522" i="4" l="1"/>
  <c r="AE522" i="4" s="1"/>
  <c r="AK520" i="4"/>
  <c r="AL520" i="4"/>
  <c r="E518" i="14"/>
  <c r="F518" i="14" s="1"/>
  <c r="H518" i="14" s="1"/>
  <c r="AU519" i="4"/>
  <c r="AP520" i="4"/>
  <c r="AQ520" i="4" s="1"/>
  <c r="AF521" i="4"/>
  <c r="AB521" i="4"/>
  <c r="AM521" i="4" s="1"/>
  <c r="AN521" i="4" s="1"/>
  <c r="BX483" i="4"/>
  <c r="BL484" i="4"/>
  <c r="BH484" i="4"/>
  <c r="BS484" i="4" s="1"/>
  <c r="AY485" i="4"/>
  <c r="BD485" i="4"/>
  <c r="I497" i="4"/>
  <c r="L497" i="4" s="1"/>
  <c r="AB342" i="15" s="1"/>
  <c r="G498" i="4"/>
  <c r="CA483" i="4" l="1"/>
  <c r="AF112" i="15"/>
  <c r="V522" i="4"/>
  <c r="U523" i="4" s="1"/>
  <c r="AO521" i="4"/>
  <c r="AP521" i="4" s="1"/>
  <c r="AR520" i="4"/>
  <c r="AD386" i="15" s="1"/>
  <c r="AS521" i="4"/>
  <c r="AT521" i="4" s="1"/>
  <c r="AJ534" i="15" s="1"/>
  <c r="AG521" i="4"/>
  <c r="AH521" i="4" s="1"/>
  <c r="AI521" i="4" s="1"/>
  <c r="AJ521" i="4" s="1"/>
  <c r="AK521" i="4" s="1"/>
  <c r="BK485" i="4"/>
  <c r="BB485" i="4"/>
  <c r="BT484" i="4"/>
  <c r="BU484" i="4"/>
  <c r="BV484" i="4" s="1"/>
  <c r="BE485" i="4"/>
  <c r="BM484" i="4"/>
  <c r="BN484" i="4" s="1"/>
  <c r="BO484" i="4" s="1"/>
  <c r="BP484" i="4" s="1"/>
  <c r="BQ484" i="4" s="1"/>
  <c r="BY484" i="4"/>
  <c r="BZ484" i="4" s="1"/>
  <c r="AL496" i="15" s="1"/>
  <c r="E498" i="4"/>
  <c r="J498" i="4"/>
  <c r="K498" i="4" s="1"/>
  <c r="E496" i="12"/>
  <c r="F496" i="12" s="1"/>
  <c r="H496" i="12" s="1"/>
  <c r="O497" i="4"/>
  <c r="W522" i="4" l="1"/>
  <c r="Z522" i="4" s="1"/>
  <c r="AA522" i="4" s="1"/>
  <c r="X523" i="4"/>
  <c r="Y523" i="4" s="1"/>
  <c r="S523" i="4"/>
  <c r="AE523" i="4" s="1"/>
  <c r="AU520" i="4"/>
  <c r="E519" i="14"/>
  <c r="F519" i="14" s="1"/>
  <c r="H519" i="14" s="1"/>
  <c r="AB522" i="4"/>
  <c r="AM522" i="4" s="1"/>
  <c r="AF522" i="4"/>
  <c r="AL521" i="4"/>
  <c r="AR521" i="4" s="1"/>
  <c r="AD394" i="15" s="1"/>
  <c r="AQ521" i="4"/>
  <c r="BR484" i="4"/>
  <c r="BW484" i="4"/>
  <c r="BC485" i="4"/>
  <c r="BF485" i="4" s="1"/>
  <c r="BG485" i="4" s="1"/>
  <c r="BA486" i="4"/>
  <c r="H498" i="4"/>
  <c r="V523" i="4" l="1"/>
  <c r="W523" i="4" s="1"/>
  <c r="Z523" i="4" s="1"/>
  <c r="AA523" i="4" s="1"/>
  <c r="AN522" i="4"/>
  <c r="AO522" i="4"/>
  <c r="AP522" i="4" s="1"/>
  <c r="E520" i="14"/>
  <c r="F520" i="14" s="1"/>
  <c r="H520" i="14" s="1"/>
  <c r="AU521" i="4"/>
  <c r="AG522" i="4"/>
  <c r="AH522" i="4" s="1"/>
  <c r="AI522" i="4" s="1"/>
  <c r="AJ522" i="4" s="1"/>
  <c r="AS522" i="4"/>
  <c r="AT522" i="4" s="1"/>
  <c r="AJ535" i="15" s="1"/>
  <c r="BH485" i="4"/>
  <c r="BS485" i="4" s="1"/>
  <c r="BL485" i="4"/>
  <c r="BM485" i="4" s="1"/>
  <c r="BN485" i="4" s="1"/>
  <c r="BO485" i="4" s="1"/>
  <c r="BP485" i="4" s="1"/>
  <c r="AY486" i="4"/>
  <c r="BD486" i="4"/>
  <c r="BX484" i="4"/>
  <c r="I498" i="4"/>
  <c r="L498" i="4" s="1"/>
  <c r="AB344" i="15" s="1"/>
  <c r="G499" i="4"/>
  <c r="J499" i="4" s="1"/>
  <c r="K499" i="4" s="1"/>
  <c r="U524" i="4" l="1"/>
  <c r="S524" i="4" s="1"/>
  <c r="CA484" i="4"/>
  <c r="AF114" i="15"/>
  <c r="AL522" i="4"/>
  <c r="AR522" i="4" s="1"/>
  <c r="AK522" i="4"/>
  <c r="X524" i="4"/>
  <c r="Y524" i="4" s="1"/>
  <c r="AB523" i="4"/>
  <c r="AM523" i="4" s="1"/>
  <c r="AN523" i="4" s="1"/>
  <c r="AF523" i="4"/>
  <c r="AS523" i="4" s="1"/>
  <c r="AT523" i="4" s="1"/>
  <c r="AJ536" i="15" s="1"/>
  <c r="AQ522" i="4"/>
  <c r="BT485" i="4"/>
  <c r="BU485" i="4"/>
  <c r="BV485" i="4" s="1"/>
  <c r="BQ485" i="4"/>
  <c r="BE486" i="4"/>
  <c r="BY485" i="4"/>
  <c r="BZ485" i="4" s="1"/>
  <c r="AL497" i="15" s="1"/>
  <c r="BR485" i="4"/>
  <c r="BB486" i="4"/>
  <c r="BK486" i="4"/>
  <c r="E499" i="4"/>
  <c r="E497" i="12"/>
  <c r="F497" i="12" s="1"/>
  <c r="H497" i="12" s="1"/>
  <c r="O498" i="4"/>
  <c r="E521" i="14" l="1"/>
  <c r="F521" i="14" s="1"/>
  <c r="H521" i="14" s="1"/>
  <c r="AD398" i="15"/>
  <c r="AO523" i="4"/>
  <c r="AP523" i="4" s="1"/>
  <c r="AU522" i="4"/>
  <c r="V524" i="4"/>
  <c r="AE524" i="4"/>
  <c r="AG523" i="4"/>
  <c r="AH523" i="4" s="1"/>
  <c r="BW485" i="4"/>
  <c r="BC486" i="4"/>
  <c r="BF486" i="4" s="1"/>
  <c r="BG486" i="4" s="1"/>
  <c r="BA487" i="4"/>
  <c r="H499" i="4"/>
  <c r="AI523" i="4" l="1"/>
  <c r="W524" i="4"/>
  <c r="Z524" i="4" s="1"/>
  <c r="AA524" i="4" s="1"/>
  <c r="AF524" i="4" s="1"/>
  <c r="U525" i="4"/>
  <c r="BH486" i="4"/>
  <c r="BS486" i="4" s="1"/>
  <c r="BL486" i="4"/>
  <c r="AY487" i="4"/>
  <c r="BD487" i="4"/>
  <c r="BX485" i="4"/>
  <c r="G500" i="4"/>
  <c r="I499" i="4"/>
  <c r="L499" i="4" s="1"/>
  <c r="AB347" i="15" s="1"/>
  <c r="CA485" i="4" l="1"/>
  <c r="AF117" i="15"/>
  <c r="AB524" i="4"/>
  <c r="AM524" i="4" s="1"/>
  <c r="AN524" i="4" s="1"/>
  <c r="X525" i="4"/>
  <c r="Y525" i="4" s="1"/>
  <c r="S525" i="4"/>
  <c r="AJ523" i="4"/>
  <c r="AO524" i="4"/>
  <c r="AG524" i="4"/>
  <c r="AH524" i="4" s="1"/>
  <c r="AI524" i="4" s="1"/>
  <c r="AS524" i="4"/>
  <c r="AT524" i="4" s="1"/>
  <c r="AJ537" i="15" s="1"/>
  <c r="BT486" i="4"/>
  <c r="BU486" i="4"/>
  <c r="BV486" i="4" s="1"/>
  <c r="BM486" i="4"/>
  <c r="BN486" i="4" s="1"/>
  <c r="BO486" i="4" s="1"/>
  <c r="BY486" i="4"/>
  <c r="BZ486" i="4" s="1"/>
  <c r="AL498" i="15" s="1"/>
  <c r="BE487" i="4"/>
  <c r="BB487" i="4"/>
  <c r="BK487" i="4"/>
  <c r="O499" i="4"/>
  <c r="E498" i="12"/>
  <c r="F498" i="12" s="1"/>
  <c r="H498" i="12" s="1"/>
  <c r="J500" i="4"/>
  <c r="K500" i="4" s="1"/>
  <c r="E500" i="4"/>
  <c r="AQ523" i="4" l="1"/>
  <c r="AL523" i="4"/>
  <c r="AR523" i="4" s="1"/>
  <c r="AD404" i="15" s="1"/>
  <c r="AE525" i="4"/>
  <c r="V525" i="4"/>
  <c r="AK523" i="4"/>
  <c r="AP524" i="4"/>
  <c r="AJ524" i="4"/>
  <c r="BP486" i="4"/>
  <c r="BR486" i="4" s="1"/>
  <c r="BC487" i="4"/>
  <c r="BF487" i="4" s="1"/>
  <c r="BG487" i="4" s="1"/>
  <c r="BA488" i="4"/>
  <c r="H500" i="4"/>
  <c r="W525" i="4" l="1"/>
  <c r="Z525" i="4" s="1"/>
  <c r="AA525" i="4" s="1"/>
  <c r="AF525" i="4" s="1"/>
  <c r="U526" i="4"/>
  <c r="E522" i="14"/>
  <c r="F522" i="14" s="1"/>
  <c r="H522" i="14" s="1"/>
  <c r="AU523" i="4"/>
  <c r="AQ524" i="4"/>
  <c r="AK524" i="4"/>
  <c r="AL524" i="4"/>
  <c r="AR524" i="4" s="1"/>
  <c r="AD127" i="15" s="1"/>
  <c r="BW486" i="4"/>
  <c r="BQ486" i="4"/>
  <c r="BH487" i="4"/>
  <c r="BS487" i="4" s="1"/>
  <c r="BL487" i="4"/>
  <c r="AY488" i="4"/>
  <c r="BD488" i="4"/>
  <c r="BE488" i="4" s="1"/>
  <c r="BX486" i="4"/>
  <c r="I500" i="4"/>
  <c r="L500" i="4" s="1"/>
  <c r="AB350" i="15" s="1"/>
  <c r="G501" i="4"/>
  <c r="CA486" i="4" l="1"/>
  <c r="AF121" i="15"/>
  <c r="AB525" i="4"/>
  <c r="AM525" i="4" s="1"/>
  <c r="AN525" i="4" s="1"/>
  <c r="X526" i="4"/>
  <c r="Y526" i="4" s="1"/>
  <c r="S526" i="4"/>
  <c r="AG525" i="4"/>
  <c r="AH525" i="4" s="1"/>
  <c r="AI525" i="4" s="1"/>
  <c r="AJ525" i="4" s="1"/>
  <c r="AS525" i="4"/>
  <c r="AT525" i="4" s="1"/>
  <c r="AJ538" i="15" s="1"/>
  <c r="E523" i="14"/>
  <c r="F523" i="14" s="1"/>
  <c r="H523" i="14" s="1"/>
  <c r="AU524" i="4"/>
  <c r="BT487" i="4"/>
  <c r="BU487" i="4"/>
  <c r="BV487" i="4" s="1"/>
  <c r="BM487" i="4"/>
  <c r="BN487" i="4" s="1"/>
  <c r="BO487" i="4" s="1"/>
  <c r="BY487" i="4"/>
  <c r="BZ487" i="4" s="1"/>
  <c r="AL499" i="15" s="1"/>
  <c r="BB488" i="4"/>
  <c r="BK488" i="4"/>
  <c r="J501" i="4"/>
  <c r="K501" i="4" s="1"/>
  <c r="E501" i="4"/>
  <c r="O500" i="4"/>
  <c r="E499" i="12"/>
  <c r="F499" i="12" s="1"/>
  <c r="H499" i="12" s="1"/>
  <c r="AO525" i="4" l="1"/>
  <c r="AE526" i="4"/>
  <c r="V526" i="4"/>
  <c r="AL525" i="4"/>
  <c r="AP525" i="4"/>
  <c r="AR525" i="4" s="1"/>
  <c r="AD284" i="15" s="1"/>
  <c r="AK525" i="4"/>
  <c r="BP487" i="4"/>
  <c r="BQ487" i="4" s="1"/>
  <c r="BA489" i="4"/>
  <c r="BC488" i="4"/>
  <c r="H501" i="4"/>
  <c r="W526" i="4" l="1"/>
  <c r="Z526" i="4" s="1"/>
  <c r="AA526" i="4" s="1"/>
  <c r="AB526" i="4" s="1"/>
  <c r="AM526" i="4" s="1"/>
  <c r="U527" i="4"/>
  <c r="AQ525" i="4"/>
  <c r="E524" i="14"/>
  <c r="F524" i="14" s="1"/>
  <c r="H524" i="14" s="1"/>
  <c r="AU525" i="4"/>
  <c r="BF488" i="4"/>
  <c r="BG488" i="4" s="1"/>
  <c r="AY489" i="4"/>
  <c r="BK489" i="4" s="1"/>
  <c r="BD489" i="4"/>
  <c r="BW487" i="4"/>
  <c r="BR487" i="4"/>
  <c r="BX487" i="4" s="1"/>
  <c r="G502" i="4"/>
  <c r="I501" i="4"/>
  <c r="L501" i="4" s="1"/>
  <c r="AB352" i="15" s="1"/>
  <c r="CA487" i="4" l="1"/>
  <c r="AF116" i="15"/>
  <c r="AF526" i="4"/>
  <c r="AG526" i="4" s="1"/>
  <c r="S527" i="4"/>
  <c r="X527" i="4"/>
  <c r="Y527" i="4" s="1"/>
  <c r="AN526" i="4"/>
  <c r="AO526" i="4"/>
  <c r="BH488" i="4"/>
  <c r="BS488" i="4" s="1"/>
  <c r="BL488" i="4"/>
  <c r="BE489" i="4"/>
  <c r="BB489" i="4"/>
  <c r="E500" i="12"/>
  <c r="F500" i="12" s="1"/>
  <c r="H500" i="12" s="1"/>
  <c r="O501" i="4"/>
  <c r="J502" i="4"/>
  <c r="K502" i="4" s="1"/>
  <c r="E502" i="4"/>
  <c r="AS526" i="4" l="1"/>
  <c r="AT526" i="4" s="1"/>
  <c r="AJ539" i="15" s="1"/>
  <c r="V527" i="4"/>
  <c r="AE527" i="4"/>
  <c r="AH526" i="4"/>
  <c r="AI526" i="4" s="1"/>
  <c r="AJ526" i="4" s="1"/>
  <c r="AP526" i="4"/>
  <c r="BT488" i="4"/>
  <c r="BU488" i="4"/>
  <c r="BV488" i="4" s="1"/>
  <c r="BM488" i="4"/>
  <c r="BN488" i="4" s="1"/>
  <c r="BO488" i="4" s="1"/>
  <c r="BP488" i="4" s="1"/>
  <c r="BR488" i="4" s="1"/>
  <c r="BY488" i="4"/>
  <c r="BZ488" i="4" s="1"/>
  <c r="AL500" i="15" s="1"/>
  <c r="BC489" i="4"/>
  <c r="BF489" i="4" s="1"/>
  <c r="BG489" i="4" s="1"/>
  <c r="BA490" i="4"/>
  <c r="H502" i="4"/>
  <c r="W527" i="4" l="1"/>
  <c r="Z527" i="4" s="1"/>
  <c r="AA527" i="4" s="1"/>
  <c r="AB527" i="4" s="1"/>
  <c r="AM527" i="4" s="1"/>
  <c r="U528" i="4"/>
  <c r="X528" i="4" s="1"/>
  <c r="Y528" i="4" s="1"/>
  <c r="AK526" i="4"/>
  <c r="AQ526" i="4"/>
  <c r="AL526" i="4"/>
  <c r="AR526" i="4" s="1"/>
  <c r="AD296" i="15" s="1"/>
  <c r="BQ488" i="4"/>
  <c r="AY490" i="4"/>
  <c r="BD490" i="4"/>
  <c r="BH489" i="4"/>
  <c r="BS489" i="4" s="1"/>
  <c r="BL489" i="4"/>
  <c r="BW488" i="4"/>
  <c r="I502" i="4"/>
  <c r="L502" i="4" s="1"/>
  <c r="AB357" i="15" s="1"/>
  <c r="G503" i="4"/>
  <c r="AF527" i="4" l="1"/>
  <c r="S528" i="4"/>
  <c r="AN527" i="4"/>
  <c r="AO527" i="4"/>
  <c r="AG527" i="4"/>
  <c r="AH527" i="4" s="1"/>
  <c r="AI527" i="4" s="1"/>
  <c r="AS527" i="4"/>
  <c r="AT527" i="4" s="1"/>
  <c r="AJ540" i="15" s="1"/>
  <c r="E525" i="14"/>
  <c r="F525" i="14" s="1"/>
  <c r="H525" i="14" s="1"/>
  <c r="AU526" i="4"/>
  <c r="BT489" i="4"/>
  <c r="BU489" i="4"/>
  <c r="BV489" i="4" s="1"/>
  <c r="BX488" i="4"/>
  <c r="BE490" i="4"/>
  <c r="BK490" i="4"/>
  <c r="BB490" i="4"/>
  <c r="BM489" i="4"/>
  <c r="BN489" i="4" s="1"/>
  <c r="BO489" i="4" s="1"/>
  <c r="BY489" i="4"/>
  <c r="BZ489" i="4" s="1"/>
  <c r="AL501" i="15" s="1"/>
  <c r="E501" i="12"/>
  <c r="F501" i="12" s="1"/>
  <c r="H501" i="12" s="1"/>
  <c r="O502" i="4"/>
  <c r="J503" i="4"/>
  <c r="K503" i="4" s="1"/>
  <c r="E503" i="4"/>
  <c r="CA488" i="4" l="1"/>
  <c r="AF120" i="15"/>
  <c r="AE528" i="4"/>
  <c r="V528" i="4"/>
  <c r="AP527" i="4"/>
  <c r="AJ527" i="4"/>
  <c r="BP489" i="4"/>
  <c r="BW489" i="4" s="1"/>
  <c r="BA491" i="4"/>
  <c r="BC490" i="4"/>
  <c r="H503" i="4"/>
  <c r="U529" i="4" l="1"/>
  <c r="W528" i="4"/>
  <c r="Z528" i="4" s="1"/>
  <c r="AA528" i="4" s="1"/>
  <c r="AL527" i="4"/>
  <c r="AR527" i="4" s="1"/>
  <c r="AD305" i="15" s="1"/>
  <c r="AQ527" i="4"/>
  <c r="AK527" i="4"/>
  <c r="BR489" i="4"/>
  <c r="BX489" i="4" s="1"/>
  <c r="BQ489" i="4"/>
  <c r="BF490" i="4"/>
  <c r="BG490" i="4" s="1"/>
  <c r="AY491" i="4"/>
  <c r="BK491" i="4" s="1"/>
  <c r="BD491" i="4"/>
  <c r="I503" i="4"/>
  <c r="L503" i="4" s="1"/>
  <c r="AB359" i="15" s="1"/>
  <c r="G504" i="4"/>
  <c r="J504" i="4" s="1"/>
  <c r="K504" i="4" s="1"/>
  <c r="CA489" i="4" l="1"/>
  <c r="AF123" i="15"/>
  <c r="AB528" i="4"/>
  <c r="AM528" i="4" s="1"/>
  <c r="AF528" i="4"/>
  <c r="AS528" i="4" s="1"/>
  <c r="AT528" i="4" s="1"/>
  <c r="AJ541" i="15" s="1"/>
  <c r="S529" i="4"/>
  <c r="X529" i="4"/>
  <c r="E526" i="14"/>
  <c r="F526" i="14" s="1"/>
  <c r="H526" i="14" s="1"/>
  <c r="AU527" i="4"/>
  <c r="BH490" i="4"/>
  <c r="BS490" i="4" s="1"/>
  <c r="BL490" i="4"/>
  <c r="BE491" i="4"/>
  <c r="BB491" i="4"/>
  <c r="E504" i="4"/>
  <c r="O503" i="4"/>
  <c r="E502" i="12"/>
  <c r="F502" i="12" s="1"/>
  <c r="H502" i="12" s="1"/>
  <c r="AE529" i="4" l="1"/>
  <c r="V529" i="4"/>
  <c r="AG528" i="4"/>
  <c r="AH528" i="4" s="1"/>
  <c r="Y529" i="4"/>
  <c r="AN528" i="4"/>
  <c r="AO528" i="4"/>
  <c r="BT490" i="4"/>
  <c r="BU490" i="4"/>
  <c r="BV490" i="4" s="1"/>
  <c r="BA492" i="4"/>
  <c r="BC491" i="4"/>
  <c r="BF491" i="4" s="1"/>
  <c r="BG491" i="4" s="1"/>
  <c r="BM490" i="4"/>
  <c r="BN490" i="4" s="1"/>
  <c r="BO490" i="4" s="1"/>
  <c r="BY490" i="4"/>
  <c r="BZ490" i="4" s="1"/>
  <c r="AL502" i="15" s="1"/>
  <c r="H504" i="4"/>
  <c r="AP528" i="4" l="1"/>
  <c r="AI528" i="4"/>
  <c r="W529" i="4"/>
  <c r="Z529" i="4" s="1"/>
  <c r="AA529" i="4" s="1"/>
  <c r="U530" i="4"/>
  <c r="X530" i="4" s="1"/>
  <c r="BL491" i="4"/>
  <c r="BM491" i="4" s="1"/>
  <c r="BN491" i="4" s="1"/>
  <c r="BO491" i="4" s="1"/>
  <c r="BP491" i="4" s="1"/>
  <c r="BQ491" i="4" s="1"/>
  <c r="BH491" i="4"/>
  <c r="AY492" i="4"/>
  <c r="BD492" i="4"/>
  <c r="BP490" i="4"/>
  <c r="BR490" i="4" s="1"/>
  <c r="BX490" i="4" s="1"/>
  <c r="G505" i="4"/>
  <c r="J505" i="4" s="1"/>
  <c r="K505" i="4" s="1"/>
  <c r="I504" i="4"/>
  <c r="L504" i="4" s="1"/>
  <c r="AB364" i="15" s="1"/>
  <c r="CA490" i="4" l="1"/>
  <c r="AF126" i="15"/>
  <c r="AF529" i="4"/>
  <c r="AG529" i="4" s="1"/>
  <c r="AH529" i="4" s="1"/>
  <c r="AI529" i="4" s="1"/>
  <c r="AJ529" i="4" s="1"/>
  <c r="AK529" i="4" s="1"/>
  <c r="AB529" i="4"/>
  <c r="AM529" i="4" s="1"/>
  <c r="Y530" i="4"/>
  <c r="AJ528" i="4"/>
  <c r="AK528" i="4" s="1"/>
  <c r="S530" i="4"/>
  <c r="BS491" i="4"/>
  <c r="BT491" i="4" s="1"/>
  <c r="BQ490" i="4"/>
  <c r="E505" i="4"/>
  <c r="H505" i="4" s="1"/>
  <c r="G506" i="4" s="1"/>
  <c r="J506" i="4" s="1"/>
  <c r="K506" i="4" s="1"/>
  <c r="BW490" i="4"/>
  <c r="BE492" i="4"/>
  <c r="BK492" i="4"/>
  <c r="BB492" i="4"/>
  <c r="BR491" i="4"/>
  <c r="BY491" i="4"/>
  <c r="BZ491" i="4" s="1"/>
  <c r="AL503" i="15" s="1"/>
  <c r="O504" i="4"/>
  <c r="E503" i="12"/>
  <c r="F503" i="12" s="1"/>
  <c r="H503" i="12" s="1"/>
  <c r="AE530" i="4" l="1"/>
  <c r="V530" i="4"/>
  <c r="AQ528" i="4"/>
  <c r="AL528" i="4"/>
  <c r="AR528" i="4" s="1"/>
  <c r="AD316" i="15" s="1"/>
  <c r="AN529" i="4"/>
  <c r="AO529" i="4"/>
  <c r="AS529" i="4"/>
  <c r="AT529" i="4" s="1"/>
  <c r="AJ542" i="15" s="1"/>
  <c r="AL529" i="4"/>
  <c r="BU491" i="4"/>
  <c r="BV491" i="4" s="1"/>
  <c r="BW491" i="4" s="1"/>
  <c r="E506" i="4"/>
  <c r="I505" i="4"/>
  <c r="L505" i="4" s="1"/>
  <c r="AB366" i="15" s="1"/>
  <c r="BC492" i="4"/>
  <c r="BF492" i="4" s="1"/>
  <c r="BG492" i="4" s="1"/>
  <c r="BA493" i="4"/>
  <c r="AP529" i="4" l="1"/>
  <c r="AQ529" i="4" s="1"/>
  <c r="E527" i="14"/>
  <c r="F527" i="14" s="1"/>
  <c r="H527" i="14" s="1"/>
  <c r="AU528" i="4"/>
  <c r="U531" i="4"/>
  <c r="S531" i="4" s="1"/>
  <c r="AE531" i="4" s="1"/>
  <c r="W530" i="4"/>
  <c r="Z530" i="4" s="1"/>
  <c r="AA530" i="4" s="1"/>
  <c r="H506" i="4"/>
  <c r="I506" i="4" s="1"/>
  <c r="L506" i="4" s="1"/>
  <c r="AB368" i="15" s="1"/>
  <c r="E504" i="12"/>
  <c r="F504" i="12" s="1"/>
  <c r="H504" i="12" s="1"/>
  <c r="O505" i="4"/>
  <c r="BX491" i="4"/>
  <c r="AY493" i="4"/>
  <c r="BD493" i="4"/>
  <c r="BH492" i="4"/>
  <c r="BS492" i="4" s="1"/>
  <c r="BL492" i="4"/>
  <c r="CA491" i="4" l="1"/>
  <c r="AF128" i="15"/>
  <c r="V531" i="4"/>
  <c r="U532" i="4" s="1"/>
  <c r="S532" i="4" s="1"/>
  <c r="AR529" i="4"/>
  <c r="AF530" i="4"/>
  <c r="AS530" i="4" s="1"/>
  <c r="AT530" i="4" s="1"/>
  <c r="AJ543" i="15" s="1"/>
  <c r="AB530" i="4"/>
  <c r="AM530" i="4" s="1"/>
  <c r="X531" i="4"/>
  <c r="Y531" i="4" s="1"/>
  <c r="G507" i="4"/>
  <c r="J507" i="4" s="1"/>
  <c r="K507" i="4" s="1"/>
  <c r="BT492" i="4"/>
  <c r="BU492" i="4"/>
  <c r="BV492" i="4" s="1"/>
  <c r="BE493" i="4"/>
  <c r="BM492" i="4"/>
  <c r="BN492" i="4" s="1"/>
  <c r="BO492" i="4" s="1"/>
  <c r="BY492" i="4"/>
  <c r="BZ492" i="4" s="1"/>
  <c r="AL504" i="15" s="1"/>
  <c r="BB493" i="4"/>
  <c r="BK493" i="4"/>
  <c r="E505" i="12"/>
  <c r="F505" i="12" s="1"/>
  <c r="H505" i="12" s="1"/>
  <c r="O506" i="4"/>
  <c r="E528" i="14" l="1"/>
  <c r="F528" i="14" s="1"/>
  <c r="H528" i="14" s="1"/>
  <c r="AD352" i="15"/>
  <c r="AU529" i="4"/>
  <c r="W531" i="4"/>
  <c r="V532" i="4" s="1"/>
  <c r="AE532" i="4"/>
  <c r="AN530" i="4"/>
  <c r="AO530" i="4"/>
  <c r="AG530" i="4"/>
  <c r="AH530" i="4" s="1"/>
  <c r="AI530" i="4" s="1"/>
  <c r="X532" i="4"/>
  <c r="Y532" i="4" s="1"/>
  <c r="E507" i="4"/>
  <c r="H507" i="4" s="1"/>
  <c r="BC493" i="4"/>
  <c r="BF493" i="4" s="1"/>
  <c r="BG493" i="4" s="1"/>
  <c r="BA494" i="4"/>
  <c r="BP492" i="4"/>
  <c r="Z531" i="4" l="1"/>
  <c r="AA531" i="4" s="1"/>
  <c r="AP530" i="4"/>
  <c r="AJ530" i="4"/>
  <c r="AK530" i="4" s="1"/>
  <c r="U533" i="4"/>
  <c r="X533" i="4" s="1"/>
  <c r="W532" i="4"/>
  <c r="Z532" i="4" s="1"/>
  <c r="AA532" i="4" s="1"/>
  <c r="BL493" i="4"/>
  <c r="BH493" i="4"/>
  <c r="BS493" i="4" s="1"/>
  <c r="BW492" i="4"/>
  <c r="BR492" i="4"/>
  <c r="BX492" i="4" s="1"/>
  <c r="BQ492" i="4"/>
  <c r="AY494" i="4"/>
  <c r="BD494" i="4"/>
  <c r="I507" i="4"/>
  <c r="L507" i="4" s="1"/>
  <c r="AB371" i="15" s="1"/>
  <c r="G508" i="4"/>
  <c r="J508" i="4" s="1"/>
  <c r="K508" i="4" s="1"/>
  <c r="CA492" i="4" l="1"/>
  <c r="AF130" i="15"/>
  <c r="AB531" i="4"/>
  <c r="AM531" i="4" s="1"/>
  <c r="AN531" i="4" s="1"/>
  <c r="AF531" i="4"/>
  <c r="Y533" i="4"/>
  <c r="S533" i="4"/>
  <c r="AL530" i="4"/>
  <c r="AR530" i="4" s="1"/>
  <c r="AD389" i="15" s="1"/>
  <c r="AQ530" i="4"/>
  <c r="AB532" i="4"/>
  <c r="AM532" i="4" s="1"/>
  <c r="AN532" i="4" s="1"/>
  <c r="AF532" i="4"/>
  <c r="AG532" i="4" s="1"/>
  <c r="AH532" i="4" s="1"/>
  <c r="AI532" i="4" s="1"/>
  <c r="BT493" i="4"/>
  <c r="BU493" i="4"/>
  <c r="BV493" i="4" s="1"/>
  <c r="BE494" i="4"/>
  <c r="BB494" i="4"/>
  <c r="BK494" i="4"/>
  <c r="BM493" i="4"/>
  <c r="BN493" i="4" s="1"/>
  <c r="BO493" i="4" s="1"/>
  <c r="BY493" i="4"/>
  <c r="BZ493" i="4" s="1"/>
  <c r="AL505" i="15" s="1"/>
  <c r="E506" i="12"/>
  <c r="F506" i="12" s="1"/>
  <c r="H506" i="12" s="1"/>
  <c r="O507" i="4"/>
  <c r="E508" i="4"/>
  <c r="AG531" i="4" l="1"/>
  <c r="AH531" i="4" s="1"/>
  <c r="AI531" i="4" s="1"/>
  <c r="AS531" i="4"/>
  <c r="AT531" i="4" s="1"/>
  <c r="AJ544" i="15" s="1"/>
  <c r="AO531" i="4"/>
  <c r="AP531" i="4" s="1"/>
  <c r="AJ532" i="4"/>
  <c r="AL532" i="4" s="1"/>
  <c r="E529" i="14"/>
  <c r="F529" i="14" s="1"/>
  <c r="H529" i="14" s="1"/>
  <c r="AU530" i="4"/>
  <c r="AS532" i="4"/>
  <c r="AT532" i="4" s="1"/>
  <c r="AJ545" i="15" s="1"/>
  <c r="AE533" i="4"/>
  <c r="V533" i="4"/>
  <c r="BC494" i="4"/>
  <c r="BF494" i="4" s="1"/>
  <c r="BG494" i="4" s="1"/>
  <c r="BA495" i="4"/>
  <c r="BP493" i="4"/>
  <c r="H508" i="4"/>
  <c r="AO532" i="4" l="1"/>
  <c r="AJ531" i="4"/>
  <c r="AK531" i="4" s="1"/>
  <c r="U534" i="4"/>
  <c r="W533" i="4"/>
  <c r="Z533" i="4" s="1"/>
  <c r="AA533" i="4" s="1"/>
  <c r="AP532" i="4"/>
  <c r="AR532" i="4" s="1"/>
  <c r="AD387" i="15" s="1"/>
  <c r="AK532" i="4"/>
  <c r="BH494" i="4"/>
  <c r="BS494" i="4" s="1"/>
  <c r="BL494" i="4"/>
  <c r="AY495" i="4"/>
  <c r="BD495" i="4"/>
  <c r="BW493" i="4"/>
  <c r="BR493" i="4"/>
  <c r="BX493" i="4" s="1"/>
  <c r="BQ493" i="4"/>
  <c r="I508" i="4"/>
  <c r="L508" i="4" s="1"/>
  <c r="AB374" i="15" s="1"/>
  <c r="G509" i="4"/>
  <c r="J509" i="4" s="1"/>
  <c r="K509" i="4" s="1"/>
  <c r="CA493" i="4" l="1"/>
  <c r="AF140" i="15"/>
  <c r="AQ531" i="4"/>
  <c r="AL531" i="4"/>
  <c r="AR531" i="4" s="1"/>
  <c r="AD383" i="15" s="1"/>
  <c r="E531" i="14"/>
  <c r="F531" i="14" s="1"/>
  <c r="H531" i="14" s="1"/>
  <c r="AU532" i="4"/>
  <c r="AF533" i="4"/>
  <c r="AG533" i="4" s="1"/>
  <c r="AH533" i="4" s="1"/>
  <c r="AI533" i="4" s="1"/>
  <c r="AJ533" i="4" s="1"/>
  <c r="AK533" i="4" s="1"/>
  <c r="AB533" i="4"/>
  <c r="AM533" i="4" s="1"/>
  <c r="S534" i="4"/>
  <c r="X534" i="4"/>
  <c r="Y534" i="4" s="1"/>
  <c r="AQ532" i="4"/>
  <c r="BT494" i="4"/>
  <c r="BU494" i="4"/>
  <c r="BV494" i="4" s="1"/>
  <c r="BE495" i="4"/>
  <c r="BM494" i="4"/>
  <c r="BN494" i="4" s="1"/>
  <c r="BO494" i="4" s="1"/>
  <c r="BY494" i="4"/>
  <c r="BZ494" i="4" s="1"/>
  <c r="AL506" i="15" s="1"/>
  <c r="BB495" i="4"/>
  <c r="BK495" i="4"/>
  <c r="E509" i="4"/>
  <c r="O508" i="4"/>
  <c r="E507" i="12"/>
  <c r="F507" i="12" s="1"/>
  <c r="H507" i="12" s="1"/>
  <c r="E530" i="14" l="1"/>
  <c r="F530" i="14" s="1"/>
  <c r="H530" i="14" s="1"/>
  <c r="AU531" i="4"/>
  <c r="AN533" i="4"/>
  <c r="AO533" i="4"/>
  <c r="AS533" i="4"/>
  <c r="AT533" i="4" s="1"/>
  <c r="AJ546" i="15" s="1"/>
  <c r="AL533" i="4"/>
  <c r="AE534" i="4"/>
  <c r="V534" i="4"/>
  <c r="BA496" i="4"/>
  <c r="BC495" i="4"/>
  <c r="BP494" i="4"/>
  <c r="H509" i="4"/>
  <c r="W534" i="4" l="1"/>
  <c r="Z534" i="4" s="1"/>
  <c r="AA534" i="4" s="1"/>
  <c r="U535" i="4"/>
  <c r="X535" i="4" s="1"/>
  <c r="Y535" i="4" s="1"/>
  <c r="AP533" i="4"/>
  <c r="AQ533" i="4" s="1"/>
  <c r="BW494" i="4"/>
  <c r="BR494" i="4"/>
  <c r="BX494" i="4" s="1"/>
  <c r="BF495" i="4"/>
  <c r="BG495" i="4" s="1"/>
  <c r="BQ494" i="4"/>
  <c r="AY496" i="4"/>
  <c r="BK496" i="4" s="1"/>
  <c r="BD496" i="4"/>
  <c r="G510" i="4"/>
  <c r="J510" i="4" s="1"/>
  <c r="K510" i="4" s="1"/>
  <c r="I509" i="4"/>
  <c r="L509" i="4" s="1"/>
  <c r="AB376" i="15" s="1"/>
  <c r="CA494" i="4" l="1"/>
  <c r="AF148" i="15"/>
  <c r="AF534" i="4"/>
  <c r="AG534" i="4" s="1"/>
  <c r="AH534" i="4" s="1"/>
  <c r="AI534" i="4" s="1"/>
  <c r="AJ534" i="4" s="1"/>
  <c r="AK534" i="4" s="1"/>
  <c r="AB534" i="4"/>
  <c r="AM534" i="4" s="1"/>
  <c r="S535" i="4"/>
  <c r="AR533" i="4"/>
  <c r="AD412" i="15" s="1"/>
  <c r="BB496" i="4"/>
  <c r="BA497" i="4" s="1"/>
  <c r="BE496" i="4"/>
  <c r="BH495" i="4"/>
  <c r="BS495" i="4" s="1"/>
  <c r="BL495" i="4"/>
  <c r="E510" i="4"/>
  <c r="O509" i="4"/>
  <c r="E508" i="12"/>
  <c r="F508" i="12" s="1"/>
  <c r="H508" i="12" s="1"/>
  <c r="AE535" i="4" l="1"/>
  <c r="V535" i="4"/>
  <c r="AN534" i="4"/>
  <c r="AO534" i="4"/>
  <c r="E532" i="14"/>
  <c r="F532" i="14" s="1"/>
  <c r="H532" i="14" s="1"/>
  <c r="AU533" i="4"/>
  <c r="AS534" i="4"/>
  <c r="AT534" i="4" s="1"/>
  <c r="AJ547" i="15" s="1"/>
  <c r="AL534" i="4"/>
  <c r="BC496" i="4"/>
  <c r="BF496" i="4" s="1"/>
  <c r="BG496" i="4" s="1"/>
  <c r="BT495" i="4"/>
  <c r="BU495" i="4"/>
  <c r="BV495" i="4" s="1"/>
  <c r="AY497" i="4"/>
  <c r="BD497" i="4"/>
  <c r="BM495" i="4"/>
  <c r="BN495" i="4" s="1"/>
  <c r="BO495" i="4" s="1"/>
  <c r="BY495" i="4"/>
  <c r="BZ495" i="4" s="1"/>
  <c r="AL507" i="15" s="1"/>
  <c r="H510" i="4"/>
  <c r="AP534" i="4" l="1"/>
  <c r="AQ534" i="4" s="1"/>
  <c r="W535" i="4"/>
  <c r="Z535" i="4" s="1"/>
  <c r="AA535" i="4" s="1"/>
  <c r="U536" i="4"/>
  <c r="S536" i="4" s="1"/>
  <c r="BL496" i="4"/>
  <c r="BM496" i="4" s="1"/>
  <c r="BN496" i="4" s="1"/>
  <c r="BO496" i="4" s="1"/>
  <c r="BP496" i="4" s="1"/>
  <c r="BQ496" i="4" s="1"/>
  <c r="BH496" i="4"/>
  <c r="BB497" i="4"/>
  <c r="BK497" i="4"/>
  <c r="BP495" i="4"/>
  <c r="BQ495" i="4" s="1"/>
  <c r="BE497" i="4"/>
  <c r="G511" i="4"/>
  <c r="I510" i="4"/>
  <c r="L510" i="4" s="1"/>
  <c r="AB379" i="15" s="1"/>
  <c r="AR534" i="4" l="1"/>
  <c r="AE536" i="4"/>
  <c r="V536" i="4"/>
  <c r="AB535" i="4"/>
  <c r="AM535" i="4" s="1"/>
  <c r="AF535" i="4"/>
  <c r="AG535" i="4" s="1"/>
  <c r="AH535" i="4" s="1"/>
  <c r="AI535" i="4" s="1"/>
  <c r="AJ535" i="4" s="1"/>
  <c r="X536" i="4"/>
  <c r="BS496" i="4"/>
  <c r="BT496" i="4" s="1"/>
  <c r="BY496" i="4"/>
  <c r="BZ496" i="4" s="1"/>
  <c r="AL508" i="15" s="1"/>
  <c r="BR496" i="4"/>
  <c r="BW495" i="4"/>
  <c r="BR495" i="4"/>
  <c r="BX495" i="4" s="1"/>
  <c r="BC497" i="4"/>
  <c r="BF497" i="4" s="1"/>
  <c r="BG497" i="4" s="1"/>
  <c r="BA498" i="4"/>
  <c r="O510" i="4"/>
  <c r="E509" i="12"/>
  <c r="F509" i="12" s="1"/>
  <c r="H509" i="12" s="1"/>
  <c r="J511" i="4"/>
  <c r="K511" i="4" s="1"/>
  <c r="E511" i="4"/>
  <c r="CA495" i="4" l="1"/>
  <c r="AF152" i="15"/>
  <c r="E533" i="14"/>
  <c r="F533" i="14" s="1"/>
  <c r="H533" i="14" s="1"/>
  <c r="AD419" i="15"/>
  <c r="AU534" i="4"/>
  <c r="AK535" i="4"/>
  <c r="Y536" i="4"/>
  <c r="AS535" i="4"/>
  <c r="AT535" i="4" s="1"/>
  <c r="AJ548" i="15" s="1"/>
  <c r="AL535" i="4"/>
  <c r="W536" i="4"/>
  <c r="U537" i="4"/>
  <c r="AN535" i="4"/>
  <c r="AO535" i="4"/>
  <c r="BU496" i="4"/>
  <c r="BV496" i="4" s="1"/>
  <c r="BH497" i="4"/>
  <c r="BS497" i="4" s="1"/>
  <c r="BL497" i="4"/>
  <c r="AY498" i="4"/>
  <c r="BD498" i="4"/>
  <c r="BE498" i="4" s="1"/>
  <c r="H511" i="4"/>
  <c r="X537" i="4" l="1"/>
  <c r="Y537" i="4" s="1"/>
  <c r="S537" i="4"/>
  <c r="AE537" i="4" s="1"/>
  <c r="AP535" i="4"/>
  <c r="AQ535" i="4" s="1"/>
  <c r="Z536" i="4"/>
  <c r="AA536" i="4" s="1"/>
  <c r="BT497" i="4"/>
  <c r="BU497" i="4"/>
  <c r="BV497" i="4" s="1"/>
  <c r="BW496" i="4"/>
  <c r="BX496" i="4"/>
  <c r="BM497" i="4"/>
  <c r="BN497" i="4" s="1"/>
  <c r="BO497" i="4" s="1"/>
  <c r="BY497" i="4"/>
  <c r="BZ497" i="4" s="1"/>
  <c r="AL509" i="15" s="1"/>
  <c r="BB498" i="4"/>
  <c r="BK498" i="4"/>
  <c r="G512" i="4"/>
  <c r="J512" i="4" s="1"/>
  <c r="K512" i="4" s="1"/>
  <c r="I511" i="4"/>
  <c r="L511" i="4" s="1"/>
  <c r="AB381" i="15" s="1"/>
  <c r="CA496" i="4" l="1"/>
  <c r="AF154" i="15"/>
  <c r="V537" i="4"/>
  <c r="U538" i="4" s="1"/>
  <c r="X538" i="4" s="1"/>
  <c r="AR535" i="4"/>
  <c r="AD421" i="15" s="1"/>
  <c r="AB536" i="4"/>
  <c r="AM536" i="4" s="1"/>
  <c r="AF536" i="4"/>
  <c r="AS536" i="4" s="1"/>
  <c r="AT536" i="4" s="1"/>
  <c r="AJ549" i="15" s="1"/>
  <c r="BP497" i="4"/>
  <c r="E512" i="4"/>
  <c r="H512" i="4" s="1"/>
  <c r="BC498" i="4"/>
  <c r="BF498" i="4" s="1"/>
  <c r="BG498" i="4" s="1"/>
  <c r="BA499" i="4"/>
  <c r="E510" i="12"/>
  <c r="F510" i="12" s="1"/>
  <c r="H510" i="12" s="1"/>
  <c r="O511" i="4"/>
  <c r="W537" i="4" l="1"/>
  <c r="Z537" i="4" s="1"/>
  <c r="AA537" i="4" s="1"/>
  <c r="AB537" i="4" s="1"/>
  <c r="AM537" i="4" s="1"/>
  <c r="AN537" i="4" s="1"/>
  <c r="Y538" i="4"/>
  <c r="AG536" i="4"/>
  <c r="S538" i="4"/>
  <c r="AN536" i="4"/>
  <c r="AO536" i="4"/>
  <c r="E534" i="14"/>
  <c r="F534" i="14" s="1"/>
  <c r="H534" i="14" s="1"/>
  <c r="AU535" i="4"/>
  <c r="AY499" i="4"/>
  <c r="BD499" i="4"/>
  <c r="BW497" i="4"/>
  <c r="BR497" i="4"/>
  <c r="BX497" i="4" s="1"/>
  <c r="BH498" i="4"/>
  <c r="BS498" i="4" s="1"/>
  <c r="BL498" i="4"/>
  <c r="BQ497" i="4"/>
  <c r="G513" i="4"/>
  <c r="J513" i="4" s="1"/>
  <c r="K513" i="4" s="1"/>
  <c r="I512" i="4"/>
  <c r="L512" i="4" s="1"/>
  <c r="AB384" i="15" s="1"/>
  <c r="CA497" i="4" l="1"/>
  <c r="AF156" i="15"/>
  <c r="AF537" i="4"/>
  <c r="AG537" i="4" s="1"/>
  <c r="AH537" i="4" s="1"/>
  <c r="AI537" i="4" s="1"/>
  <c r="AJ537" i="4" s="1"/>
  <c r="AK537" i="4" s="1"/>
  <c r="AE538" i="4"/>
  <c r="V538" i="4"/>
  <c r="AP536" i="4"/>
  <c r="AO537" i="4" s="1"/>
  <c r="AH536" i="4"/>
  <c r="AI536" i="4" s="1"/>
  <c r="BM498" i="4"/>
  <c r="BN498" i="4" s="1"/>
  <c r="BO498" i="4" s="1"/>
  <c r="BY498" i="4"/>
  <c r="BZ498" i="4" s="1"/>
  <c r="AL510" i="15" s="1"/>
  <c r="BE499" i="4"/>
  <c r="BT498" i="4"/>
  <c r="BU498" i="4"/>
  <c r="BV498" i="4" s="1"/>
  <c r="BK499" i="4"/>
  <c r="BB499" i="4"/>
  <c r="O512" i="4"/>
  <c r="E511" i="12"/>
  <c r="F511" i="12" s="1"/>
  <c r="H511" i="12" s="1"/>
  <c r="E513" i="4"/>
  <c r="AS537" i="4" l="1"/>
  <c r="AT537" i="4" s="1"/>
  <c r="AJ550" i="15" s="1"/>
  <c r="AL537" i="4"/>
  <c r="AP537" i="4"/>
  <c r="AQ537" i="4" s="1"/>
  <c r="AJ536" i="4"/>
  <c r="AK536" i="4" s="1"/>
  <c r="W538" i="4"/>
  <c r="Z538" i="4" s="1"/>
  <c r="AA538" i="4" s="1"/>
  <c r="U539" i="4"/>
  <c r="X539" i="4" s="1"/>
  <c r="BA500" i="4"/>
  <c r="BC499" i="4"/>
  <c r="BP498" i="4"/>
  <c r="H513" i="4"/>
  <c r="S539" i="4" l="1"/>
  <c r="Y539" i="4"/>
  <c r="AR537" i="4"/>
  <c r="AD428" i="15" s="1"/>
  <c r="AB538" i="4"/>
  <c r="AM538" i="4" s="1"/>
  <c r="AF538" i="4"/>
  <c r="AL536" i="4"/>
  <c r="AR536" i="4" s="1"/>
  <c r="AD427" i="15" s="1"/>
  <c r="AQ536" i="4"/>
  <c r="AY500" i="4"/>
  <c r="BK500" i="4" s="1"/>
  <c r="BD500" i="4"/>
  <c r="BW498" i="4"/>
  <c r="BR498" i="4"/>
  <c r="BX498" i="4" s="1"/>
  <c r="BQ498" i="4"/>
  <c r="BF499" i="4"/>
  <c r="BG499" i="4" s="1"/>
  <c r="I513" i="4"/>
  <c r="L513" i="4" s="1"/>
  <c r="AB386" i="15" s="1"/>
  <c r="G514" i="4"/>
  <c r="J514" i="4" s="1"/>
  <c r="K514" i="4" s="1"/>
  <c r="CA498" i="4" l="1"/>
  <c r="AF160" i="15"/>
  <c r="AE539" i="4"/>
  <c r="V539" i="4"/>
  <c r="E536" i="14"/>
  <c r="F536" i="14" s="1"/>
  <c r="H536" i="14" s="1"/>
  <c r="AU537" i="4"/>
  <c r="AS538" i="4"/>
  <c r="AT538" i="4" s="1"/>
  <c r="AJ551" i="15" s="1"/>
  <c r="E535" i="14"/>
  <c r="F535" i="14" s="1"/>
  <c r="H535" i="14" s="1"/>
  <c r="AU536" i="4"/>
  <c r="AG538" i="4"/>
  <c r="AH538" i="4" s="1"/>
  <c r="AI538" i="4" s="1"/>
  <c r="AJ538" i="4" s="1"/>
  <c r="AN538" i="4"/>
  <c r="AO538" i="4"/>
  <c r="BB500" i="4"/>
  <c r="BC500" i="4" s="1"/>
  <c r="E514" i="4"/>
  <c r="H514" i="4" s="1"/>
  <c r="BE500" i="4"/>
  <c r="BL499" i="4"/>
  <c r="BH499" i="4"/>
  <c r="BS499" i="4" s="1"/>
  <c r="O513" i="4"/>
  <c r="E512" i="12"/>
  <c r="F512" i="12" s="1"/>
  <c r="H512" i="12" s="1"/>
  <c r="AL538" i="4" l="1"/>
  <c r="W539" i="4"/>
  <c r="Z539" i="4" s="1"/>
  <c r="AA539" i="4" s="1"/>
  <c r="AB539" i="4" s="1"/>
  <c r="AM539" i="4" s="1"/>
  <c r="AN539" i="4" s="1"/>
  <c r="U540" i="4"/>
  <c r="X540" i="4" s="1"/>
  <c r="Y540" i="4" s="1"/>
  <c r="AP538" i="4"/>
  <c r="AK538" i="4"/>
  <c r="BA501" i="4"/>
  <c r="BD501" i="4" s="1"/>
  <c r="BF500" i="4"/>
  <c r="BG500" i="4" s="1"/>
  <c r="BT499" i="4"/>
  <c r="BU499" i="4"/>
  <c r="BV499" i="4" s="1"/>
  <c r="BM499" i="4"/>
  <c r="BN499" i="4" s="1"/>
  <c r="BO499" i="4" s="1"/>
  <c r="BP499" i="4" s="1"/>
  <c r="BR499" i="4" s="1"/>
  <c r="BY499" i="4"/>
  <c r="BZ499" i="4" s="1"/>
  <c r="AL511" i="15" s="1"/>
  <c r="I514" i="4"/>
  <c r="L514" i="4" s="1"/>
  <c r="AB392" i="15" s="1"/>
  <c r="G515" i="4"/>
  <c r="J515" i="4" s="1"/>
  <c r="K515" i="4" s="1"/>
  <c r="AR538" i="4" l="1"/>
  <c r="AD431" i="15" s="1"/>
  <c r="S540" i="4"/>
  <c r="AE540" i="4" s="1"/>
  <c r="AF539" i="4"/>
  <c r="AS539" i="4" s="1"/>
  <c r="AT539" i="4" s="1"/>
  <c r="AJ552" i="15" s="1"/>
  <c r="AQ538" i="4"/>
  <c r="E537" i="14"/>
  <c r="F537" i="14" s="1"/>
  <c r="H537" i="14" s="1"/>
  <c r="AU538" i="4"/>
  <c r="AO539" i="4"/>
  <c r="AY501" i="4"/>
  <c r="BB501" i="4" s="1"/>
  <c r="BH500" i="4"/>
  <c r="BS500" i="4" s="1"/>
  <c r="BL500" i="4"/>
  <c r="BM500" i="4" s="1"/>
  <c r="BN500" i="4" s="1"/>
  <c r="BO500" i="4" s="1"/>
  <c r="BP500" i="4" s="1"/>
  <c r="BQ500" i="4" s="1"/>
  <c r="BQ499" i="4"/>
  <c r="BW499" i="4"/>
  <c r="E515" i="4"/>
  <c r="H515" i="4" s="1"/>
  <c r="BE501" i="4"/>
  <c r="E513" i="12"/>
  <c r="F513" i="12" s="1"/>
  <c r="H513" i="12" s="1"/>
  <c r="O514" i="4"/>
  <c r="V540" i="4" l="1"/>
  <c r="W540" i="4" s="1"/>
  <c r="Z540" i="4" s="1"/>
  <c r="AA540" i="4" s="1"/>
  <c r="AG539" i="4"/>
  <c r="AH539" i="4" s="1"/>
  <c r="AI539" i="4" s="1"/>
  <c r="AJ539" i="4" s="1"/>
  <c r="AK539" i="4" s="1"/>
  <c r="AP539" i="4"/>
  <c r="BY500" i="4"/>
  <c r="BZ500" i="4" s="1"/>
  <c r="AL512" i="15" s="1"/>
  <c r="BK501" i="4"/>
  <c r="BT500" i="4"/>
  <c r="BX499" i="4"/>
  <c r="BU500" i="4"/>
  <c r="BA502" i="4"/>
  <c r="BC501" i="4"/>
  <c r="BR500" i="4"/>
  <c r="I515" i="4"/>
  <c r="L515" i="4" s="1"/>
  <c r="AB395" i="15" s="1"/>
  <c r="G516" i="4"/>
  <c r="J516" i="4" s="1"/>
  <c r="K516" i="4" s="1"/>
  <c r="CA499" i="4" l="1"/>
  <c r="AF162" i="15"/>
  <c r="U541" i="4"/>
  <c r="X541" i="4" s="1"/>
  <c r="Y541" i="4" s="1"/>
  <c r="AB540" i="4"/>
  <c r="AM540" i="4" s="1"/>
  <c r="AN540" i="4" s="1"/>
  <c r="AF540" i="4"/>
  <c r="AL539" i="4"/>
  <c r="AR539" i="4" s="1"/>
  <c r="AD437" i="15" s="1"/>
  <c r="AQ539" i="4"/>
  <c r="BV500" i="4"/>
  <c r="BW500" i="4" s="1"/>
  <c r="BF501" i="4"/>
  <c r="BG501" i="4" s="1"/>
  <c r="AY502" i="4"/>
  <c r="BK502" i="4" s="1"/>
  <c r="BD502" i="4"/>
  <c r="E516" i="4"/>
  <c r="E514" i="12"/>
  <c r="F514" i="12" s="1"/>
  <c r="H514" i="12" s="1"/>
  <c r="O515" i="4"/>
  <c r="S541" i="4" l="1"/>
  <c r="AE541" i="4" s="1"/>
  <c r="AG540" i="4"/>
  <c r="AH540" i="4" s="1"/>
  <c r="AI540" i="4" s="1"/>
  <c r="AJ540" i="4" s="1"/>
  <c r="AL540" i="4" s="1"/>
  <c r="AS540" i="4"/>
  <c r="AT540" i="4" s="1"/>
  <c r="AJ553" i="15" s="1"/>
  <c r="AO540" i="4"/>
  <c r="AP540" i="4" s="1"/>
  <c r="E538" i="14"/>
  <c r="F538" i="14" s="1"/>
  <c r="H538" i="14" s="1"/>
  <c r="AU539" i="4"/>
  <c r="BX500" i="4"/>
  <c r="BH501" i="4"/>
  <c r="BS501" i="4" s="1"/>
  <c r="BL501" i="4"/>
  <c r="BE502" i="4"/>
  <c r="BB502" i="4"/>
  <c r="H516" i="4"/>
  <c r="CA500" i="4" l="1"/>
  <c r="AF166" i="15"/>
  <c r="V541" i="4"/>
  <c r="W541" i="4" s="1"/>
  <c r="Z541" i="4" s="1"/>
  <c r="AA541" i="4" s="1"/>
  <c r="AR540" i="4"/>
  <c r="AK540" i="4"/>
  <c r="AQ540" i="4"/>
  <c r="U542" i="4"/>
  <c r="BM501" i="4"/>
  <c r="BN501" i="4" s="1"/>
  <c r="BO501" i="4" s="1"/>
  <c r="BP501" i="4" s="1"/>
  <c r="BY501" i="4"/>
  <c r="BZ501" i="4" s="1"/>
  <c r="AL513" i="15" s="1"/>
  <c r="BA503" i="4"/>
  <c r="BC502" i="4"/>
  <c r="BT501" i="4"/>
  <c r="BU501" i="4"/>
  <c r="BV501" i="4" s="1"/>
  <c r="G517" i="4"/>
  <c r="J517" i="4" s="1"/>
  <c r="K517" i="4" s="1"/>
  <c r="I516" i="4"/>
  <c r="L516" i="4" s="1"/>
  <c r="AB400" i="15" s="1"/>
  <c r="E539" i="14" l="1"/>
  <c r="F539" i="14" s="1"/>
  <c r="H539" i="14" s="1"/>
  <c r="AD439" i="15"/>
  <c r="AU540" i="4"/>
  <c r="X542" i="4"/>
  <c r="Y542" i="4" s="1"/>
  <c r="S542" i="4"/>
  <c r="AB541" i="4"/>
  <c r="AM541" i="4" s="1"/>
  <c r="AF541" i="4"/>
  <c r="E517" i="4"/>
  <c r="H517" i="4" s="1"/>
  <c r="BR501" i="4"/>
  <c r="BX501" i="4" s="1"/>
  <c r="AY503" i="4"/>
  <c r="BK503" i="4" s="1"/>
  <c r="BD503" i="4"/>
  <c r="BF502" i="4"/>
  <c r="BG502" i="4" s="1"/>
  <c r="BQ501" i="4"/>
  <c r="E515" i="12"/>
  <c r="F515" i="12" s="1"/>
  <c r="H515" i="12" s="1"/>
  <c r="O516" i="4"/>
  <c r="CA501" i="4" l="1"/>
  <c r="AF168" i="15"/>
  <c r="AS541" i="4"/>
  <c r="AT541" i="4" s="1"/>
  <c r="AJ554" i="15" s="1"/>
  <c r="AG541" i="4"/>
  <c r="AH541" i="4" s="1"/>
  <c r="AI541" i="4" s="1"/>
  <c r="AO541" i="4"/>
  <c r="AP541" i="4" s="1"/>
  <c r="AN541" i="4"/>
  <c r="V542" i="4"/>
  <c r="AE542" i="4"/>
  <c r="BB503" i="4"/>
  <c r="BA504" i="4" s="1"/>
  <c r="AY504" i="4" s="1"/>
  <c r="BW501" i="4"/>
  <c r="BE503" i="4"/>
  <c r="BL502" i="4"/>
  <c r="BM502" i="4" s="1"/>
  <c r="BN502" i="4" s="1"/>
  <c r="BO502" i="4" s="1"/>
  <c r="BH502" i="4"/>
  <c r="BS502" i="4" s="1"/>
  <c r="G518" i="4"/>
  <c r="J518" i="4" s="1"/>
  <c r="K518" i="4" s="1"/>
  <c r="I517" i="4"/>
  <c r="L517" i="4" s="1"/>
  <c r="AB406" i="15" s="1"/>
  <c r="AJ541" i="4" l="1"/>
  <c r="AK541" i="4" s="1"/>
  <c r="U543" i="4"/>
  <c r="W542" i="4"/>
  <c r="Z542" i="4" s="1"/>
  <c r="AA542" i="4" s="1"/>
  <c r="BC503" i="4"/>
  <c r="BB504" i="4" s="1"/>
  <c r="BD504" i="4"/>
  <c r="BE504" i="4" s="1"/>
  <c r="BK504" i="4"/>
  <c r="BT502" i="4"/>
  <c r="BU502" i="4"/>
  <c r="BV502" i="4" s="1"/>
  <c r="BP502" i="4"/>
  <c r="BQ502" i="4" s="1"/>
  <c r="BY502" i="4"/>
  <c r="BZ502" i="4" s="1"/>
  <c r="AL514" i="15" s="1"/>
  <c r="O517" i="4"/>
  <c r="E516" i="12"/>
  <c r="F516" i="12" s="1"/>
  <c r="H516" i="12" s="1"/>
  <c r="E518" i="4"/>
  <c r="S543" i="4" l="1"/>
  <c r="X543" i="4"/>
  <c r="Y543" i="4" s="1"/>
  <c r="AL541" i="4"/>
  <c r="AR541" i="4" s="1"/>
  <c r="AD445" i="15" s="1"/>
  <c r="AQ541" i="4"/>
  <c r="AB542" i="4"/>
  <c r="AM542" i="4" s="1"/>
  <c r="AF542" i="4"/>
  <c r="BF503" i="4"/>
  <c r="BG503" i="4" s="1"/>
  <c r="BH503" i="4" s="1"/>
  <c r="BR502" i="4"/>
  <c r="BX502" i="4" s="1"/>
  <c r="BA505" i="4"/>
  <c r="AY505" i="4" s="1"/>
  <c r="BK505" i="4" s="1"/>
  <c r="BC504" i="4"/>
  <c r="BF504" i="4" s="1"/>
  <c r="BG504" i="4" s="1"/>
  <c r="BW502" i="4"/>
  <c r="H518" i="4"/>
  <c r="CA502" i="4" l="1"/>
  <c r="AF173" i="15"/>
  <c r="AG542" i="4"/>
  <c r="AH542" i="4" s="1"/>
  <c r="AI542" i="4" s="1"/>
  <c r="AJ542" i="4" s="1"/>
  <c r="AS542" i="4"/>
  <c r="AT542" i="4" s="1"/>
  <c r="AJ555" i="15" s="1"/>
  <c r="E540" i="14"/>
  <c r="F540" i="14" s="1"/>
  <c r="H540" i="14" s="1"/>
  <c r="AU541" i="4"/>
  <c r="AO542" i="4"/>
  <c r="AP542" i="4" s="1"/>
  <c r="AN542" i="4"/>
  <c r="V543" i="4"/>
  <c r="AE543" i="4"/>
  <c r="BL503" i="4"/>
  <c r="BS503" i="4"/>
  <c r="BT503" i="4" s="1"/>
  <c r="BH504" i="4"/>
  <c r="BS504" i="4" s="1"/>
  <c r="BL504" i="4"/>
  <c r="BM504" i="4" s="1"/>
  <c r="BN504" i="4" s="1"/>
  <c r="BO504" i="4" s="1"/>
  <c r="BP504" i="4" s="1"/>
  <c r="BD505" i="4"/>
  <c r="BB505" i="4"/>
  <c r="G519" i="4"/>
  <c r="J519" i="4" s="1"/>
  <c r="I518" i="4"/>
  <c r="L518" i="4" s="1"/>
  <c r="AB411" i="15" s="1"/>
  <c r="AL542" i="4" l="1"/>
  <c r="AR542" i="4" s="1"/>
  <c r="AK542" i="4"/>
  <c r="U544" i="4"/>
  <c r="X544" i="4" s="1"/>
  <c r="Y544" i="4" s="1"/>
  <c r="W543" i="4"/>
  <c r="Z543" i="4" s="1"/>
  <c r="AA543" i="4" s="1"/>
  <c r="AQ542" i="4"/>
  <c r="BY503" i="4"/>
  <c r="BZ503" i="4" s="1"/>
  <c r="AL515" i="15" s="1"/>
  <c r="BM503" i="4"/>
  <c r="BN503" i="4" s="1"/>
  <c r="BO503" i="4" s="1"/>
  <c r="BU503" i="4"/>
  <c r="BV503" i="4" s="1"/>
  <c r="BT504" i="4"/>
  <c r="BQ504" i="4"/>
  <c r="BY504" i="4"/>
  <c r="BZ504" i="4" s="1"/>
  <c r="AL516" i="15" s="1"/>
  <c r="BR504" i="4"/>
  <c r="BE505" i="4"/>
  <c r="E519" i="4"/>
  <c r="H519" i="4" s="1"/>
  <c r="BA506" i="4"/>
  <c r="BC505" i="4"/>
  <c r="O518" i="4"/>
  <c r="E517" i="12"/>
  <c r="F517" i="12" s="1"/>
  <c r="H517" i="12" s="1"/>
  <c r="K519" i="4"/>
  <c r="AD447" i="15" l="1"/>
  <c r="AU542" i="4"/>
  <c r="E541" i="14"/>
  <c r="F541" i="14" s="1"/>
  <c r="H541" i="14" s="1"/>
  <c r="S544" i="4"/>
  <c r="AF543" i="4"/>
  <c r="AB543" i="4"/>
  <c r="AM543" i="4" s="1"/>
  <c r="BU504" i="4"/>
  <c r="BV504" i="4" s="1"/>
  <c r="BW504" i="4" s="1"/>
  <c r="BP503" i="4"/>
  <c r="BQ503" i="4" s="1"/>
  <c r="BF505" i="4"/>
  <c r="BG505" i="4" s="1"/>
  <c r="BD506" i="4"/>
  <c r="BE506" i="4" s="1"/>
  <c r="AY506" i="4"/>
  <c r="I519" i="4"/>
  <c r="L519" i="4" s="1"/>
  <c r="AB413" i="15" s="1"/>
  <c r="G520" i="4"/>
  <c r="J520" i="4" s="1"/>
  <c r="K520" i="4" s="1"/>
  <c r="AN543" i="4" l="1"/>
  <c r="AO543" i="4"/>
  <c r="AP543" i="4" s="1"/>
  <c r="AS543" i="4"/>
  <c r="AT543" i="4" s="1"/>
  <c r="AJ556" i="15" s="1"/>
  <c r="AG543" i="4"/>
  <c r="AH543" i="4" s="1"/>
  <c r="AE544" i="4"/>
  <c r="V544" i="4"/>
  <c r="BH505" i="4"/>
  <c r="BS505" i="4" s="1"/>
  <c r="BT505" i="4" s="1"/>
  <c r="BR503" i="4"/>
  <c r="BX503" i="4" s="1"/>
  <c r="BW503" i="4"/>
  <c r="BL505" i="4"/>
  <c r="BY505" i="4" s="1"/>
  <c r="BZ505" i="4" s="1"/>
  <c r="AL517" i="15" s="1"/>
  <c r="BX504" i="4"/>
  <c r="BK506" i="4"/>
  <c r="BB506" i="4"/>
  <c r="E520" i="4"/>
  <c r="E518" i="12"/>
  <c r="F518" i="12" s="1"/>
  <c r="H518" i="12" s="1"/>
  <c r="O519" i="4"/>
  <c r="CA504" i="4" l="1"/>
  <c r="AF183" i="15"/>
  <c r="CA503" i="4"/>
  <c r="AF179" i="15"/>
  <c r="AI543" i="4"/>
  <c r="U545" i="4"/>
  <c r="W544" i="4"/>
  <c r="Z544" i="4" s="1"/>
  <c r="AA544" i="4" s="1"/>
  <c r="BM505" i="4"/>
  <c r="BN505" i="4" s="1"/>
  <c r="BO505" i="4" s="1"/>
  <c r="BP505" i="4" s="1"/>
  <c r="BQ505" i="4" s="1"/>
  <c r="BU505" i="4"/>
  <c r="BV505" i="4" s="1"/>
  <c r="BA507" i="4"/>
  <c r="AY507" i="4" s="1"/>
  <c r="BK507" i="4" s="1"/>
  <c r="BC506" i="4"/>
  <c r="BF506" i="4" s="1"/>
  <c r="BG506" i="4" s="1"/>
  <c r="H520" i="4"/>
  <c r="X545" i="4" l="1"/>
  <c r="Y545" i="4" s="1"/>
  <c r="S545" i="4"/>
  <c r="AJ543" i="4"/>
  <c r="AK543" i="4" s="1"/>
  <c r="AB544" i="4"/>
  <c r="AM544" i="4" s="1"/>
  <c r="AF544" i="4"/>
  <c r="AG544" i="4" s="1"/>
  <c r="AH544" i="4" s="1"/>
  <c r="AI544" i="4" s="1"/>
  <c r="BR505" i="4"/>
  <c r="BX505" i="4" s="1"/>
  <c r="BH506" i="4"/>
  <c r="BS506" i="4" s="1"/>
  <c r="BL506" i="4"/>
  <c r="BW505" i="4"/>
  <c r="BD507" i="4"/>
  <c r="BB507" i="4"/>
  <c r="G521" i="4"/>
  <c r="J521" i="4" s="1"/>
  <c r="I520" i="4"/>
  <c r="L520" i="4" s="1"/>
  <c r="AB416" i="15" s="1"/>
  <c r="CA505" i="4" l="1"/>
  <c r="AF192" i="15"/>
  <c r="AJ544" i="4"/>
  <c r="AK544" i="4" s="1"/>
  <c r="AN544" i="4"/>
  <c r="AO544" i="4"/>
  <c r="AP544" i="4" s="1"/>
  <c r="AQ543" i="4"/>
  <c r="AL543" i="4"/>
  <c r="AR543" i="4" s="1"/>
  <c r="AD451" i="15" s="1"/>
  <c r="AS544" i="4"/>
  <c r="AT544" i="4" s="1"/>
  <c r="AJ557" i="15" s="1"/>
  <c r="V545" i="4"/>
  <c r="AE545" i="4"/>
  <c r="E521" i="4"/>
  <c r="H521" i="4" s="1"/>
  <c r="BT506" i="4"/>
  <c r="BU506" i="4"/>
  <c r="BV506" i="4" s="1"/>
  <c r="BE507" i="4"/>
  <c r="BA508" i="4"/>
  <c r="BC507" i="4"/>
  <c r="BM506" i="4"/>
  <c r="BN506" i="4" s="1"/>
  <c r="BO506" i="4" s="1"/>
  <c r="BY506" i="4"/>
  <c r="BZ506" i="4" s="1"/>
  <c r="AL518" i="15" s="1"/>
  <c r="O520" i="4"/>
  <c r="E519" i="12"/>
  <c r="F519" i="12" s="1"/>
  <c r="H519" i="12" s="1"/>
  <c r="K521" i="4"/>
  <c r="AL544" i="4" l="1"/>
  <c r="AR544" i="4" s="1"/>
  <c r="AQ544" i="4"/>
  <c r="E542" i="14"/>
  <c r="F542" i="14" s="1"/>
  <c r="H542" i="14" s="1"/>
  <c r="AU543" i="4"/>
  <c r="W545" i="4"/>
  <c r="Z545" i="4" s="1"/>
  <c r="AA545" i="4" s="1"/>
  <c r="U546" i="4"/>
  <c r="BD508" i="4"/>
  <c r="BE508" i="4" s="1"/>
  <c r="BP506" i="4"/>
  <c r="BR506" i="4" s="1"/>
  <c r="BX506" i="4" s="1"/>
  <c r="BF507" i="4"/>
  <c r="BG507" i="4" s="1"/>
  <c r="AY508" i="4"/>
  <c r="I521" i="4"/>
  <c r="L521" i="4" s="1"/>
  <c r="AB418" i="15" s="1"/>
  <c r="G522" i="4"/>
  <c r="J522" i="4" s="1"/>
  <c r="K522" i="4" s="1"/>
  <c r="CA506" i="4" l="1"/>
  <c r="AF200" i="15"/>
  <c r="E543" i="14"/>
  <c r="F543" i="14" s="1"/>
  <c r="H543" i="14" s="1"/>
  <c r="AD454" i="15"/>
  <c r="AU544" i="4"/>
  <c r="S546" i="4"/>
  <c r="X546" i="4"/>
  <c r="Y546" i="4" s="1"/>
  <c r="AB545" i="4"/>
  <c r="AM545" i="4" s="1"/>
  <c r="AF545" i="4"/>
  <c r="E522" i="4"/>
  <c r="H522" i="4" s="1"/>
  <c r="BK508" i="4"/>
  <c r="BB508" i="4"/>
  <c r="BH507" i="4"/>
  <c r="BS507" i="4" s="1"/>
  <c r="BL507" i="4"/>
  <c r="BM507" i="4" s="1"/>
  <c r="BN507" i="4" s="1"/>
  <c r="BO507" i="4" s="1"/>
  <c r="BW506" i="4"/>
  <c r="BQ506" i="4"/>
  <c r="E520" i="12"/>
  <c r="F520" i="12" s="1"/>
  <c r="H520" i="12" s="1"/>
  <c r="O521" i="4"/>
  <c r="AG545" i="4" l="1"/>
  <c r="AH545" i="4" s="1"/>
  <c r="AI545" i="4" s="1"/>
  <c r="AS545" i="4"/>
  <c r="AT545" i="4" s="1"/>
  <c r="AJ558" i="15" s="1"/>
  <c r="AN545" i="4"/>
  <c r="AO545" i="4"/>
  <c r="AP545" i="4" s="1"/>
  <c r="AE546" i="4"/>
  <c r="V546" i="4"/>
  <c r="BP507" i="4"/>
  <c r="BR507" i="4" s="1"/>
  <c r="BT507" i="4"/>
  <c r="BU507" i="4"/>
  <c r="BV507" i="4" s="1"/>
  <c r="BA509" i="4"/>
  <c r="AY509" i="4" s="1"/>
  <c r="BC508" i="4"/>
  <c r="BF508" i="4" s="1"/>
  <c r="BG508" i="4" s="1"/>
  <c r="BY507" i="4"/>
  <c r="BZ507" i="4" s="1"/>
  <c r="AL519" i="15" s="1"/>
  <c r="I522" i="4"/>
  <c r="L522" i="4" s="1"/>
  <c r="AB423" i="15" s="1"/>
  <c r="G523" i="4"/>
  <c r="J523" i="4" s="1"/>
  <c r="K523" i="4" s="1"/>
  <c r="W546" i="4" l="1"/>
  <c r="Z546" i="4" s="1"/>
  <c r="AA546" i="4" s="1"/>
  <c r="U547" i="4"/>
  <c r="X547" i="4" s="1"/>
  <c r="Y547" i="4" s="1"/>
  <c r="AJ545" i="4"/>
  <c r="AK545" i="4" s="1"/>
  <c r="BH508" i="4"/>
  <c r="BS508" i="4" s="1"/>
  <c r="BL508" i="4"/>
  <c r="BM508" i="4" s="1"/>
  <c r="BN508" i="4" s="1"/>
  <c r="BO508" i="4" s="1"/>
  <c r="BP508" i="4" s="1"/>
  <c r="BQ508" i="4" s="1"/>
  <c r="BD509" i="4"/>
  <c r="BW507" i="4"/>
  <c r="BX507" i="4"/>
  <c r="BB509" i="4"/>
  <c r="BK509" i="4"/>
  <c r="BQ507" i="4"/>
  <c r="E523" i="4"/>
  <c r="E521" i="12"/>
  <c r="F521" i="12" s="1"/>
  <c r="H521" i="12" s="1"/>
  <c r="O522" i="4"/>
  <c r="CA507" i="4" l="1"/>
  <c r="AF207" i="15"/>
  <c r="S547" i="4"/>
  <c r="AQ545" i="4"/>
  <c r="AL545" i="4"/>
  <c r="AR545" i="4" s="1"/>
  <c r="AD457" i="15" s="1"/>
  <c r="AB546" i="4"/>
  <c r="AM546" i="4" s="1"/>
  <c r="AF546" i="4"/>
  <c r="BT508" i="4"/>
  <c r="BU508" i="4"/>
  <c r="BV508" i="4" s="1"/>
  <c r="BE509" i="4"/>
  <c r="BA510" i="4"/>
  <c r="BC509" i="4"/>
  <c r="BR508" i="4"/>
  <c r="BY508" i="4"/>
  <c r="BZ508" i="4" s="1"/>
  <c r="AL520" i="15" s="1"/>
  <c r="H523" i="4"/>
  <c r="AN546" i="4" l="1"/>
  <c r="AO546" i="4"/>
  <c r="AP546" i="4" s="1"/>
  <c r="E544" i="14"/>
  <c r="F544" i="14" s="1"/>
  <c r="H544" i="14" s="1"/>
  <c r="AU545" i="4"/>
  <c r="AG546" i="4"/>
  <c r="AH546" i="4" s="1"/>
  <c r="AI546" i="4" s="1"/>
  <c r="AJ546" i="4" s="1"/>
  <c r="AK546" i="4" s="1"/>
  <c r="AS546" i="4"/>
  <c r="AT546" i="4" s="1"/>
  <c r="AJ559" i="15" s="1"/>
  <c r="AE547" i="4"/>
  <c r="V547" i="4"/>
  <c r="BD510" i="4"/>
  <c r="BE510" i="4" s="1"/>
  <c r="BF509" i="4"/>
  <c r="BG509" i="4" s="1"/>
  <c r="BX508" i="4"/>
  <c r="BW508" i="4"/>
  <c r="AY510" i="4"/>
  <c r="I523" i="4"/>
  <c r="L523" i="4" s="1"/>
  <c r="AB427" i="15" s="1"/>
  <c r="G524" i="4"/>
  <c r="J524" i="4" s="1"/>
  <c r="K524" i="4" s="1"/>
  <c r="CA508" i="4" l="1"/>
  <c r="AF209" i="15"/>
  <c r="AL546" i="4"/>
  <c r="AR546" i="4" s="1"/>
  <c r="AQ546" i="4"/>
  <c r="W547" i="4"/>
  <c r="Z547" i="4" s="1"/>
  <c r="AA547" i="4" s="1"/>
  <c r="U548" i="4"/>
  <c r="X548" i="4" s="1"/>
  <c r="Y548" i="4" s="1"/>
  <c r="BH509" i="4"/>
  <c r="BS509" i="4" s="1"/>
  <c r="BL509" i="4"/>
  <c r="BY509" i="4" s="1"/>
  <c r="BZ509" i="4" s="1"/>
  <c r="AL521" i="15" s="1"/>
  <c r="BK510" i="4"/>
  <c r="BB510" i="4"/>
  <c r="E524" i="4"/>
  <c r="O523" i="4"/>
  <c r="E522" i="12"/>
  <c r="F522" i="12" s="1"/>
  <c r="H522" i="12" s="1"/>
  <c r="AU546" i="4" l="1"/>
  <c r="AD459" i="15"/>
  <c r="E545" i="14"/>
  <c r="F545" i="14" s="1"/>
  <c r="H545" i="14" s="1"/>
  <c r="S548" i="4"/>
  <c r="AE548" i="4" s="1"/>
  <c r="AF547" i="4"/>
  <c r="AB547" i="4"/>
  <c r="AM547" i="4" s="1"/>
  <c r="BT509" i="4"/>
  <c r="BU509" i="4"/>
  <c r="BV509" i="4" s="1"/>
  <c r="BM509" i="4"/>
  <c r="BN509" i="4" s="1"/>
  <c r="BO509" i="4" s="1"/>
  <c r="BP509" i="4" s="1"/>
  <c r="BA511" i="4"/>
  <c r="BC510" i="4"/>
  <c r="BF510" i="4" s="1"/>
  <c r="BG510" i="4" s="1"/>
  <c r="H524" i="4"/>
  <c r="V548" i="4" l="1"/>
  <c r="W548" i="4" s="1"/>
  <c r="Z548" i="4" s="1"/>
  <c r="AA548" i="4" s="1"/>
  <c r="AF548" i="4" s="1"/>
  <c r="AN547" i="4"/>
  <c r="AO547" i="4"/>
  <c r="AP547" i="4" s="1"/>
  <c r="AS547" i="4"/>
  <c r="AT547" i="4" s="1"/>
  <c r="AJ560" i="15" s="1"/>
  <c r="AG547" i="4"/>
  <c r="AH547" i="4" s="1"/>
  <c r="AI547" i="4" s="1"/>
  <c r="BW509" i="4"/>
  <c r="BH510" i="4"/>
  <c r="BS510" i="4" s="1"/>
  <c r="BL510" i="4"/>
  <c r="BM510" i="4" s="1"/>
  <c r="BN510" i="4" s="1"/>
  <c r="BO510" i="4" s="1"/>
  <c r="BQ509" i="4"/>
  <c r="AY511" i="4"/>
  <c r="BD511" i="4"/>
  <c r="BR509" i="4"/>
  <c r="BX509" i="4" s="1"/>
  <c r="G525" i="4"/>
  <c r="J525" i="4" s="1"/>
  <c r="I524" i="4"/>
  <c r="L524" i="4" s="1"/>
  <c r="AB90" i="15" s="1"/>
  <c r="CA509" i="4" l="1"/>
  <c r="AF216" i="15"/>
  <c r="U549" i="4"/>
  <c r="AB548" i="4"/>
  <c r="AM548" i="4" s="1"/>
  <c r="AN548" i="4" s="1"/>
  <c r="AG548" i="4"/>
  <c r="AH548" i="4" s="1"/>
  <c r="AI548" i="4" s="1"/>
  <c r="AJ548" i="4" s="1"/>
  <c r="X549" i="4"/>
  <c r="Y549" i="4" s="1"/>
  <c r="S549" i="4"/>
  <c r="AJ547" i="4"/>
  <c r="AL547" i="4" s="1"/>
  <c r="AR547" i="4" s="1"/>
  <c r="AS548" i="4"/>
  <c r="AT548" i="4" s="1"/>
  <c r="AJ561" i="15" s="1"/>
  <c r="BT510" i="4"/>
  <c r="BU510" i="4"/>
  <c r="BV510" i="4" s="1"/>
  <c r="E525" i="4"/>
  <c r="H525" i="4" s="1"/>
  <c r="BP510" i="4"/>
  <c r="BR510" i="4" s="1"/>
  <c r="BE511" i="4"/>
  <c r="BY510" i="4"/>
  <c r="BZ510" i="4" s="1"/>
  <c r="AL522" i="15" s="1"/>
  <c r="BK511" i="4"/>
  <c r="BB511" i="4"/>
  <c r="O524" i="4"/>
  <c r="E523" i="12"/>
  <c r="F523" i="12" s="1"/>
  <c r="H523" i="12" s="1"/>
  <c r="K525" i="4"/>
  <c r="E546" i="14" l="1"/>
  <c r="F546" i="14" s="1"/>
  <c r="H546" i="14" s="1"/>
  <c r="AD462" i="15"/>
  <c r="AK548" i="4"/>
  <c r="AO548" i="4"/>
  <c r="AP548" i="4" s="1"/>
  <c r="AQ548" i="4" s="1"/>
  <c r="AL548" i="4"/>
  <c r="AK547" i="4"/>
  <c r="V549" i="4"/>
  <c r="AE549" i="4"/>
  <c r="AQ547" i="4"/>
  <c r="AU547" i="4"/>
  <c r="BQ510" i="4"/>
  <c r="BC511" i="4"/>
  <c r="BF511" i="4" s="1"/>
  <c r="BG511" i="4" s="1"/>
  <c r="BA512" i="4"/>
  <c r="BX510" i="4"/>
  <c r="G526" i="4"/>
  <c r="J526" i="4" s="1"/>
  <c r="K526" i="4" s="1"/>
  <c r="I525" i="4"/>
  <c r="L525" i="4" s="1"/>
  <c r="AB295" i="15" s="1"/>
  <c r="CA510" i="4" l="1"/>
  <c r="AF225" i="15"/>
  <c r="U550" i="4"/>
  <c r="W549" i="4"/>
  <c r="Z549" i="4" s="1"/>
  <c r="AA549" i="4" s="1"/>
  <c r="AR548" i="4"/>
  <c r="AD464" i="15" s="1"/>
  <c r="BW510" i="4"/>
  <c r="AY512" i="4"/>
  <c r="BD512" i="4"/>
  <c r="BH511" i="4"/>
  <c r="BS511" i="4" s="1"/>
  <c r="BL511" i="4"/>
  <c r="BM511" i="4" s="1"/>
  <c r="BN511" i="4" s="1"/>
  <c r="BO511" i="4" s="1"/>
  <c r="E526" i="4"/>
  <c r="H526" i="4" s="1"/>
  <c r="O525" i="4"/>
  <c r="E524" i="12"/>
  <c r="F524" i="12" s="1"/>
  <c r="H524" i="12" s="1"/>
  <c r="AB549" i="4" l="1"/>
  <c r="AM549" i="4" s="1"/>
  <c r="AF549" i="4"/>
  <c r="AS549" i="4" s="1"/>
  <c r="AT549" i="4" s="1"/>
  <c r="AJ562" i="15" s="1"/>
  <c r="X550" i="4"/>
  <c r="Y550" i="4" s="1"/>
  <c r="S550" i="4"/>
  <c r="E547" i="14"/>
  <c r="F547" i="14" s="1"/>
  <c r="H547" i="14" s="1"/>
  <c r="AU548" i="4"/>
  <c r="BT511" i="4"/>
  <c r="BU511" i="4"/>
  <c r="BV511" i="4" s="1"/>
  <c r="BP511" i="4"/>
  <c r="BQ511" i="4" s="1"/>
  <c r="BE512" i="4"/>
  <c r="BY511" i="4"/>
  <c r="BZ511" i="4" s="1"/>
  <c r="AL523" i="15" s="1"/>
  <c r="BB512" i="4"/>
  <c r="BK512" i="4"/>
  <c r="G527" i="4"/>
  <c r="J527" i="4" s="1"/>
  <c r="K527" i="4" s="1"/>
  <c r="I526" i="4"/>
  <c r="L526" i="4" s="1"/>
  <c r="AB319" i="15" s="1"/>
  <c r="AN549" i="4" l="1"/>
  <c r="AO549" i="4"/>
  <c r="AP549" i="4" s="1"/>
  <c r="AE550" i="4"/>
  <c r="V550" i="4"/>
  <c r="AG549" i="4"/>
  <c r="AH549" i="4" s="1"/>
  <c r="AI549" i="4" s="1"/>
  <c r="AJ549" i="4" s="1"/>
  <c r="BR511" i="4"/>
  <c r="BW511" i="4"/>
  <c r="E527" i="4"/>
  <c r="H527" i="4" s="1"/>
  <c r="BA513" i="4"/>
  <c r="AY513" i="4" s="1"/>
  <c r="BC512" i="4"/>
  <c r="BF512" i="4" s="1"/>
  <c r="BG512" i="4" s="1"/>
  <c r="E525" i="12"/>
  <c r="F525" i="12" s="1"/>
  <c r="H525" i="12" s="1"/>
  <c r="O526" i="4"/>
  <c r="AK549" i="4" l="1"/>
  <c r="AQ549" i="4"/>
  <c r="U551" i="4"/>
  <c r="W550" i="4"/>
  <c r="Z550" i="4" s="1"/>
  <c r="AA550" i="4" s="1"/>
  <c r="AL549" i="4"/>
  <c r="AR549" i="4" s="1"/>
  <c r="AD468" i="15" s="1"/>
  <c r="BB513" i="4"/>
  <c r="BK513" i="4"/>
  <c r="BH512" i="4"/>
  <c r="BS512" i="4" s="1"/>
  <c r="BL512" i="4"/>
  <c r="BD513" i="4"/>
  <c r="BX511" i="4"/>
  <c r="G528" i="4"/>
  <c r="J528" i="4" s="1"/>
  <c r="K528" i="4" s="1"/>
  <c r="I527" i="4"/>
  <c r="L527" i="4" s="1"/>
  <c r="AB334" i="15" s="1"/>
  <c r="CA511" i="4" l="1"/>
  <c r="AF229" i="15"/>
  <c r="AB550" i="4"/>
  <c r="AM550" i="4" s="1"/>
  <c r="AF550" i="4"/>
  <c r="AS550" i="4" s="1"/>
  <c r="AT550" i="4" s="1"/>
  <c r="AJ563" i="15" s="1"/>
  <c r="S551" i="4"/>
  <c r="X551" i="4"/>
  <c r="Y551" i="4" s="1"/>
  <c r="E548" i="14"/>
  <c r="F548" i="14" s="1"/>
  <c r="H548" i="14" s="1"/>
  <c r="AU549" i="4"/>
  <c r="BT512" i="4"/>
  <c r="BU512" i="4"/>
  <c r="BV512" i="4" s="1"/>
  <c r="BE513" i="4"/>
  <c r="E528" i="4"/>
  <c r="H528" i="4" s="1"/>
  <c r="BM512" i="4"/>
  <c r="BN512" i="4" s="1"/>
  <c r="BO512" i="4" s="1"/>
  <c r="BY512" i="4"/>
  <c r="BZ512" i="4" s="1"/>
  <c r="AL524" i="15" s="1"/>
  <c r="BC513" i="4"/>
  <c r="BA514" i="4"/>
  <c r="E526" i="12"/>
  <c r="F526" i="12" s="1"/>
  <c r="H526" i="12" s="1"/>
  <c r="O527" i="4"/>
  <c r="AG550" i="4" l="1"/>
  <c r="AH550" i="4" s="1"/>
  <c r="AI550" i="4" s="1"/>
  <c r="AJ550" i="4" s="1"/>
  <c r="V551" i="4"/>
  <c r="AE551" i="4"/>
  <c r="AN550" i="4"/>
  <c r="AO550" i="4"/>
  <c r="AP550" i="4" s="1"/>
  <c r="BF513" i="4"/>
  <c r="BG513" i="4" s="1"/>
  <c r="BL513" i="4" s="1"/>
  <c r="I528" i="4"/>
  <c r="L528" i="4" s="1"/>
  <c r="G529" i="4"/>
  <c r="J529" i="4" s="1"/>
  <c r="K529" i="4" s="1"/>
  <c r="AY514" i="4"/>
  <c r="BP512" i="4"/>
  <c r="BQ512" i="4" s="1"/>
  <c r="BD514" i="4"/>
  <c r="BE514" i="4" s="1"/>
  <c r="O528" i="4" l="1"/>
  <c r="AB354" i="15"/>
  <c r="AK550" i="4"/>
  <c r="AQ550" i="4"/>
  <c r="AL550" i="4"/>
  <c r="AR550" i="4" s="1"/>
  <c r="AD471" i="15" s="1"/>
  <c r="U552" i="4"/>
  <c r="X552" i="4" s="1"/>
  <c r="Y552" i="4" s="1"/>
  <c r="W551" i="4"/>
  <c r="Z551" i="4" s="1"/>
  <c r="AA551" i="4" s="1"/>
  <c r="E527" i="12"/>
  <c r="F527" i="12" s="1"/>
  <c r="H527" i="12" s="1"/>
  <c r="BH513" i="4"/>
  <c r="BS513" i="4" s="1"/>
  <c r="E529" i="4"/>
  <c r="H529" i="4" s="1"/>
  <c r="BW512" i="4"/>
  <c r="BY513" i="4"/>
  <c r="BZ513" i="4" s="1"/>
  <c r="AL525" i="15" s="1"/>
  <c r="BR512" i="4"/>
  <c r="BX512" i="4" s="1"/>
  <c r="BM513" i="4"/>
  <c r="BN513" i="4" s="1"/>
  <c r="BO513" i="4" s="1"/>
  <c r="BP513" i="4" s="1"/>
  <c r="BK514" i="4"/>
  <c r="BB514" i="4"/>
  <c r="CA512" i="4" l="1"/>
  <c r="AF238" i="15"/>
  <c r="AF551" i="4"/>
  <c r="AS551" i="4" s="1"/>
  <c r="AT551" i="4" s="1"/>
  <c r="AJ564" i="15" s="1"/>
  <c r="AB551" i="4"/>
  <c r="AM551" i="4" s="1"/>
  <c r="S552" i="4"/>
  <c r="E549" i="14"/>
  <c r="F549" i="14" s="1"/>
  <c r="H549" i="14" s="1"/>
  <c r="AU550" i="4"/>
  <c r="BU513" i="4"/>
  <c r="BV513" i="4" s="1"/>
  <c r="BW513" i="4" s="1"/>
  <c r="BT513" i="4"/>
  <c r="BQ513" i="4"/>
  <c r="BA515" i="4"/>
  <c r="BC514" i="4"/>
  <c r="BR513" i="4"/>
  <c r="G530" i="4"/>
  <c r="J530" i="4" s="1"/>
  <c r="K530" i="4" s="1"/>
  <c r="I529" i="4"/>
  <c r="L529" i="4" s="1"/>
  <c r="AB377" i="15" s="1"/>
  <c r="AE552" i="4" l="1"/>
  <c r="V552" i="4"/>
  <c r="AG551" i="4"/>
  <c r="AH551" i="4" s="1"/>
  <c r="AI551" i="4" s="1"/>
  <c r="AN551" i="4"/>
  <c r="AO551" i="4"/>
  <c r="BF514" i="4"/>
  <c r="BG514" i="4" s="1"/>
  <c r="BX513" i="4"/>
  <c r="AY515" i="4"/>
  <c r="BK515" i="4" s="1"/>
  <c r="BD515" i="4"/>
  <c r="E530" i="4"/>
  <c r="H530" i="4" s="1"/>
  <c r="E528" i="12"/>
  <c r="F528" i="12" s="1"/>
  <c r="H528" i="12" s="1"/>
  <c r="O529" i="4"/>
  <c r="CA513" i="4" l="1"/>
  <c r="AF242" i="15"/>
  <c r="AJ551" i="4"/>
  <c r="AK551" i="4" s="1"/>
  <c r="AP551" i="4"/>
  <c r="W552" i="4"/>
  <c r="Z552" i="4" s="1"/>
  <c r="AA552" i="4" s="1"/>
  <c r="U553" i="4"/>
  <c r="X553" i="4" s="1"/>
  <c r="BH514" i="4"/>
  <c r="BS514" i="4" s="1"/>
  <c r="BL514" i="4"/>
  <c r="BM514" i="4" s="1"/>
  <c r="BN514" i="4" s="1"/>
  <c r="BO514" i="4" s="1"/>
  <c r="BE515" i="4"/>
  <c r="BB515" i="4"/>
  <c r="G531" i="4"/>
  <c r="I530" i="4"/>
  <c r="L530" i="4" s="1"/>
  <c r="AB407" i="15" s="1"/>
  <c r="S553" i="4" l="1"/>
  <c r="AE553" i="4" s="1"/>
  <c r="Y553" i="4"/>
  <c r="AF552" i="4"/>
  <c r="AB552" i="4"/>
  <c r="AM552" i="4" s="1"/>
  <c r="AQ551" i="4"/>
  <c r="AL551" i="4"/>
  <c r="AR551" i="4" s="1"/>
  <c r="AD475" i="15" s="1"/>
  <c r="BC515" i="4"/>
  <c r="BF515" i="4" s="1"/>
  <c r="BG515" i="4" s="1"/>
  <c r="BA516" i="4"/>
  <c r="BY514" i="4"/>
  <c r="BZ514" i="4" s="1"/>
  <c r="AL526" i="15" s="1"/>
  <c r="BP514" i="4"/>
  <c r="BQ514" i="4" s="1"/>
  <c r="BT514" i="4"/>
  <c r="BU514" i="4"/>
  <c r="BV514" i="4" s="1"/>
  <c r="E529" i="12"/>
  <c r="F529" i="12" s="1"/>
  <c r="H529" i="12" s="1"/>
  <c r="O530" i="4"/>
  <c r="J531" i="4"/>
  <c r="K531" i="4" s="1"/>
  <c r="E531" i="4"/>
  <c r="V553" i="4" l="1"/>
  <c r="W553" i="4" s="1"/>
  <c r="Z553" i="4" s="1"/>
  <c r="AA553" i="4" s="1"/>
  <c r="E550" i="14"/>
  <c r="F550" i="14" s="1"/>
  <c r="H550" i="14" s="1"/>
  <c r="AU551" i="4"/>
  <c r="AS552" i="4"/>
  <c r="AT552" i="4" s="1"/>
  <c r="AJ565" i="15" s="1"/>
  <c r="AG552" i="4"/>
  <c r="AH552" i="4" s="1"/>
  <c r="AI552" i="4" s="1"/>
  <c r="AN552" i="4"/>
  <c r="AO552" i="4"/>
  <c r="U554" i="4"/>
  <c r="AY516" i="4"/>
  <c r="BD516" i="4"/>
  <c r="BW514" i="4"/>
  <c r="BR514" i="4"/>
  <c r="BH515" i="4"/>
  <c r="BL515" i="4"/>
  <c r="BM515" i="4" s="1"/>
  <c r="BN515" i="4" s="1"/>
  <c r="BO515" i="4" s="1"/>
  <c r="BP515" i="4" s="1"/>
  <c r="H531" i="4"/>
  <c r="AF553" i="4" l="1"/>
  <c r="AB553" i="4"/>
  <c r="AM553" i="4" s="1"/>
  <c r="AN553" i="4" s="1"/>
  <c r="AP552" i="4"/>
  <c r="S554" i="4"/>
  <c r="X554" i="4"/>
  <c r="Y554" i="4" s="1"/>
  <c r="AJ552" i="4"/>
  <c r="AK552" i="4" s="1"/>
  <c r="BS515" i="4"/>
  <c r="BT515" i="4" s="1"/>
  <c r="BX514" i="4"/>
  <c r="BE516" i="4"/>
  <c r="BQ515" i="4"/>
  <c r="BR515" i="4"/>
  <c r="BY515" i="4"/>
  <c r="BZ515" i="4" s="1"/>
  <c r="AL527" i="15" s="1"/>
  <c r="BK516" i="4"/>
  <c r="BB516" i="4"/>
  <c r="I531" i="4"/>
  <c r="L531" i="4" s="1"/>
  <c r="AB397" i="15" s="1"/>
  <c r="G532" i="4"/>
  <c r="CA514" i="4" l="1"/>
  <c r="AF253" i="15"/>
  <c r="AE554" i="4"/>
  <c r="V554" i="4"/>
  <c r="AS553" i="4"/>
  <c r="AT553" i="4" s="1"/>
  <c r="AJ566" i="15" s="1"/>
  <c r="AQ552" i="4"/>
  <c r="AL552" i="4"/>
  <c r="AR552" i="4" s="1"/>
  <c r="AD479" i="15" s="1"/>
  <c r="AO553" i="4"/>
  <c r="AP553" i="4" s="1"/>
  <c r="AG553" i="4"/>
  <c r="BU515" i="4"/>
  <c r="BV515" i="4" s="1"/>
  <c r="BX515" i="4" s="1"/>
  <c r="BC516" i="4"/>
  <c r="BF516" i="4" s="1"/>
  <c r="BG516" i="4" s="1"/>
  <c r="BA517" i="4"/>
  <c r="J532" i="4"/>
  <c r="K532" i="4" s="1"/>
  <c r="E532" i="4"/>
  <c r="O531" i="4"/>
  <c r="E530" i="12"/>
  <c r="F530" i="12" s="1"/>
  <c r="H530" i="12" s="1"/>
  <c r="CA515" i="4" l="1"/>
  <c r="AF256" i="15"/>
  <c r="AH553" i="4"/>
  <c r="E551" i="14"/>
  <c r="F551" i="14" s="1"/>
  <c r="H551" i="14" s="1"/>
  <c r="AU552" i="4"/>
  <c r="W554" i="4"/>
  <c r="Z554" i="4" s="1"/>
  <c r="AA554" i="4" s="1"/>
  <c r="U555" i="4"/>
  <c r="X555" i="4" s="1"/>
  <c r="Y555" i="4" s="1"/>
  <c r="BW515" i="4"/>
  <c r="AY517" i="4"/>
  <c r="BD517" i="4"/>
  <c r="BH516" i="4"/>
  <c r="BS516" i="4" s="1"/>
  <c r="BL516" i="4"/>
  <c r="H532" i="4"/>
  <c r="AF554" i="4" l="1"/>
  <c r="AB554" i="4"/>
  <c r="AM554" i="4" s="1"/>
  <c r="AI553" i="4"/>
  <c r="AJ553" i="4" s="1"/>
  <c r="S555" i="4"/>
  <c r="BE517" i="4"/>
  <c r="BT516" i="4"/>
  <c r="BU516" i="4"/>
  <c r="BV516" i="4" s="1"/>
  <c r="BM516" i="4"/>
  <c r="BN516" i="4" s="1"/>
  <c r="BO516" i="4" s="1"/>
  <c r="BY516" i="4"/>
  <c r="BZ516" i="4" s="1"/>
  <c r="AL528" i="15" s="1"/>
  <c r="BB517" i="4"/>
  <c r="BK517" i="4"/>
  <c r="I532" i="4"/>
  <c r="L532" i="4" s="1"/>
  <c r="AB399" i="15" s="1"/>
  <c r="G533" i="4"/>
  <c r="AK553" i="4" l="1"/>
  <c r="AQ553" i="4"/>
  <c r="AL553" i="4"/>
  <c r="AR553" i="4" s="1"/>
  <c r="AD481" i="15" s="1"/>
  <c r="AN554" i="4"/>
  <c r="AO554" i="4"/>
  <c r="AE555" i="4"/>
  <c r="V555" i="4"/>
  <c r="AG554" i="4"/>
  <c r="AH554" i="4" s="1"/>
  <c r="AI554" i="4" s="1"/>
  <c r="AS554" i="4"/>
  <c r="AT554" i="4" s="1"/>
  <c r="AJ567" i="15" s="1"/>
  <c r="BC517" i="4"/>
  <c r="BF517" i="4" s="1"/>
  <c r="BG517" i="4" s="1"/>
  <c r="BA518" i="4"/>
  <c r="BP516" i="4"/>
  <c r="BQ516" i="4" s="1"/>
  <c r="J533" i="4"/>
  <c r="K533" i="4" s="1"/>
  <c r="E533" i="4"/>
  <c r="O532" i="4"/>
  <c r="E531" i="12"/>
  <c r="F531" i="12" s="1"/>
  <c r="H531" i="12" s="1"/>
  <c r="AJ554" i="4" l="1"/>
  <c r="AK554" i="4" s="1"/>
  <c r="U556" i="4"/>
  <c r="S556" i="4" s="1"/>
  <c r="W555" i="4"/>
  <c r="Z555" i="4" s="1"/>
  <c r="AA555" i="4" s="1"/>
  <c r="E552" i="14"/>
  <c r="F552" i="14" s="1"/>
  <c r="H552" i="14" s="1"/>
  <c r="AU553" i="4"/>
  <c r="AL554" i="4"/>
  <c r="AP554" i="4"/>
  <c r="AY518" i="4"/>
  <c r="BD518" i="4"/>
  <c r="BE518" i="4" s="1"/>
  <c r="BH517" i="4"/>
  <c r="BS517" i="4" s="1"/>
  <c r="BL517" i="4"/>
  <c r="BM517" i="4" s="1"/>
  <c r="BN517" i="4" s="1"/>
  <c r="BO517" i="4" s="1"/>
  <c r="BW516" i="4"/>
  <c r="BR516" i="4"/>
  <c r="BX516" i="4" s="1"/>
  <c r="H533" i="4"/>
  <c r="CA516" i="4" l="1"/>
  <c r="AF270" i="15"/>
  <c r="AE556" i="4"/>
  <c r="V556" i="4"/>
  <c r="U557" i="4" s="1"/>
  <c r="S557" i="4" s="1"/>
  <c r="AQ554" i="4"/>
  <c r="AR554" i="4"/>
  <c r="AD484" i="15" s="1"/>
  <c r="AB555" i="4"/>
  <c r="AM555" i="4" s="1"/>
  <c r="AF555" i="4"/>
  <c r="AG555" i="4" s="1"/>
  <c r="AH555" i="4" s="1"/>
  <c r="AI555" i="4" s="1"/>
  <c r="AJ555" i="4" s="1"/>
  <c r="AK555" i="4" s="1"/>
  <c r="X556" i="4"/>
  <c r="BT517" i="4"/>
  <c r="BU517" i="4"/>
  <c r="BV517" i="4" s="1"/>
  <c r="BP517" i="4"/>
  <c r="BQ517" i="4" s="1"/>
  <c r="BY517" i="4"/>
  <c r="BZ517" i="4" s="1"/>
  <c r="AL529" i="15" s="1"/>
  <c r="BB518" i="4"/>
  <c r="BK518" i="4"/>
  <c r="I533" i="4"/>
  <c r="L533" i="4" s="1"/>
  <c r="AB425" i="15" s="1"/>
  <c r="G534" i="4"/>
  <c r="J534" i="4" s="1"/>
  <c r="K534" i="4" s="1"/>
  <c r="W556" i="4" l="1"/>
  <c r="V557" i="4" s="1"/>
  <c r="AE557" i="4"/>
  <c r="AS555" i="4"/>
  <c r="AT555" i="4" s="1"/>
  <c r="AJ568" i="15" s="1"/>
  <c r="AL555" i="4"/>
  <c r="AN555" i="4"/>
  <c r="AO555" i="4"/>
  <c r="Y556" i="4"/>
  <c r="E553" i="14"/>
  <c r="F553" i="14" s="1"/>
  <c r="H553" i="14" s="1"/>
  <c r="AU554" i="4"/>
  <c r="BR517" i="4"/>
  <c r="BX517" i="4" s="1"/>
  <c r="BA519" i="4"/>
  <c r="BC518" i="4"/>
  <c r="E534" i="4"/>
  <c r="O533" i="4"/>
  <c r="E532" i="12"/>
  <c r="F532" i="12" s="1"/>
  <c r="H532" i="12" s="1"/>
  <c r="CA517" i="4" l="1"/>
  <c r="AF280" i="15"/>
  <c r="AP555" i="4"/>
  <c r="AQ555" i="4" s="1"/>
  <c r="Z556" i="4"/>
  <c r="AA556" i="4" s="1"/>
  <c r="U558" i="4"/>
  <c r="S558" i="4" s="1"/>
  <c r="W557" i="4"/>
  <c r="X557" i="4"/>
  <c r="BW517" i="4"/>
  <c r="AY519" i="4"/>
  <c r="BK519" i="4" s="1"/>
  <c r="BD519" i="4"/>
  <c r="BF518" i="4"/>
  <c r="BG518" i="4" s="1"/>
  <c r="H534" i="4"/>
  <c r="AE558" i="4" l="1"/>
  <c r="V558" i="4"/>
  <c r="AR555" i="4"/>
  <c r="Y557" i="4"/>
  <c r="X558" i="4" s="1"/>
  <c r="Y558" i="4" s="1"/>
  <c r="AF556" i="4"/>
  <c r="AG556" i="4" s="1"/>
  <c r="AH556" i="4" s="1"/>
  <c r="AI556" i="4" s="1"/>
  <c r="AB556" i="4"/>
  <c r="AM556" i="4" s="1"/>
  <c r="BB519" i="4"/>
  <c r="BA520" i="4" s="1"/>
  <c r="BE519" i="4"/>
  <c r="BH518" i="4"/>
  <c r="BS518" i="4" s="1"/>
  <c r="BL518" i="4"/>
  <c r="I534" i="4"/>
  <c r="L534" i="4" s="1"/>
  <c r="AB440" i="15" s="1"/>
  <c r="G535" i="4"/>
  <c r="J535" i="4" s="1"/>
  <c r="E554" i="14" l="1"/>
  <c r="F554" i="14" s="1"/>
  <c r="H554" i="14" s="1"/>
  <c r="AD488" i="15"/>
  <c r="AU555" i="4"/>
  <c r="Z557" i="4"/>
  <c r="AA557" i="4" s="1"/>
  <c r="AF557" i="4" s="1"/>
  <c r="W558" i="4"/>
  <c r="Z558" i="4" s="1"/>
  <c r="AA558" i="4" s="1"/>
  <c r="U559" i="4"/>
  <c r="S559" i="4" s="1"/>
  <c r="AN556" i="4"/>
  <c r="AO556" i="4"/>
  <c r="AP556" i="4" s="1"/>
  <c r="AJ556" i="4"/>
  <c r="AL556" i="4" s="1"/>
  <c r="AS556" i="4"/>
  <c r="AT556" i="4" s="1"/>
  <c r="AJ569" i="15" s="1"/>
  <c r="BC519" i="4"/>
  <c r="BF519" i="4" s="1"/>
  <c r="BG519" i="4" s="1"/>
  <c r="BD520" i="4"/>
  <c r="BE520" i="4" s="1"/>
  <c r="BT518" i="4"/>
  <c r="BU518" i="4"/>
  <c r="BV518" i="4" s="1"/>
  <c r="BM518" i="4"/>
  <c r="BN518" i="4" s="1"/>
  <c r="BO518" i="4" s="1"/>
  <c r="BY518" i="4"/>
  <c r="BZ518" i="4" s="1"/>
  <c r="AL530" i="15" s="1"/>
  <c r="AY520" i="4"/>
  <c r="E535" i="4"/>
  <c r="K535" i="4"/>
  <c r="E533" i="12"/>
  <c r="F533" i="12" s="1"/>
  <c r="H533" i="12" s="1"/>
  <c r="O534" i="4"/>
  <c r="AK556" i="4" l="1"/>
  <c r="AR556" i="4"/>
  <c r="AU556" i="4" s="1"/>
  <c r="AB557" i="4"/>
  <c r="AM557" i="4" s="1"/>
  <c r="AN557" i="4" s="1"/>
  <c r="AG557" i="4"/>
  <c r="AH557" i="4" s="1"/>
  <c r="AI557" i="4" s="1"/>
  <c r="AJ557" i="4" s="1"/>
  <c r="X559" i="4"/>
  <c r="Y559" i="4" s="1"/>
  <c r="AE559" i="4"/>
  <c r="V559" i="4"/>
  <c r="U560" i="4" s="1"/>
  <c r="AF558" i="4"/>
  <c r="AS558" i="4" s="1"/>
  <c r="AT558" i="4" s="1"/>
  <c r="AJ571" i="15" s="1"/>
  <c r="AB558" i="4"/>
  <c r="AM558" i="4" s="1"/>
  <c r="AN558" i="4" s="1"/>
  <c r="AQ556" i="4"/>
  <c r="AS557" i="4"/>
  <c r="AT557" i="4" s="1"/>
  <c r="AJ570" i="15" s="1"/>
  <c r="BH519" i="4"/>
  <c r="BS519" i="4" s="1"/>
  <c r="BU519" i="4" s="1"/>
  <c r="BV519" i="4" s="1"/>
  <c r="BL519" i="4"/>
  <c r="BM519" i="4" s="1"/>
  <c r="BN519" i="4" s="1"/>
  <c r="BO519" i="4" s="1"/>
  <c r="BP519" i="4" s="1"/>
  <c r="BP518" i="4"/>
  <c r="BK520" i="4"/>
  <c r="BB520" i="4"/>
  <c r="H535" i="4"/>
  <c r="AL557" i="4" l="1"/>
  <c r="E555" i="14"/>
  <c r="F555" i="14" s="1"/>
  <c r="H555" i="14" s="1"/>
  <c r="AD491" i="15"/>
  <c r="AK557" i="4"/>
  <c r="AO557" i="4"/>
  <c r="AP557" i="4" s="1"/>
  <c r="AR557" i="4" s="1"/>
  <c r="W559" i="4"/>
  <c r="Z559" i="4" s="1"/>
  <c r="AA559" i="4" s="1"/>
  <c r="AF559" i="4" s="1"/>
  <c r="AG559" i="4" s="1"/>
  <c r="X560" i="4"/>
  <c r="AG558" i="4"/>
  <c r="AH558" i="4" s="1"/>
  <c r="AI558" i="4" s="1"/>
  <c r="S560" i="4"/>
  <c r="BT519" i="4"/>
  <c r="BY519" i="4"/>
  <c r="BZ519" i="4" s="1"/>
  <c r="AL531" i="15" s="1"/>
  <c r="BQ519" i="4"/>
  <c r="BR519" i="4"/>
  <c r="BX519" i="4" s="1"/>
  <c r="AF287" i="15" s="1"/>
  <c r="BW519" i="4"/>
  <c r="BW518" i="4"/>
  <c r="I535" i="4"/>
  <c r="L535" i="4" s="1"/>
  <c r="G536" i="4"/>
  <c r="J536" i="4" s="1"/>
  <c r="K536" i="4" s="1"/>
  <c r="BR518" i="4"/>
  <c r="BX518" i="4" s="1"/>
  <c r="BC520" i="4"/>
  <c r="BF520" i="4" s="1"/>
  <c r="BG520" i="4" s="1"/>
  <c r="BA521" i="4"/>
  <c r="AY521" i="4" s="1"/>
  <c r="BQ518" i="4"/>
  <c r="AO558" i="4" l="1"/>
  <c r="E534" i="12"/>
  <c r="F534" i="12" s="1"/>
  <c r="H534" i="12" s="1"/>
  <c r="AB446" i="15"/>
  <c r="CA518" i="4"/>
  <c r="AF284" i="15"/>
  <c r="E556" i="14"/>
  <c r="F556" i="14" s="1"/>
  <c r="H556" i="14" s="1"/>
  <c r="AD493" i="15"/>
  <c r="AQ557" i="4"/>
  <c r="AB559" i="4"/>
  <c r="AM559" i="4" s="1"/>
  <c r="AN559" i="4" s="1"/>
  <c r="AU557" i="4"/>
  <c r="AJ558" i="4"/>
  <c r="AK558" i="4" s="1"/>
  <c r="Y560" i="4"/>
  <c r="AH559" i="4"/>
  <c r="AI559" i="4" s="1"/>
  <c r="AJ559" i="4" s="1"/>
  <c r="AP558" i="4"/>
  <c r="AS559" i="4"/>
  <c r="AT559" i="4" s="1"/>
  <c r="AJ572" i="15" s="1"/>
  <c r="AE560" i="4"/>
  <c r="V560" i="4"/>
  <c r="CA519" i="4"/>
  <c r="O535" i="4"/>
  <c r="BB521" i="4"/>
  <c r="BK521" i="4"/>
  <c r="BD521" i="4"/>
  <c r="BH520" i="4"/>
  <c r="BS520" i="4" s="1"/>
  <c r="BL520" i="4"/>
  <c r="E536" i="4"/>
  <c r="H536" i="4" s="1"/>
  <c r="G537" i="4" s="1"/>
  <c r="J537" i="4" s="1"/>
  <c r="K537" i="4" s="1"/>
  <c r="AL559" i="4" l="1"/>
  <c r="AO559" i="4"/>
  <c r="AP559" i="4" s="1"/>
  <c r="AQ559" i="4" s="1"/>
  <c r="U561" i="4"/>
  <c r="W560" i="4"/>
  <c r="Z560" i="4" s="1"/>
  <c r="AA560" i="4" s="1"/>
  <c r="AK559" i="4"/>
  <c r="AL558" i="4"/>
  <c r="AR558" i="4" s="1"/>
  <c r="AD497" i="15" s="1"/>
  <c r="AQ558" i="4"/>
  <c r="I536" i="4"/>
  <c r="L536" i="4" s="1"/>
  <c r="BT520" i="4"/>
  <c r="BU520" i="4"/>
  <c r="BV520" i="4" s="1"/>
  <c r="BE521" i="4"/>
  <c r="BM520" i="4"/>
  <c r="BN520" i="4" s="1"/>
  <c r="BO520" i="4" s="1"/>
  <c r="BY520" i="4"/>
  <c r="BZ520" i="4" s="1"/>
  <c r="AL532" i="15" s="1"/>
  <c r="BC521" i="4"/>
  <c r="BA522" i="4"/>
  <c r="E537" i="4"/>
  <c r="E535" i="12" l="1"/>
  <c r="F535" i="12" s="1"/>
  <c r="H535" i="12" s="1"/>
  <c r="AB448" i="15"/>
  <c r="AR559" i="4"/>
  <c r="AF560" i="4"/>
  <c r="AG560" i="4" s="1"/>
  <c r="AH560" i="4" s="1"/>
  <c r="AI560" i="4" s="1"/>
  <c r="AJ560" i="4" s="1"/>
  <c r="AK560" i="4" s="1"/>
  <c r="AB560" i="4"/>
  <c r="AM560" i="4" s="1"/>
  <c r="E557" i="14"/>
  <c r="F557" i="14" s="1"/>
  <c r="H557" i="14" s="1"/>
  <c r="AU558" i="4"/>
  <c r="X561" i="4"/>
  <c r="S561" i="4"/>
  <c r="BD522" i="4"/>
  <c r="BE522" i="4" s="1"/>
  <c r="BF521" i="4"/>
  <c r="BG521" i="4" s="1"/>
  <c r="AY522" i="4"/>
  <c r="BK522" i="4" s="1"/>
  <c r="O536" i="4"/>
  <c r="BP520" i="4"/>
  <c r="BQ520" i="4" s="1"/>
  <c r="H537" i="4"/>
  <c r="E558" i="14" l="1"/>
  <c r="F558" i="14" s="1"/>
  <c r="H558" i="14" s="1"/>
  <c r="AD502" i="15"/>
  <c r="AU559" i="4"/>
  <c r="Y561" i="4"/>
  <c r="AN560" i="4"/>
  <c r="AO560" i="4"/>
  <c r="AE561" i="4"/>
  <c r="V561" i="4"/>
  <c r="AS560" i="4"/>
  <c r="AT560" i="4" s="1"/>
  <c r="AJ573" i="15" s="1"/>
  <c r="AL560" i="4"/>
  <c r="BH521" i="4"/>
  <c r="BS521" i="4" s="1"/>
  <c r="BU521" i="4" s="1"/>
  <c r="BV521" i="4" s="1"/>
  <c r="BL521" i="4"/>
  <c r="BM521" i="4" s="1"/>
  <c r="BN521" i="4" s="1"/>
  <c r="BO521" i="4" s="1"/>
  <c r="BB522" i="4"/>
  <c r="BA523" i="4" s="1"/>
  <c r="BW520" i="4"/>
  <c r="BR520" i="4"/>
  <c r="BX520" i="4" s="1"/>
  <c r="G538" i="4"/>
  <c r="J538" i="4" s="1"/>
  <c r="K538" i="4" s="1"/>
  <c r="I537" i="4"/>
  <c r="L537" i="4" s="1"/>
  <c r="AB450" i="15" s="1"/>
  <c r="CA520" i="4" l="1"/>
  <c r="AF289" i="15"/>
  <c r="U562" i="4"/>
  <c r="S562" i="4" s="1"/>
  <c r="W561" i="4"/>
  <c r="Z561" i="4" s="1"/>
  <c r="AA561" i="4" s="1"/>
  <c r="AP560" i="4"/>
  <c r="AQ560" i="4" s="1"/>
  <c r="BT521" i="4"/>
  <c r="BY521" i="4"/>
  <c r="BZ521" i="4" s="1"/>
  <c r="AL533" i="15" s="1"/>
  <c r="BC522" i="4"/>
  <c r="BF522" i="4" s="1"/>
  <c r="BG522" i="4" s="1"/>
  <c r="BP521" i="4"/>
  <c r="BQ521" i="4" s="1"/>
  <c r="AY523" i="4"/>
  <c r="BD523" i="4"/>
  <c r="BE523" i="4" s="1"/>
  <c r="E538" i="4"/>
  <c r="O537" i="4"/>
  <c r="E536" i="12"/>
  <c r="F536" i="12" s="1"/>
  <c r="H536" i="12" s="1"/>
  <c r="AE562" i="4" l="1"/>
  <c r="V562" i="4"/>
  <c r="X562" i="4"/>
  <c r="AR560" i="4"/>
  <c r="AD505" i="15" s="1"/>
  <c r="AF561" i="4"/>
  <c r="AB561" i="4"/>
  <c r="AM561" i="4" s="1"/>
  <c r="BL522" i="4"/>
  <c r="BM522" i="4" s="1"/>
  <c r="BN522" i="4" s="1"/>
  <c r="BO522" i="4" s="1"/>
  <c r="BP522" i="4" s="1"/>
  <c r="BQ522" i="4" s="1"/>
  <c r="BH522" i="4"/>
  <c r="BS522" i="4" s="1"/>
  <c r="BT522" i="4" s="1"/>
  <c r="BR521" i="4"/>
  <c r="BX521" i="4" s="1"/>
  <c r="BW521" i="4"/>
  <c r="BK523" i="4"/>
  <c r="BB523" i="4"/>
  <c r="H538" i="4"/>
  <c r="CA521" i="4" l="1"/>
  <c r="AF294" i="15"/>
  <c r="Y562" i="4"/>
  <c r="AN561" i="4"/>
  <c r="AO561" i="4"/>
  <c r="AG561" i="4"/>
  <c r="AH561" i="4" s="1"/>
  <c r="AI561" i="4" s="1"/>
  <c r="AS561" i="4"/>
  <c r="AT561" i="4" s="1"/>
  <c r="AJ574" i="15" s="1"/>
  <c r="W562" i="4"/>
  <c r="U563" i="4"/>
  <c r="E559" i="14"/>
  <c r="F559" i="14" s="1"/>
  <c r="H559" i="14" s="1"/>
  <c r="AU560" i="4"/>
  <c r="BY522" i="4"/>
  <c r="BZ522" i="4" s="1"/>
  <c r="AL534" i="15" s="1"/>
  <c r="BU522" i="4"/>
  <c r="BV522" i="4" s="1"/>
  <c r="BR522" i="4"/>
  <c r="BC523" i="4"/>
  <c r="BF523" i="4" s="1"/>
  <c r="BG523" i="4" s="1"/>
  <c r="BA524" i="4"/>
  <c r="G539" i="4"/>
  <c r="J539" i="4" s="1"/>
  <c r="K539" i="4" s="1"/>
  <c r="I538" i="4"/>
  <c r="L538" i="4" s="1"/>
  <c r="AB452" i="15" s="1"/>
  <c r="Z562" i="4" l="1"/>
  <c r="AA562" i="4" s="1"/>
  <c r="AB562" i="4" s="1"/>
  <c r="AM562" i="4" s="1"/>
  <c r="AN562" i="4" s="1"/>
  <c r="S563" i="4"/>
  <c r="AP561" i="4"/>
  <c r="X563" i="4"/>
  <c r="Y563" i="4" s="1"/>
  <c r="AJ561" i="4"/>
  <c r="BX522" i="4"/>
  <c r="BD524" i="4"/>
  <c r="BL523" i="4"/>
  <c r="BM523" i="4" s="1"/>
  <c r="BN523" i="4" s="1"/>
  <c r="BO523" i="4" s="1"/>
  <c r="BP523" i="4" s="1"/>
  <c r="BH523" i="4"/>
  <c r="BS523" i="4" s="1"/>
  <c r="BW522" i="4"/>
  <c r="AY524" i="4"/>
  <c r="E539" i="4"/>
  <c r="O538" i="4"/>
  <c r="E537" i="12"/>
  <c r="F537" i="12" s="1"/>
  <c r="H537" i="12" s="1"/>
  <c r="CA522" i="4" l="1"/>
  <c r="AF299" i="15"/>
  <c r="AF562" i="4"/>
  <c r="AG562" i="4" s="1"/>
  <c r="AH562" i="4" s="1"/>
  <c r="AI562" i="4" s="1"/>
  <c r="AJ562" i="4" s="1"/>
  <c r="AK562" i="4" s="1"/>
  <c r="AL561" i="4"/>
  <c r="AR561" i="4" s="1"/>
  <c r="AD487" i="15" s="1"/>
  <c r="AQ561" i="4"/>
  <c r="AK561" i="4"/>
  <c r="AO562" i="4"/>
  <c r="AE563" i="4"/>
  <c r="V563" i="4"/>
  <c r="BT523" i="4"/>
  <c r="BU523" i="4"/>
  <c r="BV523" i="4" s="1"/>
  <c r="BB524" i="4"/>
  <c r="BK524" i="4"/>
  <c r="BR523" i="4"/>
  <c r="BY523" i="4"/>
  <c r="BZ523" i="4" s="1"/>
  <c r="AL535" i="15" s="1"/>
  <c r="BQ523" i="4"/>
  <c r="BE524" i="4"/>
  <c r="H539" i="4"/>
  <c r="G540" i="4" s="1"/>
  <c r="AS562" i="4" l="1"/>
  <c r="AT562" i="4" s="1"/>
  <c r="AJ575" i="15" s="1"/>
  <c r="AL562" i="4"/>
  <c r="AP562" i="4"/>
  <c r="AQ562" i="4" s="1"/>
  <c r="U564" i="4"/>
  <c r="W563" i="4"/>
  <c r="Z563" i="4" s="1"/>
  <c r="AA563" i="4" s="1"/>
  <c r="E560" i="14"/>
  <c r="F560" i="14" s="1"/>
  <c r="H560" i="14" s="1"/>
  <c r="AU561" i="4"/>
  <c r="I539" i="4"/>
  <c r="L539" i="4" s="1"/>
  <c r="BA525" i="4"/>
  <c r="AY525" i="4" s="1"/>
  <c r="BC524" i="4"/>
  <c r="BF524" i="4" s="1"/>
  <c r="BG524" i="4" s="1"/>
  <c r="BW523" i="4"/>
  <c r="BX523" i="4"/>
  <c r="J540" i="4"/>
  <c r="K540" i="4" s="1"/>
  <c r="E540" i="4"/>
  <c r="E538" i="12" l="1"/>
  <c r="F538" i="12" s="1"/>
  <c r="H538" i="12" s="1"/>
  <c r="AB455" i="15"/>
  <c r="CA523" i="4"/>
  <c r="AF305" i="15"/>
  <c r="AR562" i="4"/>
  <c r="AD507" i="15" s="1"/>
  <c r="S564" i="4"/>
  <c r="X564" i="4"/>
  <c r="Y564" i="4" s="1"/>
  <c r="AB563" i="4"/>
  <c r="AM563" i="4" s="1"/>
  <c r="AF563" i="4"/>
  <c r="AG563" i="4" s="1"/>
  <c r="AH563" i="4" s="1"/>
  <c r="AI563" i="4" s="1"/>
  <c r="O539" i="4"/>
  <c r="BK525" i="4"/>
  <c r="BB525" i="4"/>
  <c r="BC525" i="4" s="1"/>
  <c r="BL524" i="4"/>
  <c r="BH524" i="4"/>
  <c r="BS524" i="4" s="1"/>
  <c r="BD525" i="4"/>
  <c r="BE525" i="4" s="1"/>
  <c r="H540" i="4"/>
  <c r="E561" i="14" l="1"/>
  <c r="F561" i="14" s="1"/>
  <c r="H561" i="14" s="1"/>
  <c r="AU562" i="4"/>
  <c r="AS563" i="4"/>
  <c r="AT563" i="4" s="1"/>
  <c r="AJ576" i="15" s="1"/>
  <c r="AN563" i="4"/>
  <c r="AO563" i="4"/>
  <c r="AJ563" i="4"/>
  <c r="AL563" i="4" s="1"/>
  <c r="AE564" i="4"/>
  <c r="V564" i="4"/>
  <c r="BA526" i="4"/>
  <c r="AY526" i="4" s="1"/>
  <c r="BK526" i="4" s="1"/>
  <c r="BY524" i="4"/>
  <c r="BZ524" i="4" s="1"/>
  <c r="AL536" i="15" s="1"/>
  <c r="BM524" i="4"/>
  <c r="BN524" i="4" s="1"/>
  <c r="BO524" i="4" s="1"/>
  <c r="BF525" i="4"/>
  <c r="BG525" i="4" s="1"/>
  <c r="BT524" i="4"/>
  <c r="BU524" i="4"/>
  <c r="BV524" i="4" s="1"/>
  <c r="I540" i="4"/>
  <c r="L540" i="4" s="1"/>
  <c r="AB458" i="15" s="1"/>
  <c r="G541" i="4"/>
  <c r="J541" i="4" s="1"/>
  <c r="K541" i="4" s="1"/>
  <c r="AP563" i="4" l="1"/>
  <c r="AQ563" i="4" s="1"/>
  <c r="AK563" i="4"/>
  <c r="W564" i="4"/>
  <c r="Z564" i="4" s="1"/>
  <c r="AA564" i="4" s="1"/>
  <c r="U565" i="4"/>
  <c r="S565" i="4" s="1"/>
  <c r="AE565" i="4" s="1"/>
  <c r="BD526" i="4"/>
  <c r="BE526" i="4" s="1"/>
  <c r="BB526" i="4"/>
  <c r="BC526" i="4" s="1"/>
  <c r="E541" i="4"/>
  <c r="H541" i="4" s="1"/>
  <c r="BL525" i="4"/>
  <c r="BH525" i="4"/>
  <c r="BS525" i="4" s="1"/>
  <c r="BP524" i="4"/>
  <c r="BR524" i="4" s="1"/>
  <c r="E539" i="12"/>
  <c r="F539" i="12" s="1"/>
  <c r="H539" i="12" s="1"/>
  <c r="O540" i="4"/>
  <c r="AR563" i="4" l="1"/>
  <c r="AD510" i="15" s="1"/>
  <c r="AB564" i="4"/>
  <c r="AM564" i="4" s="1"/>
  <c r="AF564" i="4"/>
  <c r="AS564" i="4" s="1"/>
  <c r="AT564" i="4" s="1"/>
  <c r="AJ577" i="15" s="1"/>
  <c r="V565" i="4"/>
  <c r="X565" i="4"/>
  <c r="Y565" i="4" s="1"/>
  <c r="BA527" i="4"/>
  <c r="AY527" i="4" s="1"/>
  <c r="BK527" i="4" s="1"/>
  <c r="BQ524" i="4"/>
  <c r="BF526" i="4"/>
  <c r="BG526" i="4" s="1"/>
  <c r="BX524" i="4"/>
  <c r="BT525" i="4"/>
  <c r="BU525" i="4"/>
  <c r="BV525" i="4" s="1"/>
  <c r="BM525" i="4"/>
  <c r="BN525" i="4" s="1"/>
  <c r="BO525" i="4" s="1"/>
  <c r="BP525" i="4" s="1"/>
  <c r="BQ525" i="4" s="1"/>
  <c r="BY525" i="4"/>
  <c r="BZ525" i="4" s="1"/>
  <c r="AL537" i="15" s="1"/>
  <c r="BW524" i="4"/>
  <c r="I541" i="4"/>
  <c r="L541" i="4" s="1"/>
  <c r="AB460" i="15" s="1"/>
  <c r="G542" i="4"/>
  <c r="CA524" i="4" l="1"/>
  <c r="AF228" i="15"/>
  <c r="BB527" i="4"/>
  <c r="BA528" i="4" s="1"/>
  <c r="AG564" i="4"/>
  <c r="AH564" i="4" s="1"/>
  <c r="AI564" i="4" s="1"/>
  <c r="AJ564" i="4" s="1"/>
  <c r="AK564" i="4" s="1"/>
  <c r="E562" i="14"/>
  <c r="F562" i="14" s="1"/>
  <c r="H562" i="14" s="1"/>
  <c r="AU563" i="4"/>
  <c r="W565" i="4"/>
  <c r="Z565" i="4" s="1"/>
  <c r="AA565" i="4" s="1"/>
  <c r="U566" i="4"/>
  <c r="S566" i="4" s="1"/>
  <c r="AE566" i="4" s="1"/>
  <c r="BD527" i="4"/>
  <c r="BE527" i="4" s="1"/>
  <c r="AN564" i="4"/>
  <c r="AO564" i="4"/>
  <c r="BH526" i="4"/>
  <c r="BS526" i="4" s="1"/>
  <c r="BL526" i="4"/>
  <c r="BM526" i="4" s="1"/>
  <c r="BN526" i="4" s="1"/>
  <c r="BO526" i="4" s="1"/>
  <c r="BW525" i="4"/>
  <c r="BR525" i="4"/>
  <c r="J542" i="4"/>
  <c r="K542" i="4" s="1"/>
  <c r="E542" i="4"/>
  <c r="E540" i="12"/>
  <c r="F540" i="12" s="1"/>
  <c r="H540" i="12" s="1"/>
  <c r="O541" i="4"/>
  <c r="BC527" i="4" l="1"/>
  <c r="BF527" i="4" s="1"/>
  <c r="BG527" i="4" s="1"/>
  <c r="BH527" i="4" s="1"/>
  <c r="V566" i="4"/>
  <c r="AP564" i="4"/>
  <c r="AQ564" i="4" s="1"/>
  <c r="AL564" i="4"/>
  <c r="X566" i="4"/>
  <c r="Y566" i="4" s="1"/>
  <c r="AB565" i="4"/>
  <c r="AM565" i="4" s="1"/>
  <c r="AN565" i="4" s="1"/>
  <c r="AF565" i="4"/>
  <c r="AS565" i="4" s="1"/>
  <c r="AT565" i="4" s="1"/>
  <c r="AJ578" i="15" s="1"/>
  <c r="BT526" i="4"/>
  <c r="BY526" i="4"/>
  <c r="BZ526" i="4" s="1"/>
  <c r="AL538" i="15" s="1"/>
  <c r="AY528" i="4"/>
  <c r="BU526" i="4"/>
  <c r="BV526" i="4" s="1"/>
  <c r="BP526" i="4"/>
  <c r="BD528" i="4"/>
  <c r="BX525" i="4"/>
  <c r="H542" i="4"/>
  <c r="CA525" i="4" l="1"/>
  <c r="AF231" i="15"/>
  <c r="U567" i="4"/>
  <c r="X567" i="4" s="1"/>
  <c r="Y567" i="4" s="1"/>
  <c r="W566" i="4"/>
  <c r="Z566" i="4" s="1"/>
  <c r="AA566" i="4" s="1"/>
  <c r="AR564" i="4"/>
  <c r="AD512" i="15" s="1"/>
  <c r="AO565" i="4"/>
  <c r="AG565" i="4"/>
  <c r="AH565" i="4" s="1"/>
  <c r="AI565" i="4" s="1"/>
  <c r="BL527" i="4"/>
  <c r="BY527" i="4" s="1"/>
  <c r="BZ527" i="4" s="1"/>
  <c r="AL539" i="15" s="1"/>
  <c r="BS527" i="4"/>
  <c r="BT527" i="4" s="1"/>
  <c r="BR526" i="4"/>
  <c r="BW526" i="4"/>
  <c r="BE528" i="4"/>
  <c r="BQ526" i="4"/>
  <c r="BK528" i="4"/>
  <c r="BB528" i="4"/>
  <c r="I542" i="4"/>
  <c r="L542" i="4" s="1"/>
  <c r="AB462" i="15" s="1"/>
  <c r="G543" i="4"/>
  <c r="AJ565" i="4" l="1"/>
  <c r="AK565" i="4" s="1"/>
  <c r="S567" i="4"/>
  <c r="AP565" i="4"/>
  <c r="AB566" i="4"/>
  <c r="AM566" i="4" s="1"/>
  <c r="AN566" i="4" s="1"/>
  <c r="AF566" i="4"/>
  <c r="E563" i="14"/>
  <c r="F563" i="14" s="1"/>
  <c r="H563" i="14" s="1"/>
  <c r="AU564" i="4"/>
  <c r="BM527" i="4"/>
  <c r="BN527" i="4" s="1"/>
  <c r="BO527" i="4" s="1"/>
  <c r="BP527" i="4" s="1"/>
  <c r="BU527" i="4"/>
  <c r="BC528" i="4"/>
  <c r="BF528" i="4" s="1"/>
  <c r="BG528" i="4" s="1"/>
  <c r="BA529" i="4"/>
  <c r="BX526" i="4"/>
  <c r="E543" i="4"/>
  <c r="J543" i="4"/>
  <c r="K543" i="4" s="1"/>
  <c r="E541" i="12"/>
  <c r="F541" i="12" s="1"/>
  <c r="H541" i="12" s="1"/>
  <c r="O542" i="4"/>
  <c r="CA526" i="4" l="1"/>
  <c r="AF235" i="15"/>
  <c r="AO566" i="4"/>
  <c r="AP566" i="4" s="1"/>
  <c r="AE567" i="4"/>
  <c r="V567" i="4"/>
  <c r="AL565" i="4"/>
  <c r="AR565" i="4" s="1"/>
  <c r="AD515" i="15" s="1"/>
  <c r="AQ565" i="4"/>
  <c r="AG566" i="4"/>
  <c r="AH566" i="4" s="1"/>
  <c r="AI566" i="4" s="1"/>
  <c r="AJ566" i="4" s="1"/>
  <c r="AK566" i="4" s="1"/>
  <c r="AS566" i="4"/>
  <c r="AT566" i="4" s="1"/>
  <c r="AJ579" i="15" s="1"/>
  <c r="BQ527" i="4"/>
  <c r="BR527" i="4"/>
  <c r="BV527" i="4"/>
  <c r="BW527" i="4" s="1"/>
  <c r="AY529" i="4"/>
  <c r="BD529" i="4"/>
  <c r="BH528" i="4"/>
  <c r="BS528" i="4" s="1"/>
  <c r="BL528" i="4"/>
  <c r="H543" i="4"/>
  <c r="AL566" i="4" l="1"/>
  <c r="AQ566" i="4"/>
  <c r="AR566" i="4"/>
  <c r="W567" i="4"/>
  <c r="Z567" i="4" s="1"/>
  <c r="AA567" i="4" s="1"/>
  <c r="U568" i="4"/>
  <c r="X568" i="4" s="1"/>
  <c r="Y568" i="4" s="1"/>
  <c r="E564" i="14"/>
  <c r="F564" i="14" s="1"/>
  <c r="H564" i="14" s="1"/>
  <c r="AU565" i="4"/>
  <c r="BX527" i="4"/>
  <c r="BT528" i="4"/>
  <c r="BU528" i="4"/>
  <c r="BV528" i="4" s="1"/>
  <c r="BE529" i="4"/>
  <c r="BM528" i="4"/>
  <c r="BN528" i="4" s="1"/>
  <c r="BO528" i="4" s="1"/>
  <c r="BY528" i="4"/>
  <c r="BZ528" i="4" s="1"/>
  <c r="AL540" i="15" s="1"/>
  <c r="BB529" i="4"/>
  <c r="BK529" i="4"/>
  <c r="I543" i="4"/>
  <c r="L543" i="4" s="1"/>
  <c r="AB466" i="15" s="1"/>
  <c r="G544" i="4"/>
  <c r="CA527" i="4" l="1"/>
  <c r="AF240" i="15"/>
  <c r="E565" i="14"/>
  <c r="F565" i="14" s="1"/>
  <c r="H565" i="14" s="1"/>
  <c r="AD517" i="15"/>
  <c r="AU566" i="4"/>
  <c r="S568" i="4"/>
  <c r="AF567" i="4"/>
  <c r="AS567" i="4" s="1"/>
  <c r="AT567" i="4" s="1"/>
  <c r="AJ580" i="15" s="1"/>
  <c r="AB567" i="4"/>
  <c r="AM567" i="4" s="1"/>
  <c r="BA530" i="4"/>
  <c r="BC529" i="4"/>
  <c r="BF529" i="4" s="1"/>
  <c r="BG529" i="4" s="1"/>
  <c r="BP528" i="4"/>
  <c r="BR528" i="4" s="1"/>
  <c r="J544" i="4"/>
  <c r="K544" i="4" s="1"/>
  <c r="E544" i="4"/>
  <c r="O543" i="4"/>
  <c r="E542" i="12"/>
  <c r="F542" i="12" s="1"/>
  <c r="H542" i="12" s="1"/>
  <c r="AG567" i="4" l="1"/>
  <c r="AH567" i="4" s="1"/>
  <c r="AI567" i="4" s="1"/>
  <c r="AJ567" i="4" s="1"/>
  <c r="AN567" i="4"/>
  <c r="AO567" i="4"/>
  <c r="V568" i="4"/>
  <c r="AE568" i="4"/>
  <c r="BX528" i="4"/>
  <c r="BQ528" i="4"/>
  <c r="BH529" i="4"/>
  <c r="BS529" i="4" s="1"/>
  <c r="BL529" i="4"/>
  <c r="BW528" i="4"/>
  <c r="AY530" i="4"/>
  <c r="BD530" i="4"/>
  <c r="H544" i="4"/>
  <c r="CA528" i="4" l="1"/>
  <c r="AF241" i="15"/>
  <c r="AK567" i="4"/>
  <c r="AP567" i="4"/>
  <c r="AQ567" i="4" s="1"/>
  <c r="U569" i="4"/>
  <c r="W568" i="4"/>
  <c r="Z568" i="4" s="1"/>
  <c r="AA568" i="4" s="1"/>
  <c r="AL567" i="4"/>
  <c r="BT529" i="4"/>
  <c r="BU529" i="4"/>
  <c r="BV529" i="4" s="1"/>
  <c r="BY529" i="4"/>
  <c r="BZ529" i="4" s="1"/>
  <c r="AL541" i="15" s="1"/>
  <c r="BK530" i="4"/>
  <c r="BB530" i="4"/>
  <c r="BE530" i="4"/>
  <c r="BM529" i="4"/>
  <c r="BN529" i="4" s="1"/>
  <c r="BO529" i="4" s="1"/>
  <c r="BP529" i="4" s="1"/>
  <c r="G545" i="4"/>
  <c r="I544" i="4"/>
  <c r="L544" i="4" s="1"/>
  <c r="AB468" i="15" s="1"/>
  <c r="AR567" i="4" l="1"/>
  <c r="AF568" i="4"/>
  <c r="AG568" i="4" s="1"/>
  <c r="AH568" i="4" s="1"/>
  <c r="AI568" i="4" s="1"/>
  <c r="AJ568" i="4" s="1"/>
  <c r="AB568" i="4"/>
  <c r="AM568" i="4" s="1"/>
  <c r="X569" i="4"/>
  <c r="S569" i="4"/>
  <c r="BR529" i="4"/>
  <c r="BX529" i="4" s="1"/>
  <c r="BC530" i="4"/>
  <c r="BF530" i="4" s="1"/>
  <c r="BG530" i="4" s="1"/>
  <c r="BA531" i="4"/>
  <c r="BQ529" i="4"/>
  <c r="BW529" i="4"/>
  <c r="J545" i="4"/>
  <c r="K545" i="4" s="1"/>
  <c r="E545" i="4"/>
  <c r="E543" i="12"/>
  <c r="F543" i="12" s="1"/>
  <c r="H543" i="12" s="1"/>
  <c r="O544" i="4"/>
  <c r="CA529" i="4" l="1"/>
  <c r="AF282" i="15"/>
  <c r="AU567" i="4"/>
  <c r="AD520" i="15"/>
  <c r="E566" i="14"/>
  <c r="F566" i="14" s="1"/>
  <c r="H566" i="14" s="1"/>
  <c r="AE569" i="4"/>
  <c r="V569" i="4"/>
  <c r="AN568" i="4"/>
  <c r="AO568" i="4"/>
  <c r="Y569" i="4"/>
  <c r="AS568" i="4"/>
  <c r="AT568" i="4" s="1"/>
  <c r="AJ581" i="15" s="1"/>
  <c r="AL568" i="4"/>
  <c r="AK568" i="4"/>
  <c r="AY531" i="4"/>
  <c r="BD531" i="4"/>
  <c r="BL530" i="4"/>
  <c r="BH530" i="4"/>
  <c r="BS530" i="4" s="1"/>
  <c r="H545" i="4"/>
  <c r="AP568" i="4" l="1"/>
  <c r="AQ568" i="4" s="1"/>
  <c r="W569" i="4"/>
  <c r="Z569" i="4" s="1"/>
  <c r="AA569" i="4" s="1"/>
  <c r="U570" i="4"/>
  <c r="S570" i="4" s="1"/>
  <c r="BT530" i="4"/>
  <c r="BU530" i="4"/>
  <c r="BV530" i="4" s="1"/>
  <c r="BE531" i="4"/>
  <c r="BM530" i="4"/>
  <c r="BN530" i="4" s="1"/>
  <c r="BO530" i="4" s="1"/>
  <c r="BP530" i="4" s="1"/>
  <c r="BY530" i="4"/>
  <c r="BZ530" i="4" s="1"/>
  <c r="AL542" i="15" s="1"/>
  <c r="BB531" i="4"/>
  <c r="BK531" i="4"/>
  <c r="G546" i="4"/>
  <c r="J546" i="4" s="1"/>
  <c r="K546" i="4" s="1"/>
  <c r="I545" i="4"/>
  <c r="L545" i="4" s="1"/>
  <c r="AB470" i="15" s="1"/>
  <c r="AE570" i="4" l="1"/>
  <c r="V570" i="4"/>
  <c r="X570" i="4"/>
  <c r="AF569" i="4"/>
  <c r="AG569" i="4" s="1"/>
  <c r="AH569" i="4" s="1"/>
  <c r="AI569" i="4" s="1"/>
  <c r="AB569" i="4"/>
  <c r="AM569" i="4" s="1"/>
  <c r="AR568" i="4"/>
  <c r="AD523" i="15" s="1"/>
  <c r="BR530" i="4"/>
  <c r="BW530" i="4"/>
  <c r="BA532" i="4"/>
  <c r="BC531" i="4"/>
  <c r="BQ530" i="4"/>
  <c r="E546" i="4"/>
  <c r="O545" i="4"/>
  <c r="E544" i="12"/>
  <c r="F544" i="12" s="1"/>
  <c r="H544" i="12" s="1"/>
  <c r="AJ569" i="4" l="1"/>
  <c r="E567" i="14"/>
  <c r="F567" i="14" s="1"/>
  <c r="H567" i="14" s="1"/>
  <c r="AU568" i="4"/>
  <c r="Y570" i="4"/>
  <c r="AN569" i="4"/>
  <c r="AO569" i="4"/>
  <c r="U571" i="4"/>
  <c r="S571" i="4" s="1"/>
  <c r="W570" i="4"/>
  <c r="AS569" i="4"/>
  <c r="AT569" i="4" s="1"/>
  <c r="AJ582" i="15" s="1"/>
  <c r="BX530" i="4"/>
  <c r="BF531" i="4"/>
  <c r="BG531" i="4" s="1"/>
  <c r="AY532" i="4"/>
  <c r="BK532" i="4" s="1"/>
  <c r="BD532" i="4"/>
  <c r="H546" i="4"/>
  <c r="CA530" i="4" l="1"/>
  <c r="AF302" i="15"/>
  <c r="AE571" i="4"/>
  <c r="V571" i="4"/>
  <c r="AP569" i="4"/>
  <c r="AQ569" i="4" s="1"/>
  <c r="AL569" i="4"/>
  <c r="Z570" i="4"/>
  <c r="AA570" i="4" s="1"/>
  <c r="X571" i="4"/>
  <c r="AK569" i="4"/>
  <c r="BL531" i="4"/>
  <c r="BH531" i="4"/>
  <c r="BS531" i="4" s="1"/>
  <c r="BE532" i="4"/>
  <c r="BB532" i="4"/>
  <c r="I546" i="4"/>
  <c r="L546" i="4" s="1"/>
  <c r="AB474" i="15" s="1"/>
  <c r="G547" i="4"/>
  <c r="Y571" i="4" l="1"/>
  <c r="AR569" i="4"/>
  <c r="AD526" i="15" s="1"/>
  <c r="W571" i="4"/>
  <c r="U572" i="4"/>
  <c r="AF570" i="4"/>
  <c r="AB570" i="4"/>
  <c r="AM570" i="4" s="1"/>
  <c r="BT531" i="4"/>
  <c r="BU531" i="4"/>
  <c r="BV531" i="4" s="1"/>
  <c r="BA533" i="4"/>
  <c r="BC532" i="4"/>
  <c r="BM531" i="4"/>
  <c r="BN531" i="4" s="1"/>
  <c r="BO531" i="4" s="1"/>
  <c r="BY531" i="4"/>
  <c r="BZ531" i="4" s="1"/>
  <c r="AL543" i="15" s="1"/>
  <c r="E547" i="4"/>
  <c r="J547" i="4"/>
  <c r="K547" i="4" s="1"/>
  <c r="O546" i="4"/>
  <c r="E545" i="12"/>
  <c r="F545" i="12" s="1"/>
  <c r="H545" i="12" s="1"/>
  <c r="AN570" i="4" l="1"/>
  <c r="AO570" i="4"/>
  <c r="AS570" i="4"/>
  <c r="AT570" i="4" s="1"/>
  <c r="AJ583" i="15" s="1"/>
  <c r="Z571" i="4"/>
  <c r="AA571" i="4" s="1"/>
  <c r="AU569" i="4"/>
  <c r="E568" i="14"/>
  <c r="F568" i="14" s="1"/>
  <c r="H568" i="14" s="1"/>
  <c r="AG570" i="4"/>
  <c r="AH570" i="4" s="1"/>
  <c r="AI570" i="4" s="1"/>
  <c r="S572" i="4"/>
  <c r="X572" i="4"/>
  <c r="BF532" i="4"/>
  <c r="BG532" i="4" s="1"/>
  <c r="AY533" i="4"/>
  <c r="BK533" i="4" s="1"/>
  <c r="BD533" i="4"/>
  <c r="BP531" i="4"/>
  <c r="H547" i="4"/>
  <c r="Y572" i="4" l="1"/>
  <c r="AE572" i="4"/>
  <c r="V572" i="4"/>
  <c r="AJ570" i="4"/>
  <c r="AF571" i="4"/>
  <c r="AG571" i="4" s="1"/>
  <c r="AH571" i="4" s="1"/>
  <c r="AI571" i="4" s="1"/>
  <c r="AJ571" i="4" s="1"/>
  <c r="AB571" i="4"/>
  <c r="AM571" i="4" s="1"/>
  <c r="AN571" i="4" s="1"/>
  <c r="AP570" i="4"/>
  <c r="BW531" i="4"/>
  <c r="BR531" i="4"/>
  <c r="BX531" i="4" s="1"/>
  <c r="BL532" i="4"/>
  <c r="BH532" i="4"/>
  <c r="BS532" i="4" s="1"/>
  <c r="BQ531" i="4"/>
  <c r="BE533" i="4"/>
  <c r="BB533" i="4"/>
  <c r="G548" i="4"/>
  <c r="I547" i="4"/>
  <c r="L547" i="4" s="1"/>
  <c r="AB479" i="15" s="1"/>
  <c r="CA531" i="4" l="1"/>
  <c r="AF298" i="15"/>
  <c r="AO571" i="4"/>
  <c r="AP571" i="4" s="1"/>
  <c r="AQ571" i="4" s="1"/>
  <c r="AK571" i="4"/>
  <c r="AQ570" i="4"/>
  <c r="AL570" i="4"/>
  <c r="AR570" i="4" s="1"/>
  <c r="AD529" i="15" s="1"/>
  <c r="AK570" i="4"/>
  <c r="AS571" i="4"/>
  <c r="AT571" i="4" s="1"/>
  <c r="AJ584" i="15" s="1"/>
  <c r="AL571" i="4"/>
  <c r="U573" i="4"/>
  <c r="X573" i="4" s="1"/>
  <c r="W572" i="4"/>
  <c r="Z572" i="4" s="1"/>
  <c r="AA572" i="4" s="1"/>
  <c r="BT532" i="4"/>
  <c r="BU532" i="4"/>
  <c r="BV532" i="4" s="1"/>
  <c r="BY532" i="4"/>
  <c r="BZ532" i="4" s="1"/>
  <c r="AL544" i="15" s="1"/>
  <c r="BC533" i="4"/>
  <c r="BF533" i="4" s="1"/>
  <c r="BG533" i="4" s="1"/>
  <c r="BA534" i="4"/>
  <c r="BM532" i="4"/>
  <c r="BN532" i="4" s="1"/>
  <c r="BO532" i="4" s="1"/>
  <c r="E546" i="12"/>
  <c r="F546" i="12" s="1"/>
  <c r="H546" i="12" s="1"/>
  <c r="O547" i="4"/>
  <c r="J548" i="4"/>
  <c r="K548" i="4" s="1"/>
  <c r="E548" i="4"/>
  <c r="AR571" i="4" l="1"/>
  <c r="S573" i="4"/>
  <c r="AE573" i="4" s="1"/>
  <c r="AB572" i="4"/>
  <c r="AM572" i="4" s="1"/>
  <c r="AF572" i="4"/>
  <c r="Y573" i="4"/>
  <c r="E569" i="14"/>
  <c r="F569" i="14" s="1"/>
  <c r="H569" i="14" s="1"/>
  <c r="AU570" i="4"/>
  <c r="AY534" i="4"/>
  <c r="BD534" i="4"/>
  <c r="BH533" i="4"/>
  <c r="BS533" i="4" s="1"/>
  <c r="BL533" i="4"/>
  <c r="BP532" i="4"/>
  <c r="BW532" i="4" s="1"/>
  <c r="H548" i="4"/>
  <c r="E570" i="14" l="1"/>
  <c r="F570" i="14" s="1"/>
  <c r="H570" i="14" s="1"/>
  <c r="AD524" i="15"/>
  <c r="V573" i="4"/>
  <c r="AU571" i="4"/>
  <c r="U574" i="4"/>
  <c r="S574" i="4" s="1"/>
  <c r="W573" i="4"/>
  <c r="Z573" i="4" s="1"/>
  <c r="AA573" i="4" s="1"/>
  <c r="AG572" i="4"/>
  <c r="AH572" i="4" s="1"/>
  <c r="AI572" i="4" s="1"/>
  <c r="AS572" i="4"/>
  <c r="AT572" i="4" s="1"/>
  <c r="AJ41" i="15" s="1"/>
  <c r="AN572" i="4"/>
  <c r="AO572" i="4"/>
  <c r="BR532" i="4"/>
  <c r="BX532" i="4" s="1"/>
  <c r="BQ532" i="4"/>
  <c r="BT533" i="4"/>
  <c r="BU533" i="4"/>
  <c r="BV533" i="4" s="1"/>
  <c r="BY533" i="4"/>
  <c r="BZ533" i="4" s="1"/>
  <c r="AL545" i="15" s="1"/>
  <c r="BE534" i="4"/>
  <c r="BM533" i="4"/>
  <c r="BN533" i="4" s="1"/>
  <c r="BO533" i="4" s="1"/>
  <c r="BK534" i="4"/>
  <c r="BB534" i="4"/>
  <c r="G549" i="4"/>
  <c r="J549" i="4" s="1"/>
  <c r="K549" i="4" s="1"/>
  <c r="I548" i="4"/>
  <c r="L548" i="4" s="1"/>
  <c r="AB481" i="15" s="1"/>
  <c r="CA532" i="4" l="1"/>
  <c r="AF303" i="15"/>
  <c r="AE574" i="4"/>
  <c r="V574" i="4"/>
  <c r="U575" i="4" s="1"/>
  <c r="S575" i="4" s="1"/>
  <c r="AB573" i="4"/>
  <c r="AM573" i="4" s="1"/>
  <c r="AN573" i="4" s="1"/>
  <c r="AF573" i="4"/>
  <c r="AG573" i="4" s="1"/>
  <c r="AH573" i="4" s="1"/>
  <c r="AI573" i="4" s="1"/>
  <c r="AP572" i="4"/>
  <c r="AJ572" i="4"/>
  <c r="AL572" i="4" s="1"/>
  <c r="X574" i="4"/>
  <c r="E549" i="4"/>
  <c r="H549" i="4" s="1"/>
  <c r="BP533" i="4"/>
  <c r="BC534" i="4"/>
  <c r="BF534" i="4" s="1"/>
  <c r="BG534" i="4" s="1"/>
  <c r="BA535" i="4"/>
  <c r="O548" i="4"/>
  <c r="E547" i="12"/>
  <c r="F547" i="12" s="1"/>
  <c r="H547" i="12" s="1"/>
  <c r="AE575" i="4" l="1"/>
  <c r="AK572" i="4"/>
  <c r="W574" i="4"/>
  <c r="V575" i="4" s="1"/>
  <c r="W575" i="4" s="1"/>
  <c r="AR572" i="4"/>
  <c r="AS573" i="4"/>
  <c r="AT573" i="4" s="1"/>
  <c r="AJ45" i="15" s="1"/>
  <c r="AJ573" i="4"/>
  <c r="AL573" i="4" s="1"/>
  <c r="Y574" i="4"/>
  <c r="X575" i="4" s="1"/>
  <c r="AO573" i="4"/>
  <c r="AQ572" i="4"/>
  <c r="BW533" i="4"/>
  <c r="BR533" i="4"/>
  <c r="BX533" i="4" s="1"/>
  <c r="BH534" i="4"/>
  <c r="BS534" i="4" s="1"/>
  <c r="BL534" i="4"/>
  <c r="BM534" i="4" s="1"/>
  <c r="BN534" i="4" s="1"/>
  <c r="BO534" i="4" s="1"/>
  <c r="BP534" i="4" s="1"/>
  <c r="AY535" i="4"/>
  <c r="BD535" i="4"/>
  <c r="BE535" i="4" s="1"/>
  <c r="BQ533" i="4"/>
  <c r="I549" i="4"/>
  <c r="L549" i="4" s="1"/>
  <c r="AB484" i="15" s="1"/>
  <c r="G550" i="4"/>
  <c r="AK573" i="4" l="1"/>
  <c r="CA533" i="4"/>
  <c r="AF331" i="15"/>
  <c r="E571" i="14"/>
  <c r="F571" i="14" s="1"/>
  <c r="H571" i="14" s="1"/>
  <c r="AD435" i="15"/>
  <c r="AU572" i="4"/>
  <c r="U576" i="4"/>
  <c r="S576" i="4" s="1"/>
  <c r="AE576" i="4" s="1"/>
  <c r="Y575" i="4"/>
  <c r="Z575" i="4" s="1"/>
  <c r="AA575" i="4" s="1"/>
  <c r="AP573" i="4"/>
  <c r="AQ573" i="4" s="1"/>
  <c r="Z574" i="4"/>
  <c r="AA574" i="4" s="1"/>
  <c r="BT534" i="4"/>
  <c r="BU534" i="4"/>
  <c r="BV534" i="4" s="1"/>
  <c r="BB535" i="4"/>
  <c r="BK535" i="4"/>
  <c r="BQ534" i="4"/>
  <c r="BY534" i="4"/>
  <c r="BZ534" i="4" s="1"/>
  <c r="AL546" i="15" s="1"/>
  <c r="BR534" i="4"/>
  <c r="E550" i="4"/>
  <c r="J550" i="4"/>
  <c r="K550" i="4" s="1"/>
  <c r="E548" i="12"/>
  <c r="F548" i="12" s="1"/>
  <c r="H548" i="12" s="1"/>
  <c r="O549" i="4"/>
  <c r="V576" i="4" l="1"/>
  <c r="X576" i="4"/>
  <c r="Y576" i="4" s="1"/>
  <c r="AR573" i="4"/>
  <c r="AD351" i="15" s="1"/>
  <c r="W576" i="4"/>
  <c r="U577" i="4"/>
  <c r="AF575" i="4"/>
  <c r="AG575" i="4" s="1"/>
  <c r="AH575" i="4" s="1"/>
  <c r="AI575" i="4" s="1"/>
  <c r="AJ575" i="4" s="1"/>
  <c r="AB575" i="4"/>
  <c r="AM575" i="4" s="1"/>
  <c r="AN575" i="4" s="1"/>
  <c r="AB574" i="4"/>
  <c r="AM574" i="4" s="1"/>
  <c r="AF574" i="4"/>
  <c r="AG574" i="4" s="1"/>
  <c r="AH574" i="4" s="1"/>
  <c r="AI574" i="4" s="1"/>
  <c r="AJ574" i="4" s="1"/>
  <c r="AK574" i="4" s="1"/>
  <c r="BC535" i="4"/>
  <c r="BF535" i="4" s="1"/>
  <c r="BG535" i="4" s="1"/>
  <c r="BA536" i="4"/>
  <c r="BW534" i="4"/>
  <c r="H550" i="4"/>
  <c r="X577" i="4" l="1"/>
  <c r="Y577" i="4" s="1"/>
  <c r="Z576" i="4"/>
  <c r="AA576" i="4" s="1"/>
  <c r="AF576" i="4" s="1"/>
  <c r="E572" i="14"/>
  <c r="F572" i="14" s="1"/>
  <c r="H572" i="14" s="1"/>
  <c r="AU573" i="4"/>
  <c r="AK575" i="4"/>
  <c r="AS574" i="4"/>
  <c r="AT574" i="4" s="1"/>
  <c r="AJ585" i="15" s="1"/>
  <c r="AL574" i="4"/>
  <c r="AS575" i="4"/>
  <c r="AT575" i="4" s="1"/>
  <c r="AJ586" i="15" s="1"/>
  <c r="AL575" i="4"/>
  <c r="AN574" i="4"/>
  <c r="AO574" i="4"/>
  <c r="S577" i="4"/>
  <c r="AB576" i="4"/>
  <c r="AM576" i="4" s="1"/>
  <c r="AN576" i="4" s="1"/>
  <c r="BX534" i="4"/>
  <c r="AY536" i="4"/>
  <c r="BD536" i="4"/>
  <c r="BH535" i="4"/>
  <c r="BS535" i="4" s="1"/>
  <c r="BL535" i="4"/>
  <c r="BM535" i="4" s="1"/>
  <c r="BN535" i="4" s="1"/>
  <c r="BO535" i="4" s="1"/>
  <c r="BP535" i="4" s="1"/>
  <c r="I550" i="4"/>
  <c r="L550" i="4" s="1"/>
  <c r="AB486" i="15" s="1"/>
  <c r="G551" i="4"/>
  <c r="CA534" i="4" l="1"/>
  <c r="AF346" i="15"/>
  <c r="AE577" i="4"/>
  <c r="V577" i="4"/>
  <c r="AP574" i="4"/>
  <c r="AQ574" i="4" s="1"/>
  <c r="AS576" i="4"/>
  <c r="AT576" i="4" s="1"/>
  <c r="AJ587" i="15" s="1"/>
  <c r="AG576" i="4"/>
  <c r="AH576" i="4" s="1"/>
  <c r="AI576" i="4" s="1"/>
  <c r="AJ576" i="4" s="1"/>
  <c r="AK576" i="4" s="1"/>
  <c r="BT535" i="4"/>
  <c r="BU535" i="4"/>
  <c r="BQ535" i="4"/>
  <c r="BE536" i="4"/>
  <c r="BR535" i="4"/>
  <c r="BY535" i="4"/>
  <c r="BZ535" i="4" s="1"/>
  <c r="AL547" i="15" s="1"/>
  <c r="BB536" i="4"/>
  <c r="BK536" i="4"/>
  <c r="J551" i="4"/>
  <c r="K551" i="4" s="1"/>
  <c r="E551" i="4"/>
  <c r="O550" i="4"/>
  <c r="E549" i="12"/>
  <c r="F549" i="12" s="1"/>
  <c r="H549" i="12" s="1"/>
  <c r="AR574" i="4" l="1"/>
  <c r="AD418" i="15" s="1"/>
  <c r="W577" i="4"/>
  <c r="Z577" i="4" s="1"/>
  <c r="AA577" i="4" s="1"/>
  <c r="U578" i="4"/>
  <c r="AO575" i="4"/>
  <c r="AL576" i="4"/>
  <c r="BV535" i="4"/>
  <c r="BW535" i="4" s="1"/>
  <c r="BC536" i="4"/>
  <c r="BF536" i="4" s="1"/>
  <c r="BG536" i="4" s="1"/>
  <c r="BA537" i="4"/>
  <c r="H551" i="4"/>
  <c r="AB577" i="4" l="1"/>
  <c r="AM577" i="4" s="1"/>
  <c r="AN577" i="4" s="1"/>
  <c r="AF577" i="4"/>
  <c r="AS577" i="4" s="1"/>
  <c r="AT577" i="4" s="1"/>
  <c r="AJ588" i="15" s="1"/>
  <c r="S578" i="4"/>
  <c r="X578" i="4"/>
  <c r="Y578" i="4" s="1"/>
  <c r="AP575" i="4"/>
  <c r="AO576" i="4" s="1"/>
  <c r="E573" i="14"/>
  <c r="F573" i="14" s="1"/>
  <c r="H573" i="14" s="1"/>
  <c r="AU574" i="4"/>
  <c r="BX535" i="4"/>
  <c r="BH536" i="4"/>
  <c r="BS536" i="4" s="1"/>
  <c r="BL536" i="4"/>
  <c r="BM536" i="4" s="1"/>
  <c r="BN536" i="4" s="1"/>
  <c r="BO536" i="4" s="1"/>
  <c r="AY537" i="4"/>
  <c r="BD537" i="4"/>
  <c r="BE537" i="4" s="1"/>
  <c r="I551" i="4"/>
  <c r="L551" i="4" s="1"/>
  <c r="AB488" i="15" s="1"/>
  <c r="G552" i="4"/>
  <c r="J552" i="4" s="1"/>
  <c r="K552" i="4" s="1"/>
  <c r="CA535" i="4" l="1"/>
  <c r="AF368" i="15"/>
  <c r="AP576" i="4"/>
  <c r="AO577" i="4" s="1"/>
  <c r="AP577" i="4" s="1"/>
  <c r="AG577" i="4"/>
  <c r="AH577" i="4" s="1"/>
  <c r="AI577" i="4" s="1"/>
  <c r="AQ575" i="4"/>
  <c r="AR575" i="4"/>
  <c r="AD434" i="15" s="1"/>
  <c r="AE578" i="4"/>
  <c r="V578" i="4"/>
  <c r="BT536" i="4"/>
  <c r="BU536" i="4"/>
  <c r="BV536" i="4" s="1"/>
  <c r="BY536" i="4"/>
  <c r="BZ536" i="4" s="1"/>
  <c r="AL548" i="15" s="1"/>
  <c r="BP536" i="4"/>
  <c r="BQ536" i="4" s="1"/>
  <c r="BK537" i="4"/>
  <c r="BB537" i="4"/>
  <c r="E552" i="4"/>
  <c r="E550" i="12"/>
  <c r="F550" i="12" s="1"/>
  <c r="H550" i="12" s="1"/>
  <c r="O551" i="4"/>
  <c r="W578" i="4" l="1"/>
  <c r="Z578" i="4" s="1"/>
  <c r="AA578" i="4" s="1"/>
  <c r="U579" i="4"/>
  <c r="AJ577" i="4"/>
  <c r="AK577" i="4" s="1"/>
  <c r="E574" i="14"/>
  <c r="F574" i="14" s="1"/>
  <c r="H574" i="14" s="1"/>
  <c r="AU575" i="4"/>
  <c r="AQ576" i="4"/>
  <c r="AR576" i="4"/>
  <c r="AD460" i="15" s="1"/>
  <c r="BR536" i="4"/>
  <c r="BX536" i="4" s="1"/>
  <c r="BA538" i="4"/>
  <c r="BC537" i="4"/>
  <c r="H552" i="4"/>
  <c r="CA536" i="4" l="1"/>
  <c r="AF404" i="15"/>
  <c r="E575" i="14"/>
  <c r="F575" i="14" s="1"/>
  <c r="H575" i="14" s="1"/>
  <c r="AU576" i="4"/>
  <c r="AB578" i="4"/>
  <c r="AM578" i="4" s="1"/>
  <c r="AF578" i="4"/>
  <c r="S579" i="4"/>
  <c r="X579" i="4"/>
  <c r="AL577" i="4"/>
  <c r="AR577" i="4" s="1"/>
  <c r="AD489" i="15" s="1"/>
  <c r="AQ577" i="4"/>
  <c r="BF537" i="4"/>
  <c r="BG537" i="4" s="1"/>
  <c r="BW536" i="4"/>
  <c r="AY538" i="4"/>
  <c r="BK538" i="4" s="1"/>
  <c r="BD538" i="4"/>
  <c r="G553" i="4"/>
  <c r="J553" i="4" s="1"/>
  <c r="K553" i="4" s="1"/>
  <c r="I552" i="4"/>
  <c r="L552" i="4" s="1"/>
  <c r="AB491" i="15" s="1"/>
  <c r="E576" i="14" l="1"/>
  <c r="F576" i="14" s="1"/>
  <c r="H576" i="14" s="1"/>
  <c r="AU577" i="4"/>
  <c r="AS578" i="4"/>
  <c r="AT578" i="4" s="1"/>
  <c r="AJ589" i="15" s="1"/>
  <c r="Y579" i="4"/>
  <c r="AE579" i="4"/>
  <c r="V579" i="4"/>
  <c r="AN578" i="4"/>
  <c r="AO578" i="4"/>
  <c r="AG578" i="4"/>
  <c r="AH578" i="4" s="1"/>
  <c r="AI578" i="4" s="1"/>
  <c r="AJ578" i="4" s="1"/>
  <c r="AK578" i="4" s="1"/>
  <c r="BH537" i="4"/>
  <c r="BS537" i="4" s="1"/>
  <c r="BL537" i="4"/>
  <c r="BE538" i="4"/>
  <c r="E553" i="4"/>
  <c r="H553" i="4" s="1"/>
  <c r="BB538" i="4"/>
  <c r="O552" i="4"/>
  <c r="E551" i="12"/>
  <c r="F551" i="12" s="1"/>
  <c r="H551" i="12" s="1"/>
  <c r="AP578" i="4" l="1"/>
  <c r="AQ578" i="4" s="1"/>
  <c r="W579" i="4"/>
  <c r="Z579" i="4" s="1"/>
  <c r="AA579" i="4" s="1"/>
  <c r="U580" i="4"/>
  <c r="AL578" i="4"/>
  <c r="BT537" i="4"/>
  <c r="BU537" i="4"/>
  <c r="BV537" i="4" s="1"/>
  <c r="BY537" i="4"/>
  <c r="BZ537" i="4" s="1"/>
  <c r="AL549" i="15" s="1"/>
  <c r="BC538" i="4"/>
  <c r="BF538" i="4" s="1"/>
  <c r="BG538" i="4" s="1"/>
  <c r="BA539" i="4"/>
  <c r="BM537" i="4"/>
  <c r="BN537" i="4" s="1"/>
  <c r="BO537" i="4" s="1"/>
  <c r="G554" i="4"/>
  <c r="I553" i="4"/>
  <c r="L553" i="4" s="1"/>
  <c r="AB493" i="15" s="1"/>
  <c r="AB579" i="4" l="1"/>
  <c r="AM579" i="4" s="1"/>
  <c r="AF579" i="4"/>
  <c r="AS579" i="4" s="1"/>
  <c r="AT579" i="4" s="1"/>
  <c r="AJ590" i="15" s="1"/>
  <c r="AR578" i="4"/>
  <c r="AD513" i="15" s="1"/>
  <c r="S580" i="4"/>
  <c r="X580" i="4"/>
  <c r="BP537" i="4"/>
  <c r="AY539" i="4"/>
  <c r="BD539" i="4"/>
  <c r="BH538" i="4"/>
  <c r="BS538" i="4" s="1"/>
  <c r="BL538" i="4"/>
  <c r="BM538" i="4" s="1"/>
  <c r="BN538" i="4" s="1"/>
  <c r="BO538" i="4" s="1"/>
  <c r="E552" i="12"/>
  <c r="F552" i="12" s="1"/>
  <c r="H552" i="12" s="1"/>
  <c r="O553" i="4"/>
  <c r="J554" i="4"/>
  <c r="K554" i="4" s="1"/>
  <c r="E554" i="4"/>
  <c r="AG579" i="4" l="1"/>
  <c r="AH579" i="4" s="1"/>
  <c r="AI579" i="4" s="1"/>
  <c r="AJ579" i="4" s="1"/>
  <c r="E577" i="14"/>
  <c r="F577" i="14" s="1"/>
  <c r="H577" i="14" s="1"/>
  <c r="AU578" i="4"/>
  <c r="Y580" i="4"/>
  <c r="AE580" i="4"/>
  <c r="V580" i="4"/>
  <c r="AN579" i="4"/>
  <c r="AO579" i="4"/>
  <c r="BW537" i="4"/>
  <c r="BT538" i="4"/>
  <c r="BU538" i="4"/>
  <c r="BV538" i="4" s="1"/>
  <c r="BP538" i="4"/>
  <c r="BQ538" i="4" s="1"/>
  <c r="BB539" i="4"/>
  <c r="BK539" i="4"/>
  <c r="BY538" i="4"/>
  <c r="BZ538" i="4" s="1"/>
  <c r="AL550" i="15" s="1"/>
  <c r="BQ537" i="4"/>
  <c r="BE539" i="4"/>
  <c r="BR537" i="4"/>
  <c r="BX537" i="4" s="1"/>
  <c r="H554" i="4"/>
  <c r="CA537" i="4" l="1"/>
  <c r="AF417" i="15"/>
  <c r="AP579" i="4"/>
  <c r="AQ579" i="4" s="1"/>
  <c r="AL579" i="4"/>
  <c r="AK579" i="4"/>
  <c r="W580" i="4"/>
  <c r="Z580" i="4" s="1"/>
  <c r="AA580" i="4" s="1"/>
  <c r="U581" i="4"/>
  <c r="S581" i="4" s="1"/>
  <c r="AE581" i="4" s="1"/>
  <c r="BR538" i="4"/>
  <c r="BW538" i="4"/>
  <c r="BC539" i="4"/>
  <c r="BF539" i="4" s="1"/>
  <c r="BG539" i="4" s="1"/>
  <c r="BA540" i="4"/>
  <c r="I554" i="4"/>
  <c r="L554" i="4" s="1"/>
  <c r="AB495" i="15" s="1"/>
  <c r="G555" i="4"/>
  <c r="J555" i="4" s="1"/>
  <c r="K555" i="4" s="1"/>
  <c r="AR579" i="4" l="1"/>
  <c r="X581" i="4"/>
  <c r="AB580" i="4"/>
  <c r="AM580" i="4" s="1"/>
  <c r="AF580" i="4"/>
  <c r="AG580" i="4" s="1"/>
  <c r="AH580" i="4" s="1"/>
  <c r="AI580" i="4" s="1"/>
  <c r="V581" i="4"/>
  <c r="BX538" i="4"/>
  <c r="BH539" i="4"/>
  <c r="BS539" i="4" s="1"/>
  <c r="BL539" i="4"/>
  <c r="AY540" i="4"/>
  <c r="BD540" i="4"/>
  <c r="E555" i="4"/>
  <c r="E553" i="12"/>
  <c r="F553" i="12" s="1"/>
  <c r="H553" i="12" s="1"/>
  <c r="O554" i="4"/>
  <c r="CA538" i="4" l="1"/>
  <c r="AF420" i="15"/>
  <c r="E578" i="14"/>
  <c r="F578" i="14" s="1"/>
  <c r="H578" i="14" s="1"/>
  <c r="AD536" i="15"/>
  <c r="AU579" i="4"/>
  <c r="W581" i="4"/>
  <c r="U582" i="4"/>
  <c r="S582" i="4" s="1"/>
  <c r="AE582" i="4" s="1"/>
  <c r="AJ580" i="4"/>
  <c r="AK580" i="4" s="1"/>
  <c r="AS580" i="4"/>
  <c r="AT580" i="4" s="1"/>
  <c r="AJ591" i="15" s="1"/>
  <c r="Y581" i="4"/>
  <c r="AN580" i="4"/>
  <c r="AO580" i="4"/>
  <c r="BT539" i="4"/>
  <c r="BU539" i="4"/>
  <c r="BV539" i="4" s="1"/>
  <c r="BB540" i="4"/>
  <c r="BK540" i="4"/>
  <c r="BM539" i="4"/>
  <c r="BN539" i="4" s="1"/>
  <c r="BO539" i="4" s="1"/>
  <c r="BY539" i="4"/>
  <c r="BZ539" i="4" s="1"/>
  <c r="AL551" i="15" s="1"/>
  <c r="BE540" i="4"/>
  <c r="H555" i="4"/>
  <c r="AL580" i="4" l="1"/>
  <c r="X582" i="4"/>
  <c r="Y582" i="4" s="1"/>
  <c r="AP580" i="4"/>
  <c r="AR580" i="4" s="1"/>
  <c r="AD543" i="15" s="1"/>
  <c r="V582" i="4"/>
  <c r="Z581" i="4"/>
  <c r="AA581" i="4" s="1"/>
  <c r="BA541" i="4"/>
  <c r="BC540" i="4"/>
  <c r="BF540" i="4" s="1"/>
  <c r="BG540" i="4" s="1"/>
  <c r="BP539" i="4"/>
  <c r="BQ539" i="4" s="1"/>
  <c r="I555" i="4"/>
  <c r="L555" i="4" s="1"/>
  <c r="AB498" i="15" s="1"/>
  <c r="G556" i="4"/>
  <c r="J556" i="4" s="1"/>
  <c r="K556" i="4" s="1"/>
  <c r="AQ580" i="4" l="1"/>
  <c r="AU580" i="4"/>
  <c r="E579" i="14"/>
  <c r="F579" i="14" s="1"/>
  <c r="H579" i="14" s="1"/>
  <c r="W582" i="4"/>
  <c r="Z582" i="4" s="1"/>
  <c r="AA582" i="4" s="1"/>
  <c r="U583" i="4"/>
  <c r="X583" i="4" s="1"/>
  <c r="Y583" i="4" s="1"/>
  <c r="AF581" i="4"/>
  <c r="AB581" i="4"/>
  <c r="AM581" i="4" s="1"/>
  <c r="BH540" i="4"/>
  <c r="BS540" i="4" s="1"/>
  <c r="BL540" i="4"/>
  <c r="BW539" i="4"/>
  <c r="BR539" i="4"/>
  <c r="BX539" i="4" s="1"/>
  <c r="AY541" i="4"/>
  <c r="BD541" i="4"/>
  <c r="E556" i="4"/>
  <c r="O555" i="4"/>
  <c r="E554" i="12"/>
  <c r="F554" i="12" s="1"/>
  <c r="H554" i="12" s="1"/>
  <c r="CA539" i="4" l="1"/>
  <c r="AF424" i="15"/>
  <c r="AN581" i="4"/>
  <c r="AO581" i="4"/>
  <c r="AS581" i="4"/>
  <c r="AT581" i="4" s="1"/>
  <c r="AJ592" i="15" s="1"/>
  <c r="AF582" i="4"/>
  <c r="AB582" i="4"/>
  <c r="AM582" i="4" s="1"/>
  <c r="AN582" i="4" s="1"/>
  <c r="AG581" i="4"/>
  <c r="AH581" i="4" s="1"/>
  <c r="AI581" i="4" s="1"/>
  <c r="AJ581" i="4" s="1"/>
  <c r="AK581" i="4" s="1"/>
  <c r="S583" i="4"/>
  <c r="BT540" i="4"/>
  <c r="BU540" i="4"/>
  <c r="BV540" i="4" s="1"/>
  <c r="BE541" i="4"/>
  <c r="BM540" i="4"/>
  <c r="BN540" i="4" s="1"/>
  <c r="BO540" i="4" s="1"/>
  <c r="BY540" i="4"/>
  <c r="BZ540" i="4" s="1"/>
  <c r="AL552" i="15" s="1"/>
  <c r="BK541" i="4"/>
  <c r="BB541" i="4"/>
  <c r="H556" i="4"/>
  <c r="AE583" i="4" l="1"/>
  <c r="V583" i="4"/>
  <c r="AL581" i="4"/>
  <c r="AP581" i="4"/>
  <c r="AQ581" i="4" s="1"/>
  <c r="AG582" i="4"/>
  <c r="AH582" i="4" s="1"/>
  <c r="AI582" i="4" s="1"/>
  <c r="AJ582" i="4" s="1"/>
  <c r="AK582" i="4" s="1"/>
  <c r="AS582" i="4"/>
  <c r="AT582" i="4" s="1"/>
  <c r="AJ593" i="15" s="1"/>
  <c r="BC541" i="4"/>
  <c r="BF541" i="4" s="1"/>
  <c r="BG541" i="4" s="1"/>
  <c r="BA542" i="4"/>
  <c r="BP540" i="4"/>
  <c r="BQ540" i="4" s="1"/>
  <c r="G557" i="4"/>
  <c r="J557" i="4" s="1"/>
  <c r="K557" i="4" s="1"/>
  <c r="I556" i="4"/>
  <c r="L556" i="4" s="1"/>
  <c r="AB500" i="15" s="1"/>
  <c r="AR581" i="4" l="1"/>
  <c r="U584" i="4"/>
  <c r="X584" i="4" s="1"/>
  <c r="Y584" i="4" s="1"/>
  <c r="W583" i="4"/>
  <c r="Z583" i="4" s="1"/>
  <c r="AA583" i="4" s="1"/>
  <c r="AL582" i="4"/>
  <c r="AO582" i="4"/>
  <c r="AY542" i="4"/>
  <c r="BD542" i="4"/>
  <c r="BE542" i="4" s="1"/>
  <c r="BH541" i="4"/>
  <c r="BS541" i="4" s="1"/>
  <c r="BL541" i="4"/>
  <c r="BW540" i="4"/>
  <c r="BR540" i="4"/>
  <c r="BX540" i="4" s="1"/>
  <c r="E557" i="4"/>
  <c r="O556" i="4"/>
  <c r="E555" i="12"/>
  <c r="F555" i="12" s="1"/>
  <c r="H555" i="12" s="1"/>
  <c r="CA540" i="4" l="1"/>
  <c r="AF427" i="15"/>
  <c r="E580" i="14"/>
  <c r="F580" i="14" s="1"/>
  <c r="H580" i="14" s="1"/>
  <c r="AD544" i="15"/>
  <c r="AU581" i="4"/>
  <c r="AP582" i="4"/>
  <c r="AQ582" i="4" s="1"/>
  <c r="AF583" i="4"/>
  <c r="AB583" i="4"/>
  <c r="AM583" i="4" s="1"/>
  <c r="AN583" i="4" s="1"/>
  <c r="S584" i="4"/>
  <c r="BT541" i="4"/>
  <c r="BU541" i="4"/>
  <c r="BV541" i="4" s="1"/>
  <c r="BM541" i="4"/>
  <c r="BN541" i="4" s="1"/>
  <c r="BO541" i="4" s="1"/>
  <c r="BP541" i="4" s="1"/>
  <c r="BY541" i="4"/>
  <c r="BZ541" i="4" s="1"/>
  <c r="AL553" i="15" s="1"/>
  <c r="BB542" i="4"/>
  <c r="BK542" i="4"/>
  <c r="H557" i="4"/>
  <c r="AR582" i="4" l="1"/>
  <c r="AO583" i="4"/>
  <c r="AP583" i="4" s="1"/>
  <c r="AE584" i="4"/>
  <c r="V584" i="4"/>
  <c r="AS583" i="4"/>
  <c r="AT583" i="4" s="1"/>
  <c r="AJ594" i="15" s="1"/>
  <c r="E581" i="14"/>
  <c r="F581" i="14" s="1"/>
  <c r="H581" i="14" s="1"/>
  <c r="AG583" i="4"/>
  <c r="AH583" i="4" s="1"/>
  <c r="AI583" i="4" s="1"/>
  <c r="BR541" i="4"/>
  <c r="BX541" i="4" s="1"/>
  <c r="BA543" i="4"/>
  <c r="BC542" i="4"/>
  <c r="BF542" i="4" s="1"/>
  <c r="BG542" i="4" s="1"/>
  <c r="BQ541" i="4"/>
  <c r="G558" i="4"/>
  <c r="J558" i="4" s="1"/>
  <c r="K558" i="4" s="1"/>
  <c r="I557" i="4"/>
  <c r="L557" i="4" s="1"/>
  <c r="AB502" i="15" s="1"/>
  <c r="CA541" i="4" l="1"/>
  <c r="AF431" i="15"/>
  <c r="AU582" i="4"/>
  <c r="AD546" i="15"/>
  <c r="AJ583" i="4"/>
  <c r="AQ583" i="4" s="1"/>
  <c r="U585" i="4"/>
  <c r="X585" i="4" s="1"/>
  <c r="Y585" i="4" s="1"/>
  <c r="W584" i="4"/>
  <c r="E558" i="4"/>
  <c r="H558" i="4" s="1"/>
  <c r="BL542" i="4"/>
  <c r="BH542" i="4"/>
  <c r="BS542" i="4" s="1"/>
  <c r="BW541" i="4"/>
  <c r="AY543" i="4"/>
  <c r="BD543" i="4"/>
  <c r="O557" i="4"/>
  <c r="E556" i="12"/>
  <c r="F556" i="12" s="1"/>
  <c r="H556" i="12" s="1"/>
  <c r="S585" i="4" l="1"/>
  <c r="AE585" i="4" s="1"/>
  <c r="AL583" i="4"/>
  <c r="AR583" i="4" s="1"/>
  <c r="AD548" i="15" s="1"/>
  <c r="AK583" i="4"/>
  <c r="Z584" i="4"/>
  <c r="AA584" i="4" s="1"/>
  <c r="BT542" i="4"/>
  <c r="BU542" i="4"/>
  <c r="BV542" i="4" s="1"/>
  <c r="BK543" i="4"/>
  <c r="BB543" i="4"/>
  <c r="BY542" i="4"/>
  <c r="BZ542" i="4" s="1"/>
  <c r="AL554" i="15" s="1"/>
  <c r="BE543" i="4"/>
  <c r="BM542" i="4"/>
  <c r="BN542" i="4" s="1"/>
  <c r="BO542" i="4" s="1"/>
  <c r="BP542" i="4" s="1"/>
  <c r="G559" i="4"/>
  <c r="J559" i="4" s="1"/>
  <c r="K559" i="4" s="1"/>
  <c r="I558" i="4"/>
  <c r="L558" i="4" s="1"/>
  <c r="AB504" i="15" s="1"/>
  <c r="V585" i="4" l="1"/>
  <c r="U586" i="4" s="1"/>
  <c r="E582" i="14"/>
  <c r="F582" i="14" s="1"/>
  <c r="H582" i="14" s="1"/>
  <c r="AU583" i="4"/>
  <c r="AF584" i="4"/>
  <c r="AG584" i="4" s="1"/>
  <c r="AH584" i="4" s="1"/>
  <c r="AI584" i="4" s="1"/>
  <c r="AB584" i="4"/>
  <c r="AM584" i="4" s="1"/>
  <c r="E559" i="4"/>
  <c r="H559" i="4" s="1"/>
  <c r="BR542" i="4"/>
  <c r="BA544" i="4"/>
  <c r="BC543" i="4"/>
  <c r="BF543" i="4" s="1"/>
  <c r="BG543" i="4" s="1"/>
  <c r="BW542" i="4"/>
  <c r="BQ542" i="4"/>
  <c r="O558" i="4"/>
  <c r="E557" i="12"/>
  <c r="F557" i="12" s="1"/>
  <c r="H557" i="12" s="1"/>
  <c r="X586" i="4" l="1"/>
  <c r="Y586" i="4" s="1"/>
  <c r="S586" i="4"/>
  <c r="W585" i="4"/>
  <c r="Z585" i="4" s="1"/>
  <c r="AA585" i="4" s="1"/>
  <c r="AB585" i="4" s="1"/>
  <c r="AM585" i="4" s="1"/>
  <c r="AN585" i="4" s="1"/>
  <c r="AJ584" i="4"/>
  <c r="AK584" i="4" s="1"/>
  <c r="AN584" i="4"/>
  <c r="AO584" i="4"/>
  <c r="AS584" i="4"/>
  <c r="AT584" i="4" s="1"/>
  <c r="AJ595" i="15" s="1"/>
  <c r="BX542" i="4"/>
  <c r="BL543" i="4"/>
  <c r="BM543" i="4" s="1"/>
  <c r="BN543" i="4" s="1"/>
  <c r="BO543" i="4" s="1"/>
  <c r="BP543" i="4" s="1"/>
  <c r="BH543" i="4"/>
  <c r="BS543" i="4" s="1"/>
  <c r="AY544" i="4"/>
  <c r="BD544" i="4"/>
  <c r="G560" i="4"/>
  <c r="J560" i="4" s="1"/>
  <c r="K560" i="4" s="1"/>
  <c r="I559" i="4"/>
  <c r="L559" i="4" s="1"/>
  <c r="AB507" i="15" s="1"/>
  <c r="AF585" i="4" l="1"/>
  <c r="AS585" i="4" s="1"/>
  <c r="AT585" i="4" s="1"/>
  <c r="AJ596" i="15" s="1"/>
  <c r="CA542" i="4"/>
  <c r="AF433" i="15"/>
  <c r="AL584" i="4"/>
  <c r="V586" i="4"/>
  <c r="W586" i="4" s="1"/>
  <c r="Z586" i="4" s="1"/>
  <c r="AA586" i="4" s="1"/>
  <c r="AE586" i="4"/>
  <c r="AP584" i="4"/>
  <c r="AO585" i="4" s="1"/>
  <c r="AP585" i="4" s="1"/>
  <c r="BT543" i="4"/>
  <c r="BU543" i="4"/>
  <c r="BV543" i="4" s="1"/>
  <c r="BQ543" i="4"/>
  <c r="BK544" i="4"/>
  <c r="BB544" i="4"/>
  <c r="BE544" i="4"/>
  <c r="E560" i="4"/>
  <c r="H560" i="4" s="1"/>
  <c r="BR543" i="4"/>
  <c r="BY543" i="4"/>
  <c r="BZ543" i="4" s="1"/>
  <c r="AL555" i="15" s="1"/>
  <c r="E558" i="12"/>
  <c r="F558" i="12" s="1"/>
  <c r="H558" i="12" s="1"/>
  <c r="O559" i="4"/>
  <c r="AG585" i="4" l="1"/>
  <c r="AH585" i="4" s="1"/>
  <c r="AI585" i="4" s="1"/>
  <c r="AJ585" i="4" s="1"/>
  <c r="AK585" i="4" s="1"/>
  <c r="U587" i="4"/>
  <c r="AQ584" i="4"/>
  <c r="AR584" i="4"/>
  <c r="X587" i="4"/>
  <c r="Y587" i="4" s="1"/>
  <c r="S587" i="4"/>
  <c r="AQ585" i="4"/>
  <c r="AB586" i="4"/>
  <c r="AM586" i="4" s="1"/>
  <c r="AN586" i="4" s="1"/>
  <c r="AF586" i="4"/>
  <c r="AL585" i="4"/>
  <c r="AR585" i="4" s="1"/>
  <c r="AD552" i="15" s="1"/>
  <c r="BW543" i="4"/>
  <c r="BA545" i="4"/>
  <c r="BC544" i="4"/>
  <c r="BF544" i="4" s="1"/>
  <c r="BG544" i="4" s="1"/>
  <c r="I560" i="4"/>
  <c r="L560" i="4" s="1"/>
  <c r="AB511" i="15" s="1"/>
  <c r="G561" i="4"/>
  <c r="E583" i="14" l="1"/>
  <c r="F583" i="14" s="1"/>
  <c r="H583" i="14" s="1"/>
  <c r="AD549" i="15"/>
  <c r="AU584" i="4"/>
  <c r="AE587" i="4"/>
  <c r="V587" i="4"/>
  <c r="E584" i="14"/>
  <c r="F584" i="14" s="1"/>
  <c r="H584" i="14" s="1"/>
  <c r="AU585" i="4"/>
  <c r="AG586" i="4"/>
  <c r="AH586" i="4" s="1"/>
  <c r="AI586" i="4" s="1"/>
  <c r="AJ586" i="4" s="1"/>
  <c r="AK586" i="4" s="1"/>
  <c r="AS586" i="4"/>
  <c r="AT586" i="4" s="1"/>
  <c r="AJ597" i="15" s="1"/>
  <c r="AO586" i="4"/>
  <c r="AP586" i="4" s="1"/>
  <c r="BX543" i="4"/>
  <c r="BH544" i="4"/>
  <c r="BS544" i="4" s="1"/>
  <c r="BL544" i="4"/>
  <c r="AY545" i="4"/>
  <c r="BD545" i="4"/>
  <c r="E561" i="4"/>
  <c r="J561" i="4"/>
  <c r="K561" i="4" s="1"/>
  <c r="E559" i="12"/>
  <c r="F559" i="12" s="1"/>
  <c r="H559" i="12" s="1"/>
  <c r="O560" i="4"/>
  <c r="CA543" i="4" l="1"/>
  <c r="AF435" i="15"/>
  <c r="AQ586" i="4"/>
  <c r="AL586" i="4"/>
  <c r="AR586" i="4" s="1"/>
  <c r="W587" i="4"/>
  <c r="Z587" i="4" s="1"/>
  <c r="AA587" i="4" s="1"/>
  <c r="U588" i="4"/>
  <c r="BE545" i="4"/>
  <c r="BY544" i="4"/>
  <c r="BZ544" i="4" s="1"/>
  <c r="AL556" i="15" s="1"/>
  <c r="BT544" i="4"/>
  <c r="BU544" i="4"/>
  <c r="BV544" i="4" s="1"/>
  <c r="BK545" i="4"/>
  <c r="BB545" i="4"/>
  <c r="BM544" i="4"/>
  <c r="BN544" i="4" s="1"/>
  <c r="BO544" i="4" s="1"/>
  <c r="H561" i="4"/>
  <c r="AU586" i="4" l="1"/>
  <c r="AD554" i="15"/>
  <c r="E585" i="14"/>
  <c r="F585" i="14" s="1"/>
  <c r="H585" i="14" s="1"/>
  <c r="S588" i="4"/>
  <c r="X588" i="4"/>
  <c r="Y588" i="4" s="1"/>
  <c r="AB587" i="4"/>
  <c r="AM587" i="4" s="1"/>
  <c r="AF587" i="4"/>
  <c r="BC545" i="4"/>
  <c r="BF545" i="4" s="1"/>
  <c r="BG545" i="4" s="1"/>
  <c r="BA546" i="4"/>
  <c r="BP544" i="4"/>
  <c r="I561" i="4"/>
  <c r="L561" i="4" s="1"/>
  <c r="AB490" i="15" s="1"/>
  <c r="G562" i="4"/>
  <c r="J562" i="4" s="1"/>
  <c r="K562" i="4" s="1"/>
  <c r="AN587" i="4" l="1"/>
  <c r="AO587" i="4"/>
  <c r="AP587" i="4" s="1"/>
  <c r="AE588" i="4"/>
  <c r="V588" i="4"/>
  <c r="AG587" i="4"/>
  <c r="AH587" i="4" s="1"/>
  <c r="AS587" i="4"/>
  <c r="AT587" i="4" s="1"/>
  <c r="AJ598" i="15" s="1"/>
  <c r="AY546" i="4"/>
  <c r="BD546" i="4"/>
  <c r="BW544" i="4"/>
  <c r="BR544" i="4"/>
  <c r="BX544" i="4" s="1"/>
  <c r="BQ544" i="4"/>
  <c r="BH545" i="4"/>
  <c r="BS545" i="4" s="1"/>
  <c r="BL545" i="4"/>
  <c r="O561" i="4"/>
  <c r="E560" i="12"/>
  <c r="F560" i="12" s="1"/>
  <c r="H560" i="12" s="1"/>
  <c r="E562" i="4"/>
  <c r="CA544" i="4" l="1"/>
  <c r="AF437" i="15"/>
  <c r="W588" i="4"/>
  <c r="Z588" i="4" s="1"/>
  <c r="AA588" i="4" s="1"/>
  <c r="U589" i="4"/>
  <c r="AI587" i="4"/>
  <c r="BT545" i="4"/>
  <c r="BU545" i="4"/>
  <c r="BV545" i="4" s="1"/>
  <c r="BE546" i="4"/>
  <c r="BM545" i="4"/>
  <c r="BN545" i="4" s="1"/>
  <c r="BO545" i="4" s="1"/>
  <c r="BP545" i="4" s="1"/>
  <c r="BY545" i="4"/>
  <c r="BZ545" i="4" s="1"/>
  <c r="AL557" i="15" s="1"/>
  <c r="BK546" i="4"/>
  <c r="BB546" i="4"/>
  <c r="H562" i="4"/>
  <c r="AJ587" i="4" l="1"/>
  <c r="AK587" i="4" s="1"/>
  <c r="S589" i="4"/>
  <c r="X589" i="4"/>
  <c r="AF588" i="4"/>
  <c r="AB588" i="4"/>
  <c r="AM588" i="4" s="1"/>
  <c r="BR545" i="4"/>
  <c r="BW545" i="4"/>
  <c r="BA547" i="4"/>
  <c r="AY547" i="4" s="1"/>
  <c r="BC546" i="4"/>
  <c r="BF546" i="4" s="1"/>
  <c r="BG546" i="4" s="1"/>
  <c r="BQ545" i="4"/>
  <c r="G563" i="4"/>
  <c r="I562" i="4"/>
  <c r="L562" i="4" s="1"/>
  <c r="AB512" i="15" s="1"/>
  <c r="Y589" i="4" l="1"/>
  <c r="AE589" i="4"/>
  <c r="V589" i="4"/>
  <c r="AN588" i="4"/>
  <c r="AO588" i="4"/>
  <c r="AG588" i="4"/>
  <c r="AH588" i="4" s="1"/>
  <c r="AI588" i="4" s="1"/>
  <c r="AJ588" i="4" s="1"/>
  <c r="AS588" i="4"/>
  <c r="AT588" i="4" s="1"/>
  <c r="AJ599" i="15" s="1"/>
  <c r="AQ587" i="4"/>
  <c r="AL587" i="4"/>
  <c r="AR587" i="4" s="1"/>
  <c r="AD557" i="15" s="1"/>
  <c r="BX545" i="4"/>
  <c r="BB547" i="4"/>
  <c r="BK547" i="4"/>
  <c r="BH546" i="4"/>
  <c r="BS546" i="4" s="1"/>
  <c r="BL546" i="4"/>
  <c r="BM546" i="4" s="1"/>
  <c r="BD547" i="4"/>
  <c r="BE547" i="4" s="1"/>
  <c r="E561" i="12"/>
  <c r="F561" i="12" s="1"/>
  <c r="H561" i="12" s="1"/>
  <c r="O562" i="4"/>
  <c r="E563" i="4"/>
  <c r="J563" i="4"/>
  <c r="K563" i="4" s="1"/>
  <c r="CA545" i="4" l="1"/>
  <c r="AF442" i="15"/>
  <c r="W589" i="4"/>
  <c r="U590" i="4"/>
  <c r="X590" i="4" s="1"/>
  <c r="Y590" i="4" s="1"/>
  <c r="AK588" i="4"/>
  <c r="AP588" i="4"/>
  <c r="AQ588" i="4" s="1"/>
  <c r="E586" i="14"/>
  <c r="F586" i="14" s="1"/>
  <c r="H586" i="14" s="1"/>
  <c r="AU587" i="4"/>
  <c r="AL588" i="4"/>
  <c r="BN546" i="4"/>
  <c r="BO546" i="4" s="1"/>
  <c r="BP546" i="4" s="1"/>
  <c r="BT546" i="4"/>
  <c r="BU546" i="4"/>
  <c r="BV546" i="4" s="1"/>
  <c r="BY546" i="4"/>
  <c r="BZ546" i="4" s="1"/>
  <c r="AL558" i="15" s="1"/>
  <c r="BA548" i="4"/>
  <c r="BC547" i="4"/>
  <c r="BF547" i="4" s="1"/>
  <c r="BG547" i="4" s="1"/>
  <c r="H563" i="4"/>
  <c r="AR588" i="4" l="1"/>
  <c r="S590" i="4"/>
  <c r="Z589" i="4"/>
  <c r="AA589" i="4" s="1"/>
  <c r="BQ546" i="4"/>
  <c r="BR546" i="4"/>
  <c r="BH547" i="4"/>
  <c r="BS547" i="4" s="1"/>
  <c r="BL547" i="4"/>
  <c r="BW546" i="4"/>
  <c r="AY548" i="4"/>
  <c r="BD548" i="4"/>
  <c r="BE548" i="4" s="1"/>
  <c r="I563" i="4"/>
  <c r="L563" i="4" s="1"/>
  <c r="AB519" i="15" s="1"/>
  <c r="G564" i="4"/>
  <c r="E587" i="14" l="1"/>
  <c r="F587" i="14" s="1"/>
  <c r="H587" i="14" s="1"/>
  <c r="AD561" i="15"/>
  <c r="AU588" i="4"/>
  <c r="AB589" i="4"/>
  <c r="AM589" i="4" s="1"/>
  <c r="AF589" i="4"/>
  <c r="AE590" i="4"/>
  <c r="V590" i="4"/>
  <c r="BT547" i="4"/>
  <c r="BU547" i="4"/>
  <c r="BV547" i="4" s="1"/>
  <c r="BK548" i="4"/>
  <c r="BB548" i="4"/>
  <c r="BX546" i="4"/>
  <c r="BM547" i="4"/>
  <c r="BN547" i="4" s="1"/>
  <c r="BO547" i="4" s="1"/>
  <c r="BP547" i="4" s="1"/>
  <c r="BQ547" i="4" s="1"/>
  <c r="BY547" i="4"/>
  <c r="BZ547" i="4" s="1"/>
  <c r="AL559" i="15" s="1"/>
  <c r="J564" i="4"/>
  <c r="K564" i="4" s="1"/>
  <c r="E564" i="4"/>
  <c r="O563" i="4"/>
  <c r="E562" i="12"/>
  <c r="F562" i="12" s="1"/>
  <c r="H562" i="12" s="1"/>
  <c r="CA546" i="4" l="1"/>
  <c r="AF445" i="15"/>
  <c r="W590" i="4"/>
  <c r="Z590" i="4" s="1"/>
  <c r="AA590" i="4" s="1"/>
  <c r="U591" i="4"/>
  <c r="X591" i="4" s="1"/>
  <c r="AG589" i="4"/>
  <c r="AH589" i="4" s="1"/>
  <c r="AI589" i="4" s="1"/>
  <c r="AJ589" i="4" s="1"/>
  <c r="AS589" i="4"/>
  <c r="AT589" i="4" s="1"/>
  <c r="AJ600" i="15" s="1"/>
  <c r="AN589" i="4"/>
  <c r="AO589" i="4"/>
  <c r="BA549" i="4"/>
  <c r="AY549" i="4" s="1"/>
  <c r="BK549" i="4" s="1"/>
  <c r="BC548" i="4"/>
  <c r="BF548" i="4" s="1"/>
  <c r="BG548" i="4" s="1"/>
  <c r="BR547" i="4"/>
  <c r="BW547" i="4"/>
  <c r="H564" i="4"/>
  <c r="AL589" i="4" l="1"/>
  <c r="S591" i="4"/>
  <c r="AE591" i="4" s="1"/>
  <c r="Y591" i="4"/>
  <c r="AP589" i="4"/>
  <c r="AQ589" i="4" s="1"/>
  <c r="AK589" i="4"/>
  <c r="AF590" i="4"/>
  <c r="AG590" i="4" s="1"/>
  <c r="AH590" i="4" s="1"/>
  <c r="AI590" i="4" s="1"/>
  <c r="AJ590" i="4" s="1"/>
  <c r="AB590" i="4"/>
  <c r="AM590" i="4" s="1"/>
  <c r="AN590" i="4" s="1"/>
  <c r="BB549" i="4"/>
  <c r="BH548" i="4"/>
  <c r="BS548" i="4" s="1"/>
  <c r="BL548" i="4"/>
  <c r="BX547" i="4"/>
  <c r="BD549" i="4"/>
  <c r="I564" i="4"/>
  <c r="L564" i="4" s="1"/>
  <c r="AB521" i="15" s="1"/>
  <c r="G565" i="4"/>
  <c r="CA547" i="4" l="1"/>
  <c r="AF450" i="15"/>
  <c r="V591" i="4"/>
  <c r="U592" i="4" s="1"/>
  <c r="X592" i="4" s="1"/>
  <c r="Y592" i="4" s="1"/>
  <c r="AK590" i="4"/>
  <c r="AS590" i="4"/>
  <c r="AT590" i="4" s="1"/>
  <c r="AJ601" i="15" s="1"/>
  <c r="AL590" i="4"/>
  <c r="AO590" i="4"/>
  <c r="AR589" i="4"/>
  <c r="AD541" i="15" s="1"/>
  <c r="BT548" i="4"/>
  <c r="BU548" i="4"/>
  <c r="BV548" i="4" s="1"/>
  <c r="BY548" i="4"/>
  <c r="BZ548" i="4" s="1"/>
  <c r="AL560" i="15" s="1"/>
  <c r="BE549" i="4"/>
  <c r="BM548" i="4"/>
  <c r="BN548" i="4" s="1"/>
  <c r="BO548" i="4" s="1"/>
  <c r="BP548" i="4" s="1"/>
  <c r="BC549" i="4"/>
  <c r="BA550" i="4"/>
  <c r="J565" i="4"/>
  <c r="K565" i="4" s="1"/>
  <c r="E565" i="4"/>
  <c r="O564" i="4"/>
  <c r="E563" i="12"/>
  <c r="F563" i="12" s="1"/>
  <c r="H563" i="12" s="1"/>
  <c r="W591" i="4" l="1"/>
  <c r="Z591" i="4" s="1"/>
  <c r="AA591" i="4" s="1"/>
  <c r="AF591" i="4"/>
  <c r="AG591" i="4" s="1"/>
  <c r="AH591" i="4" s="1"/>
  <c r="AI591" i="4" s="1"/>
  <c r="AB591" i="4"/>
  <c r="AM591" i="4" s="1"/>
  <c r="AN591" i="4" s="1"/>
  <c r="E588" i="14"/>
  <c r="F588" i="14" s="1"/>
  <c r="H588" i="14" s="1"/>
  <c r="AU589" i="4"/>
  <c r="S592" i="4"/>
  <c r="AP590" i="4"/>
  <c r="AQ590" i="4" s="1"/>
  <c r="BD550" i="4"/>
  <c r="BE550" i="4" s="1"/>
  <c r="BF549" i="4"/>
  <c r="BG549" i="4" s="1"/>
  <c r="BQ548" i="4"/>
  <c r="BR548" i="4"/>
  <c r="BW548" i="4"/>
  <c r="AY550" i="4"/>
  <c r="H565" i="4"/>
  <c r="AR590" i="4" l="1"/>
  <c r="AD562" i="15" s="1"/>
  <c r="AJ591" i="4"/>
  <c r="AK591" i="4" s="1"/>
  <c r="AE592" i="4"/>
  <c r="V592" i="4"/>
  <c r="AO591" i="4"/>
  <c r="AS591" i="4"/>
  <c r="AT591" i="4" s="1"/>
  <c r="AJ602" i="15" s="1"/>
  <c r="BL549" i="4"/>
  <c r="BM549" i="4" s="1"/>
  <c r="BN549" i="4" s="1"/>
  <c r="BO549" i="4" s="1"/>
  <c r="BH549" i="4"/>
  <c r="BX548" i="4"/>
  <c r="BB550" i="4"/>
  <c r="BK550" i="4"/>
  <c r="G566" i="4"/>
  <c r="J566" i="4" s="1"/>
  <c r="K566" i="4" s="1"/>
  <c r="I565" i="4"/>
  <c r="L565" i="4" s="1"/>
  <c r="AB522" i="15" s="1"/>
  <c r="CA548" i="4" l="1"/>
  <c r="AF456" i="15"/>
  <c r="AL591" i="4"/>
  <c r="AP591" i="4"/>
  <c r="AQ591" i="4" s="1"/>
  <c r="W592" i="4"/>
  <c r="Z592" i="4" s="1"/>
  <c r="AA592" i="4" s="1"/>
  <c r="U593" i="4"/>
  <c r="E589" i="14"/>
  <c r="F589" i="14" s="1"/>
  <c r="H589" i="14" s="1"/>
  <c r="AU590" i="4"/>
  <c r="BY549" i="4"/>
  <c r="BZ549" i="4" s="1"/>
  <c r="AL561" i="15" s="1"/>
  <c r="BS549" i="4"/>
  <c r="BU549" i="4" s="1"/>
  <c r="BV549" i="4" s="1"/>
  <c r="E566" i="4"/>
  <c r="H566" i="4" s="1"/>
  <c r="G567" i="4" s="1"/>
  <c r="BA551" i="4"/>
  <c r="BC550" i="4"/>
  <c r="BP549" i="4"/>
  <c r="BQ549" i="4" s="1"/>
  <c r="O565" i="4"/>
  <c r="E564" i="12"/>
  <c r="F564" i="12" s="1"/>
  <c r="H564" i="12" s="1"/>
  <c r="S593" i="4" l="1"/>
  <c r="X593" i="4"/>
  <c r="AF592" i="4"/>
  <c r="AS592" i="4" s="1"/>
  <c r="AT592" i="4" s="1"/>
  <c r="AJ603" i="15" s="1"/>
  <c r="AB592" i="4"/>
  <c r="AM592" i="4" s="1"/>
  <c r="AR591" i="4"/>
  <c r="AD566" i="15" s="1"/>
  <c r="BT549" i="4"/>
  <c r="I566" i="4"/>
  <c r="L566" i="4" s="1"/>
  <c r="BF550" i="4"/>
  <c r="BG550" i="4" s="1"/>
  <c r="AY551" i="4"/>
  <c r="BK551" i="4" s="1"/>
  <c r="BD551" i="4"/>
  <c r="BW549" i="4"/>
  <c r="BR549" i="4"/>
  <c r="BX549" i="4" s="1"/>
  <c r="E567" i="4"/>
  <c r="J567" i="4"/>
  <c r="K567" i="4" s="1"/>
  <c r="E565" i="12" l="1"/>
  <c r="F565" i="12" s="1"/>
  <c r="H565" i="12" s="1"/>
  <c r="AB525" i="15"/>
  <c r="CA549" i="4"/>
  <c r="AF459" i="15"/>
  <c r="AN592" i="4"/>
  <c r="AO592" i="4"/>
  <c r="Y593" i="4"/>
  <c r="E590" i="14"/>
  <c r="F590" i="14" s="1"/>
  <c r="H590" i="14" s="1"/>
  <c r="AU591" i="4"/>
  <c r="AG592" i="4"/>
  <c r="AH592" i="4" s="1"/>
  <c r="AI592" i="4" s="1"/>
  <c r="AE593" i="4"/>
  <c r="V593" i="4"/>
  <c r="O566" i="4"/>
  <c r="BH550" i="4"/>
  <c r="BS550" i="4" s="1"/>
  <c r="BL550" i="4"/>
  <c r="BM550" i="4" s="1"/>
  <c r="BE551" i="4"/>
  <c r="BB551" i="4"/>
  <c r="H567" i="4"/>
  <c r="AJ592" i="4" l="1"/>
  <c r="AK592" i="4" s="1"/>
  <c r="AP592" i="4"/>
  <c r="W593" i="4"/>
  <c r="Z593" i="4" s="1"/>
  <c r="AA593" i="4" s="1"/>
  <c r="U594" i="4"/>
  <c r="BN550" i="4"/>
  <c r="BO550" i="4" s="1"/>
  <c r="BP550" i="4" s="1"/>
  <c r="BR550" i="4" s="1"/>
  <c r="BT550" i="4"/>
  <c r="BU550" i="4"/>
  <c r="BV550" i="4" s="1"/>
  <c r="BY550" i="4"/>
  <c r="BZ550" i="4" s="1"/>
  <c r="AL562" i="15" s="1"/>
  <c r="BA552" i="4"/>
  <c r="BC551" i="4"/>
  <c r="BF551" i="4" s="1"/>
  <c r="BG551" i="4" s="1"/>
  <c r="I567" i="4"/>
  <c r="L567" i="4" s="1"/>
  <c r="AB528" i="15" s="1"/>
  <c r="G568" i="4"/>
  <c r="S594" i="4" l="1"/>
  <c r="X594" i="4"/>
  <c r="Y594" i="4" s="1"/>
  <c r="AB593" i="4"/>
  <c r="AM593" i="4" s="1"/>
  <c r="AF593" i="4"/>
  <c r="AL592" i="4"/>
  <c r="AR592" i="4" s="1"/>
  <c r="AD571" i="15" s="1"/>
  <c r="AQ592" i="4"/>
  <c r="BH551" i="4"/>
  <c r="BS551" i="4" s="1"/>
  <c r="BL551" i="4"/>
  <c r="BX550" i="4"/>
  <c r="AY552" i="4"/>
  <c r="BD552" i="4"/>
  <c r="BQ550" i="4"/>
  <c r="J568" i="4"/>
  <c r="K568" i="4" s="1"/>
  <c r="E568" i="4"/>
  <c r="E566" i="12"/>
  <c r="F566" i="12" s="1"/>
  <c r="H566" i="12" s="1"/>
  <c r="O567" i="4"/>
  <c r="CA550" i="4" l="1"/>
  <c r="AF463" i="15"/>
  <c r="AS593" i="4"/>
  <c r="AT593" i="4" s="1"/>
  <c r="AJ604" i="15" s="1"/>
  <c r="AU592" i="4"/>
  <c r="E591" i="14"/>
  <c r="F591" i="14" s="1"/>
  <c r="H591" i="14" s="1"/>
  <c r="AN593" i="4"/>
  <c r="AO593" i="4"/>
  <c r="AG593" i="4"/>
  <c r="AH593" i="4" s="1"/>
  <c r="AI593" i="4" s="1"/>
  <c r="AJ593" i="4" s="1"/>
  <c r="AE594" i="4"/>
  <c r="V594" i="4"/>
  <c r="BT551" i="4"/>
  <c r="BU551" i="4"/>
  <c r="BV551" i="4" s="1"/>
  <c r="BE552" i="4"/>
  <c r="BK552" i="4"/>
  <c r="BB552" i="4"/>
  <c r="BW550" i="4"/>
  <c r="BM551" i="4"/>
  <c r="BN551" i="4" s="1"/>
  <c r="BO551" i="4" s="1"/>
  <c r="BP551" i="4" s="1"/>
  <c r="BY551" i="4"/>
  <c r="BZ551" i="4" s="1"/>
  <c r="AL563" i="15" s="1"/>
  <c r="H568" i="4"/>
  <c r="W594" i="4" l="1"/>
  <c r="Z594" i="4" s="1"/>
  <c r="AA594" i="4" s="1"/>
  <c r="U595" i="4"/>
  <c r="X595" i="4" s="1"/>
  <c r="AL593" i="4"/>
  <c r="AK593" i="4"/>
  <c r="AP593" i="4"/>
  <c r="AQ593" i="4" s="1"/>
  <c r="BQ551" i="4"/>
  <c r="BW551" i="4"/>
  <c r="BA553" i="4"/>
  <c r="BC552" i="4"/>
  <c r="BF552" i="4" s="1"/>
  <c r="BG552" i="4" s="1"/>
  <c r="BR551" i="4"/>
  <c r="I568" i="4"/>
  <c r="L568" i="4" s="1"/>
  <c r="AB531" i="15" s="1"/>
  <c r="G569" i="4"/>
  <c r="J569" i="4" s="1"/>
  <c r="K569" i="4" s="1"/>
  <c r="S595" i="4" l="1"/>
  <c r="Y595" i="4"/>
  <c r="AR593" i="4"/>
  <c r="AD573" i="15" s="1"/>
  <c r="AF594" i="4"/>
  <c r="AG594" i="4" s="1"/>
  <c r="AH594" i="4" s="1"/>
  <c r="AI594" i="4" s="1"/>
  <c r="AJ594" i="4" s="1"/>
  <c r="AB594" i="4"/>
  <c r="AM594" i="4" s="1"/>
  <c r="BX551" i="4"/>
  <c r="BH552" i="4"/>
  <c r="BS552" i="4" s="1"/>
  <c r="BL552" i="4"/>
  <c r="AY553" i="4"/>
  <c r="BD553" i="4"/>
  <c r="E569" i="4"/>
  <c r="H569" i="4" s="1"/>
  <c r="E567" i="12"/>
  <c r="F567" i="12" s="1"/>
  <c r="H567" i="12" s="1"/>
  <c r="O568" i="4"/>
  <c r="CA551" i="4" l="1"/>
  <c r="AF465" i="15"/>
  <c r="E592" i="14"/>
  <c r="F592" i="14" s="1"/>
  <c r="H592" i="14" s="1"/>
  <c r="AU593" i="4"/>
  <c r="AK594" i="4"/>
  <c r="AN594" i="4"/>
  <c r="AO594" i="4"/>
  <c r="AS594" i="4"/>
  <c r="AT594" i="4" s="1"/>
  <c r="AJ605" i="15" s="1"/>
  <c r="AL594" i="4"/>
  <c r="AE595" i="4"/>
  <c r="V595" i="4"/>
  <c r="BT552" i="4"/>
  <c r="BU552" i="4"/>
  <c r="BV552" i="4" s="1"/>
  <c r="BM552" i="4"/>
  <c r="BN552" i="4" s="1"/>
  <c r="BO552" i="4" s="1"/>
  <c r="BY552" i="4"/>
  <c r="BZ552" i="4" s="1"/>
  <c r="AL564" i="15" s="1"/>
  <c r="BK553" i="4"/>
  <c r="BB553" i="4"/>
  <c r="BE553" i="4"/>
  <c r="I569" i="4"/>
  <c r="L569" i="4" s="1"/>
  <c r="AB533" i="15" s="1"/>
  <c r="G570" i="4"/>
  <c r="AP594" i="4" l="1"/>
  <c r="AQ594" i="4" s="1"/>
  <c r="U596" i="4"/>
  <c r="W595" i="4"/>
  <c r="Z595" i="4" s="1"/>
  <c r="AA595" i="4" s="1"/>
  <c r="BP552" i="4"/>
  <c r="BQ552" i="4" s="1"/>
  <c r="BA554" i="4"/>
  <c r="BC553" i="4"/>
  <c r="BF553" i="4" s="1"/>
  <c r="BG553" i="4" s="1"/>
  <c r="E570" i="4"/>
  <c r="J570" i="4"/>
  <c r="K570" i="4" s="1"/>
  <c r="E568" i="12"/>
  <c r="F568" i="12" s="1"/>
  <c r="H568" i="12" s="1"/>
  <c r="O569" i="4"/>
  <c r="AR594" i="4" l="1"/>
  <c r="X596" i="4"/>
  <c r="AB595" i="4"/>
  <c r="AM595" i="4" s="1"/>
  <c r="AF595" i="4"/>
  <c r="S596" i="4"/>
  <c r="AU594" i="4"/>
  <c r="BD554" i="4"/>
  <c r="BL553" i="4"/>
  <c r="BH553" i="4"/>
  <c r="BS553" i="4" s="1"/>
  <c r="AY554" i="4"/>
  <c r="BW552" i="4"/>
  <c r="BR552" i="4"/>
  <c r="BX552" i="4" s="1"/>
  <c r="H570" i="4"/>
  <c r="CA552" i="4" l="1"/>
  <c r="AF469" i="15"/>
  <c r="E593" i="14"/>
  <c r="F593" i="14" s="1"/>
  <c r="H593" i="14" s="1"/>
  <c r="AD574" i="15"/>
  <c r="AG595" i="4"/>
  <c r="AH595" i="4" s="1"/>
  <c r="AI595" i="4" s="1"/>
  <c r="AS595" i="4"/>
  <c r="AT595" i="4" s="1"/>
  <c r="AJ606" i="15" s="1"/>
  <c r="AN595" i="4"/>
  <c r="AO595" i="4"/>
  <c r="AE596" i="4"/>
  <c r="V596" i="4"/>
  <c r="Y596" i="4"/>
  <c r="BY553" i="4"/>
  <c r="BZ553" i="4" s="1"/>
  <c r="AL565" i="15" s="1"/>
  <c r="BT553" i="4"/>
  <c r="BU553" i="4"/>
  <c r="BV553" i="4" s="1"/>
  <c r="BB554" i="4"/>
  <c r="BK554" i="4"/>
  <c r="BM553" i="4"/>
  <c r="BN553" i="4" s="1"/>
  <c r="BO553" i="4" s="1"/>
  <c r="BP553" i="4" s="1"/>
  <c r="BE554" i="4"/>
  <c r="I570" i="4"/>
  <c r="L570" i="4" s="1"/>
  <c r="AB536" i="15" s="1"/>
  <c r="G571" i="4"/>
  <c r="U597" i="4" l="1"/>
  <c r="X597" i="4" s="1"/>
  <c r="Y597" i="4" s="1"/>
  <c r="W596" i="4"/>
  <c r="Z596" i="4" s="1"/>
  <c r="AA596" i="4" s="1"/>
  <c r="AP595" i="4"/>
  <c r="AJ595" i="4"/>
  <c r="BQ553" i="4"/>
  <c r="BW553" i="4"/>
  <c r="BR553" i="4"/>
  <c r="BA555" i="4"/>
  <c r="BC554" i="4"/>
  <c r="E569" i="12"/>
  <c r="F569" i="12" s="1"/>
  <c r="H569" i="12" s="1"/>
  <c r="O570" i="4"/>
  <c r="J571" i="4"/>
  <c r="K571" i="4" s="1"/>
  <c r="E571" i="4"/>
  <c r="S597" i="4" l="1"/>
  <c r="AF596" i="4"/>
  <c r="AB596" i="4"/>
  <c r="AM596" i="4" s="1"/>
  <c r="AQ595" i="4"/>
  <c r="AL595" i="4"/>
  <c r="AR595" i="4" s="1"/>
  <c r="AD575" i="15" s="1"/>
  <c r="AK595" i="4"/>
  <c r="BF554" i="4"/>
  <c r="BG554" i="4" s="1"/>
  <c r="AY555" i="4"/>
  <c r="BD555" i="4"/>
  <c r="BX553" i="4"/>
  <c r="H571" i="4"/>
  <c r="CA553" i="4" l="1"/>
  <c r="AF473" i="15"/>
  <c r="E594" i="14"/>
  <c r="F594" i="14" s="1"/>
  <c r="H594" i="14" s="1"/>
  <c r="AU595" i="4"/>
  <c r="AN596" i="4"/>
  <c r="AO596" i="4"/>
  <c r="AP596" i="4" s="1"/>
  <c r="AS596" i="4"/>
  <c r="AT596" i="4" s="1"/>
  <c r="AJ607" i="15" s="1"/>
  <c r="AE597" i="4"/>
  <c r="V597" i="4"/>
  <c r="AG596" i="4"/>
  <c r="AH596" i="4" s="1"/>
  <c r="AI596" i="4" s="1"/>
  <c r="BK555" i="4"/>
  <c r="BB555" i="4"/>
  <c r="BE555" i="4"/>
  <c r="BH554" i="4"/>
  <c r="BS554" i="4" s="1"/>
  <c r="BL554" i="4"/>
  <c r="BM554" i="4" s="1"/>
  <c r="I571" i="4"/>
  <c r="L571" i="4" s="1"/>
  <c r="AB529" i="15" s="1"/>
  <c r="G572" i="4"/>
  <c r="J572" i="4" s="1"/>
  <c r="K572" i="4" s="1"/>
  <c r="U598" i="4" l="1"/>
  <c r="X598" i="4" s="1"/>
  <c r="Y598" i="4" s="1"/>
  <c r="W597" i="4"/>
  <c r="Z597" i="4" s="1"/>
  <c r="AA597" i="4" s="1"/>
  <c r="AJ596" i="4"/>
  <c r="BN554" i="4"/>
  <c r="BO554" i="4" s="1"/>
  <c r="BY554" i="4"/>
  <c r="BZ554" i="4" s="1"/>
  <c r="AL566" i="15" s="1"/>
  <c r="BA556" i="4"/>
  <c r="BC555" i="4"/>
  <c r="BF555" i="4" s="1"/>
  <c r="BG555" i="4" s="1"/>
  <c r="BT554" i="4"/>
  <c r="BU554" i="4"/>
  <c r="BV554" i="4" s="1"/>
  <c r="E570" i="12"/>
  <c r="F570" i="12" s="1"/>
  <c r="H570" i="12" s="1"/>
  <c r="O571" i="4"/>
  <c r="E572" i="4"/>
  <c r="S598" i="4" l="1"/>
  <c r="AE598" i="4" s="1"/>
  <c r="AQ596" i="4"/>
  <c r="AL596" i="4"/>
  <c r="AR596" i="4" s="1"/>
  <c r="AD578" i="15" s="1"/>
  <c r="V598" i="4"/>
  <c r="AF597" i="4"/>
  <c r="AB597" i="4"/>
  <c r="AM597" i="4" s="1"/>
  <c r="AK596" i="4"/>
  <c r="BP554" i="4"/>
  <c r="BQ554" i="4" s="1"/>
  <c r="BH555" i="4"/>
  <c r="BS555" i="4" s="1"/>
  <c r="BL555" i="4"/>
  <c r="BM555" i="4" s="1"/>
  <c r="BN555" i="4" s="1"/>
  <c r="BO555" i="4" s="1"/>
  <c r="AY556" i="4"/>
  <c r="BD556" i="4"/>
  <c r="BE556" i="4" s="1"/>
  <c r="H572" i="4"/>
  <c r="AG597" i="4" l="1"/>
  <c r="AH597" i="4" s="1"/>
  <c r="AI597" i="4" s="1"/>
  <c r="AJ597" i="4" s="1"/>
  <c r="AK597" i="4" s="1"/>
  <c r="AS597" i="4"/>
  <c r="AT597" i="4" s="1"/>
  <c r="AJ608" i="15" s="1"/>
  <c r="W598" i="4"/>
  <c r="Z598" i="4" s="1"/>
  <c r="AA598" i="4" s="1"/>
  <c r="U599" i="4"/>
  <c r="X599" i="4" s="1"/>
  <c r="E595" i="14"/>
  <c r="F595" i="14" s="1"/>
  <c r="H595" i="14" s="1"/>
  <c r="AU596" i="4"/>
  <c r="AN597" i="4"/>
  <c r="AO597" i="4"/>
  <c r="BR554" i="4"/>
  <c r="BX554" i="4" s="1"/>
  <c r="BT555" i="4"/>
  <c r="BU555" i="4"/>
  <c r="BV555" i="4" s="1"/>
  <c r="BK556" i="4"/>
  <c r="BB556" i="4"/>
  <c r="BP555" i="4"/>
  <c r="BY555" i="4"/>
  <c r="BZ555" i="4" s="1"/>
  <c r="AL567" i="15" s="1"/>
  <c r="BW554" i="4"/>
  <c r="G573" i="4"/>
  <c r="J573" i="4" s="1"/>
  <c r="K573" i="4" s="1"/>
  <c r="I572" i="4"/>
  <c r="L572" i="4" s="1"/>
  <c r="AB432" i="15" s="1"/>
  <c r="CA554" i="4" l="1"/>
  <c r="AF476" i="15"/>
  <c r="AL597" i="4"/>
  <c r="S599" i="4"/>
  <c r="AP597" i="4"/>
  <c r="AQ597" i="4" s="1"/>
  <c r="AF598" i="4"/>
  <c r="AG598" i="4" s="1"/>
  <c r="AH598" i="4" s="1"/>
  <c r="AI598" i="4" s="1"/>
  <c r="AB598" i="4"/>
  <c r="AM598" i="4" s="1"/>
  <c r="AN598" i="4" s="1"/>
  <c r="Y599" i="4"/>
  <c r="BA557" i="4"/>
  <c r="BC556" i="4"/>
  <c r="BW555" i="4"/>
  <c r="BQ555" i="4"/>
  <c r="BR555" i="4"/>
  <c r="E573" i="4"/>
  <c r="O572" i="4"/>
  <c r="E571" i="12"/>
  <c r="F571" i="12" s="1"/>
  <c r="H571" i="12" s="1"/>
  <c r="AR597" i="4" l="1"/>
  <c r="AU597" i="4" s="1"/>
  <c r="AO598" i="4"/>
  <c r="AP598" i="4" s="1"/>
  <c r="AE599" i="4"/>
  <c r="V599" i="4"/>
  <c r="AS598" i="4"/>
  <c r="AT598" i="4" s="1"/>
  <c r="AJ609" i="15" s="1"/>
  <c r="AJ598" i="4"/>
  <c r="AL598" i="4" s="1"/>
  <c r="BX555" i="4"/>
  <c r="BF556" i="4"/>
  <c r="BG556" i="4" s="1"/>
  <c r="AY557" i="4"/>
  <c r="BK557" i="4" s="1"/>
  <c r="BD557" i="4"/>
  <c r="H573" i="4"/>
  <c r="CA555" i="4" l="1"/>
  <c r="AF479" i="15"/>
  <c r="E596" i="14"/>
  <c r="F596" i="14" s="1"/>
  <c r="H596" i="14" s="1"/>
  <c r="AD580" i="15"/>
  <c r="AK598" i="4"/>
  <c r="U600" i="4"/>
  <c r="X600" i="4" s="1"/>
  <c r="Y600" i="4" s="1"/>
  <c r="W599" i="4"/>
  <c r="Z599" i="4" s="1"/>
  <c r="AA599" i="4" s="1"/>
  <c r="AB599" i="4" s="1"/>
  <c r="AM599" i="4" s="1"/>
  <c r="AR598" i="4"/>
  <c r="AQ598" i="4"/>
  <c r="BH556" i="4"/>
  <c r="BS556" i="4" s="1"/>
  <c r="BL556" i="4"/>
  <c r="BE557" i="4"/>
  <c r="BB557" i="4"/>
  <c r="G574" i="4"/>
  <c r="J574" i="4" s="1"/>
  <c r="K574" i="4" s="1"/>
  <c r="I573" i="4"/>
  <c r="L573" i="4" s="1"/>
  <c r="AB301" i="15" s="1"/>
  <c r="E597" i="14" l="1"/>
  <c r="F597" i="14" s="1"/>
  <c r="H597" i="14" s="1"/>
  <c r="AD583" i="15"/>
  <c r="AF599" i="4"/>
  <c r="AS599" i="4" s="1"/>
  <c r="AT599" i="4" s="1"/>
  <c r="AJ610" i="15" s="1"/>
  <c r="AU598" i="4"/>
  <c r="S600" i="4"/>
  <c r="AN599" i="4"/>
  <c r="AO599" i="4"/>
  <c r="BT556" i="4"/>
  <c r="BU556" i="4"/>
  <c r="BV556" i="4" s="1"/>
  <c r="BM556" i="4"/>
  <c r="BN556" i="4" s="1"/>
  <c r="BO556" i="4" s="1"/>
  <c r="BY556" i="4"/>
  <c r="BZ556" i="4" s="1"/>
  <c r="AL568" i="15" s="1"/>
  <c r="BC557" i="4"/>
  <c r="BF557" i="4" s="1"/>
  <c r="BG557" i="4" s="1"/>
  <c r="BA558" i="4"/>
  <c r="E574" i="4"/>
  <c r="O573" i="4"/>
  <c r="E572" i="12"/>
  <c r="F572" i="12" s="1"/>
  <c r="H572" i="12" s="1"/>
  <c r="AG599" i="4" l="1"/>
  <c r="AH599" i="4" s="1"/>
  <c r="AI599" i="4" s="1"/>
  <c r="AE600" i="4"/>
  <c r="V600" i="4"/>
  <c r="AP599" i="4"/>
  <c r="BH557" i="4"/>
  <c r="BS557" i="4" s="1"/>
  <c r="BL557" i="4"/>
  <c r="BM557" i="4" s="1"/>
  <c r="BN557" i="4" s="1"/>
  <c r="BO557" i="4" s="1"/>
  <c r="BP557" i="4" s="1"/>
  <c r="BP556" i="4"/>
  <c r="BR556" i="4" s="1"/>
  <c r="AY558" i="4"/>
  <c r="BD558" i="4"/>
  <c r="H574" i="4"/>
  <c r="U601" i="4" l="1"/>
  <c r="X601" i="4" s="1"/>
  <c r="W600" i="4"/>
  <c r="Z600" i="4" s="1"/>
  <c r="AA600" i="4" s="1"/>
  <c r="AJ599" i="4"/>
  <c r="BQ556" i="4"/>
  <c r="BW556" i="4"/>
  <c r="BQ557" i="4"/>
  <c r="BT557" i="4"/>
  <c r="BU557" i="4"/>
  <c r="BV557" i="4" s="1"/>
  <c r="BR557" i="4"/>
  <c r="BY557" i="4"/>
  <c r="BZ557" i="4" s="1"/>
  <c r="AL569" i="15" s="1"/>
  <c r="BE558" i="4"/>
  <c r="BB558" i="4"/>
  <c r="BK558" i="4"/>
  <c r="BX556" i="4"/>
  <c r="I574" i="4"/>
  <c r="L574" i="4" s="1"/>
  <c r="AB394" i="15" s="1"/>
  <c r="G575" i="4"/>
  <c r="J575" i="4" s="1"/>
  <c r="K575" i="4" s="1"/>
  <c r="CA556" i="4" l="1"/>
  <c r="AF482" i="15"/>
  <c r="S601" i="4"/>
  <c r="AL599" i="4"/>
  <c r="AR599" i="4" s="1"/>
  <c r="AD588" i="15" s="1"/>
  <c r="AQ599" i="4"/>
  <c r="AF600" i="4"/>
  <c r="AG600" i="4" s="1"/>
  <c r="AH600" i="4" s="1"/>
  <c r="AI600" i="4" s="1"/>
  <c r="AB600" i="4"/>
  <c r="AM600" i="4" s="1"/>
  <c r="AK599" i="4"/>
  <c r="Y601" i="4"/>
  <c r="BW557" i="4"/>
  <c r="BC558" i="4"/>
  <c r="BF558" i="4" s="1"/>
  <c r="BG558" i="4" s="1"/>
  <c r="BA559" i="4"/>
  <c r="E575" i="4"/>
  <c r="E573" i="12"/>
  <c r="F573" i="12" s="1"/>
  <c r="H573" i="12" s="1"/>
  <c r="O574" i="4"/>
  <c r="AS600" i="4" l="1"/>
  <c r="AT600" i="4" s="1"/>
  <c r="AJ54" i="15" s="1"/>
  <c r="E598" i="14"/>
  <c r="F598" i="14" s="1"/>
  <c r="H598" i="14" s="1"/>
  <c r="AU599" i="4"/>
  <c r="AJ600" i="4"/>
  <c r="AN600" i="4"/>
  <c r="AO600" i="4"/>
  <c r="AE601" i="4"/>
  <c r="V601" i="4"/>
  <c r="BX557" i="4"/>
  <c r="BH558" i="4"/>
  <c r="BS558" i="4" s="1"/>
  <c r="BL558" i="4"/>
  <c r="BM558" i="4" s="1"/>
  <c r="BN558" i="4" s="1"/>
  <c r="BO558" i="4" s="1"/>
  <c r="BP558" i="4" s="1"/>
  <c r="AY559" i="4"/>
  <c r="BD559" i="4"/>
  <c r="H575" i="4"/>
  <c r="CA557" i="4" l="1"/>
  <c r="AF484" i="15"/>
  <c r="AP600" i="4"/>
  <c r="AQ600" i="4" s="1"/>
  <c r="W601" i="4"/>
  <c r="Z601" i="4" s="1"/>
  <c r="AA601" i="4" s="1"/>
  <c r="U602" i="4"/>
  <c r="X602" i="4" s="1"/>
  <c r="Y602" i="4" s="1"/>
  <c r="AL600" i="4"/>
  <c r="AK600" i="4"/>
  <c r="BT558" i="4"/>
  <c r="BU558" i="4"/>
  <c r="BV558" i="4" s="1"/>
  <c r="BW558" i="4" s="1"/>
  <c r="BQ558" i="4"/>
  <c r="BE559" i="4"/>
  <c r="BY558" i="4"/>
  <c r="BZ558" i="4" s="1"/>
  <c r="AL570" i="15" s="1"/>
  <c r="BR558" i="4"/>
  <c r="BB559" i="4"/>
  <c r="BK559" i="4"/>
  <c r="G576" i="4"/>
  <c r="J576" i="4" s="1"/>
  <c r="K576" i="4" s="1"/>
  <c r="I575" i="4"/>
  <c r="L575" i="4" s="1"/>
  <c r="E574" i="12" l="1"/>
  <c r="F574" i="12" s="1"/>
  <c r="H574" i="12" s="1"/>
  <c r="AB429" i="15"/>
  <c r="AR600" i="4"/>
  <c r="AD550" i="15" s="1"/>
  <c r="E599" i="14"/>
  <c r="F599" i="14" s="1"/>
  <c r="H599" i="14" s="1"/>
  <c r="S602" i="4"/>
  <c r="AU600" i="4"/>
  <c r="AF601" i="4"/>
  <c r="AB601" i="4"/>
  <c r="AM601" i="4" s="1"/>
  <c r="BX558" i="4"/>
  <c r="BC559" i="4"/>
  <c r="BF559" i="4" s="1"/>
  <c r="BG559" i="4" s="1"/>
  <c r="BA560" i="4"/>
  <c r="O575" i="4"/>
  <c r="E576" i="4"/>
  <c r="CA558" i="4" l="1"/>
  <c r="AF487" i="15"/>
  <c r="AE602" i="4"/>
  <c r="V602" i="4"/>
  <c r="AN601" i="4"/>
  <c r="AO601" i="4"/>
  <c r="AG601" i="4"/>
  <c r="AH601" i="4" s="1"/>
  <c r="AI601" i="4" s="1"/>
  <c r="AS601" i="4"/>
  <c r="AT601" i="4" s="1"/>
  <c r="AJ611" i="15" s="1"/>
  <c r="AY560" i="4"/>
  <c r="BD560" i="4"/>
  <c r="BL559" i="4"/>
  <c r="BH559" i="4"/>
  <c r="BS559" i="4" s="1"/>
  <c r="H576" i="4"/>
  <c r="W602" i="4" l="1"/>
  <c r="Z602" i="4" s="1"/>
  <c r="AA602" i="4" s="1"/>
  <c r="U603" i="4"/>
  <c r="X603" i="4" s="1"/>
  <c r="Y603" i="4" s="1"/>
  <c r="AP601" i="4"/>
  <c r="AJ601" i="4"/>
  <c r="AK601" i="4" s="1"/>
  <c r="BT559" i="4"/>
  <c r="BU559" i="4"/>
  <c r="BV559" i="4" s="1"/>
  <c r="BY559" i="4"/>
  <c r="BZ559" i="4" s="1"/>
  <c r="AL571" i="15" s="1"/>
  <c r="BM559" i="4"/>
  <c r="BN559" i="4" s="1"/>
  <c r="BO559" i="4" s="1"/>
  <c r="BP559" i="4" s="1"/>
  <c r="BE560" i="4"/>
  <c r="BK560" i="4"/>
  <c r="BB560" i="4"/>
  <c r="I576" i="4"/>
  <c r="L576" i="4" s="1"/>
  <c r="AB447" i="15" s="1"/>
  <c r="G577" i="4"/>
  <c r="J577" i="4" s="1"/>
  <c r="K577" i="4" s="1"/>
  <c r="AQ601" i="4" l="1"/>
  <c r="AL601" i="4"/>
  <c r="AR601" i="4" s="1"/>
  <c r="AD584" i="15" s="1"/>
  <c r="AF602" i="4"/>
  <c r="AB602" i="4"/>
  <c r="AM602" i="4" s="1"/>
  <c r="AN602" i="4" s="1"/>
  <c r="S603" i="4"/>
  <c r="BR559" i="4"/>
  <c r="BX559" i="4" s="1"/>
  <c r="BC560" i="4"/>
  <c r="BF560" i="4" s="1"/>
  <c r="BG560" i="4" s="1"/>
  <c r="BA561" i="4"/>
  <c r="BQ559" i="4"/>
  <c r="BW559" i="4"/>
  <c r="E577" i="4"/>
  <c r="E575" i="12"/>
  <c r="F575" i="12" s="1"/>
  <c r="H575" i="12" s="1"/>
  <c r="O576" i="4"/>
  <c r="CA559" i="4" l="1"/>
  <c r="AF492" i="15"/>
  <c r="E600" i="14"/>
  <c r="F600" i="14" s="1"/>
  <c r="H600" i="14" s="1"/>
  <c r="AU601" i="4"/>
  <c r="AE603" i="4"/>
  <c r="V603" i="4"/>
  <c r="AO602" i="4"/>
  <c r="AP602" i="4" s="1"/>
  <c r="AG602" i="4"/>
  <c r="AH602" i="4" s="1"/>
  <c r="AS602" i="4"/>
  <c r="AT602" i="4" s="1"/>
  <c r="AJ612" i="15" s="1"/>
  <c r="BL560" i="4"/>
  <c r="BM560" i="4" s="1"/>
  <c r="BN560" i="4" s="1"/>
  <c r="BO560" i="4" s="1"/>
  <c r="BH560" i="4"/>
  <c r="BS560" i="4" s="1"/>
  <c r="AY561" i="4"/>
  <c r="BD561" i="4"/>
  <c r="H577" i="4"/>
  <c r="G578" i="4" s="1"/>
  <c r="J578" i="4" s="1"/>
  <c r="K578" i="4" s="1"/>
  <c r="W603" i="4" l="1"/>
  <c r="Z603" i="4" s="1"/>
  <c r="AA603" i="4" s="1"/>
  <c r="U604" i="4"/>
  <c r="X604" i="4" s="1"/>
  <c r="Y604" i="4" s="1"/>
  <c r="AI602" i="4"/>
  <c r="AJ602" i="4" s="1"/>
  <c r="AK602" i="4" s="1"/>
  <c r="I577" i="4"/>
  <c r="L577" i="4" s="1"/>
  <c r="BT560" i="4"/>
  <c r="BU560" i="4"/>
  <c r="BV560" i="4" s="1"/>
  <c r="BP560" i="4"/>
  <c r="BE561" i="4"/>
  <c r="BB561" i="4"/>
  <c r="BK561" i="4"/>
  <c r="BY560" i="4"/>
  <c r="BZ560" i="4" s="1"/>
  <c r="AL572" i="15" s="1"/>
  <c r="E578" i="4"/>
  <c r="E576" i="12" l="1"/>
  <c r="F576" i="12" s="1"/>
  <c r="H576" i="12" s="1"/>
  <c r="AB477" i="15"/>
  <c r="AQ602" i="4"/>
  <c r="AB603" i="4"/>
  <c r="AM603" i="4" s="1"/>
  <c r="AF603" i="4"/>
  <c r="AL602" i="4"/>
  <c r="AR602" i="4" s="1"/>
  <c r="S604" i="4"/>
  <c r="O577" i="4"/>
  <c r="BW560" i="4"/>
  <c r="BQ560" i="4"/>
  <c r="BC561" i="4"/>
  <c r="BF561" i="4" s="1"/>
  <c r="BG561" i="4" s="1"/>
  <c r="BA562" i="4"/>
  <c r="BR560" i="4"/>
  <c r="BX560" i="4" s="1"/>
  <c r="H578" i="4"/>
  <c r="G579" i="4" s="1"/>
  <c r="J579" i="4" s="1"/>
  <c r="K579" i="4" s="1"/>
  <c r="CA560" i="4" l="1"/>
  <c r="AF498" i="15"/>
  <c r="E601" i="14"/>
  <c r="F601" i="14" s="1"/>
  <c r="H601" i="14" s="1"/>
  <c r="AD593" i="15"/>
  <c r="AU602" i="4"/>
  <c r="AS603" i="4"/>
  <c r="AT603" i="4" s="1"/>
  <c r="AJ613" i="15" s="1"/>
  <c r="AG603" i="4"/>
  <c r="AH603" i="4" s="1"/>
  <c r="AI603" i="4" s="1"/>
  <c r="AN603" i="4"/>
  <c r="AO603" i="4"/>
  <c r="AP603" i="4" s="1"/>
  <c r="AE604" i="4"/>
  <c r="V604" i="4"/>
  <c r="AY562" i="4"/>
  <c r="BD562" i="4"/>
  <c r="BH561" i="4"/>
  <c r="BS561" i="4" s="1"/>
  <c r="BL561" i="4"/>
  <c r="BM561" i="4" s="1"/>
  <c r="BN561" i="4" s="1"/>
  <c r="BO561" i="4" s="1"/>
  <c r="BP561" i="4" s="1"/>
  <c r="I578" i="4"/>
  <c r="L578" i="4" s="1"/>
  <c r="E579" i="4"/>
  <c r="O578" i="4" l="1"/>
  <c r="AB506" i="15"/>
  <c r="AJ603" i="4"/>
  <c r="AK603" i="4" s="1"/>
  <c r="W604" i="4"/>
  <c r="Z604" i="4" s="1"/>
  <c r="AA604" i="4" s="1"/>
  <c r="U605" i="4"/>
  <c r="X605" i="4" s="1"/>
  <c r="Y605" i="4" s="1"/>
  <c r="E577" i="12"/>
  <c r="F577" i="12" s="1"/>
  <c r="H577" i="12" s="1"/>
  <c r="BQ561" i="4"/>
  <c r="BT561" i="4"/>
  <c r="BU561" i="4"/>
  <c r="BV561" i="4" s="1"/>
  <c r="BE562" i="4"/>
  <c r="BY561" i="4"/>
  <c r="BZ561" i="4" s="1"/>
  <c r="AL573" i="15" s="1"/>
  <c r="BR561" i="4"/>
  <c r="BB562" i="4"/>
  <c r="BK562" i="4"/>
  <c r="H579" i="4"/>
  <c r="I579" i="4" s="1"/>
  <c r="L579" i="4" s="1"/>
  <c r="AB539" i="15" s="1"/>
  <c r="AB604" i="4" l="1"/>
  <c r="AM604" i="4" s="1"/>
  <c r="AF604" i="4"/>
  <c r="AG604" i="4" s="1"/>
  <c r="AH604" i="4" s="1"/>
  <c r="AI604" i="4" s="1"/>
  <c r="AJ604" i="4" s="1"/>
  <c r="AK604" i="4" s="1"/>
  <c r="S605" i="4"/>
  <c r="AQ603" i="4"/>
  <c r="AL603" i="4"/>
  <c r="AR603" i="4" s="1"/>
  <c r="AD595" i="15" s="1"/>
  <c r="BC562" i="4"/>
  <c r="BF562" i="4" s="1"/>
  <c r="BG562" i="4" s="1"/>
  <c r="BA563" i="4"/>
  <c r="BW561" i="4"/>
  <c r="BX561" i="4"/>
  <c r="G580" i="4"/>
  <c r="J580" i="4" s="1"/>
  <c r="K580" i="4" s="1"/>
  <c r="O579" i="4"/>
  <c r="E578" i="12"/>
  <c r="F578" i="12" s="1"/>
  <c r="H578" i="12" s="1"/>
  <c r="CA561" i="4" l="1"/>
  <c r="AF481" i="15"/>
  <c r="AE605" i="4"/>
  <c r="V605" i="4"/>
  <c r="E602" i="14"/>
  <c r="F602" i="14" s="1"/>
  <c r="H602" i="14" s="1"/>
  <c r="AU603" i="4"/>
  <c r="AS604" i="4"/>
  <c r="AT604" i="4" s="1"/>
  <c r="AJ614" i="15" s="1"/>
  <c r="AL604" i="4"/>
  <c r="AO604" i="4"/>
  <c r="AP604" i="4" s="1"/>
  <c r="AQ604" i="4" s="1"/>
  <c r="AN604" i="4"/>
  <c r="E580" i="4"/>
  <c r="H580" i="4" s="1"/>
  <c r="G581" i="4" s="1"/>
  <c r="J581" i="4" s="1"/>
  <c r="K581" i="4" s="1"/>
  <c r="AY563" i="4"/>
  <c r="BD563" i="4"/>
  <c r="BH562" i="4"/>
  <c r="BS562" i="4" s="1"/>
  <c r="BL562" i="4"/>
  <c r="AR604" i="4" l="1"/>
  <c r="AD596" i="15" s="1"/>
  <c r="U606" i="4"/>
  <c r="X606" i="4" s="1"/>
  <c r="Y606" i="4" s="1"/>
  <c r="W605" i="4"/>
  <c r="Z605" i="4" s="1"/>
  <c r="AA605" i="4" s="1"/>
  <c r="BE563" i="4"/>
  <c r="BT562" i="4"/>
  <c r="BU562" i="4"/>
  <c r="BV562" i="4" s="1"/>
  <c r="BM562" i="4"/>
  <c r="BN562" i="4" s="1"/>
  <c r="BO562" i="4" s="1"/>
  <c r="BP562" i="4" s="1"/>
  <c r="BQ562" i="4" s="1"/>
  <c r="BY562" i="4"/>
  <c r="BZ562" i="4" s="1"/>
  <c r="AL574" i="15" s="1"/>
  <c r="BK563" i="4"/>
  <c r="BB563" i="4"/>
  <c r="I580" i="4"/>
  <c r="L580" i="4" s="1"/>
  <c r="E581" i="4"/>
  <c r="O580" i="4" l="1"/>
  <c r="AB547" i="15"/>
  <c r="AB605" i="4"/>
  <c r="AM605" i="4" s="1"/>
  <c r="AF605" i="4"/>
  <c r="AU604" i="4"/>
  <c r="E603" i="14"/>
  <c r="F603" i="14" s="1"/>
  <c r="H603" i="14" s="1"/>
  <c r="S606" i="4"/>
  <c r="E579" i="12"/>
  <c r="F579" i="12" s="1"/>
  <c r="H579" i="12" s="1"/>
  <c r="BW562" i="4"/>
  <c r="BC563" i="4"/>
  <c r="BF563" i="4" s="1"/>
  <c r="BG563" i="4" s="1"/>
  <c r="BA564" i="4"/>
  <c r="BR562" i="4"/>
  <c r="H581" i="4"/>
  <c r="AG605" i="4" l="1"/>
  <c r="AH605" i="4" s="1"/>
  <c r="AI605" i="4" s="1"/>
  <c r="AS605" i="4"/>
  <c r="AT605" i="4" s="1"/>
  <c r="AJ615" i="15" s="1"/>
  <c r="AE606" i="4"/>
  <c r="V606" i="4"/>
  <c r="AN605" i="4"/>
  <c r="AO605" i="4"/>
  <c r="AP605" i="4" s="1"/>
  <c r="BX562" i="4"/>
  <c r="AY564" i="4"/>
  <c r="BD564" i="4"/>
  <c r="BH563" i="4"/>
  <c r="BS563" i="4" s="1"/>
  <c r="BL563" i="4"/>
  <c r="BM563" i="4" s="1"/>
  <c r="I581" i="4"/>
  <c r="L581" i="4" s="1"/>
  <c r="AB549" i="15" s="1"/>
  <c r="G582" i="4"/>
  <c r="J582" i="4" s="1"/>
  <c r="K582" i="4" s="1"/>
  <c r="CA562" i="4" l="1"/>
  <c r="AF501" i="15"/>
  <c r="W606" i="4"/>
  <c r="Z606" i="4" s="1"/>
  <c r="AA606" i="4" s="1"/>
  <c r="U607" i="4"/>
  <c r="X607" i="4" s="1"/>
  <c r="Y607" i="4" s="1"/>
  <c r="AJ605" i="4"/>
  <c r="BT563" i="4"/>
  <c r="BU563" i="4"/>
  <c r="BV563" i="4" s="1"/>
  <c r="BN563" i="4"/>
  <c r="BO563" i="4" s="1"/>
  <c r="BP563" i="4" s="1"/>
  <c r="BE564" i="4"/>
  <c r="BY563" i="4"/>
  <c r="BZ563" i="4" s="1"/>
  <c r="AL575" i="15" s="1"/>
  <c r="BB564" i="4"/>
  <c r="BK564" i="4"/>
  <c r="E582" i="4"/>
  <c r="O581" i="4"/>
  <c r="E580" i="12"/>
  <c r="F580" i="12" s="1"/>
  <c r="H580" i="12" s="1"/>
  <c r="AQ605" i="4" l="1"/>
  <c r="AL605" i="4"/>
  <c r="AR605" i="4" s="1"/>
  <c r="AD598" i="15" s="1"/>
  <c r="AK605" i="4"/>
  <c r="AF606" i="4"/>
  <c r="AB606" i="4"/>
  <c r="AM606" i="4" s="1"/>
  <c r="S607" i="4"/>
  <c r="BQ563" i="4"/>
  <c r="BR563" i="4"/>
  <c r="BW563" i="4"/>
  <c r="BC564" i="4"/>
  <c r="BF564" i="4" s="1"/>
  <c r="BG564" i="4" s="1"/>
  <c r="BA565" i="4"/>
  <c r="AY565" i="4" s="1"/>
  <c r="H582" i="4"/>
  <c r="AG606" i="4" l="1"/>
  <c r="AH606" i="4" s="1"/>
  <c r="AI606" i="4" s="1"/>
  <c r="AJ606" i="4" s="1"/>
  <c r="AK606" i="4" s="1"/>
  <c r="AS606" i="4"/>
  <c r="AT606" i="4" s="1"/>
  <c r="AJ616" i="15" s="1"/>
  <c r="E604" i="14"/>
  <c r="F604" i="14" s="1"/>
  <c r="H604" i="14" s="1"/>
  <c r="AU605" i="4"/>
  <c r="V607" i="4"/>
  <c r="AE607" i="4"/>
  <c r="AO606" i="4"/>
  <c r="AP606" i="4" s="1"/>
  <c r="AQ606" i="4" s="1"/>
  <c r="AN606" i="4"/>
  <c r="BB565" i="4"/>
  <c r="BK565" i="4"/>
  <c r="BD565" i="4"/>
  <c r="BX563" i="4"/>
  <c r="BH564" i="4"/>
  <c r="BS564" i="4" s="1"/>
  <c r="BL564" i="4"/>
  <c r="G583" i="4"/>
  <c r="J583" i="4" s="1"/>
  <c r="K583" i="4" s="1"/>
  <c r="I582" i="4"/>
  <c r="L582" i="4" s="1"/>
  <c r="AB551" i="15" s="1"/>
  <c r="CA563" i="4" l="1"/>
  <c r="AF506" i="15"/>
  <c r="AL606" i="4"/>
  <c r="AR606" i="4" s="1"/>
  <c r="E605" i="14"/>
  <c r="F605" i="14" s="1"/>
  <c r="H605" i="14" s="1"/>
  <c r="W607" i="4"/>
  <c r="Z607" i="4" s="1"/>
  <c r="AA607" i="4" s="1"/>
  <c r="U608" i="4"/>
  <c r="X608" i="4" s="1"/>
  <c r="Y608" i="4" s="1"/>
  <c r="BT564" i="4"/>
  <c r="BU564" i="4"/>
  <c r="BV564" i="4" s="1"/>
  <c r="BE565" i="4"/>
  <c r="BM564" i="4"/>
  <c r="BN564" i="4" s="1"/>
  <c r="BO564" i="4" s="1"/>
  <c r="BY564" i="4"/>
  <c r="BZ564" i="4" s="1"/>
  <c r="AL576" i="15" s="1"/>
  <c r="BA566" i="4"/>
  <c r="BC565" i="4"/>
  <c r="E583" i="4"/>
  <c r="E581" i="12"/>
  <c r="F581" i="12" s="1"/>
  <c r="H581" i="12" s="1"/>
  <c r="O582" i="4"/>
  <c r="AU606" i="4" l="1"/>
  <c r="AD601" i="15"/>
  <c r="S608" i="4"/>
  <c r="AB607" i="4"/>
  <c r="AM607" i="4" s="1"/>
  <c r="AF607" i="4"/>
  <c r="BD566" i="4"/>
  <c r="BE566" i="4" s="1"/>
  <c r="AY566" i="4"/>
  <c r="BF565" i="4"/>
  <c r="BG565" i="4" s="1"/>
  <c r="BP564" i="4"/>
  <c r="H583" i="4"/>
  <c r="I583" i="4" s="1"/>
  <c r="L583" i="4" s="1"/>
  <c r="AB552" i="15" s="1"/>
  <c r="AN607" i="4" l="1"/>
  <c r="AO607" i="4"/>
  <c r="AG607" i="4"/>
  <c r="AH607" i="4" s="1"/>
  <c r="AI607" i="4" s="1"/>
  <c r="AS607" i="4"/>
  <c r="AT607" i="4" s="1"/>
  <c r="AJ617" i="15" s="1"/>
  <c r="AE608" i="4"/>
  <c r="V608" i="4"/>
  <c r="G584" i="4"/>
  <c r="J584" i="4" s="1"/>
  <c r="K584" i="4" s="1"/>
  <c r="BW564" i="4"/>
  <c r="BR564" i="4"/>
  <c r="BX564" i="4" s="1"/>
  <c r="BQ564" i="4"/>
  <c r="BB566" i="4"/>
  <c r="BK566" i="4"/>
  <c r="BH565" i="4"/>
  <c r="BS565" i="4" s="1"/>
  <c r="BL565" i="4"/>
  <c r="BM565" i="4" s="1"/>
  <c r="BN565" i="4" s="1"/>
  <c r="BO565" i="4" s="1"/>
  <c r="O583" i="4"/>
  <c r="E582" i="12"/>
  <c r="F582" i="12" s="1"/>
  <c r="H582" i="12" s="1"/>
  <c r="CA564" i="4" l="1"/>
  <c r="AF508" i="15"/>
  <c r="U609" i="4"/>
  <c r="X609" i="4" s="1"/>
  <c r="Y609" i="4" s="1"/>
  <c r="W608" i="4"/>
  <c r="Z608" i="4" s="1"/>
  <c r="AA608" i="4" s="1"/>
  <c r="AJ607" i="4"/>
  <c r="AL607" i="4" s="1"/>
  <c r="AP607" i="4"/>
  <c r="E584" i="4"/>
  <c r="H584" i="4" s="1"/>
  <c r="I584" i="4" s="1"/>
  <c r="L584" i="4" s="1"/>
  <c r="AB557" i="15" s="1"/>
  <c r="BT565" i="4"/>
  <c r="BU565" i="4"/>
  <c r="BV565" i="4" s="1"/>
  <c r="BP565" i="4"/>
  <c r="BQ565" i="4" s="1"/>
  <c r="BY565" i="4"/>
  <c r="BZ565" i="4" s="1"/>
  <c r="AL577" i="15" s="1"/>
  <c r="BC566" i="4"/>
  <c r="BF566" i="4" s="1"/>
  <c r="BG566" i="4" s="1"/>
  <c r="BA567" i="4"/>
  <c r="AQ607" i="4" l="1"/>
  <c r="AR607" i="4"/>
  <c r="AD603" i="15" s="1"/>
  <c r="S609" i="4"/>
  <c r="AK607" i="4"/>
  <c r="AB608" i="4"/>
  <c r="AM608" i="4" s="1"/>
  <c r="AF608" i="4"/>
  <c r="AG608" i="4" s="1"/>
  <c r="AH608" i="4" s="1"/>
  <c r="AI608" i="4" s="1"/>
  <c r="AJ608" i="4" s="1"/>
  <c r="AK608" i="4" s="1"/>
  <c r="G585" i="4"/>
  <c r="J585" i="4" s="1"/>
  <c r="K585" i="4" s="1"/>
  <c r="BD567" i="4"/>
  <c r="BH566" i="4"/>
  <c r="BL566" i="4"/>
  <c r="BM566" i="4" s="1"/>
  <c r="BN566" i="4" s="1"/>
  <c r="BO566" i="4" s="1"/>
  <c r="BP566" i="4" s="1"/>
  <c r="BW565" i="4"/>
  <c r="AY567" i="4"/>
  <c r="BR565" i="4"/>
  <c r="O584" i="4"/>
  <c r="E583" i="12"/>
  <c r="F583" i="12" s="1"/>
  <c r="H583" i="12" s="1"/>
  <c r="AN608" i="4" l="1"/>
  <c r="AO608" i="4"/>
  <c r="AE609" i="4"/>
  <c r="V609" i="4"/>
  <c r="E585" i="4"/>
  <c r="H585" i="4" s="1"/>
  <c r="AS608" i="4"/>
  <c r="AT608" i="4" s="1"/>
  <c r="AJ618" i="15" s="1"/>
  <c r="AL608" i="4"/>
  <c r="E606" i="14"/>
  <c r="F606" i="14" s="1"/>
  <c r="H606" i="14" s="1"/>
  <c r="AU607" i="4"/>
  <c r="BS566" i="4"/>
  <c r="BT566" i="4" s="1"/>
  <c r="BX565" i="4"/>
  <c r="BQ566" i="4"/>
  <c r="BE567" i="4"/>
  <c r="BB567" i="4"/>
  <c r="BK567" i="4"/>
  <c r="BR566" i="4"/>
  <c r="BY566" i="4"/>
  <c r="BZ566" i="4" s="1"/>
  <c r="AL578" i="15" s="1"/>
  <c r="CA565" i="4" l="1"/>
  <c r="AF511" i="15"/>
  <c r="U610" i="4"/>
  <c r="W609" i="4"/>
  <c r="Z609" i="4" s="1"/>
  <c r="AA609" i="4" s="1"/>
  <c r="AP608" i="4"/>
  <c r="AQ608" i="4" s="1"/>
  <c r="BU566" i="4"/>
  <c r="BV566" i="4" s="1"/>
  <c r="BW566" i="4" s="1"/>
  <c r="BA568" i="4"/>
  <c r="AY568" i="4" s="1"/>
  <c r="BC567" i="4"/>
  <c r="BF567" i="4" s="1"/>
  <c r="BG567" i="4" s="1"/>
  <c r="G586" i="4"/>
  <c r="J586" i="4" s="1"/>
  <c r="K586" i="4" s="1"/>
  <c r="I585" i="4"/>
  <c r="L585" i="4" s="1"/>
  <c r="AB558" i="15" s="1"/>
  <c r="AR608" i="4" l="1"/>
  <c r="X610" i="4"/>
  <c r="AB609" i="4"/>
  <c r="AM609" i="4" s="1"/>
  <c r="AF609" i="4"/>
  <c r="AU608" i="4"/>
  <c r="S610" i="4"/>
  <c r="BB568" i="4"/>
  <c r="BK568" i="4"/>
  <c r="BH567" i="4"/>
  <c r="BS567" i="4" s="1"/>
  <c r="BL567" i="4"/>
  <c r="BM567" i="4" s="1"/>
  <c r="BN567" i="4" s="1"/>
  <c r="BO567" i="4" s="1"/>
  <c r="BX566" i="4"/>
  <c r="BD568" i="4"/>
  <c r="BE568" i="4" s="1"/>
  <c r="E584" i="12"/>
  <c r="F584" i="12" s="1"/>
  <c r="H584" i="12" s="1"/>
  <c r="O585" i="4"/>
  <c r="E586" i="4"/>
  <c r="CA566" i="4" l="1"/>
  <c r="AF514" i="15"/>
  <c r="E607" i="14"/>
  <c r="F607" i="14" s="1"/>
  <c r="H607" i="14" s="1"/>
  <c r="AD605" i="15"/>
  <c r="AG609" i="4"/>
  <c r="AH609" i="4" s="1"/>
  <c r="AI609" i="4" s="1"/>
  <c r="AS609" i="4"/>
  <c r="AT609" i="4" s="1"/>
  <c r="AJ619" i="15" s="1"/>
  <c r="AN609" i="4"/>
  <c r="AO609" i="4"/>
  <c r="AE610" i="4"/>
  <c r="V610" i="4"/>
  <c r="Y610" i="4"/>
  <c r="BP567" i="4"/>
  <c r="BR567" i="4" s="1"/>
  <c r="BT567" i="4"/>
  <c r="BU567" i="4"/>
  <c r="BV567" i="4" s="1"/>
  <c r="BY567" i="4"/>
  <c r="BZ567" i="4" s="1"/>
  <c r="AL579" i="15" s="1"/>
  <c r="BA569" i="4"/>
  <c r="AY569" i="4" s="1"/>
  <c r="BC568" i="4"/>
  <c r="BF568" i="4" s="1"/>
  <c r="BG568" i="4" s="1"/>
  <c r="H586" i="4"/>
  <c r="U611" i="4" l="1"/>
  <c r="S611" i="4" s="1"/>
  <c r="W610" i="4"/>
  <c r="Z610" i="4" s="1"/>
  <c r="AA610" i="4" s="1"/>
  <c r="AP609" i="4"/>
  <c r="AJ609" i="4"/>
  <c r="AK609" i="4" s="1"/>
  <c r="BB569" i="4"/>
  <c r="BK569" i="4"/>
  <c r="BX567" i="4"/>
  <c r="BH568" i="4"/>
  <c r="BS568" i="4" s="1"/>
  <c r="BL568" i="4"/>
  <c r="BM568" i="4" s="1"/>
  <c r="BN568" i="4" s="1"/>
  <c r="BO568" i="4" s="1"/>
  <c r="BP568" i="4" s="1"/>
  <c r="BD569" i="4"/>
  <c r="BQ567" i="4"/>
  <c r="I586" i="4"/>
  <c r="L586" i="4" s="1"/>
  <c r="AB562" i="15" s="1"/>
  <c r="G587" i="4"/>
  <c r="J587" i="4" s="1"/>
  <c r="K587" i="4" s="1"/>
  <c r="CA567" i="4" l="1"/>
  <c r="AF518" i="15"/>
  <c r="AE611" i="4"/>
  <c r="V611" i="4"/>
  <c r="AB610" i="4"/>
  <c r="AM610" i="4" s="1"/>
  <c r="AF610" i="4"/>
  <c r="AG610" i="4" s="1"/>
  <c r="AH610" i="4" s="1"/>
  <c r="AI610" i="4" s="1"/>
  <c r="AJ610" i="4" s="1"/>
  <c r="AK610" i="4" s="1"/>
  <c r="AQ609" i="4"/>
  <c r="AL609" i="4"/>
  <c r="AR609" i="4" s="1"/>
  <c r="AD607" i="15" s="1"/>
  <c r="X611" i="4"/>
  <c r="Y611" i="4" s="1"/>
  <c r="BW567" i="4"/>
  <c r="BT568" i="4"/>
  <c r="BU568" i="4"/>
  <c r="BV568" i="4" s="1"/>
  <c r="BQ568" i="4"/>
  <c r="BE569" i="4"/>
  <c r="BY568" i="4"/>
  <c r="BZ568" i="4" s="1"/>
  <c r="AL580" i="15" s="1"/>
  <c r="BR568" i="4"/>
  <c r="BA570" i="4"/>
  <c r="BC569" i="4"/>
  <c r="E587" i="4"/>
  <c r="H587" i="4" s="1"/>
  <c r="O586" i="4"/>
  <c r="E585" i="12"/>
  <c r="F585" i="12" s="1"/>
  <c r="H585" i="12" s="1"/>
  <c r="AL610" i="4" l="1"/>
  <c r="AS610" i="4"/>
  <c r="AT610" i="4" s="1"/>
  <c r="AJ620" i="15" s="1"/>
  <c r="E608" i="14"/>
  <c r="F608" i="14" s="1"/>
  <c r="H608" i="14" s="1"/>
  <c r="AU609" i="4"/>
  <c r="AN610" i="4"/>
  <c r="AO610" i="4"/>
  <c r="W611" i="4"/>
  <c r="Z611" i="4" s="1"/>
  <c r="AA611" i="4" s="1"/>
  <c r="U612" i="4"/>
  <c r="X612" i="4" s="1"/>
  <c r="Y612" i="4" s="1"/>
  <c r="BD570" i="4"/>
  <c r="BE570" i="4" s="1"/>
  <c r="AY570" i="4"/>
  <c r="BB570" i="4" s="1"/>
  <c r="BF569" i="4"/>
  <c r="BG569" i="4" s="1"/>
  <c r="BW568" i="4"/>
  <c r="G588" i="4"/>
  <c r="J588" i="4" s="1"/>
  <c r="K588" i="4" s="1"/>
  <c r="I587" i="4"/>
  <c r="L587" i="4" s="1"/>
  <c r="AB565" i="15" s="1"/>
  <c r="S612" i="4" l="1"/>
  <c r="AE612" i="4" s="1"/>
  <c r="AF611" i="4"/>
  <c r="AB611" i="4"/>
  <c r="AM611" i="4" s="1"/>
  <c r="AN611" i="4" s="1"/>
  <c r="AP610" i="4"/>
  <c r="AQ610" i="4" s="1"/>
  <c r="BK570" i="4"/>
  <c r="BL569" i="4"/>
  <c r="BM569" i="4" s="1"/>
  <c r="BN569" i="4" s="1"/>
  <c r="BO569" i="4" s="1"/>
  <c r="BH569" i="4"/>
  <c r="BS569" i="4" s="1"/>
  <c r="BC570" i="4"/>
  <c r="BF570" i="4" s="1"/>
  <c r="BG570" i="4" s="1"/>
  <c r="BA571" i="4"/>
  <c r="BX568" i="4"/>
  <c r="E588" i="4"/>
  <c r="H588" i="4" s="1"/>
  <c r="G589" i="4" s="1"/>
  <c r="O587" i="4"/>
  <c r="E586" i="12"/>
  <c r="F586" i="12" s="1"/>
  <c r="H586" i="12" s="1"/>
  <c r="V612" i="4" l="1"/>
  <c r="CA568" i="4"/>
  <c r="AF520" i="15"/>
  <c r="AR610" i="4"/>
  <c r="AD609" i="15" s="1"/>
  <c r="U613" i="4"/>
  <c r="X613" i="4" s="1"/>
  <c r="Y613" i="4" s="1"/>
  <c r="W612" i="4"/>
  <c r="Z612" i="4" s="1"/>
  <c r="AA612" i="4" s="1"/>
  <c r="AO611" i="4"/>
  <c r="AG611" i="4"/>
  <c r="AH611" i="4" s="1"/>
  <c r="AI611" i="4" s="1"/>
  <c r="AJ611" i="4" s="1"/>
  <c r="AS611" i="4"/>
  <c r="AT611" i="4" s="1"/>
  <c r="AJ621" i="15" s="1"/>
  <c r="BY569" i="4"/>
  <c r="BZ569" i="4" s="1"/>
  <c r="AL581" i="15" s="1"/>
  <c r="BU569" i="4"/>
  <c r="BV569" i="4" s="1"/>
  <c r="BT569" i="4"/>
  <c r="AY571" i="4"/>
  <c r="BD571" i="4"/>
  <c r="BE571" i="4" s="1"/>
  <c r="BP569" i="4"/>
  <c r="BQ569" i="4" s="1"/>
  <c r="BL570" i="4"/>
  <c r="BH570" i="4"/>
  <c r="I588" i="4"/>
  <c r="L588" i="4" s="1"/>
  <c r="J589" i="4"/>
  <c r="K589" i="4" s="1"/>
  <c r="E589" i="4"/>
  <c r="O588" i="4" l="1"/>
  <c r="AB567" i="15"/>
  <c r="S613" i="4"/>
  <c r="AK611" i="4"/>
  <c r="AF612" i="4"/>
  <c r="AB612" i="4"/>
  <c r="AM612" i="4" s="1"/>
  <c r="AN612" i="4" s="1"/>
  <c r="AP611" i="4"/>
  <c r="AQ611" i="4" s="1"/>
  <c r="AL611" i="4"/>
  <c r="E609" i="14"/>
  <c r="F609" i="14" s="1"/>
  <c r="H609" i="14" s="1"/>
  <c r="AU610" i="4"/>
  <c r="BS570" i="4"/>
  <c r="BT570" i="4" s="1"/>
  <c r="BY570" i="4"/>
  <c r="BZ570" i="4" s="1"/>
  <c r="AL582" i="15" s="1"/>
  <c r="BM570" i="4"/>
  <c r="BN570" i="4" s="1"/>
  <c r="BO570" i="4" s="1"/>
  <c r="BK571" i="4"/>
  <c r="BB571" i="4"/>
  <c r="BW569" i="4"/>
  <c r="BR569" i="4"/>
  <c r="BX569" i="4" s="1"/>
  <c r="E587" i="12"/>
  <c r="F587" i="12" s="1"/>
  <c r="H587" i="12" s="1"/>
  <c r="H589" i="4"/>
  <c r="CA569" i="4" l="1"/>
  <c r="AF523" i="15"/>
  <c r="AR611" i="4"/>
  <c r="AD612" i="15" s="1"/>
  <c r="AG612" i="4"/>
  <c r="AH612" i="4" s="1"/>
  <c r="AI612" i="4" s="1"/>
  <c r="AS612" i="4"/>
  <c r="AT612" i="4" s="1"/>
  <c r="AJ622" i="15" s="1"/>
  <c r="AO612" i="4"/>
  <c r="AE613" i="4"/>
  <c r="V613" i="4"/>
  <c r="BU570" i="4"/>
  <c r="BV570" i="4" s="1"/>
  <c r="BA572" i="4"/>
  <c r="BC571" i="4"/>
  <c r="BP570" i="4"/>
  <c r="I589" i="4"/>
  <c r="L589" i="4" s="1"/>
  <c r="AB543" i="15" s="1"/>
  <c r="G590" i="4"/>
  <c r="J590" i="4" s="1"/>
  <c r="K590" i="4" s="1"/>
  <c r="AP612" i="4" l="1"/>
  <c r="W613" i="4"/>
  <c r="Z613" i="4" s="1"/>
  <c r="AA613" i="4" s="1"/>
  <c r="U614" i="4"/>
  <c r="X614" i="4" s="1"/>
  <c r="Y614" i="4" s="1"/>
  <c r="AJ612" i="4"/>
  <c r="AQ612" i="4" s="1"/>
  <c r="AU611" i="4"/>
  <c r="E610" i="14"/>
  <c r="F610" i="14" s="1"/>
  <c r="H610" i="14" s="1"/>
  <c r="BW570" i="4"/>
  <c r="BQ570" i="4"/>
  <c r="BR570" i="4"/>
  <c r="BX570" i="4" s="1"/>
  <c r="BF571" i="4"/>
  <c r="BG571" i="4" s="1"/>
  <c r="AY572" i="4"/>
  <c r="BK572" i="4" s="1"/>
  <c r="BD572" i="4"/>
  <c r="O589" i="4"/>
  <c r="E588" i="12"/>
  <c r="F588" i="12" s="1"/>
  <c r="H588" i="12" s="1"/>
  <c r="E590" i="4"/>
  <c r="CA570" i="4" l="1"/>
  <c r="AF525" i="15"/>
  <c r="AB613" i="4"/>
  <c r="AM613" i="4" s="1"/>
  <c r="AF613" i="4"/>
  <c r="AL612" i="4"/>
  <c r="AR612" i="4" s="1"/>
  <c r="AD615" i="15" s="1"/>
  <c r="AK612" i="4"/>
  <c r="S614" i="4"/>
  <c r="BH571" i="4"/>
  <c r="BS571" i="4" s="1"/>
  <c r="BL571" i="4"/>
  <c r="BM571" i="4" s="1"/>
  <c r="BN571" i="4" s="1"/>
  <c r="BO571" i="4" s="1"/>
  <c r="BP571" i="4" s="1"/>
  <c r="BQ571" i="4" s="1"/>
  <c r="BE572" i="4"/>
  <c r="BB572" i="4"/>
  <c r="H590" i="4"/>
  <c r="E611" i="14" l="1"/>
  <c r="F611" i="14" s="1"/>
  <c r="H611" i="14" s="1"/>
  <c r="AU612" i="4"/>
  <c r="AG613" i="4"/>
  <c r="AH613" i="4" s="1"/>
  <c r="AI613" i="4" s="1"/>
  <c r="AS613" i="4"/>
  <c r="AT613" i="4" s="1"/>
  <c r="AJ623" i="15" s="1"/>
  <c r="AE614" i="4"/>
  <c r="V614" i="4"/>
  <c r="AN613" i="4"/>
  <c r="AO613" i="4"/>
  <c r="BT571" i="4"/>
  <c r="BU571" i="4"/>
  <c r="BV571" i="4" s="1"/>
  <c r="BC572" i="4"/>
  <c r="BF572" i="4" s="1"/>
  <c r="BG572" i="4" s="1"/>
  <c r="BA573" i="4"/>
  <c r="BR571" i="4"/>
  <c r="BY571" i="4"/>
  <c r="BZ571" i="4" s="1"/>
  <c r="AL583" i="15" s="1"/>
  <c r="G591" i="4"/>
  <c r="I590" i="4"/>
  <c r="L590" i="4" s="1"/>
  <c r="AB566" i="15" s="1"/>
  <c r="AP613" i="4" l="1"/>
  <c r="U615" i="4"/>
  <c r="X615" i="4" s="1"/>
  <c r="Y615" i="4" s="1"/>
  <c r="W614" i="4"/>
  <c r="Z614" i="4" s="1"/>
  <c r="AA614" i="4" s="1"/>
  <c r="S615" i="4"/>
  <c r="AE615" i="4" s="1"/>
  <c r="AJ613" i="4"/>
  <c r="AK613" i="4" s="1"/>
  <c r="BL572" i="4"/>
  <c r="BM572" i="4" s="1"/>
  <c r="BN572" i="4" s="1"/>
  <c r="BO572" i="4" s="1"/>
  <c r="BH572" i="4"/>
  <c r="BS572" i="4" s="1"/>
  <c r="AY573" i="4"/>
  <c r="BD573" i="4"/>
  <c r="BW571" i="4"/>
  <c r="O590" i="4"/>
  <c r="E589" i="12"/>
  <c r="F589" i="12" s="1"/>
  <c r="H589" i="12" s="1"/>
  <c r="J591" i="4"/>
  <c r="K591" i="4" s="1"/>
  <c r="E591" i="4"/>
  <c r="AQ613" i="4" l="1"/>
  <c r="AL613" i="4"/>
  <c r="AR613" i="4" s="1"/>
  <c r="AD617" i="15" s="1"/>
  <c r="AF614" i="4"/>
  <c r="AS614" i="4" s="1"/>
  <c r="AT614" i="4" s="1"/>
  <c r="AJ624" i="15" s="1"/>
  <c r="AB614" i="4"/>
  <c r="AM614" i="4" s="1"/>
  <c r="V615" i="4"/>
  <c r="BT572" i="4"/>
  <c r="BU572" i="4"/>
  <c r="BV572" i="4" s="1"/>
  <c r="BP572" i="4"/>
  <c r="BQ572" i="4" s="1"/>
  <c r="BX571" i="4"/>
  <c r="BE573" i="4"/>
  <c r="BB573" i="4"/>
  <c r="BK573" i="4"/>
  <c r="BY572" i="4"/>
  <c r="BZ572" i="4" s="1"/>
  <c r="AL25" i="15" s="1"/>
  <c r="H591" i="4"/>
  <c r="CA571" i="4" l="1"/>
  <c r="AF522" i="15"/>
  <c r="U616" i="4"/>
  <c r="X616" i="4" s="1"/>
  <c r="Y616" i="4" s="1"/>
  <c r="W615" i="4"/>
  <c r="Z615" i="4" s="1"/>
  <c r="AA615" i="4" s="1"/>
  <c r="AG614" i="4"/>
  <c r="AH614" i="4" s="1"/>
  <c r="AI614" i="4" s="1"/>
  <c r="E612" i="14"/>
  <c r="F612" i="14" s="1"/>
  <c r="H612" i="14" s="1"/>
  <c r="AU613" i="4"/>
  <c r="AN614" i="4"/>
  <c r="AO614" i="4"/>
  <c r="BC573" i="4"/>
  <c r="BF573" i="4" s="1"/>
  <c r="BG573" i="4" s="1"/>
  <c r="BA574" i="4"/>
  <c r="BR572" i="4"/>
  <c r="BX572" i="4" s="1"/>
  <c r="I591" i="4"/>
  <c r="L591" i="4" s="1"/>
  <c r="AB569" i="15" s="1"/>
  <c r="G592" i="4"/>
  <c r="CA572" i="4" l="1"/>
  <c r="AF438" i="15"/>
  <c r="AF615" i="4"/>
  <c r="AB615" i="4"/>
  <c r="AM615" i="4" s="1"/>
  <c r="AN615" i="4" s="1"/>
  <c r="AG615" i="4"/>
  <c r="AH615" i="4" s="1"/>
  <c r="AI615" i="4" s="1"/>
  <c r="AP614" i="4"/>
  <c r="S616" i="4"/>
  <c r="AJ614" i="4"/>
  <c r="AK614" i="4" s="1"/>
  <c r="BW572" i="4"/>
  <c r="AY574" i="4"/>
  <c r="BD574" i="4"/>
  <c r="BL573" i="4"/>
  <c r="BM573" i="4" s="1"/>
  <c r="BN573" i="4" s="1"/>
  <c r="BO573" i="4" s="1"/>
  <c r="BH573" i="4"/>
  <c r="BS573" i="4" s="1"/>
  <c r="J592" i="4"/>
  <c r="K592" i="4" s="1"/>
  <c r="E592" i="4"/>
  <c r="E590" i="12"/>
  <c r="F590" i="12" s="1"/>
  <c r="H590" i="12" s="1"/>
  <c r="O591" i="4"/>
  <c r="AL614" i="4" l="1"/>
  <c r="AR614" i="4" s="1"/>
  <c r="AD619" i="15" s="1"/>
  <c r="AQ614" i="4"/>
  <c r="AJ615" i="4"/>
  <c r="AK615" i="4" s="1"/>
  <c r="AE616" i="4"/>
  <c r="V616" i="4"/>
  <c r="AO615" i="4"/>
  <c r="AS615" i="4"/>
  <c r="AT615" i="4" s="1"/>
  <c r="AJ625" i="15" s="1"/>
  <c r="BT573" i="4"/>
  <c r="BU573" i="4"/>
  <c r="BV573" i="4" s="1"/>
  <c r="BP573" i="4"/>
  <c r="BQ573" i="4" s="1"/>
  <c r="BE574" i="4"/>
  <c r="BB574" i="4"/>
  <c r="BK574" i="4"/>
  <c r="BY573" i="4"/>
  <c r="BZ573" i="4" s="1"/>
  <c r="AL29" i="15" s="1"/>
  <c r="H592" i="4"/>
  <c r="AL615" i="4" l="1"/>
  <c r="E613" i="14"/>
  <c r="F613" i="14" s="1"/>
  <c r="H613" i="14" s="1"/>
  <c r="AU614" i="4"/>
  <c r="AP615" i="4"/>
  <c r="AR615" i="4" s="1"/>
  <c r="AD621" i="15" s="1"/>
  <c r="W616" i="4"/>
  <c r="Z616" i="4" s="1"/>
  <c r="AA616" i="4" s="1"/>
  <c r="U617" i="4"/>
  <c r="X617" i="4" s="1"/>
  <c r="Y617" i="4" s="1"/>
  <c r="BC574" i="4"/>
  <c r="BF574" i="4" s="1"/>
  <c r="BG574" i="4" s="1"/>
  <c r="BA575" i="4"/>
  <c r="BR573" i="4"/>
  <c r="BW573" i="4"/>
  <c r="G593" i="4"/>
  <c r="I592" i="4"/>
  <c r="L592" i="4" s="1"/>
  <c r="AB575" i="15" s="1"/>
  <c r="AQ615" i="4" l="1"/>
  <c r="E614" i="14"/>
  <c r="F614" i="14" s="1"/>
  <c r="H614" i="14" s="1"/>
  <c r="AU615" i="4"/>
  <c r="AF616" i="4"/>
  <c r="AG616" i="4" s="1"/>
  <c r="AH616" i="4" s="1"/>
  <c r="AI616" i="4" s="1"/>
  <c r="AB616" i="4"/>
  <c r="AM616" i="4" s="1"/>
  <c r="S617" i="4"/>
  <c r="BX573" i="4"/>
  <c r="AY575" i="4"/>
  <c r="BD575" i="4"/>
  <c r="BL574" i="4"/>
  <c r="BH574" i="4"/>
  <c r="BS574" i="4" s="1"/>
  <c r="O592" i="4"/>
  <c r="E591" i="12"/>
  <c r="F591" i="12" s="1"/>
  <c r="H591" i="12" s="1"/>
  <c r="J593" i="4"/>
  <c r="K593" i="4" s="1"/>
  <c r="E593" i="4"/>
  <c r="CA573" i="4" l="1"/>
  <c r="AF333" i="15"/>
  <c r="AN616" i="4"/>
  <c r="AO616" i="4"/>
  <c r="AS616" i="4"/>
  <c r="AT616" i="4" s="1"/>
  <c r="AJ626" i="15" s="1"/>
  <c r="AE617" i="4"/>
  <c r="V617" i="4"/>
  <c r="AJ616" i="4"/>
  <c r="AL616" i="4" s="1"/>
  <c r="BY574" i="4"/>
  <c r="BZ574" i="4" s="1"/>
  <c r="AL584" i="15" s="1"/>
  <c r="BM574" i="4"/>
  <c r="BN574" i="4" s="1"/>
  <c r="BO574" i="4" s="1"/>
  <c r="BE575" i="4"/>
  <c r="BT574" i="4"/>
  <c r="BU574" i="4"/>
  <c r="BV574" i="4" s="1"/>
  <c r="BB575" i="4"/>
  <c r="BK575" i="4"/>
  <c r="H593" i="4"/>
  <c r="AK616" i="4" l="1"/>
  <c r="W617" i="4"/>
  <c r="Z617" i="4" s="1"/>
  <c r="AA617" i="4" s="1"/>
  <c r="U618" i="4"/>
  <c r="X618" i="4" s="1"/>
  <c r="Y618" i="4" s="1"/>
  <c r="AP616" i="4"/>
  <c r="AR616" i="4" s="1"/>
  <c r="AD623" i="15" s="1"/>
  <c r="BP574" i="4"/>
  <c r="BW574" i="4" s="1"/>
  <c r="BC575" i="4"/>
  <c r="BF575" i="4" s="1"/>
  <c r="BG575" i="4" s="1"/>
  <c r="BA576" i="4"/>
  <c r="I593" i="4"/>
  <c r="L593" i="4" s="1"/>
  <c r="AB577" i="15" s="1"/>
  <c r="G594" i="4"/>
  <c r="E615" i="14" l="1"/>
  <c r="F615" i="14" s="1"/>
  <c r="H615" i="14" s="1"/>
  <c r="AU616" i="4"/>
  <c r="AQ616" i="4"/>
  <c r="S618" i="4"/>
  <c r="AB617" i="4"/>
  <c r="AM617" i="4" s="1"/>
  <c r="AF617" i="4"/>
  <c r="AG617" i="4" s="1"/>
  <c r="AH617" i="4" s="1"/>
  <c r="AI617" i="4" s="1"/>
  <c r="BH575" i="4"/>
  <c r="BS575" i="4" s="1"/>
  <c r="BL575" i="4"/>
  <c r="AY576" i="4"/>
  <c r="BD576" i="4"/>
  <c r="BE576" i="4" s="1"/>
  <c r="BR574" i="4"/>
  <c r="BX574" i="4" s="1"/>
  <c r="BQ574" i="4"/>
  <c r="J594" i="4"/>
  <c r="K594" i="4" s="1"/>
  <c r="E594" i="4"/>
  <c r="O593" i="4"/>
  <c r="E592" i="12"/>
  <c r="F592" i="12" s="1"/>
  <c r="H592" i="12" s="1"/>
  <c r="CA574" i="4" l="1"/>
  <c r="AF421" i="15"/>
  <c r="AJ617" i="4"/>
  <c r="AK617" i="4" s="1"/>
  <c r="AE618" i="4"/>
  <c r="V618" i="4"/>
  <c r="AS617" i="4"/>
  <c r="AT617" i="4" s="1"/>
  <c r="AJ627" i="15" s="1"/>
  <c r="AN617" i="4"/>
  <c r="AO617" i="4"/>
  <c r="BT575" i="4"/>
  <c r="BU575" i="4"/>
  <c r="BV575" i="4" s="1"/>
  <c r="BM575" i="4"/>
  <c r="BN575" i="4" s="1"/>
  <c r="BO575" i="4" s="1"/>
  <c r="BY575" i="4"/>
  <c r="BZ575" i="4" s="1"/>
  <c r="AL585" i="15" s="1"/>
  <c r="BB576" i="4"/>
  <c r="BK576" i="4"/>
  <c r="H594" i="4"/>
  <c r="AP617" i="4" l="1"/>
  <c r="W618" i="4"/>
  <c r="Z618" i="4" s="1"/>
  <c r="AA618" i="4" s="1"/>
  <c r="U619" i="4"/>
  <c r="X619" i="4" s="1"/>
  <c r="AL617" i="4"/>
  <c r="AQ617" i="4"/>
  <c r="BP575" i="4"/>
  <c r="BW575" i="4" s="1"/>
  <c r="BA577" i="4"/>
  <c r="BC576" i="4"/>
  <c r="I594" i="4"/>
  <c r="L594" i="4" s="1"/>
  <c r="AB578" i="15" s="1"/>
  <c r="G595" i="4"/>
  <c r="J595" i="4" s="1"/>
  <c r="K595" i="4" s="1"/>
  <c r="AR617" i="4" l="1"/>
  <c r="AD625" i="15" s="1"/>
  <c r="AF618" i="4"/>
  <c r="AB618" i="4"/>
  <c r="AM618" i="4" s="1"/>
  <c r="S619" i="4"/>
  <c r="Y619" i="4"/>
  <c r="AY577" i="4"/>
  <c r="BK577" i="4" s="1"/>
  <c r="BD577" i="4"/>
  <c r="BQ575" i="4"/>
  <c r="BF576" i="4"/>
  <c r="BG576" i="4" s="1"/>
  <c r="BR575" i="4"/>
  <c r="BX575" i="4" s="1"/>
  <c r="E595" i="4"/>
  <c r="O594" i="4"/>
  <c r="E593" i="12"/>
  <c r="F593" i="12" s="1"/>
  <c r="H593" i="12" s="1"/>
  <c r="CA575" i="4" l="1"/>
  <c r="AF439" i="15"/>
  <c r="AS618" i="4"/>
  <c r="AT618" i="4" s="1"/>
  <c r="AJ628" i="15" s="1"/>
  <c r="AN618" i="4"/>
  <c r="AO618" i="4"/>
  <c r="AG618" i="4"/>
  <c r="AH618" i="4" s="1"/>
  <c r="AI618" i="4" s="1"/>
  <c r="AJ618" i="4" s="1"/>
  <c r="AE619" i="4"/>
  <c r="V619" i="4"/>
  <c r="E616" i="14"/>
  <c r="F616" i="14" s="1"/>
  <c r="H616" i="14" s="1"/>
  <c r="AU617" i="4"/>
  <c r="BB577" i="4"/>
  <c r="BC577" i="4" s="1"/>
  <c r="BE577" i="4"/>
  <c r="BL576" i="4"/>
  <c r="BH576" i="4"/>
  <c r="BS576" i="4" s="1"/>
  <c r="H595" i="4"/>
  <c r="U620" i="4" l="1"/>
  <c r="X620" i="4" s="1"/>
  <c r="Y620" i="4" s="1"/>
  <c r="W619" i="4"/>
  <c r="Z619" i="4" s="1"/>
  <c r="AA619" i="4" s="1"/>
  <c r="AK618" i="4"/>
  <c r="AL618" i="4"/>
  <c r="AP618" i="4"/>
  <c r="AQ618" i="4" s="1"/>
  <c r="BA578" i="4"/>
  <c r="BD578" i="4" s="1"/>
  <c r="BE578" i="4" s="1"/>
  <c r="BF577" i="4"/>
  <c r="BG577" i="4" s="1"/>
  <c r="BT576" i="4"/>
  <c r="BU576" i="4"/>
  <c r="BV576" i="4" s="1"/>
  <c r="BY576" i="4"/>
  <c r="BZ576" i="4" s="1"/>
  <c r="AL586" i="15" s="1"/>
  <c r="BM576" i="4"/>
  <c r="BN576" i="4" s="1"/>
  <c r="BO576" i="4" s="1"/>
  <c r="BP576" i="4" s="1"/>
  <c r="BR576" i="4" s="1"/>
  <c r="I595" i="4"/>
  <c r="L595" i="4" s="1"/>
  <c r="AB580" i="15" s="1"/>
  <c r="G596" i="4"/>
  <c r="AB619" i="4" l="1"/>
  <c r="AM619" i="4" s="1"/>
  <c r="AF619" i="4"/>
  <c r="AG619" i="4" s="1"/>
  <c r="AH619" i="4" s="1"/>
  <c r="AI619" i="4" s="1"/>
  <c r="AR618" i="4"/>
  <c r="AD627" i="15" s="1"/>
  <c r="S620" i="4"/>
  <c r="BL577" i="4"/>
  <c r="BM577" i="4" s="1"/>
  <c r="BN577" i="4" s="1"/>
  <c r="BO577" i="4" s="1"/>
  <c r="AY578" i="4"/>
  <c r="BK578" i="4" s="1"/>
  <c r="BH577" i="4"/>
  <c r="BX576" i="4"/>
  <c r="BQ576" i="4"/>
  <c r="BW576" i="4"/>
  <c r="J596" i="4"/>
  <c r="K596" i="4" s="1"/>
  <c r="E596" i="4"/>
  <c r="E594" i="12"/>
  <c r="F594" i="12" s="1"/>
  <c r="H594" i="12" s="1"/>
  <c r="O595" i="4"/>
  <c r="CA576" i="4" l="1"/>
  <c r="AF466" i="15"/>
  <c r="AJ619" i="4"/>
  <c r="E617" i="14"/>
  <c r="F617" i="14" s="1"/>
  <c r="H617" i="14" s="1"/>
  <c r="AU618" i="4"/>
  <c r="AS619" i="4"/>
  <c r="AT619" i="4" s="1"/>
  <c r="AJ629" i="15" s="1"/>
  <c r="AE620" i="4"/>
  <c r="V620" i="4"/>
  <c r="AN619" i="4"/>
  <c r="AO619" i="4"/>
  <c r="BY577" i="4"/>
  <c r="BZ577" i="4" s="1"/>
  <c r="AL587" i="15" s="1"/>
  <c r="BB578" i="4"/>
  <c r="BC578" i="4" s="1"/>
  <c r="BF578" i="4" s="1"/>
  <c r="BG578" i="4" s="1"/>
  <c r="BS577" i="4"/>
  <c r="BT577" i="4" s="1"/>
  <c r="BP577" i="4"/>
  <c r="BQ577" i="4" s="1"/>
  <c r="H596" i="4"/>
  <c r="U621" i="4" l="1"/>
  <c r="X621" i="4" s="1"/>
  <c r="Y621" i="4" s="1"/>
  <c r="W620" i="4"/>
  <c r="Z620" i="4" s="1"/>
  <c r="AA620" i="4" s="1"/>
  <c r="AP619" i="4"/>
  <c r="AQ619" i="4" s="1"/>
  <c r="AL619" i="4"/>
  <c r="AK619" i="4"/>
  <c r="BA579" i="4"/>
  <c r="AY579" i="4" s="1"/>
  <c r="BU577" i="4"/>
  <c r="BV577" i="4" s="1"/>
  <c r="BW577" i="4" s="1"/>
  <c r="BL578" i="4"/>
  <c r="BH578" i="4"/>
  <c r="BS578" i="4" s="1"/>
  <c r="BR577" i="4"/>
  <c r="I596" i="4"/>
  <c r="L596" i="4" s="1"/>
  <c r="AB582" i="15" s="1"/>
  <c r="G597" i="4"/>
  <c r="S621" i="4" l="1"/>
  <c r="AB620" i="4"/>
  <c r="AM620" i="4" s="1"/>
  <c r="AF620" i="4"/>
  <c r="AR619" i="4"/>
  <c r="AD629" i="15" s="1"/>
  <c r="BD579" i="4"/>
  <c r="BE579" i="4" s="1"/>
  <c r="BX577" i="4"/>
  <c r="BT578" i="4"/>
  <c r="BU578" i="4"/>
  <c r="BV578" i="4" s="1"/>
  <c r="BY578" i="4"/>
  <c r="BZ578" i="4" s="1"/>
  <c r="AL588" i="15" s="1"/>
  <c r="BM578" i="4"/>
  <c r="BN578" i="4" s="1"/>
  <c r="BO578" i="4" s="1"/>
  <c r="BB579" i="4"/>
  <c r="BK579" i="4"/>
  <c r="J597" i="4"/>
  <c r="K597" i="4" s="1"/>
  <c r="E597" i="4"/>
  <c r="O596" i="4"/>
  <c r="E595" i="12"/>
  <c r="F595" i="12" s="1"/>
  <c r="H595" i="12" s="1"/>
  <c r="CA577" i="4" l="1"/>
  <c r="AF493" i="15"/>
  <c r="AE621" i="4"/>
  <c r="V621" i="4"/>
  <c r="AG620" i="4"/>
  <c r="AH620" i="4" s="1"/>
  <c r="AI620" i="4" s="1"/>
  <c r="AS620" i="4"/>
  <c r="AT620" i="4" s="1"/>
  <c r="AJ630" i="15" s="1"/>
  <c r="E618" i="14"/>
  <c r="F618" i="14" s="1"/>
  <c r="H618" i="14" s="1"/>
  <c r="AU619" i="4"/>
  <c r="AN620" i="4"/>
  <c r="AO620" i="4"/>
  <c r="BC579" i="4"/>
  <c r="BF579" i="4" s="1"/>
  <c r="BG579" i="4" s="1"/>
  <c r="BA580" i="4"/>
  <c r="BP578" i="4"/>
  <c r="BQ578" i="4" s="1"/>
  <c r="H597" i="4"/>
  <c r="W621" i="4" l="1"/>
  <c r="Z621" i="4" s="1"/>
  <c r="AA621" i="4" s="1"/>
  <c r="AB621" i="4" s="1"/>
  <c r="AM621" i="4" s="1"/>
  <c r="AN621" i="4" s="1"/>
  <c r="U622" i="4"/>
  <c r="AP620" i="4"/>
  <c r="AJ620" i="4"/>
  <c r="AL620" i="4" s="1"/>
  <c r="BH579" i="4"/>
  <c r="BS579" i="4" s="1"/>
  <c r="BL579" i="4"/>
  <c r="BM579" i="4" s="1"/>
  <c r="BN579" i="4" s="1"/>
  <c r="BO579" i="4" s="1"/>
  <c r="AY580" i="4"/>
  <c r="BD580" i="4"/>
  <c r="BW578" i="4"/>
  <c r="BR578" i="4"/>
  <c r="BX578" i="4" s="1"/>
  <c r="I597" i="4"/>
  <c r="L597" i="4" s="1"/>
  <c r="AB584" i="15" s="1"/>
  <c r="G598" i="4"/>
  <c r="CA578" i="4" l="1"/>
  <c r="AF516" i="15"/>
  <c r="AR620" i="4"/>
  <c r="AU620" i="4" s="1"/>
  <c r="AF621" i="4"/>
  <c r="AG621" i="4" s="1"/>
  <c r="X622" i="4"/>
  <c r="Y622" i="4" s="1"/>
  <c r="S622" i="4"/>
  <c r="AO621" i="4"/>
  <c r="AK620" i="4"/>
  <c r="AQ620" i="4"/>
  <c r="BP579" i="4"/>
  <c r="BQ579" i="4" s="1"/>
  <c r="BT579" i="4"/>
  <c r="BU579" i="4"/>
  <c r="BV579" i="4" s="1"/>
  <c r="BE580" i="4"/>
  <c r="BY579" i="4"/>
  <c r="BZ579" i="4" s="1"/>
  <c r="AL589" i="15" s="1"/>
  <c r="BB580" i="4"/>
  <c r="BK580" i="4"/>
  <c r="O597" i="4"/>
  <c r="E596" i="12"/>
  <c r="F596" i="12" s="1"/>
  <c r="H596" i="12" s="1"/>
  <c r="J598" i="4"/>
  <c r="K598" i="4" s="1"/>
  <c r="E598" i="4"/>
  <c r="E619" i="14" l="1"/>
  <c r="F619" i="14" s="1"/>
  <c r="H619" i="14" s="1"/>
  <c r="AD632" i="15"/>
  <c r="AS621" i="4"/>
  <c r="AT621" i="4" s="1"/>
  <c r="AJ631" i="15" s="1"/>
  <c r="AE622" i="4"/>
  <c r="V622" i="4"/>
  <c r="AH621" i="4"/>
  <c r="AI621" i="4" s="1"/>
  <c r="AP621" i="4"/>
  <c r="BR579" i="4"/>
  <c r="BX579" i="4" s="1"/>
  <c r="BA581" i="4"/>
  <c r="BC580" i="4"/>
  <c r="BW579" i="4"/>
  <c r="H598" i="4"/>
  <c r="CA579" i="4" l="1"/>
  <c r="AF533" i="15"/>
  <c r="W622" i="4"/>
  <c r="Z622" i="4" s="1"/>
  <c r="AA622" i="4" s="1"/>
  <c r="U623" i="4"/>
  <c r="X623" i="4" s="1"/>
  <c r="Y623" i="4" s="1"/>
  <c r="AJ621" i="4"/>
  <c r="AL621" i="4" s="1"/>
  <c r="AR621" i="4" s="1"/>
  <c r="AD635" i="15" s="1"/>
  <c r="BF580" i="4"/>
  <c r="BG580" i="4" s="1"/>
  <c r="AY581" i="4"/>
  <c r="BD581" i="4"/>
  <c r="I598" i="4"/>
  <c r="L598" i="4" s="1"/>
  <c r="AB588" i="15" s="1"/>
  <c r="G599" i="4"/>
  <c r="J599" i="4" s="1"/>
  <c r="K599" i="4" s="1"/>
  <c r="AK621" i="4" l="1"/>
  <c r="AQ621" i="4"/>
  <c r="AB622" i="4"/>
  <c r="AM622" i="4" s="1"/>
  <c r="AF622" i="4"/>
  <c r="S623" i="4"/>
  <c r="E620" i="14"/>
  <c r="F620" i="14" s="1"/>
  <c r="H620" i="14" s="1"/>
  <c r="AU621" i="4"/>
  <c r="BK581" i="4"/>
  <c r="BB581" i="4"/>
  <c r="BE581" i="4"/>
  <c r="BH580" i="4"/>
  <c r="BS580" i="4" s="1"/>
  <c r="BL580" i="4"/>
  <c r="BM580" i="4" s="1"/>
  <c r="E599" i="4"/>
  <c r="E597" i="12"/>
  <c r="F597" i="12" s="1"/>
  <c r="H597" i="12" s="1"/>
  <c r="O598" i="4"/>
  <c r="AE623" i="4" l="1"/>
  <c r="V623" i="4"/>
  <c r="AS622" i="4"/>
  <c r="AT622" i="4" s="1"/>
  <c r="AJ632" i="15" s="1"/>
  <c r="AN622" i="4"/>
  <c r="AO622" i="4"/>
  <c r="AP622" i="4" s="1"/>
  <c r="AG622" i="4"/>
  <c r="AH622" i="4" s="1"/>
  <c r="AI622" i="4" s="1"/>
  <c r="AJ622" i="4" s="1"/>
  <c r="AK622" i="4" s="1"/>
  <c r="BT580" i="4"/>
  <c r="BU580" i="4"/>
  <c r="BV580" i="4" s="1"/>
  <c r="BN580" i="4"/>
  <c r="BO580" i="4" s="1"/>
  <c r="BP580" i="4" s="1"/>
  <c r="BA582" i="4"/>
  <c r="BC581" i="4"/>
  <c r="BF581" i="4" s="1"/>
  <c r="BG581" i="4" s="1"/>
  <c r="BY580" i="4"/>
  <c r="BZ580" i="4" s="1"/>
  <c r="AL590" i="15" s="1"/>
  <c r="H599" i="4"/>
  <c r="AQ622" i="4" l="1"/>
  <c r="AL622" i="4"/>
  <c r="AR622" i="4" s="1"/>
  <c r="W623" i="4"/>
  <c r="U624" i="4"/>
  <c r="X624" i="4" s="1"/>
  <c r="Y624" i="4" s="1"/>
  <c r="BQ580" i="4"/>
  <c r="BR580" i="4"/>
  <c r="BH581" i="4"/>
  <c r="BL581" i="4"/>
  <c r="BM581" i="4" s="1"/>
  <c r="BN581" i="4" s="1"/>
  <c r="BO581" i="4" s="1"/>
  <c r="BP581" i="4" s="1"/>
  <c r="BW580" i="4"/>
  <c r="AY582" i="4"/>
  <c r="BD582" i="4"/>
  <c r="G600" i="4"/>
  <c r="J600" i="4" s="1"/>
  <c r="K600" i="4" s="1"/>
  <c r="I599" i="4"/>
  <c r="L599" i="4" s="1"/>
  <c r="AB589" i="15" s="1"/>
  <c r="AU622" i="4" l="1"/>
  <c r="AD637" i="15"/>
  <c r="E621" i="14"/>
  <c r="F621" i="14" s="1"/>
  <c r="H621" i="14" s="1"/>
  <c r="Z623" i="4"/>
  <c r="AA623" i="4" s="1"/>
  <c r="S624" i="4"/>
  <c r="BS581" i="4"/>
  <c r="BT581" i="4" s="1"/>
  <c r="BQ581" i="4"/>
  <c r="BX580" i="4"/>
  <c r="BK582" i="4"/>
  <c r="BB582" i="4"/>
  <c r="BY581" i="4"/>
  <c r="BZ581" i="4" s="1"/>
  <c r="AL591" i="15" s="1"/>
  <c r="BR581" i="4"/>
  <c r="BE582" i="4"/>
  <c r="E600" i="4"/>
  <c r="O599" i="4"/>
  <c r="E598" i="12"/>
  <c r="F598" i="12" s="1"/>
  <c r="H598" i="12" s="1"/>
  <c r="CA580" i="4" l="1"/>
  <c r="AF538" i="15"/>
  <c r="AE624" i="4"/>
  <c r="V624" i="4"/>
  <c r="AF623" i="4"/>
  <c r="AB623" i="4"/>
  <c r="AM623" i="4" s="1"/>
  <c r="BU581" i="4"/>
  <c r="BV581" i="4" s="1"/>
  <c r="BW581" i="4" s="1"/>
  <c r="BC582" i="4"/>
  <c r="BF582" i="4" s="1"/>
  <c r="BG582" i="4" s="1"/>
  <c r="BA583" i="4"/>
  <c r="H600" i="4"/>
  <c r="AS623" i="4" l="1"/>
  <c r="AT623" i="4" s="1"/>
  <c r="AJ633" i="15" s="1"/>
  <c r="AG623" i="4"/>
  <c r="U625" i="4"/>
  <c r="X625" i="4" s="1"/>
  <c r="Y625" i="4" s="1"/>
  <c r="W624" i="4"/>
  <c r="Z624" i="4" s="1"/>
  <c r="AA624" i="4" s="1"/>
  <c r="AN623" i="4"/>
  <c r="AO623" i="4"/>
  <c r="BX581" i="4"/>
  <c r="AY583" i="4"/>
  <c r="BD583" i="4"/>
  <c r="BH582" i="4"/>
  <c r="BS582" i="4" s="1"/>
  <c r="BL582" i="4"/>
  <c r="BM582" i="4" s="1"/>
  <c r="BN582" i="4" s="1"/>
  <c r="BO582" i="4" s="1"/>
  <c r="G601" i="4"/>
  <c r="J601" i="4" s="1"/>
  <c r="K601" i="4" s="1"/>
  <c r="I600" i="4"/>
  <c r="L600" i="4" s="1"/>
  <c r="AB546" i="15" s="1"/>
  <c r="CA581" i="4" l="1"/>
  <c r="AF542" i="15"/>
  <c r="AP623" i="4"/>
  <c r="AH623" i="4"/>
  <c r="S625" i="4"/>
  <c r="AF624" i="4"/>
  <c r="AG624" i="4" s="1"/>
  <c r="AH624" i="4" s="1"/>
  <c r="AI624" i="4" s="1"/>
  <c r="AB624" i="4"/>
  <c r="AM624" i="4" s="1"/>
  <c r="AN624" i="4" s="1"/>
  <c r="BT582" i="4"/>
  <c r="BU582" i="4"/>
  <c r="BV582" i="4" s="1"/>
  <c r="BY582" i="4"/>
  <c r="BZ582" i="4" s="1"/>
  <c r="AL592" i="15" s="1"/>
  <c r="BE583" i="4"/>
  <c r="BP582" i="4"/>
  <c r="BB583" i="4"/>
  <c r="BK583" i="4"/>
  <c r="E601" i="4"/>
  <c r="O600" i="4"/>
  <c r="E599" i="12"/>
  <c r="F599" i="12" s="1"/>
  <c r="H599" i="12" s="1"/>
  <c r="AO624" i="4" l="1"/>
  <c r="AP624" i="4" s="1"/>
  <c r="AJ624" i="4"/>
  <c r="AI623" i="4"/>
  <c r="AJ623" i="4" s="1"/>
  <c r="AK623" i="4" s="1"/>
  <c r="AS624" i="4"/>
  <c r="AT624" i="4" s="1"/>
  <c r="AJ634" i="15" s="1"/>
  <c r="AE625" i="4"/>
  <c r="V625" i="4"/>
  <c r="BQ582" i="4"/>
  <c r="BR582" i="4"/>
  <c r="BW582" i="4"/>
  <c r="BA584" i="4"/>
  <c r="BC583" i="4"/>
  <c r="BF583" i="4" s="1"/>
  <c r="BG583" i="4" s="1"/>
  <c r="H601" i="4"/>
  <c r="AQ624" i="4" l="1"/>
  <c r="AK624" i="4"/>
  <c r="AL624" i="4"/>
  <c r="AR624" i="4" s="1"/>
  <c r="AU624" i="4" s="1"/>
  <c r="W625" i="4"/>
  <c r="Z625" i="4" s="1"/>
  <c r="AA625" i="4" s="1"/>
  <c r="U626" i="4"/>
  <c r="X626" i="4" s="1"/>
  <c r="AL623" i="4"/>
  <c r="AR623" i="4" s="1"/>
  <c r="AD639" i="15" s="1"/>
  <c r="AQ623" i="4"/>
  <c r="BX582" i="4"/>
  <c r="BH583" i="4"/>
  <c r="BS583" i="4" s="1"/>
  <c r="BL583" i="4"/>
  <c r="BM583" i="4" s="1"/>
  <c r="BN583" i="4" s="1"/>
  <c r="BO583" i="4" s="1"/>
  <c r="AY584" i="4"/>
  <c r="BD584" i="4"/>
  <c r="I601" i="4"/>
  <c r="L601" i="4" s="1"/>
  <c r="AB585" i="15" s="1"/>
  <c r="G602" i="4"/>
  <c r="J602" i="4" s="1"/>
  <c r="K602" i="4" s="1"/>
  <c r="CA582" i="4" l="1"/>
  <c r="AF543" i="15"/>
  <c r="E623" i="14"/>
  <c r="F623" i="14" s="1"/>
  <c r="H623" i="14" s="1"/>
  <c r="AD641" i="15"/>
  <c r="Y626" i="4"/>
  <c r="AF625" i="4"/>
  <c r="AS625" i="4" s="1"/>
  <c r="AT625" i="4" s="1"/>
  <c r="AJ635" i="15" s="1"/>
  <c r="AB625" i="4"/>
  <c r="AM625" i="4" s="1"/>
  <c r="E622" i="14"/>
  <c r="F622" i="14" s="1"/>
  <c r="H622" i="14" s="1"/>
  <c r="AU623" i="4"/>
  <c r="S626" i="4"/>
  <c r="BT583" i="4"/>
  <c r="BU583" i="4"/>
  <c r="BV583" i="4" s="1"/>
  <c r="BP583" i="4"/>
  <c r="BE584" i="4"/>
  <c r="BY583" i="4"/>
  <c r="BZ583" i="4" s="1"/>
  <c r="AL593" i="15" s="1"/>
  <c r="BK584" i="4"/>
  <c r="BB584" i="4"/>
  <c r="E600" i="12"/>
  <c r="F600" i="12" s="1"/>
  <c r="H600" i="12" s="1"/>
  <c r="O601" i="4"/>
  <c r="E602" i="4"/>
  <c r="AG625" i="4" l="1"/>
  <c r="AH625" i="4" s="1"/>
  <c r="AI625" i="4" s="1"/>
  <c r="AJ625" i="4" s="1"/>
  <c r="AL625" i="4" s="1"/>
  <c r="AE626" i="4"/>
  <c r="V626" i="4"/>
  <c r="AN625" i="4"/>
  <c r="AO625" i="4"/>
  <c r="BW583" i="4"/>
  <c r="BA585" i="4"/>
  <c r="AY585" i="4" s="1"/>
  <c r="BC584" i="4"/>
  <c r="BF584" i="4" s="1"/>
  <c r="BG584" i="4" s="1"/>
  <c r="BR583" i="4"/>
  <c r="BX583" i="4" s="1"/>
  <c r="BQ583" i="4"/>
  <c r="H602" i="4"/>
  <c r="CA583" i="4" l="1"/>
  <c r="AF546" i="15"/>
  <c r="AP625" i="4"/>
  <c r="AQ625" i="4" s="1"/>
  <c r="AK625" i="4"/>
  <c r="U627" i="4"/>
  <c r="X627" i="4" s="1"/>
  <c r="W626" i="4"/>
  <c r="Z626" i="4" s="1"/>
  <c r="AA626" i="4" s="1"/>
  <c r="BB585" i="4"/>
  <c r="BK585" i="4"/>
  <c r="BH584" i="4"/>
  <c r="BS584" i="4" s="1"/>
  <c r="BL584" i="4"/>
  <c r="BM584" i="4" s="1"/>
  <c r="BN584" i="4" s="1"/>
  <c r="BO584" i="4" s="1"/>
  <c r="BD585" i="4"/>
  <c r="I602" i="4"/>
  <c r="L602" i="4" s="1"/>
  <c r="AB593" i="15" s="1"/>
  <c r="G603" i="4"/>
  <c r="J603" i="4" s="1"/>
  <c r="S627" i="4" l="1"/>
  <c r="AE627" i="4" s="1"/>
  <c r="V627" i="4"/>
  <c r="AR625" i="4"/>
  <c r="AD644" i="15" s="1"/>
  <c r="AB626" i="4"/>
  <c r="AM626" i="4" s="1"/>
  <c r="AF626" i="4"/>
  <c r="AS626" i="4" s="1"/>
  <c r="AT626" i="4" s="1"/>
  <c r="AJ636" i="15" s="1"/>
  <c r="Y627" i="4"/>
  <c r="BT584" i="4"/>
  <c r="BU584" i="4"/>
  <c r="BV584" i="4" s="1"/>
  <c r="BP584" i="4"/>
  <c r="BR584" i="4" s="1"/>
  <c r="BY584" i="4"/>
  <c r="BZ584" i="4" s="1"/>
  <c r="AL594" i="15" s="1"/>
  <c r="BE585" i="4"/>
  <c r="BA586" i="4"/>
  <c r="BC585" i="4"/>
  <c r="E603" i="4"/>
  <c r="H603" i="4" s="1"/>
  <c r="K603" i="4"/>
  <c r="O602" i="4"/>
  <c r="E601" i="12"/>
  <c r="F601" i="12" s="1"/>
  <c r="H601" i="12" s="1"/>
  <c r="AN626" i="4" l="1"/>
  <c r="AO626" i="4"/>
  <c r="E624" i="14"/>
  <c r="F624" i="14" s="1"/>
  <c r="H624" i="14" s="1"/>
  <c r="AU625" i="4"/>
  <c r="AG626" i="4"/>
  <c r="AH626" i="4" s="1"/>
  <c r="AI626" i="4" s="1"/>
  <c r="W627" i="4"/>
  <c r="Z627" i="4" s="1"/>
  <c r="AA627" i="4" s="1"/>
  <c r="U628" i="4"/>
  <c r="X628" i="4" s="1"/>
  <c r="Y628" i="4" s="1"/>
  <c r="BD586" i="4"/>
  <c r="BE586" i="4" s="1"/>
  <c r="BQ584" i="4"/>
  <c r="BF585" i="4"/>
  <c r="BG585" i="4" s="1"/>
  <c r="BW584" i="4"/>
  <c r="AY586" i="4"/>
  <c r="G604" i="4"/>
  <c r="J604" i="4" s="1"/>
  <c r="K604" i="4" s="1"/>
  <c r="I603" i="4"/>
  <c r="L603" i="4" s="1"/>
  <c r="AB596" i="15" s="1"/>
  <c r="AB627" i="4" l="1"/>
  <c r="AM627" i="4" s="1"/>
  <c r="AN627" i="4" s="1"/>
  <c r="AF627" i="4"/>
  <c r="AG627" i="4" s="1"/>
  <c r="AH627" i="4" s="1"/>
  <c r="AI627" i="4" s="1"/>
  <c r="AJ627" i="4" s="1"/>
  <c r="AK627" i="4" s="1"/>
  <c r="AJ626" i="4"/>
  <c r="AP626" i="4"/>
  <c r="S628" i="4"/>
  <c r="BL585" i="4"/>
  <c r="BM585" i="4" s="1"/>
  <c r="BN585" i="4" s="1"/>
  <c r="BO585" i="4" s="1"/>
  <c r="BH585" i="4"/>
  <c r="BX584" i="4"/>
  <c r="BK586" i="4"/>
  <c r="BB586" i="4"/>
  <c r="E604" i="4"/>
  <c r="O603" i="4"/>
  <c r="E602" i="12"/>
  <c r="F602" i="12" s="1"/>
  <c r="H602" i="12" s="1"/>
  <c r="AO627" i="4" l="1"/>
  <c r="CA584" i="4"/>
  <c r="AF549" i="15"/>
  <c r="AP627" i="4"/>
  <c r="AQ627" i="4" s="1"/>
  <c r="AE628" i="4"/>
  <c r="V628" i="4"/>
  <c r="AL626" i="4"/>
  <c r="AR626" i="4" s="1"/>
  <c r="AD648" i="15" s="1"/>
  <c r="AQ626" i="4"/>
  <c r="AS627" i="4"/>
  <c r="AT627" i="4" s="1"/>
  <c r="AJ637" i="15" s="1"/>
  <c r="AL627" i="4"/>
  <c r="AK626" i="4"/>
  <c r="BY585" i="4"/>
  <c r="BZ585" i="4" s="1"/>
  <c r="AL595" i="15" s="1"/>
  <c r="BS585" i="4"/>
  <c r="BU585" i="4" s="1"/>
  <c r="BV585" i="4" s="1"/>
  <c r="BP585" i="4"/>
  <c r="BR585" i="4" s="1"/>
  <c r="BA587" i="4"/>
  <c r="BC586" i="4"/>
  <c r="H604" i="4"/>
  <c r="E625" i="14" l="1"/>
  <c r="F625" i="14" s="1"/>
  <c r="H625" i="14" s="1"/>
  <c r="AU626" i="4"/>
  <c r="AR627" i="4"/>
  <c r="W628" i="4"/>
  <c r="Z628" i="4" s="1"/>
  <c r="AA628" i="4" s="1"/>
  <c r="U629" i="4"/>
  <c r="X629" i="4" s="1"/>
  <c r="Y629" i="4" s="1"/>
  <c r="BT585" i="4"/>
  <c r="BQ585" i="4"/>
  <c r="BW585" i="4"/>
  <c r="BF586" i="4"/>
  <c r="BG586" i="4" s="1"/>
  <c r="AY587" i="4"/>
  <c r="BK587" i="4" s="1"/>
  <c r="BD587" i="4"/>
  <c r="BE587" i="4" s="1"/>
  <c r="BX585" i="4"/>
  <c r="G605" i="4"/>
  <c r="J605" i="4" s="1"/>
  <c r="I604" i="4"/>
  <c r="L604" i="4" s="1"/>
  <c r="AB599" i="15" s="1"/>
  <c r="CA585" i="4" l="1"/>
  <c r="AF550" i="15"/>
  <c r="E626" i="14"/>
  <c r="F626" i="14" s="1"/>
  <c r="H626" i="14" s="1"/>
  <c r="AD650" i="15"/>
  <c r="AU627" i="4"/>
  <c r="AB628" i="4"/>
  <c r="AM628" i="4" s="1"/>
  <c r="AF628" i="4"/>
  <c r="AG628" i="4" s="1"/>
  <c r="AH628" i="4" s="1"/>
  <c r="AI628" i="4" s="1"/>
  <c r="S629" i="4"/>
  <c r="BH586" i="4"/>
  <c r="BS586" i="4" s="1"/>
  <c r="BL586" i="4"/>
  <c r="BM586" i="4" s="1"/>
  <c r="BN586" i="4" s="1"/>
  <c r="BO586" i="4" s="1"/>
  <c r="BB587" i="4"/>
  <c r="K605" i="4"/>
  <c r="E605" i="4"/>
  <c r="O604" i="4"/>
  <c r="E603" i="12"/>
  <c r="F603" i="12" s="1"/>
  <c r="H603" i="12" s="1"/>
  <c r="AE629" i="4" l="1"/>
  <c r="V629" i="4"/>
  <c r="AS628" i="4"/>
  <c r="AT628" i="4" s="1"/>
  <c r="AJ638" i="15" s="1"/>
  <c r="AJ628" i="4"/>
  <c r="AN628" i="4"/>
  <c r="AO628" i="4"/>
  <c r="BT586" i="4"/>
  <c r="BU586" i="4"/>
  <c r="BV586" i="4" s="1"/>
  <c r="BA588" i="4"/>
  <c r="BC587" i="4"/>
  <c r="BP586" i="4"/>
  <c r="BQ586" i="4" s="1"/>
  <c r="BY586" i="4"/>
  <c r="BZ586" i="4" s="1"/>
  <c r="AL596" i="15" s="1"/>
  <c r="H605" i="4"/>
  <c r="AP628" i="4" l="1"/>
  <c r="AQ628" i="4" s="1"/>
  <c r="AL628" i="4"/>
  <c r="AK628" i="4"/>
  <c r="W629" i="4"/>
  <c r="Z629" i="4" s="1"/>
  <c r="AA629" i="4" s="1"/>
  <c r="U630" i="4"/>
  <c r="X630" i="4" s="1"/>
  <c r="Y630" i="4" s="1"/>
  <c r="BR586" i="4"/>
  <c r="BX586" i="4" s="1"/>
  <c r="AY588" i="4"/>
  <c r="BK588" i="4" s="1"/>
  <c r="BD588" i="4"/>
  <c r="BF587" i="4"/>
  <c r="BG587" i="4" s="1"/>
  <c r="G606" i="4"/>
  <c r="J606" i="4" s="1"/>
  <c r="K606" i="4" s="1"/>
  <c r="I605" i="4"/>
  <c r="L605" i="4" s="1"/>
  <c r="AB600" i="15" s="1"/>
  <c r="S630" i="4" l="1"/>
  <c r="AE630" i="4" s="1"/>
  <c r="CA586" i="4"/>
  <c r="AF553" i="15"/>
  <c r="AR628" i="4"/>
  <c r="AD653" i="15" s="1"/>
  <c r="AB629" i="4"/>
  <c r="AM629" i="4" s="1"/>
  <c r="AF629" i="4"/>
  <c r="AG629" i="4" s="1"/>
  <c r="AH629" i="4" s="1"/>
  <c r="AI629" i="4" s="1"/>
  <c r="AJ629" i="4" s="1"/>
  <c r="BE588" i="4"/>
  <c r="BH587" i="4"/>
  <c r="BS587" i="4" s="1"/>
  <c r="BL587" i="4"/>
  <c r="BW586" i="4"/>
  <c r="BB588" i="4"/>
  <c r="E606" i="4"/>
  <c r="O605" i="4"/>
  <c r="E604" i="12"/>
  <c r="F604" i="12" s="1"/>
  <c r="H604" i="12" s="1"/>
  <c r="V630" i="4" l="1"/>
  <c r="W630" i="4" s="1"/>
  <c r="Z630" i="4" s="1"/>
  <c r="AA630" i="4" s="1"/>
  <c r="AK629" i="4"/>
  <c r="AS629" i="4"/>
  <c r="AT629" i="4" s="1"/>
  <c r="AJ639" i="15" s="1"/>
  <c r="AL629" i="4"/>
  <c r="AN629" i="4"/>
  <c r="AO629" i="4"/>
  <c r="U631" i="4"/>
  <c r="X631" i="4" s="1"/>
  <c r="Y631" i="4" s="1"/>
  <c r="E627" i="14"/>
  <c r="F627" i="14" s="1"/>
  <c r="H627" i="14" s="1"/>
  <c r="AU628" i="4"/>
  <c r="BT587" i="4"/>
  <c r="BU587" i="4"/>
  <c r="BV587" i="4" s="1"/>
  <c r="BA589" i="4"/>
  <c r="BC588" i="4"/>
  <c r="BF588" i="4" s="1"/>
  <c r="BG588" i="4" s="1"/>
  <c r="BM587" i="4"/>
  <c r="BN587" i="4" s="1"/>
  <c r="BO587" i="4" s="1"/>
  <c r="BY587" i="4"/>
  <c r="BZ587" i="4" s="1"/>
  <c r="AL597" i="15" s="1"/>
  <c r="H606" i="4"/>
  <c r="AB630" i="4" l="1"/>
  <c r="AM630" i="4" s="1"/>
  <c r="AN630" i="4" s="1"/>
  <c r="AF630" i="4"/>
  <c r="AP629" i="4"/>
  <c r="AQ629" i="4" s="1"/>
  <c r="S631" i="4"/>
  <c r="BL588" i="4"/>
  <c r="BM588" i="4" s="1"/>
  <c r="BN588" i="4" s="1"/>
  <c r="BO588" i="4" s="1"/>
  <c r="BH588" i="4"/>
  <c r="BS588" i="4" s="1"/>
  <c r="AY589" i="4"/>
  <c r="BD589" i="4"/>
  <c r="BP587" i="4"/>
  <c r="BQ587" i="4" s="1"/>
  <c r="G607" i="4"/>
  <c r="J607" i="4" s="1"/>
  <c r="I606" i="4"/>
  <c r="L606" i="4" s="1"/>
  <c r="AB602" i="15" s="1"/>
  <c r="AO630" i="4" l="1"/>
  <c r="AP630" i="4" s="1"/>
  <c r="V631" i="4"/>
  <c r="AE631" i="4"/>
  <c r="AG630" i="4"/>
  <c r="AH630" i="4" s="1"/>
  <c r="AI630" i="4" s="1"/>
  <c r="AJ630" i="4" s="1"/>
  <c r="AK630" i="4" s="1"/>
  <c r="AS630" i="4"/>
  <c r="AT630" i="4" s="1"/>
  <c r="AJ640" i="15" s="1"/>
  <c r="AR629" i="4"/>
  <c r="AD652" i="15" s="1"/>
  <c r="BT588" i="4"/>
  <c r="BU588" i="4"/>
  <c r="BV588" i="4" s="1"/>
  <c r="BP588" i="4"/>
  <c r="BR588" i="4" s="1"/>
  <c r="BE589" i="4"/>
  <c r="BW587" i="4"/>
  <c r="BR587" i="4"/>
  <c r="BX587" i="4" s="1"/>
  <c r="BK589" i="4"/>
  <c r="BB589" i="4"/>
  <c r="BY588" i="4"/>
  <c r="BZ588" i="4" s="1"/>
  <c r="AL598" i="15" s="1"/>
  <c r="E605" i="12"/>
  <c r="F605" i="12" s="1"/>
  <c r="H605" i="12" s="1"/>
  <c r="O606" i="4"/>
  <c r="E607" i="4"/>
  <c r="K607" i="4"/>
  <c r="CA587" i="4" l="1"/>
  <c r="AF556" i="15"/>
  <c r="AL630" i="4"/>
  <c r="AR630" i="4" s="1"/>
  <c r="AU630" i="4" s="1"/>
  <c r="E628" i="14"/>
  <c r="F628" i="14" s="1"/>
  <c r="H628" i="14" s="1"/>
  <c r="AU629" i="4"/>
  <c r="W631" i="4"/>
  <c r="Z631" i="4" s="1"/>
  <c r="AA631" i="4" s="1"/>
  <c r="U632" i="4"/>
  <c r="X632" i="4" s="1"/>
  <c r="Y632" i="4" s="1"/>
  <c r="AQ630" i="4"/>
  <c r="BW588" i="4"/>
  <c r="BX588" i="4"/>
  <c r="BA590" i="4"/>
  <c r="AY590" i="4" s="1"/>
  <c r="BC589" i="4"/>
  <c r="BF589" i="4" s="1"/>
  <c r="BG589" i="4" s="1"/>
  <c r="BQ588" i="4"/>
  <c r="H607" i="4"/>
  <c r="CA588" i="4" l="1"/>
  <c r="AF558" i="15"/>
  <c r="E629" i="14"/>
  <c r="F629" i="14" s="1"/>
  <c r="H629" i="14" s="1"/>
  <c r="AD657" i="15"/>
  <c r="AF631" i="4"/>
  <c r="AB631" i="4"/>
  <c r="AM631" i="4" s="1"/>
  <c r="AG631" i="4"/>
  <c r="AH631" i="4" s="1"/>
  <c r="AI631" i="4" s="1"/>
  <c r="S632" i="4"/>
  <c r="BK590" i="4"/>
  <c r="BB590" i="4"/>
  <c r="BD590" i="4"/>
  <c r="BE590" i="4" s="1"/>
  <c r="BH589" i="4"/>
  <c r="BS589" i="4" s="1"/>
  <c r="BL589" i="4"/>
  <c r="G608" i="4"/>
  <c r="J608" i="4" s="1"/>
  <c r="I607" i="4"/>
  <c r="L607" i="4" s="1"/>
  <c r="AB604" i="15" s="1"/>
  <c r="AJ631" i="4" l="1"/>
  <c r="AL631" i="4" s="1"/>
  <c r="AE632" i="4"/>
  <c r="V632" i="4"/>
  <c r="AO631" i="4"/>
  <c r="AP631" i="4" s="1"/>
  <c r="AQ631" i="4" s="1"/>
  <c r="AN631" i="4"/>
  <c r="AS631" i="4"/>
  <c r="AT631" i="4" s="1"/>
  <c r="AJ641" i="15" s="1"/>
  <c r="BT589" i="4"/>
  <c r="BU589" i="4"/>
  <c r="BV589" i="4" s="1"/>
  <c r="BC590" i="4"/>
  <c r="BF590" i="4" s="1"/>
  <c r="BG590" i="4" s="1"/>
  <c r="BA591" i="4"/>
  <c r="AY591" i="4" s="1"/>
  <c r="BM589" i="4"/>
  <c r="BN589" i="4" s="1"/>
  <c r="BO589" i="4" s="1"/>
  <c r="BP589" i="4" s="1"/>
  <c r="BY589" i="4"/>
  <c r="BZ589" i="4" s="1"/>
  <c r="AL599" i="15" s="1"/>
  <c r="E608" i="4"/>
  <c r="K608" i="4"/>
  <c r="E606" i="12"/>
  <c r="F606" i="12" s="1"/>
  <c r="H606" i="12" s="1"/>
  <c r="O607" i="4"/>
  <c r="AK631" i="4" l="1"/>
  <c r="AR631" i="4"/>
  <c r="E630" i="14"/>
  <c r="F630" i="14" s="1"/>
  <c r="H630" i="14" s="1"/>
  <c r="AD660" i="15"/>
  <c r="AU631" i="4"/>
  <c r="W632" i="4"/>
  <c r="Z632" i="4" s="1"/>
  <c r="AA632" i="4" s="1"/>
  <c r="U633" i="4"/>
  <c r="X633" i="4" s="1"/>
  <c r="Y633" i="4" s="1"/>
  <c r="BR589" i="4"/>
  <c r="BH590" i="4"/>
  <c r="BS590" i="4" s="1"/>
  <c r="BL590" i="4"/>
  <c r="BQ589" i="4"/>
  <c r="BW589" i="4"/>
  <c r="BB591" i="4"/>
  <c r="BK591" i="4"/>
  <c r="BD591" i="4"/>
  <c r="BE591" i="4" s="1"/>
  <c r="H608" i="4"/>
  <c r="S633" i="4" l="1"/>
  <c r="AF632" i="4"/>
  <c r="AS632" i="4" s="1"/>
  <c r="AT632" i="4" s="1"/>
  <c r="AJ642" i="15" s="1"/>
  <c r="AB632" i="4"/>
  <c r="AM632" i="4" s="1"/>
  <c r="BT590" i="4"/>
  <c r="BU590" i="4"/>
  <c r="BV590" i="4" s="1"/>
  <c r="BM590" i="4"/>
  <c r="BN590" i="4" s="1"/>
  <c r="BO590" i="4" s="1"/>
  <c r="BP590" i="4" s="1"/>
  <c r="BY590" i="4"/>
  <c r="BZ590" i="4" s="1"/>
  <c r="AL600" i="15" s="1"/>
  <c r="BC591" i="4"/>
  <c r="BF591" i="4" s="1"/>
  <c r="BG591" i="4" s="1"/>
  <c r="BA592" i="4"/>
  <c r="AY592" i="4" s="1"/>
  <c r="BX589" i="4"/>
  <c r="I608" i="4"/>
  <c r="L608" i="4" s="1"/>
  <c r="AB606" i="15" s="1"/>
  <c r="G609" i="4"/>
  <c r="J609" i="4" s="1"/>
  <c r="CA589" i="4" l="1"/>
  <c r="AF540" i="15"/>
  <c r="AG632" i="4"/>
  <c r="AH632" i="4" s="1"/>
  <c r="AI632" i="4" s="1"/>
  <c r="AJ632" i="4" s="1"/>
  <c r="AL632" i="4" s="1"/>
  <c r="AO632" i="4"/>
  <c r="AP632" i="4" s="1"/>
  <c r="AQ632" i="4" s="1"/>
  <c r="AN632" i="4"/>
  <c r="AK632" i="4"/>
  <c r="AE633" i="4"/>
  <c r="V633" i="4"/>
  <c r="BR590" i="4"/>
  <c r="BB592" i="4"/>
  <c r="BK592" i="4"/>
  <c r="BH591" i="4"/>
  <c r="BS591" i="4" s="1"/>
  <c r="BL591" i="4"/>
  <c r="BM591" i="4" s="1"/>
  <c r="BN591" i="4" s="1"/>
  <c r="BO591" i="4" s="1"/>
  <c r="BQ590" i="4"/>
  <c r="BW590" i="4"/>
  <c r="BD592" i="4"/>
  <c r="BE592" i="4" s="1"/>
  <c r="E609" i="4"/>
  <c r="K609" i="4"/>
  <c r="E607" i="12"/>
  <c r="F607" i="12" s="1"/>
  <c r="H607" i="12" s="1"/>
  <c r="O608" i="4"/>
  <c r="AR632" i="4" l="1"/>
  <c r="AD662" i="15" s="1"/>
  <c r="W633" i="4"/>
  <c r="Z633" i="4" s="1"/>
  <c r="AA633" i="4" s="1"/>
  <c r="U634" i="4"/>
  <c r="X634" i="4" s="1"/>
  <c r="Y634" i="4" s="1"/>
  <c r="BT591" i="4"/>
  <c r="BU591" i="4"/>
  <c r="BV591" i="4" s="1"/>
  <c r="BX590" i="4"/>
  <c r="BP591" i="4"/>
  <c r="BQ591" i="4" s="1"/>
  <c r="BY591" i="4"/>
  <c r="BZ591" i="4" s="1"/>
  <c r="AL601" i="15" s="1"/>
  <c r="BA593" i="4"/>
  <c r="BC592" i="4"/>
  <c r="BF592" i="4" s="1"/>
  <c r="BG592" i="4" s="1"/>
  <c r="H609" i="4"/>
  <c r="CA590" i="4" l="1"/>
  <c r="AF560" i="15"/>
  <c r="AF633" i="4"/>
  <c r="AB633" i="4"/>
  <c r="AM633" i="4" s="1"/>
  <c r="E631" i="14"/>
  <c r="F631" i="14" s="1"/>
  <c r="H631" i="14" s="1"/>
  <c r="AU632" i="4"/>
  <c r="S634" i="4"/>
  <c r="BR591" i="4"/>
  <c r="BX591" i="4" s="1"/>
  <c r="BD593" i="4"/>
  <c r="AY593" i="4"/>
  <c r="BH592" i="4"/>
  <c r="BL592" i="4"/>
  <c r="BM592" i="4" s="1"/>
  <c r="BN592" i="4" s="1"/>
  <c r="BO592" i="4" s="1"/>
  <c r="BP592" i="4" s="1"/>
  <c r="BQ592" i="4" s="1"/>
  <c r="G610" i="4"/>
  <c r="J610" i="4" s="1"/>
  <c r="K610" i="4" s="1"/>
  <c r="I609" i="4"/>
  <c r="L609" i="4" s="1"/>
  <c r="AB608" i="15" s="1"/>
  <c r="CA591" i="4" l="1"/>
  <c r="AF562" i="15"/>
  <c r="AN633" i="4"/>
  <c r="AO633" i="4"/>
  <c r="AP633" i="4" s="1"/>
  <c r="V634" i="4"/>
  <c r="AE634" i="4"/>
  <c r="AS633" i="4"/>
  <c r="AT633" i="4" s="1"/>
  <c r="AJ643" i="15" s="1"/>
  <c r="AG633" i="4"/>
  <c r="AH633" i="4" s="1"/>
  <c r="AI633" i="4" s="1"/>
  <c r="BS592" i="4"/>
  <c r="BT592" i="4" s="1"/>
  <c r="BW591" i="4"/>
  <c r="BY592" i="4"/>
  <c r="BZ592" i="4" s="1"/>
  <c r="AL602" i="15" s="1"/>
  <c r="BR592" i="4"/>
  <c r="BB593" i="4"/>
  <c r="BK593" i="4"/>
  <c r="BE593" i="4"/>
  <c r="O609" i="4"/>
  <c r="E608" i="12"/>
  <c r="F608" i="12" s="1"/>
  <c r="H608" i="12" s="1"/>
  <c r="E610" i="4"/>
  <c r="AJ633" i="4" l="1"/>
  <c r="W634" i="4"/>
  <c r="Z634" i="4" s="1"/>
  <c r="AA634" i="4" s="1"/>
  <c r="U635" i="4"/>
  <c r="X635" i="4" s="1"/>
  <c r="Y635" i="4" s="1"/>
  <c r="BU592" i="4"/>
  <c r="BV592" i="4" s="1"/>
  <c r="BX592" i="4" s="1"/>
  <c r="BA594" i="4"/>
  <c r="BC593" i="4"/>
  <c r="BF593" i="4" s="1"/>
  <c r="BG593" i="4" s="1"/>
  <c r="H610" i="4"/>
  <c r="CA592" i="4" l="1"/>
  <c r="AF568" i="15"/>
  <c r="AB634" i="4"/>
  <c r="AM634" i="4" s="1"/>
  <c r="AF634" i="4"/>
  <c r="AG634" i="4" s="1"/>
  <c r="AH634" i="4" s="1"/>
  <c r="AI634" i="4" s="1"/>
  <c r="AJ634" i="4" s="1"/>
  <c r="S635" i="4"/>
  <c r="AQ633" i="4"/>
  <c r="AL633" i="4"/>
  <c r="AR633" i="4" s="1"/>
  <c r="AD665" i="15" s="1"/>
  <c r="AK633" i="4"/>
  <c r="BW592" i="4"/>
  <c r="BH593" i="4"/>
  <c r="BS593" i="4" s="1"/>
  <c r="BL593" i="4"/>
  <c r="BM593" i="4" s="1"/>
  <c r="BN593" i="4" s="1"/>
  <c r="BO593" i="4" s="1"/>
  <c r="AY594" i="4"/>
  <c r="BD594" i="4"/>
  <c r="I610" i="4"/>
  <c r="L610" i="4" s="1"/>
  <c r="AB610" i="15" s="1"/>
  <c r="G611" i="4"/>
  <c r="J611" i="4" s="1"/>
  <c r="K611" i="4" s="1"/>
  <c r="AE635" i="4" l="1"/>
  <c r="V635" i="4"/>
  <c r="AK634" i="4"/>
  <c r="E632" i="14"/>
  <c r="F632" i="14" s="1"/>
  <c r="H632" i="14" s="1"/>
  <c r="AU633" i="4"/>
  <c r="AS634" i="4"/>
  <c r="AT634" i="4" s="1"/>
  <c r="AJ644" i="15" s="1"/>
  <c r="AL634" i="4"/>
  <c r="AN634" i="4"/>
  <c r="AO634" i="4"/>
  <c r="BT593" i="4"/>
  <c r="BU593" i="4"/>
  <c r="BV593" i="4" s="1"/>
  <c r="BP593" i="4"/>
  <c r="BQ593" i="4" s="1"/>
  <c r="BY593" i="4"/>
  <c r="BZ593" i="4" s="1"/>
  <c r="AL603" i="15" s="1"/>
  <c r="BE594" i="4"/>
  <c r="BK594" i="4"/>
  <c r="BB594" i="4"/>
  <c r="E609" i="12"/>
  <c r="F609" i="12" s="1"/>
  <c r="H609" i="12" s="1"/>
  <c r="O610" i="4"/>
  <c r="E611" i="4"/>
  <c r="W635" i="4" l="1"/>
  <c r="Z635" i="4" s="1"/>
  <c r="AA635" i="4" s="1"/>
  <c r="U636" i="4"/>
  <c r="X636" i="4" s="1"/>
  <c r="Y636" i="4" s="1"/>
  <c r="S636" i="4"/>
  <c r="AE636" i="4" s="1"/>
  <c r="AP634" i="4"/>
  <c r="AQ634" i="4" s="1"/>
  <c r="BA595" i="4"/>
  <c r="BC594" i="4"/>
  <c r="BF594" i="4" s="1"/>
  <c r="BG594" i="4" s="1"/>
  <c r="BR593" i="4"/>
  <c r="BW593" i="4"/>
  <c r="H611" i="4"/>
  <c r="AR634" i="4" l="1"/>
  <c r="AD666" i="15" s="1"/>
  <c r="AF635" i="4"/>
  <c r="AB635" i="4"/>
  <c r="AM635" i="4" s="1"/>
  <c r="AG635" i="4"/>
  <c r="AH635" i="4" s="1"/>
  <c r="AI635" i="4" s="1"/>
  <c r="V636" i="4"/>
  <c r="BL594" i="4"/>
  <c r="BM594" i="4" s="1"/>
  <c r="BN594" i="4" s="1"/>
  <c r="BO594" i="4" s="1"/>
  <c r="BP594" i="4" s="1"/>
  <c r="BQ594" i="4" s="1"/>
  <c r="BH594" i="4"/>
  <c r="BS594" i="4" s="1"/>
  <c r="AY595" i="4"/>
  <c r="BD595" i="4"/>
  <c r="BE595" i="4" s="1"/>
  <c r="BX593" i="4"/>
  <c r="I611" i="4"/>
  <c r="L611" i="4" s="1"/>
  <c r="AB612" i="15" s="1"/>
  <c r="G612" i="4"/>
  <c r="J612" i="4" s="1"/>
  <c r="K612" i="4" s="1"/>
  <c r="CA593" i="4" l="1"/>
  <c r="AF570" i="15"/>
  <c r="U637" i="4"/>
  <c r="X637" i="4" s="1"/>
  <c r="Y637" i="4" s="1"/>
  <c r="W636" i="4"/>
  <c r="Z636" i="4" s="1"/>
  <c r="AA636" i="4" s="1"/>
  <c r="S637" i="4"/>
  <c r="AE637" i="4" s="1"/>
  <c r="V637" i="4"/>
  <c r="AJ635" i="4"/>
  <c r="AL635" i="4" s="1"/>
  <c r="AN635" i="4"/>
  <c r="AO635" i="4"/>
  <c r="AS635" i="4"/>
  <c r="AT635" i="4" s="1"/>
  <c r="AJ645" i="15" s="1"/>
  <c r="E633" i="14"/>
  <c r="F633" i="14" s="1"/>
  <c r="H633" i="14" s="1"/>
  <c r="AU634" i="4"/>
  <c r="BT594" i="4"/>
  <c r="BU594" i="4"/>
  <c r="BV594" i="4" s="1"/>
  <c r="BK595" i="4"/>
  <c r="BB595" i="4"/>
  <c r="BY594" i="4"/>
  <c r="BZ594" i="4" s="1"/>
  <c r="AL604" i="15" s="1"/>
  <c r="BR594" i="4"/>
  <c r="O611" i="4"/>
  <c r="E610" i="12"/>
  <c r="F610" i="12" s="1"/>
  <c r="H610" i="12" s="1"/>
  <c r="E612" i="4"/>
  <c r="AK635" i="4" l="1"/>
  <c r="W637" i="4"/>
  <c r="Z637" i="4" s="1"/>
  <c r="AA637" i="4" s="1"/>
  <c r="U638" i="4"/>
  <c r="X638" i="4" s="1"/>
  <c r="Y638" i="4" s="1"/>
  <c r="AP635" i="4"/>
  <c r="AR635" i="4" s="1"/>
  <c r="AD669" i="15" s="1"/>
  <c r="AF636" i="4"/>
  <c r="AG636" i="4" s="1"/>
  <c r="AH636" i="4" s="1"/>
  <c r="AI636" i="4" s="1"/>
  <c r="AJ636" i="4" s="1"/>
  <c r="AK636" i="4" s="1"/>
  <c r="AB636" i="4"/>
  <c r="AM636" i="4" s="1"/>
  <c r="AN636" i="4" s="1"/>
  <c r="BC595" i="4"/>
  <c r="BF595" i="4" s="1"/>
  <c r="BG595" i="4" s="1"/>
  <c r="BA596" i="4"/>
  <c r="AY596" i="4" s="1"/>
  <c r="BW594" i="4"/>
  <c r="H612" i="4"/>
  <c r="S638" i="4" l="1"/>
  <c r="AQ635" i="4"/>
  <c r="E634" i="14"/>
  <c r="F634" i="14" s="1"/>
  <c r="H634" i="14" s="1"/>
  <c r="AU635" i="4"/>
  <c r="AL636" i="4"/>
  <c r="AS636" i="4"/>
  <c r="AT636" i="4" s="1"/>
  <c r="AJ646" i="15" s="1"/>
  <c r="AO636" i="4"/>
  <c r="AF637" i="4"/>
  <c r="AB637" i="4"/>
  <c r="AM637" i="4" s="1"/>
  <c r="AN637" i="4" s="1"/>
  <c r="BX594" i="4"/>
  <c r="BB596" i="4"/>
  <c r="BK596" i="4"/>
  <c r="BD596" i="4"/>
  <c r="BL595" i="4"/>
  <c r="BM595" i="4" s="1"/>
  <c r="BN595" i="4" s="1"/>
  <c r="BO595" i="4" s="1"/>
  <c r="BP595" i="4" s="1"/>
  <c r="BQ595" i="4" s="1"/>
  <c r="BH595" i="4"/>
  <c r="BS595" i="4" s="1"/>
  <c r="G613" i="4"/>
  <c r="J613" i="4" s="1"/>
  <c r="K613" i="4" s="1"/>
  <c r="I612" i="4"/>
  <c r="L612" i="4" s="1"/>
  <c r="AB614" i="15" s="1"/>
  <c r="CA594" i="4" l="1"/>
  <c r="AF572" i="15"/>
  <c r="AE638" i="4"/>
  <c r="V638" i="4"/>
  <c r="AS637" i="4"/>
  <c r="AT637" i="4" s="1"/>
  <c r="AJ647" i="15" s="1"/>
  <c r="AP636" i="4"/>
  <c r="AQ636" i="4" s="1"/>
  <c r="AG637" i="4"/>
  <c r="AH637" i="4" s="1"/>
  <c r="AI637" i="4" s="1"/>
  <c r="BT595" i="4"/>
  <c r="BU595" i="4"/>
  <c r="BV595" i="4" s="1"/>
  <c r="BE596" i="4"/>
  <c r="BR595" i="4"/>
  <c r="BY595" i="4"/>
  <c r="BZ595" i="4" s="1"/>
  <c r="AL605" i="15" s="1"/>
  <c r="BC596" i="4"/>
  <c r="BA597" i="4"/>
  <c r="E613" i="4"/>
  <c r="O612" i="4"/>
  <c r="E611" i="12"/>
  <c r="F611" i="12" s="1"/>
  <c r="H611" i="12" s="1"/>
  <c r="U639" i="4" l="1"/>
  <c r="W638" i="4"/>
  <c r="Z638" i="4" s="1"/>
  <c r="AA638" i="4" s="1"/>
  <c r="AJ637" i="4"/>
  <c r="AL637" i="4" s="1"/>
  <c r="AO637" i="4"/>
  <c r="AR636" i="4"/>
  <c r="AD672" i="15" s="1"/>
  <c r="BF596" i="4"/>
  <c r="BG596" i="4" s="1"/>
  <c r="AY597" i="4"/>
  <c r="BD597" i="4"/>
  <c r="BW595" i="4"/>
  <c r="H613" i="4"/>
  <c r="I613" i="4" s="1"/>
  <c r="L613" i="4" s="1"/>
  <c r="AB616" i="15" s="1"/>
  <c r="AF638" i="4" l="1"/>
  <c r="AS638" i="4" s="1"/>
  <c r="AT638" i="4" s="1"/>
  <c r="AJ648" i="15" s="1"/>
  <c r="AB638" i="4"/>
  <c r="AM638" i="4" s="1"/>
  <c r="AN638" i="4" s="1"/>
  <c r="AG638" i="4"/>
  <c r="AH638" i="4" s="1"/>
  <c r="AI638" i="4" s="1"/>
  <c r="AJ638" i="4" s="1"/>
  <c r="AK638" i="4" s="1"/>
  <c r="S639" i="4"/>
  <c r="X639" i="4"/>
  <c r="AP637" i="4"/>
  <c r="AQ637" i="4" s="1"/>
  <c r="E635" i="14"/>
  <c r="F635" i="14" s="1"/>
  <c r="H635" i="14" s="1"/>
  <c r="AU636" i="4"/>
  <c r="AK637" i="4"/>
  <c r="BL596" i="4"/>
  <c r="BM596" i="4" s="1"/>
  <c r="BN596" i="4" s="1"/>
  <c r="BO596" i="4" s="1"/>
  <c r="BP596" i="4" s="1"/>
  <c r="BH596" i="4"/>
  <c r="BS596" i="4" s="1"/>
  <c r="BX595" i="4"/>
  <c r="BE597" i="4"/>
  <c r="BB597" i="4"/>
  <c r="BK597" i="4"/>
  <c r="G614" i="4"/>
  <c r="J614" i="4" s="1"/>
  <c r="K614" i="4" s="1"/>
  <c r="E612" i="12"/>
  <c r="F612" i="12" s="1"/>
  <c r="H612" i="12" s="1"/>
  <c r="O613" i="4"/>
  <c r="CA595" i="4" l="1"/>
  <c r="AF573" i="15"/>
  <c r="AR637" i="4"/>
  <c r="AD675" i="15" s="1"/>
  <c r="AE639" i="4"/>
  <c r="V639" i="4"/>
  <c r="AL638" i="4"/>
  <c r="Y639" i="4"/>
  <c r="AO638" i="4"/>
  <c r="BY596" i="4"/>
  <c r="BZ596" i="4" s="1"/>
  <c r="AL606" i="15" s="1"/>
  <c r="BQ596" i="4"/>
  <c r="E614" i="4"/>
  <c r="H614" i="4" s="1"/>
  <c r="BT596" i="4"/>
  <c r="BU596" i="4"/>
  <c r="BV596" i="4" s="1"/>
  <c r="BR596" i="4"/>
  <c r="BA598" i="4"/>
  <c r="AY598" i="4" s="1"/>
  <c r="BC597" i="4"/>
  <c r="BF597" i="4" s="1"/>
  <c r="BG597" i="4" s="1"/>
  <c r="AU637" i="4" l="1"/>
  <c r="E636" i="14"/>
  <c r="F636" i="14" s="1"/>
  <c r="H636" i="14" s="1"/>
  <c r="W639" i="4"/>
  <c r="Z639" i="4" s="1"/>
  <c r="AA639" i="4" s="1"/>
  <c r="U640" i="4"/>
  <c r="AP638" i="4"/>
  <c r="BX596" i="4"/>
  <c r="BW596" i="4"/>
  <c r="BH597" i="4"/>
  <c r="BS597" i="4" s="1"/>
  <c r="BL597" i="4"/>
  <c r="BM597" i="4" s="1"/>
  <c r="BN597" i="4" s="1"/>
  <c r="BO597" i="4" s="1"/>
  <c r="BP597" i="4" s="1"/>
  <c r="BB598" i="4"/>
  <c r="BK598" i="4"/>
  <c r="BD598" i="4"/>
  <c r="G615" i="4"/>
  <c r="J615" i="4" s="1"/>
  <c r="K615" i="4" s="1"/>
  <c r="I614" i="4"/>
  <c r="L614" i="4" s="1"/>
  <c r="AB619" i="15" s="1"/>
  <c r="CA596" i="4" l="1"/>
  <c r="AF575" i="15"/>
  <c r="S640" i="4"/>
  <c r="X640" i="4"/>
  <c r="AF639" i="4"/>
  <c r="AB639" i="4"/>
  <c r="AM639" i="4" s="1"/>
  <c r="AQ638" i="4"/>
  <c r="AR638" i="4"/>
  <c r="AD663" i="15" s="1"/>
  <c r="BT597" i="4"/>
  <c r="BU597" i="4"/>
  <c r="BV597" i="4" s="1"/>
  <c r="BE598" i="4"/>
  <c r="BQ597" i="4"/>
  <c r="BY597" i="4"/>
  <c r="BZ597" i="4" s="1"/>
  <c r="AL607" i="15" s="1"/>
  <c r="BR597" i="4"/>
  <c r="BA599" i="4"/>
  <c r="BC598" i="4"/>
  <c r="E613" i="12"/>
  <c r="F613" i="12" s="1"/>
  <c r="H613" i="12" s="1"/>
  <c r="O614" i="4"/>
  <c r="E615" i="4"/>
  <c r="AN639" i="4" l="1"/>
  <c r="AO639" i="4"/>
  <c r="AG639" i="4"/>
  <c r="AH639" i="4" s="1"/>
  <c r="AI639" i="4" s="1"/>
  <c r="AS639" i="4"/>
  <c r="AT639" i="4" s="1"/>
  <c r="AJ47" i="15" s="1"/>
  <c r="Y640" i="4"/>
  <c r="AE640" i="4"/>
  <c r="V640" i="4"/>
  <c r="E637" i="14"/>
  <c r="F637" i="14" s="1"/>
  <c r="H637" i="14" s="1"/>
  <c r="AU638" i="4"/>
  <c r="BD599" i="4"/>
  <c r="BE599" i="4" s="1"/>
  <c r="BF598" i="4"/>
  <c r="BG598" i="4" s="1"/>
  <c r="BW597" i="4"/>
  <c r="AY599" i="4"/>
  <c r="H615" i="4"/>
  <c r="AJ639" i="4" l="1"/>
  <c r="AL639" i="4" s="1"/>
  <c r="AP639" i="4"/>
  <c r="U641" i="4"/>
  <c r="W640" i="4"/>
  <c r="Z640" i="4" s="1"/>
  <c r="AA640" i="4" s="1"/>
  <c r="BH598" i="4"/>
  <c r="BS598" i="4" s="1"/>
  <c r="BL598" i="4"/>
  <c r="BM598" i="4" s="1"/>
  <c r="BN598" i="4" s="1"/>
  <c r="BO598" i="4" s="1"/>
  <c r="BP598" i="4" s="1"/>
  <c r="BK599" i="4"/>
  <c r="BB599" i="4"/>
  <c r="BX597" i="4"/>
  <c r="G616" i="4"/>
  <c r="J616" i="4" s="1"/>
  <c r="K616" i="4" s="1"/>
  <c r="I615" i="4"/>
  <c r="L615" i="4" s="1"/>
  <c r="AB622" i="15" s="1"/>
  <c r="CA597" i="4" l="1"/>
  <c r="AF577" i="15"/>
  <c r="AR639" i="4"/>
  <c r="AD577" i="15" s="1"/>
  <c r="AQ639" i="4"/>
  <c r="AB640" i="4"/>
  <c r="AM640" i="4" s="1"/>
  <c r="AF640" i="4"/>
  <c r="S641" i="4"/>
  <c r="X641" i="4"/>
  <c r="AK639" i="4"/>
  <c r="BQ598" i="4"/>
  <c r="BT598" i="4"/>
  <c r="BU598" i="4"/>
  <c r="BV598" i="4" s="1"/>
  <c r="BY598" i="4"/>
  <c r="BZ598" i="4" s="1"/>
  <c r="AL608" i="15" s="1"/>
  <c r="BR598" i="4"/>
  <c r="BC599" i="4"/>
  <c r="BF599" i="4" s="1"/>
  <c r="BG599" i="4" s="1"/>
  <c r="BA600" i="4"/>
  <c r="E616" i="4"/>
  <c r="O615" i="4"/>
  <c r="E614" i="12"/>
  <c r="F614" i="12" s="1"/>
  <c r="H614" i="12" s="1"/>
  <c r="AN640" i="4" l="1"/>
  <c r="AO640" i="4"/>
  <c r="Y641" i="4"/>
  <c r="AS640" i="4"/>
  <c r="AT640" i="4" s="1"/>
  <c r="AJ649" i="15" s="1"/>
  <c r="AE641" i="4"/>
  <c r="V641" i="4"/>
  <c r="AG640" i="4"/>
  <c r="AH640" i="4" s="1"/>
  <c r="AI640" i="4" s="1"/>
  <c r="AJ640" i="4" s="1"/>
  <c r="AK640" i="4" s="1"/>
  <c r="AU639" i="4"/>
  <c r="E638" i="14"/>
  <c r="F638" i="14" s="1"/>
  <c r="H638" i="14" s="1"/>
  <c r="AY600" i="4"/>
  <c r="BD600" i="4"/>
  <c r="BW598" i="4"/>
  <c r="BH599" i="4"/>
  <c r="BL599" i="4"/>
  <c r="H616" i="4"/>
  <c r="I616" i="4" s="1"/>
  <c r="L616" i="4" s="1"/>
  <c r="AB624" i="15" s="1"/>
  <c r="AL640" i="4" l="1"/>
  <c r="AP640" i="4"/>
  <c r="AQ640" i="4" s="1"/>
  <c r="W641" i="4"/>
  <c r="Z641" i="4" s="1"/>
  <c r="AA641" i="4" s="1"/>
  <c r="U642" i="4"/>
  <c r="S642" i="4" s="1"/>
  <c r="AE642" i="4" s="1"/>
  <c r="BS599" i="4"/>
  <c r="BT599" i="4" s="1"/>
  <c r="BX598" i="4"/>
  <c r="BY599" i="4"/>
  <c r="BZ599" i="4" s="1"/>
  <c r="AL609" i="15" s="1"/>
  <c r="BE600" i="4"/>
  <c r="BM599" i="4"/>
  <c r="BN599" i="4" s="1"/>
  <c r="BO599" i="4" s="1"/>
  <c r="BP599" i="4" s="1"/>
  <c r="BQ599" i="4" s="1"/>
  <c r="BB600" i="4"/>
  <c r="BK600" i="4"/>
  <c r="G617" i="4"/>
  <c r="J617" i="4" s="1"/>
  <c r="K617" i="4" s="1"/>
  <c r="O616" i="4"/>
  <c r="E615" i="12"/>
  <c r="F615" i="12" s="1"/>
  <c r="H615" i="12" s="1"/>
  <c r="AR640" i="4" l="1"/>
  <c r="CA598" i="4"/>
  <c r="AF580" i="15"/>
  <c r="E639" i="14"/>
  <c r="F639" i="14" s="1"/>
  <c r="H639" i="14" s="1"/>
  <c r="AD647" i="15"/>
  <c r="AF641" i="4"/>
  <c r="AG641" i="4" s="1"/>
  <c r="AH641" i="4" s="1"/>
  <c r="AI641" i="4" s="1"/>
  <c r="AJ641" i="4" s="1"/>
  <c r="AB641" i="4"/>
  <c r="AM641" i="4" s="1"/>
  <c r="V642" i="4"/>
  <c r="AU640" i="4"/>
  <c r="X642" i="4"/>
  <c r="Y642" i="4" s="1"/>
  <c r="BU599" i="4"/>
  <c r="BV599" i="4" s="1"/>
  <c r="BW599" i="4" s="1"/>
  <c r="BA601" i="4"/>
  <c r="BC600" i="4"/>
  <c r="BF600" i="4" s="1"/>
  <c r="BG600" i="4" s="1"/>
  <c r="BR599" i="4"/>
  <c r="E617" i="4"/>
  <c r="W642" i="4" l="1"/>
  <c r="Z642" i="4" s="1"/>
  <c r="AA642" i="4" s="1"/>
  <c r="U643" i="4"/>
  <c r="S643" i="4"/>
  <c r="AE643" i="4" s="1"/>
  <c r="V643" i="4"/>
  <c r="AK641" i="4"/>
  <c r="AN641" i="4"/>
  <c r="AO641" i="4"/>
  <c r="AS641" i="4"/>
  <c r="AT641" i="4" s="1"/>
  <c r="AJ650" i="15" s="1"/>
  <c r="AL641" i="4"/>
  <c r="BX599" i="4"/>
  <c r="BL600" i="4"/>
  <c r="BH600" i="4"/>
  <c r="BS600" i="4" s="1"/>
  <c r="AY601" i="4"/>
  <c r="BD601" i="4"/>
  <c r="H617" i="4"/>
  <c r="I617" i="4" s="1"/>
  <c r="L617" i="4" s="1"/>
  <c r="AB626" i="15" s="1"/>
  <c r="CA599" i="4" l="1"/>
  <c r="AF584" i="15"/>
  <c r="AP641" i="4"/>
  <c r="AQ641" i="4" s="1"/>
  <c r="U644" i="4"/>
  <c r="W643" i="4"/>
  <c r="X643" i="4"/>
  <c r="Y643" i="4" s="1"/>
  <c r="AF642" i="4"/>
  <c r="AB642" i="4"/>
  <c r="AM642" i="4" s="1"/>
  <c r="AN642" i="4" s="1"/>
  <c r="G618" i="4"/>
  <c r="J618" i="4" s="1"/>
  <c r="K618" i="4" s="1"/>
  <c r="BT600" i="4"/>
  <c r="BU600" i="4"/>
  <c r="BV600" i="4" s="1"/>
  <c r="BE601" i="4"/>
  <c r="BM600" i="4"/>
  <c r="BN600" i="4" s="1"/>
  <c r="BO600" i="4" s="1"/>
  <c r="BP600" i="4" s="1"/>
  <c r="BY600" i="4"/>
  <c r="BZ600" i="4" s="1"/>
  <c r="AL38" i="15" s="1"/>
  <c r="BK601" i="4"/>
  <c r="BB601" i="4"/>
  <c r="O617" i="4"/>
  <c r="E616" i="12"/>
  <c r="F616" i="12" s="1"/>
  <c r="H616" i="12" s="1"/>
  <c r="AR641" i="4" l="1"/>
  <c r="E640" i="14"/>
  <c r="F640" i="14" s="1"/>
  <c r="H640" i="14" s="1"/>
  <c r="AD680" i="15"/>
  <c r="Z643" i="4"/>
  <c r="AA643" i="4" s="1"/>
  <c r="AS642" i="4"/>
  <c r="AT642" i="4" s="1"/>
  <c r="AJ651" i="15" s="1"/>
  <c r="AU641" i="4"/>
  <c r="AO642" i="4"/>
  <c r="X644" i="4"/>
  <c r="Y644" i="4" s="1"/>
  <c r="AG642" i="4"/>
  <c r="AH642" i="4" s="1"/>
  <c r="AI642" i="4" s="1"/>
  <c r="AJ642" i="4" s="1"/>
  <c r="AK642" i="4" s="1"/>
  <c r="S644" i="4"/>
  <c r="E618" i="4"/>
  <c r="H618" i="4" s="1"/>
  <c r="BR600" i="4"/>
  <c r="BX600" i="4" s="1"/>
  <c r="BA602" i="4"/>
  <c r="BC601" i="4"/>
  <c r="BQ600" i="4"/>
  <c r="BW600" i="4"/>
  <c r="CA600" i="4" l="1"/>
  <c r="AF555" i="15"/>
  <c r="AL642" i="4"/>
  <c r="AE644" i="4"/>
  <c r="V644" i="4"/>
  <c r="AP642" i="4"/>
  <c r="AQ642" i="4" s="1"/>
  <c r="AF643" i="4"/>
  <c r="AB643" i="4"/>
  <c r="AM643" i="4" s="1"/>
  <c r="AN643" i="4" s="1"/>
  <c r="AY602" i="4"/>
  <c r="BK602" i="4" s="1"/>
  <c r="BD602" i="4"/>
  <c r="BF601" i="4"/>
  <c r="BG601" i="4" s="1"/>
  <c r="I618" i="4"/>
  <c r="L618" i="4" s="1"/>
  <c r="AB628" i="15" s="1"/>
  <c r="G619" i="4"/>
  <c r="J619" i="4" s="1"/>
  <c r="U645" i="4" l="1"/>
  <c r="X645" i="4" s="1"/>
  <c r="Y645" i="4" s="1"/>
  <c r="W644" i="4"/>
  <c r="Z644" i="4" s="1"/>
  <c r="AA644" i="4" s="1"/>
  <c r="AS643" i="4"/>
  <c r="AT643" i="4" s="1"/>
  <c r="AJ652" i="15" s="1"/>
  <c r="AO643" i="4"/>
  <c r="AG643" i="4"/>
  <c r="AH643" i="4" s="1"/>
  <c r="AI643" i="4" s="1"/>
  <c r="AJ643" i="4" s="1"/>
  <c r="AK643" i="4" s="1"/>
  <c r="AR642" i="4"/>
  <c r="AD686" i="15" s="1"/>
  <c r="BB602" i="4"/>
  <c r="BA603" i="4" s="1"/>
  <c r="BE602" i="4"/>
  <c r="BL601" i="4"/>
  <c r="BH601" i="4"/>
  <c r="BS601" i="4" s="1"/>
  <c r="E619" i="4"/>
  <c r="K619" i="4"/>
  <c r="O618" i="4"/>
  <c r="E617" i="12"/>
  <c r="F617" i="12" s="1"/>
  <c r="H617" i="12" s="1"/>
  <c r="S645" i="4" l="1"/>
  <c r="AE645" i="4" s="1"/>
  <c r="AB644" i="4"/>
  <c r="AM644" i="4" s="1"/>
  <c r="AN644" i="4" s="1"/>
  <c r="AF644" i="4"/>
  <c r="AG644" i="4" s="1"/>
  <c r="AH644" i="4" s="1"/>
  <c r="AI644" i="4" s="1"/>
  <c r="AP643" i="4"/>
  <c r="AQ643" i="4" s="1"/>
  <c r="AL643" i="4"/>
  <c r="E641" i="14"/>
  <c r="F641" i="14" s="1"/>
  <c r="H641" i="14" s="1"/>
  <c r="AU642" i="4"/>
  <c r="BC602" i="4"/>
  <c r="BF602" i="4" s="1"/>
  <c r="BG602" i="4" s="1"/>
  <c r="BD603" i="4"/>
  <c r="BE603" i="4" s="1"/>
  <c r="BT601" i="4"/>
  <c r="BU601" i="4"/>
  <c r="BY601" i="4"/>
  <c r="BZ601" i="4" s="1"/>
  <c r="AL610" i="15" s="1"/>
  <c r="BM601" i="4"/>
  <c r="BN601" i="4" s="1"/>
  <c r="BO601" i="4" s="1"/>
  <c r="BP601" i="4" s="1"/>
  <c r="AY603" i="4"/>
  <c r="H619" i="4"/>
  <c r="I619" i="4" s="1"/>
  <c r="L619" i="4" s="1"/>
  <c r="AB631" i="15" s="1"/>
  <c r="V645" i="4" l="1"/>
  <c r="AJ644" i="4"/>
  <c r="AL644" i="4" s="1"/>
  <c r="AO644" i="4"/>
  <c r="AS644" i="4"/>
  <c r="AT644" i="4" s="1"/>
  <c r="AJ653" i="15" s="1"/>
  <c r="AR643" i="4"/>
  <c r="AD687" i="15" s="1"/>
  <c r="BL602" i="4"/>
  <c r="BM602" i="4" s="1"/>
  <c r="BN602" i="4" s="1"/>
  <c r="BO602" i="4" s="1"/>
  <c r="BP602" i="4" s="1"/>
  <c r="BH602" i="4"/>
  <c r="BR601" i="4"/>
  <c r="BV601" i="4"/>
  <c r="BB603" i="4"/>
  <c r="BK603" i="4"/>
  <c r="BQ601" i="4"/>
  <c r="G620" i="4"/>
  <c r="J620" i="4" s="1"/>
  <c r="K620" i="4" s="1"/>
  <c r="O619" i="4"/>
  <c r="E618" i="12"/>
  <c r="F618" i="12" s="1"/>
  <c r="H618" i="12" s="1"/>
  <c r="U646" i="4" l="1"/>
  <c r="X646" i="4" s="1"/>
  <c r="Y646" i="4" s="1"/>
  <c r="W645" i="4"/>
  <c r="Z645" i="4" s="1"/>
  <c r="AA645" i="4" s="1"/>
  <c r="S646" i="4"/>
  <c r="AE646" i="4" s="1"/>
  <c r="AK644" i="4"/>
  <c r="E642" i="14"/>
  <c r="F642" i="14" s="1"/>
  <c r="H642" i="14" s="1"/>
  <c r="AU643" i="4"/>
  <c r="AP644" i="4"/>
  <c r="BY602" i="4"/>
  <c r="BZ602" i="4" s="1"/>
  <c r="AL611" i="15" s="1"/>
  <c r="BS602" i="4"/>
  <c r="BT602" i="4" s="1"/>
  <c r="E620" i="4"/>
  <c r="H620" i="4" s="1"/>
  <c r="G621" i="4" s="1"/>
  <c r="J621" i="4" s="1"/>
  <c r="K621" i="4" s="1"/>
  <c r="BW601" i="4"/>
  <c r="BX601" i="4"/>
  <c r="BQ602" i="4"/>
  <c r="BR602" i="4"/>
  <c r="BC603" i="4"/>
  <c r="BF603" i="4" s="1"/>
  <c r="BG603" i="4" s="1"/>
  <c r="BA604" i="4"/>
  <c r="V646" i="4" l="1"/>
  <c r="AF645" i="4"/>
  <c r="AB645" i="4"/>
  <c r="AM645" i="4" s="1"/>
  <c r="AN645" i="4" s="1"/>
  <c r="CA601" i="4"/>
  <c r="AF582" i="15"/>
  <c r="AR644" i="4"/>
  <c r="AU644" i="4" s="1"/>
  <c r="AQ644" i="4"/>
  <c r="E643" i="14"/>
  <c r="F643" i="14" s="1"/>
  <c r="H643" i="14" s="1"/>
  <c r="U647" i="4"/>
  <c r="X647" i="4" s="1"/>
  <c r="Y647" i="4" s="1"/>
  <c r="W646" i="4"/>
  <c r="Z646" i="4" s="1"/>
  <c r="AA646" i="4" s="1"/>
  <c r="BU602" i="4"/>
  <c r="BV602" i="4" s="1"/>
  <c r="BW602" i="4" s="1"/>
  <c r="AY604" i="4"/>
  <c r="BD604" i="4"/>
  <c r="BE604" i="4" s="1"/>
  <c r="BH603" i="4"/>
  <c r="BS603" i="4" s="1"/>
  <c r="BL603" i="4"/>
  <c r="BM603" i="4" s="1"/>
  <c r="BN603" i="4" s="1"/>
  <c r="BO603" i="4" s="1"/>
  <c r="I620" i="4"/>
  <c r="L620" i="4" s="1"/>
  <c r="E621" i="4"/>
  <c r="AD688" i="15" l="1"/>
  <c r="AG645" i="4"/>
  <c r="AS645" i="4"/>
  <c r="AT645" i="4" s="1"/>
  <c r="AJ654" i="15" s="1"/>
  <c r="AO645" i="4"/>
  <c r="AP645" i="4" s="1"/>
  <c r="S647" i="4"/>
  <c r="AE647" i="4" s="1"/>
  <c r="O620" i="4"/>
  <c r="AB633" i="15"/>
  <c r="AF646" i="4"/>
  <c r="AB646" i="4"/>
  <c r="AM646" i="4" s="1"/>
  <c r="BX602" i="4"/>
  <c r="BT603" i="4"/>
  <c r="BU603" i="4"/>
  <c r="BV603" i="4" s="1"/>
  <c r="BP603" i="4"/>
  <c r="BR603" i="4" s="1"/>
  <c r="BY603" i="4"/>
  <c r="BZ603" i="4" s="1"/>
  <c r="AL612" i="15" s="1"/>
  <c r="BK604" i="4"/>
  <c r="BB604" i="4"/>
  <c r="E619" i="12"/>
  <c r="F619" i="12" s="1"/>
  <c r="H619" i="12" s="1"/>
  <c r="H621" i="4"/>
  <c r="V647" i="4" l="1"/>
  <c r="AH645" i="4"/>
  <c r="AI645" i="4"/>
  <c r="AJ645" i="4" s="1"/>
  <c r="CA602" i="4"/>
  <c r="AF590" i="15"/>
  <c r="AN646" i="4"/>
  <c r="AO646" i="4"/>
  <c r="AS646" i="4"/>
  <c r="AT646" i="4" s="1"/>
  <c r="AJ655" i="15" s="1"/>
  <c r="U648" i="4"/>
  <c r="X648" i="4" s="1"/>
  <c r="Y648" i="4" s="1"/>
  <c r="W647" i="4"/>
  <c r="Z647" i="4" s="1"/>
  <c r="AA647" i="4" s="1"/>
  <c r="AG646" i="4"/>
  <c r="AH646" i="4" s="1"/>
  <c r="AI646" i="4" s="1"/>
  <c r="BQ603" i="4"/>
  <c r="BA605" i="4"/>
  <c r="BC604" i="4"/>
  <c r="BW603" i="4"/>
  <c r="I621" i="4"/>
  <c r="L621" i="4" s="1"/>
  <c r="AB636" i="15" s="1"/>
  <c r="G622" i="4"/>
  <c r="J622" i="4" s="1"/>
  <c r="K622" i="4" s="1"/>
  <c r="AK645" i="4" l="1"/>
  <c r="AQ645" i="4"/>
  <c r="AL645" i="4"/>
  <c r="AR645" i="4" s="1"/>
  <c r="S648" i="4"/>
  <c r="V648" i="4" s="1"/>
  <c r="AJ646" i="4"/>
  <c r="AL646" i="4" s="1"/>
  <c r="AB647" i="4"/>
  <c r="AM647" i="4" s="1"/>
  <c r="AN647" i="4" s="1"/>
  <c r="AF647" i="4"/>
  <c r="AS647" i="4" s="1"/>
  <c r="AT647" i="4" s="1"/>
  <c r="AJ656" i="15" s="1"/>
  <c r="AP646" i="4"/>
  <c r="BX603" i="4"/>
  <c r="BF604" i="4"/>
  <c r="BG604" i="4" s="1"/>
  <c r="AY605" i="4"/>
  <c r="BK605" i="4" s="1"/>
  <c r="BD605" i="4"/>
  <c r="E620" i="12"/>
  <c r="F620" i="12" s="1"/>
  <c r="H620" i="12" s="1"/>
  <c r="O621" i="4"/>
  <c r="E622" i="4"/>
  <c r="AD690" i="15" l="1"/>
  <c r="E644" i="14"/>
  <c r="F644" i="14" s="1"/>
  <c r="H644" i="14" s="1"/>
  <c r="AU645" i="4"/>
  <c r="AK646" i="4"/>
  <c r="AE648" i="4"/>
  <c r="CA603" i="4"/>
  <c r="AF594" i="15"/>
  <c r="AG647" i="4"/>
  <c r="AH647" i="4" s="1"/>
  <c r="AI647" i="4" s="1"/>
  <c r="AJ647" i="4" s="1"/>
  <c r="AL647" i="4" s="1"/>
  <c r="AO647" i="4"/>
  <c r="AP647" i="4" s="1"/>
  <c r="W648" i="4"/>
  <c r="Z648" i="4" s="1"/>
  <c r="AA648" i="4" s="1"/>
  <c r="U649" i="4"/>
  <c r="AR646" i="4"/>
  <c r="AD691" i="15" s="1"/>
  <c r="AQ646" i="4"/>
  <c r="BB605" i="4"/>
  <c r="BC605" i="4" s="1"/>
  <c r="BH604" i="4"/>
  <c r="BS604" i="4" s="1"/>
  <c r="BL604" i="4"/>
  <c r="BM604" i="4" s="1"/>
  <c r="BN604" i="4" s="1"/>
  <c r="BO604" i="4" s="1"/>
  <c r="BP604" i="4" s="1"/>
  <c r="BE605" i="4"/>
  <c r="H622" i="4"/>
  <c r="AR647" i="4" l="1"/>
  <c r="E646" i="14" s="1"/>
  <c r="F646" i="14" s="1"/>
  <c r="H646" i="14" s="1"/>
  <c r="AD693" i="15"/>
  <c r="X649" i="4"/>
  <c r="Y649" i="4" s="1"/>
  <c r="S649" i="4"/>
  <c r="AB648" i="4"/>
  <c r="AM648" i="4" s="1"/>
  <c r="AF648" i="4"/>
  <c r="AS648" i="4" s="1"/>
  <c r="AT648" i="4" s="1"/>
  <c r="AJ657" i="15" s="1"/>
  <c r="E645" i="14"/>
  <c r="F645" i="14" s="1"/>
  <c r="H645" i="14" s="1"/>
  <c r="AU646" i="4"/>
  <c r="AQ647" i="4"/>
  <c r="AK647" i="4"/>
  <c r="BA606" i="4"/>
  <c r="AY606" i="4" s="1"/>
  <c r="BB606" i="4" s="1"/>
  <c r="BF605" i="4"/>
  <c r="BG605" i="4" s="1"/>
  <c r="BT604" i="4"/>
  <c r="BU604" i="4"/>
  <c r="BV604" i="4" s="1"/>
  <c r="BQ604" i="4"/>
  <c r="BY604" i="4"/>
  <c r="BZ604" i="4" s="1"/>
  <c r="AL613" i="15" s="1"/>
  <c r="BR604" i="4"/>
  <c r="G623" i="4"/>
  <c r="J623" i="4" s="1"/>
  <c r="K623" i="4" s="1"/>
  <c r="I622" i="4"/>
  <c r="L622" i="4" s="1"/>
  <c r="AB639" i="15" s="1"/>
  <c r="AU647" i="4" l="1"/>
  <c r="AN648" i="4"/>
  <c r="AO648" i="4"/>
  <c r="AP648" i="4" s="1"/>
  <c r="AE649" i="4"/>
  <c r="V649" i="4"/>
  <c r="AG648" i="4"/>
  <c r="AH648" i="4" s="1"/>
  <c r="AI648" i="4" s="1"/>
  <c r="AJ648" i="4" s="1"/>
  <c r="AK648" i="4" s="1"/>
  <c r="BH605" i="4"/>
  <c r="BS605" i="4" s="1"/>
  <c r="BL605" i="4"/>
  <c r="BM605" i="4" s="1"/>
  <c r="BN605" i="4" s="1"/>
  <c r="BO605" i="4" s="1"/>
  <c r="BP605" i="4" s="1"/>
  <c r="BK606" i="4"/>
  <c r="BD606" i="4"/>
  <c r="BE606" i="4" s="1"/>
  <c r="BW604" i="4"/>
  <c r="BA607" i="4"/>
  <c r="BC606" i="4"/>
  <c r="E623" i="4"/>
  <c r="H623" i="4" s="1"/>
  <c r="E621" i="12"/>
  <c r="F621" i="12" s="1"/>
  <c r="H621" i="12" s="1"/>
  <c r="O622" i="4"/>
  <c r="AL648" i="4" l="1"/>
  <c r="AQ648" i="4"/>
  <c r="U650" i="4"/>
  <c r="W649" i="4"/>
  <c r="Z649" i="4" s="1"/>
  <c r="AA649" i="4" s="1"/>
  <c r="AR648" i="4"/>
  <c r="BY605" i="4"/>
  <c r="BZ605" i="4" s="1"/>
  <c r="AL614" i="15" s="1"/>
  <c r="BR605" i="4"/>
  <c r="BQ605" i="4"/>
  <c r="BT605" i="4"/>
  <c r="BF606" i="4"/>
  <c r="BG606" i="4" s="1"/>
  <c r="BX604" i="4"/>
  <c r="BU605" i="4"/>
  <c r="BV605" i="4" s="1"/>
  <c r="AY607" i="4"/>
  <c r="BD607" i="4"/>
  <c r="G624" i="4"/>
  <c r="J624" i="4" s="1"/>
  <c r="K624" i="4" s="1"/>
  <c r="I623" i="4"/>
  <c r="L623" i="4" s="1"/>
  <c r="AB641" i="15" s="1"/>
  <c r="CA604" i="4" l="1"/>
  <c r="AF596" i="15"/>
  <c r="E647" i="14"/>
  <c r="F647" i="14" s="1"/>
  <c r="H647" i="14" s="1"/>
  <c r="AD695" i="15"/>
  <c r="AB649" i="4"/>
  <c r="AM649" i="4" s="1"/>
  <c r="AF649" i="4"/>
  <c r="S650" i="4"/>
  <c r="X650" i="4"/>
  <c r="AU648" i="4"/>
  <c r="BL606" i="4"/>
  <c r="BM606" i="4" s="1"/>
  <c r="BN606" i="4" s="1"/>
  <c r="BO606" i="4" s="1"/>
  <c r="BH606" i="4"/>
  <c r="BS606" i="4" s="1"/>
  <c r="BT606" i="4" s="1"/>
  <c r="BW605" i="4"/>
  <c r="BX605" i="4"/>
  <c r="BE607" i="4"/>
  <c r="BK607" i="4"/>
  <c r="BB607" i="4"/>
  <c r="O623" i="4"/>
  <c r="E622" i="12"/>
  <c r="F622" i="12" s="1"/>
  <c r="H622" i="12" s="1"/>
  <c r="E624" i="4"/>
  <c r="CA605" i="4" l="1"/>
  <c r="AF597" i="15"/>
  <c r="Y650" i="4"/>
  <c r="AE650" i="4"/>
  <c r="V650" i="4"/>
  <c r="AS649" i="4"/>
  <c r="AT649" i="4" s="1"/>
  <c r="AJ658" i="15" s="1"/>
  <c r="AG649" i="4"/>
  <c r="AH649" i="4" s="1"/>
  <c r="AI649" i="4" s="1"/>
  <c r="AJ649" i="4" s="1"/>
  <c r="AN649" i="4"/>
  <c r="AO649" i="4"/>
  <c r="AP649" i="4" s="1"/>
  <c r="BY606" i="4"/>
  <c r="BZ606" i="4" s="1"/>
  <c r="AL615" i="15" s="1"/>
  <c r="BU606" i="4"/>
  <c r="BV606" i="4" s="1"/>
  <c r="BA608" i="4"/>
  <c r="AY608" i="4" s="1"/>
  <c r="BC607" i="4"/>
  <c r="BF607" i="4" s="1"/>
  <c r="BG607" i="4" s="1"/>
  <c r="BP606" i="4"/>
  <c r="BR606" i="4" s="1"/>
  <c r="H624" i="4"/>
  <c r="AQ649" i="4" l="1"/>
  <c r="W650" i="4"/>
  <c r="Z650" i="4" s="1"/>
  <c r="AA650" i="4" s="1"/>
  <c r="U651" i="4"/>
  <c r="X651" i="4" s="1"/>
  <c r="AK649" i="4"/>
  <c r="AL649" i="4"/>
  <c r="AR649" i="4" s="1"/>
  <c r="AD697" i="15" s="1"/>
  <c r="E648" i="14"/>
  <c r="F648" i="14" s="1"/>
  <c r="H648" i="14" s="1"/>
  <c r="BQ606" i="4"/>
  <c r="BB608" i="4"/>
  <c r="BK608" i="4"/>
  <c r="BH607" i="4"/>
  <c r="BS607" i="4" s="1"/>
  <c r="BL607" i="4"/>
  <c r="BX606" i="4"/>
  <c r="BW606" i="4"/>
  <c r="BD608" i="4"/>
  <c r="G625" i="4"/>
  <c r="J625" i="4" s="1"/>
  <c r="K625" i="4" s="1"/>
  <c r="I624" i="4"/>
  <c r="L624" i="4" s="1"/>
  <c r="AB644" i="15" s="1"/>
  <c r="AU649" i="4" l="1"/>
  <c r="CA606" i="4"/>
  <c r="AF599" i="15"/>
  <c r="S651" i="4"/>
  <c r="Y651" i="4"/>
  <c r="AF650" i="4"/>
  <c r="AG650" i="4" s="1"/>
  <c r="AH650" i="4" s="1"/>
  <c r="AI650" i="4" s="1"/>
  <c r="AB650" i="4"/>
  <c r="AM650" i="4" s="1"/>
  <c r="BT607" i="4"/>
  <c r="BU607" i="4"/>
  <c r="BV607" i="4" s="1"/>
  <c r="BM607" i="4"/>
  <c r="BN607" i="4" s="1"/>
  <c r="BO607" i="4" s="1"/>
  <c r="BY607" i="4"/>
  <c r="BZ607" i="4" s="1"/>
  <c r="AL616" i="15" s="1"/>
  <c r="BA609" i="4"/>
  <c r="BC608" i="4"/>
  <c r="BE608" i="4"/>
  <c r="E625" i="4"/>
  <c r="E623" i="12"/>
  <c r="F623" i="12" s="1"/>
  <c r="H623" i="12" s="1"/>
  <c r="O624" i="4"/>
  <c r="AJ650" i="4" l="1"/>
  <c r="AK650" i="4"/>
  <c r="AS650" i="4"/>
  <c r="AT650" i="4" s="1"/>
  <c r="AJ659" i="15" s="1"/>
  <c r="AL650" i="4"/>
  <c r="AN650" i="4"/>
  <c r="AO650" i="4"/>
  <c r="AE651" i="4"/>
  <c r="V651" i="4"/>
  <c r="BD609" i="4"/>
  <c r="BE609" i="4" s="1"/>
  <c r="BF608" i="4"/>
  <c r="BG608" i="4" s="1"/>
  <c r="BP607" i="4"/>
  <c r="BQ607" i="4" s="1"/>
  <c r="AY609" i="4"/>
  <c r="H625" i="4"/>
  <c r="U652" i="4" l="1"/>
  <c r="X652" i="4" s="1"/>
  <c r="W651" i="4"/>
  <c r="Z651" i="4" s="1"/>
  <c r="AA651" i="4" s="1"/>
  <c r="S652" i="4"/>
  <c r="AE652" i="4" s="1"/>
  <c r="AP650" i="4"/>
  <c r="AQ650" i="4" s="1"/>
  <c r="BH608" i="4"/>
  <c r="BS608" i="4" s="1"/>
  <c r="BL608" i="4"/>
  <c r="BM608" i="4" s="1"/>
  <c r="BN608" i="4" s="1"/>
  <c r="BO608" i="4" s="1"/>
  <c r="BK609" i="4"/>
  <c r="BB609" i="4"/>
  <c r="BW607" i="4"/>
  <c r="BR607" i="4"/>
  <c r="BX607" i="4" s="1"/>
  <c r="G626" i="4"/>
  <c r="J626" i="4" s="1"/>
  <c r="K626" i="4" s="1"/>
  <c r="I625" i="4"/>
  <c r="L625" i="4" s="1"/>
  <c r="AB646" i="15" s="1"/>
  <c r="CA607" i="4" l="1"/>
  <c r="AF602" i="15"/>
  <c r="AB651" i="4"/>
  <c r="AM651" i="4" s="1"/>
  <c r="AF651" i="4"/>
  <c r="AG651" i="4" s="1"/>
  <c r="AH651" i="4" s="1"/>
  <c r="AI651" i="4" s="1"/>
  <c r="Y652" i="4"/>
  <c r="AR650" i="4"/>
  <c r="AD699" i="15" s="1"/>
  <c r="V652" i="4"/>
  <c r="BP608" i="4"/>
  <c r="BR608" i="4" s="1"/>
  <c r="BT608" i="4"/>
  <c r="BU608" i="4"/>
  <c r="BV608" i="4" s="1"/>
  <c r="BA610" i="4"/>
  <c r="BC609" i="4"/>
  <c r="BY608" i="4"/>
  <c r="BZ608" i="4" s="1"/>
  <c r="AL617" i="15" s="1"/>
  <c r="E624" i="12"/>
  <c r="F624" i="12" s="1"/>
  <c r="H624" i="12" s="1"/>
  <c r="O625" i="4"/>
  <c r="E626" i="4"/>
  <c r="AJ651" i="4" l="1"/>
  <c r="AK651" i="4"/>
  <c r="U653" i="4"/>
  <c r="X653" i="4" s="1"/>
  <c r="Y653" i="4" s="1"/>
  <c r="W652" i="4"/>
  <c r="Z652" i="4" s="1"/>
  <c r="AA652" i="4" s="1"/>
  <c r="AS651" i="4"/>
  <c r="AT651" i="4" s="1"/>
  <c r="AJ660" i="15" s="1"/>
  <c r="AL651" i="4"/>
  <c r="AR651" i="4" s="1"/>
  <c r="E649" i="14"/>
  <c r="F649" i="14" s="1"/>
  <c r="H649" i="14" s="1"/>
  <c r="AU650" i="4"/>
  <c r="AN651" i="4"/>
  <c r="AO651" i="4"/>
  <c r="AP651" i="4" s="1"/>
  <c r="BX608" i="4"/>
  <c r="BF609" i="4"/>
  <c r="BG609" i="4" s="1"/>
  <c r="AY610" i="4"/>
  <c r="BK610" i="4" s="1"/>
  <c r="BD610" i="4"/>
  <c r="BQ608" i="4"/>
  <c r="H626" i="4"/>
  <c r="CA608" i="4" l="1"/>
  <c r="AF605" i="15"/>
  <c r="E650" i="14"/>
  <c r="F650" i="14" s="1"/>
  <c r="H650" i="14" s="1"/>
  <c r="AD702" i="15"/>
  <c r="AU651" i="4"/>
  <c r="AB652" i="4"/>
  <c r="AM652" i="4" s="1"/>
  <c r="AN652" i="4" s="1"/>
  <c r="AF652" i="4"/>
  <c r="S653" i="4"/>
  <c r="AQ651" i="4"/>
  <c r="BW608" i="4"/>
  <c r="BH609" i="4"/>
  <c r="BS609" i="4" s="1"/>
  <c r="BL609" i="4"/>
  <c r="BM609" i="4" s="1"/>
  <c r="BN609" i="4" s="1"/>
  <c r="BO609" i="4" s="1"/>
  <c r="BE610" i="4"/>
  <c r="BB610" i="4"/>
  <c r="G627" i="4"/>
  <c r="J627" i="4" s="1"/>
  <c r="K627" i="4" s="1"/>
  <c r="I626" i="4"/>
  <c r="L626" i="4" s="1"/>
  <c r="AB648" i="15" s="1"/>
  <c r="AO652" i="4" l="1"/>
  <c r="AP652" i="4"/>
  <c r="AG652" i="4"/>
  <c r="AH652" i="4" s="1"/>
  <c r="AI652" i="4" s="1"/>
  <c r="AS652" i="4"/>
  <c r="AT652" i="4" s="1"/>
  <c r="AJ661" i="15" s="1"/>
  <c r="AE653" i="4"/>
  <c r="V653" i="4"/>
  <c r="BT609" i="4"/>
  <c r="BU609" i="4"/>
  <c r="BV609" i="4" s="1"/>
  <c r="BY609" i="4"/>
  <c r="BZ609" i="4" s="1"/>
  <c r="AL618" i="15" s="1"/>
  <c r="BP609" i="4"/>
  <c r="BR609" i="4" s="1"/>
  <c r="BA611" i="4"/>
  <c r="BC610" i="4"/>
  <c r="BF610" i="4" s="1"/>
  <c r="BG610" i="4" s="1"/>
  <c r="E627" i="4"/>
  <c r="H627" i="4" s="1"/>
  <c r="O626" i="4"/>
  <c r="E625" i="12"/>
  <c r="F625" i="12" s="1"/>
  <c r="H625" i="12" s="1"/>
  <c r="AJ652" i="4" l="1"/>
  <c r="W653" i="4"/>
  <c r="Z653" i="4" s="1"/>
  <c r="AA653" i="4" s="1"/>
  <c r="U654" i="4"/>
  <c r="S654" i="4"/>
  <c r="BQ609" i="4"/>
  <c r="BX609" i="4"/>
  <c r="BH610" i="4"/>
  <c r="BL610" i="4"/>
  <c r="BM610" i="4" s="1"/>
  <c r="BN610" i="4" s="1"/>
  <c r="BO610" i="4" s="1"/>
  <c r="BD611" i="4"/>
  <c r="AY611" i="4"/>
  <c r="BW609" i="4"/>
  <c r="G628" i="4"/>
  <c r="J628" i="4" s="1"/>
  <c r="K628" i="4" s="1"/>
  <c r="I627" i="4"/>
  <c r="L627" i="4" s="1"/>
  <c r="AB650" i="15" s="1"/>
  <c r="CA609" i="4" l="1"/>
  <c r="AF608" i="15"/>
  <c r="AB653" i="4"/>
  <c r="AM653" i="4" s="1"/>
  <c r="AF653" i="4"/>
  <c r="AG653" i="4" s="1"/>
  <c r="AH653" i="4" s="1"/>
  <c r="AI653" i="4" s="1"/>
  <c r="AJ653" i="4" s="1"/>
  <c r="AL652" i="4"/>
  <c r="AR652" i="4" s="1"/>
  <c r="AD705" i="15" s="1"/>
  <c r="AQ652" i="4"/>
  <c r="AK652" i="4"/>
  <c r="V654" i="4"/>
  <c r="AE654" i="4"/>
  <c r="X654" i="4"/>
  <c r="BS610" i="4"/>
  <c r="BT610" i="4" s="1"/>
  <c r="BP610" i="4"/>
  <c r="BQ610" i="4" s="1"/>
  <c r="BB611" i="4"/>
  <c r="BK611" i="4"/>
  <c r="BY610" i="4"/>
  <c r="BZ610" i="4" s="1"/>
  <c r="AL619" i="15" s="1"/>
  <c r="BE611" i="4"/>
  <c r="E628" i="4"/>
  <c r="E626" i="12"/>
  <c r="F626" i="12" s="1"/>
  <c r="H626" i="12" s="1"/>
  <c r="O627" i="4"/>
  <c r="AK653" i="4" l="1"/>
  <c r="E651" i="14"/>
  <c r="F651" i="14" s="1"/>
  <c r="H651" i="14" s="1"/>
  <c r="AU652" i="4"/>
  <c r="U655" i="4"/>
  <c r="X655" i="4" s="1"/>
  <c r="W654" i="4"/>
  <c r="S655" i="4"/>
  <c r="AE655" i="4" s="1"/>
  <c r="AS653" i="4"/>
  <c r="AT653" i="4" s="1"/>
  <c r="AJ662" i="15" s="1"/>
  <c r="AL653" i="4"/>
  <c r="Y654" i="4"/>
  <c r="AN653" i="4"/>
  <c r="AO653" i="4"/>
  <c r="BU610" i="4"/>
  <c r="BV610" i="4" s="1"/>
  <c r="BW610" i="4" s="1"/>
  <c r="BR610" i="4"/>
  <c r="BA612" i="4"/>
  <c r="BC611" i="4"/>
  <c r="BF611" i="4" s="1"/>
  <c r="BG611" i="4" s="1"/>
  <c r="H628" i="4"/>
  <c r="Y655" i="4" l="1"/>
  <c r="V655" i="4"/>
  <c r="AP653" i="4"/>
  <c r="AQ653" i="4" s="1"/>
  <c r="Z654" i="4"/>
  <c r="AA654" i="4" s="1"/>
  <c r="BH611" i="4"/>
  <c r="BS611" i="4" s="1"/>
  <c r="BL611" i="4"/>
  <c r="BM611" i="4" s="1"/>
  <c r="BN611" i="4" s="1"/>
  <c r="BO611" i="4" s="1"/>
  <c r="BP611" i="4" s="1"/>
  <c r="AY612" i="4"/>
  <c r="BD612" i="4"/>
  <c r="BX610" i="4"/>
  <c r="I628" i="4"/>
  <c r="L628" i="4" s="1"/>
  <c r="AB653" i="15" s="1"/>
  <c r="G629" i="4"/>
  <c r="J629" i="4" s="1"/>
  <c r="K629" i="4" s="1"/>
  <c r="AR653" i="4" l="1"/>
  <c r="AU653" i="4" s="1"/>
  <c r="CA610" i="4"/>
  <c r="AF611" i="15"/>
  <c r="E652" i="14"/>
  <c r="F652" i="14" s="1"/>
  <c r="H652" i="14" s="1"/>
  <c r="AD707" i="15"/>
  <c r="AB654" i="4"/>
  <c r="AM654" i="4" s="1"/>
  <c r="AF654" i="4"/>
  <c r="AS654" i="4" s="1"/>
  <c r="AT654" i="4" s="1"/>
  <c r="AJ663" i="15" s="1"/>
  <c r="U656" i="4"/>
  <c r="W655" i="4"/>
  <c r="Z655" i="4" s="1"/>
  <c r="AA655" i="4" s="1"/>
  <c r="BT611" i="4"/>
  <c r="BU611" i="4"/>
  <c r="BV611" i="4" s="1"/>
  <c r="BQ611" i="4"/>
  <c r="BE612" i="4"/>
  <c r="BR611" i="4"/>
  <c r="BY611" i="4"/>
  <c r="BZ611" i="4" s="1"/>
  <c r="AL620" i="15" s="1"/>
  <c r="BK612" i="4"/>
  <c r="BB612" i="4"/>
  <c r="E629" i="4"/>
  <c r="O628" i="4"/>
  <c r="E627" i="12"/>
  <c r="F627" i="12" s="1"/>
  <c r="H627" i="12" s="1"/>
  <c r="AG654" i="4" l="1"/>
  <c r="AH654" i="4" s="1"/>
  <c r="AI654" i="4" s="1"/>
  <c r="X656" i="4"/>
  <c r="Y656" i="4" s="1"/>
  <c r="S656" i="4"/>
  <c r="AB655" i="4"/>
  <c r="AM655" i="4" s="1"/>
  <c r="AN655" i="4" s="1"/>
  <c r="AF655" i="4"/>
  <c r="AG655" i="4"/>
  <c r="AH655" i="4" s="1"/>
  <c r="AI655" i="4" s="1"/>
  <c r="AN654" i="4"/>
  <c r="AO654" i="4"/>
  <c r="BW611" i="4"/>
  <c r="BC612" i="4"/>
  <c r="BF612" i="4" s="1"/>
  <c r="BG612" i="4" s="1"/>
  <c r="BA613" i="4"/>
  <c r="AY613" i="4" s="1"/>
  <c r="H629" i="4"/>
  <c r="I629" i="4" s="1"/>
  <c r="L629" i="4" s="1"/>
  <c r="O629" i="4" l="1"/>
  <c r="AB651" i="15"/>
  <c r="AS655" i="4"/>
  <c r="AT655" i="4" s="1"/>
  <c r="AJ664" i="15" s="1"/>
  <c r="AJ655" i="4"/>
  <c r="AP654" i="4"/>
  <c r="AO655" i="4" s="1"/>
  <c r="AE656" i="4"/>
  <c r="V656" i="4"/>
  <c r="AJ654" i="4"/>
  <c r="E628" i="12"/>
  <c r="F628" i="12" s="1"/>
  <c r="H628" i="12" s="1"/>
  <c r="G630" i="4"/>
  <c r="J630" i="4" s="1"/>
  <c r="K630" i="4" s="1"/>
  <c r="BH612" i="4"/>
  <c r="BS612" i="4" s="1"/>
  <c r="BL612" i="4"/>
  <c r="BM612" i="4" s="1"/>
  <c r="BN612" i="4" s="1"/>
  <c r="BO612" i="4" s="1"/>
  <c r="BP612" i="4" s="1"/>
  <c r="BB613" i="4"/>
  <c r="BK613" i="4"/>
  <c r="BD613" i="4"/>
  <c r="BX611" i="4"/>
  <c r="CA611" i="4" l="1"/>
  <c r="AF613" i="15"/>
  <c r="AK655" i="4"/>
  <c r="AL654" i="4"/>
  <c r="AR654" i="4" s="1"/>
  <c r="AD676" i="15" s="1"/>
  <c r="AQ654" i="4"/>
  <c r="AK654" i="4"/>
  <c r="AL655" i="4"/>
  <c r="AP655" i="4"/>
  <c r="AQ655" i="4" s="1"/>
  <c r="U657" i="4"/>
  <c r="X657" i="4" s="1"/>
  <c r="W656" i="4"/>
  <c r="Z656" i="4" s="1"/>
  <c r="AA656" i="4" s="1"/>
  <c r="E630" i="4"/>
  <c r="H630" i="4" s="1"/>
  <c r="BT612" i="4"/>
  <c r="BU612" i="4"/>
  <c r="BV612" i="4" s="1"/>
  <c r="BQ612" i="4"/>
  <c r="BE613" i="4"/>
  <c r="BR612" i="4"/>
  <c r="BY612" i="4"/>
  <c r="BZ612" i="4" s="1"/>
  <c r="AL621" i="15" s="1"/>
  <c r="BA614" i="4"/>
  <c r="BC613" i="4"/>
  <c r="S657" i="4" l="1"/>
  <c r="AE657" i="4" s="1"/>
  <c r="E653" i="14"/>
  <c r="F653" i="14" s="1"/>
  <c r="H653" i="14" s="1"/>
  <c r="AU654" i="4"/>
  <c r="AF656" i="4"/>
  <c r="AG656" i="4" s="1"/>
  <c r="AH656" i="4" s="1"/>
  <c r="AI656" i="4" s="1"/>
  <c r="AJ656" i="4" s="1"/>
  <c r="AK656" i="4" s="1"/>
  <c r="AB656" i="4"/>
  <c r="AM656" i="4" s="1"/>
  <c r="AR655" i="4"/>
  <c r="AD701" i="15" s="1"/>
  <c r="Y657" i="4"/>
  <c r="BF613" i="4"/>
  <c r="BG613" i="4" s="1"/>
  <c r="BL613" i="4" s="1"/>
  <c r="BM613" i="4" s="1"/>
  <c r="BN613" i="4" s="1"/>
  <c r="BO613" i="4" s="1"/>
  <c r="BD614" i="4"/>
  <c r="BE614" i="4" s="1"/>
  <c r="BW612" i="4"/>
  <c r="AY614" i="4"/>
  <c r="I630" i="4"/>
  <c r="L630" i="4" s="1"/>
  <c r="AB659" i="15" s="1"/>
  <c r="G631" i="4"/>
  <c r="V657" i="4" l="1"/>
  <c r="U658" i="4" s="1"/>
  <c r="X658" i="4" s="1"/>
  <c r="Y658" i="4" s="1"/>
  <c r="AS656" i="4"/>
  <c r="AT656" i="4" s="1"/>
  <c r="AJ39" i="15" s="1"/>
  <c r="AL656" i="4"/>
  <c r="E654" i="14"/>
  <c r="F654" i="14" s="1"/>
  <c r="H654" i="14" s="1"/>
  <c r="AU655" i="4"/>
  <c r="AN656" i="4"/>
  <c r="AO656" i="4"/>
  <c r="W657" i="4"/>
  <c r="Z657" i="4" s="1"/>
  <c r="AA657" i="4" s="1"/>
  <c r="BH613" i="4"/>
  <c r="BS613" i="4" s="1"/>
  <c r="BX612" i="4"/>
  <c r="BP613" i="4"/>
  <c r="BQ613" i="4" s="1"/>
  <c r="BK614" i="4"/>
  <c r="BB614" i="4"/>
  <c r="BY613" i="4"/>
  <c r="BZ613" i="4" s="1"/>
  <c r="AL622" i="15" s="1"/>
  <c r="E631" i="4"/>
  <c r="J631" i="4"/>
  <c r="K631" i="4" s="1"/>
  <c r="E629" i="12"/>
  <c r="F629" i="12" s="1"/>
  <c r="H629" i="12" s="1"/>
  <c r="O630" i="4"/>
  <c r="CA612" i="4" l="1"/>
  <c r="AF615" i="15"/>
  <c r="S658" i="4"/>
  <c r="AE658" i="4" s="1"/>
  <c r="AP656" i="4"/>
  <c r="AQ656" i="4" s="1"/>
  <c r="AF657" i="4"/>
  <c r="AS657" i="4" s="1"/>
  <c r="AT657" i="4" s="1"/>
  <c r="AJ55" i="15" s="1"/>
  <c r="AG657" i="4"/>
  <c r="AH657" i="4" s="1"/>
  <c r="AI657" i="4" s="1"/>
  <c r="AB657" i="4"/>
  <c r="AM657" i="4" s="1"/>
  <c r="AN657" i="4" s="1"/>
  <c r="BT613" i="4"/>
  <c r="BU613" i="4"/>
  <c r="BV613" i="4" s="1"/>
  <c r="BW613" i="4" s="1"/>
  <c r="BR613" i="4"/>
  <c r="BC614" i="4"/>
  <c r="BF614" i="4" s="1"/>
  <c r="BG614" i="4" s="1"/>
  <c r="BA615" i="4"/>
  <c r="H631" i="4"/>
  <c r="V658" i="4" l="1"/>
  <c r="AO657" i="4"/>
  <c r="AJ657" i="4"/>
  <c r="W658" i="4"/>
  <c r="Z658" i="4" s="1"/>
  <c r="AA658" i="4" s="1"/>
  <c r="U659" i="4"/>
  <c r="X659" i="4" s="1"/>
  <c r="Y659" i="4" s="1"/>
  <c r="AR656" i="4"/>
  <c r="AD516" i="15" s="1"/>
  <c r="BL614" i="4"/>
  <c r="BM614" i="4" s="1"/>
  <c r="BN614" i="4" s="1"/>
  <c r="BO614" i="4" s="1"/>
  <c r="BH614" i="4"/>
  <c r="BS614" i="4" s="1"/>
  <c r="BX613" i="4"/>
  <c r="AY615" i="4"/>
  <c r="BD615" i="4"/>
  <c r="I631" i="4"/>
  <c r="L631" i="4" s="1"/>
  <c r="AB662" i="15" s="1"/>
  <c r="G632" i="4"/>
  <c r="J632" i="4" s="1"/>
  <c r="K632" i="4" s="1"/>
  <c r="CA613" i="4" l="1"/>
  <c r="AF617" i="15"/>
  <c r="S659" i="4"/>
  <c r="AE659" i="4" s="1"/>
  <c r="AF658" i="4"/>
  <c r="AB658" i="4"/>
  <c r="AM658" i="4" s="1"/>
  <c r="AN658" i="4" s="1"/>
  <c r="V659" i="4"/>
  <c r="AL657" i="4"/>
  <c r="AK657" i="4"/>
  <c r="E655" i="14"/>
  <c r="F655" i="14" s="1"/>
  <c r="H655" i="14" s="1"/>
  <c r="AU656" i="4"/>
  <c r="AP657" i="4"/>
  <c r="AQ657" i="4" s="1"/>
  <c r="BT614" i="4"/>
  <c r="BU614" i="4"/>
  <c r="BV614" i="4" s="1"/>
  <c r="BK615" i="4"/>
  <c r="BB615" i="4"/>
  <c r="BE615" i="4"/>
  <c r="BP614" i="4"/>
  <c r="BR614" i="4" s="1"/>
  <c r="BY614" i="4"/>
  <c r="BZ614" i="4" s="1"/>
  <c r="AL623" i="15" s="1"/>
  <c r="E632" i="4"/>
  <c r="O631" i="4"/>
  <c r="E630" i="12"/>
  <c r="F630" i="12" s="1"/>
  <c r="H630" i="12" s="1"/>
  <c r="AR657" i="4" l="1"/>
  <c r="AD564" i="15" s="1"/>
  <c r="E656" i="14"/>
  <c r="F656" i="14" s="1"/>
  <c r="H656" i="14" s="1"/>
  <c r="AU657" i="4"/>
  <c r="W659" i="4"/>
  <c r="Z659" i="4" s="1"/>
  <c r="AA659" i="4" s="1"/>
  <c r="U660" i="4"/>
  <c r="X660" i="4" s="1"/>
  <c r="Y660" i="4" s="1"/>
  <c r="AO658" i="4"/>
  <c r="AG658" i="4"/>
  <c r="AH658" i="4" s="1"/>
  <c r="AI658" i="4" s="1"/>
  <c r="AJ658" i="4" s="1"/>
  <c r="AS658" i="4"/>
  <c r="AT658" i="4" s="1"/>
  <c r="AJ21" i="15" s="1"/>
  <c r="BQ614" i="4"/>
  <c r="BC615" i="4"/>
  <c r="BF615" i="4" s="1"/>
  <c r="BG615" i="4" s="1"/>
  <c r="BA616" i="4"/>
  <c r="BW614" i="4"/>
  <c r="H632" i="4"/>
  <c r="AK658" i="4" l="1"/>
  <c r="AF659" i="4"/>
  <c r="AB659" i="4"/>
  <c r="AM659" i="4" s="1"/>
  <c r="AN659" i="4" s="1"/>
  <c r="AG659" i="4"/>
  <c r="AH659" i="4" s="1"/>
  <c r="AI659" i="4" s="1"/>
  <c r="AJ659" i="4" s="1"/>
  <c r="AK659" i="4" s="1"/>
  <c r="AP658" i="4"/>
  <c r="AQ658" i="4" s="1"/>
  <c r="AL658" i="4"/>
  <c r="S660" i="4"/>
  <c r="BX614" i="4"/>
  <c r="AY616" i="4"/>
  <c r="BD616" i="4"/>
  <c r="BL615" i="4"/>
  <c r="BM615" i="4" s="1"/>
  <c r="BN615" i="4" s="1"/>
  <c r="BO615" i="4" s="1"/>
  <c r="BH615" i="4"/>
  <c r="BS615" i="4" s="1"/>
  <c r="G633" i="4"/>
  <c r="I632" i="4"/>
  <c r="L632" i="4" s="1"/>
  <c r="AB663" i="15" s="1"/>
  <c r="CA614" i="4" l="1"/>
  <c r="AF619" i="15"/>
  <c r="AO659" i="4"/>
  <c r="AP659" i="4" s="1"/>
  <c r="AQ659" i="4" s="1"/>
  <c r="AS659" i="4"/>
  <c r="AT659" i="4" s="1"/>
  <c r="AL659" i="4"/>
  <c r="AR659" i="4" s="1"/>
  <c r="AD379" i="15" s="1"/>
  <c r="AE660" i="4"/>
  <c r="V660" i="4"/>
  <c r="AR658" i="4"/>
  <c r="AD27" i="15" s="1"/>
  <c r="BT615" i="4"/>
  <c r="BU615" i="4"/>
  <c r="BV615" i="4" s="1"/>
  <c r="BP615" i="4"/>
  <c r="BR615" i="4" s="1"/>
  <c r="BE616" i="4"/>
  <c r="BB616" i="4"/>
  <c r="BK616" i="4"/>
  <c r="BY615" i="4"/>
  <c r="BZ615" i="4" s="1"/>
  <c r="AL624" i="15" s="1"/>
  <c r="O632" i="4"/>
  <c r="E631" i="12"/>
  <c r="F631" i="12" s="1"/>
  <c r="H631" i="12" s="1"/>
  <c r="E633" i="4"/>
  <c r="J633" i="4"/>
  <c r="K633" i="4" s="1"/>
  <c r="E658" i="14" l="1"/>
  <c r="F658" i="14" s="1"/>
  <c r="H658" i="14" s="1"/>
  <c r="AU659" i="4"/>
  <c r="AJ665" i="15"/>
  <c r="E657" i="14"/>
  <c r="F657" i="14" s="1"/>
  <c r="H657" i="14" s="1"/>
  <c r="AU658" i="4"/>
  <c r="U661" i="4"/>
  <c r="X661" i="4" s="1"/>
  <c r="Y661" i="4" s="1"/>
  <c r="W660" i="4"/>
  <c r="Z660" i="4" s="1"/>
  <c r="AA660" i="4" s="1"/>
  <c r="BQ615" i="4"/>
  <c r="BA617" i="4"/>
  <c r="BC616" i="4"/>
  <c r="BF616" i="4" s="1"/>
  <c r="BG616" i="4" s="1"/>
  <c r="BW615" i="4"/>
  <c r="H633" i="4"/>
  <c r="AF660" i="4" l="1"/>
  <c r="AB660" i="4"/>
  <c r="AM660" i="4" s="1"/>
  <c r="S661" i="4"/>
  <c r="BH616" i="4"/>
  <c r="BS616" i="4" s="1"/>
  <c r="BL616" i="4"/>
  <c r="BM616" i="4" s="1"/>
  <c r="BN616" i="4" s="1"/>
  <c r="BO616" i="4" s="1"/>
  <c r="AY617" i="4"/>
  <c r="BD617" i="4"/>
  <c r="BX615" i="4"/>
  <c r="I633" i="4"/>
  <c r="L633" i="4" s="1"/>
  <c r="AB667" i="15" s="1"/>
  <c r="G634" i="4"/>
  <c r="J634" i="4" s="1"/>
  <c r="K634" i="4" s="1"/>
  <c r="CA615" i="4" l="1"/>
  <c r="AF621" i="15"/>
  <c r="AE661" i="4"/>
  <c r="V661" i="4"/>
  <c r="AO660" i="4"/>
  <c r="AP660" i="4" s="1"/>
  <c r="AN660" i="4"/>
  <c r="AG660" i="4"/>
  <c r="AH660" i="4" s="1"/>
  <c r="AI660" i="4" s="1"/>
  <c r="AS660" i="4"/>
  <c r="AT660" i="4" s="1"/>
  <c r="AJ666" i="15" s="1"/>
  <c r="BT616" i="4"/>
  <c r="BU616" i="4"/>
  <c r="BV616" i="4" s="1"/>
  <c r="BE617" i="4"/>
  <c r="BP616" i="4"/>
  <c r="BQ616" i="4" s="1"/>
  <c r="BY616" i="4"/>
  <c r="BZ616" i="4" s="1"/>
  <c r="AL625" i="15" s="1"/>
  <c r="BK617" i="4"/>
  <c r="BB617" i="4"/>
  <c r="E634" i="4"/>
  <c r="E632" i="12"/>
  <c r="F632" i="12" s="1"/>
  <c r="H632" i="12" s="1"/>
  <c r="O633" i="4"/>
  <c r="U662" i="4" l="1"/>
  <c r="X662" i="4" s="1"/>
  <c r="Y662" i="4" s="1"/>
  <c r="W661" i="4"/>
  <c r="Z661" i="4" s="1"/>
  <c r="AA661" i="4" s="1"/>
  <c r="S662" i="4"/>
  <c r="AJ660" i="4"/>
  <c r="AL660" i="4" s="1"/>
  <c r="AR660" i="4" s="1"/>
  <c r="AD130" i="15" s="1"/>
  <c r="BR616" i="4"/>
  <c r="BX616" i="4" s="1"/>
  <c r="BA618" i="4"/>
  <c r="AY618" i="4" s="1"/>
  <c r="BC617" i="4"/>
  <c r="BF617" i="4" s="1"/>
  <c r="BG617" i="4" s="1"/>
  <c r="H634" i="4"/>
  <c r="I634" i="4" s="1"/>
  <c r="L634" i="4" s="1"/>
  <c r="AB669" i="15" s="1"/>
  <c r="CA616" i="4" l="1"/>
  <c r="AF623" i="15"/>
  <c r="AK660" i="4"/>
  <c r="AB661" i="4"/>
  <c r="AM661" i="4" s="1"/>
  <c r="AF661" i="4"/>
  <c r="AG661" i="4" s="1"/>
  <c r="AH661" i="4" s="1"/>
  <c r="AI661" i="4" s="1"/>
  <c r="AJ661" i="4" s="1"/>
  <c r="AK661" i="4" s="1"/>
  <c r="AE662" i="4"/>
  <c r="V662" i="4"/>
  <c r="E659" i="14"/>
  <c r="F659" i="14" s="1"/>
  <c r="H659" i="14" s="1"/>
  <c r="AU660" i="4"/>
  <c r="AQ660" i="4"/>
  <c r="BW616" i="4"/>
  <c r="BB618" i="4"/>
  <c r="BK618" i="4"/>
  <c r="BH617" i="4"/>
  <c r="BS617" i="4" s="1"/>
  <c r="BL617" i="4"/>
  <c r="BD618" i="4"/>
  <c r="G635" i="4"/>
  <c r="J635" i="4" s="1"/>
  <c r="K635" i="4" s="1"/>
  <c r="O634" i="4"/>
  <c r="E633" i="12"/>
  <c r="F633" i="12" s="1"/>
  <c r="H633" i="12" s="1"/>
  <c r="AL661" i="4" l="1"/>
  <c r="AS661" i="4"/>
  <c r="AT661" i="4" s="1"/>
  <c r="AJ667" i="15" s="1"/>
  <c r="W662" i="4"/>
  <c r="Z662" i="4" s="1"/>
  <c r="AA662" i="4" s="1"/>
  <c r="U663" i="4"/>
  <c r="AN661" i="4"/>
  <c r="AO661" i="4"/>
  <c r="AP661" i="4" s="1"/>
  <c r="AQ661" i="4" s="1"/>
  <c r="BT617" i="4"/>
  <c r="BU617" i="4"/>
  <c r="BV617" i="4" s="1"/>
  <c r="BE618" i="4"/>
  <c r="E635" i="4"/>
  <c r="H635" i="4" s="1"/>
  <c r="BM617" i="4"/>
  <c r="BN617" i="4" s="1"/>
  <c r="BO617" i="4" s="1"/>
  <c r="BY617" i="4"/>
  <c r="BZ617" i="4" s="1"/>
  <c r="AL626" i="15" s="1"/>
  <c r="BC618" i="4"/>
  <c r="BA619" i="4"/>
  <c r="AF662" i="4" l="1"/>
  <c r="AS662" i="4" s="1"/>
  <c r="AT662" i="4" s="1"/>
  <c r="AJ668" i="15" s="1"/>
  <c r="AB662" i="4"/>
  <c r="AM662" i="4" s="1"/>
  <c r="AN662" i="4" s="1"/>
  <c r="X663" i="4"/>
  <c r="Y663" i="4" s="1"/>
  <c r="S663" i="4"/>
  <c r="AR661" i="4"/>
  <c r="BD619" i="4"/>
  <c r="BE619" i="4" s="1"/>
  <c r="BF618" i="4"/>
  <c r="BG618" i="4" s="1"/>
  <c r="AY619" i="4"/>
  <c r="BP617" i="4"/>
  <c r="BR617" i="4" s="1"/>
  <c r="G636" i="4"/>
  <c r="J636" i="4" s="1"/>
  <c r="K636" i="4" s="1"/>
  <c r="I635" i="4"/>
  <c r="L635" i="4" s="1"/>
  <c r="AB672" i="15" s="1"/>
  <c r="AO662" i="4" l="1"/>
  <c r="AP662" i="4" s="1"/>
  <c r="E660" i="14"/>
  <c r="F660" i="14" s="1"/>
  <c r="H660" i="14" s="1"/>
  <c r="AD338" i="15"/>
  <c r="AG662" i="4"/>
  <c r="AH662" i="4" s="1"/>
  <c r="AI662" i="4" s="1"/>
  <c r="V663" i="4"/>
  <c r="AE663" i="4"/>
  <c r="AU661" i="4"/>
  <c r="BH618" i="4"/>
  <c r="BS618" i="4" s="1"/>
  <c r="BL618" i="4"/>
  <c r="BM618" i="4" s="1"/>
  <c r="BN618" i="4" s="1"/>
  <c r="BO618" i="4" s="1"/>
  <c r="BP618" i="4" s="1"/>
  <c r="BW617" i="4"/>
  <c r="BQ617" i="4"/>
  <c r="BK619" i="4"/>
  <c r="BB619" i="4"/>
  <c r="BX617" i="4"/>
  <c r="E636" i="4"/>
  <c r="H636" i="4" s="1"/>
  <c r="O635" i="4"/>
  <c r="E634" i="12"/>
  <c r="F634" i="12" s="1"/>
  <c r="H634" i="12" s="1"/>
  <c r="CA617" i="4" l="1"/>
  <c r="AF625" i="15"/>
  <c r="U664" i="4"/>
  <c r="W663" i="4"/>
  <c r="Z663" i="4" s="1"/>
  <c r="AA663" i="4" s="1"/>
  <c r="AJ662" i="4"/>
  <c r="AK662" i="4" s="1"/>
  <c r="BT618" i="4"/>
  <c r="BU618" i="4"/>
  <c r="BV618" i="4" s="1"/>
  <c r="BR618" i="4"/>
  <c r="BY618" i="4"/>
  <c r="BZ618" i="4" s="1"/>
  <c r="AL627" i="15" s="1"/>
  <c r="BA620" i="4"/>
  <c r="BC619" i="4"/>
  <c r="BF619" i="4" s="1"/>
  <c r="BG619" i="4" s="1"/>
  <c r="BQ618" i="4"/>
  <c r="G637" i="4"/>
  <c r="J637" i="4" s="1"/>
  <c r="K637" i="4" s="1"/>
  <c r="I636" i="4"/>
  <c r="L636" i="4" s="1"/>
  <c r="AB674" i="15" s="1"/>
  <c r="AL662" i="4" l="1"/>
  <c r="AR662" i="4" s="1"/>
  <c r="AD360" i="15" s="1"/>
  <c r="AQ662" i="4"/>
  <c r="AF663" i="4"/>
  <c r="AS663" i="4" s="1"/>
  <c r="AT663" i="4" s="1"/>
  <c r="AJ669" i="15" s="1"/>
  <c r="AB663" i="4"/>
  <c r="AM663" i="4" s="1"/>
  <c r="S664" i="4"/>
  <c r="X664" i="4"/>
  <c r="Y664" i="4" s="1"/>
  <c r="BX618" i="4"/>
  <c r="BH619" i="4"/>
  <c r="BS619" i="4" s="1"/>
  <c r="BL619" i="4"/>
  <c r="BM619" i="4" s="1"/>
  <c r="BN619" i="4" s="1"/>
  <c r="BO619" i="4" s="1"/>
  <c r="BP619" i="4" s="1"/>
  <c r="AY620" i="4"/>
  <c r="BD620" i="4"/>
  <c r="BW618" i="4"/>
  <c r="E637" i="4"/>
  <c r="E635" i="12"/>
  <c r="F635" i="12" s="1"/>
  <c r="H635" i="12" s="1"/>
  <c r="O636" i="4"/>
  <c r="CA618" i="4" l="1"/>
  <c r="AF628" i="15"/>
  <c r="AN663" i="4"/>
  <c r="AO663" i="4"/>
  <c r="AP663" i="4" s="1"/>
  <c r="V664" i="4"/>
  <c r="AE664" i="4"/>
  <c r="AG663" i="4"/>
  <c r="AH663" i="4" s="1"/>
  <c r="AI663" i="4" s="1"/>
  <c r="AJ663" i="4" s="1"/>
  <c r="E661" i="14"/>
  <c r="F661" i="14" s="1"/>
  <c r="H661" i="14" s="1"/>
  <c r="AU662" i="4"/>
  <c r="BQ619" i="4"/>
  <c r="BE620" i="4"/>
  <c r="BR619" i="4"/>
  <c r="BY619" i="4"/>
  <c r="BZ619" i="4" s="1"/>
  <c r="AL628" i="15" s="1"/>
  <c r="BK620" i="4"/>
  <c r="BB620" i="4"/>
  <c r="BT619" i="4"/>
  <c r="BU619" i="4"/>
  <c r="BV619" i="4" s="1"/>
  <c r="H637" i="4"/>
  <c r="AL663" i="4" l="1"/>
  <c r="AR663" i="4" s="1"/>
  <c r="AD265" i="15" s="1"/>
  <c r="AK663" i="4"/>
  <c r="U665" i="4"/>
  <c r="W664" i="4"/>
  <c r="Z664" i="4" s="1"/>
  <c r="AA664" i="4" s="1"/>
  <c r="AQ663" i="4"/>
  <c r="E662" i="14"/>
  <c r="F662" i="14" s="1"/>
  <c r="H662" i="14" s="1"/>
  <c r="BW619" i="4"/>
  <c r="BC620" i="4"/>
  <c r="BF620" i="4" s="1"/>
  <c r="BG620" i="4" s="1"/>
  <c r="BA621" i="4"/>
  <c r="AY621" i="4" s="1"/>
  <c r="I637" i="4"/>
  <c r="L637" i="4" s="1"/>
  <c r="AB676" i="15" s="1"/>
  <c r="G638" i="4"/>
  <c r="AU663" i="4" l="1"/>
  <c r="AB664" i="4"/>
  <c r="AM664" i="4" s="1"/>
  <c r="AF664" i="4"/>
  <c r="X665" i="4"/>
  <c r="Y665" i="4" s="1"/>
  <c r="S665" i="4"/>
  <c r="BX619" i="4"/>
  <c r="BH620" i="4"/>
  <c r="BS620" i="4" s="1"/>
  <c r="BL620" i="4"/>
  <c r="BB621" i="4"/>
  <c r="BK621" i="4"/>
  <c r="BD621" i="4"/>
  <c r="J638" i="4"/>
  <c r="K638" i="4" s="1"/>
  <c r="E638" i="4"/>
  <c r="E636" i="12"/>
  <c r="F636" i="12" s="1"/>
  <c r="H636" i="12" s="1"/>
  <c r="O637" i="4"/>
  <c r="CA619" i="4" l="1"/>
  <c r="AF631" i="15"/>
  <c r="AE665" i="4"/>
  <c r="V665" i="4"/>
  <c r="AG664" i="4"/>
  <c r="AH664" i="4" s="1"/>
  <c r="AI664" i="4" s="1"/>
  <c r="AJ664" i="4" s="1"/>
  <c r="AS664" i="4"/>
  <c r="AT664" i="4" s="1"/>
  <c r="AJ670" i="15" s="1"/>
  <c r="AO664" i="4"/>
  <c r="AP664" i="4" s="1"/>
  <c r="AN664" i="4"/>
  <c r="BT620" i="4"/>
  <c r="BU620" i="4"/>
  <c r="BV620" i="4" s="1"/>
  <c r="BC621" i="4"/>
  <c r="BA622" i="4"/>
  <c r="BE621" i="4"/>
  <c r="BM620" i="4"/>
  <c r="BN620" i="4" s="1"/>
  <c r="BO620" i="4" s="1"/>
  <c r="BP620" i="4" s="1"/>
  <c r="BQ620" i="4" s="1"/>
  <c r="BY620" i="4"/>
  <c r="BZ620" i="4" s="1"/>
  <c r="AL629" i="15" s="1"/>
  <c r="H638" i="4"/>
  <c r="AK664" i="4" l="1"/>
  <c r="AQ664" i="4"/>
  <c r="W665" i="4"/>
  <c r="Z665" i="4" s="1"/>
  <c r="AA665" i="4" s="1"/>
  <c r="U666" i="4"/>
  <c r="AL664" i="4"/>
  <c r="AR664" i="4" s="1"/>
  <c r="BD622" i="4"/>
  <c r="BE622" i="4" s="1"/>
  <c r="BF621" i="4"/>
  <c r="BG621" i="4" s="1"/>
  <c r="AY622" i="4"/>
  <c r="BW620" i="4"/>
  <c r="BR620" i="4"/>
  <c r="G639" i="4"/>
  <c r="I638" i="4"/>
  <c r="L638" i="4" s="1"/>
  <c r="AB661" i="15" s="1"/>
  <c r="E663" i="14" l="1"/>
  <c r="F663" i="14" s="1"/>
  <c r="H663" i="14" s="1"/>
  <c r="AD324" i="15"/>
  <c r="AF665" i="4"/>
  <c r="AB665" i="4"/>
  <c r="AM665" i="4" s="1"/>
  <c r="X666" i="4"/>
  <c r="Y666" i="4" s="1"/>
  <c r="S666" i="4"/>
  <c r="AU664" i="4"/>
  <c r="BH621" i="4"/>
  <c r="BS621" i="4" s="1"/>
  <c r="BL621" i="4"/>
  <c r="BM621" i="4" s="1"/>
  <c r="BN621" i="4" s="1"/>
  <c r="BO621" i="4" s="1"/>
  <c r="BX620" i="4"/>
  <c r="BK622" i="4"/>
  <c r="BB622" i="4"/>
  <c r="O638" i="4"/>
  <c r="E637" i="12"/>
  <c r="F637" i="12" s="1"/>
  <c r="H637" i="12" s="1"/>
  <c r="J639" i="4"/>
  <c r="K639" i="4" s="1"/>
  <c r="E639" i="4"/>
  <c r="CA620" i="4" l="1"/>
  <c r="AF633" i="15"/>
  <c r="AE666" i="4"/>
  <c r="V666" i="4"/>
  <c r="AN665" i="4"/>
  <c r="AO665" i="4"/>
  <c r="AP665" i="4" s="1"/>
  <c r="AS665" i="4"/>
  <c r="AT665" i="4" s="1"/>
  <c r="AJ671" i="15" s="1"/>
  <c r="AG665" i="4"/>
  <c r="AH665" i="4" s="1"/>
  <c r="BY621" i="4"/>
  <c r="BZ621" i="4" s="1"/>
  <c r="AL630" i="15" s="1"/>
  <c r="BT621" i="4"/>
  <c r="BU621" i="4"/>
  <c r="BV621" i="4" s="1"/>
  <c r="BP621" i="4"/>
  <c r="BQ621" i="4" s="1"/>
  <c r="BC622" i="4"/>
  <c r="BF622" i="4" s="1"/>
  <c r="BG622" i="4" s="1"/>
  <c r="BA623" i="4"/>
  <c r="H639" i="4"/>
  <c r="U667" i="4" l="1"/>
  <c r="X667" i="4" s="1"/>
  <c r="Y667" i="4" s="1"/>
  <c r="W666" i="4"/>
  <c r="Z666" i="4" s="1"/>
  <c r="AA666" i="4" s="1"/>
  <c r="AI665" i="4"/>
  <c r="BW621" i="4"/>
  <c r="BR621" i="4"/>
  <c r="BX621" i="4" s="1"/>
  <c r="BH622" i="4"/>
  <c r="BS622" i="4" s="1"/>
  <c r="BL622" i="4"/>
  <c r="AY623" i="4"/>
  <c r="BD623" i="4"/>
  <c r="I639" i="4"/>
  <c r="L639" i="4" s="1"/>
  <c r="AB555" i="15" s="1"/>
  <c r="G640" i="4"/>
  <c r="CA621" i="4" l="1"/>
  <c r="AF635" i="15"/>
  <c r="AB666" i="4"/>
  <c r="AM666" i="4" s="1"/>
  <c r="AF666" i="4"/>
  <c r="AS666" i="4" s="1"/>
  <c r="AT666" i="4" s="1"/>
  <c r="AJ672" i="15" s="1"/>
  <c r="AJ665" i="4"/>
  <c r="AK665" i="4" s="1"/>
  <c r="S667" i="4"/>
  <c r="BT622" i="4"/>
  <c r="BU622" i="4"/>
  <c r="BV622" i="4" s="1"/>
  <c r="BB623" i="4"/>
  <c r="BK623" i="4"/>
  <c r="BM622" i="4"/>
  <c r="BN622" i="4" s="1"/>
  <c r="BO622" i="4" s="1"/>
  <c r="BY622" i="4"/>
  <c r="BZ622" i="4" s="1"/>
  <c r="AL631" i="15" s="1"/>
  <c r="BE623" i="4"/>
  <c r="J640" i="4"/>
  <c r="K640" i="4" s="1"/>
  <c r="E640" i="4"/>
  <c r="O639" i="4"/>
  <c r="E638" i="12"/>
  <c r="F638" i="12" s="1"/>
  <c r="H638" i="12" s="1"/>
  <c r="AQ665" i="4" l="1"/>
  <c r="AL665" i="4"/>
  <c r="AR665" i="4" s="1"/>
  <c r="AD340" i="15" s="1"/>
  <c r="AE667" i="4"/>
  <c r="V667" i="4"/>
  <c r="AG666" i="4"/>
  <c r="AH666" i="4" s="1"/>
  <c r="AI666" i="4" s="1"/>
  <c r="AN666" i="4"/>
  <c r="AO666" i="4"/>
  <c r="AP666" i="4" s="1"/>
  <c r="BA624" i="4"/>
  <c r="BC623" i="4"/>
  <c r="BF623" i="4" s="1"/>
  <c r="BG623" i="4" s="1"/>
  <c r="BP622" i="4"/>
  <c r="BR622" i="4" s="1"/>
  <c r="BX622" i="4" s="1"/>
  <c r="H640" i="4"/>
  <c r="CA622" i="4" l="1"/>
  <c r="AF637" i="15"/>
  <c r="E664" i="14"/>
  <c r="F664" i="14" s="1"/>
  <c r="H664" i="14" s="1"/>
  <c r="AU665" i="4"/>
  <c r="AJ666" i="4"/>
  <c r="AK666" i="4" s="1"/>
  <c r="W667" i="4"/>
  <c r="Z667" i="4" s="1"/>
  <c r="AA667" i="4" s="1"/>
  <c r="U668" i="4"/>
  <c r="BW622" i="4"/>
  <c r="BQ622" i="4"/>
  <c r="BH623" i="4"/>
  <c r="BS623" i="4" s="1"/>
  <c r="BL623" i="4"/>
  <c r="BM623" i="4" s="1"/>
  <c r="BN623" i="4" s="1"/>
  <c r="BO623" i="4" s="1"/>
  <c r="BP623" i="4" s="1"/>
  <c r="AY624" i="4"/>
  <c r="BD624" i="4"/>
  <c r="G641" i="4"/>
  <c r="J641" i="4" s="1"/>
  <c r="K641" i="4" s="1"/>
  <c r="I640" i="4"/>
  <c r="L640" i="4" s="1"/>
  <c r="AB638" i="15" s="1"/>
  <c r="AL666" i="4" l="1"/>
  <c r="AR666" i="4" s="1"/>
  <c r="AD346" i="15" s="1"/>
  <c r="AQ666" i="4"/>
  <c r="S668" i="4"/>
  <c r="X668" i="4"/>
  <c r="Y668" i="4" s="1"/>
  <c r="AF667" i="4"/>
  <c r="AB667" i="4"/>
  <c r="AM667" i="4" s="1"/>
  <c r="BQ623" i="4"/>
  <c r="BK624" i="4"/>
  <c r="BB624" i="4"/>
  <c r="BE624" i="4"/>
  <c r="BT623" i="4"/>
  <c r="BU623" i="4"/>
  <c r="BV623" i="4" s="1"/>
  <c r="BR623" i="4"/>
  <c r="BY623" i="4"/>
  <c r="BZ623" i="4" s="1"/>
  <c r="AL632" i="15" s="1"/>
  <c r="E639" i="12"/>
  <c r="F639" i="12" s="1"/>
  <c r="H639" i="12" s="1"/>
  <c r="O640" i="4"/>
  <c r="E641" i="4"/>
  <c r="AE668" i="4" l="1"/>
  <c r="V668" i="4"/>
  <c r="AO667" i="4"/>
  <c r="AP667" i="4" s="1"/>
  <c r="AN667" i="4"/>
  <c r="AS667" i="4"/>
  <c r="AT667" i="4" s="1"/>
  <c r="AJ673" i="15" s="1"/>
  <c r="AG667" i="4"/>
  <c r="AH667" i="4" s="1"/>
  <c r="AI667" i="4" s="1"/>
  <c r="AJ667" i="4" s="1"/>
  <c r="AL667" i="4" s="1"/>
  <c r="AR667" i="4" s="1"/>
  <c r="AD344" i="15" s="1"/>
  <c r="E665" i="14"/>
  <c r="F665" i="14" s="1"/>
  <c r="H665" i="14" s="1"/>
  <c r="AU666" i="4"/>
  <c r="BC624" i="4"/>
  <c r="BF624" i="4" s="1"/>
  <c r="BG624" i="4" s="1"/>
  <c r="BA625" i="4"/>
  <c r="AY625" i="4" s="1"/>
  <c r="BW623" i="4"/>
  <c r="BX623" i="4"/>
  <c r="AF640" i="15" s="1"/>
  <c r="H641" i="4"/>
  <c r="AK667" i="4" l="1"/>
  <c r="W668" i="4"/>
  <c r="Z668" i="4" s="1"/>
  <c r="AA668" i="4" s="1"/>
  <c r="U669" i="4"/>
  <c r="AQ667" i="4"/>
  <c r="E666" i="14"/>
  <c r="F666" i="14" s="1"/>
  <c r="H666" i="14" s="1"/>
  <c r="AU667" i="4"/>
  <c r="CA623" i="4"/>
  <c r="BD625" i="4"/>
  <c r="BH624" i="4"/>
  <c r="BS624" i="4" s="1"/>
  <c r="BL624" i="4"/>
  <c r="BB625" i="4"/>
  <c r="BK625" i="4"/>
  <c r="G642" i="4"/>
  <c r="J642" i="4" s="1"/>
  <c r="K642" i="4" s="1"/>
  <c r="I641" i="4"/>
  <c r="L641" i="4" s="1"/>
  <c r="AB678" i="15" s="1"/>
  <c r="X669" i="4" l="1"/>
  <c r="Y669" i="4" s="1"/>
  <c r="S669" i="4"/>
  <c r="AB668" i="4"/>
  <c r="AM668" i="4" s="1"/>
  <c r="AF668" i="4"/>
  <c r="BT624" i="4"/>
  <c r="BU624" i="4"/>
  <c r="BV624" i="4" s="1"/>
  <c r="BC625" i="4"/>
  <c r="BA626" i="4"/>
  <c r="BE625" i="4"/>
  <c r="BM624" i="4"/>
  <c r="BN624" i="4" s="1"/>
  <c r="BO624" i="4" s="1"/>
  <c r="BP624" i="4" s="1"/>
  <c r="BY624" i="4"/>
  <c r="BZ624" i="4" s="1"/>
  <c r="AL633" i="15" s="1"/>
  <c r="O641" i="4"/>
  <c r="E640" i="12"/>
  <c r="F640" i="12" s="1"/>
  <c r="H640" i="12" s="1"/>
  <c r="E642" i="4"/>
  <c r="AO668" i="4" l="1"/>
  <c r="AP668" i="4" s="1"/>
  <c r="AN668" i="4"/>
  <c r="AS668" i="4"/>
  <c r="AT668" i="4" s="1"/>
  <c r="AJ674" i="15" s="1"/>
  <c r="AE669" i="4"/>
  <c r="V669" i="4"/>
  <c r="AG668" i="4"/>
  <c r="AH668" i="4" s="1"/>
  <c r="AI668" i="4" s="1"/>
  <c r="BR624" i="4"/>
  <c r="BX624" i="4" s="1"/>
  <c r="AF643" i="15" s="1"/>
  <c r="BD626" i="4"/>
  <c r="BE626" i="4" s="1"/>
  <c r="BF625" i="4"/>
  <c r="BG625" i="4" s="1"/>
  <c r="BQ624" i="4"/>
  <c r="AY626" i="4"/>
  <c r="H642" i="4"/>
  <c r="W669" i="4" l="1"/>
  <c r="Z669" i="4" s="1"/>
  <c r="AA669" i="4" s="1"/>
  <c r="U670" i="4"/>
  <c r="AJ668" i="4"/>
  <c r="AK668" i="4" s="1"/>
  <c r="BH625" i="4"/>
  <c r="BS625" i="4" s="1"/>
  <c r="BU625" i="4" s="1"/>
  <c r="BV625" i="4" s="1"/>
  <c r="BL625" i="4"/>
  <c r="BM625" i="4" s="1"/>
  <c r="BN625" i="4" s="1"/>
  <c r="BO625" i="4" s="1"/>
  <c r="CA624" i="4"/>
  <c r="BW624" i="4"/>
  <c r="BK626" i="4"/>
  <c r="BB626" i="4"/>
  <c r="I642" i="4"/>
  <c r="L642" i="4" s="1"/>
  <c r="AB682" i="15" s="1"/>
  <c r="G643" i="4"/>
  <c r="J643" i="4" s="1"/>
  <c r="K643" i="4" s="1"/>
  <c r="AL668" i="4" l="1"/>
  <c r="AR668" i="4" s="1"/>
  <c r="AD354" i="15" s="1"/>
  <c r="X670" i="4"/>
  <c r="Y670" i="4" s="1"/>
  <c r="S670" i="4"/>
  <c r="AQ668" i="4"/>
  <c r="AB669" i="4"/>
  <c r="AM669" i="4" s="1"/>
  <c r="AF669" i="4"/>
  <c r="BT625" i="4"/>
  <c r="BY625" i="4"/>
  <c r="BZ625" i="4" s="1"/>
  <c r="AL634" i="15" s="1"/>
  <c r="BA627" i="4"/>
  <c r="BC626" i="4"/>
  <c r="BF626" i="4" s="1"/>
  <c r="BG626" i="4" s="1"/>
  <c r="BP625" i="4"/>
  <c r="E643" i="4"/>
  <c r="E641" i="12"/>
  <c r="F641" i="12" s="1"/>
  <c r="H641" i="12" s="1"/>
  <c r="O642" i="4"/>
  <c r="AE670" i="4" l="1"/>
  <c r="V670" i="4"/>
  <c r="AG669" i="4"/>
  <c r="AH669" i="4" s="1"/>
  <c r="AS669" i="4"/>
  <c r="AT669" i="4" s="1"/>
  <c r="AJ675" i="15" s="1"/>
  <c r="AO669" i="4"/>
  <c r="AP669" i="4" s="1"/>
  <c r="AN669" i="4"/>
  <c r="AU668" i="4"/>
  <c r="E667" i="14"/>
  <c r="F667" i="14" s="1"/>
  <c r="H667" i="14" s="1"/>
  <c r="BW625" i="4"/>
  <c r="BR625" i="4"/>
  <c r="BX625" i="4" s="1"/>
  <c r="AF645" i="15" s="1"/>
  <c r="BQ625" i="4"/>
  <c r="BH626" i="4"/>
  <c r="BS626" i="4" s="1"/>
  <c r="BL626" i="4"/>
  <c r="AY627" i="4"/>
  <c r="BD627" i="4"/>
  <c r="H643" i="4"/>
  <c r="I643" i="4" s="1"/>
  <c r="L643" i="4" s="1"/>
  <c r="AB683" i="15" s="1"/>
  <c r="AI669" i="4" l="1"/>
  <c r="U671" i="4"/>
  <c r="X671" i="4" s="1"/>
  <c r="Y671" i="4" s="1"/>
  <c r="W670" i="4"/>
  <c r="Z670" i="4" s="1"/>
  <c r="AA670" i="4" s="1"/>
  <c r="G644" i="4"/>
  <c r="J644" i="4" s="1"/>
  <c r="K644" i="4" s="1"/>
  <c r="CA625" i="4"/>
  <c r="BT626" i="4"/>
  <c r="BU626" i="4"/>
  <c r="BV626" i="4" s="1"/>
  <c r="BM626" i="4"/>
  <c r="BY626" i="4"/>
  <c r="BZ626" i="4" s="1"/>
  <c r="AL635" i="15" s="1"/>
  <c r="BK627" i="4"/>
  <c r="BB627" i="4"/>
  <c r="BE627" i="4"/>
  <c r="E642" i="12"/>
  <c r="F642" i="12" s="1"/>
  <c r="H642" i="12" s="1"/>
  <c r="O643" i="4"/>
  <c r="S671" i="4" l="1"/>
  <c r="AE671" i="4" s="1"/>
  <c r="V671" i="4"/>
  <c r="AB670" i="4"/>
  <c r="AM670" i="4" s="1"/>
  <c r="AF670" i="4"/>
  <c r="AS670" i="4" s="1"/>
  <c r="AT670" i="4" s="1"/>
  <c r="AJ676" i="15" s="1"/>
  <c r="AJ669" i="4"/>
  <c r="AK669" i="4" s="1"/>
  <c r="E644" i="4"/>
  <c r="H644" i="4" s="1"/>
  <c r="G645" i="4" s="1"/>
  <c r="J645" i="4" s="1"/>
  <c r="K645" i="4" s="1"/>
  <c r="W671" i="4"/>
  <c r="Z671" i="4" s="1"/>
  <c r="AA671" i="4" s="1"/>
  <c r="U672" i="4"/>
  <c r="X672" i="4" s="1"/>
  <c r="Y672" i="4" s="1"/>
  <c r="BC627" i="4"/>
  <c r="BF627" i="4" s="1"/>
  <c r="BG627" i="4" s="1"/>
  <c r="BA628" i="4"/>
  <c r="BN626" i="4"/>
  <c r="BO626" i="4" s="1"/>
  <c r="BP626" i="4" s="1"/>
  <c r="I644" i="4" l="1"/>
  <c r="L644" i="4" s="1"/>
  <c r="AB685" i="15" s="1"/>
  <c r="AG670" i="4"/>
  <c r="AH670" i="4" s="1"/>
  <c r="AI670" i="4" s="1"/>
  <c r="AJ670" i="4" s="1"/>
  <c r="AK670" i="4" s="1"/>
  <c r="AQ669" i="4"/>
  <c r="AL669" i="4"/>
  <c r="AR669" i="4" s="1"/>
  <c r="AD321" i="15" s="1"/>
  <c r="AN670" i="4"/>
  <c r="AO670" i="4"/>
  <c r="AP670" i="4" s="1"/>
  <c r="S672" i="4"/>
  <c r="AB671" i="4"/>
  <c r="AM671" i="4" s="1"/>
  <c r="AF671" i="4"/>
  <c r="AG671" i="4" s="1"/>
  <c r="AH671" i="4" s="1"/>
  <c r="AI671" i="4" s="1"/>
  <c r="E645" i="4"/>
  <c r="H645" i="4" s="1"/>
  <c r="BR626" i="4"/>
  <c r="BX626" i="4" s="1"/>
  <c r="AF647" i="15" s="1"/>
  <c r="BQ626" i="4"/>
  <c r="BW626" i="4"/>
  <c r="AY628" i="4"/>
  <c r="BD628" i="4"/>
  <c r="BH627" i="4"/>
  <c r="BS627" i="4" s="1"/>
  <c r="BL627" i="4"/>
  <c r="E643" i="12"/>
  <c r="F643" i="12" s="1"/>
  <c r="H643" i="12" s="1"/>
  <c r="O644" i="4"/>
  <c r="AQ670" i="4" l="1"/>
  <c r="AL670" i="4"/>
  <c r="AR670" i="4" s="1"/>
  <c r="AU669" i="4"/>
  <c r="E668" i="14"/>
  <c r="F668" i="14" s="1"/>
  <c r="H668" i="14" s="1"/>
  <c r="AJ671" i="4"/>
  <c r="AL671" i="4" s="1"/>
  <c r="AS671" i="4"/>
  <c r="AT671" i="4" s="1"/>
  <c r="AJ677" i="15" s="1"/>
  <c r="AN671" i="4"/>
  <c r="AO671" i="4"/>
  <c r="AE672" i="4"/>
  <c r="V672" i="4"/>
  <c r="CA626" i="4"/>
  <c r="BT627" i="4"/>
  <c r="BU627" i="4"/>
  <c r="BV627" i="4" s="1"/>
  <c r="BB628" i="4"/>
  <c r="BK628" i="4"/>
  <c r="BE628" i="4"/>
  <c r="BM627" i="4"/>
  <c r="BN627" i="4" s="1"/>
  <c r="BO627" i="4" s="1"/>
  <c r="BP627" i="4" s="1"/>
  <c r="BQ627" i="4" s="1"/>
  <c r="BY627" i="4"/>
  <c r="BZ627" i="4" s="1"/>
  <c r="AL636" i="15" s="1"/>
  <c r="I645" i="4"/>
  <c r="L645" i="4" s="1"/>
  <c r="AB686" i="15" s="1"/>
  <c r="G646" i="4"/>
  <c r="AK671" i="4" l="1"/>
  <c r="E669" i="14"/>
  <c r="F669" i="14" s="1"/>
  <c r="H669" i="14" s="1"/>
  <c r="AD341" i="15"/>
  <c r="AU670" i="4"/>
  <c r="U673" i="4"/>
  <c r="X673" i="4" s="1"/>
  <c r="W672" i="4"/>
  <c r="Z672" i="4" s="1"/>
  <c r="AA672" i="4" s="1"/>
  <c r="AP671" i="4"/>
  <c r="AR671" i="4" s="1"/>
  <c r="AD363" i="15" s="1"/>
  <c r="BR627" i="4"/>
  <c r="BC628" i="4"/>
  <c r="BF628" i="4" s="1"/>
  <c r="BG628" i="4" s="1"/>
  <c r="BA629" i="4"/>
  <c r="BW627" i="4"/>
  <c r="J646" i="4"/>
  <c r="K646" i="4" s="1"/>
  <c r="E646" i="4"/>
  <c r="O645" i="4"/>
  <c r="E644" i="12"/>
  <c r="F644" i="12" s="1"/>
  <c r="H644" i="12" s="1"/>
  <c r="E670" i="14" l="1"/>
  <c r="F670" i="14" s="1"/>
  <c r="H670" i="14" s="1"/>
  <c r="AU671" i="4"/>
  <c r="S673" i="4"/>
  <c r="AF672" i="4"/>
  <c r="AG672" i="4" s="1"/>
  <c r="AH672" i="4" s="1"/>
  <c r="AI672" i="4" s="1"/>
  <c r="AJ672" i="4" s="1"/>
  <c r="AK672" i="4" s="1"/>
  <c r="AB672" i="4"/>
  <c r="AM672" i="4" s="1"/>
  <c r="Y673" i="4"/>
  <c r="AQ671" i="4"/>
  <c r="AY629" i="4"/>
  <c r="BD629" i="4"/>
  <c r="BH628" i="4"/>
  <c r="BS628" i="4" s="1"/>
  <c r="BL628" i="4"/>
  <c r="BX627" i="4"/>
  <c r="AF649" i="15" s="1"/>
  <c r="H646" i="4"/>
  <c r="AN672" i="4" l="1"/>
  <c r="AO672" i="4"/>
  <c r="AE673" i="4"/>
  <c r="V673" i="4"/>
  <c r="AS672" i="4"/>
  <c r="AT672" i="4" s="1"/>
  <c r="AJ678" i="15" s="1"/>
  <c r="AL672" i="4"/>
  <c r="CA627" i="4"/>
  <c r="BE629" i="4"/>
  <c r="BY628" i="4"/>
  <c r="BZ628" i="4" s="1"/>
  <c r="AL637" i="15" s="1"/>
  <c r="BT628" i="4"/>
  <c r="BU628" i="4"/>
  <c r="BV628" i="4" s="1"/>
  <c r="BM628" i="4"/>
  <c r="BN628" i="4" s="1"/>
  <c r="BO628" i="4" s="1"/>
  <c r="BP628" i="4" s="1"/>
  <c r="BB629" i="4"/>
  <c r="BK629" i="4"/>
  <c r="G647" i="4"/>
  <c r="I646" i="4"/>
  <c r="L646" i="4" s="1"/>
  <c r="AB689" i="15" s="1"/>
  <c r="U674" i="4" l="1"/>
  <c r="X674" i="4" s="1"/>
  <c r="W673" i="4"/>
  <c r="Z673" i="4" s="1"/>
  <c r="AA673" i="4" s="1"/>
  <c r="AP672" i="4"/>
  <c r="AQ672" i="4" s="1"/>
  <c r="BA630" i="4"/>
  <c r="BC629" i="4"/>
  <c r="BF629" i="4" s="1"/>
  <c r="BG629" i="4" s="1"/>
  <c r="BR628" i="4"/>
  <c r="BQ628" i="4"/>
  <c r="BW628" i="4"/>
  <c r="E645" i="12"/>
  <c r="F645" i="12" s="1"/>
  <c r="H645" i="12" s="1"/>
  <c r="O646" i="4"/>
  <c r="J647" i="4"/>
  <c r="K647" i="4" s="1"/>
  <c r="E647" i="4"/>
  <c r="AR672" i="4" l="1"/>
  <c r="S674" i="4"/>
  <c r="AE674" i="4" s="1"/>
  <c r="AF673" i="4"/>
  <c r="AB673" i="4"/>
  <c r="AM673" i="4" s="1"/>
  <c r="Y674" i="4"/>
  <c r="AU672" i="4"/>
  <c r="BX628" i="4"/>
  <c r="BH629" i="4"/>
  <c r="BS629" i="4" s="1"/>
  <c r="BL629" i="4"/>
  <c r="AY630" i="4"/>
  <c r="BD630" i="4"/>
  <c r="H647" i="4"/>
  <c r="CA628" i="4" l="1"/>
  <c r="AF653" i="15"/>
  <c r="E671" i="14"/>
  <c r="F671" i="14" s="1"/>
  <c r="H671" i="14" s="1"/>
  <c r="AD371" i="15"/>
  <c r="V674" i="4"/>
  <c r="U675" i="4" s="1"/>
  <c r="X675" i="4" s="1"/>
  <c r="AS673" i="4"/>
  <c r="AT673" i="4" s="1"/>
  <c r="AJ679" i="15" s="1"/>
  <c r="AG673" i="4"/>
  <c r="AH673" i="4" s="1"/>
  <c r="AI673" i="4" s="1"/>
  <c r="AJ673" i="4" s="1"/>
  <c r="AK673" i="4" s="1"/>
  <c r="AN673" i="4"/>
  <c r="AO673" i="4"/>
  <c r="BT629" i="4"/>
  <c r="BU629" i="4"/>
  <c r="BV629" i="4" s="1"/>
  <c r="BY629" i="4"/>
  <c r="BZ629" i="4" s="1"/>
  <c r="AL638" i="15" s="1"/>
  <c r="BE630" i="4"/>
  <c r="BK630" i="4"/>
  <c r="BB630" i="4"/>
  <c r="BM629" i="4"/>
  <c r="BN629" i="4" s="1"/>
  <c r="BO629" i="4" s="1"/>
  <c r="BP629" i="4" s="1"/>
  <c r="G648" i="4"/>
  <c r="I647" i="4"/>
  <c r="L647" i="4" s="1"/>
  <c r="AB691" i="15" s="1"/>
  <c r="W674" i="4" l="1"/>
  <c r="Z674" i="4" s="1"/>
  <c r="AA674" i="4" s="1"/>
  <c r="AF674" i="4" s="1"/>
  <c r="AL673" i="4"/>
  <c r="AP673" i="4"/>
  <c r="AQ673" i="4" s="1"/>
  <c r="S675" i="4"/>
  <c r="Y675" i="4"/>
  <c r="AB674" i="4"/>
  <c r="AM674" i="4" s="1"/>
  <c r="AN674" i="4" s="1"/>
  <c r="BA631" i="4"/>
  <c r="BC630" i="4"/>
  <c r="BF630" i="4" s="1"/>
  <c r="BG630" i="4" s="1"/>
  <c r="BR629" i="4"/>
  <c r="BW629" i="4"/>
  <c r="BQ629" i="4"/>
  <c r="O647" i="4"/>
  <c r="E646" i="12"/>
  <c r="F646" i="12" s="1"/>
  <c r="H646" i="12" s="1"/>
  <c r="E648" i="4"/>
  <c r="J648" i="4"/>
  <c r="K648" i="4" s="1"/>
  <c r="AO674" i="4" l="1"/>
  <c r="AP674" i="4" s="1"/>
  <c r="AG674" i="4"/>
  <c r="AH674" i="4" s="1"/>
  <c r="AI674" i="4" s="1"/>
  <c r="AS674" i="4"/>
  <c r="AT674" i="4" s="1"/>
  <c r="AJ680" i="15" s="1"/>
  <c r="AR673" i="4"/>
  <c r="AD391" i="15" s="1"/>
  <c r="AE675" i="4"/>
  <c r="V675" i="4"/>
  <c r="BX629" i="4"/>
  <c r="BH630" i="4"/>
  <c r="BS630" i="4" s="1"/>
  <c r="BL630" i="4"/>
  <c r="BM630" i="4" s="1"/>
  <c r="BN630" i="4" s="1"/>
  <c r="BO630" i="4" s="1"/>
  <c r="BP630" i="4" s="1"/>
  <c r="AY631" i="4"/>
  <c r="BD631" i="4"/>
  <c r="H648" i="4"/>
  <c r="CA629" i="4" l="1"/>
  <c r="AF652" i="15"/>
  <c r="W675" i="4"/>
  <c r="Z675" i="4" s="1"/>
  <c r="AA675" i="4" s="1"/>
  <c r="U676" i="4"/>
  <c r="X676" i="4" s="1"/>
  <c r="E672" i="14"/>
  <c r="F672" i="14" s="1"/>
  <c r="H672" i="14" s="1"/>
  <c r="AU673" i="4"/>
  <c r="AJ674" i="4"/>
  <c r="AK674" i="4" s="1"/>
  <c r="BT630" i="4"/>
  <c r="BU630" i="4"/>
  <c r="BV630" i="4" s="1"/>
  <c r="BE631" i="4"/>
  <c r="BQ630" i="4"/>
  <c r="BY630" i="4"/>
  <c r="BZ630" i="4" s="1"/>
  <c r="AL639" i="15" s="1"/>
  <c r="BR630" i="4"/>
  <c r="BK631" i="4"/>
  <c r="BB631" i="4"/>
  <c r="I648" i="4"/>
  <c r="L648" i="4" s="1"/>
  <c r="AB694" i="15" s="1"/>
  <c r="G649" i="4"/>
  <c r="S676" i="4" l="1"/>
  <c r="Y676" i="4"/>
  <c r="AQ674" i="4"/>
  <c r="AL674" i="4"/>
  <c r="AR674" i="4" s="1"/>
  <c r="AD395" i="15" s="1"/>
  <c r="AB675" i="4"/>
  <c r="AM675" i="4" s="1"/>
  <c r="AF675" i="4"/>
  <c r="AG675" i="4" s="1"/>
  <c r="AH675" i="4" s="1"/>
  <c r="AI675" i="4" s="1"/>
  <c r="BC631" i="4"/>
  <c r="BF631" i="4" s="1"/>
  <c r="BG631" i="4" s="1"/>
  <c r="BA632" i="4"/>
  <c r="BW630" i="4"/>
  <c r="BX630" i="4"/>
  <c r="J649" i="4"/>
  <c r="K649" i="4" s="1"/>
  <c r="E649" i="4"/>
  <c r="O648" i="4"/>
  <c r="E647" i="12"/>
  <c r="F647" i="12" s="1"/>
  <c r="H647" i="12" s="1"/>
  <c r="CA630" i="4" l="1"/>
  <c r="AF656" i="15"/>
  <c r="AJ675" i="4"/>
  <c r="AL675" i="4" s="1"/>
  <c r="AS675" i="4"/>
  <c r="AT675" i="4" s="1"/>
  <c r="AJ681" i="15" s="1"/>
  <c r="AN675" i="4"/>
  <c r="AO675" i="4"/>
  <c r="E673" i="14"/>
  <c r="F673" i="14" s="1"/>
  <c r="H673" i="14" s="1"/>
  <c r="AU674" i="4"/>
  <c r="AE676" i="4"/>
  <c r="V676" i="4"/>
  <c r="AY632" i="4"/>
  <c r="BD632" i="4"/>
  <c r="BL631" i="4"/>
  <c r="BM631" i="4" s="1"/>
  <c r="BN631" i="4" s="1"/>
  <c r="BO631" i="4" s="1"/>
  <c r="BH631" i="4"/>
  <c r="BS631" i="4" s="1"/>
  <c r="H649" i="4"/>
  <c r="AK675" i="4" l="1"/>
  <c r="W676" i="4"/>
  <c r="Z676" i="4" s="1"/>
  <c r="AA676" i="4" s="1"/>
  <c r="U677" i="4"/>
  <c r="AP675" i="4"/>
  <c r="AR675" i="4" s="1"/>
  <c r="AD409" i="15" s="1"/>
  <c r="BT631" i="4"/>
  <c r="BU631" i="4"/>
  <c r="BV631" i="4" s="1"/>
  <c r="BP631" i="4"/>
  <c r="BE632" i="4"/>
  <c r="BY631" i="4"/>
  <c r="BZ631" i="4" s="1"/>
  <c r="AL640" i="15" s="1"/>
  <c r="BK632" i="4"/>
  <c r="BB632" i="4"/>
  <c r="I649" i="4"/>
  <c r="L649" i="4" s="1"/>
  <c r="AB696" i="15" s="1"/>
  <c r="G650" i="4"/>
  <c r="AQ675" i="4" l="1"/>
  <c r="E674" i="14"/>
  <c r="F674" i="14" s="1"/>
  <c r="H674" i="14" s="1"/>
  <c r="AU675" i="4"/>
  <c r="S677" i="4"/>
  <c r="X677" i="4"/>
  <c r="AB676" i="4"/>
  <c r="AM676" i="4" s="1"/>
  <c r="AF676" i="4"/>
  <c r="AG676" i="4" s="1"/>
  <c r="AH676" i="4" s="1"/>
  <c r="AI676" i="4" s="1"/>
  <c r="BR631" i="4"/>
  <c r="BA633" i="4"/>
  <c r="BC632" i="4"/>
  <c r="BF632" i="4" s="1"/>
  <c r="BG632" i="4" s="1"/>
  <c r="BW631" i="4"/>
  <c r="BQ631" i="4"/>
  <c r="J650" i="4"/>
  <c r="K650" i="4" s="1"/>
  <c r="E650" i="4"/>
  <c r="O649" i="4"/>
  <c r="E648" i="12"/>
  <c r="F648" i="12" s="1"/>
  <c r="H648" i="12" s="1"/>
  <c r="AN676" i="4" l="1"/>
  <c r="AO676" i="4"/>
  <c r="Y677" i="4"/>
  <c r="AJ676" i="4"/>
  <c r="AK676" i="4" s="1"/>
  <c r="AE677" i="4"/>
  <c r="V677" i="4"/>
  <c r="AS676" i="4"/>
  <c r="AT676" i="4" s="1"/>
  <c r="AJ682" i="15" s="1"/>
  <c r="BD633" i="4"/>
  <c r="BH632" i="4"/>
  <c r="BS632" i="4" s="1"/>
  <c r="BL632" i="4"/>
  <c r="BM632" i="4" s="1"/>
  <c r="BN632" i="4" s="1"/>
  <c r="BO632" i="4" s="1"/>
  <c r="BX631" i="4"/>
  <c r="AY633" i="4"/>
  <c r="H650" i="4"/>
  <c r="CA631" i="4" l="1"/>
  <c r="AF661" i="15"/>
  <c r="W677" i="4"/>
  <c r="Z677" i="4" s="1"/>
  <c r="AA677" i="4" s="1"/>
  <c r="U678" i="4"/>
  <c r="AL676" i="4"/>
  <c r="AP676" i="4"/>
  <c r="AQ676" i="4" s="1"/>
  <c r="BT632" i="4"/>
  <c r="BU632" i="4"/>
  <c r="BV632" i="4" s="1"/>
  <c r="BK633" i="4"/>
  <c r="BB633" i="4"/>
  <c r="BP632" i="4"/>
  <c r="BR632" i="4" s="1"/>
  <c r="BE633" i="4"/>
  <c r="BY632" i="4"/>
  <c r="BZ632" i="4" s="1"/>
  <c r="AL641" i="15" s="1"/>
  <c r="G651" i="4"/>
  <c r="J651" i="4" s="1"/>
  <c r="K651" i="4" s="1"/>
  <c r="I650" i="4"/>
  <c r="L650" i="4" s="1"/>
  <c r="AB699" i="15" s="1"/>
  <c r="S678" i="4" l="1"/>
  <c r="X678" i="4"/>
  <c r="AR676" i="4"/>
  <c r="AD422" i="15" s="1"/>
  <c r="AF677" i="4"/>
  <c r="AB677" i="4"/>
  <c r="AM677" i="4" s="1"/>
  <c r="BW632" i="4"/>
  <c r="BQ632" i="4"/>
  <c r="BX632" i="4"/>
  <c r="BA634" i="4"/>
  <c r="BC633" i="4"/>
  <c r="BF633" i="4" s="1"/>
  <c r="BG633" i="4" s="1"/>
  <c r="E651" i="4"/>
  <c r="E649" i="12"/>
  <c r="F649" i="12" s="1"/>
  <c r="H649" i="12" s="1"/>
  <c r="O650" i="4"/>
  <c r="CA632" i="4" l="1"/>
  <c r="AF665" i="15"/>
  <c r="AG677" i="4"/>
  <c r="AH677" i="4" s="1"/>
  <c r="AI677" i="4" s="1"/>
  <c r="AJ677" i="4" s="1"/>
  <c r="AK677" i="4" s="1"/>
  <c r="AS677" i="4"/>
  <c r="AT677" i="4" s="1"/>
  <c r="AJ683" i="15" s="1"/>
  <c r="Y678" i="4"/>
  <c r="E675" i="14"/>
  <c r="F675" i="14" s="1"/>
  <c r="H675" i="14" s="1"/>
  <c r="AU676" i="4"/>
  <c r="AN677" i="4"/>
  <c r="AO677" i="4"/>
  <c r="AE678" i="4"/>
  <c r="V678" i="4"/>
  <c r="BH633" i="4"/>
  <c r="BS633" i="4" s="1"/>
  <c r="BL633" i="4"/>
  <c r="BM633" i="4" s="1"/>
  <c r="BN633" i="4" s="1"/>
  <c r="BO633" i="4" s="1"/>
  <c r="BP633" i="4" s="1"/>
  <c r="BQ633" i="4" s="1"/>
  <c r="AY634" i="4"/>
  <c r="BD634" i="4"/>
  <c r="H651" i="4"/>
  <c r="W678" i="4" l="1"/>
  <c r="Z678" i="4" s="1"/>
  <c r="AA678" i="4" s="1"/>
  <c r="U679" i="4"/>
  <c r="S679" i="4" s="1"/>
  <c r="AL677" i="4"/>
  <c r="AP677" i="4"/>
  <c r="AQ677" i="4" s="1"/>
  <c r="BT633" i="4"/>
  <c r="BU633" i="4"/>
  <c r="BV633" i="4" s="1"/>
  <c r="BE634" i="4"/>
  <c r="BR633" i="4"/>
  <c r="BY633" i="4"/>
  <c r="BZ633" i="4" s="1"/>
  <c r="AL642" i="15" s="1"/>
  <c r="BK634" i="4"/>
  <c r="BB634" i="4"/>
  <c r="I651" i="4"/>
  <c r="L651" i="4" s="1"/>
  <c r="AB701" i="15" s="1"/>
  <c r="G652" i="4"/>
  <c r="J652" i="4" s="1"/>
  <c r="K652" i="4" s="1"/>
  <c r="AR677" i="4" l="1"/>
  <c r="AU677" i="4" s="1"/>
  <c r="AE679" i="4"/>
  <c r="V679" i="4"/>
  <c r="X679" i="4"/>
  <c r="Y679" i="4" s="1"/>
  <c r="AF678" i="4"/>
  <c r="AG678" i="4" s="1"/>
  <c r="AH678" i="4" s="1"/>
  <c r="AI678" i="4" s="1"/>
  <c r="AJ678" i="4" s="1"/>
  <c r="AK678" i="4" s="1"/>
  <c r="AB678" i="4"/>
  <c r="AM678" i="4" s="1"/>
  <c r="BW633" i="4"/>
  <c r="BA635" i="4"/>
  <c r="BC634" i="4"/>
  <c r="BF634" i="4" s="1"/>
  <c r="BG634" i="4" s="1"/>
  <c r="E652" i="4"/>
  <c r="E650" i="12"/>
  <c r="F650" i="12" s="1"/>
  <c r="H650" i="12" s="1"/>
  <c r="O651" i="4"/>
  <c r="E676" i="14" l="1"/>
  <c r="F676" i="14" s="1"/>
  <c r="H676" i="14" s="1"/>
  <c r="AD429" i="15"/>
  <c r="AN678" i="4"/>
  <c r="AO678" i="4"/>
  <c r="W679" i="4"/>
  <c r="Z679" i="4" s="1"/>
  <c r="AA679" i="4" s="1"/>
  <c r="U680" i="4"/>
  <c r="X680" i="4" s="1"/>
  <c r="AS678" i="4"/>
  <c r="AT678" i="4" s="1"/>
  <c r="AJ684" i="15" s="1"/>
  <c r="AL678" i="4"/>
  <c r="BX633" i="4"/>
  <c r="BD635" i="4"/>
  <c r="BH634" i="4"/>
  <c r="BS634" i="4" s="1"/>
  <c r="BL634" i="4"/>
  <c r="BM634" i="4" s="1"/>
  <c r="BN634" i="4" s="1"/>
  <c r="BO634" i="4" s="1"/>
  <c r="AY635" i="4"/>
  <c r="H652" i="4"/>
  <c r="CA633" i="4" l="1"/>
  <c r="AF667" i="15"/>
  <c r="S680" i="4"/>
  <c r="AE680" i="4" s="1"/>
  <c r="AB679" i="4"/>
  <c r="AM679" i="4" s="1"/>
  <c r="AN679" i="4" s="1"/>
  <c r="AF679" i="4"/>
  <c r="V680" i="4"/>
  <c r="Y680" i="4"/>
  <c r="AP678" i="4"/>
  <c r="AQ678" i="4" s="1"/>
  <c r="BT634" i="4"/>
  <c r="BU634" i="4"/>
  <c r="BV634" i="4" s="1"/>
  <c r="BE635" i="4"/>
  <c r="BB635" i="4"/>
  <c r="BK635" i="4"/>
  <c r="BP634" i="4"/>
  <c r="BR634" i="4" s="1"/>
  <c r="BY634" i="4"/>
  <c r="BZ634" i="4" s="1"/>
  <c r="AL643" i="15" s="1"/>
  <c r="G653" i="4"/>
  <c r="J653" i="4" s="1"/>
  <c r="K653" i="4" s="1"/>
  <c r="I652" i="4"/>
  <c r="L652" i="4" s="1"/>
  <c r="AB703" i="15" s="1"/>
  <c r="AR678" i="4" l="1"/>
  <c r="AD474" i="15" s="1"/>
  <c r="AG679" i="4"/>
  <c r="AH679" i="4" s="1"/>
  <c r="AI679" i="4" s="1"/>
  <c r="AS679" i="4"/>
  <c r="AT679" i="4" s="1"/>
  <c r="AJ685" i="15" s="1"/>
  <c r="AO679" i="4"/>
  <c r="W680" i="4"/>
  <c r="Z680" i="4" s="1"/>
  <c r="AA680" i="4" s="1"/>
  <c r="U681" i="4"/>
  <c r="S681" i="4" s="1"/>
  <c r="AE681" i="4" s="1"/>
  <c r="BQ634" i="4"/>
  <c r="BW634" i="4"/>
  <c r="E653" i="4"/>
  <c r="H653" i="4" s="1"/>
  <c r="I653" i="4" s="1"/>
  <c r="L653" i="4" s="1"/>
  <c r="AB706" i="15" s="1"/>
  <c r="BC635" i="4"/>
  <c r="BF635" i="4" s="1"/>
  <c r="BG635" i="4" s="1"/>
  <c r="BA636" i="4"/>
  <c r="O652" i="4"/>
  <c r="E651" i="12"/>
  <c r="F651" i="12" s="1"/>
  <c r="H651" i="12" s="1"/>
  <c r="X681" i="4" l="1"/>
  <c r="AF680" i="4"/>
  <c r="AB680" i="4"/>
  <c r="AM680" i="4" s="1"/>
  <c r="AN680" i="4" s="1"/>
  <c r="AJ679" i="4"/>
  <c r="AL679" i="4" s="1"/>
  <c r="V681" i="4"/>
  <c r="AP679" i="4"/>
  <c r="E677" i="14"/>
  <c r="F677" i="14" s="1"/>
  <c r="H677" i="14" s="1"/>
  <c r="AU678" i="4"/>
  <c r="BX634" i="4"/>
  <c r="G654" i="4"/>
  <c r="J654" i="4" s="1"/>
  <c r="K654" i="4" s="1"/>
  <c r="AY636" i="4"/>
  <c r="BD636" i="4"/>
  <c r="BL635" i="4"/>
  <c r="BH635" i="4"/>
  <c r="BS635" i="4" s="1"/>
  <c r="O653" i="4"/>
  <c r="E652" i="12"/>
  <c r="F652" i="12" s="1"/>
  <c r="H652" i="12" s="1"/>
  <c r="CA634" i="4" l="1"/>
  <c r="AF670" i="15"/>
  <c r="AR679" i="4"/>
  <c r="AD472" i="15" s="1"/>
  <c r="AQ679" i="4"/>
  <c r="E678" i="14"/>
  <c r="F678" i="14" s="1"/>
  <c r="H678" i="14" s="1"/>
  <c r="AU679" i="4"/>
  <c r="AO680" i="4"/>
  <c r="AK679" i="4"/>
  <c r="Y681" i="4"/>
  <c r="U682" i="4"/>
  <c r="S682" i="4" s="1"/>
  <c r="AE682" i="4" s="1"/>
  <c r="W681" i="4"/>
  <c r="AG680" i="4"/>
  <c r="AH680" i="4" s="1"/>
  <c r="AI680" i="4" s="1"/>
  <c r="AS680" i="4"/>
  <c r="AT680" i="4" s="1"/>
  <c r="AJ686" i="15" s="1"/>
  <c r="BT635" i="4"/>
  <c r="BU635" i="4"/>
  <c r="BV635" i="4" s="1"/>
  <c r="BK636" i="4"/>
  <c r="BB636" i="4"/>
  <c r="BY635" i="4"/>
  <c r="BZ635" i="4" s="1"/>
  <c r="AL644" i="15" s="1"/>
  <c r="BM635" i="4"/>
  <c r="BN635" i="4" s="1"/>
  <c r="BO635" i="4" s="1"/>
  <c r="BE636" i="4"/>
  <c r="E654" i="4"/>
  <c r="H654" i="4" s="1"/>
  <c r="X682" i="4" l="1"/>
  <c r="Z681" i="4"/>
  <c r="AA681" i="4" s="1"/>
  <c r="AF681" i="4" s="1"/>
  <c r="AG681" i="4" s="1"/>
  <c r="AH681" i="4" s="1"/>
  <c r="AI681" i="4" s="1"/>
  <c r="AP680" i="4"/>
  <c r="AJ680" i="4"/>
  <c r="AL680" i="4" s="1"/>
  <c r="Y682" i="4"/>
  <c r="V682" i="4"/>
  <c r="BC636" i="4"/>
  <c r="BF636" i="4" s="1"/>
  <c r="BG636" i="4" s="1"/>
  <c r="BA637" i="4"/>
  <c r="BP635" i="4"/>
  <c r="BR635" i="4" s="1"/>
  <c r="I654" i="4"/>
  <c r="L654" i="4" s="1"/>
  <c r="AB665" i="15" s="1"/>
  <c r="G655" i="4"/>
  <c r="AR680" i="4" l="1"/>
  <c r="AD501" i="15" s="1"/>
  <c r="AB681" i="4"/>
  <c r="AM681" i="4" s="1"/>
  <c r="AN681" i="4" s="1"/>
  <c r="E679" i="14"/>
  <c r="F679" i="14" s="1"/>
  <c r="H679" i="14" s="1"/>
  <c r="AU680" i="4"/>
  <c r="AJ681" i="4"/>
  <c r="U683" i="4"/>
  <c r="W682" i="4"/>
  <c r="Z682" i="4" s="1"/>
  <c r="AA682" i="4" s="1"/>
  <c r="AQ680" i="4"/>
  <c r="AS681" i="4"/>
  <c r="AT681" i="4" s="1"/>
  <c r="AJ687" i="15" s="1"/>
  <c r="AK680" i="4"/>
  <c r="BW635" i="4"/>
  <c r="BX635" i="4"/>
  <c r="BQ635" i="4"/>
  <c r="J655" i="4"/>
  <c r="K655" i="4" s="1"/>
  <c r="E655" i="4"/>
  <c r="H655" i="4" s="1"/>
  <c r="G656" i="4" s="1"/>
  <c r="AY637" i="4"/>
  <c r="BD637" i="4"/>
  <c r="E653" i="12"/>
  <c r="F653" i="12" s="1"/>
  <c r="H653" i="12" s="1"/>
  <c r="O654" i="4"/>
  <c r="BH636" i="4"/>
  <c r="BS636" i="4" s="1"/>
  <c r="BL636" i="4"/>
  <c r="BM636" i="4" s="1"/>
  <c r="BN636" i="4" s="1"/>
  <c r="BO636" i="4" s="1"/>
  <c r="CA635" i="4" l="1"/>
  <c r="AF672" i="15"/>
  <c r="AO681" i="4"/>
  <c r="AP681" i="4" s="1"/>
  <c r="AQ681" i="4" s="1"/>
  <c r="AL681" i="4"/>
  <c r="AK681" i="4"/>
  <c r="AB682" i="4"/>
  <c r="AM682" i="4" s="1"/>
  <c r="AN682" i="4" s="1"/>
  <c r="AF682" i="4"/>
  <c r="AG682" i="4" s="1"/>
  <c r="AH682" i="4" s="1"/>
  <c r="AI682" i="4" s="1"/>
  <c r="S683" i="4"/>
  <c r="X683" i="4"/>
  <c r="J656" i="4"/>
  <c r="K656" i="4" s="1"/>
  <c r="I655" i="4"/>
  <c r="L655" i="4" s="1"/>
  <c r="BT636" i="4"/>
  <c r="BU636" i="4"/>
  <c r="BV636" i="4" s="1"/>
  <c r="BP636" i="4"/>
  <c r="BQ636" i="4" s="1"/>
  <c r="BB637" i="4"/>
  <c r="BK637" i="4"/>
  <c r="BY636" i="4"/>
  <c r="BZ636" i="4" s="1"/>
  <c r="AL645" i="15" s="1"/>
  <c r="BE637" i="4"/>
  <c r="E656" i="4"/>
  <c r="AR681" i="4" l="1"/>
  <c r="AU681" i="4" s="1"/>
  <c r="O655" i="4"/>
  <c r="AB698" i="15"/>
  <c r="AO682" i="4"/>
  <c r="AP682" i="4" s="1"/>
  <c r="E680" i="14"/>
  <c r="F680" i="14" s="1"/>
  <c r="H680" i="14" s="1"/>
  <c r="AD537" i="15"/>
  <c r="AJ682" i="4"/>
  <c r="AL682" i="4" s="1"/>
  <c r="Y683" i="4"/>
  <c r="AS682" i="4"/>
  <c r="AT682" i="4" s="1"/>
  <c r="AJ688" i="15" s="1"/>
  <c r="AE683" i="4"/>
  <c r="V683" i="4"/>
  <c r="H656" i="4"/>
  <c r="I656" i="4" s="1"/>
  <c r="L656" i="4" s="1"/>
  <c r="E654" i="12"/>
  <c r="F654" i="12" s="1"/>
  <c r="H654" i="12" s="1"/>
  <c r="BR636" i="4"/>
  <c r="BX636" i="4" s="1"/>
  <c r="BW636" i="4"/>
  <c r="BC637" i="4"/>
  <c r="BF637" i="4" s="1"/>
  <c r="BG637" i="4" s="1"/>
  <c r="BA638" i="4"/>
  <c r="E655" i="12" l="1"/>
  <c r="F655" i="12" s="1"/>
  <c r="H655" i="12" s="1"/>
  <c r="AB471" i="15"/>
  <c r="CA636" i="4"/>
  <c r="AF674" i="15"/>
  <c r="W683" i="4"/>
  <c r="Z683" i="4" s="1"/>
  <c r="AA683" i="4" s="1"/>
  <c r="U684" i="4"/>
  <c r="AR682" i="4"/>
  <c r="AQ682" i="4"/>
  <c r="AK682" i="4"/>
  <c r="G657" i="4"/>
  <c r="J657" i="4" s="1"/>
  <c r="K657" i="4" s="1"/>
  <c r="O656" i="4"/>
  <c r="BL637" i="4"/>
  <c r="BM637" i="4" s="1"/>
  <c r="BN637" i="4" s="1"/>
  <c r="BO637" i="4" s="1"/>
  <c r="BP637" i="4" s="1"/>
  <c r="BQ637" i="4" s="1"/>
  <c r="BH637" i="4"/>
  <c r="BS637" i="4" s="1"/>
  <c r="AY638" i="4"/>
  <c r="BD638" i="4"/>
  <c r="E681" i="14" l="1"/>
  <c r="F681" i="14" s="1"/>
  <c r="H681" i="14" s="1"/>
  <c r="AD540" i="15"/>
  <c r="AU682" i="4"/>
  <c r="S684" i="4"/>
  <c r="X684" i="4"/>
  <c r="AB683" i="4"/>
  <c r="AM683" i="4" s="1"/>
  <c r="AF683" i="4"/>
  <c r="AS683" i="4" s="1"/>
  <c r="AT683" i="4" s="1"/>
  <c r="AJ689" i="15" s="1"/>
  <c r="E657" i="4"/>
  <c r="H657" i="4" s="1"/>
  <c r="G658" i="4" s="1"/>
  <c r="J658" i="4" s="1"/>
  <c r="K658" i="4" s="1"/>
  <c r="BT637" i="4"/>
  <c r="BU637" i="4"/>
  <c r="BV637" i="4" s="1"/>
  <c r="BE638" i="4"/>
  <c r="BK638" i="4"/>
  <c r="BB638" i="4"/>
  <c r="BR637" i="4"/>
  <c r="BY637" i="4"/>
  <c r="BZ637" i="4" s="1"/>
  <c r="AL646" i="15" s="1"/>
  <c r="AG683" i="4" l="1"/>
  <c r="AH683" i="4" s="1"/>
  <c r="AI683" i="4" s="1"/>
  <c r="AJ683" i="4" s="1"/>
  <c r="AN683" i="4"/>
  <c r="AO683" i="4"/>
  <c r="AP683" i="4" s="1"/>
  <c r="Y684" i="4"/>
  <c r="AE684" i="4"/>
  <c r="V684" i="4"/>
  <c r="BW637" i="4"/>
  <c r="BC638" i="4"/>
  <c r="BF638" i="4" s="1"/>
  <c r="BG638" i="4" s="1"/>
  <c r="BA639" i="4"/>
  <c r="I657" i="4"/>
  <c r="L657" i="4" s="1"/>
  <c r="E658" i="4"/>
  <c r="O657" i="4" l="1"/>
  <c r="AB541" i="15"/>
  <c r="U685" i="4"/>
  <c r="W684" i="4"/>
  <c r="Z684" i="4" s="1"/>
  <c r="AA684" i="4" s="1"/>
  <c r="AL683" i="4"/>
  <c r="AR683" i="4" s="1"/>
  <c r="AD586" i="15" s="1"/>
  <c r="AQ683" i="4"/>
  <c r="AK683" i="4"/>
  <c r="AY639" i="4"/>
  <c r="BD639" i="4"/>
  <c r="BH638" i="4"/>
  <c r="BS638" i="4" s="1"/>
  <c r="BL638" i="4"/>
  <c r="BM638" i="4" s="1"/>
  <c r="BN638" i="4" s="1"/>
  <c r="BO638" i="4" s="1"/>
  <c r="BP638" i="4" s="1"/>
  <c r="BX637" i="4"/>
  <c r="E656" i="12"/>
  <c r="F656" i="12" s="1"/>
  <c r="H656" i="12" s="1"/>
  <c r="H658" i="4"/>
  <c r="G659" i="4" s="1"/>
  <c r="J659" i="4" s="1"/>
  <c r="CA637" i="4" l="1"/>
  <c r="AF677" i="15"/>
  <c r="S685" i="4"/>
  <c r="X685" i="4"/>
  <c r="E682" i="14"/>
  <c r="F682" i="14" s="1"/>
  <c r="H682" i="14" s="1"/>
  <c r="AU683" i="4"/>
  <c r="AF684" i="4"/>
  <c r="AB684" i="4"/>
  <c r="AM684" i="4" s="1"/>
  <c r="BQ638" i="4"/>
  <c r="BT638" i="4"/>
  <c r="BU638" i="4"/>
  <c r="BV638" i="4" s="1"/>
  <c r="BE639" i="4"/>
  <c r="BR638" i="4"/>
  <c r="BY638" i="4"/>
  <c r="BZ638" i="4" s="1"/>
  <c r="AL647" i="15" s="1"/>
  <c r="BB639" i="4"/>
  <c r="BK639" i="4"/>
  <c r="E659" i="4"/>
  <c r="I658" i="4"/>
  <c r="L658" i="4" s="1"/>
  <c r="K659" i="4"/>
  <c r="O658" i="4" l="1"/>
  <c r="AB26" i="15"/>
  <c r="AS684" i="4"/>
  <c r="AT684" i="4" s="1"/>
  <c r="AJ690" i="15" s="1"/>
  <c r="AG684" i="4"/>
  <c r="AH684" i="4" s="1"/>
  <c r="AI684" i="4" s="1"/>
  <c r="AJ684" i="4" s="1"/>
  <c r="AK684" i="4" s="1"/>
  <c r="AN684" i="4"/>
  <c r="AO684" i="4"/>
  <c r="Y685" i="4"/>
  <c r="AE685" i="4"/>
  <c r="V685" i="4"/>
  <c r="BW638" i="4"/>
  <c r="BA640" i="4"/>
  <c r="BC639" i="4"/>
  <c r="E657" i="12"/>
  <c r="F657" i="12" s="1"/>
  <c r="H657" i="12" s="1"/>
  <c r="H659" i="4"/>
  <c r="AL684" i="4" l="1"/>
  <c r="U686" i="4"/>
  <c r="W685" i="4"/>
  <c r="Z685" i="4" s="1"/>
  <c r="AA685" i="4" s="1"/>
  <c r="AP684" i="4"/>
  <c r="AQ684" i="4" s="1"/>
  <c r="AY640" i="4"/>
  <c r="BK640" i="4" s="1"/>
  <c r="BD640" i="4"/>
  <c r="BF639" i="4"/>
  <c r="BG639" i="4" s="1"/>
  <c r="BX638" i="4"/>
  <c r="G660" i="4"/>
  <c r="J660" i="4" s="1"/>
  <c r="K660" i="4" s="1"/>
  <c r="I659" i="4"/>
  <c r="L659" i="4" s="1"/>
  <c r="E658" i="12" l="1"/>
  <c r="F658" i="12" s="1"/>
  <c r="H658" i="12" s="1"/>
  <c r="AB287" i="15"/>
  <c r="CA638" i="4"/>
  <c r="AF668" i="15"/>
  <c r="AR684" i="4"/>
  <c r="AU684" i="4" s="1"/>
  <c r="AB685" i="4"/>
  <c r="AM685" i="4" s="1"/>
  <c r="AF685" i="4"/>
  <c r="AG685" i="4" s="1"/>
  <c r="AH685" i="4" s="1"/>
  <c r="AI685" i="4" s="1"/>
  <c r="X686" i="4"/>
  <c r="S686" i="4"/>
  <c r="BB640" i="4"/>
  <c r="BA641" i="4" s="1"/>
  <c r="BE640" i="4"/>
  <c r="BL639" i="4"/>
  <c r="BM639" i="4" s="1"/>
  <c r="BN639" i="4" s="1"/>
  <c r="BO639" i="4" s="1"/>
  <c r="BH639" i="4"/>
  <c r="BS639" i="4" s="1"/>
  <c r="O659" i="4"/>
  <c r="E660" i="4"/>
  <c r="E683" i="14" l="1"/>
  <c r="F683" i="14" s="1"/>
  <c r="H683" i="14" s="1"/>
  <c r="AD631" i="15"/>
  <c r="AJ685" i="4"/>
  <c r="AL685" i="4" s="1"/>
  <c r="AE686" i="4"/>
  <c r="V686" i="4"/>
  <c r="AS685" i="4"/>
  <c r="AT685" i="4" s="1"/>
  <c r="AJ691" i="15" s="1"/>
  <c r="Y686" i="4"/>
  <c r="AN685" i="4"/>
  <c r="AO685" i="4"/>
  <c r="BC640" i="4"/>
  <c r="BF640" i="4" s="1"/>
  <c r="BG640" i="4" s="1"/>
  <c r="BT639" i="4"/>
  <c r="BU639" i="4"/>
  <c r="BV639" i="4" s="1"/>
  <c r="BP639" i="4"/>
  <c r="BQ639" i="4" s="1"/>
  <c r="BD641" i="4"/>
  <c r="BE641" i="4" s="1"/>
  <c r="BY639" i="4"/>
  <c r="BZ639" i="4" s="1"/>
  <c r="AL31" i="15" s="1"/>
  <c r="AY641" i="4"/>
  <c r="BK641" i="4" s="1"/>
  <c r="H660" i="4"/>
  <c r="U687" i="4" l="1"/>
  <c r="S687" i="4" s="1"/>
  <c r="W686" i="4"/>
  <c r="Z686" i="4" s="1"/>
  <c r="AA686" i="4" s="1"/>
  <c r="AP685" i="4"/>
  <c r="AQ685" i="4" s="1"/>
  <c r="AK685" i="4"/>
  <c r="BR639" i="4"/>
  <c r="BB641" i="4"/>
  <c r="BA642" i="4" s="1"/>
  <c r="BD642" i="4" s="1"/>
  <c r="BH640" i="4"/>
  <c r="BL640" i="4"/>
  <c r="BW639" i="4"/>
  <c r="I660" i="4"/>
  <c r="L660" i="4" s="1"/>
  <c r="AB54" i="15" s="1"/>
  <c r="G661" i="4"/>
  <c r="J661" i="4" s="1"/>
  <c r="K661" i="4" s="1"/>
  <c r="AE687" i="4" l="1"/>
  <c r="V687" i="4"/>
  <c r="AR685" i="4"/>
  <c r="AD704" i="15" s="1"/>
  <c r="AB686" i="4"/>
  <c r="AM686" i="4" s="1"/>
  <c r="AF686" i="4"/>
  <c r="X687" i="4"/>
  <c r="BS640" i="4"/>
  <c r="BT640" i="4" s="1"/>
  <c r="BC641" i="4"/>
  <c r="BF641" i="4" s="1"/>
  <c r="BG641" i="4" s="1"/>
  <c r="BE642" i="4"/>
  <c r="BM640" i="4"/>
  <c r="BN640" i="4" s="1"/>
  <c r="BO640" i="4" s="1"/>
  <c r="BP640" i="4" s="1"/>
  <c r="BQ640" i="4" s="1"/>
  <c r="BY640" i="4"/>
  <c r="BZ640" i="4" s="1"/>
  <c r="AL648" i="15" s="1"/>
  <c r="BX639" i="4"/>
  <c r="AY642" i="4"/>
  <c r="BK642" i="4" s="1"/>
  <c r="E661" i="4"/>
  <c r="E659" i="12"/>
  <c r="F659" i="12" s="1"/>
  <c r="H659" i="12" s="1"/>
  <c r="O660" i="4"/>
  <c r="CA639" i="4" l="1"/>
  <c r="AF589" i="15"/>
  <c r="AS686" i="4"/>
  <c r="AT686" i="4" s="1"/>
  <c r="AJ692" i="15" s="1"/>
  <c r="Y687" i="4"/>
  <c r="AN686" i="4"/>
  <c r="AO686" i="4"/>
  <c r="E684" i="14"/>
  <c r="F684" i="14" s="1"/>
  <c r="H684" i="14" s="1"/>
  <c r="AU685" i="4"/>
  <c r="AG686" i="4"/>
  <c r="AH686" i="4" s="1"/>
  <c r="AI686" i="4" s="1"/>
  <c r="U688" i="4"/>
  <c r="W687" i="4"/>
  <c r="BU640" i="4"/>
  <c r="BV640" i="4" s="1"/>
  <c r="BW640" i="4" s="1"/>
  <c r="BB642" i="4"/>
  <c r="BC642" i="4" s="1"/>
  <c r="BF642" i="4" s="1"/>
  <c r="BG642" i="4" s="1"/>
  <c r="BH641" i="4"/>
  <c r="BS641" i="4" s="1"/>
  <c r="BL641" i="4"/>
  <c r="BM641" i="4" s="1"/>
  <c r="BN641" i="4" s="1"/>
  <c r="BO641" i="4" s="1"/>
  <c r="BR640" i="4"/>
  <c r="H661" i="4"/>
  <c r="I661" i="4" s="1"/>
  <c r="L661" i="4" s="1"/>
  <c r="AB239" i="15" s="1"/>
  <c r="X688" i="4" l="1"/>
  <c r="Y688" i="4" s="1"/>
  <c r="Z687" i="4"/>
  <c r="AA687" i="4" s="1"/>
  <c r="AJ686" i="4"/>
  <c r="AL686" i="4" s="1"/>
  <c r="S688" i="4"/>
  <c r="AB687" i="4"/>
  <c r="AM687" i="4" s="1"/>
  <c r="AN687" i="4" s="1"/>
  <c r="AF687" i="4"/>
  <c r="AG687" i="4" s="1"/>
  <c r="AH687" i="4" s="1"/>
  <c r="AI687" i="4" s="1"/>
  <c r="AP686" i="4"/>
  <c r="BA643" i="4"/>
  <c r="AY643" i="4" s="1"/>
  <c r="BP641" i="4"/>
  <c r="BQ641" i="4" s="1"/>
  <c r="BT641" i="4"/>
  <c r="BU641" i="4"/>
  <c r="BV641" i="4" s="1"/>
  <c r="BY641" i="4"/>
  <c r="BZ641" i="4" s="1"/>
  <c r="AL649" i="15" s="1"/>
  <c r="BX640" i="4"/>
  <c r="BH642" i="4"/>
  <c r="BL642" i="4"/>
  <c r="BM642" i="4" s="1"/>
  <c r="BN642" i="4" s="1"/>
  <c r="BO642" i="4" s="1"/>
  <c r="G662" i="4"/>
  <c r="J662" i="4" s="1"/>
  <c r="K662" i="4" s="1"/>
  <c r="E660" i="12"/>
  <c r="F660" i="12" s="1"/>
  <c r="H660" i="12" s="1"/>
  <c r="O661" i="4"/>
  <c r="CA640" i="4" l="1"/>
  <c r="AF651" i="15"/>
  <c r="AJ687" i="4"/>
  <c r="AL687" i="4" s="1"/>
  <c r="AE688" i="4"/>
  <c r="V688" i="4"/>
  <c r="AR686" i="4"/>
  <c r="AD716" i="15" s="1"/>
  <c r="AO687" i="4"/>
  <c r="AS687" i="4"/>
  <c r="AT687" i="4" s="1"/>
  <c r="AJ693" i="15" s="1"/>
  <c r="AQ686" i="4"/>
  <c r="AK686" i="4"/>
  <c r="BD643" i="4"/>
  <c r="BE643" i="4" s="1"/>
  <c r="BS642" i="4"/>
  <c r="BT642" i="4" s="1"/>
  <c r="BR641" i="4"/>
  <c r="BX641" i="4" s="1"/>
  <c r="BB643" i="4"/>
  <c r="BK643" i="4"/>
  <c r="BY642" i="4"/>
  <c r="BZ642" i="4" s="1"/>
  <c r="AL650" i="15" s="1"/>
  <c r="BW641" i="4"/>
  <c r="BP642" i="4"/>
  <c r="BR642" i="4" s="1"/>
  <c r="E662" i="4"/>
  <c r="AK687" i="4" l="1"/>
  <c r="CA641" i="4"/>
  <c r="AF680" i="15"/>
  <c r="U689" i="4"/>
  <c r="W688" i="4"/>
  <c r="Z688" i="4" s="1"/>
  <c r="AA688" i="4" s="1"/>
  <c r="AP687" i="4"/>
  <c r="AR687" i="4" s="1"/>
  <c r="AD720" i="15" s="1"/>
  <c r="E685" i="14"/>
  <c r="F685" i="14" s="1"/>
  <c r="H685" i="14" s="1"/>
  <c r="AU686" i="4"/>
  <c r="BQ642" i="4"/>
  <c r="BU642" i="4"/>
  <c r="BA644" i="4"/>
  <c r="BC643" i="4"/>
  <c r="H662" i="4"/>
  <c r="I662" i="4" s="1"/>
  <c r="L662" i="4" s="1"/>
  <c r="AB264" i="15" s="1"/>
  <c r="AQ687" i="4" l="1"/>
  <c r="E686" i="14"/>
  <c r="F686" i="14" s="1"/>
  <c r="H686" i="14" s="1"/>
  <c r="AU687" i="4"/>
  <c r="AF688" i="4"/>
  <c r="AG688" i="4" s="1"/>
  <c r="AH688" i="4" s="1"/>
  <c r="AI688" i="4" s="1"/>
  <c r="AB688" i="4"/>
  <c r="AM688" i="4" s="1"/>
  <c r="X689" i="4"/>
  <c r="S689" i="4"/>
  <c r="BV642" i="4"/>
  <c r="BW642" i="4" s="1"/>
  <c r="AY644" i="4"/>
  <c r="BK644" i="4" s="1"/>
  <c r="BD644" i="4"/>
  <c r="BF643" i="4"/>
  <c r="BG643" i="4" s="1"/>
  <c r="G663" i="4"/>
  <c r="J663" i="4" s="1"/>
  <c r="K663" i="4" s="1"/>
  <c r="E661" i="12"/>
  <c r="F661" i="12" s="1"/>
  <c r="H661" i="12" s="1"/>
  <c r="O662" i="4"/>
  <c r="AE689" i="4" l="1"/>
  <c r="V689" i="4"/>
  <c r="AN688" i="4"/>
  <c r="AO688" i="4"/>
  <c r="AS688" i="4"/>
  <c r="AT688" i="4" s="1"/>
  <c r="AJ694" i="15" s="1"/>
  <c r="Y689" i="4"/>
  <c r="AJ688" i="4"/>
  <c r="BB644" i="4"/>
  <c r="BA645" i="4" s="1"/>
  <c r="BX642" i="4"/>
  <c r="BE644" i="4"/>
  <c r="BH643" i="4"/>
  <c r="BS643" i="4" s="1"/>
  <c r="BL643" i="4"/>
  <c r="BM643" i="4" s="1"/>
  <c r="BN643" i="4" s="1"/>
  <c r="BO643" i="4" s="1"/>
  <c r="E663" i="4"/>
  <c r="CA642" i="4" l="1"/>
  <c r="AF684" i="15"/>
  <c r="AP688" i="4"/>
  <c r="AQ688" i="4" s="1"/>
  <c r="U690" i="4"/>
  <c r="S690" i="4" s="1"/>
  <c r="AE690" i="4" s="1"/>
  <c r="W689" i="4"/>
  <c r="Z689" i="4" s="1"/>
  <c r="AA689" i="4" s="1"/>
  <c r="AL688" i="4"/>
  <c r="AK688" i="4"/>
  <c r="BD645" i="4"/>
  <c r="BE645" i="4" s="1"/>
  <c r="BC644" i="4"/>
  <c r="BF644" i="4" s="1"/>
  <c r="BG644" i="4" s="1"/>
  <c r="BT643" i="4"/>
  <c r="BU643" i="4"/>
  <c r="BV643" i="4" s="1"/>
  <c r="BP643" i="4"/>
  <c r="BR643" i="4" s="1"/>
  <c r="AY645" i="4"/>
  <c r="BY643" i="4"/>
  <c r="BZ643" i="4" s="1"/>
  <c r="AL651" i="15" s="1"/>
  <c r="H663" i="4"/>
  <c r="G664" i="4" s="1"/>
  <c r="J664" i="4" s="1"/>
  <c r="K664" i="4" s="1"/>
  <c r="AR688" i="4" l="1"/>
  <c r="AD714" i="15" s="1"/>
  <c r="X690" i="4"/>
  <c r="V690" i="4"/>
  <c r="AF689" i="4"/>
  <c r="AG689" i="4" s="1"/>
  <c r="AH689" i="4" s="1"/>
  <c r="AI689" i="4" s="1"/>
  <c r="AJ689" i="4" s="1"/>
  <c r="AK689" i="4" s="1"/>
  <c r="AB689" i="4"/>
  <c r="AM689" i="4" s="1"/>
  <c r="BW643" i="4"/>
  <c r="BX643" i="4"/>
  <c r="BH644" i="4"/>
  <c r="BS644" i="4" s="1"/>
  <c r="BL644" i="4"/>
  <c r="BB645" i="4"/>
  <c r="BK645" i="4"/>
  <c r="BQ643" i="4"/>
  <c r="I663" i="4"/>
  <c r="L663" i="4" s="1"/>
  <c r="E664" i="4"/>
  <c r="O663" i="4" l="1"/>
  <c r="AB131" i="15"/>
  <c r="CA643" i="4"/>
  <c r="AF687" i="15"/>
  <c r="Y690" i="4"/>
  <c r="AN689" i="4"/>
  <c r="AO689" i="4"/>
  <c r="W690" i="4"/>
  <c r="U691" i="4"/>
  <c r="AS689" i="4"/>
  <c r="AT689" i="4" s="1"/>
  <c r="AJ695" i="15" s="1"/>
  <c r="AL689" i="4"/>
  <c r="E687" i="14"/>
  <c r="F687" i="14" s="1"/>
  <c r="H687" i="14" s="1"/>
  <c r="AU688" i="4"/>
  <c r="BT644" i="4"/>
  <c r="BM644" i="4"/>
  <c r="BN644" i="4" s="1"/>
  <c r="BO644" i="4" s="1"/>
  <c r="BP644" i="4" s="1"/>
  <c r="BQ644" i="4" s="1"/>
  <c r="BY644" i="4"/>
  <c r="BZ644" i="4" s="1"/>
  <c r="AL652" i="15" s="1"/>
  <c r="BA646" i="4"/>
  <c r="BC645" i="4"/>
  <c r="BU644" i="4"/>
  <c r="BV644" i="4" s="1"/>
  <c r="H664" i="4"/>
  <c r="I664" i="4" s="1"/>
  <c r="L664" i="4" s="1"/>
  <c r="E662" i="12"/>
  <c r="F662" i="12" s="1"/>
  <c r="H662" i="12" s="1"/>
  <c r="Z690" i="4" l="1"/>
  <c r="AA690" i="4" s="1"/>
  <c r="AF690" i="4" s="1"/>
  <c r="O664" i="4"/>
  <c r="AB229" i="15"/>
  <c r="AP689" i="4"/>
  <c r="AQ689" i="4" s="1"/>
  <c r="X691" i="4"/>
  <c r="S691" i="4"/>
  <c r="BR644" i="4"/>
  <c r="E663" i="12"/>
  <c r="F663" i="12" s="1"/>
  <c r="H663" i="12" s="1"/>
  <c r="BW644" i="4"/>
  <c r="G665" i="4"/>
  <c r="J665" i="4" s="1"/>
  <c r="K665" i="4" s="1"/>
  <c r="AY646" i="4"/>
  <c r="BK646" i="4" s="1"/>
  <c r="BD646" i="4"/>
  <c r="BE646" i="4" s="1"/>
  <c r="BF645" i="4"/>
  <c r="BG645" i="4" s="1"/>
  <c r="AB690" i="4" l="1"/>
  <c r="AM690" i="4" s="1"/>
  <c r="AN690" i="4" s="1"/>
  <c r="AR689" i="4"/>
  <c r="AU689" i="4" s="1"/>
  <c r="AG690" i="4"/>
  <c r="AH690" i="4" s="1"/>
  <c r="AI690" i="4" s="1"/>
  <c r="AS690" i="4"/>
  <c r="AT690" i="4" s="1"/>
  <c r="AJ35" i="15" s="1"/>
  <c r="AO690" i="4"/>
  <c r="AE691" i="4"/>
  <c r="V691" i="4"/>
  <c r="Y691" i="4"/>
  <c r="E665" i="4"/>
  <c r="H665" i="4" s="1"/>
  <c r="G666" i="4" s="1"/>
  <c r="J666" i="4" s="1"/>
  <c r="K666" i="4" s="1"/>
  <c r="BH645" i="4"/>
  <c r="BS645" i="4" s="1"/>
  <c r="BL645" i="4"/>
  <c r="BB646" i="4"/>
  <c r="BX644" i="4"/>
  <c r="CA644" i="4" l="1"/>
  <c r="AF689" i="15"/>
  <c r="E688" i="14"/>
  <c r="F688" i="14" s="1"/>
  <c r="H688" i="14" s="1"/>
  <c r="AD717" i="15"/>
  <c r="AP690" i="4"/>
  <c r="W691" i="4"/>
  <c r="Z691" i="4" s="1"/>
  <c r="AA691" i="4" s="1"/>
  <c r="U692" i="4"/>
  <c r="AJ690" i="4"/>
  <c r="I665" i="4"/>
  <c r="L665" i="4" s="1"/>
  <c r="BT645" i="4"/>
  <c r="BU645" i="4"/>
  <c r="BV645" i="4" s="1"/>
  <c r="BY645" i="4"/>
  <c r="BZ645" i="4" s="1"/>
  <c r="AL653" i="15" s="1"/>
  <c r="BA647" i="4"/>
  <c r="BC646" i="4"/>
  <c r="BF646" i="4" s="1"/>
  <c r="BG646" i="4" s="1"/>
  <c r="E666" i="4"/>
  <c r="BM645" i="4"/>
  <c r="BN645" i="4" s="1"/>
  <c r="BO645" i="4" s="1"/>
  <c r="BP645" i="4" s="1"/>
  <c r="E664" i="12" l="1"/>
  <c r="F664" i="12" s="1"/>
  <c r="H664" i="12" s="1"/>
  <c r="AB247" i="15"/>
  <c r="AL690" i="4"/>
  <c r="AR690" i="4" s="1"/>
  <c r="AD211" i="15" s="1"/>
  <c r="AQ690" i="4"/>
  <c r="AB691" i="4"/>
  <c r="AM691" i="4" s="1"/>
  <c r="AF691" i="4"/>
  <c r="AG691" i="4" s="1"/>
  <c r="AH691" i="4" s="1"/>
  <c r="AI691" i="4" s="1"/>
  <c r="AJ691" i="4" s="1"/>
  <c r="AK691" i="4" s="1"/>
  <c r="S692" i="4"/>
  <c r="X692" i="4"/>
  <c r="Y692" i="4" s="1"/>
  <c r="AK690" i="4"/>
  <c r="O665" i="4"/>
  <c r="H666" i="4"/>
  <c r="I666" i="4" s="1"/>
  <c r="L666" i="4" s="1"/>
  <c r="AB253" i="15" s="1"/>
  <c r="BR645" i="4"/>
  <c r="BW645" i="4"/>
  <c r="BH646" i="4"/>
  <c r="BS646" i="4" s="1"/>
  <c r="BL646" i="4"/>
  <c r="BM646" i="4" s="1"/>
  <c r="BN646" i="4" s="1"/>
  <c r="BO646" i="4" s="1"/>
  <c r="BQ645" i="4"/>
  <c r="AY647" i="4"/>
  <c r="BD647" i="4"/>
  <c r="BE647" i="4" s="1"/>
  <c r="G667" i="4" l="1"/>
  <c r="J667" i="4" s="1"/>
  <c r="K667" i="4" s="1"/>
  <c r="AE692" i="4"/>
  <c r="V692" i="4"/>
  <c r="AL691" i="4"/>
  <c r="AS691" i="4"/>
  <c r="AT691" i="4" s="1"/>
  <c r="AJ44" i="15" s="1"/>
  <c r="AN691" i="4"/>
  <c r="AO691" i="4"/>
  <c r="E689" i="14"/>
  <c r="F689" i="14" s="1"/>
  <c r="H689" i="14" s="1"/>
  <c r="AU690" i="4"/>
  <c r="BX645" i="4"/>
  <c r="BP646" i="4"/>
  <c r="BQ646" i="4" s="1"/>
  <c r="BT646" i="4"/>
  <c r="BU646" i="4"/>
  <c r="BV646" i="4" s="1"/>
  <c r="BK647" i="4"/>
  <c r="BB647" i="4"/>
  <c r="BY646" i="4"/>
  <c r="BZ646" i="4" s="1"/>
  <c r="AL654" i="15" s="1"/>
  <c r="E667" i="4"/>
  <c r="E665" i="12"/>
  <c r="F665" i="12" s="1"/>
  <c r="H665" i="12" s="1"/>
  <c r="O666" i="4"/>
  <c r="CA645" i="4" l="1"/>
  <c r="AF690" i="15"/>
  <c r="AP691" i="4"/>
  <c r="AQ691" i="4" s="1"/>
  <c r="U693" i="4"/>
  <c r="X693" i="4" s="1"/>
  <c r="Y693" i="4" s="1"/>
  <c r="W692" i="4"/>
  <c r="Z692" i="4" s="1"/>
  <c r="AA692" i="4" s="1"/>
  <c r="BR646" i="4"/>
  <c r="BC647" i="4"/>
  <c r="BF647" i="4" s="1"/>
  <c r="BG647" i="4" s="1"/>
  <c r="BA648" i="4"/>
  <c r="BW646" i="4"/>
  <c r="H667" i="4"/>
  <c r="AF692" i="4" l="1"/>
  <c r="AB692" i="4"/>
  <c r="AM692" i="4" s="1"/>
  <c r="AR691" i="4"/>
  <c r="AD315" i="15" s="1"/>
  <c r="S693" i="4"/>
  <c r="BX646" i="4"/>
  <c r="AY648" i="4"/>
  <c r="BD648" i="4"/>
  <c r="BE648" i="4" s="1"/>
  <c r="BH647" i="4"/>
  <c r="BS647" i="4" s="1"/>
  <c r="BL647" i="4"/>
  <c r="BM647" i="4" s="1"/>
  <c r="BN647" i="4" s="1"/>
  <c r="BO647" i="4" s="1"/>
  <c r="BP647" i="4" s="1"/>
  <c r="G668" i="4"/>
  <c r="J668" i="4" s="1"/>
  <c r="K668" i="4" s="1"/>
  <c r="I667" i="4"/>
  <c r="L667" i="4" s="1"/>
  <c r="AB251" i="15" s="1"/>
  <c r="CA646" i="4" l="1"/>
  <c r="AF693" i="15"/>
  <c r="AE693" i="4"/>
  <c r="V693" i="4"/>
  <c r="E690" i="14"/>
  <c r="F690" i="14" s="1"/>
  <c r="H690" i="14" s="1"/>
  <c r="AU691" i="4"/>
  <c r="AN692" i="4"/>
  <c r="AO692" i="4"/>
  <c r="AG692" i="4"/>
  <c r="AH692" i="4" s="1"/>
  <c r="AI692" i="4" s="1"/>
  <c r="AS692" i="4"/>
  <c r="AT692" i="4" s="1"/>
  <c r="AJ696" i="15" s="1"/>
  <c r="BT647" i="4"/>
  <c r="BU647" i="4"/>
  <c r="BQ647" i="4"/>
  <c r="BR647" i="4"/>
  <c r="BY647" i="4"/>
  <c r="BZ647" i="4" s="1"/>
  <c r="AL655" i="15" s="1"/>
  <c r="BB648" i="4"/>
  <c r="BK648" i="4"/>
  <c r="E668" i="4"/>
  <c r="E666" i="12"/>
  <c r="F666" i="12" s="1"/>
  <c r="H666" i="12" s="1"/>
  <c r="O667" i="4"/>
  <c r="AJ692" i="4" l="1"/>
  <c r="AK692" i="4" s="1"/>
  <c r="AP692" i="4"/>
  <c r="W693" i="4"/>
  <c r="Z693" i="4" s="1"/>
  <c r="AA693" i="4" s="1"/>
  <c r="U694" i="4"/>
  <c r="X694" i="4" s="1"/>
  <c r="BV647" i="4"/>
  <c r="BW647" i="4" s="1"/>
  <c r="BA649" i="4"/>
  <c r="BC648" i="4"/>
  <c r="BF648" i="4" s="1"/>
  <c r="BG648" i="4" s="1"/>
  <c r="H668" i="4"/>
  <c r="S694" i="4" l="1"/>
  <c r="Y694" i="4"/>
  <c r="AQ692" i="4"/>
  <c r="AL692" i="4"/>
  <c r="AR692" i="4" s="1"/>
  <c r="AD432" i="15" s="1"/>
  <c r="AB693" i="4"/>
  <c r="AM693" i="4" s="1"/>
  <c r="AF693" i="4"/>
  <c r="BX647" i="4"/>
  <c r="BH648" i="4"/>
  <c r="BS648" i="4" s="1"/>
  <c r="BL648" i="4"/>
  <c r="BM648" i="4" s="1"/>
  <c r="BN648" i="4" s="1"/>
  <c r="BO648" i="4" s="1"/>
  <c r="BP648" i="4" s="1"/>
  <c r="BQ648" i="4" s="1"/>
  <c r="AY649" i="4"/>
  <c r="BD649" i="4"/>
  <c r="BE649" i="4" s="1"/>
  <c r="G669" i="4"/>
  <c r="J669" i="4" s="1"/>
  <c r="K669" i="4" s="1"/>
  <c r="I668" i="4"/>
  <c r="L668" i="4" s="1"/>
  <c r="AB256" i="15" s="1"/>
  <c r="CA647" i="4" l="1"/>
  <c r="AF695" i="15"/>
  <c r="E691" i="14"/>
  <c r="F691" i="14" s="1"/>
  <c r="H691" i="14" s="1"/>
  <c r="AU692" i="4"/>
  <c r="AG693" i="4"/>
  <c r="AH693" i="4" s="1"/>
  <c r="AI693" i="4" s="1"/>
  <c r="AJ693" i="4" s="1"/>
  <c r="AK693" i="4" s="1"/>
  <c r="AS693" i="4"/>
  <c r="AT693" i="4" s="1"/>
  <c r="AJ697" i="15" s="1"/>
  <c r="AN693" i="4"/>
  <c r="AO693" i="4"/>
  <c r="AE694" i="4"/>
  <c r="V694" i="4"/>
  <c r="BK649" i="4"/>
  <c r="BB649" i="4"/>
  <c r="BR648" i="4"/>
  <c r="BY648" i="4"/>
  <c r="BZ648" i="4" s="1"/>
  <c r="AL656" i="15" s="1"/>
  <c r="BT648" i="4"/>
  <c r="BU648" i="4"/>
  <c r="BV648" i="4" s="1"/>
  <c r="E669" i="4"/>
  <c r="O668" i="4"/>
  <c r="E667" i="12"/>
  <c r="F667" i="12" s="1"/>
  <c r="H667" i="12" s="1"/>
  <c r="AL693" i="4" l="1"/>
  <c r="W694" i="4"/>
  <c r="Z694" i="4" s="1"/>
  <c r="AA694" i="4" s="1"/>
  <c r="U695" i="4"/>
  <c r="AP693" i="4"/>
  <c r="AQ693" i="4" s="1"/>
  <c r="BW648" i="4"/>
  <c r="BC649" i="4"/>
  <c r="BF649" i="4" s="1"/>
  <c r="BG649" i="4" s="1"/>
  <c r="BA650" i="4"/>
  <c r="H669" i="4"/>
  <c r="AR693" i="4" l="1"/>
  <c r="E692" i="14"/>
  <c r="F692" i="14" s="1"/>
  <c r="H692" i="14" s="1"/>
  <c r="AD466" i="15"/>
  <c r="AU693" i="4"/>
  <c r="S695" i="4"/>
  <c r="X695" i="4"/>
  <c r="AF694" i="4"/>
  <c r="AG694" i="4" s="1"/>
  <c r="AH694" i="4" s="1"/>
  <c r="AI694" i="4" s="1"/>
  <c r="AB694" i="4"/>
  <c r="AM694" i="4" s="1"/>
  <c r="BX648" i="4"/>
  <c r="BH649" i="4"/>
  <c r="BS649" i="4" s="1"/>
  <c r="BL649" i="4"/>
  <c r="BM649" i="4" s="1"/>
  <c r="BN649" i="4" s="1"/>
  <c r="BO649" i="4" s="1"/>
  <c r="AY650" i="4"/>
  <c r="BD650" i="4"/>
  <c r="G670" i="4"/>
  <c r="J670" i="4" s="1"/>
  <c r="K670" i="4" s="1"/>
  <c r="I669" i="4"/>
  <c r="L669" i="4" s="1"/>
  <c r="AB216" i="15" s="1"/>
  <c r="CA648" i="4" l="1"/>
  <c r="AF697" i="15"/>
  <c r="AJ694" i="4"/>
  <c r="AK694" i="4" s="1"/>
  <c r="Y695" i="4"/>
  <c r="AS694" i="4"/>
  <c r="AT694" i="4" s="1"/>
  <c r="AJ51" i="15" s="1"/>
  <c r="AL694" i="4"/>
  <c r="AN694" i="4"/>
  <c r="AO694" i="4"/>
  <c r="AE695" i="4"/>
  <c r="V695" i="4"/>
  <c r="BT649" i="4"/>
  <c r="BU649" i="4"/>
  <c r="BV649" i="4" s="1"/>
  <c r="BP649" i="4"/>
  <c r="BQ649" i="4" s="1"/>
  <c r="BE650" i="4"/>
  <c r="BY649" i="4"/>
  <c r="BZ649" i="4" s="1"/>
  <c r="AL657" i="15" s="1"/>
  <c r="BK650" i="4"/>
  <c r="BB650" i="4"/>
  <c r="E670" i="4"/>
  <c r="O669" i="4"/>
  <c r="E668" i="12"/>
  <c r="F668" i="12" s="1"/>
  <c r="H668" i="12" s="1"/>
  <c r="AP694" i="4" l="1"/>
  <c r="AQ694" i="4" s="1"/>
  <c r="U696" i="4"/>
  <c r="X696" i="4" s="1"/>
  <c r="W695" i="4"/>
  <c r="Z695" i="4" s="1"/>
  <c r="AA695" i="4" s="1"/>
  <c r="BR649" i="4"/>
  <c r="BC650" i="4"/>
  <c r="BF650" i="4" s="1"/>
  <c r="BG650" i="4" s="1"/>
  <c r="BA651" i="4"/>
  <c r="BW649" i="4"/>
  <c r="H670" i="4"/>
  <c r="G671" i="4" s="1"/>
  <c r="J671" i="4" s="1"/>
  <c r="K671" i="4" s="1"/>
  <c r="S696" i="4" l="1"/>
  <c r="AR694" i="4"/>
  <c r="AD448" i="15" s="1"/>
  <c r="AB695" i="4"/>
  <c r="AM695" i="4" s="1"/>
  <c r="AF695" i="4"/>
  <c r="Y696" i="4"/>
  <c r="AY651" i="4"/>
  <c r="BD651" i="4"/>
  <c r="BH650" i="4"/>
  <c r="BS650" i="4" s="1"/>
  <c r="BL650" i="4"/>
  <c r="BM650" i="4" s="1"/>
  <c r="BN650" i="4" s="1"/>
  <c r="BO650" i="4" s="1"/>
  <c r="BX649" i="4"/>
  <c r="I670" i="4"/>
  <c r="L670" i="4" s="1"/>
  <c r="E671" i="4"/>
  <c r="E669" i="12" l="1"/>
  <c r="F669" i="12" s="1"/>
  <c r="H669" i="12" s="1"/>
  <c r="AB244" i="15"/>
  <c r="CA649" i="4"/>
  <c r="AF699" i="15"/>
  <c r="E693" i="14"/>
  <c r="F693" i="14" s="1"/>
  <c r="H693" i="14" s="1"/>
  <c r="AU694" i="4"/>
  <c r="AE696" i="4"/>
  <c r="V696" i="4"/>
  <c r="AN695" i="4"/>
  <c r="AO695" i="4"/>
  <c r="AG695" i="4"/>
  <c r="AH695" i="4" s="1"/>
  <c r="AI695" i="4" s="1"/>
  <c r="AS695" i="4"/>
  <c r="AT695" i="4" s="1"/>
  <c r="AJ698" i="15" s="1"/>
  <c r="BT650" i="4"/>
  <c r="BU650" i="4"/>
  <c r="BV650" i="4" s="1"/>
  <c r="BP650" i="4"/>
  <c r="BQ650" i="4" s="1"/>
  <c r="BY650" i="4"/>
  <c r="BZ650" i="4" s="1"/>
  <c r="AL658" i="15" s="1"/>
  <c r="BE651" i="4"/>
  <c r="BB651" i="4"/>
  <c r="BK651" i="4"/>
  <c r="O670" i="4"/>
  <c r="H671" i="4"/>
  <c r="U697" i="4" l="1"/>
  <c r="W696" i="4"/>
  <c r="Z696" i="4" s="1"/>
  <c r="AA696" i="4" s="1"/>
  <c r="AB696" i="4" s="1"/>
  <c r="AM696" i="4" s="1"/>
  <c r="AN696" i="4" s="1"/>
  <c r="AJ695" i="4"/>
  <c r="AK695" i="4" s="1"/>
  <c r="AP695" i="4"/>
  <c r="BW650" i="4"/>
  <c r="BA652" i="4"/>
  <c r="BC651" i="4"/>
  <c r="BR650" i="4"/>
  <c r="BX650" i="4" s="1"/>
  <c r="G672" i="4"/>
  <c r="J672" i="4" s="1"/>
  <c r="K672" i="4" s="1"/>
  <c r="I671" i="4"/>
  <c r="L671" i="4" s="1"/>
  <c r="AB267" i="15" s="1"/>
  <c r="CA650" i="4" l="1"/>
  <c r="AF701" i="15"/>
  <c r="AO696" i="4"/>
  <c r="AP696" i="4" s="1"/>
  <c r="AF696" i="4"/>
  <c r="AS696" i="4" s="1"/>
  <c r="AT696" i="4" s="1"/>
  <c r="AJ699" i="15" s="1"/>
  <c r="S697" i="4"/>
  <c r="X697" i="4"/>
  <c r="AQ695" i="4"/>
  <c r="AL695" i="4"/>
  <c r="AR695" i="4" s="1"/>
  <c r="AD135" i="15" s="1"/>
  <c r="AY652" i="4"/>
  <c r="BK652" i="4" s="1"/>
  <c r="BD652" i="4"/>
  <c r="BE652" i="4" s="1"/>
  <c r="BF651" i="4"/>
  <c r="BG651" i="4" s="1"/>
  <c r="E672" i="4"/>
  <c r="E670" i="12"/>
  <c r="F670" i="12" s="1"/>
  <c r="H670" i="12" s="1"/>
  <c r="O671" i="4"/>
  <c r="AE697" i="4" l="1"/>
  <c r="V697" i="4"/>
  <c r="AG696" i="4"/>
  <c r="AH696" i="4" s="1"/>
  <c r="AI696" i="4" s="1"/>
  <c r="Y697" i="4"/>
  <c r="E694" i="14"/>
  <c r="F694" i="14" s="1"/>
  <c r="H694" i="14" s="1"/>
  <c r="AU695" i="4"/>
  <c r="BH651" i="4"/>
  <c r="BS651" i="4" s="1"/>
  <c r="BL651" i="4"/>
  <c r="BM651" i="4" s="1"/>
  <c r="BN651" i="4" s="1"/>
  <c r="BO651" i="4" s="1"/>
  <c r="BB652" i="4"/>
  <c r="H672" i="4"/>
  <c r="AJ696" i="4" l="1"/>
  <c r="AQ696" i="4" s="1"/>
  <c r="AK696" i="4"/>
  <c r="U698" i="4"/>
  <c r="W697" i="4"/>
  <c r="Z697" i="4" s="1"/>
  <c r="AA697" i="4" s="1"/>
  <c r="AL696" i="4"/>
  <c r="AR696" i="4" s="1"/>
  <c r="AD310" i="15" s="1"/>
  <c r="BT651" i="4"/>
  <c r="BU651" i="4"/>
  <c r="BV651" i="4" s="1"/>
  <c r="BA653" i="4"/>
  <c r="BC652" i="4"/>
  <c r="BF652" i="4" s="1"/>
  <c r="BG652" i="4" s="1"/>
  <c r="BP651" i="4"/>
  <c r="BR651" i="4" s="1"/>
  <c r="BY651" i="4"/>
  <c r="BZ651" i="4" s="1"/>
  <c r="AL659" i="15" s="1"/>
  <c r="I672" i="4"/>
  <c r="L672" i="4" s="1"/>
  <c r="AB284" i="15" s="1"/>
  <c r="G673" i="4"/>
  <c r="J673" i="4" s="1"/>
  <c r="K673" i="4" s="1"/>
  <c r="AF697" i="4" l="1"/>
  <c r="AS697" i="4" s="1"/>
  <c r="AT697" i="4" s="1"/>
  <c r="AJ700" i="15" s="1"/>
  <c r="AB697" i="4"/>
  <c r="AM697" i="4" s="1"/>
  <c r="S698" i="4"/>
  <c r="X698" i="4"/>
  <c r="E695" i="14"/>
  <c r="F695" i="14" s="1"/>
  <c r="H695" i="14" s="1"/>
  <c r="AU696" i="4"/>
  <c r="BX651" i="4"/>
  <c r="BH652" i="4"/>
  <c r="BS652" i="4" s="1"/>
  <c r="BL652" i="4"/>
  <c r="BW651" i="4"/>
  <c r="AY653" i="4"/>
  <c r="BD653" i="4"/>
  <c r="BQ651" i="4"/>
  <c r="E673" i="4"/>
  <c r="E671" i="12"/>
  <c r="F671" i="12" s="1"/>
  <c r="H671" i="12" s="1"/>
  <c r="O672" i="4"/>
  <c r="CA651" i="4" l="1"/>
  <c r="AF704" i="15"/>
  <c r="Y698" i="4"/>
  <c r="AE698" i="4"/>
  <c r="V698" i="4"/>
  <c r="AG697" i="4"/>
  <c r="AH697" i="4" s="1"/>
  <c r="AI697" i="4" s="1"/>
  <c r="AJ697" i="4" s="1"/>
  <c r="AK697" i="4" s="1"/>
  <c r="AN697" i="4"/>
  <c r="AO697" i="4"/>
  <c r="AP697" i="4" s="1"/>
  <c r="BT652" i="4"/>
  <c r="BU652" i="4"/>
  <c r="BV652" i="4" s="1"/>
  <c r="BM652" i="4"/>
  <c r="BN652" i="4" s="1"/>
  <c r="BO652" i="4" s="1"/>
  <c r="BP652" i="4" s="1"/>
  <c r="BR652" i="4" s="1"/>
  <c r="BY652" i="4"/>
  <c r="BZ652" i="4" s="1"/>
  <c r="AL660" i="15" s="1"/>
  <c r="BE653" i="4"/>
  <c r="BK653" i="4"/>
  <c r="BB653" i="4"/>
  <c r="H673" i="4"/>
  <c r="AL697" i="4" l="1"/>
  <c r="AR697" i="4" s="1"/>
  <c r="AD366" i="15" s="1"/>
  <c r="AQ697" i="4"/>
  <c r="U699" i="4"/>
  <c r="X699" i="4" s="1"/>
  <c r="Y699" i="4" s="1"/>
  <c r="W698" i="4"/>
  <c r="Z698" i="4" s="1"/>
  <c r="AA698" i="4" s="1"/>
  <c r="S699" i="4"/>
  <c r="AE699" i="4" s="1"/>
  <c r="E696" i="14"/>
  <c r="F696" i="14" s="1"/>
  <c r="H696" i="14" s="1"/>
  <c r="BQ652" i="4"/>
  <c r="BX652" i="4"/>
  <c r="BC653" i="4"/>
  <c r="BF653" i="4" s="1"/>
  <c r="BG653" i="4" s="1"/>
  <c r="BA654" i="4"/>
  <c r="G674" i="4"/>
  <c r="J674" i="4" s="1"/>
  <c r="K674" i="4" s="1"/>
  <c r="I673" i="4"/>
  <c r="L673" i="4" s="1"/>
  <c r="AB321" i="15" s="1"/>
  <c r="AU697" i="4" l="1"/>
  <c r="CA652" i="4"/>
  <c r="AF707" i="15"/>
  <c r="V699" i="4"/>
  <c r="W699" i="4" s="1"/>
  <c r="Z699" i="4" s="1"/>
  <c r="AA699" i="4" s="1"/>
  <c r="AF698" i="4"/>
  <c r="AS698" i="4" s="1"/>
  <c r="AT698" i="4" s="1"/>
  <c r="AJ701" i="15" s="1"/>
  <c r="AB698" i="4"/>
  <c r="AM698" i="4" s="1"/>
  <c r="AY654" i="4"/>
  <c r="BD654" i="4"/>
  <c r="BH653" i="4"/>
  <c r="BS653" i="4" s="1"/>
  <c r="BL653" i="4"/>
  <c r="BW652" i="4"/>
  <c r="E672" i="12"/>
  <c r="F672" i="12" s="1"/>
  <c r="H672" i="12" s="1"/>
  <c r="O673" i="4"/>
  <c r="E674" i="4"/>
  <c r="U700" i="4" l="1"/>
  <c r="X700" i="4" s="1"/>
  <c r="Y700" i="4" s="1"/>
  <c r="AG698" i="4"/>
  <c r="AH698" i="4" s="1"/>
  <c r="AI698" i="4" s="1"/>
  <c r="AN698" i="4"/>
  <c r="AO698" i="4"/>
  <c r="AB699" i="4"/>
  <c r="AM699" i="4" s="1"/>
  <c r="AN699" i="4" s="1"/>
  <c r="AF699" i="4"/>
  <c r="BT653" i="4"/>
  <c r="BU653" i="4"/>
  <c r="BV653" i="4" s="1"/>
  <c r="BE654" i="4"/>
  <c r="BM653" i="4"/>
  <c r="BN653" i="4" s="1"/>
  <c r="BO653" i="4" s="1"/>
  <c r="BY653" i="4"/>
  <c r="BZ653" i="4" s="1"/>
  <c r="AL661" i="15" s="1"/>
  <c r="BB654" i="4"/>
  <c r="BK654" i="4"/>
  <c r="H674" i="4"/>
  <c r="S700" i="4" l="1"/>
  <c r="V700" i="4" s="1"/>
  <c r="AP698" i="4"/>
  <c r="AO699" i="4" s="1"/>
  <c r="AP699" i="4" s="1"/>
  <c r="AS699" i="4"/>
  <c r="AT699" i="4" s="1"/>
  <c r="AJ702" i="15" s="1"/>
  <c r="AG699" i="4"/>
  <c r="AH699" i="4" s="1"/>
  <c r="AI699" i="4" s="1"/>
  <c r="AJ699" i="4" s="1"/>
  <c r="AL699" i="4" s="1"/>
  <c r="AJ698" i="4"/>
  <c r="AL698" i="4" s="1"/>
  <c r="AR698" i="4" s="1"/>
  <c r="AD384" i="15" s="1"/>
  <c r="AE700" i="4"/>
  <c r="BA655" i="4"/>
  <c r="BC654" i="4"/>
  <c r="BF654" i="4" s="1"/>
  <c r="BG654" i="4" s="1"/>
  <c r="BP653" i="4"/>
  <c r="I674" i="4"/>
  <c r="L674" i="4" s="1"/>
  <c r="AB326" i="15" s="1"/>
  <c r="G675" i="4"/>
  <c r="J675" i="4" s="1"/>
  <c r="K675" i="4" s="1"/>
  <c r="AR699" i="4" l="1"/>
  <c r="AU699" i="4"/>
  <c r="AK698" i="4"/>
  <c r="W700" i="4"/>
  <c r="Z700" i="4" s="1"/>
  <c r="AA700" i="4" s="1"/>
  <c r="U701" i="4"/>
  <c r="AK699" i="4"/>
  <c r="AQ699" i="4"/>
  <c r="E697" i="14"/>
  <c r="F697" i="14" s="1"/>
  <c r="H697" i="14" s="1"/>
  <c r="AU698" i="4"/>
  <c r="AQ698" i="4"/>
  <c r="BW653" i="4"/>
  <c r="BR653" i="4"/>
  <c r="BX653" i="4" s="1"/>
  <c r="BQ653" i="4"/>
  <c r="BL654" i="4"/>
  <c r="BH654" i="4"/>
  <c r="BS654" i="4" s="1"/>
  <c r="AY655" i="4"/>
  <c r="BD655" i="4"/>
  <c r="E675" i="4"/>
  <c r="E673" i="12"/>
  <c r="F673" i="12" s="1"/>
  <c r="H673" i="12" s="1"/>
  <c r="O674" i="4"/>
  <c r="CA653" i="4" l="1"/>
  <c r="AF710" i="15"/>
  <c r="E698" i="14"/>
  <c r="F698" i="14" s="1"/>
  <c r="H698" i="14" s="1"/>
  <c r="AD400" i="15"/>
  <c r="S701" i="4"/>
  <c r="X701" i="4"/>
  <c r="Y701" i="4" s="1"/>
  <c r="AF700" i="4"/>
  <c r="AB700" i="4"/>
  <c r="AM700" i="4" s="1"/>
  <c r="BT654" i="4"/>
  <c r="BU654" i="4"/>
  <c r="BV654" i="4" s="1"/>
  <c r="BK655" i="4"/>
  <c r="BB655" i="4"/>
  <c r="BY654" i="4"/>
  <c r="BZ654" i="4" s="1"/>
  <c r="AL662" i="15" s="1"/>
  <c r="BM654" i="4"/>
  <c r="BN654" i="4" s="1"/>
  <c r="BO654" i="4" s="1"/>
  <c r="BE655" i="4"/>
  <c r="H675" i="4"/>
  <c r="AO700" i="4" l="1"/>
  <c r="AN700" i="4"/>
  <c r="AG700" i="4"/>
  <c r="AH700" i="4" s="1"/>
  <c r="AI700" i="4" s="1"/>
  <c r="AS700" i="4"/>
  <c r="AT700" i="4" s="1"/>
  <c r="AJ703" i="15" s="1"/>
  <c r="AE701" i="4"/>
  <c r="V701" i="4"/>
  <c r="BC655" i="4"/>
  <c r="BF655" i="4" s="1"/>
  <c r="BG655" i="4" s="1"/>
  <c r="BA656" i="4"/>
  <c r="BP654" i="4"/>
  <c r="BW654" i="4" s="1"/>
  <c r="I675" i="4"/>
  <c r="L675" i="4" s="1"/>
  <c r="AB353" i="15" s="1"/>
  <c r="G676" i="4"/>
  <c r="J676" i="4" s="1"/>
  <c r="K676" i="4" s="1"/>
  <c r="W701" i="4" l="1"/>
  <c r="Z701" i="4" s="1"/>
  <c r="AA701" i="4" s="1"/>
  <c r="U702" i="4"/>
  <c r="X702" i="4" s="1"/>
  <c r="Y702" i="4" s="1"/>
  <c r="AJ700" i="4"/>
  <c r="AP700" i="4"/>
  <c r="BQ654" i="4"/>
  <c r="BR654" i="4"/>
  <c r="BX654" i="4" s="1"/>
  <c r="AY656" i="4"/>
  <c r="BD656" i="4"/>
  <c r="BL655" i="4"/>
  <c r="BH655" i="4"/>
  <c r="BS655" i="4" s="1"/>
  <c r="E676" i="4"/>
  <c r="E674" i="12"/>
  <c r="F674" i="12" s="1"/>
  <c r="H674" i="12" s="1"/>
  <c r="O675" i="4"/>
  <c r="CA654" i="4" l="1"/>
  <c r="AF682" i="15"/>
  <c r="AQ700" i="4"/>
  <c r="AL700" i="4"/>
  <c r="AR700" i="4" s="1"/>
  <c r="AD326" i="15" s="1"/>
  <c r="S702" i="4"/>
  <c r="AK700" i="4"/>
  <c r="AF701" i="4"/>
  <c r="AS701" i="4" s="1"/>
  <c r="AT701" i="4" s="1"/>
  <c r="AJ704" i="15" s="1"/>
  <c r="AB701" i="4"/>
  <c r="AM701" i="4" s="1"/>
  <c r="BT655" i="4"/>
  <c r="BU655" i="4"/>
  <c r="BV655" i="4" s="1"/>
  <c r="BB656" i="4"/>
  <c r="BK656" i="4"/>
  <c r="BM655" i="4"/>
  <c r="BN655" i="4" s="1"/>
  <c r="BO655" i="4" s="1"/>
  <c r="BP655" i="4" s="1"/>
  <c r="BY655" i="4"/>
  <c r="BZ655" i="4" s="1"/>
  <c r="AL663" i="15" s="1"/>
  <c r="BE656" i="4"/>
  <c r="H676" i="4"/>
  <c r="I676" i="4" s="1"/>
  <c r="L676" i="4" s="1"/>
  <c r="AB387" i="15" s="1"/>
  <c r="AG701" i="4" l="1"/>
  <c r="AH701" i="4" s="1"/>
  <c r="AI701" i="4" s="1"/>
  <c r="AJ701" i="4" s="1"/>
  <c r="AE702" i="4"/>
  <c r="V702" i="4"/>
  <c r="AN701" i="4"/>
  <c r="AO701" i="4"/>
  <c r="AP701" i="4" s="1"/>
  <c r="E699" i="14"/>
  <c r="F699" i="14" s="1"/>
  <c r="H699" i="14" s="1"/>
  <c r="AU700" i="4"/>
  <c r="BR655" i="4"/>
  <c r="BX655" i="4" s="1"/>
  <c r="BA657" i="4"/>
  <c r="BC656" i="4"/>
  <c r="BQ655" i="4"/>
  <c r="G677" i="4"/>
  <c r="J677" i="4" s="1"/>
  <c r="K677" i="4" s="1"/>
  <c r="O676" i="4"/>
  <c r="E675" i="12"/>
  <c r="F675" i="12" s="1"/>
  <c r="H675" i="12" s="1"/>
  <c r="CA655" i="4" l="1"/>
  <c r="AF706" i="15"/>
  <c r="U703" i="4"/>
  <c r="X703" i="4" s="1"/>
  <c r="W702" i="4"/>
  <c r="Z702" i="4" s="1"/>
  <c r="AA702" i="4" s="1"/>
  <c r="AL701" i="4"/>
  <c r="AR701" i="4" s="1"/>
  <c r="AD120" i="15" s="1"/>
  <c r="AQ701" i="4"/>
  <c r="AK701" i="4"/>
  <c r="BF656" i="4"/>
  <c r="BG656" i="4" s="1"/>
  <c r="BW655" i="4"/>
  <c r="AY657" i="4"/>
  <c r="BK657" i="4" s="1"/>
  <c r="BD657" i="4"/>
  <c r="E677" i="4"/>
  <c r="E700" i="14" l="1"/>
  <c r="F700" i="14" s="1"/>
  <c r="H700" i="14" s="1"/>
  <c r="AU701" i="4"/>
  <c r="S703" i="4"/>
  <c r="AB702" i="4"/>
  <c r="AM702" i="4" s="1"/>
  <c r="AF702" i="4"/>
  <c r="AS702" i="4" s="1"/>
  <c r="AT702" i="4" s="1"/>
  <c r="AJ705" i="15" s="1"/>
  <c r="Y703" i="4"/>
  <c r="BH656" i="4"/>
  <c r="BS656" i="4" s="1"/>
  <c r="BL656" i="4"/>
  <c r="BM656" i="4" s="1"/>
  <c r="BN656" i="4" s="1"/>
  <c r="BO656" i="4" s="1"/>
  <c r="BP656" i="4" s="1"/>
  <c r="BE657" i="4"/>
  <c r="BB657" i="4"/>
  <c r="H677" i="4"/>
  <c r="I677" i="4" s="1"/>
  <c r="L677" i="4" s="1"/>
  <c r="AB398" i="15" s="1"/>
  <c r="AG702" i="4" l="1"/>
  <c r="AH702" i="4" s="1"/>
  <c r="AI702" i="4" s="1"/>
  <c r="AJ702" i="4" s="1"/>
  <c r="AE703" i="4"/>
  <c r="V703" i="4"/>
  <c r="AN702" i="4"/>
  <c r="AO702" i="4"/>
  <c r="AP702" i="4" s="1"/>
  <c r="BT656" i="4"/>
  <c r="BU656" i="4"/>
  <c r="BV656" i="4" s="1"/>
  <c r="BA658" i="4"/>
  <c r="BC657" i="4"/>
  <c r="BF657" i="4" s="1"/>
  <c r="BG657" i="4" s="1"/>
  <c r="BY656" i="4"/>
  <c r="BZ656" i="4" s="1"/>
  <c r="AL23" i="15" s="1"/>
  <c r="BR656" i="4"/>
  <c r="BQ656" i="4"/>
  <c r="G678" i="4"/>
  <c r="J678" i="4" s="1"/>
  <c r="K678" i="4" s="1"/>
  <c r="O677" i="4"/>
  <c r="E676" i="12"/>
  <c r="F676" i="12" s="1"/>
  <c r="H676" i="12" s="1"/>
  <c r="AK702" i="4" l="1"/>
  <c r="AL702" i="4"/>
  <c r="U704" i="4"/>
  <c r="X704" i="4" s="1"/>
  <c r="W703" i="4"/>
  <c r="Z703" i="4" s="1"/>
  <c r="AA703" i="4" s="1"/>
  <c r="AQ702" i="4"/>
  <c r="AR702" i="4"/>
  <c r="AD331" i="15" s="1"/>
  <c r="BH657" i="4"/>
  <c r="BS657" i="4" s="1"/>
  <c r="BL657" i="4"/>
  <c r="BM657" i="4" s="1"/>
  <c r="BN657" i="4" s="1"/>
  <c r="BO657" i="4" s="1"/>
  <c r="AY658" i="4"/>
  <c r="BD658" i="4"/>
  <c r="E678" i="4"/>
  <c r="S704" i="4" l="1"/>
  <c r="AE704" i="4" s="1"/>
  <c r="AB703" i="4"/>
  <c r="AM703" i="4" s="1"/>
  <c r="AF703" i="4"/>
  <c r="AU702" i="4"/>
  <c r="E701" i="14"/>
  <c r="F701" i="14" s="1"/>
  <c r="H701" i="14" s="1"/>
  <c r="Y704" i="4"/>
  <c r="V704" i="4"/>
  <c r="BT657" i="4"/>
  <c r="BU657" i="4"/>
  <c r="BV657" i="4" s="1"/>
  <c r="BP657" i="4"/>
  <c r="BE658" i="4"/>
  <c r="BX656" i="4"/>
  <c r="BW656" i="4"/>
  <c r="BY657" i="4"/>
  <c r="BZ657" i="4" s="1"/>
  <c r="AL39" i="15" s="1"/>
  <c r="BK658" i="4"/>
  <c r="BB658" i="4"/>
  <c r="H678" i="4"/>
  <c r="I678" i="4" s="1"/>
  <c r="L678" i="4" s="1"/>
  <c r="AB443" i="15" s="1"/>
  <c r="CA656" i="4" l="1"/>
  <c r="AF535" i="15"/>
  <c r="W704" i="4"/>
  <c r="Z704" i="4" s="1"/>
  <c r="AA704" i="4" s="1"/>
  <c r="U705" i="4"/>
  <c r="X705" i="4" s="1"/>
  <c r="AS703" i="4"/>
  <c r="AT703" i="4" s="1"/>
  <c r="AJ706" i="15" s="1"/>
  <c r="AN703" i="4"/>
  <c r="AO703" i="4"/>
  <c r="AG703" i="4"/>
  <c r="AH703" i="4" s="1"/>
  <c r="AI703" i="4" s="1"/>
  <c r="BA659" i="4"/>
  <c r="BC658" i="4"/>
  <c r="BQ657" i="4"/>
  <c r="BW657" i="4"/>
  <c r="BR657" i="4"/>
  <c r="G679" i="4"/>
  <c r="J679" i="4" s="1"/>
  <c r="K679" i="4" s="1"/>
  <c r="O678" i="4"/>
  <c r="E677" i="12"/>
  <c r="F677" i="12" s="1"/>
  <c r="H677" i="12" s="1"/>
  <c r="S705" i="4" l="1"/>
  <c r="AE705" i="4" s="1"/>
  <c r="AP703" i="4"/>
  <c r="V705" i="4"/>
  <c r="Y705" i="4"/>
  <c r="AJ703" i="4"/>
  <c r="AL703" i="4" s="1"/>
  <c r="AR703" i="4" s="1"/>
  <c r="AD353" i="15" s="1"/>
  <c r="AF704" i="4"/>
  <c r="AS704" i="4" s="1"/>
  <c r="AT704" i="4" s="1"/>
  <c r="AJ707" i="15" s="1"/>
  <c r="AB704" i="4"/>
  <c r="AM704" i="4" s="1"/>
  <c r="AN704" i="4" s="1"/>
  <c r="BX657" i="4"/>
  <c r="BF658" i="4"/>
  <c r="BG658" i="4" s="1"/>
  <c r="AY659" i="4"/>
  <c r="BK659" i="4" s="1"/>
  <c r="BD659" i="4"/>
  <c r="E679" i="4"/>
  <c r="H679" i="4" s="1"/>
  <c r="AG704" i="4" l="1"/>
  <c r="AH704" i="4" s="1"/>
  <c r="AI704" i="4" s="1"/>
  <c r="CA657" i="4"/>
  <c r="AF578" i="15"/>
  <c r="E702" i="14"/>
  <c r="F702" i="14" s="1"/>
  <c r="H702" i="14" s="1"/>
  <c r="AU703" i="4"/>
  <c r="AJ704" i="4"/>
  <c r="AK703" i="4"/>
  <c r="U706" i="4"/>
  <c r="W705" i="4"/>
  <c r="Z705" i="4" s="1"/>
  <c r="AA705" i="4" s="1"/>
  <c r="AO704" i="4"/>
  <c r="AQ703" i="4"/>
  <c r="BH658" i="4"/>
  <c r="BS658" i="4" s="1"/>
  <c r="BL658" i="4"/>
  <c r="BM658" i="4" s="1"/>
  <c r="BE659" i="4"/>
  <c r="BB659" i="4"/>
  <c r="I679" i="4"/>
  <c r="L679" i="4" s="1"/>
  <c r="AB441" i="15" s="1"/>
  <c r="G680" i="4"/>
  <c r="J680" i="4" s="1"/>
  <c r="K680" i="4" s="1"/>
  <c r="AL704" i="4" l="1"/>
  <c r="AF705" i="4"/>
  <c r="AG705" i="4" s="1"/>
  <c r="AH705" i="4" s="1"/>
  <c r="AI705" i="4" s="1"/>
  <c r="AB705" i="4"/>
  <c r="AM705" i="4" s="1"/>
  <c r="AN705" i="4" s="1"/>
  <c r="AK704" i="4"/>
  <c r="AP704" i="4"/>
  <c r="AQ704" i="4" s="1"/>
  <c r="S706" i="4"/>
  <c r="X706" i="4"/>
  <c r="Y706" i="4" s="1"/>
  <c r="BN658" i="4"/>
  <c r="BO658" i="4" s="1"/>
  <c r="BP658" i="4" s="1"/>
  <c r="BC659" i="4"/>
  <c r="BF659" i="4" s="1"/>
  <c r="BG659" i="4" s="1"/>
  <c r="BA660" i="4"/>
  <c r="BY658" i="4"/>
  <c r="BZ658" i="4" s="1"/>
  <c r="AL664" i="15" s="1"/>
  <c r="BT658" i="4"/>
  <c r="BU658" i="4"/>
  <c r="BV658" i="4" s="1"/>
  <c r="E680" i="4"/>
  <c r="O679" i="4"/>
  <c r="E678" i="12"/>
  <c r="F678" i="12" s="1"/>
  <c r="H678" i="12" s="1"/>
  <c r="AO705" i="4" l="1"/>
  <c r="AS705" i="4"/>
  <c r="AT705" i="4" s="1"/>
  <c r="AJ708" i="15" s="1"/>
  <c r="AJ705" i="4"/>
  <c r="AK705" i="4" s="1"/>
  <c r="AE706" i="4"/>
  <c r="V706" i="4"/>
  <c r="AR704" i="4"/>
  <c r="AD370" i="15" s="1"/>
  <c r="AY660" i="4"/>
  <c r="BD660" i="4"/>
  <c r="BH659" i="4"/>
  <c r="BS659" i="4" s="1"/>
  <c r="BL659" i="4"/>
  <c r="BQ658" i="4"/>
  <c r="BW658" i="4"/>
  <c r="BR658" i="4"/>
  <c r="BX658" i="4" s="1"/>
  <c r="H680" i="4"/>
  <c r="CA658" i="4" l="1"/>
  <c r="AF408" i="15"/>
  <c r="AL705" i="4"/>
  <c r="U707" i="4"/>
  <c r="X707" i="4" s="1"/>
  <c r="W706" i="4"/>
  <c r="Z706" i="4" s="1"/>
  <c r="AA706" i="4" s="1"/>
  <c r="E703" i="14"/>
  <c r="F703" i="14" s="1"/>
  <c r="H703" i="14" s="1"/>
  <c r="AU704" i="4"/>
  <c r="AP705" i="4"/>
  <c r="AQ705" i="4" s="1"/>
  <c r="BT659" i="4"/>
  <c r="BU659" i="4"/>
  <c r="BV659" i="4" s="1"/>
  <c r="BM659" i="4"/>
  <c r="BN659" i="4" s="1"/>
  <c r="BO659" i="4" s="1"/>
  <c r="BY659" i="4"/>
  <c r="BZ659" i="4" s="1"/>
  <c r="AL665" i="15" s="1"/>
  <c r="BB660" i="4"/>
  <c r="BK660" i="4"/>
  <c r="BE660" i="4"/>
  <c r="I680" i="4"/>
  <c r="L680" i="4" s="1"/>
  <c r="AB463" i="15" s="1"/>
  <c r="G681" i="4"/>
  <c r="J681" i="4" s="1"/>
  <c r="K681" i="4" s="1"/>
  <c r="Y707" i="4" l="1"/>
  <c r="S707" i="4"/>
  <c r="AB706" i="4"/>
  <c r="AM706" i="4" s="1"/>
  <c r="AF706" i="4"/>
  <c r="AR705" i="4"/>
  <c r="AD388" i="15" s="1"/>
  <c r="BP659" i="4"/>
  <c r="BW659" i="4" s="1"/>
  <c r="BA661" i="4"/>
  <c r="BC660" i="4"/>
  <c r="E681" i="4"/>
  <c r="E679" i="12"/>
  <c r="F679" i="12" s="1"/>
  <c r="H679" i="12" s="1"/>
  <c r="O680" i="4"/>
  <c r="AN706" i="4" l="1"/>
  <c r="AO706" i="4"/>
  <c r="AE707" i="4"/>
  <c r="V707" i="4"/>
  <c r="E704" i="14"/>
  <c r="F704" i="14" s="1"/>
  <c r="H704" i="14" s="1"/>
  <c r="AU705" i="4"/>
  <c r="AG706" i="4"/>
  <c r="AH706" i="4" s="1"/>
  <c r="AI706" i="4" s="1"/>
  <c r="AS706" i="4"/>
  <c r="AT706" i="4" s="1"/>
  <c r="AJ709" i="15" s="1"/>
  <c r="BQ659" i="4"/>
  <c r="BF660" i="4"/>
  <c r="BG660" i="4" s="1"/>
  <c r="AY661" i="4"/>
  <c r="BK661" i="4" s="1"/>
  <c r="BD661" i="4"/>
  <c r="BR659" i="4"/>
  <c r="BX659" i="4" s="1"/>
  <c r="H681" i="4"/>
  <c r="CA659" i="4" l="1"/>
  <c r="AF412" i="15"/>
  <c r="W707" i="4"/>
  <c r="Z707" i="4" s="1"/>
  <c r="AA707" i="4" s="1"/>
  <c r="U708" i="4"/>
  <c r="AJ706" i="4"/>
  <c r="AL706" i="4" s="1"/>
  <c r="AP706" i="4"/>
  <c r="BH660" i="4"/>
  <c r="BS660" i="4" s="1"/>
  <c r="BL660" i="4"/>
  <c r="BE661" i="4"/>
  <c r="BB661" i="4"/>
  <c r="I681" i="4"/>
  <c r="L681" i="4" s="1"/>
  <c r="AB516" i="15" s="1"/>
  <c r="G682" i="4"/>
  <c r="J682" i="4" s="1"/>
  <c r="K682" i="4" s="1"/>
  <c r="AQ706" i="4" l="1"/>
  <c r="S708" i="4"/>
  <c r="X708" i="4"/>
  <c r="Y708" i="4" s="1"/>
  <c r="AB707" i="4"/>
  <c r="AM707" i="4" s="1"/>
  <c r="AF707" i="4"/>
  <c r="AR706" i="4"/>
  <c r="AD415" i="15" s="1"/>
  <c r="AK706" i="4"/>
  <c r="BT660" i="4"/>
  <c r="BU660" i="4"/>
  <c r="BV660" i="4" s="1"/>
  <c r="BM660" i="4"/>
  <c r="BN660" i="4" s="1"/>
  <c r="BO660" i="4" s="1"/>
  <c r="BY660" i="4"/>
  <c r="BZ660" i="4" s="1"/>
  <c r="AL666" i="15" s="1"/>
  <c r="BC661" i="4"/>
  <c r="BF661" i="4" s="1"/>
  <c r="BG661" i="4" s="1"/>
  <c r="BA662" i="4"/>
  <c r="E682" i="4"/>
  <c r="O681" i="4"/>
  <c r="E680" i="12"/>
  <c r="F680" i="12" s="1"/>
  <c r="H680" i="12" s="1"/>
  <c r="E705" i="14" l="1"/>
  <c r="F705" i="14" s="1"/>
  <c r="H705" i="14" s="1"/>
  <c r="AU706" i="4"/>
  <c r="AS707" i="4"/>
  <c r="AT707" i="4" s="1"/>
  <c r="AJ710" i="15" s="1"/>
  <c r="AN707" i="4"/>
  <c r="AO707" i="4"/>
  <c r="AG707" i="4"/>
  <c r="AH707" i="4" s="1"/>
  <c r="AI707" i="4" s="1"/>
  <c r="AE708" i="4"/>
  <c r="V708" i="4"/>
  <c r="BH661" i="4"/>
  <c r="BS661" i="4" s="1"/>
  <c r="BL661" i="4"/>
  <c r="BM661" i="4" s="1"/>
  <c r="BN661" i="4" s="1"/>
  <c r="BO661" i="4" s="1"/>
  <c r="BP661" i="4" s="1"/>
  <c r="BP660" i="4"/>
  <c r="BQ660" i="4" s="1"/>
  <c r="AY662" i="4"/>
  <c r="BD662" i="4"/>
  <c r="H682" i="4"/>
  <c r="AJ707" i="4" l="1"/>
  <c r="AP707" i="4"/>
  <c r="U709" i="4"/>
  <c r="S709" i="4" s="1"/>
  <c r="AE709" i="4" s="1"/>
  <c r="W708" i="4"/>
  <c r="Z708" i="4" s="1"/>
  <c r="AA708" i="4" s="1"/>
  <c r="BR660" i="4"/>
  <c r="BX660" i="4" s="1"/>
  <c r="BQ661" i="4"/>
  <c r="BT661" i="4"/>
  <c r="BU661" i="4"/>
  <c r="BV661" i="4" s="1"/>
  <c r="BB662" i="4"/>
  <c r="BK662" i="4"/>
  <c r="BR661" i="4"/>
  <c r="BY661" i="4"/>
  <c r="BZ661" i="4" s="1"/>
  <c r="AL667" i="15" s="1"/>
  <c r="BE662" i="4"/>
  <c r="BW660" i="4"/>
  <c r="G683" i="4"/>
  <c r="J683" i="4" s="1"/>
  <c r="K683" i="4" s="1"/>
  <c r="I682" i="4"/>
  <c r="L682" i="4" s="1"/>
  <c r="AB524" i="15" s="1"/>
  <c r="CA660" i="4" l="1"/>
  <c r="AF365" i="15"/>
  <c r="AF708" i="4"/>
  <c r="AB708" i="4"/>
  <c r="AM708" i="4" s="1"/>
  <c r="AG708" i="4"/>
  <c r="AH708" i="4" s="1"/>
  <c r="AI708" i="4" s="1"/>
  <c r="AQ707" i="4"/>
  <c r="AL707" i="4"/>
  <c r="AR707" i="4" s="1"/>
  <c r="AD440" i="15" s="1"/>
  <c r="AK707" i="4"/>
  <c r="X709" i="4"/>
  <c r="V709" i="4"/>
  <c r="BX661" i="4"/>
  <c r="BA663" i="4"/>
  <c r="BC662" i="4"/>
  <c r="BW661" i="4"/>
  <c r="E683" i="4"/>
  <c r="O682" i="4"/>
  <c r="E681" i="12"/>
  <c r="F681" i="12" s="1"/>
  <c r="H681" i="12" s="1"/>
  <c r="CA661" i="4" l="1"/>
  <c r="AF369" i="15"/>
  <c r="AJ708" i="4"/>
  <c r="AK708" i="4"/>
  <c r="Y709" i="4"/>
  <c r="AN708" i="4"/>
  <c r="AO708" i="4"/>
  <c r="U710" i="4"/>
  <c r="W709" i="4"/>
  <c r="E706" i="14"/>
  <c r="F706" i="14" s="1"/>
  <c r="H706" i="14" s="1"/>
  <c r="AU707" i="4"/>
  <c r="AS708" i="4"/>
  <c r="AT708" i="4" s="1"/>
  <c r="AJ711" i="15" s="1"/>
  <c r="AL708" i="4"/>
  <c r="BF662" i="4"/>
  <c r="BG662" i="4" s="1"/>
  <c r="AY663" i="4"/>
  <c r="BK663" i="4" s="1"/>
  <c r="BD663" i="4"/>
  <c r="H683" i="4"/>
  <c r="Z709" i="4" l="1"/>
  <c r="AA709" i="4" s="1"/>
  <c r="AB709" i="4" s="1"/>
  <c r="AM709" i="4" s="1"/>
  <c r="AN709" i="4" s="1"/>
  <c r="X710" i="4"/>
  <c r="Y710" i="4" s="1"/>
  <c r="AF709" i="4"/>
  <c r="AG709" i="4" s="1"/>
  <c r="AH709" i="4" s="1"/>
  <c r="AI709" i="4" s="1"/>
  <c r="AJ709" i="4" s="1"/>
  <c r="AK709" i="4" s="1"/>
  <c r="AP708" i="4"/>
  <c r="AQ708" i="4" s="1"/>
  <c r="S710" i="4"/>
  <c r="BB663" i="4"/>
  <c r="BE663" i="4"/>
  <c r="BL662" i="4"/>
  <c r="BH662" i="4"/>
  <c r="BS662" i="4" s="1"/>
  <c r="I683" i="4"/>
  <c r="L683" i="4" s="1"/>
  <c r="AB574" i="15" s="1"/>
  <c r="G684" i="4"/>
  <c r="J684" i="4" s="1"/>
  <c r="K684" i="4" s="1"/>
  <c r="AO709" i="4" l="1"/>
  <c r="AE710" i="4"/>
  <c r="V710" i="4"/>
  <c r="AR708" i="4"/>
  <c r="AD483" i="15" s="1"/>
  <c r="AS709" i="4"/>
  <c r="AT709" i="4" s="1"/>
  <c r="AJ712" i="15" s="1"/>
  <c r="AL709" i="4"/>
  <c r="BM662" i="4"/>
  <c r="BN662" i="4" s="1"/>
  <c r="BO662" i="4" s="1"/>
  <c r="BY662" i="4"/>
  <c r="BZ662" i="4" s="1"/>
  <c r="AL668" i="15" s="1"/>
  <c r="BT662" i="4"/>
  <c r="BU662" i="4"/>
  <c r="BV662" i="4" s="1"/>
  <c r="BA664" i="4"/>
  <c r="BC663" i="4"/>
  <c r="E682" i="12"/>
  <c r="F682" i="12" s="1"/>
  <c r="H682" i="12" s="1"/>
  <c r="O683" i="4"/>
  <c r="E684" i="4"/>
  <c r="E707" i="14" l="1"/>
  <c r="F707" i="14" s="1"/>
  <c r="H707" i="14" s="1"/>
  <c r="AU708" i="4"/>
  <c r="W710" i="4"/>
  <c r="Z710" i="4" s="1"/>
  <c r="AA710" i="4" s="1"/>
  <c r="U711" i="4"/>
  <c r="S711" i="4" s="1"/>
  <c r="AE711" i="4" s="1"/>
  <c r="AP709" i="4"/>
  <c r="AQ709" i="4" s="1"/>
  <c r="BF663" i="4"/>
  <c r="BG663" i="4" s="1"/>
  <c r="AY664" i="4"/>
  <c r="BK664" i="4" s="1"/>
  <c r="BD664" i="4"/>
  <c r="BP662" i="4"/>
  <c r="H684" i="4"/>
  <c r="AR709" i="4" l="1"/>
  <c r="AD527" i="15" s="1"/>
  <c r="AF710" i="4"/>
  <c r="AB710" i="4"/>
  <c r="AM710" i="4" s="1"/>
  <c r="V711" i="4"/>
  <c r="X711" i="4"/>
  <c r="Y711" i="4" s="1"/>
  <c r="BW662" i="4"/>
  <c r="BR662" i="4"/>
  <c r="BX662" i="4" s="1"/>
  <c r="BQ662" i="4"/>
  <c r="BH663" i="4"/>
  <c r="BS663" i="4" s="1"/>
  <c r="BL663" i="4"/>
  <c r="BE664" i="4"/>
  <c r="BB664" i="4"/>
  <c r="I684" i="4"/>
  <c r="L684" i="4" s="1"/>
  <c r="AB630" i="15" s="1"/>
  <c r="G685" i="4"/>
  <c r="J685" i="4" s="1"/>
  <c r="K685" i="4" s="1"/>
  <c r="CA662" i="4" l="1"/>
  <c r="AF376" i="15"/>
  <c r="E708" i="14"/>
  <c r="F708" i="14" s="1"/>
  <c r="H708" i="14" s="1"/>
  <c r="AU709" i="4"/>
  <c r="W711" i="4"/>
  <c r="Z711" i="4" s="1"/>
  <c r="AA711" i="4" s="1"/>
  <c r="U712" i="4"/>
  <c r="S712" i="4" s="1"/>
  <c r="AN710" i="4"/>
  <c r="AO710" i="4"/>
  <c r="AS710" i="4"/>
  <c r="AT710" i="4" s="1"/>
  <c r="AJ713" i="15" s="1"/>
  <c r="AG710" i="4"/>
  <c r="AH710" i="4" s="1"/>
  <c r="AI710" i="4" s="1"/>
  <c r="AJ710" i="4" s="1"/>
  <c r="AK710" i="4" s="1"/>
  <c r="BT663" i="4"/>
  <c r="BU663" i="4"/>
  <c r="BV663" i="4" s="1"/>
  <c r="BM663" i="4"/>
  <c r="BN663" i="4" s="1"/>
  <c r="BO663" i="4" s="1"/>
  <c r="BP663" i="4" s="1"/>
  <c r="BR663" i="4" s="1"/>
  <c r="BY663" i="4"/>
  <c r="BZ663" i="4" s="1"/>
  <c r="AL669" i="15" s="1"/>
  <c r="BC664" i="4"/>
  <c r="BF664" i="4" s="1"/>
  <c r="BG664" i="4" s="1"/>
  <c r="BA665" i="4"/>
  <c r="E685" i="4"/>
  <c r="O684" i="4"/>
  <c r="E683" i="12"/>
  <c r="F683" i="12" s="1"/>
  <c r="H683" i="12" s="1"/>
  <c r="AE712" i="4" l="1"/>
  <c r="V712" i="4"/>
  <c r="AL710" i="4"/>
  <c r="AP710" i="4"/>
  <c r="AQ710" i="4" s="1"/>
  <c r="X712" i="4"/>
  <c r="Y712" i="4" s="1"/>
  <c r="AF711" i="4"/>
  <c r="AG711" i="4" s="1"/>
  <c r="AH711" i="4" s="1"/>
  <c r="AI711" i="4" s="1"/>
  <c r="AB711" i="4"/>
  <c r="AM711" i="4" s="1"/>
  <c r="AN711" i="4" s="1"/>
  <c r="BH664" i="4"/>
  <c r="BS664" i="4" s="1"/>
  <c r="BL664" i="4"/>
  <c r="BM664" i="4" s="1"/>
  <c r="BN664" i="4" s="1"/>
  <c r="BO664" i="4" s="1"/>
  <c r="BP664" i="4" s="1"/>
  <c r="BX663" i="4"/>
  <c r="AY665" i="4"/>
  <c r="BD665" i="4"/>
  <c r="BQ663" i="4"/>
  <c r="BW663" i="4"/>
  <c r="H685" i="4"/>
  <c r="G686" i="4" s="1"/>
  <c r="J686" i="4" s="1"/>
  <c r="K686" i="4" s="1"/>
  <c r="CA663" i="4" l="1"/>
  <c r="AF360" i="15"/>
  <c r="AR710" i="4"/>
  <c r="AU710" i="4"/>
  <c r="AJ711" i="4"/>
  <c r="AO711" i="4"/>
  <c r="U713" i="4"/>
  <c r="X713" i="4" s="1"/>
  <c r="Y713" i="4" s="1"/>
  <c r="W712" i="4"/>
  <c r="Z712" i="4" s="1"/>
  <c r="AA712" i="4" s="1"/>
  <c r="AS711" i="4"/>
  <c r="AT711" i="4" s="1"/>
  <c r="AJ714" i="15" s="1"/>
  <c r="BT664" i="4"/>
  <c r="BU664" i="4"/>
  <c r="BV664" i="4" s="1"/>
  <c r="BQ664" i="4"/>
  <c r="BK665" i="4"/>
  <c r="BB665" i="4"/>
  <c r="BY664" i="4"/>
  <c r="BZ664" i="4" s="1"/>
  <c r="AL670" i="15" s="1"/>
  <c r="BR664" i="4"/>
  <c r="BE665" i="4"/>
  <c r="I685" i="4"/>
  <c r="L685" i="4" s="1"/>
  <c r="E686" i="4"/>
  <c r="E684" i="12" l="1"/>
  <c r="F684" i="12" s="1"/>
  <c r="H684" i="12" s="1"/>
  <c r="AB712" i="15"/>
  <c r="S713" i="4"/>
  <c r="AE713" i="4" s="1"/>
  <c r="E709" i="14"/>
  <c r="F709" i="14" s="1"/>
  <c r="H709" i="14" s="1"/>
  <c r="AD559" i="15"/>
  <c r="AK711" i="4"/>
  <c r="AF712" i="4"/>
  <c r="AB712" i="4"/>
  <c r="AM712" i="4" s="1"/>
  <c r="AN712" i="4" s="1"/>
  <c r="AL711" i="4"/>
  <c r="AP711" i="4"/>
  <c r="BC665" i="4"/>
  <c r="BF665" i="4" s="1"/>
  <c r="BG665" i="4" s="1"/>
  <c r="BA666" i="4"/>
  <c r="BW664" i="4"/>
  <c r="O685" i="4"/>
  <c r="H686" i="4"/>
  <c r="I686" i="4" s="1"/>
  <c r="L686" i="4" s="1"/>
  <c r="AB716" i="15" s="1"/>
  <c r="V713" i="4" l="1"/>
  <c r="U714" i="4" s="1"/>
  <c r="X714" i="4" s="1"/>
  <c r="Y714" i="4" s="1"/>
  <c r="AR711" i="4"/>
  <c r="AU711" i="4" s="1"/>
  <c r="AG712" i="4"/>
  <c r="AH712" i="4" s="1"/>
  <c r="AI712" i="4" s="1"/>
  <c r="AS712" i="4"/>
  <c r="AT712" i="4" s="1"/>
  <c r="AJ715" i="15" s="1"/>
  <c r="AO712" i="4"/>
  <c r="AQ711" i="4"/>
  <c r="BX664" i="4"/>
  <c r="AY666" i="4"/>
  <c r="BD666" i="4"/>
  <c r="BH665" i="4"/>
  <c r="BS665" i="4" s="1"/>
  <c r="BL665" i="4"/>
  <c r="BM665" i="4" s="1"/>
  <c r="BN665" i="4" s="1"/>
  <c r="BO665" i="4" s="1"/>
  <c r="G687" i="4"/>
  <c r="E687" i="4" s="1"/>
  <c r="E685" i="12"/>
  <c r="F685" i="12" s="1"/>
  <c r="H685" i="12" s="1"/>
  <c r="O686" i="4"/>
  <c r="W713" i="4" l="1"/>
  <c r="Z713" i="4" s="1"/>
  <c r="AA713" i="4" s="1"/>
  <c r="AF713" i="4" s="1"/>
  <c r="CA664" i="4"/>
  <c r="AF358" i="15"/>
  <c r="E710" i="14"/>
  <c r="F710" i="14" s="1"/>
  <c r="H710" i="14" s="1"/>
  <c r="AD610" i="15"/>
  <c r="S714" i="4"/>
  <c r="AP712" i="4"/>
  <c r="AB713" i="4"/>
  <c r="AM713" i="4" s="1"/>
  <c r="AN713" i="4" s="1"/>
  <c r="AJ712" i="4"/>
  <c r="AK712" i="4" s="1"/>
  <c r="BT665" i="4"/>
  <c r="BU665" i="4"/>
  <c r="BV665" i="4" s="1"/>
  <c r="BP665" i="4"/>
  <c r="BQ665" i="4" s="1"/>
  <c r="BB666" i="4"/>
  <c r="BK666" i="4"/>
  <c r="BE666" i="4"/>
  <c r="BY665" i="4"/>
  <c r="BZ665" i="4" s="1"/>
  <c r="AL671" i="15" s="1"/>
  <c r="J687" i="4"/>
  <c r="K687" i="4" s="1"/>
  <c r="H687" i="4"/>
  <c r="AO713" i="4" l="1"/>
  <c r="AP713" i="4" s="1"/>
  <c r="AE714" i="4"/>
  <c r="V714" i="4"/>
  <c r="AG713" i="4"/>
  <c r="AH713" i="4" s="1"/>
  <c r="AI713" i="4" s="1"/>
  <c r="AS713" i="4"/>
  <c r="AT713" i="4" s="1"/>
  <c r="AJ716" i="15" s="1"/>
  <c r="AL712" i="4"/>
  <c r="AR712" i="4" s="1"/>
  <c r="AD678" i="15" s="1"/>
  <c r="AQ712" i="4"/>
  <c r="BW665" i="4"/>
  <c r="BR665" i="4"/>
  <c r="BC666" i="4"/>
  <c r="BF666" i="4" s="1"/>
  <c r="BG666" i="4" s="1"/>
  <c r="BA667" i="4"/>
  <c r="G688" i="4"/>
  <c r="J688" i="4" s="1"/>
  <c r="K688" i="4" s="1"/>
  <c r="I687" i="4"/>
  <c r="L687" i="4" s="1"/>
  <c r="AB720" i="15" s="1"/>
  <c r="W714" i="4" l="1"/>
  <c r="Z714" i="4" s="1"/>
  <c r="AA714" i="4" s="1"/>
  <c r="U715" i="4"/>
  <c r="X715" i="4" s="1"/>
  <c r="Y715" i="4" s="1"/>
  <c r="E711" i="14"/>
  <c r="F711" i="14" s="1"/>
  <c r="H711" i="14" s="1"/>
  <c r="AU712" i="4"/>
  <c r="AJ713" i="4"/>
  <c r="AK713" i="4" s="1"/>
  <c r="BH666" i="4"/>
  <c r="BS666" i="4" s="1"/>
  <c r="BL666" i="4"/>
  <c r="BM666" i="4" s="1"/>
  <c r="BN666" i="4" s="1"/>
  <c r="BO666" i="4" s="1"/>
  <c r="AY667" i="4"/>
  <c r="BD667" i="4"/>
  <c r="BX665" i="4"/>
  <c r="E688" i="4"/>
  <c r="H688" i="4" s="1"/>
  <c r="E686" i="12"/>
  <c r="F686" i="12" s="1"/>
  <c r="H686" i="12" s="1"/>
  <c r="O687" i="4"/>
  <c r="CA665" i="4" l="1"/>
  <c r="AF361" i="15"/>
  <c r="S715" i="4"/>
  <c r="AF714" i="4"/>
  <c r="AG714" i="4" s="1"/>
  <c r="AH714" i="4" s="1"/>
  <c r="AI714" i="4" s="1"/>
  <c r="AJ714" i="4" s="1"/>
  <c r="AK714" i="4" s="1"/>
  <c r="AB714" i="4"/>
  <c r="AM714" i="4" s="1"/>
  <c r="AQ713" i="4"/>
  <c r="AL713" i="4"/>
  <c r="AR713" i="4" s="1"/>
  <c r="AD718" i="15" s="1"/>
  <c r="BT666" i="4"/>
  <c r="BU666" i="4"/>
  <c r="BV666" i="4" s="1"/>
  <c r="BY666" i="4"/>
  <c r="BZ666" i="4" s="1"/>
  <c r="AL672" i="15" s="1"/>
  <c r="BP666" i="4"/>
  <c r="BR666" i="4" s="1"/>
  <c r="BE667" i="4"/>
  <c r="BB667" i="4"/>
  <c r="BK667" i="4"/>
  <c r="G689" i="4"/>
  <c r="J689" i="4" s="1"/>
  <c r="K689" i="4" s="1"/>
  <c r="I688" i="4"/>
  <c r="L688" i="4" s="1"/>
  <c r="AB714" i="15" s="1"/>
  <c r="AN714" i="4" l="1"/>
  <c r="AO714" i="4"/>
  <c r="AP714" i="4" s="1"/>
  <c r="AQ714" i="4" s="1"/>
  <c r="AS714" i="4"/>
  <c r="AT714" i="4" s="1"/>
  <c r="AJ717" i="15" s="1"/>
  <c r="AL714" i="4"/>
  <c r="V715" i="4"/>
  <c r="AE715" i="4"/>
  <c r="E712" i="14"/>
  <c r="F712" i="14" s="1"/>
  <c r="H712" i="14" s="1"/>
  <c r="AU713" i="4"/>
  <c r="BQ666" i="4"/>
  <c r="BX666" i="4"/>
  <c r="BC667" i="4"/>
  <c r="BF667" i="4" s="1"/>
  <c r="BG667" i="4" s="1"/>
  <c r="BA668" i="4"/>
  <c r="E689" i="4"/>
  <c r="O688" i="4"/>
  <c r="E687" i="12"/>
  <c r="F687" i="12" s="1"/>
  <c r="H687" i="12" s="1"/>
  <c r="CA666" i="4" l="1"/>
  <c r="AF362" i="15"/>
  <c r="AR714" i="4"/>
  <c r="AU714" i="4"/>
  <c r="W715" i="4"/>
  <c r="Z715" i="4" s="1"/>
  <c r="AA715" i="4" s="1"/>
  <c r="U716" i="4"/>
  <c r="BW666" i="4"/>
  <c r="BH667" i="4"/>
  <c r="BS667" i="4" s="1"/>
  <c r="BL667" i="4"/>
  <c r="AY668" i="4"/>
  <c r="BD668" i="4"/>
  <c r="H689" i="4"/>
  <c r="E713" i="14" l="1"/>
  <c r="F713" i="14" s="1"/>
  <c r="H713" i="14" s="1"/>
  <c r="AD726" i="15"/>
  <c r="X716" i="4"/>
  <c r="Y716" i="4" s="1"/>
  <c r="S716" i="4"/>
  <c r="AB715" i="4"/>
  <c r="AM715" i="4" s="1"/>
  <c r="AF715" i="4"/>
  <c r="BT667" i="4"/>
  <c r="BU667" i="4"/>
  <c r="BV667" i="4" s="1"/>
  <c r="BB668" i="4"/>
  <c r="BK668" i="4"/>
  <c r="BM667" i="4"/>
  <c r="BN667" i="4" s="1"/>
  <c r="BO667" i="4" s="1"/>
  <c r="BP667" i="4" s="1"/>
  <c r="BR667" i="4" s="1"/>
  <c r="BY667" i="4"/>
  <c r="BZ667" i="4" s="1"/>
  <c r="AL673" i="15" s="1"/>
  <c r="BE668" i="4"/>
  <c r="G690" i="4"/>
  <c r="J690" i="4" s="1"/>
  <c r="K690" i="4" s="1"/>
  <c r="I689" i="4"/>
  <c r="L689" i="4" s="1"/>
  <c r="AB717" i="15" s="1"/>
  <c r="AS715" i="4" l="1"/>
  <c r="AT715" i="4" s="1"/>
  <c r="AJ718" i="15" s="1"/>
  <c r="AO715" i="4"/>
  <c r="AP715" i="4" s="1"/>
  <c r="AN715" i="4"/>
  <c r="AE716" i="4"/>
  <c r="V716" i="4"/>
  <c r="AG715" i="4"/>
  <c r="AH715" i="4" s="1"/>
  <c r="AI715" i="4" s="1"/>
  <c r="AJ715" i="4" s="1"/>
  <c r="AK715" i="4" s="1"/>
  <c r="BA669" i="4"/>
  <c r="BC668" i="4"/>
  <c r="BF668" i="4" s="1"/>
  <c r="BG668" i="4" s="1"/>
  <c r="BX667" i="4"/>
  <c r="BQ667" i="4"/>
  <c r="BW667" i="4"/>
  <c r="E690" i="4"/>
  <c r="H690" i="4" s="1"/>
  <c r="E688" i="12"/>
  <c r="F688" i="12" s="1"/>
  <c r="H688" i="12" s="1"/>
  <c r="O689" i="4"/>
  <c r="CA667" i="4" l="1"/>
  <c r="AF367" i="15"/>
  <c r="AL715" i="4"/>
  <c r="AR715" i="4" s="1"/>
  <c r="AU715" i="4" s="1"/>
  <c r="AQ715" i="4"/>
  <c r="W716" i="4"/>
  <c r="U717" i="4"/>
  <c r="X717" i="4" s="1"/>
  <c r="Y717" i="4" s="1"/>
  <c r="BH668" i="4"/>
  <c r="BS668" i="4" s="1"/>
  <c r="BL668" i="4"/>
  <c r="AY669" i="4"/>
  <c r="BD669" i="4"/>
  <c r="G691" i="4"/>
  <c r="I690" i="4"/>
  <c r="L690" i="4" s="1"/>
  <c r="AB88" i="15" s="1"/>
  <c r="E714" i="14" l="1"/>
  <c r="F714" i="14" s="1"/>
  <c r="H714" i="14" s="1"/>
  <c r="AD728" i="15"/>
  <c r="Z716" i="4"/>
  <c r="AA716" i="4" s="1"/>
  <c r="S717" i="4"/>
  <c r="BT668" i="4"/>
  <c r="BU668" i="4"/>
  <c r="BV668" i="4" s="1"/>
  <c r="BK669" i="4"/>
  <c r="BB669" i="4"/>
  <c r="BM668" i="4"/>
  <c r="BN668" i="4" s="1"/>
  <c r="BO668" i="4" s="1"/>
  <c r="BY668" i="4"/>
  <c r="BZ668" i="4" s="1"/>
  <c r="AL674" i="15" s="1"/>
  <c r="BE669" i="4"/>
  <c r="O690" i="4"/>
  <c r="E689" i="12"/>
  <c r="F689" i="12" s="1"/>
  <c r="H689" i="12" s="1"/>
  <c r="J691" i="4"/>
  <c r="K691" i="4" s="1"/>
  <c r="E691" i="4"/>
  <c r="AE717" i="4" l="1"/>
  <c r="V717" i="4"/>
  <c r="AF716" i="4"/>
  <c r="AB716" i="4"/>
  <c r="AM716" i="4" s="1"/>
  <c r="BC669" i="4"/>
  <c r="BF669" i="4" s="1"/>
  <c r="BG669" i="4" s="1"/>
  <c r="BA670" i="4"/>
  <c r="BP668" i="4"/>
  <c r="BQ668" i="4" s="1"/>
  <c r="H691" i="4"/>
  <c r="AG716" i="4" l="1"/>
  <c r="AH716" i="4" s="1"/>
  <c r="AI716" i="4" s="1"/>
  <c r="AS716" i="4"/>
  <c r="AT716" i="4" s="1"/>
  <c r="AJ719" i="15" s="1"/>
  <c r="AN716" i="4"/>
  <c r="AO716" i="4"/>
  <c r="W717" i="4"/>
  <c r="U718" i="4"/>
  <c r="X718" i="4" s="1"/>
  <c r="AY670" i="4"/>
  <c r="BD670" i="4"/>
  <c r="BW668" i="4"/>
  <c r="BR668" i="4"/>
  <c r="BX668" i="4" s="1"/>
  <c r="BL669" i="4"/>
  <c r="BH669" i="4"/>
  <c r="BS669" i="4" s="1"/>
  <c r="I691" i="4"/>
  <c r="L691" i="4" s="1"/>
  <c r="AB200" i="15" s="1"/>
  <c r="G692" i="4"/>
  <c r="J692" i="4" s="1"/>
  <c r="K692" i="4" s="1"/>
  <c r="CA668" i="4" l="1"/>
  <c r="AF374" i="15"/>
  <c r="S718" i="4"/>
  <c r="AE718" i="4" s="1"/>
  <c r="Y718" i="4"/>
  <c r="Z717" i="4"/>
  <c r="AA717" i="4" s="1"/>
  <c r="V718" i="4"/>
  <c r="AP716" i="4"/>
  <c r="AJ716" i="4"/>
  <c r="BT669" i="4"/>
  <c r="BU669" i="4"/>
  <c r="BV669" i="4" s="1"/>
  <c r="BE670" i="4"/>
  <c r="BM669" i="4"/>
  <c r="BN669" i="4" s="1"/>
  <c r="BO669" i="4" s="1"/>
  <c r="BY669" i="4"/>
  <c r="BZ669" i="4" s="1"/>
  <c r="AL675" i="15" s="1"/>
  <c r="BB670" i="4"/>
  <c r="BK670" i="4"/>
  <c r="O691" i="4"/>
  <c r="E690" i="12"/>
  <c r="F690" i="12" s="1"/>
  <c r="H690" i="12" s="1"/>
  <c r="E692" i="4"/>
  <c r="AB717" i="4" l="1"/>
  <c r="AM717" i="4" s="1"/>
  <c r="AF717" i="4"/>
  <c r="AG717" i="4"/>
  <c r="AH717" i="4" s="1"/>
  <c r="AI717" i="4" s="1"/>
  <c r="AQ716" i="4"/>
  <c r="AL716" i="4"/>
  <c r="AR716" i="4" s="1"/>
  <c r="AD729" i="15" s="1"/>
  <c r="W718" i="4"/>
  <c r="U719" i="4"/>
  <c r="AK716" i="4"/>
  <c r="BC670" i="4"/>
  <c r="BF670" i="4" s="1"/>
  <c r="BG670" i="4" s="1"/>
  <c r="BA671" i="4"/>
  <c r="BP669" i="4"/>
  <c r="BQ669" i="4" s="1"/>
  <c r="H692" i="4"/>
  <c r="AJ717" i="4" l="1"/>
  <c r="AK717" i="4"/>
  <c r="Z718" i="4"/>
  <c r="AA718" i="4" s="1"/>
  <c r="AS717" i="4"/>
  <c r="AT717" i="4" s="1"/>
  <c r="AJ720" i="15" s="1"/>
  <c r="AL717" i="4"/>
  <c r="S719" i="4"/>
  <c r="X719" i="4"/>
  <c r="E715" i="14"/>
  <c r="F715" i="14" s="1"/>
  <c r="H715" i="14" s="1"/>
  <c r="AU716" i="4"/>
  <c r="AN717" i="4"/>
  <c r="AO717" i="4"/>
  <c r="BW669" i="4"/>
  <c r="BR669" i="4"/>
  <c r="BX669" i="4" s="1"/>
  <c r="AY671" i="4"/>
  <c r="BD671" i="4"/>
  <c r="BH670" i="4"/>
  <c r="BS670" i="4" s="1"/>
  <c r="BL670" i="4"/>
  <c r="G693" i="4"/>
  <c r="J693" i="4" s="1"/>
  <c r="K693" i="4" s="1"/>
  <c r="I692" i="4"/>
  <c r="L692" i="4" s="1"/>
  <c r="AB403" i="15" s="1"/>
  <c r="CA669" i="4" l="1"/>
  <c r="AF371" i="15"/>
  <c r="AP717" i="4"/>
  <c r="AR717" i="4" s="1"/>
  <c r="Y719" i="4"/>
  <c r="AE719" i="4"/>
  <c r="V719" i="4"/>
  <c r="AF718" i="4"/>
  <c r="AB718" i="4"/>
  <c r="AM718" i="4" s="1"/>
  <c r="AN718" i="4" s="1"/>
  <c r="BT670" i="4"/>
  <c r="BU670" i="4"/>
  <c r="BV670" i="4" s="1"/>
  <c r="BY670" i="4"/>
  <c r="BZ670" i="4" s="1"/>
  <c r="AL676" i="15" s="1"/>
  <c r="BK671" i="4"/>
  <c r="BB671" i="4"/>
  <c r="BM670" i="4"/>
  <c r="BN670" i="4" s="1"/>
  <c r="BO670" i="4" s="1"/>
  <c r="BE671" i="4"/>
  <c r="E693" i="4"/>
  <c r="E691" i="12"/>
  <c r="F691" i="12" s="1"/>
  <c r="H691" i="12" s="1"/>
  <c r="O692" i="4"/>
  <c r="AQ717" i="4" l="1"/>
  <c r="E716" i="14"/>
  <c r="F716" i="14" s="1"/>
  <c r="H716" i="14" s="1"/>
  <c r="AD731" i="15"/>
  <c r="AO718" i="4"/>
  <c r="AP718" i="4" s="1"/>
  <c r="AU717" i="4"/>
  <c r="AG718" i="4"/>
  <c r="AH718" i="4" s="1"/>
  <c r="AI718" i="4" s="1"/>
  <c r="AS718" i="4"/>
  <c r="AT718" i="4" s="1"/>
  <c r="AJ49" i="15" s="1"/>
  <c r="U720" i="4"/>
  <c r="W719" i="4"/>
  <c r="Z719" i="4" s="1"/>
  <c r="AA719" i="4" s="1"/>
  <c r="BP670" i="4"/>
  <c r="BC671" i="4"/>
  <c r="BF671" i="4" s="1"/>
  <c r="BG671" i="4" s="1"/>
  <c r="BA672" i="4"/>
  <c r="H693" i="4"/>
  <c r="AB719" i="4" l="1"/>
  <c r="AM719" i="4" s="1"/>
  <c r="AF719" i="4"/>
  <c r="S720" i="4"/>
  <c r="X720" i="4"/>
  <c r="AJ718" i="4"/>
  <c r="AK718" i="4" s="1"/>
  <c r="BW670" i="4"/>
  <c r="BH671" i="4"/>
  <c r="BS671" i="4" s="1"/>
  <c r="BL671" i="4"/>
  <c r="BQ670" i="4"/>
  <c r="AY672" i="4"/>
  <c r="BD672" i="4"/>
  <c r="BR670" i="4"/>
  <c r="BX670" i="4" s="1"/>
  <c r="I693" i="4"/>
  <c r="L693" i="4" s="1"/>
  <c r="G694" i="4"/>
  <c r="J694" i="4" s="1"/>
  <c r="K694" i="4" s="1"/>
  <c r="O693" i="4" l="1"/>
  <c r="AB438" i="15"/>
  <c r="CA670" i="4"/>
  <c r="AF373" i="15"/>
  <c r="AE720" i="4"/>
  <c r="V720" i="4"/>
  <c r="AG719" i="4"/>
  <c r="AH719" i="4" s="1"/>
  <c r="AI719" i="4" s="1"/>
  <c r="AS719" i="4"/>
  <c r="AT719" i="4" s="1"/>
  <c r="AJ721" i="15" s="1"/>
  <c r="AL718" i="4"/>
  <c r="AR718" i="4" s="1"/>
  <c r="AD668" i="15" s="1"/>
  <c r="AQ718" i="4"/>
  <c r="Y720" i="4"/>
  <c r="AN719" i="4"/>
  <c r="AO719" i="4"/>
  <c r="BT671" i="4"/>
  <c r="BU671" i="4"/>
  <c r="BV671" i="4" s="1"/>
  <c r="BE672" i="4"/>
  <c r="BM671" i="4"/>
  <c r="BN671" i="4" s="1"/>
  <c r="BO671" i="4" s="1"/>
  <c r="BY671" i="4"/>
  <c r="BZ671" i="4" s="1"/>
  <c r="AL677" i="15" s="1"/>
  <c r="BK672" i="4"/>
  <c r="BB672" i="4"/>
  <c r="E692" i="12"/>
  <c r="F692" i="12" s="1"/>
  <c r="H692" i="12" s="1"/>
  <c r="E694" i="4"/>
  <c r="AJ719" i="4" l="1"/>
  <c r="AL719" i="4" s="1"/>
  <c r="AP719" i="4"/>
  <c r="AQ719" i="4" s="1"/>
  <c r="U721" i="4"/>
  <c r="W720" i="4"/>
  <c r="Z720" i="4" s="1"/>
  <c r="AA720" i="4" s="1"/>
  <c r="E717" i="14"/>
  <c r="F717" i="14" s="1"/>
  <c r="H717" i="14" s="1"/>
  <c r="AU718" i="4"/>
  <c r="BA673" i="4"/>
  <c r="BC672" i="4"/>
  <c r="BF672" i="4" s="1"/>
  <c r="BG672" i="4" s="1"/>
  <c r="BP671" i="4"/>
  <c r="BQ671" i="4" s="1"/>
  <c r="H694" i="4"/>
  <c r="AR719" i="4" l="1"/>
  <c r="AU719" i="4" s="1"/>
  <c r="AF720" i="4"/>
  <c r="AB720" i="4"/>
  <c r="AM720" i="4" s="1"/>
  <c r="AG720" i="4"/>
  <c r="AH720" i="4" s="1"/>
  <c r="AI720" i="4" s="1"/>
  <c r="AJ720" i="4" s="1"/>
  <c r="AK720" i="4" s="1"/>
  <c r="S721" i="4"/>
  <c r="X721" i="4"/>
  <c r="AK719" i="4"/>
  <c r="BH672" i="4"/>
  <c r="BS672" i="4" s="1"/>
  <c r="BL672" i="4"/>
  <c r="AY673" i="4"/>
  <c r="BD673" i="4"/>
  <c r="BW671" i="4"/>
  <c r="BR671" i="4"/>
  <c r="BX671" i="4" s="1"/>
  <c r="G695" i="4"/>
  <c r="J695" i="4" s="1"/>
  <c r="K695" i="4" s="1"/>
  <c r="I694" i="4"/>
  <c r="L694" i="4" s="1"/>
  <c r="AB419" i="15" s="1"/>
  <c r="CA671" i="4" l="1"/>
  <c r="AF383" i="15"/>
  <c r="E718" i="14"/>
  <c r="F718" i="14" s="1"/>
  <c r="H718" i="14" s="1"/>
  <c r="AD724" i="15"/>
  <c r="AE721" i="4"/>
  <c r="V721" i="4"/>
  <c r="AN720" i="4"/>
  <c r="AO720" i="4"/>
  <c r="Y721" i="4"/>
  <c r="AS720" i="4"/>
  <c r="AT720" i="4" s="1"/>
  <c r="AJ722" i="15" s="1"/>
  <c r="AL720" i="4"/>
  <c r="BT672" i="4"/>
  <c r="BU672" i="4"/>
  <c r="BV672" i="4" s="1"/>
  <c r="BM672" i="4"/>
  <c r="BN672" i="4" s="1"/>
  <c r="BO672" i="4" s="1"/>
  <c r="BP672" i="4" s="1"/>
  <c r="BY672" i="4"/>
  <c r="BZ672" i="4" s="1"/>
  <c r="AL678" i="15" s="1"/>
  <c r="BE673" i="4"/>
  <c r="BK673" i="4"/>
  <c r="BB673" i="4"/>
  <c r="E695" i="4"/>
  <c r="E693" i="12"/>
  <c r="F693" i="12" s="1"/>
  <c r="H693" i="12" s="1"/>
  <c r="O694" i="4"/>
  <c r="AP720" i="4" l="1"/>
  <c r="AQ720" i="4" s="1"/>
  <c r="W721" i="4"/>
  <c r="Z721" i="4" s="1"/>
  <c r="AA721" i="4" s="1"/>
  <c r="U722" i="4"/>
  <c r="BR672" i="4"/>
  <c r="BX672" i="4" s="1"/>
  <c r="BQ672" i="4"/>
  <c r="BW672" i="4"/>
  <c r="BA674" i="4"/>
  <c r="BC673" i="4"/>
  <c r="BF673" i="4" s="1"/>
  <c r="BG673" i="4" s="1"/>
  <c r="H695" i="4"/>
  <c r="CA672" i="4" l="1"/>
  <c r="AF390" i="15"/>
  <c r="S722" i="4"/>
  <c r="X722" i="4"/>
  <c r="AB721" i="4"/>
  <c r="AM721" i="4" s="1"/>
  <c r="AF721" i="4"/>
  <c r="AR720" i="4"/>
  <c r="AD733" i="15" s="1"/>
  <c r="AY674" i="4"/>
  <c r="BD674" i="4"/>
  <c r="BH673" i="4"/>
  <c r="BS673" i="4" s="1"/>
  <c r="BL673" i="4"/>
  <c r="BM673" i="4" s="1"/>
  <c r="BN673" i="4" s="1"/>
  <c r="BO673" i="4" s="1"/>
  <c r="BP673" i="4" s="1"/>
  <c r="BQ673" i="4" s="1"/>
  <c r="G696" i="4"/>
  <c r="J696" i="4" s="1"/>
  <c r="K696" i="4" s="1"/>
  <c r="I695" i="4"/>
  <c r="L695" i="4" s="1"/>
  <c r="AB56" i="15" s="1"/>
  <c r="AG721" i="4" l="1"/>
  <c r="AH721" i="4" s="1"/>
  <c r="AI721" i="4" s="1"/>
  <c r="AS721" i="4"/>
  <c r="AT721" i="4" s="1"/>
  <c r="AJ37" i="15" s="1"/>
  <c r="AN721" i="4"/>
  <c r="AO721" i="4"/>
  <c r="Y722" i="4"/>
  <c r="E719" i="14"/>
  <c r="F719" i="14" s="1"/>
  <c r="H719" i="14" s="1"/>
  <c r="AU720" i="4"/>
  <c r="AE722" i="4"/>
  <c r="V722" i="4"/>
  <c r="BT673" i="4"/>
  <c r="BU673" i="4"/>
  <c r="BV673" i="4" s="1"/>
  <c r="BE674" i="4"/>
  <c r="BY673" i="4"/>
  <c r="BZ673" i="4" s="1"/>
  <c r="AL679" i="15" s="1"/>
  <c r="BR673" i="4"/>
  <c r="BK674" i="4"/>
  <c r="BB674" i="4"/>
  <c r="E696" i="4"/>
  <c r="E694" i="12"/>
  <c r="F694" i="12" s="1"/>
  <c r="H694" i="12" s="1"/>
  <c r="O695" i="4"/>
  <c r="W722" i="4" l="1"/>
  <c r="Z722" i="4" s="1"/>
  <c r="AA722" i="4" s="1"/>
  <c r="U723" i="4"/>
  <c r="X723" i="4" s="1"/>
  <c r="Y723" i="4" s="1"/>
  <c r="AP721" i="4"/>
  <c r="AJ721" i="4"/>
  <c r="BC674" i="4"/>
  <c r="BF674" i="4" s="1"/>
  <c r="BG674" i="4" s="1"/>
  <c r="BA675" i="4"/>
  <c r="BW673" i="4"/>
  <c r="H696" i="4"/>
  <c r="I696" i="4" s="1"/>
  <c r="L696" i="4" s="1"/>
  <c r="AB208" i="15" s="1"/>
  <c r="AQ721" i="4" l="1"/>
  <c r="AL721" i="4"/>
  <c r="AR721" i="4" s="1"/>
  <c r="AD423" i="15" s="1"/>
  <c r="S723" i="4"/>
  <c r="AK721" i="4"/>
  <c r="AF722" i="4"/>
  <c r="AB722" i="4"/>
  <c r="AM722" i="4" s="1"/>
  <c r="BX673" i="4"/>
  <c r="AY675" i="4"/>
  <c r="BD675" i="4"/>
  <c r="BH674" i="4"/>
  <c r="BS674" i="4" s="1"/>
  <c r="BL674" i="4"/>
  <c r="BM674" i="4" s="1"/>
  <c r="BN674" i="4" s="1"/>
  <c r="BO674" i="4" s="1"/>
  <c r="G697" i="4"/>
  <c r="J697" i="4" s="1"/>
  <c r="K697" i="4" s="1"/>
  <c r="O696" i="4"/>
  <c r="E695" i="12"/>
  <c r="F695" i="12" s="1"/>
  <c r="H695" i="12" s="1"/>
  <c r="CA673" i="4" l="1"/>
  <c r="AF397" i="15"/>
  <c r="AE723" i="4"/>
  <c r="V723" i="4"/>
  <c r="AG722" i="4"/>
  <c r="AH722" i="4" s="1"/>
  <c r="AI722" i="4" s="1"/>
  <c r="AS722" i="4"/>
  <c r="AT722" i="4" s="1"/>
  <c r="AJ723" i="15" s="1"/>
  <c r="AN722" i="4"/>
  <c r="AO722" i="4"/>
  <c r="E720" i="14"/>
  <c r="F720" i="14" s="1"/>
  <c r="H720" i="14" s="1"/>
  <c r="AU721" i="4"/>
  <c r="BP674" i="4"/>
  <c r="BQ674" i="4" s="1"/>
  <c r="BT674" i="4"/>
  <c r="BU674" i="4"/>
  <c r="BV674" i="4" s="1"/>
  <c r="BE675" i="4"/>
  <c r="BY674" i="4"/>
  <c r="BZ674" i="4" s="1"/>
  <c r="AL680" i="15" s="1"/>
  <c r="BB675" i="4"/>
  <c r="BK675" i="4"/>
  <c r="E697" i="4"/>
  <c r="AJ722" i="4" l="1"/>
  <c r="AP722" i="4"/>
  <c r="U724" i="4"/>
  <c r="W723" i="4"/>
  <c r="Z723" i="4" s="1"/>
  <c r="AA723" i="4" s="1"/>
  <c r="S724" i="4"/>
  <c r="AE724" i="4" s="1"/>
  <c r="BR674" i="4"/>
  <c r="BX674" i="4" s="1"/>
  <c r="BW674" i="4"/>
  <c r="BA676" i="4"/>
  <c r="BC675" i="4"/>
  <c r="BF675" i="4" s="1"/>
  <c r="BG675" i="4" s="1"/>
  <c r="H697" i="4"/>
  <c r="I697" i="4" s="1"/>
  <c r="L697" i="4" s="1"/>
  <c r="O697" i="4" l="1"/>
  <c r="AB280" i="15"/>
  <c r="CA674" i="4"/>
  <c r="AF401" i="15"/>
  <c r="AB723" i="4"/>
  <c r="AM723" i="4" s="1"/>
  <c r="AF723" i="4"/>
  <c r="AG723" i="4" s="1"/>
  <c r="AH723" i="4" s="1"/>
  <c r="AI723" i="4" s="1"/>
  <c r="AL722" i="4"/>
  <c r="AR722" i="4" s="1"/>
  <c r="AD599" i="15" s="1"/>
  <c r="AQ722" i="4"/>
  <c r="X724" i="4"/>
  <c r="AK722" i="4"/>
  <c r="V724" i="4"/>
  <c r="BH675" i="4"/>
  <c r="BS675" i="4" s="1"/>
  <c r="BL675" i="4"/>
  <c r="BM675" i="4" s="1"/>
  <c r="BN675" i="4" s="1"/>
  <c r="BO675" i="4" s="1"/>
  <c r="BP675" i="4" s="1"/>
  <c r="AY676" i="4"/>
  <c r="BK676" i="4" s="1"/>
  <c r="BD676" i="4"/>
  <c r="E696" i="12"/>
  <c r="F696" i="12" s="1"/>
  <c r="H696" i="12" s="1"/>
  <c r="G698" i="4"/>
  <c r="E698" i="4" s="1"/>
  <c r="AJ723" i="4" l="1"/>
  <c r="AS723" i="4"/>
  <c r="AT723" i="4" s="1"/>
  <c r="AJ724" i="15" s="1"/>
  <c r="AL723" i="4"/>
  <c r="E721" i="14"/>
  <c r="F721" i="14" s="1"/>
  <c r="H721" i="14" s="1"/>
  <c r="AU722" i="4"/>
  <c r="Y724" i="4"/>
  <c r="W724" i="4"/>
  <c r="U725" i="4"/>
  <c r="S725" i="4" s="1"/>
  <c r="AE725" i="4" s="1"/>
  <c r="AN723" i="4"/>
  <c r="AO723" i="4"/>
  <c r="BT675" i="4"/>
  <c r="BU675" i="4"/>
  <c r="BV675" i="4" s="1"/>
  <c r="BB676" i="4"/>
  <c r="BQ675" i="4"/>
  <c r="BE676" i="4"/>
  <c r="BR675" i="4"/>
  <c r="BY675" i="4"/>
  <c r="BZ675" i="4" s="1"/>
  <c r="AL681" i="15" s="1"/>
  <c r="H698" i="4"/>
  <c r="G699" i="4" s="1"/>
  <c r="J698" i="4"/>
  <c r="K698" i="4" s="1"/>
  <c r="V725" i="4" l="1"/>
  <c r="X725" i="4"/>
  <c r="Y725" i="4" s="1"/>
  <c r="AP723" i="4"/>
  <c r="AQ723" i="4" s="1"/>
  <c r="W725" i="4"/>
  <c r="Z725" i="4" s="1"/>
  <c r="AA725" i="4" s="1"/>
  <c r="U726" i="4"/>
  <c r="X726" i="4" s="1"/>
  <c r="AR723" i="4"/>
  <c r="Z724" i="4"/>
  <c r="AA724" i="4" s="1"/>
  <c r="AK723" i="4"/>
  <c r="BX675" i="4"/>
  <c r="BC676" i="4"/>
  <c r="BA677" i="4"/>
  <c r="BW675" i="4"/>
  <c r="J699" i="4"/>
  <c r="K699" i="4" s="1"/>
  <c r="I698" i="4"/>
  <c r="L698" i="4" s="1"/>
  <c r="E699" i="4"/>
  <c r="O698" i="4" l="1"/>
  <c r="AB316" i="15"/>
  <c r="CA675" i="4"/>
  <c r="AF406" i="15"/>
  <c r="E722" i="14"/>
  <c r="F722" i="14" s="1"/>
  <c r="H722" i="14" s="1"/>
  <c r="AD642" i="15"/>
  <c r="AU723" i="4"/>
  <c r="Y726" i="4"/>
  <c r="AF725" i="4"/>
  <c r="AB725" i="4"/>
  <c r="AM725" i="4" s="1"/>
  <c r="AN725" i="4" s="1"/>
  <c r="AB724" i="4"/>
  <c r="AM724" i="4" s="1"/>
  <c r="AF724" i="4"/>
  <c r="S726" i="4"/>
  <c r="AY677" i="4"/>
  <c r="BD677" i="4"/>
  <c r="BF676" i="4"/>
  <c r="BG676" i="4" s="1"/>
  <c r="E697" i="12"/>
  <c r="F697" i="12" s="1"/>
  <c r="H697" i="12" s="1"/>
  <c r="H699" i="4"/>
  <c r="AG725" i="4" l="1"/>
  <c r="AH725" i="4" s="1"/>
  <c r="AI725" i="4" s="1"/>
  <c r="AJ725" i="4" s="1"/>
  <c r="AS725" i="4"/>
  <c r="AT725" i="4" s="1"/>
  <c r="AJ725" i="15" s="1"/>
  <c r="AG724" i="4"/>
  <c r="AH724" i="4" s="1"/>
  <c r="AI724" i="4" s="1"/>
  <c r="AJ724" i="4" s="1"/>
  <c r="AK724" i="4" s="1"/>
  <c r="AS724" i="4"/>
  <c r="AT724" i="4" s="1"/>
  <c r="AJ31" i="15" s="1"/>
  <c r="AE726" i="4"/>
  <c r="V726" i="4"/>
  <c r="AN724" i="4"/>
  <c r="AO724" i="4"/>
  <c r="BH676" i="4"/>
  <c r="BS676" i="4" s="1"/>
  <c r="BL676" i="4"/>
  <c r="BE677" i="4"/>
  <c r="BB677" i="4"/>
  <c r="BK677" i="4"/>
  <c r="G700" i="4"/>
  <c r="J700" i="4" s="1"/>
  <c r="K700" i="4" s="1"/>
  <c r="I699" i="4"/>
  <c r="L699" i="4" s="1"/>
  <c r="AB346" i="15" s="1"/>
  <c r="AL725" i="4" l="1"/>
  <c r="U727" i="4"/>
  <c r="W726" i="4"/>
  <c r="Z726" i="4" s="1"/>
  <c r="AA726" i="4" s="1"/>
  <c r="AP724" i="4"/>
  <c r="AQ724" i="4" s="1"/>
  <c r="AL724" i="4"/>
  <c r="AK725" i="4"/>
  <c r="BT676" i="4"/>
  <c r="BU676" i="4"/>
  <c r="BV676" i="4" s="1"/>
  <c r="BM676" i="4"/>
  <c r="BN676" i="4" s="1"/>
  <c r="BO676" i="4" s="1"/>
  <c r="BY676" i="4"/>
  <c r="BZ676" i="4" s="1"/>
  <c r="AL682" i="15" s="1"/>
  <c r="BA678" i="4"/>
  <c r="BC677" i="4"/>
  <c r="BF677" i="4" s="1"/>
  <c r="BG677" i="4" s="1"/>
  <c r="E700" i="4"/>
  <c r="E698" i="12"/>
  <c r="F698" i="12" s="1"/>
  <c r="H698" i="12" s="1"/>
  <c r="O699" i="4"/>
  <c r="AO725" i="4" l="1"/>
  <c r="X727" i="4"/>
  <c r="AF726" i="4"/>
  <c r="AB726" i="4"/>
  <c r="AM726" i="4" s="1"/>
  <c r="AN726" i="4" s="1"/>
  <c r="AP725" i="4"/>
  <c r="AR724" i="4"/>
  <c r="AD40" i="15" s="1"/>
  <c r="S727" i="4"/>
  <c r="BH677" i="4"/>
  <c r="BS677" i="4" s="1"/>
  <c r="BL677" i="4"/>
  <c r="BM677" i="4" s="1"/>
  <c r="BN677" i="4" s="1"/>
  <c r="BO677" i="4" s="1"/>
  <c r="BP676" i="4"/>
  <c r="BR676" i="4" s="1"/>
  <c r="AY678" i="4"/>
  <c r="BD678" i="4"/>
  <c r="H700" i="4"/>
  <c r="E723" i="14" l="1"/>
  <c r="F723" i="14" s="1"/>
  <c r="H723" i="14" s="1"/>
  <c r="AU724" i="4"/>
  <c r="AO726" i="4"/>
  <c r="AS726" i="4"/>
  <c r="AT726" i="4" s="1"/>
  <c r="AJ726" i="15" s="1"/>
  <c r="AR725" i="4"/>
  <c r="AD453" i="15" s="1"/>
  <c r="AQ725" i="4"/>
  <c r="AE727" i="4"/>
  <c r="V727" i="4"/>
  <c r="AG726" i="4"/>
  <c r="AH726" i="4" s="1"/>
  <c r="AI726" i="4" s="1"/>
  <c r="AJ726" i="4" s="1"/>
  <c r="AK726" i="4" s="1"/>
  <c r="Y727" i="4"/>
  <c r="BX676" i="4"/>
  <c r="BP677" i="4"/>
  <c r="BQ677" i="4" s="1"/>
  <c r="BT677" i="4"/>
  <c r="BU677" i="4"/>
  <c r="BV677" i="4" s="1"/>
  <c r="BQ676" i="4"/>
  <c r="BE678" i="4"/>
  <c r="BY677" i="4"/>
  <c r="BZ677" i="4" s="1"/>
  <c r="AL683" i="15" s="1"/>
  <c r="BK678" i="4"/>
  <c r="BB678" i="4"/>
  <c r="BW676" i="4"/>
  <c r="G701" i="4"/>
  <c r="J701" i="4" s="1"/>
  <c r="K701" i="4" s="1"/>
  <c r="I700" i="4"/>
  <c r="L700" i="4" s="1"/>
  <c r="AB225" i="15" s="1"/>
  <c r="CA676" i="4" l="1"/>
  <c r="AF441" i="15"/>
  <c r="AP726" i="4"/>
  <c r="AQ726" i="4" s="1"/>
  <c r="E724" i="14"/>
  <c r="F724" i="14" s="1"/>
  <c r="H724" i="14" s="1"/>
  <c r="AU725" i="4"/>
  <c r="U728" i="4"/>
  <c r="S728" i="4" s="1"/>
  <c r="AE728" i="4" s="1"/>
  <c r="W727" i="4"/>
  <c r="Z727" i="4" s="1"/>
  <c r="AA727" i="4" s="1"/>
  <c r="AL726" i="4"/>
  <c r="BR677" i="4"/>
  <c r="BX677" i="4" s="1"/>
  <c r="BA679" i="4"/>
  <c r="BC678" i="4"/>
  <c r="E701" i="4"/>
  <c r="O700" i="4"/>
  <c r="E699" i="12"/>
  <c r="F699" i="12" s="1"/>
  <c r="H699" i="12" s="1"/>
  <c r="AR726" i="4" l="1"/>
  <c r="AU726" i="4" s="1"/>
  <c r="CA677" i="4"/>
  <c r="AF449" i="15"/>
  <c r="E725" i="14"/>
  <c r="F725" i="14" s="1"/>
  <c r="H725" i="14" s="1"/>
  <c r="AD498" i="15"/>
  <c r="AB727" i="4"/>
  <c r="AM727" i="4" s="1"/>
  <c r="AF727" i="4"/>
  <c r="X728" i="4"/>
  <c r="Y728" i="4" s="1"/>
  <c r="V728" i="4"/>
  <c r="BW677" i="4"/>
  <c r="AY679" i="4"/>
  <c r="BK679" i="4" s="1"/>
  <c r="BD679" i="4"/>
  <c r="BF678" i="4"/>
  <c r="BG678" i="4" s="1"/>
  <c r="H701" i="4"/>
  <c r="I701" i="4" s="1"/>
  <c r="L701" i="4" s="1"/>
  <c r="AB52" i="15" s="1"/>
  <c r="AG727" i="4" l="1"/>
  <c r="AH727" i="4" s="1"/>
  <c r="AI727" i="4" s="1"/>
  <c r="AS727" i="4"/>
  <c r="AT727" i="4" s="1"/>
  <c r="AJ727" i="15" s="1"/>
  <c r="U729" i="4"/>
  <c r="X729" i="4" s="1"/>
  <c r="Y729" i="4" s="1"/>
  <c r="W728" i="4"/>
  <c r="Z728" i="4" s="1"/>
  <c r="AA728" i="4" s="1"/>
  <c r="AN727" i="4"/>
  <c r="AO727" i="4"/>
  <c r="BE679" i="4"/>
  <c r="BH678" i="4"/>
  <c r="BS678" i="4" s="1"/>
  <c r="BL678" i="4"/>
  <c r="BB679" i="4"/>
  <c r="G702" i="4"/>
  <c r="J702" i="4" s="1"/>
  <c r="K702" i="4" s="1"/>
  <c r="O701" i="4"/>
  <c r="E700" i="12"/>
  <c r="F700" i="12" s="1"/>
  <c r="H700" i="12" s="1"/>
  <c r="AP727" i="4" l="1"/>
  <c r="S729" i="4"/>
  <c r="AF728" i="4"/>
  <c r="AG728" i="4" s="1"/>
  <c r="AH728" i="4" s="1"/>
  <c r="AI728" i="4" s="1"/>
  <c r="AB728" i="4"/>
  <c r="AM728" i="4" s="1"/>
  <c r="AN728" i="4" s="1"/>
  <c r="AJ727" i="4"/>
  <c r="AL727" i="4" s="1"/>
  <c r="AR727" i="4" s="1"/>
  <c r="AD112" i="15" s="1"/>
  <c r="BT678" i="4"/>
  <c r="BU678" i="4"/>
  <c r="BV678" i="4" s="1"/>
  <c r="BM678" i="4"/>
  <c r="BN678" i="4" s="1"/>
  <c r="BO678" i="4" s="1"/>
  <c r="BY678" i="4"/>
  <c r="BZ678" i="4" s="1"/>
  <c r="AL684" i="15" s="1"/>
  <c r="BA680" i="4"/>
  <c r="BC679" i="4"/>
  <c r="BF679" i="4" s="1"/>
  <c r="BG679" i="4" s="1"/>
  <c r="E702" i="4"/>
  <c r="E726" i="14" l="1"/>
  <c r="F726" i="14" s="1"/>
  <c r="H726" i="14" s="1"/>
  <c r="AU727" i="4"/>
  <c r="AJ728" i="4"/>
  <c r="AK728" i="4" s="1"/>
  <c r="AE729" i="4"/>
  <c r="V729" i="4"/>
  <c r="AO728" i="4"/>
  <c r="AK727" i="4"/>
  <c r="AS728" i="4"/>
  <c r="AT728" i="4" s="1"/>
  <c r="AJ728" i="15" s="1"/>
  <c r="AQ727" i="4"/>
  <c r="BH679" i="4"/>
  <c r="BS679" i="4" s="1"/>
  <c r="BL679" i="4"/>
  <c r="BM679" i="4" s="1"/>
  <c r="BN679" i="4" s="1"/>
  <c r="BO679" i="4" s="1"/>
  <c r="BP679" i="4" s="1"/>
  <c r="BP678" i="4"/>
  <c r="BQ678" i="4" s="1"/>
  <c r="AY680" i="4"/>
  <c r="BD680" i="4"/>
  <c r="H702" i="4"/>
  <c r="I702" i="4" s="1"/>
  <c r="L702" i="4" s="1"/>
  <c r="AB242" i="15" s="1"/>
  <c r="AP728" i="4" l="1"/>
  <c r="AQ728" i="4" s="1"/>
  <c r="AL728" i="4"/>
  <c r="U730" i="4"/>
  <c r="W729" i="4"/>
  <c r="Z729" i="4" s="1"/>
  <c r="AA729" i="4" s="1"/>
  <c r="S730" i="4"/>
  <c r="AE730" i="4" s="1"/>
  <c r="BT679" i="4"/>
  <c r="BU679" i="4"/>
  <c r="BQ679" i="4"/>
  <c r="BK680" i="4"/>
  <c r="BB680" i="4"/>
  <c r="BY679" i="4"/>
  <c r="BZ679" i="4" s="1"/>
  <c r="AL685" i="15" s="1"/>
  <c r="BR679" i="4"/>
  <c r="BE680" i="4"/>
  <c r="BW678" i="4"/>
  <c r="BR678" i="4"/>
  <c r="BX678" i="4" s="1"/>
  <c r="G703" i="4"/>
  <c r="J703" i="4" s="1"/>
  <c r="K703" i="4" s="1"/>
  <c r="O702" i="4"/>
  <c r="E701" i="12"/>
  <c r="F701" i="12" s="1"/>
  <c r="H701" i="12" s="1"/>
  <c r="CA678" i="4" l="1"/>
  <c r="AF490" i="15"/>
  <c r="AB729" i="4"/>
  <c r="AM729" i="4" s="1"/>
  <c r="AF729" i="4"/>
  <c r="AG729" i="4"/>
  <c r="AH729" i="4" s="1"/>
  <c r="AI729" i="4" s="1"/>
  <c r="AJ729" i="4" s="1"/>
  <c r="AK729" i="4" s="1"/>
  <c r="V730" i="4"/>
  <c r="X730" i="4"/>
  <c r="AR728" i="4"/>
  <c r="AD376" i="15" s="1"/>
  <c r="BV679" i="4"/>
  <c r="BW679" i="4" s="1"/>
  <c r="BA681" i="4"/>
  <c r="BC680" i="4"/>
  <c r="BF680" i="4" s="1"/>
  <c r="BG680" i="4" s="1"/>
  <c r="E703" i="4"/>
  <c r="W730" i="4" l="1"/>
  <c r="U731" i="4"/>
  <c r="E727" i="14"/>
  <c r="F727" i="14" s="1"/>
  <c r="H727" i="14" s="1"/>
  <c r="AU728" i="4"/>
  <c r="AS729" i="4"/>
  <c r="AT729" i="4" s="1"/>
  <c r="AJ729" i="15" s="1"/>
  <c r="AL729" i="4"/>
  <c r="Y730" i="4"/>
  <c r="AN729" i="4"/>
  <c r="AO729" i="4"/>
  <c r="BX679" i="4"/>
  <c r="AY681" i="4"/>
  <c r="BD681" i="4"/>
  <c r="BH680" i="4"/>
  <c r="BS680" i="4" s="1"/>
  <c r="BL680" i="4"/>
  <c r="H703" i="4"/>
  <c r="G704" i="4" s="1"/>
  <c r="J704" i="4" s="1"/>
  <c r="K704" i="4" s="1"/>
  <c r="CA679" i="4" l="1"/>
  <c r="AF489" i="15"/>
  <c r="AP729" i="4"/>
  <c r="AQ729" i="4" s="1"/>
  <c r="X731" i="4"/>
  <c r="Y731" i="4" s="1"/>
  <c r="S731" i="4"/>
  <c r="Z730" i="4"/>
  <c r="AA730" i="4" s="1"/>
  <c r="BT680" i="4"/>
  <c r="BU680" i="4"/>
  <c r="BV680" i="4" s="1"/>
  <c r="BE681" i="4"/>
  <c r="BY680" i="4"/>
  <c r="BZ680" i="4" s="1"/>
  <c r="AL686" i="15" s="1"/>
  <c r="BM680" i="4"/>
  <c r="BN680" i="4" s="1"/>
  <c r="BO680" i="4" s="1"/>
  <c r="BK681" i="4"/>
  <c r="BB681" i="4"/>
  <c r="I703" i="4"/>
  <c r="L703" i="4" s="1"/>
  <c r="E704" i="4"/>
  <c r="O703" i="4" l="1"/>
  <c r="AB270" i="15"/>
  <c r="AF730" i="4"/>
  <c r="AB730" i="4"/>
  <c r="AM730" i="4" s="1"/>
  <c r="AE731" i="4"/>
  <c r="V731" i="4"/>
  <c r="AR729" i="4"/>
  <c r="AD402" i="15" s="1"/>
  <c r="E702" i="12"/>
  <c r="F702" i="12" s="1"/>
  <c r="H702" i="12" s="1"/>
  <c r="H704" i="4"/>
  <c r="G705" i="4" s="1"/>
  <c r="J705" i="4" s="1"/>
  <c r="K705" i="4" s="1"/>
  <c r="BP680" i="4"/>
  <c r="BR680" i="4" s="1"/>
  <c r="BA682" i="4"/>
  <c r="BC681" i="4"/>
  <c r="BF681" i="4" s="1"/>
  <c r="BG681" i="4" s="1"/>
  <c r="AN730" i="4" l="1"/>
  <c r="AO730" i="4"/>
  <c r="E728" i="14"/>
  <c r="F728" i="14" s="1"/>
  <c r="H728" i="14" s="1"/>
  <c r="AU729" i="4"/>
  <c r="AS730" i="4"/>
  <c r="AT730" i="4" s="1"/>
  <c r="AJ13" i="15" s="1"/>
  <c r="W731" i="4"/>
  <c r="Z731" i="4" s="1"/>
  <c r="AA731" i="4" s="1"/>
  <c r="U732" i="4"/>
  <c r="X732" i="4" s="1"/>
  <c r="AG730" i="4"/>
  <c r="AH730" i="4" s="1"/>
  <c r="AI730" i="4" s="1"/>
  <c r="I704" i="4"/>
  <c r="L704" i="4" s="1"/>
  <c r="BQ680" i="4"/>
  <c r="AY682" i="4"/>
  <c r="BD682" i="4"/>
  <c r="BL681" i="4"/>
  <c r="BH681" i="4"/>
  <c r="BS681" i="4" s="1"/>
  <c r="BX680" i="4"/>
  <c r="BW680" i="4"/>
  <c r="E705" i="4"/>
  <c r="O704" i="4" l="1"/>
  <c r="AB304" i="15"/>
  <c r="CA680" i="4"/>
  <c r="AF513" i="15"/>
  <c r="Y732" i="4"/>
  <c r="AF731" i="4"/>
  <c r="AS731" i="4" s="1"/>
  <c r="AT731" i="4" s="1"/>
  <c r="AJ730" i="15" s="1"/>
  <c r="AB731" i="4"/>
  <c r="AM731" i="4" s="1"/>
  <c r="AN731" i="4" s="1"/>
  <c r="S732" i="4"/>
  <c r="AP730" i="4"/>
  <c r="AJ730" i="4"/>
  <c r="AK730" i="4" s="1"/>
  <c r="E703" i="12"/>
  <c r="F703" i="12" s="1"/>
  <c r="H703" i="12" s="1"/>
  <c r="BY681" i="4"/>
  <c r="BZ681" i="4" s="1"/>
  <c r="AL687" i="15" s="1"/>
  <c r="BM681" i="4"/>
  <c r="BN681" i="4" s="1"/>
  <c r="BO681" i="4" s="1"/>
  <c r="BP681" i="4" s="1"/>
  <c r="BQ681" i="4" s="1"/>
  <c r="BE682" i="4"/>
  <c r="BT681" i="4"/>
  <c r="BU681" i="4"/>
  <c r="BV681" i="4" s="1"/>
  <c r="BK682" i="4"/>
  <c r="BB682" i="4"/>
  <c r="H705" i="4"/>
  <c r="AL730" i="4" l="1"/>
  <c r="AQ730" i="4"/>
  <c r="AR730" i="4"/>
  <c r="AD15" i="15" s="1"/>
  <c r="AE732" i="4"/>
  <c r="V732" i="4"/>
  <c r="AO731" i="4"/>
  <c r="AG731" i="4"/>
  <c r="AH731" i="4" s="1"/>
  <c r="AI731" i="4" s="1"/>
  <c r="BC682" i="4"/>
  <c r="BF682" i="4" s="1"/>
  <c r="BG682" i="4" s="1"/>
  <c r="BA683" i="4"/>
  <c r="BR681" i="4"/>
  <c r="BW681" i="4"/>
  <c r="G706" i="4"/>
  <c r="J706" i="4" s="1"/>
  <c r="K706" i="4" s="1"/>
  <c r="I705" i="4"/>
  <c r="L705" i="4" s="1"/>
  <c r="AB333" i="15" s="1"/>
  <c r="U733" i="4" l="1"/>
  <c r="X733" i="4" s="1"/>
  <c r="Y733" i="4" s="1"/>
  <c r="W732" i="4"/>
  <c r="Z732" i="4" s="1"/>
  <c r="AA732" i="4" s="1"/>
  <c r="E729" i="14"/>
  <c r="F729" i="14" s="1"/>
  <c r="H729" i="14" s="1"/>
  <c r="AU730" i="4"/>
  <c r="AJ731" i="4"/>
  <c r="AL731" i="4" s="1"/>
  <c r="AP731" i="4"/>
  <c r="BX681" i="4"/>
  <c r="AY683" i="4"/>
  <c r="BD683" i="4"/>
  <c r="BL682" i="4"/>
  <c r="BM682" i="4" s="1"/>
  <c r="BN682" i="4" s="1"/>
  <c r="BO682" i="4" s="1"/>
  <c r="BH682" i="4"/>
  <c r="BS682" i="4" s="1"/>
  <c r="E706" i="4"/>
  <c r="O705" i="4"/>
  <c r="E704" i="12"/>
  <c r="F704" i="12" s="1"/>
  <c r="H704" i="12" s="1"/>
  <c r="S733" i="4" l="1"/>
  <c r="AE733" i="4" s="1"/>
  <c r="CA681" i="4"/>
  <c r="AF539" i="15"/>
  <c r="AR731" i="4"/>
  <c r="AD290" i="15" s="1"/>
  <c r="E730" i="14"/>
  <c r="F730" i="14" s="1"/>
  <c r="H730" i="14" s="1"/>
  <c r="AU731" i="4"/>
  <c r="AK731" i="4"/>
  <c r="AB732" i="4"/>
  <c r="AM732" i="4" s="1"/>
  <c r="AF732" i="4"/>
  <c r="AG732" i="4" s="1"/>
  <c r="AH732" i="4" s="1"/>
  <c r="AI732" i="4" s="1"/>
  <c r="AJ732" i="4" s="1"/>
  <c r="AQ731" i="4"/>
  <c r="BT682" i="4"/>
  <c r="BU682" i="4"/>
  <c r="BV682" i="4" s="1"/>
  <c r="BP682" i="4"/>
  <c r="BE683" i="4"/>
  <c r="BB683" i="4"/>
  <c r="BK683" i="4"/>
  <c r="BY682" i="4"/>
  <c r="BZ682" i="4" s="1"/>
  <c r="AL688" i="15" s="1"/>
  <c r="H706" i="4"/>
  <c r="V733" i="4" l="1"/>
  <c r="W733" i="4"/>
  <c r="Z733" i="4" s="1"/>
  <c r="AA733" i="4" s="1"/>
  <c r="U734" i="4"/>
  <c r="S734" i="4" s="1"/>
  <c r="AK732" i="4"/>
  <c r="AS732" i="4"/>
  <c r="AT732" i="4" s="1"/>
  <c r="AJ731" i="15" s="1"/>
  <c r="AL732" i="4"/>
  <c r="AN732" i="4"/>
  <c r="AO732" i="4"/>
  <c r="AP732" i="4" s="1"/>
  <c r="BA684" i="4"/>
  <c r="AY684" i="4" s="1"/>
  <c r="BK684" i="4" s="1"/>
  <c r="BC683" i="4"/>
  <c r="BF683" i="4" s="1"/>
  <c r="BG683" i="4" s="1"/>
  <c r="BQ682" i="4"/>
  <c r="BW682" i="4"/>
  <c r="BR682" i="4"/>
  <c r="G707" i="4"/>
  <c r="J707" i="4" s="1"/>
  <c r="K707" i="4" s="1"/>
  <c r="I706" i="4"/>
  <c r="L706" i="4" s="1"/>
  <c r="AB370" i="15" s="1"/>
  <c r="AE734" i="4" l="1"/>
  <c r="V734" i="4"/>
  <c r="AR732" i="4"/>
  <c r="AU732" i="4" s="1"/>
  <c r="X734" i="4"/>
  <c r="AQ732" i="4"/>
  <c r="AF733" i="4"/>
  <c r="AG733" i="4" s="1"/>
  <c r="AH733" i="4" s="1"/>
  <c r="AI733" i="4" s="1"/>
  <c r="AB733" i="4"/>
  <c r="AM733" i="4" s="1"/>
  <c r="AN733" i="4" s="1"/>
  <c r="BH683" i="4"/>
  <c r="BS683" i="4" s="1"/>
  <c r="BL683" i="4"/>
  <c r="BM683" i="4" s="1"/>
  <c r="BN683" i="4" s="1"/>
  <c r="BO683" i="4" s="1"/>
  <c r="BP683" i="4" s="1"/>
  <c r="BD684" i="4"/>
  <c r="BX682" i="4"/>
  <c r="BB684" i="4"/>
  <c r="E707" i="4"/>
  <c r="O706" i="4"/>
  <c r="E705" i="12"/>
  <c r="F705" i="12" s="1"/>
  <c r="H705" i="12" s="1"/>
  <c r="AO733" i="4" l="1"/>
  <c r="CA682" i="4"/>
  <c r="AF544" i="15"/>
  <c r="E731" i="14"/>
  <c r="F731" i="14" s="1"/>
  <c r="H731" i="14" s="1"/>
  <c r="AD293" i="15"/>
  <c r="U735" i="4"/>
  <c r="S735" i="4" s="1"/>
  <c r="AE735" i="4" s="1"/>
  <c r="W734" i="4"/>
  <c r="AJ733" i="4"/>
  <c r="AL733" i="4" s="1"/>
  <c r="AP733" i="4"/>
  <c r="AS733" i="4"/>
  <c r="AT733" i="4" s="1"/>
  <c r="AJ732" i="15" s="1"/>
  <c r="Y734" i="4"/>
  <c r="BT683" i="4"/>
  <c r="BU683" i="4"/>
  <c r="BV683" i="4" s="1"/>
  <c r="BQ683" i="4"/>
  <c r="BE684" i="4"/>
  <c r="BC684" i="4"/>
  <c r="BA685" i="4"/>
  <c r="BY683" i="4"/>
  <c r="BZ683" i="4" s="1"/>
  <c r="AL689" i="15" s="1"/>
  <c r="BR683" i="4"/>
  <c r="H707" i="4"/>
  <c r="V735" i="4" l="1"/>
  <c r="W735" i="4"/>
  <c r="U736" i="4"/>
  <c r="Z734" i="4"/>
  <c r="AA734" i="4" s="1"/>
  <c r="AR733" i="4"/>
  <c r="AQ733" i="4"/>
  <c r="X735" i="4"/>
  <c r="Y735" i="4" s="1"/>
  <c r="AK733" i="4"/>
  <c r="BD685" i="4"/>
  <c r="BE685" i="4" s="1"/>
  <c r="AY685" i="4"/>
  <c r="BF684" i="4"/>
  <c r="BG684" i="4" s="1"/>
  <c r="BW683" i="4"/>
  <c r="G708" i="4"/>
  <c r="J708" i="4" s="1"/>
  <c r="K708" i="4" s="1"/>
  <c r="I707" i="4"/>
  <c r="L707" i="4" s="1"/>
  <c r="AB421" i="15" s="1"/>
  <c r="E732" i="14" l="1"/>
  <c r="F732" i="14" s="1"/>
  <c r="H732" i="14" s="1"/>
  <c r="AD259" i="15"/>
  <c r="X736" i="4"/>
  <c r="Y736" i="4" s="1"/>
  <c r="S736" i="4"/>
  <c r="AE736" i="4" s="1"/>
  <c r="L7" i="8" s="1"/>
  <c r="L35" i="8" s="1"/>
  <c r="AU733" i="4"/>
  <c r="AF734" i="4"/>
  <c r="AG734" i="4" s="1"/>
  <c r="AH734" i="4" s="1"/>
  <c r="AI734" i="4" s="1"/>
  <c r="AB734" i="4"/>
  <c r="AM734" i="4" s="1"/>
  <c r="Z735" i="4"/>
  <c r="AA735" i="4" s="1"/>
  <c r="BK685" i="4"/>
  <c r="BB685" i="4"/>
  <c r="BL684" i="4"/>
  <c r="BH684" i="4"/>
  <c r="BS684" i="4" s="1"/>
  <c r="BX683" i="4"/>
  <c r="E708" i="4"/>
  <c r="E706" i="12"/>
  <c r="F706" i="12" s="1"/>
  <c r="H706" i="12" s="1"/>
  <c r="O707" i="4"/>
  <c r="CA683" i="4" l="1"/>
  <c r="AF586" i="15"/>
  <c r="V736" i="4"/>
  <c r="W736" i="4" s="1"/>
  <c r="Z736" i="4" s="1"/>
  <c r="AA736" i="4" s="1"/>
  <c r="AB736" i="4" s="1"/>
  <c r="AM736" i="4" s="1"/>
  <c r="AN736" i="4" s="1"/>
  <c r="AS734" i="4"/>
  <c r="AT734" i="4" s="1"/>
  <c r="AJ733" i="15" s="1"/>
  <c r="AF735" i="4"/>
  <c r="AB735" i="4"/>
  <c r="AM735" i="4" s="1"/>
  <c r="AN735" i="4" s="1"/>
  <c r="AJ734" i="4"/>
  <c r="AN734" i="4"/>
  <c r="AO734" i="4"/>
  <c r="BT684" i="4"/>
  <c r="BU684" i="4"/>
  <c r="BV684" i="4" s="1"/>
  <c r="BY684" i="4"/>
  <c r="BZ684" i="4" s="1"/>
  <c r="AL690" i="15" s="1"/>
  <c r="BM684" i="4"/>
  <c r="BN684" i="4" s="1"/>
  <c r="BO684" i="4" s="1"/>
  <c r="BC685" i="4"/>
  <c r="BF685" i="4" s="1"/>
  <c r="BG685" i="4" s="1"/>
  <c r="BA686" i="4"/>
  <c r="H708" i="4"/>
  <c r="AF736" i="4" l="1"/>
  <c r="L8" i="8" s="1"/>
  <c r="L47" i="8" s="1"/>
  <c r="S47" i="8" s="1"/>
  <c r="AS736" i="4"/>
  <c r="AT736" i="4" s="1"/>
  <c r="AG736" i="4"/>
  <c r="AH736" i="4" s="1"/>
  <c r="AI736" i="4" s="1"/>
  <c r="AL734" i="4"/>
  <c r="AK734" i="4"/>
  <c r="AS735" i="4"/>
  <c r="AT735" i="4" s="1"/>
  <c r="AJ734" i="15" s="1"/>
  <c r="AG735" i="4"/>
  <c r="AH735" i="4" s="1"/>
  <c r="AI735" i="4" s="1"/>
  <c r="AJ735" i="4" s="1"/>
  <c r="AK735" i="4" s="1"/>
  <c r="AP734" i="4"/>
  <c r="AQ734" i="4" s="1"/>
  <c r="BH685" i="4"/>
  <c r="BS685" i="4" s="1"/>
  <c r="BL685" i="4"/>
  <c r="BM685" i="4" s="1"/>
  <c r="BN685" i="4" s="1"/>
  <c r="BO685" i="4" s="1"/>
  <c r="BP685" i="4" s="1"/>
  <c r="BQ685" i="4" s="1"/>
  <c r="AY686" i="4"/>
  <c r="BD686" i="4"/>
  <c r="BP684" i="4"/>
  <c r="BQ684" i="4" s="1"/>
  <c r="I708" i="4"/>
  <c r="L708" i="4" s="1"/>
  <c r="AB454" i="15" s="1"/>
  <c r="G709" i="4"/>
  <c r="J709" i="4" s="1"/>
  <c r="K709" i="4" s="1"/>
  <c r="L12" i="8" l="1"/>
  <c r="L51" i="8" s="1"/>
  <c r="S51" i="8" s="1"/>
  <c r="AJ735" i="15"/>
  <c r="L24" i="8"/>
  <c r="L63" i="8" s="1"/>
  <c r="S63" i="8" s="1"/>
  <c r="L26" i="8"/>
  <c r="L65" i="8" s="1"/>
  <c r="S65" i="8" s="1"/>
  <c r="L27" i="8"/>
  <c r="L66" i="8" s="1"/>
  <c r="S66" i="8" s="1"/>
  <c r="L25" i="8"/>
  <c r="L64" i="8" s="1"/>
  <c r="S64" i="8" s="1"/>
  <c r="L22" i="8"/>
  <c r="AO735" i="4"/>
  <c r="AL735" i="4"/>
  <c r="AJ736" i="4"/>
  <c r="AK736" i="4" s="1"/>
  <c r="AR734" i="4"/>
  <c r="AD281" i="15" s="1"/>
  <c r="BT685" i="4"/>
  <c r="BU685" i="4"/>
  <c r="BV685" i="4" s="1"/>
  <c r="BW684" i="4"/>
  <c r="BR684" i="4"/>
  <c r="BX684" i="4" s="1"/>
  <c r="BE686" i="4"/>
  <c r="BR685" i="4"/>
  <c r="BY685" i="4"/>
  <c r="BZ685" i="4" s="1"/>
  <c r="AL691" i="15" s="1"/>
  <c r="BB686" i="4"/>
  <c r="BK686" i="4"/>
  <c r="E709" i="4"/>
  <c r="O708" i="4"/>
  <c r="E707" i="12"/>
  <c r="F707" i="12" s="1"/>
  <c r="H707" i="12" s="1"/>
  <c r="CA684" i="4" l="1"/>
  <c r="AF626" i="15"/>
  <c r="L23" i="8"/>
  <c r="L62" i="8" s="1"/>
  <c r="S62" i="8" s="1"/>
  <c r="L61" i="8"/>
  <c r="S61" i="8" s="1"/>
  <c r="E733" i="14"/>
  <c r="AU734" i="4"/>
  <c r="AL736" i="4"/>
  <c r="AP735" i="4"/>
  <c r="AQ735" i="4" s="1"/>
  <c r="BW685" i="4"/>
  <c r="BC686" i="4"/>
  <c r="BF686" i="4" s="1"/>
  <c r="BG686" i="4" s="1"/>
  <c r="BA687" i="4"/>
  <c r="H709" i="4"/>
  <c r="AR735" i="4" l="1"/>
  <c r="AO736" i="4"/>
  <c r="AP736" i="4" s="1"/>
  <c r="AQ736" i="4" s="1"/>
  <c r="L11" i="8" s="1"/>
  <c r="E734" i="14"/>
  <c r="AU735" i="4"/>
  <c r="F733" i="14"/>
  <c r="AY687" i="4"/>
  <c r="BD687" i="4"/>
  <c r="BH686" i="4"/>
  <c r="BS686" i="4" s="1"/>
  <c r="BL686" i="4"/>
  <c r="BX685" i="4"/>
  <c r="I709" i="4"/>
  <c r="L709" i="4" s="1"/>
  <c r="AB508" i="15" s="1"/>
  <c r="G710" i="4"/>
  <c r="J710" i="4" s="1"/>
  <c r="K710" i="4" s="1"/>
  <c r="L34" i="8" l="1"/>
  <c r="CA685" i="4"/>
  <c r="AF688" i="15"/>
  <c r="AD278" i="15"/>
  <c r="AR736" i="4"/>
  <c r="L10" i="8" s="1"/>
  <c r="L32" i="8" s="1"/>
  <c r="F734" i="14"/>
  <c r="H734" i="14" s="1"/>
  <c r="H733" i="14"/>
  <c r="BT686" i="4"/>
  <c r="BU686" i="4"/>
  <c r="BV686" i="4" s="1"/>
  <c r="BY686" i="4"/>
  <c r="BZ686" i="4" s="1"/>
  <c r="AL692" i="15" s="1"/>
  <c r="BE687" i="4"/>
  <c r="BM686" i="4"/>
  <c r="BN686" i="4" s="1"/>
  <c r="BO686" i="4" s="1"/>
  <c r="BP686" i="4" s="1"/>
  <c r="BK687" i="4"/>
  <c r="BB687" i="4"/>
  <c r="E710" i="4"/>
  <c r="O709" i="4"/>
  <c r="E708" i="12"/>
  <c r="F708" i="12" s="1"/>
  <c r="H708" i="12" s="1"/>
  <c r="L33" i="8" l="1"/>
  <c r="AD287" i="15"/>
  <c r="L79" i="6"/>
  <c r="L19" i="8"/>
  <c r="L21" i="8"/>
  <c r="L18" i="8"/>
  <c r="L40" i="8" s="1"/>
  <c r="L16" i="8"/>
  <c r="L20" i="8"/>
  <c r="E735" i="14"/>
  <c r="AU736" i="4"/>
  <c r="L13" i="8" s="1"/>
  <c r="BR686" i="4"/>
  <c r="BX686" i="4" s="1"/>
  <c r="BQ686" i="4"/>
  <c r="BW686" i="4"/>
  <c r="BA688" i="4"/>
  <c r="BC687" i="4"/>
  <c r="H710" i="4"/>
  <c r="CA686" i="4" l="1"/>
  <c r="AF712" i="15"/>
  <c r="J636" i="14"/>
  <c r="J200" i="14"/>
  <c r="J369" i="14"/>
  <c r="J682" i="14"/>
  <c r="J184" i="14"/>
  <c r="J705" i="14"/>
  <c r="J325" i="14"/>
  <c r="J218" i="14"/>
  <c r="J513" i="14"/>
  <c r="J130" i="14"/>
  <c r="J299" i="14"/>
  <c r="J377" i="14"/>
  <c r="J106" i="14"/>
  <c r="J464" i="14"/>
  <c r="J708" i="14"/>
  <c r="J733" i="14"/>
  <c r="J178" i="14"/>
  <c r="J122" i="14"/>
  <c r="J667" i="14"/>
  <c r="J359" i="14"/>
  <c r="J108" i="14"/>
  <c r="J632" i="14"/>
  <c r="J191" i="14"/>
  <c r="J540" i="14"/>
  <c r="J607" i="14"/>
  <c r="J633" i="14"/>
  <c r="J443" i="14"/>
  <c r="J192" i="14"/>
  <c r="J584" i="14"/>
  <c r="J291" i="14"/>
  <c r="J166" i="14"/>
  <c r="J668" i="14"/>
  <c r="J617" i="14"/>
  <c r="J402" i="14"/>
  <c r="J211" i="14"/>
  <c r="J84" i="14"/>
  <c r="J485" i="14"/>
  <c r="J118" i="14"/>
  <c r="J672" i="14"/>
  <c r="J616" i="14"/>
  <c r="J339" i="14"/>
  <c r="J386" i="14"/>
  <c r="J618" i="14"/>
  <c r="J619" i="14"/>
  <c r="J721" i="14"/>
  <c r="J399" i="14"/>
  <c r="J98" i="14"/>
  <c r="J437" i="14"/>
  <c r="J413" i="14"/>
  <c r="J172" i="14"/>
  <c r="J634" i="14"/>
  <c r="J216" i="14"/>
  <c r="J326" i="14"/>
  <c r="J461" i="14"/>
  <c r="J600" i="14"/>
  <c r="J637" i="14"/>
  <c r="J300" i="14"/>
  <c r="J726" i="14"/>
  <c r="J548" i="14"/>
  <c r="J590" i="14"/>
  <c r="J113" i="14"/>
  <c r="J237" i="14"/>
  <c r="J88" i="14"/>
  <c r="J712" i="14"/>
  <c r="J507" i="14"/>
  <c r="J661" i="14"/>
  <c r="J407" i="14"/>
  <c r="J225" i="14"/>
  <c r="J315" i="14"/>
  <c r="J482" i="14"/>
  <c r="J327" i="14"/>
  <c r="J559" i="14"/>
  <c r="J521" i="14"/>
  <c r="J333" i="14"/>
  <c r="J725" i="14"/>
  <c r="J393" i="14"/>
  <c r="J656" i="14"/>
  <c r="J90" i="14"/>
  <c r="J141" i="14"/>
  <c r="J176" i="14"/>
  <c r="J116" i="14"/>
  <c r="J308" i="14"/>
  <c r="J635" i="14"/>
  <c r="J391" i="14"/>
  <c r="J188" i="14"/>
  <c r="J265" i="14"/>
  <c r="J334" i="14"/>
  <c r="J133" i="14"/>
  <c r="J162" i="14"/>
  <c r="J136" i="14"/>
  <c r="J376" i="14"/>
  <c r="J614" i="14"/>
  <c r="J89" i="14"/>
  <c r="J544" i="14"/>
  <c r="J337" i="14"/>
  <c r="J154" i="14"/>
  <c r="J466" i="14"/>
  <c r="J261" i="14"/>
  <c r="J698" i="14"/>
  <c r="J686" i="14"/>
  <c r="J354" i="14"/>
  <c r="J270" i="14"/>
  <c r="J730" i="14"/>
  <c r="J731" i="14"/>
  <c r="J564" i="14"/>
  <c r="J264" i="14"/>
  <c r="J538" i="14"/>
  <c r="J566" i="14"/>
  <c r="J704" i="14"/>
  <c r="J328" i="14"/>
  <c r="J666" i="14"/>
  <c r="J175" i="14"/>
  <c r="J235" i="14"/>
  <c r="J510" i="14"/>
  <c r="J137" i="14"/>
  <c r="J273" i="14"/>
  <c r="J306" i="14"/>
  <c r="J257" i="14"/>
  <c r="J483" i="14"/>
  <c r="J149" i="14"/>
  <c r="J534" i="14"/>
  <c r="J318" i="14"/>
  <c r="J604" i="14"/>
  <c r="J239" i="14"/>
  <c r="J653" i="14"/>
  <c r="J159" i="14"/>
  <c r="J609" i="14"/>
  <c r="J77" i="14"/>
  <c r="J221" i="14"/>
  <c r="J473" i="14"/>
  <c r="J493" i="14"/>
  <c r="J243" i="14"/>
  <c r="J311" i="14"/>
  <c r="J74" i="14"/>
  <c r="J626" i="14"/>
  <c r="J207" i="14"/>
  <c r="J95" i="14"/>
  <c r="J181" i="14"/>
  <c r="J138" i="14"/>
  <c r="J392" i="14"/>
  <c r="J250" i="14"/>
  <c r="J129" i="14"/>
  <c r="J414" i="14"/>
  <c r="J236" i="14"/>
  <c r="J394" i="14"/>
  <c r="J398" i="14"/>
  <c r="J547" i="14"/>
  <c r="J289" i="14"/>
  <c r="J290" i="14"/>
  <c r="J699" i="14"/>
  <c r="J370" i="14"/>
  <c r="J405" i="14"/>
  <c r="J431" i="14"/>
  <c r="J281" i="14"/>
  <c r="J622" i="14"/>
  <c r="J412" i="14"/>
  <c r="J140" i="14"/>
  <c r="J630" i="14"/>
  <c r="J194" i="14"/>
  <c r="J156" i="14"/>
  <c r="J503" i="14"/>
  <c r="J148" i="14"/>
  <c r="J152" i="14"/>
  <c r="J124" i="14"/>
  <c r="J433" i="14"/>
  <c r="J658" i="14"/>
  <c r="J404" i="14"/>
  <c r="J142" i="14"/>
  <c r="J365" i="14"/>
  <c r="J131" i="14"/>
  <c r="J182" i="14"/>
  <c r="J378" i="14"/>
  <c r="J655" i="14"/>
  <c r="J331" i="14"/>
  <c r="J552" i="14"/>
  <c r="J274" i="14"/>
  <c r="J115" i="14"/>
  <c r="J229" i="14"/>
  <c r="J662" i="14"/>
  <c r="J423" i="14"/>
  <c r="J361" i="14"/>
  <c r="J364" i="14"/>
  <c r="J458" i="14"/>
  <c r="J151" i="14"/>
  <c r="J387" i="14"/>
  <c r="J169" i="14"/>
  <c r="J94" i="14"/>
  <c r="J486" i="14"/>
  <c r="J360" i="14"/>
  <c r="J496" i="14"/>
  <c r="J267" i="14"/>
  <c r="J186" i="14"/>
  <c r="J716" i="14"/>
  <c r="J550" i="14"/>
  <c r="J469" i="14"/>
  <c r="J481" i="14"/>
  <c r="J202" i="14"/>
  <c r="J248" i="14"/>
  <c r="J320" i="14"/>
  <c r="J629" i="14"/>
  <c r="J480" i="14"/>
  <c r="J663" i="14"/>
  <c r="J241" i="14"/>
  <c r="J69" i="14"/>
  <c r="J646" i="14"/>
  <c r="J198" i="14"/>
  <c r="J679" i="14"/>
  <c r="J446" i="14"/>
  <c r="J145" i="14"/>
  <c r="J638" i="14"/>
  <c r="J722" i="14"/>
  <c r="J664" i="14"/>
  <c r="J280" i="14"/>
  <c r="J384" i="14"/>
  <c r="J715" i="14"/>
  <c r="J695" i="14"/>
  <c r="J671" i="14"/>
  <c r="J164" i="14"/>
  <c r="J720" i="14"/>
  <c r="J491" i="14"/>
  <c r="J297" i="14"/>
  <c r="J694" i="14"/>
  <c r="J445" i="14"/>
  <c r="J357" i="14"/>
  <c r="J435" i="14"/>
  <c r="J68" i="14"/>
  <c r="J643" i="14"/>
  <c r="J286" i="14"/>
  <c r="J230" i="14"/>
  <c r="J727" i="14"/>
  <c r="J478" i="14"/>
  <c r="J222" i="14"/>
  <c r="J183" i="14"/>
  <c r="J670" i="14"/>
  <c r="J278" i="14"/>
  <c r="J379" i="14"/>
  <c r="J390" i="14"/>
  <c r="J179" i="14"/>
  <c r="J101" i="14"/>
  <c r="J418" i="14"/>
  <c r="J516" i="14"/>
  <c r="J691" i="14"/>
  <c r="J153" i="14"/>
  <c r="J319" i="14"/>
  <c r="J517" i="14"/>
  <c r="J217" i="14"/>
  <c r="J82" i="14"/>
  <c r="J605" i="14"/>
  <c r="J556" i="14"/>
  <c r="J560" i="14"/>
  <c r="J440" i="14"/>
  <c r="J673" i="14"/>
  <c r="J70" i="14"/>
  <c r="J228" i="14"/>
  <c r="J403" i="14"/>
  <c r="J438" i="14"/>
  <c r="J537" i="14"/>
  <c r="J711" i="14"/>
  <c r="J631" i="14"/>
  <c r="J345" i="14"/>
  <c r="J518" i="14"/>
  <c r="J277" i="14"/>
  <c r="J330" i="14"/>
  <c r="J335" i="14"/>
  <c r="J332" i="14"/>
  <c r="J506" i="14"/>
  <c r="J258" i="14"/>
  <c r="J266" i="14"/>
  <c r="J541" i="14"/>
  <c r="J314" i="14"/>
  <c r="J134" i="14"/>
  <c r="J519" i="14"/>
  <c r="J703" i="14"/>
  <c r="J526" i="14"/>
  <c r="J244" i="14"/>
  <c r="J472" i="14"/>
  <c r="J312" i="14"/>
  <c r="J167" i="14"/>
  <c r="J343" i="14"/>
  <c r="J543" i="14"/>
  <c r="J419" i="14"/>
  <c r="J724" i="14"/>
  <c r="J126" i="14"/>
  <c r="J195" i="14"/>
  <c r="J660" i="14"/>
  <c r="J580" i="14"/>
  <c r="J293" i="14"/>
  <c r="J575" i="14"/>
  <c r="J625" i="14"/>
  <c r="J732" i="14"/>
  <c r="J627" i="14"/>
  <c r="J127" i="14"/>
  <c r="J551" i="14"/>
  <c r="J591" i="14"/>
  <c r="J269" i="14"/>
  <c r="J603" i="14"/>
  <c r="J288" i="14"/>
  <c r="J669" i="14"/>
  <c r="J583" i="14"/>
  <c r="J356" i="14"/>
  <c r="J155" i="14"/>
  <c r="J497" i="14"/>
  <c r="J219" i="14"/>
  <c r="J355" i="14"/>
  <c r="J452" i="14"/>
  <c r="J594" i="14"/>
  <c r="J389" i="14"/>
  <c r="J557" i="14"/>
  <c r="J375" i="14"/>
  <c r="J401" i="14"/>
  <c r="J157" i="14"/>
  <c r="J201" i="14"/>
  <c r="J601" i="14"/>
  <c r="J615" i="14"/>
  <c r="J558" i="14"/>
  <c r="J460" i="14"/>
  <c r="J246" i="14"/>
  <c r="J358" i="14"/>
  <c r="J189" i="14"/>
  <c r="J687" i="14"/>
  <c r="J342" i="14"/>
  <c r="J582" i="14"/>
  <c r="J610" i="14"/>
  <c r="J530" i="14"/>
  <c r="J406" i="14"/>
  <c r="J409" i="14"/>
  <c r="J104" i="14"/>
  <c r="J677" i="14"/>
  <c r="J651" i="14"/>
  <c r="J233" i="14"/>
  <c r="J707" i="14"/>
  <c r="J688" i="14"/>
  <c r="J674" i="14"/>
  <c r="J373" i="14"/>
  <c r="J574" i="14"/>
  <c r="J642" i="14"/>
  <c r="J597" i="14"/>
  <c r="J709" i="14"/>
  <c r="J504" i="14"/>
  <c r="J385" i="14"/>
  <c r="J366" i="14"/>
  <c r="J301" i="14"/>
  <c r="J484" i="14"/>
  <c r="J490" i="14"/>
  <c r="J459" i="14"/>
  <c r="J487" i="14"/>
  <c r="J260" i="14"/>
  <c r="J678" i="14"/>
  <c r="J171" i="14"/>
  <c r="J206" i="14"/>
  <c r="J275" i="14"/>
  <c r="J234" i="14"/>
  <c r="J523" i="14"/>
  <c r="J532" i="14"/>
  <c r="J173" i="14"/>
  <c r="J298" i="14"/>
  <c r="J347" i="14"/>
  <c r="J468" i="14"/>
  <c r="J210" i="14"/>
  <c r="J569" i="14"/>
  <c r="J143" i="14"/>
  <c r="J197" i="14"/>
  <c r="J139" i="14"/>
  <c r="J611" i="14"/>
  <c r="J282" i="14"/>
  <c r="J511" i="14"/>
  <c r="J125" i="14"/>
  <c r="J254" i="14"/>
  <c r="J121" i="14"/>
  <c r="J146" i="14"/>
  <c r="J639" i="14"/>
  <c r="J427" i="14"/>
  <c r="J371" i="14"/>
  <c r="J441" i="14"/>
  <c r="J329" i="14"/>
  <c r="J545" i="14"/>
  <c r="J692" i="14"/>
  <c r="J213" i="14"/>
  <c r="J388" i="14"/>
  <c r="J570" i="14"/>
  <c r="J587" i="14"/>
  <c r="J505" i="14"/>
  <c r="J135" i="14"/>
  <c r="J344" i="14"/>
  <c r="J561" i="14"/>
  <c r="J479" i="14"/>
  <c r="J529" i="14"/>
  <c r="J251" i="14"/>
  <c r="J256" i="14"/>
  <c r="J596" i="14"/>
  <c r="J710" i="14"/>
  <c r="J150" i="14"/>
  <c r="J706" i="14"/>
  <c r="J599" i="14"/>
  <c r="J527" i="14"/>
  <c r="J457" i="14"/>
  <c r="J728" i="14"/>
  <c r="J350" i="14"/>
  <c r="J488" i="14"/>
  <c r="J147" i="14"/>
  <c r="J180" i="14"/>
  <c r="J586" i="14"/>
  <c r="J717" i="14"/>
  <c r="J492" i="14"/>
  <c r="J109" i="14"/>
  <c r="J381" i="14"/>
  <c r="J363" i="14"/>
  <c r="J383" i="14"/>
  <c r="J107" i="14"/>
  <c r="J624" i="14"/>
  <c r="J284" i="14"/>
  <c r="J568" i="14"/>
  <c r="J475" i="14"/>
  <c r="J426" i="14"/>
  <c r="J71" i="14"/>
  <c r="J416" i="14"/>
  <c r="J456" i="14"/>
  <c r="J203" i="14"/>
  <c r="J168" i="14"/>
  <c r="J565" i="14"/>
  <c r="J659" i="14"/>
  <c r="J451" i="14"/>
  <c r="J645" i="14"/>
  <c r="J160" i="14"/>
  <c r="J729" i="14"/>
  <c r="J253" i="14"/>
  <c r="J238" i="14"/>
  <c r="J650" i="14"/>
  <c r="J307" i="14"/>
  <c r="J110" i="14"/>
  <c r="J193" i="14"/>
  <c r="J100" i="14"/>
  <c r="J224" i="14"/>
  <c r="J283" i="14"/>
  <c r="J567" i="14"/>
  <c r="J654" i="14"/>
  <c r="J620" i="14"/>
  <c r="J676" i="14"/>
  <c r="J199" i="14"/>
  <c r="J690" i="14"/>
  <c r="J509" i="14"/>
  <c r="J382" i="14"/>
  <c r="J368" i="14"/>
  <c r="J476" i="14"/>
  <c r="J374" i="14"/>
  <c r="J362" i="14"/>
  <c r="J621" i="14"/>
  <c r="J214" i="14"/>
  <c r="J623" i="14"/>
  <c r="J681" i="14"/>
  <c r="J408" i="14"/>
  <c r="J397" i="14"/>
  <c r="J170" i="14"/>
  <c r="J417" i="14"/>
  <c r="J220" i="14"/>
  <c r="J683" i="14"/>
  <c r="J500" i="14"/>
  <c r="J613" i="14"/>
  <c r="J514" i="14"/>
  <c r="J648" i="14"/>
  <c r="J302" i="14"/>
  <c r="J467" i="14"/>
  <c r="J454" i="14"/>
  <c r="J240" i="14"/>
  <c r="J585" i="14"/>
  <c r="J553" i="14"/>
  <c r="J317" i="14"/>
  <c r="J380" i="14"/>
  <c r="J367" i="14"/>
  <c r="J508" i="14"/>
  <c r="J336" i="14"/>
  <c r="J734" i="14"/>
  <c r="J190" i="14"/>
  <c r="J579" i="14"/>
  <c r="J161" i="14"/>
  <c r="J93" i="14"/>
  <c r="J701" i="14"/>
  <c r="J120" i="14"/>
  <c r="J73" i="14"/>
  <c r="J421" i="14"/>
  <c r="J91" i="14"/>
  <c r="J346" i="14"/>
  <c r="J533" i="14"/>
  <c r="J471" i="14"/>
  <c r="J718" i="14"/>
  <c r="J499" i="14"/>
  <c r="J262" i="14"/>
  <c r="J494" i="14"/>
  <c r="J693" i="14"/>
  <c r="J395" i="14"/>
  <c r="J463" i="14"/>
  <c r="J448" i="14"/>
  <c r="J309" i="14"/>
  <c r="J223" i="14"/>
  <c r="J420" i="14"/>
  <c r="J185" i="14"/>
  <c r="J132" i="14"/>
  <c r="J489" i="14"/>
  <c r="J522" i="14"/>
  <c r="J425" i="14"/>
  <c r="J512" i="14"/>
  <c r="J324" i="14"/>
  <c r="J536" i="14"/>
  <c r="J442" i="14"/>
  <c r="J245" i="14"/>
  <c r="J546" i="14"/>
  <c r="J83" i="14"/>
  <c r="J578" i="14"/>
  <c r="J255" i="14"/>
  <c r="J340" i="14"/>
  <c r="J449" i="14"/>
  <c r="J502" i="14"/>
  <c r="J689" i="14"/>
  <c r="J295" i="14"/>
  <c r="J79" i="14"/>
  <c r="J644" i="14"/>
  <c r="J657" i="14"/>
  <c r="J287" i="14"/>
  <c r="J99" i="14"/>
  <c r="J341" i="14"/>
  <c r="J285" i="14"/>
  <c r="J305" i="14"/>
  <c r="J252" i="14"/>
  <c r="J640" i="14"/>
  <c r="J612" i="14"/>
  <c r="J434" i="14"/>
  <c r="J372" i="14"/>
  <c r="J76" i="14"/>
  <c r="J92" i="14"/>
  <c r="J67" i="14"/>
  <c r="J321" i="14"/>
  <c r="J80" i="14"/>
  <c r="J204" i="14"/>
  <c r="J573" i="14"/>
  <c r="J647" i="14"/>
  <c r="J158" i="14"/>
  <c r="J411" i="14"/>
  <c r="J396" i="14"/>
  <c r="J723" i="14"/>
  <c r="J684" i="14"/>
  <c r="J555" i="14"/>
  <c r="J263" i="14"/>
  <c r="J422" i="14"/>
  <c r="J163" i="14"/>
  <c r="J608" i="14"/>
  <c r="J542" i="14"/>
  <c r="J351" i="14"/>
  <c r="J177" i="14"/>
  <c r="J628" i="14"/>
  <c r="J531" i="14"/>
  <c r="J498" i="14"/>
  <c r="J66" i="14"/>
  <c r="J719" i="14"/>
  <c r="J571" i="14"/>
  <c r="J323" i="14"/>
  <c r="J477" i="14"/>
  <c r="J675" i="14"/>
  <c r="J232" i="14"/>
  <c r="J247" i="14"/>
  <c r="J294" i="14"/>
  <c r="J588" i="14"/>
  <c r="J231" i="14"/>
  <c r="J119" i="14"/>
  <c r="J501" i="14"/>
  <c r="J465" i="14"/>
  <c r="J474" i="14"/>
  <c r="J215" i="14"/>
  <c r="J444" i="14"/>
  <c r="J316" i="14"/>
  <c r="J102" i="14"/>
  <c r="J208" i="14"/>
  <c r="J592" i="14"/>
  <c r="J415" i="14"/>
  <c r="J495" i="14"/>
  <c r="J713" i="14"/>
  <c r="J205" i="14"/>
  <c r="J338" i="14"/>
  <c r="J554" i="14"/>
  <c r="J606" i="14"/>
  <c r="J696" i="14"/>
  <c r="J447" i="14"/>
  <c r="J665" i="14"/>
  <c r="J209" i="14"/>
  <c r="J572" i="14"/>
  <c r="J453" i="14"/>
  <c r="J259" i="14"/>
  <c r="J97" i="14"/>
  <c r="J272" i="14"/>
  <c r="J348" i="14"/>
  <c r="J105" i="14"/>
  <c r="J268" i="14"/>
  <c r="J602" i="14"/>
  <c r="J424" i="14"/>
  <c r="J303" i="14"/>
  <c r="J535" i="14"/>
  <c r="J700" i="14"/>
  <c r="J577" i="14"/>
  <c r="J697" i="14"/>
  <c r="J249" i="14"/>
  <c r="J144" i="14"/>
  <c r="J322" i="14"/>
  <c r="J641" i="14"/>
  <c r="J525" i="14"/>
  <c r="J430" i="14"/>
  <c r="J78" i="14"/>
  <c r="J85" i="14"/>
  <c r="J123" i="14"/>
  <c r="J165" i="14"/>
  <c r="J549" i="14"/>
  <c r="J524" i="14"/>
  <c r="J400" i="14"/>
  <c r="J432" i="14"/>
  <c r="J470" i="14"/>
  <c r="J652" i="14"/>
  <c r="J103" i="14"/>
  <c r="J96" i="14"/>
  <c r="J714" i="14"/>
  <c r="J304" i="14"/>
  <c r="J410" i="14"/>
  <c r="J528" i="14"/>
  <c r="J539" i="14"/>
  <c r="J436" i="14"/>
  <c r="J187" i="14"/>
  <c r="J563" i="14"/>
  <c r="J174" i="14"/>
  <c r="J72" i="14"/>
  <c r="J117" i="14"/>
  <c r="J352" i="14"/>
  <c r="J128" i="14"/>
  <c r="J296" i="14"/>
  <c r="J428" i="14"/>
  <c r="J271" i="14"/>
  <c r="J576" i="14"/>
  <c r="J111" i="14"/>
  <c r="J702" i="14"/>
  <c r="J589" i="14"/>
  <c r="J595" i="14"/>
  <c r="J353" i="14"/>
  <c r="J86" i="14"/>
  <c r="J462" i="14"/>
  <c r="J196" i="14"/>
  <c r="J649" i="14"/>
  <c r="J212" i="14"/>
  <c r="J313" i="14"/>
  <c r="J279" i="14"/>
  <c r="J242" i="14"/>
  <c r="J310" i="14"/>
  <c r="J439" i="14"/>
  <c r="J562" i="14"/>
  <c r="J114" i="14"/>
  <c r="J112" i="14"/>
  <c r="J450" i="14"/>
  <c r="J429" i="14"/>
  <c r="J520" i="14"/>
  <c r="J455" i="14"/>
  <c r="J75" i="14"/>
  <c r="J276" i="14"/>
  <c r="J87" i="14"/>
  <c r="J349" i="14"/>
  <c r="J685" i="14"/>
  <c r="J292" i="14"/>
  <c r="J227" i="14"/>
  <c r="J81" i="14"/>
  <c r="F735" i="14"/>
  <c r="J680" i="14"/>
  <c r="J581" i="14"/>
  <c r="J593" i="14"/>
  <c r="J598" i="14"/>
  <c r="J515" i="14"/>
  <c r="J735" i="14"/>
  <c r="J226" i="14"/>
  <c r="L17" i="8"/>
  <c r="BF687" i="4"/>
  <c r="BG687" i="4" s="1"/>
  <c r="AY688" i="4"/>
  <c r="BK688" i="4" s="1"/>
  <c r="BD688" i="4"/>
  <c r="I710" i="4"/>
  <c r="L710" i="4" s="1"/>
  <c r="AB553" i="15" s="1"/>
  <c r="G711" i="4"/>
  <c r="J711" i="4" s="1"/>
  <c r="K296" i="14" l="1"/>
  <c r="L296" i="14"/>
  <c r="L474" i="14"/>
  <c r="K474" i="14"/>
  <c r="K287" i="14"/>
  <c r="L287" i="14"/>
  <c r="K508" i="14"/>
  <c r="L508" i="14"/>
  <c r="K350" i="14"/>
  <c r="L350" i="14"/>
  <c r="L212" i="14"/>
  <c r="K212" i="14"/>
  <c r="L400" i="14"/>
  <c r="K400" i="14"/>
  <c r="K208" i="14"/>
  <c r="L208" i="14"/>
  <c r="K723" i="14"/>
  <c r="L723" i="14"/>
  <c r="L83" i="14"/>
  <c r="K83" i="14"/>
  <c r="K161" i="14"/>
  <c r="L161" i="14"/>
  <c r="L368" i="14"/>
  <c r="K368" i="14"/>
  <c r="K717" i="14"/>
  <c r="L717" i="14"/>
  <c r="K639" i="14"/>
  <c r="L639" i="14"/>
  <c r="L504" i="14"/>
  <c r="K504" i="14"/>
  <c r="K558" i="14"/>
  <c r="L558" i="14"/>
  <c r="L126" i="14"/>
  <c r="K126" i="14"/>
  <c r="K631" i="14"/>
  <c r="L631" i="14"/>
  <c r="L278" i="14"/>
  <c r="K278" i="14"/>
  <c r="K469" i="14"/>
  <c r="L469" i="14"/>
  <c r="H735" i="14"/>
  <c r="D78" i="6"/>
  <c r="F78" i="6" s="1"/>
  <c r="K75" i="14"/>
  <c r="L75" i="14"/>
  <c r="K439" i="14"/>
  <c r="L439" i="14"/>
  <c r="L462" i="14"/>
  <c r="K462" i="14"/>
  <c r="L271" i="14"/>
  <c r="K271" i="14"/>
  <c r="K563" i="14"/>
  <c r="L563" i="14"/>
  <c r="K96" i="14"/>
  <c r="L96" i="14"/>
  <c r="K165" i="14"/>
  <c r="L165" i="14"/>
  <c r="K144" i="14"/>
  <c r="L144" i="14"/>
  <c r="K602" i="14"/>
  <c r="L602" i="14"/>
  <c r="K572" i="14"/>
  <c r="L572" i="14"/>
  <c r="L205" i="14"/>
  <c r="K205" i="14"/>
  <c r="K444" i="14"/>
  <c r="L444" i="14"/>
  <c r="L294" i="14"/>
  <c r="K294" i="14"/>
  <c r="K66" i="14"/>
  <c r="L66" i="14"/>
  <c r="L163" i="14"/>
  <c r="K163" i="14"/>
  <c r="K158" i="14"/>
  <c r="L158" i="14"/>
  <c r="K76" i="14"/>
  <c r="L76" i="14"/>
  <c r="K341" i="14"/>
  <c r="L341" i="14"/>
  <c r="K502" i="14"/>
  <c r="L502" i="14"/>
  <c r="L442" i="14"/>
  <c r="K442" i="14"/>
  <c r="L185" i="14"/>
  <c r="K185" i="14"/>
  <c r="K494" i="14"/>
  <c r="L494" i="14"/>
  <c r="L421" i="14"/>
  <c r="K421" i="14"/>
  <c r="K734" i="14"/>
  <c r="L734" i="14"/>
  <c r="L240" i="14"/>
  <c r="K240" i="14"/>
  <c r="K683" i="14"/>
  <c r="L683" i="14"/>
  <c r="L214" i="14"/>
  <c r="K214" i="14"/>
  <c r="L690" i="14"/>
  <c r="K690" i="14"/>
  <c r="K100" i="14"/>
  <c r="L100" i="14"/>
  <c r="K160" i="14"/>
  <c r="L160" i="14"/>
  <c r="K416" i="14"/>
  <c r="L416" i="14"/>
  <c r="L383" i="14"/>
  <c r="K383" i="14"/>
  <c r="L147" i="14"/>
  <c r="K147" i="14"/>
  <c r="K150" i="14"/>
  <c r="L150" i="14"/>
  <c r="L344" i="14"/>
  <c r="K344" i="14"/>
  <c r="L545" i="14"/>
  <c r="K545" i="14"/>
  <c r="L254" i="14"/>
  <c r="K254" i="14"/>
  <c r="L569" i="14"/>
  <c r="K569" i="14"/>
  <c r="K234" i="14"/>
  <c r="L234" i="14"/>
  <c r="L490" i="14"/>
  <c r="K490" i="14"/>
  <c r="K642" i="14"/>
  <c r="L642" i="14"/>
  <c r="K677" i="14"/>
  <c r="L677" i="14"/>
  <c r="K687" i="14"/>
  <c r="L687" i="14"/>
  <c r="L201" i="14"/>
  <c r="K201" i="14"/>
  <c r="K355" i="14"/>
  <c r="L355" i="14"/>
  <c r="K603" i="14"/>
  <c r="L603" i="14"/>
  <c r="L575" i="14"/>
  <c r="K575" i="14"/>
  <c r="K543" i="14"/>
  <c r="L543" i="14"/>
  <c r="L519" i="14"/>
  <c r="K519" i="14"/>
  <c r="L335" i="14"/>
  <c r="K335" i="14"/>
  <c r="L438" i="14"/>
  <c r="K438" i="14"/>
  <c r="K605" i="14"/>
  <c r="L605" i="14"/>
  <c r="L418" i="14"/>
  <c r="K418" i="14"/>
  <c r="K222" i="14"/>
  <c r="L222" i="14"/>
  <c r="L357" i="14"/>
  <c r="K357" i="14"/>
  <c r="L695" i="14"/>
  <c r="K695" i="14"/>
  <c r="L446" i="14"/>
  <c r="K446" i="14"/>
  <c r="L629" i="14"/>
  <c r="K629" i="14"/>
  <c r="L186" i="14"/>
  <c r="K186" i="14"/>
  <c r="K151" i="14"/>
  <c r="L151" i="14"/>
  <c r="K274" i="14"/>
  <c r="L274" i="14"/>
  <c r="L142" i="14"/>
  <c r="K142" i="14"/>
  <c r="K156" i="14"/>
  <c r="L156" i="14"/>
  <c r="K405" i="14"/>
  <c r="L405" i="14"/>
  <c r="L236" i="14"/>
  <c r="K236" i="14"/>
  <c r="L207" i="14"/>
  <c r="K207" i="14"/>
  <c r="K77" i="14"/>
  <c r="L77" i="14"/>
  <c r="L149" i="14"/>
  <c r="K149" i="14"/>
  <c r="K175" i="14"/>
  <c r="L175" i="14"/>
  <c r="L731" i="14"/>
  <c r="K731" i="14"/>
  <c r="L154" i="14"/>
  <c r="K154" i="14"/>
  <c r="L133" i="14"/>
  <c r="K133" i="14"/>
  <c r="K176" i="14"/>
  <c r="L176" i="14"/>
  <c r="K559" i="14"/>
  <c r="L559" i="14"/>
  <c r="L712" i="14"/>
  <c r="K712" i="14"/>
  <c r="K637" i="14"/>
  <c r="L637" i="14"/>
  <c r="K437" i="14"/>
  <c r="L437" i="14"/>
  <c r="K616" i="14"/>
  <c r="L616" i="14"/>
  <c r="L668" i="14"/>
  <c r="K668" i="14"/>
  <c r="K540" i="14"/>
  <c r="L540" i="14"/>
  <c r="K733" i="14"/>
  <c r="L733" i="14"/>
  <c r="L218" i="14"/>
  <c r="K218" i="14"/>
  <c r="L353" i="14"/>
  <c r="K353" i="14"/>
  <c r="L495" i="14"/>
  <c r="K495" i="14"/>
  <c r="L434" i="14"/>
  <c r="K434" i="14"/>
  <c r="K120" i="14"/>
  <c r="L120" i="14"/>
  <c r="L451" i="14"/>
  <c r="K451" i="14"/>
  <c r="K112" i="14"/>
  <c r="L112" i="14"/>
  <c r="K410" i="14"/>
  <c r="L410" i="14"/>
  <c r="L606" i="14"/>
  <c r="K606" i="14"/>
  <c r="K351" i="14"/>
  <c r="L351" i="14"/>
  <c r="K79" i="14"/>
  <c r="L79" i="14"/>
  <c r="L533" i="14"/>
  <c r="K533" i="14"/>
  <c r="K408" i="14"/>
  <c r="L408" i="14"/>
  <c r="L284" i="14"/>
  <c r="K284" i="14"/>
  <c r="K388" i="14"/>
  <c r="L388" i="14"/>
  <c r="L260" i="14"/>
  <c r="K260" i="14"/>
  <c r="L226" i="14"/>
  <c r="K226" i="14"/>
  <c r="L81" i="14"/>
  <c r="K81" i="14"/>
  <c r="L455" i="14"/>
  <c r="K455" i="14"/>
  <c r="K310" i="14"/>
  <c r="L310" i="14"/>
  <c r="L86" i="14"/>
  <c r="K86" i="14"/>
  <c r="K428" i="14"/>
  <c r="L428" i="14"/>
  <c r="L187" i="14"/>
  <c r="K187" i="14"/>
  <c r="L103" i="14"/>
  <c r="K103" i="14"/>
  <c r="K123" i="14"/>
  <c r="L123" i="14"/>
  <c r="L249" i="14"/>
  <c r="K249" i="14"/>
  <c r="L268" i="14"/>
  <c r="K268" i="14"/>
  <c r="L209" i="14"/>
  <c r="K209" i="14"/>
  <c r="K713" i="14"/>
  <c r="L713" i="14"/>
  <c r="K215" i="14"/>
  <c r="L215" i="14"/>
  <c r="L247" i="14"/>
  <c r="K247" i="14"/>
  <c r="K498" i="14"/>
  <c r="L498" i="14"/>
  <c r="K422" i="14"/>
  <c r="L422" i="14"/>
  <c r="L647" i="14"/>
  <c r="K647" i="14"/>
  <c r="K372" i="14"/>
  <c r="L372" i="14"/>
  <c r="K99" i="14"/>
  <c r="L99" i="14"/>
  <c r="K449" i="14"/>
  <c r="L449" i="14"/>
  <c r="K536" i="14"/>
  <c r="L536" i="14"/>
  <c r="L420" i="14"/>
  <c r="K420" i="14"/>
  <c r="K262" i="14"/>
  <c r="L262" i="14"/>
  <c r="K73" i="14"/>
  <c r="L73" i="14"/>
  <c r="K336" i="14"/>
  <c r="L336" i="14"/>
  <c r="K454" i="14"/>
  <c r="L454" i="14"/>
  <c r="K220" i="14"/>
  <c r="L220" i="14"/>
  <c r="K621" i="14"/>
  <c r="L621" i="14"/>
  <c r="L199" i="14"/>
  <c r="K199" i="14"/>
  <c r="L193" i="14"/>
  <c r="K193" i="14"/>
  <c r="L645" i="14"/>
  <c r="K645" i="14"/>
  <c r="L71" i="14"/>
  <c r="K71" i="14"/>
  <c r="K363" i="14"/>
  <c r="L363" i="14"/>
  <c r="K488" i="14"/>
  <c r="L488" i="14"/>
  <c r="K710" i="14"/>
  <c r="L710" i="14"/>
  <c r="L135" i="14"/>
  <c r="K135" i="14"/>
  <c r="L329" i="14"/>
  <c r="K329" i="14"/>
  <c r="L125" i="14"/>
  <c r="K125" i="14"/>
  <c r="L210" i="14"/>
  <c r="K210" i="14"/>
  <c r="K275" i="14"/>
  <c r="L275" i="14"/>
  <c r="K484" i="14"/>
  <c r="L484" i="14"/>
  <c r="L574" i="14"/>
  <c r="K574" i="14"/>
  <c r="L104" i="14"/>
  <c r="K104" i="14"/>
  <c r="L189" i="14"/>
  <c r="K189" i="14"/>
  <c r="L157" i="14"/>
  <c r="K157" i="14"/>
  <c r="K219" i="14"/>
  <c r="L219" i="14"/>
  <c r="L269" i="14"/>
  <c r="K269" i="14"/>
  <c r="L293" i="14"/>
  <c r="K293" i="14"/>
  <c r="K343" i="14"/>
  <c r="L343" i="14"/>
  <c r="L134" i="14"/>
  <c r="K134" i="14"/>
  <c r="L330" i="14"/>
  <c r="K330" i="14"/>
  <c r="L403" i="14"/>
  <c r="K403" i="14"/>
  <c r="L82" i="14"/>
  <c r="K82" i="14"/>
  <c r="L101" i="14"/>
  <c r="K101" i="14"/>
  <c r="K478" i="14"/>
  <c r="L478" i="14"/>
  <c r="L445" i="14"/>
  <c r="K445" i="14"/>
  <c r="K715" i="14"/>
  <c r="L715" i="14"/>
  <c r="K679" i="14"/>
  <c r="L679" i="14"/>
  <c r="L320" i="14"/>
  <c r="K320" i="14"/>
  <c r="L267" i="14"/>
  <c r="K267" i="14"/>
  <c r="K458" i="14"/>
  <c r="L458" i="14"/>
  <c r="K552" i="14"/>
  <c r="L552" i="14"/>
  <c r="K404" i="14"/>
  <c r="L404" i="14"/>
  <c r="L194" i="14"/>
  <c r="K194" i="14"/>
  <c r="L370" i="14"/>
  <c r="K370" i="14"/>
  <c r="K414" i="14"/>
  <c r="L414" i="14"/>
  <c r="L626" i="14"/>
  <c r="K626" i="14"/>
  <c r="K609" i="14"/>
  <c r="L609" i="14"/>
  <c r="K483" i="14"/>
  <c r="L483" i="14"/>
  <c r="L666" i="14"/>
  <c r="K666" i="14"/>
  <c r="L730" i="14"/>
  <c r="K730" i="14"/>
  <c r="L337" i="14"/>
  <c r="K337" i="14"/>
  <c r="L334" i="14"/>
  <c r="K334" i="14"/>
  <c r="K141" i="14"/>
  <c r="L141" i="14"/>
  <c r="K327" i="14"/>
  <c r="L327" i="14"/>
  <c r="K88" i="14"/>
  <c r="L88" i="14"/>
  <c r="L600" i="14"/>
  <c r="K600" i="14"/>
  <c r="L98" i="14"/>
  <c r="K98" i="14"/>
  <c r="L672" i="14"/>
  <c r="K672" i="14"/>
  <c r="K166" i="14"/>
  <c r="L166" i="14"/>
  <c r="K191" i="14"/>
  <c r="L191" i="14"/>
  <c r="L708" i="14"/>
  <c r="K708" i="14"/>
  <c r="K325" i="14"/>
  <c r="L325" i="14"/>
  <c r="K85" i="14"/>
  <c r="L85" i="14"/>
  <c r="K362" i="14"/>
  <c r="L362" i="14"/>
  <c r="K468" i="14"/>
  <c r="L468" i="14"/>
  <c r="K497" i="14"/>
  <c r="L497" i="14"/>
  <c r="K179" i="14"/>
  <c r="L179" i="14"/>
  <c r="L198" i="14"/>
  <c r="K198" i="14"/>
  <c r="K248" i="14"/>
  <c r="L248" i="14"/>
  <c r="L496" i="14"/>
  <c r="K496" i="14"/>
  <c r="L364" i="14"/>
  <c r="K364" i="14"/>
  <c r="K331" i="14"/>
  <c r="L331" i="14"/>
  <c r="K658" i="14"/>
  <c r="L658" i="14"/>
  <c r="K630" i="14"/>
  <c r="L630" i="14"/>
  <c r="L699" i="14"/>
  <c r="K699" i="14"/>
  <c r="K129" i="14"/>
  <c r="L129" i="14"/>
  <c r="L74" i="14"/>
  <c r="K74" i="14"/>
  <c r="L159" i="14"/>
  <c r="K159" i="14"/>
  <c r="L257" i="14"/>
  <c r="K257" i="14"/>
  <c r="L328" i="14"/>
  <c r="K328" i="14"/>
  <c r="L270" i="14"/>
  <c r="K270" i="14"/>
  <c r="L544" i="14"/>
  <c r="K544" i="14"/>
  <c r="L265" i="14"/>
  <c r="K265" i="14"/>
  <c r="K90" i="14"/>
  <c r="L90" i="14"/>
  <c r="K482" i="14"/>
  <c r="L482" i="14"/>
  <c r="L237" i="14"/>
  <c r="K237" i="14"/>
  <c r="L461" i="14"/>
  <c r="K461" i="14"/>
  <c r="L399" i="14"/>
  <c r="K399" i="14"/>
  <c r="K118" i="14"/>
  <c r="L118" i="14"/>
  <c r="L291" i="14"/>
  <c r="K291" i="14"/>
  <c r="L632" i="14"/>
  <c r="K632" i="14"/>
  <c r="L464" i="14"/>
  <c r="K464" i="14"/>
  <c r="K705" i="14"/>
  <c r="L705" i="14"/>
  <c r="K735" i="14"/>
  <c r="L735" i="14"/>
  <c r="L436" i="14"/>
  <c r="K436" i="14"/>
  <c r="L232" i="14"/>
  <c r="K232" i="14"/>
  <c r="K340" i="14"/>
  <c r="L340" i="14"/>
  <c r="K467" i="14"/>
  <c r="L467" i="14"/>
  <c r="K426" i="14"/>
  <c r="L426" i="14"/>
  <c r="L596" i="14"/>
  <c r="K596" i="14"/>
  <c r="L441" i="14"/>
  <c r="K441" i="14"/>
  <c r="L206" i="14"/>
  <c r="K206" i="14"/>
  <c r="K373" i="14"/>
  <c r="L373" i="14"/>
  <c r="L358" i="14"/>
  <c r="K358" i="14"/>
  <c r="L591" i="14"/>
  <c r="K591" i="14"/>
  <c r="L167" i="14"/>
  <c r="K167" i="14"/>
  <c r="K277" i="14"/>
  <c r="L277" i="14"/>
  <c r="K217" i="14"/>
  <c r="L217" i="14"/>
  <c r="K384" i="14"/>
  <c r="L384" i="14"/>
  <c r="K515" i="14"/>
  <c r="L515" i="14"/>
  <c r="L292" i="14"/>
  <c r="K292" i="14"/>
  <c r="K429" i="14"/>
  <c r="L429" i="14"/>
  <c r="K279" i="14"/>
  <c r="L279" i="14"/>
  <c r="K595" i="14"/>
  <c r="L595" i="14"/>
  <c r="L128" i="14"/>
  <c r="K128" i="14"/>
  <c r="L539" i="14"/>
  <c r="K539" i="14"/>
  <c r="L470" i="14"/>
  <c r="K470" i="14"/>
  <c r="L78" i="14"/>
  <c r="K78" i="14"/>
  <c r="K577" i="14"/>
  <c r="L577" i="14"/>
  <c r="L348" i="14"/>
  <c r="K348" i="14"/>
  <c r="L447" i="14"/>
  <c r="K447" i="14"/>
  <c r="K415" i="14"/>
  <c r="L415" i="14"/>
  <c r="K465" i="14"/>
  <c r="L465" i="14"/>
  <c r="L675" i="14"/>
  <c r="K675" i="14"/>
  <c r="K628" i="14"/>
  <c r="L628" i="14"/>
  <c r="L555" i="14"/>
  <c r="K555" i="14"/>
  <c r="K204" i="14"/>
  <c r="L204" i="14"/>
  <c r="K612" i="14"/>
  <c r="L612" i="14"/>
  <c r="K657" i="14"/>
  <c r="L657" i="14"/>
  <c r="K255" i="14"/>
  <c r="L255" i="14"/>
  <c r="K512" i="14"/>
  <c r="L512" i="14"/>
  <c r="K309" i="14"/>
  <c r="L309" i="14"/>
  <c r="K718" i="14"/>
  <c r="L718" i="14"/>
  <c r="L701" i="14"/>
  <c r="K701" i="14"/>
  <c r="K367" i="14"/>
  <c r="L367" i="14"/>
  <c r="L302" i="14"/>
  <c r="K302" i="14"/>
  <c r="L170" i="14"/>
  <c r="K170" i="14"/>
  <c r="K374" i="14"/>
  <c r="L374" i="14"/>
  <c r="K620" i="14"/>
  <c r="L620" i="14"/>
  <c r="L307" i="14"/>
  <c r="K307" i="14"/>
  <c r="K659" i="14"/>
  <c r="L659" i="14"/>
  <c r="L475" i="14"/>
  <c r="K475" i="14"/>
  <c r="K109" i="14"/>
  <c r="L109" i="14"/>
  <c r="K728" i="14"/>
  <c r="L728" i="14"/>
  <c r="L256" i="14"/>
  <c r="K256" i="14"/>
  <c r="L587" i="14"/>
  <c r="K587" i="14"/>
  <c r="L371" i="14"/>
  <c r="K371" i="14"/>
  <c r="L282" i="14"/>
  <c r="K282" i="14"/>
  <c r="K347" i="14"/>
  <c r="L347" i="14"/>
  <c r="L171" i="14"/>
  <c r="K171" i="14"/>
  <c r="K366" i="14"/>
  <c r="L366" i="14"/>
  <c r="L674" i="14"/>
  <c r="K674" i="14"/>
  <c r="L406" i="14"/>
  <c r="K406" i="14"/>
  <c r="K246" i="14"/>
  <c r="L246" i="14"/>
  <c r="K375" i="14"/>
  <c r="L375" i="14"/>
  <c r="K155" i="14"/>
  <c r="L155" i="14"/>
  <c r="L551" i="14"/>
  <c r="K551" i="14"/>
  <c r="L660" i="14"/>
  <c r="K660" i="14"/>
  <c r="K312" i="14"/>
  <c r="L312" i="14"/>
  <c r="L541" i="14"/>
  <c r="K541" i="14"/>
  <c r="L518" i="14"/>
  <c r="K518" i="14"/>
  <c r="K70" i="14"/>
  <c r="L70" i="14"/>
  <c r="K517" i="14"/>
  <c r="L517" i="14"/>
  <c r="K390" i="14"/>
  <c r="L390" i="14"/>
  <c r="K230" i="14"/>
  <c r="L230" i="14"/>
  <c r="K297" i="14"/>
  <c r="L297" i="14"/>
  <c r="L280" i="14"/>
  <c r="K280" i="14"/>
  <c r="L646" i="14"/>
  <c r="K646" i="14"/>
  <c r="L202" i="14"/>
  <c r="K202" i="14"/>
  <c r="K360" i="14"/>
  <c r="L360" i="14"/>
  <c r="L361" i="14"/>
  <c r="K361" i="14"/>
  <c r="K655" i="14"/>
  <c r="L655" i="14"/>
  <c r="K433" i="14"/>
  <c r="L433" i="14"/>
  <c r="K140" i="14"/>
  <c r="L140" i="14"/>
  <c r="K290" i="14"/>
  <c r="L290" i="14"/>
  <c r="L250" i="14"/>
  <c r="K250" i="14"/>
  <c r="L311" i="14"/>
  <c r="K311" i="14"/>
  <c r="K653" i="14"/>
  <c r="L653" i="14"/>
  <c r="K306" i="14"/>
  <c r="L306" i="14"/>
  <c r="L704" i="14"/>
  <c r="K704" i="14"/>
  <c r="K354" i="14"/>
  <c r="L354" i="14"/>
  <c r="L89" i="14"/>
  <c r="K89" i="14"/>
  <c r="K188" i="14"/>
  <c r="L188" i="14"/>
  <c r="L656" i="14"/>
  <c r="K656" i="14"/>
  <c r="K315" i="14"/>
  <c r="L315" i="14"/>
  <c r="K113" i="14"/>
  <c r="L113" i="14"/>
  <c r="K326" i="14"/>
  <c r="L326" i="14"/>
  <c r="K721" i="14"/>
  <c r="L721" i="14"/>
  <c r="K485" i="14"/>
  <c r="L485" i="14"/>
  <c r="K584" i="14"/>
  <c r="L584" i="14"/>
  <c r="L108" i="14"/>
  <c r="K108" i="14"/>
  <c r="L106" i="14"/>
  <c r="K106" i="14"/>
  <c r="L184" i="14"/>
  <c r="K184" i="14"/>
  <c r="K227" i="14"/>
  <c r="L227" i="14"/>
  <c r="K652" i="14"/>
  <c r="L652" i="14"/>
  <c r="L531" i="14"/>
  <c r="K531" i="14"/>
  <c r="K324" i="14"/>
  <c r="L324" i="14"/>
  <c r="K417" i="14"/>
  <c r="L417" i="14"/>
  <c r="K381" i="14"/>
  <c r="L381" i="14"/>
  <c r="L505" i="14"/>
  <c r="K505" i="14"/>
  <c r="K511" i="14"/>
  <c r="L511" i="14"/>
  <c r="L301" i="14"/>
  <c r="K301" i="14"/>
  <c r="K409" i="14"/>
  <c r="L409" i="14"/>
  <c r="K401" i="14"/>
  <c r="L401" i="14"/>
  <c r="L580" i="14"/>
  <c r="K580" i="14"/>
  <c r="K314" i="14"/>
  <c r="L314" i="14"/>
  <c r="K228" i="14"/>
  <c r="L228" i="14"/>
  <c r="K727" i="14"/>
  <c r="L727" i="14"/>
  <c r="L694" i="14"/>
  <c r="K694" i="14"/>
  <c r="K598" i="14"/>
  <c r="L598" i="14"/>
  <c r="L685" i="14"/>
  <c r="K685" i="14"/>
  <c r="K450" i="14"/>
  <c r="L450" i="14"/>
  <c r="L313" i="14"/>
  <c r="K313" i="14"/>
  <c r="L589" i="14"/>
  <c r="K589" i="14"/>
  <c r="L352" i="14"/>
  <c r="K352" i="14"/>
  <c r="K528" i="14"/>
  <c r="L528" i="14"/>
  <c r="K432" i="14"/>
  <c r="L432" i="14"/>
  <c r="L430" i="14"/>
  <c r="K430" i="14"/>
  <c r="L700" i="14"/>
  <c r="K700" i="14"/>
  <c r="K272" i="14"/>
  <c r="L272" i="14"/>
  <c r="L696" i="14"/>
  <c r="K696" i="14"/>
  <c r="L592" i="14"/>
  <c r="K592" i="14"/>
  <c r="L501" i="14"/>
  <c r="K501" i="14"/>
  <c r="K477" i="14"/>
  <c r="L477" i="14"/>
  <c r="L177" i="14"/>
  <c r="K177" i="14"/>
  <c r="L684" i="14"/>
  <c r="K684" i="14"/>
  <c r="L80" i="14"/>
  <c r="K80" i="14"/>
  <c r="L640" i="14"/>
  <c r="K640" i="14"/>
  <c r="K644" i="14"/>
  <c r="L644" i="14"/>
  <c r="K578" i="14"/>
  <c r="L578" i="14"/>
  <c r="L425" i="14"/>
  <c r="K425" i="14"/>
  <c r="L448" i="14"/>
  <c r="K448" i="14"/>
  <c r="L471" i="14"/>
  <c r="K471" i="14"/>
  <c r="K93" i="14"/>
  <c r="L93" i="14"/>
  <c r="L380" i="14"/>
  <c r="K380" i="14"/>
  <c r="L648" i="14"/>
  <c r="K648" i="14"/>
  <c r="K397" i="14"/>
  <c r="L397" i="14"/>
  <c r="K476" i="14"/>
  <c r="L476" i="14"/>
  <c r="K654" i="14"/>
  <c r="L654" i="14"/>
  <c r="K650" i="14"/>
  <c r="L650" i="14"/>
  <c r="K565" i="14"/>
  <c r="L565" i="14"/>
  <c r="K568" i="14"/>
  <c r="L568" i="14"/>
  <c r="K492" i="14"/>
  <c r="L492" i="14"/>
  <c r="K457" i="14"/>
  <c r="L457" i="14"/>
  <c r="L251" i="14"/>
  <c r="K251" i="14"/>
  <c r="K570" i="14"/>
  <c r="L570" i="14"/>
  <c r="K427" i="14"/>
  <c r="L427" i="14"/>
  <c r="L611" i="14"/>
  <c r="K611" i="14"/>
  <c r="K298" i="14"/>
  <c r="L298" i="14"/>
  <c r="L678" i="14"/>
  <c r="K678" i="14"/>
  <c r="K385" i="14"/>
  <c r="L385" i="14"/>
  <c r="L688" i="14"/>
  <c r="K688" i="14"/>
  <c r="L530" i="14"/>
  <c r="K530" i="14"/>
  <c r="K460" i="14"/>
  <c r="L460" i="14"/>
  <c r="K557" i="14"/>
  <c r="L557" i="14"/>
  <c r="L356" i="14"/>
  <c r="K356" i="14"/>
  <c r="L127" i="14"/>
  <c r="K127" i="14"/>
  <c r="K195" i="14"/>
  <c r="L195" i="14"/>
  <c r="K472" i="14"/>
  <c r="L472" i="14"/>
  <c r="K266" i="14"/>
  <c r="L266" i="14"/>
  <c r="L345" i="14"/>
  <c r="K345" i="14"/>
  <c r="K673" i="14"/>
  <c r="L673" i="14"/>
  <c r="K319" i="14"/>
  <c r="L319" i="14"/>
  <c r="L379" i="14"/>
  <c r="K379" i="14"/>
  <c r="L286" i="14"/>
  <c r="K286" i="14"/>
  <c r="L491" i="14"/>
  <c r="K491" i="14"/>
  <c r="L664" i="14"/>
  <c r="K664" i="14"/>
  <c r="L69" i="14"/>
  <c r="K69" i="14"/>
  <c r="K481" i="14"/>
  <c r="L481" i="14"/>
  <c r="L486" i="14"/>
  <c r="K486" i="14"/>
  <c r="L423" i="14"/>
  <c r="K423" i="14"/>
  <c r="K378" i="14"/>
  <c r="L378" i="14"/>
  <c r="K124" i="14"/>
  <c r="L124" i="14"/>
  <c r="L412" i="14"/>
  <c r="K412" i="14"/>
  <c r="K289" i="14"/>
  <c r="L289" i="14"/>
  <c r="K392" i="14"/>
  <c r="L392" i="14"/>
  <c r="L243" i="14"/>
  <c r="K243" i="14"/>
  <c r="K239" i="14"/>
  <c r="L239" i="14"/>
  <c r="K273" i="14"/>
  <c r="L273" i="14"/>
  <c r="L566" i="14"/>
  <c r="K566" i="14"/>
  <c r="L686" i="14"/>
  <c r="K686" i="14"/>
  <c r="K614" i="14"/>
  <c r="L614" i="14"/>
  <c r="K391" i="14"/>
  <c r="L391" i="14"/>
  <c r="L393" i="14"/>
  <c r="K393" i="14"/>
  <c r="K225" i="14"/>
  <c r="L225" i="14"/>
  <c r="L590" i="14"/>
  <c r="K590" i="14"/>
  <c r="L216" i="14"/>
  <c r="K216" i="14"/>
  <c r="K619" i="14"/>
  <c r="L619" i="14"/>
  <c r="K84" i="14"/>
  <c r="L84" i="14"/>
  <c r="K192" i="14"/>
  <c r="L192" i="14"/>
  <c r="L359" i="14"/>
  <c r="K359" i="14"/>
  <c r="K377" i="14"/>
  <c r="L377" i="14"/>
  <c r="L682" i="14"/>
  <c r="K682" i="14"/>
  <c r="K697" i="14"/>
  <c r="L697" i="14"/>
  <c r="L97" i="14"/>
  <c r="K97" i="14"/>
  <c r="K168" i="14"/>
  <c r="L168" i="14"/>
  <c r="K627" i="14"/>
  <c r="L627" i="14"/>
  <c r="K722" i="14"/>
  <c r="L722" i="14"/>
  <c r="L94" i="14"/>
  <c r="K94" i="14"/>
  <c r="L662" i="14"/>
  <c r="K662" i="14"/>
  <c r="L182" i="14"/>
  <c r="K182" i="14"/>
  <c r="K152" i="14"/>
  <c r="L152" i="14"/>
  <c r="K622" i="14"/>
  <c r="L622" i="14"/>
  <c r="L547" i="14"/>
  <c r="K547" i="14"/>
  <c r="L138" i="14"/>
  <c r="K138" i="14"/>
  <c r="L493" i="14"/>
  <c r="K493" i="14"/>
  <c r="K604" i="14"/>
  <c r="L604" i="14"/>
  <c r="L137" i="14"/>
  <c r="K137" i="14"/>
  <c r="L538" i="14"/>
  <c r="K538" i="14"/>
  <c r="K698" i="14"/>
  <c r="L698" i="14"/>
  <c r="K376" i="14"/>
  <c r="L376" i="14"/>
  <c r="K635" i="14"/>
  <c r="L635" i="14"/>
  <c r="L725" i="14"/>
  <c r="K725" i="14"/>
  <c r="K407" i="14"/>
  <c r="L407" i="14"/>
  <c r="K548" i="14"/>
  <c r="L548" i="14"/>
  <c r="L634" i="14"/>
  <c r="K634" i="14"/>
  <c r="L618" i="14"/>
  <c r="K618" i="14"/>
  <c r="K211" i="14"/>
  <c r="L211" i="14"/>
  <c r="K443" i="14"/>
  <c r="L443" i="14"/>
  <c r="L667" i="14"/>
  <c r="K667" i="14"/>
  <c r="L299" i="14"/>
  <c r="K299" i="14"/>
  <c r="L369" i="14"/>
  <c r="K369" i="14"/>
  <c r="K242" i="14"/>
  <c r="L242" i="14"/>
  <c r="L665" i="14"/>
  <c r="K665" i="14"/>
  <c r="L573" i="14"/>
  <c r="K573" i="14"/>
  <c r="L499" i="14"/>
  <c r="K499" i="14"/>
  <c r="L676" i="14"/>
  <c r="K676" i="14"/>
  <c r="K593" i="14"/>
  <c r="L593" i="14"/>
  <c r="K117" i="14"/>
  <c r="L117" i="14"/>
  <c r="L535" i="14"/>
  <c r="K535" i="14"/>
  <c r="L323" i="14"/>
  <c r="K323" i="14"/>
  <c r="K252" i="14"/>
  <c r="L252" i="14"/>
  <c r="L463" i="14"/>
  <c r="K463" i="14"/>
  <c r="K514" i="14"/>
  <c r="L514" i="14"/>
  <c r="L567" i="14"/>
  <c r="K567" i="14"/>
  <c r="K527" i="14"/>
  <c r="L527" i="14"/>
  <c r="K139" i="14"/>
  <c r="L139" i="14"/>
  <c r="K707" i="14"/>
  <c r="L707" i="14"/>
  <c r="K389" i="14"/>
  <c r="L389" i="14"/>
  <c r="L244" i="14"/>
  <c r="K244" i="14"/>
  <c r="L440" i="14"/>
  <c r="K440" i="14"/>
  <c r="K643" i="14"/>
  <c r="L643" i="14"/>
  <c r="L241" i="14"/>
  <c r="K241" i="14"/>
  <c r="L581" i="14"/>
  <c r="K581" i="14"/>
  <c r="K87" i="14"/>
  <c r="L87" i="14"/>
  <c r="K114" i="14"/>
  <c r="L114" i="14"/>
  <c r="K649" i="14"/>
  <c r="L649" i="14"/>
  <c r="L111" i="14"/>
  <c r="K111" i="14"/>
  <c r="K72" i="14"/>
  <c r="L72" i="14"/>
  <c r="K304" i="14"/>
  <c r="L304" i="14"/>
  <c r="L524" i="14"/>
  <c r="K524" i="14"/>
  <c r="L641" i="14"/>
  <c r="K641" i="14"/>
  <c r="K303" i="14"/>
  <c r="L303" i="14"/>
  <c r="L259" i="14"/>
  <c r="K259" i="14"/>
  <c r="L554" i="14"/>
  <c r="K554" i="14"/>
  <c r="L102" i="14"/>
  <c r="K102" i="14"/>
  <c r="K231" i="14"/>
  <c r="L231" i="14"/>
  <c r="L571" i="14"/>
  <c r="K571" i="14"/>
  <c r="L542" i="14"/>
  <c r="K542" i="14"/>
  <c r="K396" i="14"/>
  <c r="L396" i="14"/>
  <c r="K67" i="14"/>
  <c r="L67" i="14"/>
  <c r="L305" i="14"/>
  <c r="K305" i="14"/>
  <c r="L295" i="14"/>
  <c r="K295" i="14"/>
  <c r="K546" i="14"/>
  <c r="L546" i="14"/>
  <c r="L489" i="14"/>
  <c r="K489" i="14"/>
  <c r="K395" i="14"/>
  <c r="L395" i="14"/>
  <c r="K346" i="14"/>
  <c r="L346" i="14"/>
  <c r="L579" i="14"/>
  <c r="K579" i="14"/>
  <c r="K553" i="14"/>
  <c r="L553" i="14"/>
  <c r="L613" i="14"/>
  <c r="K613" i="14"/>
  <c r="K681" i="14"/>
  <c r="L681" i="14"/>
  <c r="K382" i="14"/>
  <c r="L382" i="14"/>
  <c r="K283" i="14"/>
  <c r="L283" i="14"/>
  <c r="K253" i="14"/>
  <c r="L253" i="14"/>
  <c r="K203" i="14"/>
  <c r="L203" i="14"/>
  <c r="L624" i="14"/>
  <c r="K624" i="14"/>
  <c r="L586" i="14"/>
  <c r="K586" i="14"/>
  <c r="K599" i="14"/>
  <c r="L599" i="14"/>
  <c r="K479" i="14"/>
  <c r="L479" i="14"/>
  <c r="L213" i="14"/>
  <c r="K213" i="14"/>
  <c r="K146" i="14"/>
  <c r="L146" i="14"/>
  <c r="L197" i="14"/>
  <c r="K197" i="14"/>
  <c r="L532" i="14"/>
  <c r="K532" i="14"/>
  <c r="K487" i="14"/>
  <c r="L487" i="14"/>
  <c r="L709" i="14"/>
  <c r="K709" i="14"/>
  <c r="L233" i="14"/>
  <c r="K233" i="14"/>
  <c r="L582" i="14"/>
  <c r="K582" i="14"/>
  <c r="K615" i="14"/>
  <c r="L615" i="14"/>
  <c r="K594" i="14"/>
  <c r="L594" i="14"/>
  <c r="K669" i="14"/>
  <c r="L669" i="14"/>
  <c r="L732" i="14"/>
  <c r="K732" i="14"/>
  <c r="L724" i="14"/>
  <c r="K724" i="14"/>
  <c r="L526" i="14"/>
  <c r="K526" i="14"/>
  <c r="L506" i="14"/>
  <c r="K506" i="14"/>
  <c r="K711" i="14"/>
  <c r="L711" i="14"/>
  <c r="K560" i="14"/>
  <c r="L560" i="14"/>
  <c r="L691" i="14"/>
  <c r="K691" i="14"/>
  <c r="K670" i="14"/>
  <c r="L670" i="14"/>
  <c r="K68" i="14"/>
  <c r="L68" i="14"/>
  <c r="L164" i="14"/>
  <c r="K164" i="14"/>
  <c r="L638" i="14"/>
  <c r="K638" i="14"/>
  <c r="K663" i="14"/>
  <c r="L663" i="14"/>
  <c r="K550" i="14"/>
  <c r="L550" i="14"/>
  <c r="L169" i="14"/>
  <c r="K169" i="14"/>
  <c r="L229" i="14"/>
  <c r="K229" i="14"/>
  <c r="K131" i="14"/>
  <c r="L131" i="14"/>
  <c r="K148" i="14"/>
  <c r="L148" i="14"/>
  <c r="L281" i="14"/>
  <c r="K281" i="14"/>
  <c r="L398" i="14"/>
  <c r="K398" i="14"/>
  <c r="L181" i="14"/>
  <c r="K181" i="14"/>
  <c r="K473" i="14"/>
  <c r="L473" i="14"/>
  <c r="K318" i="14"/>
  <c r="L318" i="14"/>
  <c r="K510" i="14"/>
  <c r="L510" i="14"/>
  <c r="L264" i="14"/>
  <c r="K264" i="14"/>
  <c r="K261" i="14"/>
  <c r="L261" i="14"/>
  <c r="K136" i="14"/>
  <c r="L136" i="14"/>
  <c r="K308" i="14"/>
  <c r="L308" i="14"/>
  <c r="L333" i="14"/>
  <c r="K333" i="14"/>
  <c r="K661" i="14"/>
  <c r="L661" i="14"/>
  <c r="L726" i="14"/>
  <c r="K726" i="14"/>
  <c r="L172" i="14"/>
  <c r="K172" i="14"/>
  <c r="K386" i="14"/>
  <c r="L386" i="14"/>
  <c r="L402" i="14"/>
  <c r="K402" i="14"/>
  <c r="L633" i="14"/>
  <c r="K633" i="14"/>
  <c r="L122" i="14"/>
  <c r="K122" i="14"/>
  <c r="K130" i="14"/>
  <c r="L130" i="14"/>
  <c r="K200" i="14"/>
  <c r="L200" i="14"/>
  <c r="K520" i="14"/>
  <c r="L520" i="14"/>
  <c r="K105" i="14"/>
  <c r="L105" i="14"/>
  <c r="K263" i="14"/>
  <c r="L263" i="14"/>
  <c r="L223" i="14"/>
  <c r="K223" i="14"/>
  <c r="L110" i="14"/>
  <c r="K110" i="14"/>
  <c r="L349" i="14"/>
  <c r="K349" i="14"/>
  <c r="K702" i="14"/>
  <c r="L702" i="14"/>
  <c r="K525" i="14"/>
  <c r="L525" i="14"/>
  <c r="K119" i="14"/>
  <c r="L119" i="14"/>
  <c r="L321" i="14"/>
  <c r="K321" i="14"/>
  <c r="K522" i="14"/>
  <c r="L522" i="14"/>
  <c r="K317" i="14"/>
  <c r="L317" i="14"/>
  <c r="L238" i="14"/>
  <c r="K238" i="14"/>
  <c r="L529" i="14"/>
  <c r="K529" i="14"/>
  <c r="L173" i="14"/>
  <c r="K173" i="14"/>
  <c r="K610" i="14"/>
  <c r="L610" i="14"/>
  <c r="L583" i="14"/>
  <c r="K583" i="14"/>
  <c r="L258" i="14"/>
  <c r="K258" i="14"/>
  <c r="K153" i="14"/>
  <c r="L153" i="14"/>
  <c r="L720" i="14"/>
  <c r="K720" i="14"/>
  <c r="K680" i="14"/>
  <c r="L680" i="14"/>
  <c r="K276" i="14"/>
  <c r="L276" i="14"/>
  <c r="L562" i="14"/>
  <c r="K562" i="14"/>
  <c r="L196" i="14"/>
  <c r="K196" i="14"/>
  <c r="K576" i="14"/>
  <c r="L576" i="14"/>
  <c r="L174" i="14"/>
  <c r="K174" i="14"/>
  <c r="K714" i="14"/>
  <c r="L714" i="14"/>
  <c r="L549" i="14"/>
  <c r="K549" i="14"/>
  <c r="K322" i="14"/>
  <c r="L322" i="14"/>
  <c r="L424" i="14"/>
  <c r="K424" i="14"/>
  <c r="K453" i="14"/>
  <c r="L453" i="14"/>
  <c r="L338" i="14"/>
  <c r="K338" i="14"/>
  <c r="K316" i="14"/>
  <c r="L316" i="14"/>
  <c r="L588" i="14"/>
  <c r="K588" i="14"/>
  <c r="L719" i="14"/>
  <c r="K719" i="14"/>
  <c r="L608" i="14"/>
  <c r="K608" i="14"/>
  <c r="K411" i="14"/>
  <c r="L411" i="14"/>
  <c r="L92" i="14"/>
  <c r="K92" i="14"/>
  <c r="K285" i="14"/>
  <c r="L285" i="14"/>
  <c r="L689" i="14"/>
  <c r="K689" i="14"/>
  <c r="K245" i="14"/>
  <c r="L245" i="14"/>
  <c r="L132" i="14"/>
  <c r="K132" i="14"/>
  <c r="K693" i="14"/>
  <c r="L693" i="14"/>
  <c r="L91" i="14"/>
  <c r="K91" i="14"/>
  <c r="L190" i="14"/>
  <c r="K190" i="14"/>
  <c r="L585" i="14"/>
  <c r="K585" i="14"/>
  <c r="K500" i="14"/>
  <c r="L500" i="14"/>
  <c r="K623" i="14"/>
  <c r="L623" i="14"/>
  <c r="L509" i="14"/>
  <c r="K509" i="14"/>
  <c r="L224" i="14"/>
  <c r="K224" i="14"/>
  <c r="K729" i="14"/>
  <c r="L729" i="14"/>
  <c r="L456" i="14"/>
  <c r="K456" i="14"/>
  <c r="L107" i="14"/>
  <c r="K107" i="14"/>
  <c r="L180" i="14"/>
  <c r="K180" i="14"/>
  <c r="K706" i="14"/>
  <c r="L706" i="14"/>
  <c r="L561" i="14"/>
  <c r="K561" i="14"/>
  <c r="K692" i="14"/>
  <c r="L692" i="14"/>
  <c r="L121" i="14"/>
  <c r="K121" i="14"/>
  <c r="L143" i="14"/>
  <c r="K143" i="14"/>
  <c r="K523" i="14"/>
  <c r="L523" i="14"/>
  <c r="L459" i="14"/>
  <c r="K459" i="14"/>
  <c r="L597" i="14"/>
  <c r="K597" i="14"/>
  <c r="L651" i="14"/>
  <c r="K651" i="14"/>
  <c r="K342" i="14"/>
  <c r="L342" i="14"/>
  <c r="K601" i="14"/>
  <c r="L601" i="14"/>
  <c r="L452" i="14"/>
  <c r="K452" i="14"/>
  <c r="K288" i="14"/>
  <c r="L288" i="14"/>
  <c r="L625" i="14"/>
  <c r="K625" i="14"/>
  <c r="K419" i="14"/>
  <c r="L419" i="14"/>
  <c r="L703" i="14"/>
  <c r="K703" i="14"/>
  <c r="K332" i="14"/>
  <c r="L332" i="14"/>
  <c r="K537" i="14"/>
  <c r="L537" i="14"/>
  <c r="L556" i="14"/>
  <c r="K556" i="14"/>
  <c r="K516" i="14"/>
  <c r="L516" i="14"/>
  <c r="K183" i="14"/>
  <c r="L183" i="14"/>
  <c r="K435" i="14"/>
  <c r="L435" i="14"/>
  <c r="K671" i="14"/>
  <c r="L671" i="14"/>
  <c r="K145" i="14"/>
  <c r="L145" i="14"/>
  <c r="L480" i="14"/>
  <c r="K480" i="14"/>
  <c r="L716" i="14"/>
  <c r="K716" i="14"/>
  <c r="K387" i="14"/>
  <c r="L387" i="14"/>
  <c r="K115" i="14"/>
  <c r="L115" i="14"/>
  <c r="K365" i="14"/>
  <c r="L365" i="14"/>
  <c r="K503" i="14"/>
  <c r="L503" i="14"/>
  <c r="L431" i="14"/>
  <c r="K431" i="14"/>
  <c r="K394" i="14"/>
  <c r="L394" i="14"/>
  <c r="K95" i="14"/>
  <c r="L95" i="14"/>
  <c r="K221" i="14"/>
  <c r="L221" i="14"/>
  <c r="L534" i="14"/>
  <c r="K534" i="14"/>
  <c r="L235" i="14"/>
  <c r="K235" i="14"/>
  <c r="K564" i="14"/>
  <c r="L564" i="14"/>
  <c r="K466" i="14"/>
  <c r="L466" i="14"/>
  <c r="K162" i="14"/>
  <c r="L162" i="14"/>
  <c r="K116" i="14"/>
  <c r="L116" i="14"/>
  <c r="L521" i="14"/>
  <c r="K521" i="14"/>
  <c r="K507" i="14"/>
  <c r="L507" i="14"/>
  <c r="L300" i="14"/>
  <c r="K300" i="14"/>
  <c r="L413" i="14"/>
  <c r="K413" i="14"/>
  <c r="K339" i="14"/>
  <c r="L339" i="14"/>
  <c r="K617" i="14"/>
  <c r="L617" i="14"/>
  <c r="K607" i="14"/>
  <c r="L607" i="14"/>
  <c r="K178" i="14"/>
  <c r="L178" i="14"/>
  <c r="K513" i="14"/>
  <c r="L513" i="14"/>
  <c r="K636" i="14"/>
  <c r="L636" i="14"/>
  <c r="BH687" i="4"/>
  <c r="BS687" i="4" s="1"/>
  <c r="BL687" i="4"/>
  <c r="BM687" i="4" s="1"/>
  <c r="BN687" i="4" s="1"/>
  <c r="BO687" i="4" s="1"/>
  <c r="BP687" i="4" s="1"/>
  <c r="BE688" i="4"/>
  <c r="BB688" i="4"/>
  <c r="E711" i="4"/>
  <c r="H711" i="4" s="1"/>
  <c r="K711" i="4"/>
  <c r="E709" i="12"/>
  <c r="F709" i="12" s="1"/>
  <c r="H709" i="12" s="1"/>
  <c r="O710" i="4"/>
  <c r="D79" i="6" l="1"/>
  <c r="F79" i="6" s="1"/>
  <c r="D75" i="6"/>
  <c r="D76" i="6"/>
  <c r="F76" i="6" s="1"/>
  <c r="D77" i="6"/>
  <c r="F77" i="6" s="1"/>
  <c r="BT687" i="4"/>
  <c r="BU687" i="4"/>
  <c r="BV687" i="4" s="1"/>
  <c r="BQ687" i="4"/>
  <c r="BC688" i="4"/>
  <c r="BF688" i="4" s="1"/>
  <c r="BG688" i="4" s="1"/>
  <c r="BA689" i="4"/>
  <c r="BR687" i="4"/>
  <c r="BY687" i="4"/>
  <c r="BZ687" i="4" s="1"/>
  <c r="AL693" i="15" s="1"/>
  <c r="G712" i="4"/>
  <c r="J712" i="4" s="1"/>
  <c r="K712" i="4" s="1"/>
  <c r="I711" i="4"/>
  <c r="L711" i="4" s="1"/>
  <c r="AB618" i="15" s="1"/>
  <c r="F75" i="6" l="1"/>
  <c r="D80" i="6"/>
  <c r="F80" i="6" s="1"/>
  <c r="AY689" i="4"/>
  <c r="BD689" i="4"/>
  <c r="BW687" i="4"/>
  <c r="BH688" i="4"/>
  <c r="BL688" i="4"/>
  <c r="E712" i="4"/>
  <c r="O711" i="4"/>
  <c r="E710" i="12"/>
  <c r="F710" i="12" s="1"/>
  <c r="H710" i="12" s="1"/>
  <c r="BS688" i="4" l="1"/>
  <c r="BT688" i="4" s="1"/>
  <c r="BE689" i="4"/>
  <c r="BB689" i="4"/>
  <c r="BK689" i="4"/>
  <c r="BM688" i="4"/>
  <c r="BN688" i="4" s="1"/>
  <c r="BO688" i="4" s="1"/>
  <c r="BP688" i="4" s="1"/>
  <c r="BY688" i="4"/>
  <c r="BZ688" i="4" s="1"/>
  <c r="AL694" i="15" s="1"/>
  <c r="BX687" i="4"/>
  <c r="H712" i="4"/>
  <c r="CA687" i="4" l="1"/>
  <c r="AF720" i="15"/>
  <c r="BU688" i="4"/>
  <c r="BV688" i="4" s="1"/>
  <c r="BW688" i="4" s="1"/>
  <c r="BR688" i="4"/>
  <c r="BC689" i="4"/>
  <c r="BF689" i="4" s="1"/>
  <c r="BG689" i="4" s="1"/>
  <c r="BA690" i="4"/>
  <c r="BQ688" i="4"/>
  <c r="G713" i="4"/>
  <c r="J713" i="4" s="1"/>
  <c r="K713" i="4" s="1"/>
  <c r="I712" i="4"/>
  <c r="L712" i="4" s="1"/>
  <c r="AB708" i="15" s="1"/>
  <c r="BX688" i="4" l="1"/>
  <c r="AY690" i="4"/>
  <c r="BD690" i="4"/>
  <c r="BH689" i="4"/>
  <c r="BS689" i="4" s="1"/>
  <c r="BL689" i="4"/>
  <c r="BM689" i="4" s="1"/>
  <c r="BN689" i="4" s="1"/>
  <c r="BO689" i="4" s="1"/>
  <c r="E713" i="4"/>
  <c r="O712" i="4"/>
  <c r="E711" i="12"/>
  <c r="F711" i="12" s="1"/>
  <c r="H711" i="12" s="1"/>
  <c r="CA688" i="4" l="1"/>
  <c r="AF702" i="15"/>
  <c r="BP689" i="4"/>
  <c r="BQ689" i="4" s="1"/>
  <c r="BT689" i="4"/>
  <c r="BU689" i="4"/>
  <c r="BV689" i="4" s="1"/>
  <c r="BE690" i="4"/>
  <c r="BY689" i="4"/>
  <c r="BZ689" i="4" s="1"/>
  <c r="AL695" i="15" s="1"/>
  <c r="BB690" i="4"/>
  <c r="BK690" i="4"/>
  <c r="H713" i="4"/>
  <c r="I713" i="4" s="1"/>
  <c r="L713" i="4" s="1"/>
  <c r="AB722" i="15" s="1"/>
  <c r="BA691" i="4" l="1"/>
  <c r="BC690" i="4"/>
  <c r="BW689" i="4"/>
  <c r="BR689" i="4"/>
  <c r="G714" i="4"/>
  <c r="J714" i="4" s="1"/>
  <c r="K714" i="4" s="1"/>
  <c r="O713" i="4"/>
  <c r="E712" i="12"/>
  <c r="F712" i="12" s="1"/>
  <c r="H712" i="12" s="1"/>
  <c r="BF690" i="4" l="1"/>
  <c r="BG690" i="4" s="1"/>
  <c r="BX689" i="4"/>
  <c r="AY691" i="4"/>
  <c r="BK691" i="4" s="1"/>
  <c r="BD691" i="4"/>
  <c r="E714" i="4"/>
  <c r="CA689" i="4" l="1"/>
  <c r="AF717" i="15"/>
  <c r="BE691" i="4"/>
  <c r="BH690" i="4"/>
  <c r="BS690" i="4" s="1"/>
  <c r="BL690" i="4"/>
  <c r="BM690" i="4" s="1"/>
  <c r="BN690" i="4" s="1"/>
  <c r="BO690" i="4" s="1"/>
  <c r="BP690" i="4" s="1"/>
  <c r="BB691" i="4"/>
  <c r="H714" i="4"/>
  <c r="BT690" i="4" l="1"/>
  <c r="BU690" i="4"/>
  <c r="BV690" i="4" s="1"/>
  <c r="BA692" i="4"/>
  <c r="AY692" i="4" s="1"/>
  <c r="BK692" i="4" s="1"/>
  <c r="BC691" i="4"/>
  <c r="BF691" i="4" s="1"/>
  <c r="BG691" i="4" s="1"/>
  <c r="BQ690" i="4"/>
  <c r="BR690" i="4"/>
  <c r="BY690" i="4"/>
  <c r="BZ690" i="4" s="1"/>
  <c r="AL17" i="15" s="1"/>
  <c r="G715" i="4"/>
  <c r="I714" i="4"/>
  <c r="L714" i="4" s="1"/>
  <c r="AB726" i="15" s="1"/>
  <c r="BH691" i="4" l="1"/>
  <c r="BS691" i="4" s="1"/>
  <c r="BL691" i="4"/>
  <c r="BD692" i="4"/>
  <c r="BB692" i="4"/>
  <c r="BW690" i="4"/>
  <c r="O714" i="4"/>
  <c r="E713" i="12"/>
  <c r="F713" i="12" s="1"/>
  <c r="H713" i="12" s="1"/>
  <c r="J715" i="4"/>
  <c r="K715" i="4" s="1"/>
  <c r="E715" i="4"/>
  <c r="BT691" i="4" l="1"/>
  <c r="BU691" i="4"/>
  <c r="BV691" i="4" s="1"/>
  <c r="BM691" i="4"/>
  <c r="BN691" i="4" s="1"/>
  <c r="BO691" i="4" s="1"/>
  <c r="BY691" i="4"/>
  <c r="BZ691" i="4" s="1"/>
  <c r="AL28" i="15" s="1"/>
  <c r="BA693" i="4"/>
  <c r="BC692" i="4"/>
  <c r="BX690" i="4"/>
  <c r="BE692" i="4"/>
  <c r="H715" i="4"/>
  <c r="CA690" i="4" l="1"/>
  <c r="AF411" i="15"/>
  <c r="BD693" i="4"/>
  <c r="BE693" i="4" s="1"/>
  <c r="BF692" i="4"/>
  <c r="BG692" i="4" s="1"/>
  <c r="BP691" i="4"/>
  <c r="AY693" i="4"/>
  <c r="BK693" i="4" s="1"/>
  <c r="I715" i="4"/>
  <c r="L715" i="4" s="1"/>
  <c r="AB728" i="15" s="1"/>
  <c r="G716" i="4"/>
  <c r="BH692" i="4" l="1"/>
  <c r="BS692" i="4" s="1"/>
  <c r="BL692" i="4"/>
  <c r="BB693" i="4"/>
  <c r="BW691" i="4"/>
  <c r="BR691" i="4"/>
  <c r="BX691" i="4" s="1"/>
  <c r="BQ691" i="4"/>
  <c r="J716" i="4"/>
  <c r="K716" i="4" s="1"/>
  <c r="E716" i="4"/>
  <c r="O715" i="4"/>
  <c r="E714" i="12"/>
  <c r="F714" i="12" s="1"/>
  <c r="H714" i="12" s="1"/>
  <c r="CA691" i="4" l="1"/>
  <c r="AF407" i="15"/>
  <c r="BT692" i="4"/>
  <c r="BU692" i="4"/>
  <c r="BV692" i="4" s="1"/>
  <c r="BA694" i="4"/>
  <c r="BC693" i="4"/>
  <c r="BF693" i="4" s="1"/>
  <c r="BG693" i="4" s="1"/>
  <c r="BM692" i="4"/>
  <c r="BN692" i="4" s="1"/>
  <c r="BO692" i="4" s="1"/>
  <c r="BY692" i="4"/>
  <c r="BZ692" i="4" s="1"/>
  <c r="AL696" i="15" s="1"/>
  <c r="H716" i="4"/>
  <c r="BP692" i="4" l="1"/>
  <c r="BW692" i="4" s="1"/>
  <c r="BH693" i="4"/>
  <c r="BS693" i="4" s="1"/>
  <c r="BL693" i="4"/>
  <c r="BM693" i="4" s="1"/>
  <c r="BN693" i="4" s="1"/>
  <c r="BO693" i="4" s="1"/>
  <c r="BP693" i="4" s="1"/>
  <c r="AY694" i="4"/>
  <c r="BD694" i="4"/>
  <c r="G717" i="4"/>
  <c r="I716" i="4"/>
  <c r="L716" i="4" s="1"/>
  <c r="AB729" i="15" s="1"/>
  <c r="BR692" i="4" l="1"/>
  <c r="BX692" i="4" s="1"/>
  <c r="BQ692" i="4"/>
  <c r="BQ693" i="4"/>
  <c r="BT693" i="4"/>
  <c r="BU693" i="4"/>
  <c r="BV693" i="4" s="1"/>
  <c r="BK694" i="4"/>
  <c r="BB694" i="4"/>
  <c r="BE694" i="4"/>
  <c r="BY693" i="4"/>
  <c r="BZ693" i="4" s="1"/>
  <c r="AL697" i="15" s="1"/>
  <c r="BR693" i="4"/>
  <c r="O716" i="4"/>
  <c r="E715" i="12"/>
  <c r="F715" i="12" s="1"/>
  <c r="H715" i="12" s="1"/>
  <c r="J717" i="4"/>
  <c r="K717" i="4" s="1"/>
  <c r="E717" i="4"/>
  <c r="CA692" i="4" l="1"/>
  <c r="AF455" i="15"/>
  <c r="BW693" i="4"/>
  <c r="BC694" i="4"/>
  <c r="BF694" i="4" s="1"/>
  <c r="BG694" i="4" s="1"/>
  <c r="BA695" i="4"/>
  <c r="H717" i="4"/>
  <c r="AY695" i="4" l="1"/>
  <c r="BD695" i="4"/>
  <c r="BL694" i="4"/>
  <c r="BH694" i="4"/>
  <c r="BS694" i="4" s="1"/>
  <c r="BX693" i="4"/>
  <c r="I717" i="4"/>
  <c r="L717" i="4" s="1"/>
  <c r="AB731" i="15" s="1"/>
  <c r="G718" i="4"/>
  <c r="J718" i="4" s="1"/>
  <c r="K718" i="4" s="1"/>
  <c r="CA693" i="4" l="1"/>
  <c r="AF485" i="15"/>
  <c r="BT694" i="4"/>
  <c r="BU694" i="4"/>
  <c r="BV694" i="4" s="1"/>
  <c r="BY694" i="4"/>
  <c r="BZ694" i="4" s="1"/>
  <c r="AL35" i="15" s="1"/>
  <c r="BM694" i="4"/>
  <c r="BN694" i="4" s="1"/>
  <c r="BO694" i="4" s="1"/>
  <c r="BE695" i="4"/>
  <c r="BB695" i="4"/>
  <c r="BK695" i="4"/>
  <c r="E718" i="4"/>
  <c r="O717" i="4"/>
  <c r="E716" i="12"/>
  <c r="F716" i="12" s="1"/>
  <c r="H716" i="12" s="1"/>
  <c r="BA696" i="4" l="1"/>
  <c r="BC695" i="4"/>
  <c r="BF695" i="4" s="1"/>
  <c r="BG695" i="4" s="1"/>
  <c r="BP694" i="4"/>
  <c r="BR694" i="4" s="1"/>
  <c r="H718" i="4"/>
  <c r="I718" i="4" s="1"/>
  <c r="L718" i="4" s="1"/>
  <c r="AB688" i="15" s="1"/>
  <c r="BQ694" i="4" l="1"/>
  <c r="BW694" i="4"/>
  <c r="BX694" i="4"/>
  <c r="BH695" i="4"/>
  <c r="BS695" i="4" s="1"/>
  <c r="BL695" i="4"/>
  <c r="BM695" i="4" s="1"/>
  <c r="BN695" i="4" s="1"/>
  <c r="BO695" i="4" s="1"/>
  <c r="AY696" i="4"/>
  <c r="BD696" i="4"/>
  <c r="G719" i="4"/>
  <c r="J719" i="4" s="1"/>
  <c r="K719" i="4" s="1"/>
  <c r="E717" i="12"/>
  <c r="F717" i="12" s="1"/>
  <c r="H717" i="12" s="1"/>
  <c r="O718" i="4"/>
  <c r="CA694" i="4" l="1"/>
  <c r="AF468" i="15"/>
  <c r="BT695" i="4"/>
  <c r="BU695" i="4"/>
  <c r="BV695" i="4" s="1"/>
  <c r="BP695" i="4"/>
  <c r="BR695" i="4" s="1"/>
  <c r="BE696" i="4"/>
  <c r="BY695" i="4"/>
  <c r="BZ695" i="4" s="1"/>
  <c r="AL698" i="15" s="1"/>
  <c r="BK696" i="4"/>
  <c r="BB696" i="4"/>
  <c r="E719" i="4"/>
  <c r="H719" i="4" s="1"/>
  <c r="BQ695" i="4" l="1"/>
  <c r="BC696" i="4"/>
  <c r="BF696" i="4" s="1"/>
  <c r="BG696" i="4" s="1"/>
  <c r="BA697" i="4"/>
  <c r="BX695" i="4"/>
  <c r="BW695" i="4"/>
  <c r="G720" i="4"/>
  <c r="J720" i="4" s="1"/>
  <c r="K720" i="4" s="1"/>
  <c r="I719" i="4"/>
  <c r="L719" i="4" s="1"/>
  <c r="AB723" i="15" s="1"/>
  <c r="CA695" i="4" l="1"/>
  <c r="AF375" i="15"/>
  <c r="AY697" i="4"/>
  <c r="BD697" i="4"/>
  <c r="BH696" i="4"/>
  <c r="BS696" i="4" s="1"/>
  <c r="BL696" i="4"/>
  <c r="BM696" i="4" s="1"/>
  <c r="BN696" i="4" s="1"/>
  <c r="BO696" i="4" s="1"/>
  <c r="E720" i="4"/>
  <c r="H720" i="4" s="1"/>
  <c r="O719" i="4"/>
  <c r="E718" i="12"/>
  <c r="F718" i="12" s="1"/>
  <c r="H718" i="12" s="1"/>
  <c r="BP696" i="4" l="1"/>
  <c r="BR696" i="4" s="1"/>
  <c r="BT696" i="4"/>
  <c r="BU696" i="4"/>
  <c r="BV696" i="4" s="1"/>
  <c r="BE697" i="4"/>
  <c r="BY696" i="4"/>
  <c r="BZ696" i="4" s="1"/>
  <c r="AL699" i="15" s="1"/>
  <c r="BB697" i="4"/>
  <c r="BK697" i="4"/>
  <c r="G721" i="4"/>
  <c r="I720" i="4"/>
  <c r="L720" i="4" s="1"/>
  <c r="AB730" i="15" s="1"/>
  <c r="BX696" i="4" l="1"/>
  <c r="BA698" i="4"/>
  <c r="BC697" i="4"/>
  <c r="BF697" i="4" s="1"/>
  <c r="BG697" i="4" s="1"/>
  <c r="BQ696" i="4"/>
  <c r="O720" i="4"/>
  <c r="E719" i="12"/>
  <c r="F719" i="12" s="1"/>
  <c r="H719" i="12" s="1"/>
  <c r="E721" i="4"/>
  <c r="J721" i="4"/>
  <c r="K721" i="4" s="1"/>
  <c r="CA696" i="4" l="1"/>
  <c r="AF372" i="15"/>
  <c r="BW696" i="4"/>
  <c r="AY698" i="4"/>
  <c r="BD698" i="4"/>
  <c r="BH697" i="4"/>
  <c r="BS697" i="4" s="1"/>
  <c r="BL697" i="4"/>
  <c r="BM697" i="4" s="1"/>
  <c r="BN697" i="4" s="1"/>
  <c r="BO697" i="4" s="1"/>
  <c r="BP697" i="4" s="1"/>
  <c r="H721" i="4"/>
  <c r="BT697" i="4" l="1"/>
  <c r="BU697" i="4"/>
  <c r="BV697" i="4" s="1"/>
  <c r="BQ697" i="4"/>
  <c r="BE698" i="4"/>
  <c r="BR697" i="4"/>
  <c r="BY697" i="4"/>
  <c r="BZ697" i="4" s="1"/>
  <c r="AL700" i="15" s="1"/>
  <c r="BK698" i="4"/>
  <c r="BB698" i="4"/>
  <c r="G722" i="4"/>
  <c r="J722" i="4" s="1"/>
  <c r="I721" i="4"/>
  <c r="L721" i="4" s="1"/>
  <c r="AB389" i="15" s="1"/>
  <c r="BC698" i="4" l="1"/>
  <c r="BF698" i="4" s="1"/>
  <c r="BG698" i="4" s="1"/>
  <c r="BA699" i="4"/>
  <c r="BW697" i="4"/>
  <c r="E722" i="4"/>
  <c r="O721" i="4"/>
  <c r="E720" i="12"/>
  <c r="F720" i="12" s="1"/>
  <c r="H720" i="12" s="1"/>
  <c r="K722" i="4"/>
  <c r="AY699" i="4" l="1"/>
  <c r="BD699" i="4"/>
  <c r="BX697" i="4"/>
  <c r="BH698" i="4"/>
  <c r="BS698" i="4" s="1"/>
  <c r="BL698" i="4"/>
  <c r="BM698" i="4" s="1"/>
  <c r="H722" i="4"/>
  <c r="G723" i="4" s="1"/>
  <c r="J723" i="4" s="1"/>
  <c r="K723" i="4" s="1"/>
  <c r="CA697" i="4" l="1"/>
  <c r="AF378" i="15"/>
  <c r="BT698" i="4"/>
  <c r="BU698" i="4"/>
  <c r="BV698" i="4" s="1"/>
  <c r="BN698" i="4"/>
  <c r="BY698" i="4"/>
  <c r="BZ698" i="4" s="1"/>
  <c r="AL701" i="15" s="1"/>
  <c r="BE699" i="4"/>
  <c r="BB699" i="4"/>
  <c r="BK699" i="4"/>
  <c r="I722" i="4"/>
  <c r="L722" i="4" s="1"/>
  <c r="E723" i="4"/>
  <c r="O722" i="4" l="1"/>
  <c r="AB595" i="15"/>
  <c r="BO698" i="4"/>
  <c r="BP698" i="4" s="1"/>
  <c r="BA700" i="4"/>
  <c r="BC699" i="4"/>
  <c r="E721" i="12"/>
  <c r="F721" i="12" s="1"/>
  <c r="H721" i="12" s="1"/>
  <c r="H723" i="4"/>
  <c r="BF699" i="4" l="1"/>
  <c r="BG699" i="4" s="1"/>
  <c r="BQ698" i="4"/>
  <c r="BW698" i="4"/>
  <c r="AY700" i="4"/>
  <c r="BK700" i="4" s="1"/>
  <c r="BD700" i="4"/>
  <c r="BR698" i="4"/>
  <c r="BX698" i="4" s="1"/>
  <c r="G724" i="4"/>
  <c r="J724" i="4" s="1"/>
  <c r="K724" i="4" s="1"/>
  <c r="I723" i="4"/>
  <c r="L723" i="4" s="1"/>
  <c r="AB654" i="15" s="1"/>
  <c r="CA698" i="4" l="1"/>
  <c r="AF386" i="15"/>
  <c r="BE700" i="4"/>
  <c r="BL699" i="4"/>
  <c r="BM699" i="4" s="1"/>
  <c r="BN699" i="4" s="1"/>
  <c r="BO699" i="4" s="1"/>
  <c r="BH699" i="4"/>
  <c r="BS699" i="4" s="1"/>
  <c r="BB700" i="4"/>
  <c r="E724" i="4"/>
  <c r="O723" i="4"/>
  <c r="E722" i="12"/>
  <c r="F722" i="12" s="1"/>
  <c r="H722" i="12" s="1"/>
  <c r="BT699" i="4" l="1"/>
  <c r="BU699" i="4"/>
  <c r="BV699" i="4" s="1"/>
  <c r="BA701" i="4"/>
  <c r="BC700" i="4"/>
  <c r="BF700" i="4" s="1"/>
  <c r="BG700" i="4" s="1"/>
  <c r="BY699" i="4"/>
  <c r="BZ699" i="4" s="1"/>
  <c r="AL702" i="15" s="1"/>
  <c r="BP699" i="4"/>
  <c r="BQ699" i="4" s="1"/>
  <c r="H724" i="4"/>
  <c r="BL700" i="4" l="1"/>
  <c r="BM700" i="4" s="1"/>
  <c r="BN700" i="4" s="1"/>
  <c r="BO700" i="4" s="1"/>
  <c r="BH700" i="4"/>
  <c r="BS700" i="4" s="1"/>
  <c r="AY701" i="4"/>
  <c r="BD701" i="4"/>
  <c r="BW699" i="4"/>
  <c r="BR699" i="4"/>
  <c r="G725" i="4"/>
  <c r="J725" i="4" s="1"/>
  <c r="K725" i="4" s="1"/>
  <c r="I724" i="4"/>
  <c r="L724" i="4" s="1"/>
  <c r="AB36" i="15" s="1"/>
  <c r="BT700" i="4" l="1"/>
  <c r="BU700" i="4"/>
  <c r="BV700" i="4" s="1"/>
  <c r="BP700" i="4"/>
  <c r="BQ700" i="4" s="1"/>
  <c r="BE701" i="4"/>
  <c r="BX699" i="4"/>
  <c r="BK701" i="4"/>
  <c r="BB701" i="4"/>
  <c r="BY700" i="4"/>
  <c r="BZ700" i="4" s="1"/>
  <c r="AL703" i="15" s="1"/>
  <c r="E725" i="4"/>
  <c r="O724" i="4"/>
  <c r="E723" i="12"/>
  <c r="F723" i="12" s="1"/>
  <c r="H723" i="12" s="1"/>
  <c r="CA699" i="4" l="1"/>
  <c r="AF395" i="15"/>
  <c r="BR700" i="4"/>
  <c r="BW700" i="4"/>
  <c r="BA702" i="4"/>
  <c r="BC701" i="4"/>
  <c r="BF701" i="4" s="1"/>
  <c r="BG701" i="4" s="1"/>
  <c r="H725" i="4"/>
  <c r="I725" i="4" s="1"/>
  <c r="L725" i="4" s="1"/>
  <c r="AB436" i="15" s="1"/>
  <c r="BH701" i="4" l="1"/>
  <c r="BS701" i="4" s="1"/>
  <c r="BL701" i="4"/>
  <c r="BM701" i="4" s="1"/>
  <c r="BN701" i="4" s="1"/>
  <c r="BO701" i="4" s="1"/>
  <c r="BP701" i="4" s="1"/>
  <c r="AY702" i="4"/>
  <c r="BK702" i="4" s="1"/>
  <c r="BD702" i="4"/>
  <c r="BE702" i="4" s="1"/>
  <c r="BX700" i="4"/>
  <c r="G726" i="4"/>
  <c r="J726" i="4" s="1"/>
  <c r="K726" i="4" s="1"/>
  <c r="O725" i="4"/>
  <c r="E724" i="12"/>
  <c r="F724" i="12" s="1"/>
  <c r="H724" i="12" s="1"/>
  <c r="CA700" i="4" l="1"/>
  <c r="AF393" i="15"/>
  <c r="BQ701" i="4"/>
  <c r="BB702" i="4"/>
  <c r="BY701" i="4"/>
  <c r="BZ701" i="4" s="1"/>
  <c r="AL704" i="15" s="1"/>
  <c r="BR701" i="4"/>
  <c r="BT701" i="4"/>
  <c r="BU701" i="4"/>
  <c r="BV701" i="4" s="1"/>
  <c r="E726" i="4"/>
  <c r="BC702" i="4" l="1"/>
  <c r="BF702" i="4" s="1"/>
  <c r="BG702" i="4" s="1"/>
  <c r="BA703" i="4"/>
  <c r="AY703" i="4" s="1"/>
  <c r="BX701" i="4"/>
  <c r="BW701" i="4"/>
  <c r="H726" i="4"/>
  <c r="CA701" i="4" l="1"/>
  <c r="AF347" i="15"/>
  <c r="BB703" i="4"/>
  <c r="BK703" i="4"/>
  <c r="BD703" i="4"/>
  <c r="BL702" i="4"/>
  <c r="BH702" i="4"/>
  <c r="BS702" i="4" s="1"/>
  <c r="G727" i="4"/>
  <c r="I726" i="4"/>
  <c r="L726" i="4" s="1"/>
  <c r="AB473" i="15" s="1"/>
  <c r="BE703" i="4" l="1"/>
  <c r="BT702" i="4"/>
  <c r="BU702" i="4"/>
  <c r="BV702" i="4" s="1"/>
  <c r="BM702" i="4"/>
  <c r="BN702" i="4" s="1"/>
  <c r="BO702" i="4" s="1"/>
  <c r="BP702" i="4" s="1"/>
  <c r="BY702" i="4"/>
  <c r="BZ702" i="4" s="1"/>
  <c r="AL705" i="15" s="1"/>
  <c r="BC703" i="4"/>
  <c r="BA704" i="4"/>
  <c r="O726" i="4"/>
  <c r="E725" i="12"/>
  <c r="F725" i="12" s="1"/>
  <c r="H725" i="12" s="1"/>
  <c r="J727" i="4"/>
  <c r="K727" i="4" s="1"/>
  <c r="E727" i="4"/>
  <c r="BD704" i="4" l="1"/>
  <c r="BE704" i="4" s="1"/>
  <c r="BF703" i="4"/>
  <c r="BG703" i="4" s="1"/>
  <c r="BW702" i="4"/>
  <c r="BR702" i="4"/>
  <c r="AY704" i="4"/>
  <c r="BQ702" i="4"/>
  <c r="H727" i="4"/>
  <c r="BL703" i="4" l="1"/>
  <c r="BM703" i="4" s="1"/>
  <c r="BN703" i="4" s="1"/>
  <c r="BO703" i="4" s="1"/>
  <c r="BP703" i="4" s="1"/>
  <c r="BH703" i="4"/>
  <c r="BS703" i="4" s="1"/>
  <c r="BX702" i="4"/>
  <c r="BK704" i="4"/>
  <c r="BB704" i="4"/>
  <c r="I727" i="4"/>
  <c r="L727" i="4" s="1"/>
  <c r="AB50" i="15" s="1"/>
  <c r="G728" i="4"/>
  <c r="J728" i="4" s="1"/>
  <c r="K728" i="4" s="1"/>
  <c r="CA702" i="4" l="1"/>
  <c r="AF348" i="15"/>
  <c r="BY703" i="4"/>
  <c r="BZ703" i="4" s="1"/>
  <c r="AL706" i="15" s="1"/>
  <c r="BQ703" i="4"/>
  <c r="BT703" i="4"/>
  <c r="BU703" i="4"/>
  <c r="BV703" i="4" s="1"/>
  <c r="BW703" i="4" s="1"/>
  <c r="BR703" i="4"/>
  <c r="BA705" i="4"/>
  <c r="BC704" i="4"/>
  <c r="E728" i="4"/>
  <c r="O727" i="4"/>
  <c r="E726" i="12"/>
  <c r="F726" i="12" s="1"/>
  <c r="H726" i="12" s="1"/>
  <c r="BF704" i="4" l="1"/>
  <c r="BG704" i="4" s="1"/>
  <c r="AY705" i="4"/>
  <c r="BK705" i="4" s="1"/>
  <c r="BD705" i="4"/>
  <c r="BX703" i="4"/>
  <c r="H728" i="4"/>
  <c r="CA703" i="4" l="1"/>
  <c r="AF350" i="15"/>
  <c r="BH704" i="4"/>
  <c r="BS704" i="4" s="1"/>
  <c r="BL704" i="4"/>
  <c r="BM704" i="4" s="1"/>
  <c r="BN704" i="4" s="1"/>
  <c r="BO704" i="4" s="1"/>
  <c r="BP704" i="4" s="1"/>
  <c r="BQ704" i="4" s="1"/>
  <c r="BE705" i="4"/>
  <c r="BB705" i="4"/>
  <c r="G729" i="4"/>
  <c r="J729" i="4" s="1"/>
  <c r="K729" i="4" s="1"/>
  <c r="I728" i="4"/>
  <c r="L728" i="4" s="1"/>
  <c r="AB330" i="15" s="1"/>
  <c r="BT704" i="4" l="1"/>
  <c r="BU704" i="4"/>
  <c r="BV704" i="4" s="1"/>
  <c r="BR704" i="4"/>
  <c r="BY704" i="4"/>
  <c r="BZ704" i="4" s="1"/>
  <c r="AL707" i="15" s="1"/>
  <c r="BC705" i="4"/>
  <c r="BF705" i="4" s="1"/>
  <c r="BG705" i="4" s="1"/>
  <c r="BA706" i="4"/>
  <c r="E727" i="12"/>
  <c r="F727" i="12" s="1"/>
  <c r="H727" i="12" s="1"/>
  <c r="O728" i="4"/>
  <c r="E729" i="4"/>
  <c r="BH705" i="4" l="1"/>
  <c r="BS705" i="4" s="1"/>
  <c r="BL705" i="4"/>
  <c r="BM705" i="4" s="1"/>
  <c r="BN705" i="4" s="1"/>
  <c r="BO705" i="4" s="1"/>
  <c r="BW704" i="4"/>
  <c r="AY706" i="4"/>
  <c r="BD706" i="4"/>
  <c r="H729" i="4"/>
  <c r="BX704" i="4" l="1"/>
  <c r="BT705" i="4"/>
  <c r="BU705" i="4"/>
  <c r="BV705" i="4" s="1"/>
  <c r="BP705" i="4"/>
  <c r="BQ705" i="4" s="1"/>
  <c r="BY705" i="4"/>
  <c r="BZ705" i="4" s="1"/>
  <c r="AL708" i="15" s="1"/>
  <c r="BE706" i="4"/>
  <c r="BB706" i="4"/>
  <c r="BK706" i="4"/>
  <c r="I729" i="4"/>
  <c r="L729" i="4" s="1"/>
  <c r="AB362" i="15" s="1"/>
  <c r="G730" i="4"/>
  <c r="J730" i="4" s="1"/>
  <c r="CA704" i="4" l="1"/>
  <c r="AF353" i="15"/>
  <c r="BR705" i="4"/>
  <c r="BW705" i="4"/>
  <c r="BC706" i="4"/>
  <c r="BF706" i="4" s="1"/>
  <c r="BG706" i="4" s="1"/>
  <c r="BA707" i="4"/>
  <c r="E730" i="4"/>
  <c r="K730" i="4"/>
  <c r="O729" i="4"/>
  <c r="E728" i="12"/>
  <c r="F728" i="12" s="1"/>
  <c r="H728" i="12" s="1"/>
  <c r="BH706" i="4" l="1"/>
  <c r="BS706" i="4" s="1"/>
  <c r="BL706" i="4"/>
  <c r="BM706" i="4" s="1"/>
  <c r="BN706" i="4" s="1"/>
  <c r="BO706" i="4" s="1"/>
  <c r="BP706" i="4" s="1"/>
  <c r="AY707" i="4"/>
  <c r="BD707" i="4"/>
  <c r="BE707" i="4" s="1"/>
  <c r="BX705" i="4"/>
  <c r="H730" i="4"/>
  <c r="G731" i="4" s="1"/>
  <c r="J731" i="4" s="1"/>
  <c r="K731" i="4" s="1"/>
  <c r="CA705" i="4" l="1"/>
  <c r="AF356" i="15"/>
  <c r="BT706" i="4"/>
  <c r="BU706" i="4"/>
  <c r="BV706" i="4" s="1"/>
  <c r="BQ706" i="4"/>
  <c r="BY706" i="4"/>
  <c r="BZ706" i="4" s="1"/>
  <c r="AL709" i="15" s="1"/>
  <c r="BR706" i="4"/>
  <c r="BK707" i="4"/>
  <c r="BB707" i="4"/>
  <c r="I730" i="4"/>
  <c r="L730" i="4" s="1"/>
  <c r="E731" i="4"/>
  <c r="O730" i="4" l="1"/>
  <c r="AB12" i="15"/>
  <c r="BW706" i="4"/>
  <c r="BX706" i="4"/>
  <c r="BA708" i="4"/>
  <c r="BC707" i="4"/>
  <c r="E729" i="12"/>
  <c r="F729" i="12" s="1"/>
  <c r="H729" i="12" s="1"/>
  <c r="H731" i="4"/>
  <c r="CA706" i="4" l="1"/>
  <c r="AF422" i="15"/>
  <c r="AY708" i="4"/>
  <c r="BK708" i="4" s="1"/>
  <c r="BD708" i="4"/>
  <c r="BE708" i="4" s="1"/>
  <c r="BF707" i="4"/>
  <c r="BG707" i="4" s="1"/>
  <c r="I731" i="4"/>
  <c r="L731" i="4" s="1"/>
  <c r="AB204" i="15" s="1"/>
  <c r="G732" i="4"/>
  <c r="J732" i="4" s="1"/>
  <c r="K732" i="4" s="1"/>
  <c r="BL707" i="4" l="1"/>
  <c r="BM707" i="4" s="1"/>
  <c r="BN707" i="4" s="1"/>
  <c r="BO707" i="4" s="1"/>
  <c r="BP707" i="4" s="1"/>
  <c r="BH707" i="4"/>
  <c r="BS707" i="4" s="1"/>
  <c r="BB708" i="4"/>
  <c r="E732" i="4"/>
  <c r="O731" i="4"/>
  <c r="E730" i="12"/>
  <c r="F730" i="12" s="1"/>
  <c r="H730" i="12" s="1"/>
  <c r="BQ707" i="4" l="1"/>
  <c r="BT707" i="4"/>
  <c r="BU707" i="4"/>
  <c r="BV707" i="4" s="1"/>
  <c r="BC708" i="4"/>
  <c r="BF708" i="4" s="1"/>
  <c r="BG708" i="4" s="1"/>
  <c r="BA709" i="4"/>
  <c r="AY709" i="4" s="1"/>
  <c r="BR707" i="4"/>
  <c r="BY707" i="4"/>
  <c r="BZ707" i="4" s="1"/>
  <c r="AL710" i="15" s="1"/>
  <c r="H732" i="4"/>
  <c r="BX707" i="4" l="1"/>
  <c r="BB709" i="4"/>
  <c r="BK709" i="4"/>
  <c r="BH708" i="4"/>
  <c r="BS708" i="4" s="1"/>
  <c r="BL708" i="4"/>
  <c r="BD709" i="4"/>
  <c r="BW707" i="4"/>
  <c r="G733" i="4"/>
  <c r="J733" i="4" s="1"/>
  <c r="K733" i="4" s="1"/>
  <c r="I732" i="4"/>
  <c r="L732" i="4" s="1"/>
  <c r="AB212" i="15" s="1"/>
  <c r="CA707" i="4" l="1"/>
  <c r="AF460" i="15"/>
  <c r="BT708" i="4"/>
  <c r="BU708" i="4"/>
  <c r="BV708" i="4" s="1"/>
  <c r="BE709" i="4"/>
  <c r="BM708" i="4"/>
  <c r="BN708" i="4" s="1"/>
  <c r="BO708" i="4" s="1"/>
  <c r="BY708" i="4"/>
  <c r="BZ708" i="4" s="1"/>
  <c r="AL711" i="15" s="1"/>
  <c r="BC709" i="4"/>
  <c r="BA710" i="4"/>
  <c r="E731" i="12"/>
  <c r="F731" i="12" s="1"/>
  <c r="H731" i="12" s="1"/>
  <c r="O732" i="4"/>
  <c r="E733" i="4"/>
  <c r="BD710" i="4" l="1"/>
  <c r="BF709" i="4"/>
  <c r="BG709" i="4" s="1"/>
  <c r="BE710" i="4"/>
  <c r="BP708" i="4"/>
  <c r="BW708" i="4" s="1"/>
  <c r="AY710" i="4"/>
  <c r="H733" i="4"/>
  <c r="BH709" i="4" l="1"/>
  <c r="BS709" i="4" s="1"/>
  <c r="BL709" i="4"/>
  <c r="BM709" i="4" s="1"/>
  <c r="BN709" i="4" s="1"/>
  <c r="BO709" i="4" s="1"/>
  <c r="BP709" i="4" s="1"/>
  <c r="BQ709" i="4" s="1"/>
  <c r="BR708" i="4"/>
  <c r="BX708" i="4" s="1"/>
  <c r="BQ708" i="4"/>
  <c r="BB710" i="4"/>
  <c r="BK710" i="4"/>
  <c r="G734" i="4"/>
  <c r="J734" i="4" s="1"/>
  <c r="K734" i="4" s="1"/>
  <c r="I733" i="4"/>
  <c r="L733" i="4" s="1"/>
  <c r="AB161" i="15" s="1"/>
  <c r="CA708" i="4" l="1"/>
  <c r="AF500" i="15"/>
  <c r="BU709" i="4"/>
  <c r="BV709" i="4" s="1"/>
  <c r="BW709" i="4" s="1"/>
  <c r="BT709" i="4"/>
  <c r="BY709" i="4"/>
  <c r="BZ709" i="4" s="1"/>
  <c r="AL712" i="15" s="1"/>
  <c r="BR709" i="4"/>
  <c r="BC710" i="4"/>
  <c r="BF710" i="4" s="1"/>
  <c r="BG710" i="4" s="1"/>
  <c r="BA711" i="4"/>
  <c r="E732" i="12"/>
  <c r="F732" i="12" s="1"/>
  <c r="H732" i="12" s="1"/>
  <c r="O733" i="4"/>
  <c r="E734" i="4"/>
  <c r="BX709" i="4" l="1"/>
  <c r="AY711" i="4"/>
  <c r="BD711" i="4"/>
  <c r="BH710" i="4"/>
  <c r="BS710" i="4" s="1"/>
  <c r="BL710" i="4"/>
  <c r="BM710" i="4" s="1"/>
  <c r="BN710" i="4" s="1"/>
  <c r="BO710" i="4" s="1"/>
  <c r="H734" i="4"/>
  <c r="CA709" i="4" l="1"/>
  <c r="AF532" i="15"/>
  <c r="BP710" i="4"/>
  <c r="BQ710" i="4" s="1"/>
  <c r="BT710" i="4"/>
  <c r="BU710" i="4"/>
  <c r="BV710" i="4" s="1"/>
  <c r="BE711" i="4"/>
  <c r="BY710" i="4"/>
  <c r="BZ710" i="4" s="1"/>
  <c r="AL713" i="15" s="1"/>
  <c r="BK711" i="4"/>
  <c r="BB711" i="4"/>
  <c r="G735" i="4"/>
  <c r="J735" i="4" s="1"/>
  <c r="K735" i="4" s="1"/>
  <c r="I734" i="4"/>
  <c r="L734" i="4" s="1"/>
  <c r="AB190" i="15" s="1"/>
  <c r="BR710" i="4" l="1"/>
  <c r="BW710" i="4"/>
  <c r="BA712" i="4"/>
  <c r="BC711" i="4"/>
  <c r="E735" i="4"/>
  <c r="E733" i="12"/>
  <c r="F733" i="12" s="1"/>
  <c r="H733" i="12" s="1"/>
  <c r="O734" i="4"/>
  <c r="AY712" i="4" l="1"/>
  <c r="BK712" i="4" s="1"/>
  <c r="BD712" i="4"/>
  <c r="BF711" i="4"/>
  <c r="BG711" i="4" s="1"/>
  <c r="BX710" i="4"/>
  <c r="H735" i="4"/>
  <c r="G736" i="4" s="1"/>
  <c r="E736" i="4" s="1"/>
  <c r="CA710" i="4" l="1"/>
  <c r="AF564" i="15"/>
  <c r="BH711" i="4"/>
  <c r="BS711" i="4" s="1"/>
  <c r="BL711" i="4"/>
  <c r="BM711" i="4" s="1"/>
  <c r="BN711" i="4" s="1"/>
  <c r="BO711" i="4" s="1"/>
  <c r="BB712" i="4"/>
  <c r="BE712" i="4"/>
  <c r="I735" i="4"/>
  <c r="L735" i="4" s="1"/>
  <c r="K7" i="8"/>
  <c r="J736" i="4"/>
  <c r="K736" i="4" s="1"/>
  <c r="K11" i="8" s="1"/>
  <c r="K9" i="8"/>
  <c r="K34" i="8" l="1"/>
  <c r="L71" i="8" s="1"/>
  <c r="L46" i="8"/>
  <c r="K35" i="8"/>
  <c r="L72" i="8" s="1"/>
  <c r="O735" i="4"/>
  <c r="AB187" i="15"/>
  <c r="BT711" i="4"/>
  <c r="BU711" i="4"/>
  <c r="BV711" i="4" s="1"/>
  <c r="BP711" i="4"/>
  <c r="BQ711" i="4" s="1"/>
  <c r="BY711" i="4"/>
  <c r="BZ711" i="4" s="1"/>
  <c r="AL714" i="15" s="1"/>
  <c r="BC712" i="4"/>
  <c r="BF712" i="4" s="1"/>
  <c r="BG712" i="4" s="1"/>
  <c r="BA713" i="4"/>
  <c r="E734" i="12"/>
  <c r="F734" i="12" s="1"/>
  <c r="H734" i="12" s="1"/>
  <c r="H736" i="4"/>
  <c r="I736" i="4" s="1"/>
  <c r="L736" i="4" s="1"/>
  <c r="L48" i="8"/>
  <c r="S48" i="8" s="1"/>
  <c r="L50" i="8"/>
  <c r="S50" i="8" s="1"/>
  <c r="AB197" i="15" l="1"/>
  <c r="L57" i="6"/>
  <c r="K21" i="8"/>
  <c r="L60" i="8" s="1"/>
  <c r="S60" i="8" s="1"/>
  <c r="K18" i="8"/>
  <c r="K16" i="8"/>
  <c r="K20" i="8"/>
  <c r="L59" i="8" s="1"/>
  <c r="S59" i="8" s="1"/>
  <c r="K19" i="8"/>
  <c r="L58" i="8" s="1"/>
  <c r="S58" i="8" s="1"/>
  <c r="BH712" i="4"/>
  <c r="BS712" i="4" s="1"/>
  <c r="BL712" i="4"/>
  <c r="BR711" i="4"/>
  <c r="BW711" i="4"/>
  <c r="AY713" i="4"/>
  <c r="BD713" i="4"/>
  <c r="O736" i="4"/>
  <c r="K13" i="8" s="1"/>
  <c r="E735" i="12"/>
  <c r="K10" i="8"/>
  <c r="K32" i="8" l="1"/>
  <c r="L69" i="8" s="1"/>
  <c r="K33" i="8"/>
  <c r="L70" i="8" s="1"/>
  <c r="L57" i="8"/>
  <c r="S57" i="8" s="1"/>
  <c r="K40" i="8"/>
  <c r="L77" i="8" s="1"/>
  <c r="K17" i="8"/>
  <c r="L56" i="8" s="1"/>
  <c r="S56" i="8" s="1"/>
  <c r="L55" i="8"/>
  <c r="S55" i="8" s="1"/>
  <c r="BT712" i="4"/>
  <c r="BU712" i="4"/>
  <c r="BV712" i="4" s="1"/>
  <c r="BB713" i="4"/>
  <c r="BK713" i="4"/>
  <c r="BM712" i="4"/>
  <c r="BN712" i="4" s="1"/>
  <c r="BO712" i="4" s="1"/>
  <c r="BY712" i="4"/>
  <c r="BZ712" i="4" s="1"/>
  <c r="AL715" i="15" s="1"/>
  <c r="BE713" i="4"/>
  <c r="BX711" i="4"/>
  <c r="L49" i="8"/>
  <c r="S49" i="8" s="1"/>
  <c r="J207" i="12"/>
  <c r="J327" i="12"/>
  <c r="J432" i="12"/>
  <c r="J274" i="12"/>
  <c r="J150" i="12"/>
  <c r="J413" i="12"/>
  <c r="J377" i="12"/>
  <c r="J261" i="12"/>
  <c r="J575" i="12"/>
  <c r="J698" i="12"/>
  <c r="J467" i="12"/>
  <c r="J586" i="12"/>
  <c r="J632" i="12"/>
  <c r="J79" i="12"/>
  <c r="J601" i="12"/>
  <c r="J459" i="12"/>
  <c r="J522" i="12"/>
  <c r="J295" i="12"/>
  <c r="J163" i="12"/>
  <c r="J194" i="12"/>
  <c r="J264" i="12"/>
  <c r="J463" i="12"/>
  <c r="J705" i="12"/>
  <c r="J297" i="12"/>
  <c r="J579" i="12"/>
  <c r="J659" i="12"/>
  <c r="J204" i="12"/>
  <c r="J83" i="12"/>
  <c r="J442" i="12"/>
  <c r="J119" i="12"/>
  <c r="J173" i="12"/>
  <c r="J709" i="12"/>
  <c r="J569" i="12"/>
  <c r="J236" i="12"/>
  <c r="J116" i="12"/>
  <c r="J435" i="12"/>
  <c r="J166" i="12"/>
  <c r="J702" i="12"/>
  <c r="J464" i="12"/>
  <c r="J589" i="12"/>
  <c r="J612" i="12"/>
  <c r="J671" i="12"/>
  <c r="J395" i="12"/>
  <c r="J507" i="12"/>
  <c r="J693" i="12"/>
  <c r="J170" i="12"/>
  <c r="J616" i="12"/>
  <c r="J156" i="12"/>
  <c r="J168" i="12"/>
  <c r="J105" i="12"/>
  <c r="J155" i="12"/>
  <c r="J237" i="12"/>
  <c r="J140" i="12"/>
  <c r="J554" i="12"/>
  <c r="J622" i="12"/>
  <c r="J102" i="12"/>
  <c r="J235" i="12"/>
  <c r="J392" i="12"/>
  <c r="J699" i="12"/>
  <c r="J576" i="12"/>
  <c r="J362" i="12"/>
  <c r="J625" i="12"/>
  <c r="J683" i="12"/>
  <c r="J118" i="12"/>
  <c r="J77" i="12"/>
  <c r="J436" i="12"/>
  <c r="J288" i="12"/>
  <c r="J440" i="12"/>
  <c r="J439" i="12"/>
  <c r="J603" i="12"/>
  <c r="J379" i="12"/>
  <c r="J159" i="12"/>
  <c r="J648" i="12"/>
  <c r="J460" i="12"/>
  <c r="J252" i="12"/>
  <c r="J529" i="12"/>
  <c r="J275" i="12"/>
  <c r="J635" i="12"/>
  <c r="J285" i="12"/>
  <c r="J230" i="12"/>
  <c r="J430" i="12"/>
  <c r="J394" i="12"/>
  <c r="J292" i="12"/>
  <c r="J211" i="12"/>
  <c r="J538" i="12"/>
  <c r="J255" i="12"/>
  <c r="J446" i="12"/>
  <c r="J619" i="12"/>
  <c r="J652" i="12"/>
  <c r="J69" i="12"/>
  <c r="J419" i="12"/>
  <c r="J633" i="12"/>
  <c r="J240" i="12"/>
  <c r="J117" i="12"/>
  <c r="J354" i="12"/>
  <c r="J534" i="12"/>
  <c r="J384" i="12"/>
  <c r="J249" i="12"/>
  <c r="J731" i="12"/>
  <c r="J251" i="12"/>
  <c r="J666" i="12"/>
  <c r="J540" i="12"/>
  <c r="J92" i="12"/>
  <c r="J662" i="12"/>
  <c r="J172" i="12"/>
  <c r="J334" i="12"/>
  <c r="J387" i="12"/>
  <c r="J469" i="12"/>
  <c r="J121" i="12"/>
  <c r="J154" i="12"/>
  <c r="J355" i="12"/>
  <c r="J583" i="12"/>
  <c r="J595" i="12"/>
  <c r="J171" i="12"/>
  <c r="J318" i="12"/>
  <c r="J152" i="12"/>
  <c r="J340" i="12"/>
  <c r="J129" i="12"/>
  <c r="J475" i="12"/>
  <c r="J99" i="12"/>
  <c r="J120" i="12"/>
  <c r="J198" i="12"/>
  <c r="J353" i="12"/>
  <c r="J545" i="12"/>
  <c r="J131" i="12"/>
  <c r="J314" i="12"/>
  <c r="J594" i="12"/>
  <c r="J178" i="12"/>
  <c r="J532" i="12"/>
  <c r="J707" i="12"/>
  <c r="J161" i="12"/>
  <c r="J343" i="12"/>
  <c r="J322" i="12"/>
  <c r="J108" i="12"/>
  <c r="J226" i="12"/>
  <c r="J599" i="12"/>
  <c r="J308" i="12"/>
  <c r="J244" i="12"/>
  <c r="J216" i="12"/>
  <c r="J273" i="12"/>
  <c r="J479" i="12"/>
  <c r="J691" i="12"/>
  <c r="J548" i="12"/>
  <c r="J498" i="12"/>
  <c r="J457" i="12"/>
  <c r="J610" i="12"/>
  <c r="J218" i="12"/>
  <c r="J200" i="12"/>
  <c r="J323" i="12"/>
  <c r="J546" i="12"/>
  <c r="J628" i="12"/>
  <c r="J306" i="12"/>
  <c r="J474" i="12"/>
  <c r="J195" i="12"/>
  <c r="J692" i="12"/>
  <c r="J516" i="12"/>
  <c r="J147" i="12"/>
  <c r="J352" i="12"/>
  <c r="J681" i="12"/>
  <c r="J668" i="12"/>
  <c r="J728" i="12"/>
  <c r="J78" i="12"/>
  <c r="J277" i="12"/>
  <c r="J133" i="12"/>
  <c r="J241" i="12"/>
  <c r="J410" i="12"/>
  <c r="J418" i="12"/>
  <c r="J590" i="12"/>
  <c r="J582" i="12"/>
  <c r="J574" i="12"/>
  <c r="J335" i="12"/>
  <c r="J424" i="12"/>
  <c r="J525" i="12"/>
  <c r="J316" i="12"/>
  <c r="J398" i="12"/>
  <c r="J364" i="12"/>
  <c r="J67" i="12"/>
  <c r="J560" i="12"/>
  <c r="J512" i="12"/>
  <c r="J641" i="12"/>
  <c r="J225" i="12"/>
  <c r="J221" i="12"/>
  <c r="J138" i="12"/>
  <c r="J587" i="12"/>
  <c r="J557" i="12"/>
  <c r="J284" i="12"/>
  <c r="J503" i="12"/>
  <c r="J80" i="12"/>
  <c r="J177" i="12"/>
  <c r="J608" i="12"/>
  <c r="J561" i="12"/>
  <c r="J305" i="12"/>
  <c r="J541" i="12"/>
  <c r="J127" i="12"/>
  <c r="J219" i="12"/>
  <c r="J453" i="12"/>
  <c r="J101" i="12"/>
  <c r="J530" i="12"/>
  <c r="J97" i="12"/>
  <c r="J245" i="12"/>
  <c r="J303" i="12"/>
  <c r="J326" i="12"/>
  <c r="J651" i="12"/>
  <c r="J187" i="12"/>
  <c r="J414" i="12"/>
  <c r="J74" i="12"/>
  <c r="J183" i="12"/>
  <c r="J445" i="12"/>
  <c r="J726" i="12"/>
  <c r="J397" i="12"/>
  <c r="J614" i="12"/>
  <c r="J341" i="12"/>
  <c r="J570" i="12"/>
  <c r="J661" i="12"/>
  <c r="J710" i="12"/>
  <c r="J260" i="12"/>
  <c r="J493" i="12"/>
  <c r="J513" i="12"/>
  <c r="J299" i="12"/>
  <c r="J510" i="12"/>
  <c r="J415" i="12"/>
  <c r="J287" i="12"/>
  <c r="J580" i="12"/>
  <c r="J289" i="12"/>
  <c r="J426" i="12"/>
  <c r="J465" i="12"/>
  <c r="J268" i="12"/>
  <c r="J443" i="12"/>
  <c r="J296" i="12"/>
  <c r="J283" i="12"/>
  <c r="J258" i="12"/>
  <c r="J217" i="12"/>
  <c r="J182" i="12"/>
  <c r="J536" i="12"/>
  <c r="J368" i="12"/>
  <c r="J427" i="12"/>
  <c r="J437" i="12"/>
  <c r="J324" i="12"/>
  <c r="J214" i="12"/>
  <c r="J197" i="12"/>
  <c r="F735" i="12"/>
  <c r="J653" i="12"/>
  <c r="J100" i="12"/>
  <c r="J307" i="12"/>
  <c r="J153" i="12"/>
  <c r="J325" i="12"/>
  <c r="J290" i="12"/>
  <c r="J359" i="12"/>
  <c r="J592" i="12"/>
  <c r="J158" i="12"/>
  <c r="J345" i="12"/>
  <c r="J645" i="12"/>
  <c r="J188" i="12"/>
  <c r="J470" i="12"/>
  <c r="J372" i="12"/>
  <c r="J675" i="12"/>
  <c r="J160" i="12"/>
  <c r="J468" i="12"/>
  <c r="J553" i="12"/>
  <c r="J588" i="12"/>
  <c r="J231" i="12"/>
  <c r="J333" i="12"/>
  <c r="J229" i="12"/>
  <c r="J271" i="12"/>
  <c r="J243" i="12"/>
  <c r="J483" i="12"/>
  <c r="J192" i="12"/>
  <c r="J381" i="12"/>
  <c r="J332" i="12"/>
  <c r="J66" i="12"/>
  <c r="J539" i="12"/>
  <c r="J496" i="12"/>
  <c r="J82" i="12"/>
  <c r="J199" i="12"/>
  <c r="J72" i="12"/>
  <c r="J393" i="12"/>
  <c r="J347" i="12"/>
  <c r="J559" i="12"/>
  <c r="J455" i="12"/>
  <c r="J706" i="12"/>
  <c r="J406" i="12"/>
  <c r="J358" i="12"/>
  <c r="J391" i="12"/>
  <c r="J328" i="12"/>
  <c r="J106" i="12"/>
  <c r="J196" i="12"/>
  <c r="J266" i="12"/>
  <c r="J73" i="12"/>
  <c r="J428" i="12"/>
  <c r="J263" i="12"/>
  <c r="J135" i="12"/>
  <c r="J720" i="12"/>
  <c r="J205" i="12"/>
  <c r="J690" i="12"/>
  <c r="J350" i="12"/>
  <c r="J537" i="12"/>
  <c r="J558" i="12"/>
  <c r="J630" i="12"/>
  <c r="J581" i="12"/>
  <c r="J703" i="12"/>
  <c r="J262" i="12"/>
  <c r="J543" i="12"/>
  <c r="J339" i="12"/>
  <c r="J148" i="12"/>
  <c r="J656" i="12"/>
  <c r="J571" i="12"/>
  <c r="J729" i="12"/>
  <c r="J566" i="12"/>
  <c r="J265" i="12"/>
  <c r="J279" i="12"/>
  <c r="J330" i="12"/>
  <c r="J733" i="12"/>
  <c r="J130" i="12"/>
  <c r="J723" i="12"/>
  <c r="J555" i="12"/>
  <c r="J485" i="12"/>
  <c r="J719" i="12"/>
  <c r="J585" i="12"/>
  <c r="J181" i="12"/>
  <c r="J670" i="12"/>
  <c r="J399" i="12"/>
  <c r="J481" i="12"/>
  <c r="J732" i="12"/>
  <c r="J621" i="12"/>
  <c r="J224" i="12"/>
  <c r="J302" i="12"/>
  <c r="J319" i="12"/>
  <c r="J141" i="12"/>
  <c r="J626" i="12"/>
  <c r="J669" i="12"/>
  <c r="J239" i="12"/>
  <c r="J301" i="12"/>
  <c r="J139" i="12"/>
  <c r="J304" i="12"/>
  <c r="J203" i="12"/>
  <c r="J563" i="12"/>
  <c r="J611" i="12"/>
  <c r="J269" i="12"/>
  <c r="J123" i="12"/>
  <c r="J686" i="12"/>
  <c r="J337" i="12"/>
  <c r="J642" i="12"/>
  <c r="J367" i="12"/>
  <c r="J688" i="12"/>
  <c r="J134" i="12"/>
  <c r="J320" i="12"/>
  <c r="J122" i="12"/>
  <c r="J438" i="12"/>
  <c r="J646" i="12"/>
  <c r="J697" i="12"/>
  <c r="J482" i="12"/>
  <c r="J711" i="12"/>
  <c r="J128" i="12"/>
  <c r="J282" i="12"/>
  <c r="J400" i="12"/>
  <c r="J98" i="12"/>
  <c r="J596" i="12"/>
  <c r="J687" i="12"/>
  <c r="J349" i="12"/>
  <c r="J721" i="12"/>
  <c r="J484" i="12"/>
  <c r="J607" i="12"/>
  <c r="J631" i="12"/>
  <c r="J365" i="12"/>
  <c r="J444" i="12"/>
  <c r="J104" i="12"/>
  <c r="J461" i="12"/>
  <c r="J222" i="12"/>
  <c r="J655" i="12"/>
  <c r="J311" i="12"/>
  <c r="J179" i="12"/>
  <c r="J209" i="12"/>
  <c r="J434" i="12"/>
  <c r="J490" i="12"/>
  <c r="J346" i="12"/>
  <c r="J267" i="12"/>
  <c r="J624" i="12"/>
  <c r="J472" i="12"/>
  <c r="J488" i="12"/>
  <c r="J125" i="12"/>
  <c r="J504" i="12"/>
  <c r="J458" i="12"/>
  <c r="J253" i="12"/>
  <c r="J344" i="12"/>
  <c r="J112" i="12"/>
  <c r="J462" i="12"/>
  <c r="J473" i="12"/>
  <c r="J627" i="12"/>
  <c r="J256" i="12"/>
  <c r="J527" i="12"/>
  <c r="J528" i="12"/>
  <c r="J564" i="12"/>
  <c r="J730" i="12"/>
  <c r="J380" i="12"/>
  <c r="J429" i="12"/>
  <c r="J449" i="12"/>
  <c r="J486" i="12"/>
  <c r="J682" i="12"/>
  <c r="J578" i="12"/>
  <c r="J206" i="12"/>
  <c r="J227" i="12"/>
  <c r="J425" i="12"/>
  <c r="J114" i="12"/>
  <c r="J520" i="12"/>
  <c r="J451" i="12"/>
  <c r="J717" i="12"/>
  <c r="J248" i="12"/>
  <c r="J448" i="12"/>
  <c r="J452" i="12"/>
  <c r="J650" i="12"/>
  <c r="J447" i="12"/>
  <c r="J604" i="12"/>
  <c r="J388" i="12"/>
  <c r="J715" i="12"/>
  <c r="J220" i="12"/>
  <c r="J175" i="12"/>
  <c r="J450" i="12"/>
  <c r="J637" i="12"/>
  <c r="J298" i="12"/>
  <c r="J724" i="12"/>
  <c r="J552" i="12"/>
  <c r="J242" i="12"/>
  <c r="J478" i="12"/>
  <c r="J665" i="12"/>
  <c r="J132" i="12"/>
  <c r="J96" i="12"/>
  <c r="J94" i="12"/>
  <c r="J584" i="12"/>
  <c r="J725" i="12"/>
  <c r="J109" i="12"/>
  <c r="J613" i="12"/>
  <c r="J363" i="12"/>
  <c r="J556" i="12"/>
  <c r="J654" i="12"/>
  <c r="J313" i="12"/>
  <c r="J508" i="12"/>
  <c r="J701" i="12"/>
  <c r="J312" i="12"/>
  <c r="J521" i="12"/>
  <c r="J573" i="12"/>
  <c r="J689" i="12"/>
  <c r="J310" i="12"/>
  <c r="J110" i="12"/>
  <c r="J259" i="12"/>
  <c r="J180" i="12"/>
  <c r="J531" i="12"/>
  <c r="J679" i="12"/>
  <c r="J403" i="12"/>
  <c r="J164" i="12"/>
  <c r="J526" i="12"/>
  <c r="J378" i="12"/>
  <c r="J593" i="12"/>
  <c r="J193" i="12"/>
  <c r="J547" i="12"/>
  <c r="J416" i="12"/>
  <c r="J502" i="12"/>
  <c r="J396" i="12"/>
  <c r="J606" i="12"/>
  <c r="J70" i="12"/>
  <c r="J727" i="12"/>
  <c r="J88" i="12"/>
  <c r="J411" i="12"/>
  <c r="J257" i="12"/>
  <c r="J90" i="12"/>
  <c r="J184" i="12"/>
  <c r="J694" i="12"/>
  <c r="J600" i="12"/>
  <c r="J71" i="12"/>
  <c r="J615" i="12"/>
  <c r="J423" i="12"/>
  <c r="J565" i="12"/>
  <c r="J713" i="12"/>
  <c r="J674" i="12"/>
  <c r="J609" i="12"/>
  <c r="J672" i="12"/>
  <c r="J369" i="12"/>
  <c r="J495" i="12"/>
  <c r="J223" i="12"/>
  <c r="J276" i="12"/>
  <c r="J212" i="12"/>
  <c r="J492" i="12"/>
  <c r="J708" i="12"/>
  <c r="J389" i="12"/>
  <c r="J597" i="12"/>
  <c r="J371" i="12"/>
  <c r="J317" i="12"/>
  <c r="J602" i="12"/>
  <c r="J524" i="12"/>
  <c r="J270" i="12"/>
  <c r="J95" i="12"/>
  <c r="J401" i="12"/>
  <c r="J234" i="12"/>
  <c r="J126" i="12"/>
  <c r="J678" i="12"/>
  <c r="J383" i="12"/>
  <c r="J385" i="12"/>
  <c r="J480" i="12"/>
  <c r="J149" i="12"/>
  <c r="J684" i="12"/>
  <c r="J535" i="12"/>
  <c r="J76" i="12"/>
  <c r="J113" i="12"/>
  <c r="J81" i="12"/>
  <c r="J533" i="12"/>
  <c r="J250" i="12"/>
  <c r="J213" i="12"/>
  <c r="J509" i="12"/>
  <c r="J722" i="12"/>
  <c r="J700" i="12"/>
  <c r="J390" i="12"/>
  <c r="J487" i="12"/>
  <c r="J523" i="12"/>
  <c r="J280" i="12"/>
  <c r="J370" i="12"/>
  <c r="J91" i="12"/>
  <c r="J169" i="12"/>
  <c r="J712" i="12"/>
  <c r="J647" i="12"/>
  <c r="J471" i="12"/>
  <c r="J658" i="12"/>
  <c r="J247" i="12"/>
  <c r="J577" i="12"/>
  <c r="J361" i="12"/>
  <c r="J643" i="12"/>
  <c r="J551" i="12"/>
  <c r="J338" i="12"/>
  <c r="J357" i="12"/>
  <c r="J376" i="12"/>
  <c r="J511" i="12"/>
  <c r="J336" i="12"/>
  <c r="J422" i="12"/>
  <c r="J568" i="12"/>
  <c r="J176" i="12"/>
  <c r="J572" i="12"/>
  <c r="J186" i="12"/>
  <c r="J331" i="12"/>
  <c r="J421" i="12"/>
  <c r="J667" i="12"/>
  <c r="J649" i="12"/>
  <c r="J246" i="12"/>
  <c r="J491" i="12"/>
  <c r="J167" i="12"/>
  <c r="J238" i="12"/>
  <c r="J567" i="12"/>
  <c r="J386" i="12"/>
  <c r="J375" i="12"/>
  <c r="J228" i="12"/>
  <c r="J677" i="12"/>
  <c r="J489" i="12"/>
  <c r="J591" i="12"/>
  <c r="J162" i="12"/>
  <c r="J294" i="12"/>
  <c r="J208" i="12"/>
  <c r="J278" i="12"/>
  <c r="J716" i="12"/>
  <c r="J562" i="12"/>
  <c r="J501" i="12"/>
  <c r="J84" i="12"/>
  <c r="J417" i="12"/>
  <c r="J494" i="12"/>
  <c r="J638" i="12"/>
  <c r="J382" i="12"/>
  <c r="J185" i="12"/>
  <c r="J518" i="12"/>
  <c r="J233" i="12"/>
  <c r="J315" i="12"/>
  <c r="J191" i="12"/>
  <c r="J433" i="12"/>
  <c r="J145" i="12"/>
  <c r="J144" i="12"/>
  <c r="J373" i="12"/>
  <c r="J663" i="12"/>
  <c r="J329" i="12"/>
  <c r="J210" i="12"/>
  <c r="J286" i="12"/>
  <c r="J151" i="12"/>
  <c r="J519" i="12"/>
  <c r="J402" i="12"/>
  <c r="J291" i="12"/>
  <c r="J281" i="12"/>
  <c r="J476" i="12"/>
  <c r="J704" i="12"/>
  <c r="J514" i="12"/>
  <c r="J640" i="12"/>
  <c r="J348" i="12"/>
  <c r="J605" i="12"/>
  <c r="J734" i="12"/>
  <c r="J420" i="12"/>
  <c r="J75" i="12"/>
  <c r="J189" i="12"/>
  <c r="J374" i="12"/>
  <c r="J673" i="12"/>
  <c r="J623" i="12"/>
  <c r="J629" i="12"/>
  <c r="J111" i="12"/>
  <c r="J107" i="12"/>
  <c r="J598" i="12"/>
  <c r="J351" i="12"/>
  <c r="J664" i="12"/>
  <c r="J136" i="12"/>
  <c r="J165" i="12"/>
  <c r="J103" i="12"/>
  <c r="J456" i="12"/>
  <c r="J499" i="12"/>
  <c r="J500" i="12"/>
  <c r="J356" i="12"/>
  <c r="J146" i="12"/>
  <c r="J412" i="12"/>
  <c r="J232" i="12"/>
  <c r="J202" i="12"/>
  <c r="J517" i="12"/>
  <c r="J506" i="12"/>
  <c r="J142" i="12"/>
  <c r="J254" i="12"/>
  <c r="J174" i="12"/>
  <c r="J360" i="12"/>
  <c r="J544" i="12"/>
  <c r="J93" i="12"/>
  <c r="J718" i="12"/>
  <c r="J676" i="12"/>
  <c r="J644" i="12"/>
  <c r="J466" i="12"/>
  <c r="J89" i="12"/>
  <c r="J639" i="12"/>
  <c r="J86" i="12"/>
  <c r="J685" i="12"/>
  <c r="J657" i="12"/>
  <c r="J695" i="12"/>
  <c r="J190" i="12"/>
  <c r="J714" i="12"/>
  <c r="J272" i="12"/>
  <c r="J550" i="12"/>
  <c r="J407" i="12"/>
  <c r="J636" i="12"/>
  <c r="J300" i="12"/>
  <c r="J549" i="12"/>
  <c r="J408" i="12"/>
  <c r="J454" i="12"/>
  <c r="J115" i="12"/>
  <c r="J293" i="12"/>
  <c r="J342" i="12"/>
  <c r="J366" i="12"/>
  <c r="J409" i="12"/>
  <c r="J735" i="12"/>
  <c r="J201" i="12"/>
  <c r="J309" i="12"/>
  <c r="J405" i="12"/>
  <c r="J515" i="12"/>
  <c r="J143" i="12"/>
  <c r="J618" i="12"/>
  <c r="J696" i="12"/>
  <c r="J68" i="12"/>
  <c r="J157" i="12"/>
  <c r="J431" i="12"/>
  <c r="J617" i="12"/>
  <c r="J137" i="12"/>
  <c r="J85" i="12"/>
  <c r="J634" i="12"/>
  <c r="J477" i="12"/>
  <c r="J497" i="12"/>
  <c r="J441" i="12"/>
  <c r="J620" i="12"/>
  <c r="J87" i="12"/>
  <c r="J124" i="12"/>
  <c r="J404" i="12"/>
  <c r="J505" i="12"/>
  <c r="J660" i="12"/>
  <c r="J542" i="12"/>
  <c r="J680" i="12"/>
  <c r="J321" i="12"/>
  <c r="J215" i="12"/>
  <c r="L52" i="8"/>
  <c r="S52" i="8" s="1"/>
  <c r="CA711" i="4" l="1"/>
  <c r="AF607" i="15"/>
  <c r="BA714" i="4"/>
  <c r="BC713" i="4"/>
  <c r="BF713" i="4" s="1"/>
  <c r="BG713" i="4" s="1"/>
  <c r="BP712" i="4"/>
  <c r="BQ712" i="4" s="1"/>
  <c r="L542" i="12"/>
  <c r="K542" i="12"/>
  <c r="K137" i="12"/>
  <c r="L137" i="12"/>
  <c r="K549" i="12"/>
  <c r="L549" i="12"/>
  <c r="K676" i="12"/>
  <c r="L676" i="12"/>
  <c r="K412" i="12"/>
  <c r="L412" i="12"/>
  <c r="L420" i="12"/>
  <c r="K420" i="12"/>
  <c r="L151" i="12"/>
  <c r="K151" i="12"/>
  <c r="K494" i="12"/>
  <c r="L494" i="12"/>
  <c r="K246" i="12"/>
  <c r="L246" i="12"/>
  <c r="K321" i="12"/>
  <c r="L321" i="12"/>
  <c r="L505" i="12"/>
  <c r="K505" i="12"/>
  <c r="L620" i="12"/>
  <c r="K620" i="12"/>
  <c r="L634" i="12"/>
  <c r="K634" i="12"/>
  <c r="K431" i="12"/>
  <c r="L431" i="12"/>
  <c r="K618" i="12"/>
  <c r="L618" i="12"/>
  <c r="K309" i="12"/>
  <c r="L309" i="12"/>
  <c r="K366" i="12"/>
  <c r="L366" i="12"/>
  <c r="K454" i="12"/>
  <c r="L454" i="12"/>
  <c r="K636" i="12"/>
  <c r="L636" i="12"/>
  <c r="K714" i="12"/>
  <c r="L714" i="12"/>
  <c r="L685" i="12"/>
  <c r="K685" i="12"/>
  <c r="K466" i="12"/>
  <c r="L466" i="12"/>
  <c r="K93" i="12"/>
  <c r="L93" i="12"/>
  <c r="L254" i="12"/>
  <c r="K254" i="12"/>
  <c r="K202" i="12"/>
  <c r="L202" i="12"/>
  <c r="L356" i="12"/>
  <c r="K356" i="12"/>
  <c r="L103" i="12"/>
  <c r="K103" i="12"/>
  <c r="L351" i="12"/>
  <c r="K351" i="12"/>
  <c r="L629" i="12"/>
  <c r="K629" i="12"/>
  <c r="L189" i="12"/>
  <c r="K189" i="12"/>
  <c r="K605" i="12"/>
  <c r="L605" i="12"/>
  <c r="L704" i="12"/>
  <c r="K704" i="12"/>
  <c r="L402" i="12"/>
  <c r="K402" i="12"/>
  <c r="L210" i="12"/>
  <c r="K210" i="12"/>
  <c r="L144" i="12"/>
  <c r="K144" i="12"/>
  <c r="K315" i="12"/>
  <c r="L315" i="12"/>
  <c r="L382" i="12"/>
  <c r="K382" i="12"/>
  <c r="K84" i="12"/>
  <c r="L84" i="12"/>
  <c r="L278" i="12"/>
  <c r="K278" i="12"/>
  <c r="K591" i="12"/>
  <c r="L591" i="12"/>
  <c r="L375" i="12"/>
  <c r="K375" i="12"/>
  <c r="L167" i="12"/>
  <c r="K167" i="12"/>
  <c r="L667" i="12"/>
  <c r="K667" i="12"/>
  <c r="L572" i="12"/>
  <c r="K572" i="12"/>
  <c r="L336" i="12"/>
  <c r="K336" i="12"/>
  <c r="L338" i="12"/>
  <c r="K338" i="12"/>
  <c r="L577" i="12"/>
  <c r="K577" i="12"/>
  <c r="K647" i="12"/>
  <c r="L647" i="12"/>
  <c r="K370" i="12"/>
  <c r="L370" i="12"/>
  <c r="L390" i="12"/>
  <c r="K390" i="12"/>
  <c r="K213" i="12"/>
  <c r="L213" i="12"/>
  <c r="L113" i="12"/>
  <c r="K113" i="12"/>
  <c r="L149" i="12"/>
  <c r="K149" i="12"/>
  <c r="L678" i="12"/>
  <c r="K678" i="12"/>
  <c r="K95" i="12"/>
  <c r="L95" i="12"/>
  <c r="L317" i="12"/>
  <c r="K317" i="12"/>
  <c r="L708" i="12"/>
  <c r="K708" i="12"/>
  <c r="L223" i="12"/>
  <c r="K223" i="12"/>
  <c r="L609" i="12"/>
  <c r="K609" i="12"/>
  <c r="K423" i="12"/>
  <c r="L423" i="12"/>
  <c r="K694" i="12"/>
  <c r="L694" i="12"/>
  <c r="L411" i="12"/>
  <c r="K411" i="12"/>
  <c r="K606" i="12"/>
  <c r="L606" i="12"/>
  <c r="K547" i="12"/>
  <c r="L547" i="12"/>
  <c r="K526" i="12"/>
  <c r="L526" i="12"/>
  <c r="K531" i="12"/>
  <c r="L531" i="12"/>
  <c r="K310" i="12"/>
  <c r="L310" i="12"/>
  <c r="L312" i="12"/>
  <c r="K312" i="12"/>
  <c r="L654" i="12"/>
  <c r="K654" i="12"/>
  <c r="K109" i="12"/>
  <c r="L109" i="12"/>
  <c r="K96" i="12"/>
  <c r="L96" i="12"/>
  <c r="K242" i="12"/>
  <c r="L242" i="12"/>
  <c r="K637" i="12"/>
  <c r="L637" i="12"/>
  <c r="L715" i="12"/>
  <c r="K715" i="12"/>
  <c r="K650" i="12"/>
  <c r="L650" i="12"/>
  <c r="K717" i="12"/>
  <c r="L717" i="12"/>
  <c r="L425" i="12"/>
  <c r="K425" i="12"/>
  <c r="L682" i="12"/>
  <c r="K682" i="12"/>
  <c r="L380" i="12"/>
  <c r="K380" i="12"/>
  <c r="K527" i="12"/>
  <c r="L527" i="12"/>
  <c r="K462" i="12"/>
  <c r="L462" i="12"/>
  <c r="K458" i="12"/>
  <c r="L458" i="12"/>
  <c r="L472" i="12"/>
  <c r="K472" i="12"/>
  <c r="L490" i="12"/>
  <c r="K490" i="12"/>
  <c r="K311" i="12"/>
  <c r="L311" i="12"/>
  <c r="L104" i="12"/>
  <c r="K104" i="12"/>
  <c r="K607" i="12"/>
  <c r="L607" i="12"/>
  <c r="K687" i="12"/>
  <c r="L687" i="12"/>
  <c r="K282" i="12"/>
  <c r="L282" i="12"/>
  <c r="K697" i="12"/>
  <c r="L697" i="12"/>
  <c r="L320" i="12"/>
  <c r="K320" i="12"/>
  <c r="L642" i="12"/>
  <c r="K642" i="12"/>
  <c r="L269" i="12"/>
  <c r="K269" i="12"/>
  <c r="K304" i="12"/>
  <c r="L304" i="12"/>
  <c r="L669" i="12"/>
  <c r="K669" i="12"/>
  <c r="K302" i="12"/>
  <c r="L302" i="12"/>
  <c r="L481" i="12"/>
  <c r="K481" i="12"/>
  <c r="K585" i="12"/>
  <c r="L585" i="12"/>
  <c r="K723" i="12"/>
  <c r="L723" i="12"/>
  <c r="L279" i="12"/>
  <c r="K279" i="12"/>
  <c r="K571" i="12"/>
  <c r="L571" i="12"/>
  <c r="K543" i="12"/>
  <c r="L543" i="12"/>
  <c r="L630" i="12"/>
  <c r="K630" i="12"/>
  <c r="L690" i="12"/>
  <c r="K690" i="12"/>
  <c r="L263" i="12"/>
  <c r="K263" i="12"/>
  <c r="L196" i="12"/>
  <c r="K196" i="12"/>
  <c r="K358" i="12"/>
  <c r="L358" i="12"/>
  <c r="L559" i="12"/>
  <c r="K559" i="12"/>
  <c r="L199" i="12"/>
  <c r="K199" i="12"/>
  <c r="K66" i="12"/>
  <c r="L66" i="12"/>
  <c r="L483" i="12"/>
  <c r="K483" i="12"/>
  <c r="K333" i="12"/>
  <c r="L333" i="12"/>
  <c r="L468" i="12"/>
  <c r="K468" i="12"/>
  <c r="L470" i="12"/>
  <c r="K470" i="12"/>
  <c r="L158" i="12"/>
  <c r="K158" i="12"/>
  <c r="K325" i="12"/>
  <c r="L325" i="12"/>
  <c r="L653" i="12"/>
  <c r="K653" i="12"/>
  <c r="K324" i="12"/>
  <c r="L324" i="12"/>
  <c r="K536" i="12"/>
  <c r="L536" i="12"/>
  <c r="K283" i="12"/>
  <c r="L283" i="12"/>
  <c r="L465" i="12"/>
  <c r="K465" i="12"/>
  <c r="K287" i="12"/>
  <c r="L287" i="12"/>
  <c r="K513" i="12"/>
  <c r="L513" i="12"/>
  <c r="K661" i="12"/>
  <c r="L661" i="12"/>
  <c r="L397" i="12"/>
  <c r="K397" i="12"/>
  <c r="L74" i="12"/>
  <c r="K74" i="12"/>
  <c r="K326" i="12"/>
  <c r="L326" i="12"/>
  <c r="K530" i="12"/>
  <c r="L530" i="12"/>
  <c r="L127" i="12"/>
  <c r="K127" i="12"/>
  <c r="L608" i="12"/>
  <c r="K608" i="12"/>
  <c r="K284" i="12"/>
  <c r="L284" i="12"/>
  <c r="L221" i="12"/>
  <c r="K221" i="12"/>
  <c r="L560" i="12"/>
  <c r="K560" i="12"/>
  <c r="K316" i="12"/>
  <c r="L316" i="12"/>
  <c r="L574" i="12"/>
  <c r="K574" i="12"/>
  <c r="L410" i="12"/>
  <c r="K410" i="12"/>
  <c r="K78" i="12"/>
  <c r="L78" i="12"/>
  <c r="L352" i="12"/>
  <c r="K352" i="12"/>
  <c r="L195" i="12"/>
  <c r="K195" i="12"/>
  <c r="L546" i="12"/>
  <c r="K546" i="12"/>
  <c r="L610" i="12"/>
  <c r="K610" i="12"/>
  <c r="L691" i="12"/>
  <c r="K691" i="12"/>
  <c r="L244" i="12"/>
  <c r="K244" i="12"/>
  <c r="L108" i="12"/>
  <c r="K108" i="12"/>
  <c r="L707" i="12"/>
  <c r="K707" i="12"/>
  <c r="K314" i="12"/>
  <c r="L314" i="12"/>
  <c r="L198" i="12"/>
  <c r="K198" i="12"/>
  <c r="K129" i="12"/>
  <c r="L129" i="12"/>
  <c r="L171" i="12"/>
  <c r="K171" i="12"/>
  <c r="L154" i="12"/>
  <c r="K154" i="12"/>
  <c r="L334" i="12"/>
  <c r="K334" i="12"/>
  <c r="L540" i="12"/>
  <c r="K540" i="12"/>
  <c r="L249" i="12"/>
  <c r="K249" i="12"/>
  <c r="K117" i="12"/>
  <c r="L117" i="12"/>
  <c r="L69" i="12"/>
  <c r="K69" i="12"/>
  <c r="L255" i="12"/>
  <c r="K255" i="12"/>
  <c r="K394" i="12"/>
  <c r="L394" i="12"/>
  <c r="K635" i="12"/>
  <c r="L635" i="12"/>
  <c r="L460" i="12"/>
  <c r="K460" i="12"/>
  <c r="L603" i="12"/>
  <c r="K603" i="12"/>
  <c r="K436" i="12"/>
  <c r="L436" i="12"/>
  <c r="L625" i="12"/>
  <c r="K625" i="12"/>
  <c r="L392" i="12"/>
  <c r="K392" i="12"/>
  <c r="K554" i="12"/>
  <c r="L554" i="12"/>
  <c r="K105" i="12"/>
  <c r="L105" i="12"/>
  <c r="L170" i="12"/>
  <c r="K170" i="12"/>
  <c r="L671" i="12"/>
  <c r="K671" i="12"/>
  <c r="K702" i="12"/>
  <c r="L702" i="12"/>
  <c r="K236" i="12"/>
  <c r="L236" i="12"/>
  <c r="K119" i="12"/>
  <c r="L119" i="12"/>
  <c r="K659" i="12"/>
  <c r="L659" i="12"/>
  <c r="L463" i="12"/>
  <c r="K463" i="12"/>
  <c r="K295" i="12"/>
  <c r="L295" i="12"/>
  <c r="L79" i="12"/>
  <c r="K79" i="12"/>
  <c r="L698" i="12"/>
  <c r="K698" i="12"/>
  <c r="L413" i="12"/>
  <c r="K413" i="12"/>
  <c r="L327" i="12"/>
  <c r="K327" i="12"/>
  <c r="L497" i="12"/>
  <c r="K497" i="12"/>
  <c r="L735" i="12"/>
  <c r="K735" i="12"/>
  <c r="K550" i="12"/>
  <c r="L550" i="12"/>
  <c r="K506" i="12"/>
  <c r="L506" i="12"/>
  <c r="L107" i="12"/>
  <c r="K107" i="12"/>
  <c r="L281" i="12"/>
  <c r="K281" i="12"/>
  <c r="L433" i="12"/>
  <c r="K433" i="12"/>
  <c r="K677" i="12"/>
  <c r="L677" i="12"/>
  <c r="K680" i="12"/>
  <c r="L680" i="12"/>
  <c r="K404" i="12"/>
  <c r="L404" i="12"/>
  <c r="K441" i="12"/>
  <c r="L441" i="12"/>
  <c r="L85" i="12"/>
  <c r="K85" i="12"/>
  <c r="K157" i="12"/>
  <c r="L157" i="12"/>
  <c r="K143" i="12"/>
  <c r="L143" i="12"/>
  <c r="L201" i="12"/>
  <c r="K201" i="12"/>
  <c r="L342" i="12"/>
  <c r="K342" i="12"/>
  <c r="L408" i="12"/>
  <c r="K408" i="12"/>
  <c r="K407" i="12"/>
  <c r="L407" i="12"/>
  <c r="K190" i="12"/>
  <c r="L190" i="12"/>
  <c r="L86" i="12"/>
  <c r="K86" i="12"/>
  <c r="L644" i="12"/>
  <c r="K644" i="12"/>
  <c r="L544" i="12"/>
  <c r="K544" i="12"/>
  <c r="K142" i="12"/>
  <c r="L142" i="12"/>
  <c r="K232" i="12"/>
  <c r="L232" i="12"/>
  <c r="L500" i="12"/>
  <c r="K500" i="12"/>
  <c r="L165" i="12"/>
  <c r="K165" i="12"/>
  <c r="K598" i="12"/>
  <c r="L598" i="12"/>
  <c r="K623" i="12"/>
  <c r="L623" i="12"/>
  <c r="L75" i="12"/>
  <c r="K75" i="12"/>
  <c r="L348" i="12"/>
  <c r="K348" i="12"/>
  <c r="K476" i="12"/>
  <c r="L476" i="12"/>
  <c r="L519" i="12"/>
  <c r="K519" i="12"/>
  <c r="K329" i="12"/>
  <c r="L329" i="12"/>
  <c r="L145" i="12"/>
  <c r="K145" i="12"/>
  <c r="K233" i="12"/>
  <c r="L233" i="12"/>
  <c r="K638" i="12"/>
  <c r="L638" i="12"/>
  <c r="L501" i="12"/>
  <c r="K501" i="12"/>
  <c r="K208" i="12"/>
  <c r="L208" i="12"/>
  <c r="K489" i="12"/>
  <c r="L489" i="12"/>
  <c r="K386" i="12"/>
  <c r="L386" i="12"/>
  <c r="K491" i="12"/>
  <c r="L491" i="12"/>
  <c r="K421" i="12"/>
  <c r="L421" i="12"/>
  <c r="K176" i="12"/>
  <c r="L176" i="12"/>
  <c r="K511" i="12"/>
  <c r="L511" i="12"/>
  <c r="K551" i="12"/>
  <c r="L551" i="12"/>
  <c r="K247" i="12"/>
  <c r="L247" i="12"/>
  <c r="K712" i="12"/>
  <c r="L712" i="12"/>
  <c r="K280" i="12"/>
  <c r="L280" i="12"/>
  <c r="K700" i="12"/>
  <c r="L700" i="12"/>
  <c r="L250" i="12"/>
  <c r="K250" i="12"/>
  <c r="K76" i="12"/>
  <c r="L76" i="12"/>
  <c r="K480" i="12"/>
  <c r="L480" i="12"/>
  <c r="L126" i="12"/>
  <c r="K126" i="12"/>
  <c r="L270" i="12"/>
  <c r="K270" i="12"/>
  <c r="L371" i="12"/>
  <c r="K371" i="12"/>
  <c r="K492" i="12"/>
  <c r="L492" i="12"/>
  <c r="L495" i="12"/>
  <c r="K495" i="12"/>
  <c r="K674" i="12"/>
  <c r="L674" i="12"/>
  <c r="K615" i="12"/>
  <c r="L615" i="12"/>
  <c r="L184" i="12"/>
  <c r="K184" i="12"/>
  <c r="L88" i="12"/>
  <c r="K88" i="12"/>
  <c r="L396" i="12"/>
  <c r="K396" i="12"/>
  <c r="L193" i="12"/>
  <c r="K193" i="12"/>
  <c r="L164" i="12"/>
  <c r="K164" i="12"/>
  <c r="K180" i="12"/>
  <c r="L180" i="12"/>
  <c r="K689" i="12"/>
  <c r="L689" i="12"/>
  <c r="L701" i="12"/>
  <c r="K701" i="12"/>
  <c r="K556" i="12"/>
  <c r="L556" i="12"/>
  <c r="L725" i="12"/>
  <c r="K725" i="12"/>
  <c r="L132" i="12"/>
  <c r="K132" i="12"/>
  <c r="K552" i="12"/>
  <c r="L552" i="12"/>
  <c r="K450" i="12"/>
  <c r="L450" i="12"/>
  <c r="L388" i="12"/>
  <c r="K388" i="12"/>
  <c r="L452" i="12"/>
  <c r="K452" i="12"/>
  <c r="K451" i="12"/>
  <c r="L451" i="12"/>
  <c r="K227" i="12"/>
  <c r="L227" i="12"/>
  <c r="K486" i="12"/>
  <c r="L486" i="12"/>
  <c r="K730" i="12"/>
  <c r="L730" i="12"/>
  <c r="L256" i="12"/>
  <c r="K256" i="12"/>
  <c r="L112" i="12"/>
  <c r="K112" i="12"/>
  <c r="K504" i="12"/>
  <c r="L504" i="12"/>
  <c r="L624" i="12"/>
  <c r="K624" i="12"/>
  <c r="L434" i="12"/>
  <c r="K434" i="12"/>
  <c r="L655" i="12"/>
  <c r="K655" i="12"/>
  <c r="L444" i="12"/>
  <c r="K444" i="12"/>
  <c r="L484" i="12"/>
  <c r="K484" i="12"/>
  <c r="L596" i="12"/>
  <c r="K596" i="12"/>
  <c r="L128" i="12"/>
  <c r="K128" i="12"/>
  <c r="K646" i="12"/>
  <c r="L646" i="12"/>
  <c r="L134" i="12"/>
  <c r="K134" i="12"/>
  <c r="K337" i="12"/>
  <c r="L337" i="12"/>
  <c r="K611" i="12"/>
  <c r="L611" i="12"/>
  <c r="K139" i="12"/>
  <c r="L139" i="12"/>
  <c r="K626" i="12"/>
  <c r="L626" i="12"/>
  <c r="L224" i="12"/>
  <c r="K224" i="12"/>
  <c r="L399" i="12"/>
  <c r="K399" i="12"/>
  <c r="L719" i="12"/>
  <c r="K719" i="12"/>
  <c r="K130" i="12"/>
  <c r="L130" i="12"/>
  <c r="K265" i="12"/>
  <c r="L265" i="12"/>
  <c r="K656" i="12"/>
  <c r="L656" i="12"/>
  <c r="K262" i="12"/>
  <c r="L262" i="12"/>
  <c r="K558" i="12"/>
  <c r="L558" i="12"/>
  <c r="K205" i="12"/>
  <c r="L205" i="12"/>
  <c r="L428" i="12"/>
  <c r="K428" i="12"/>
  <c r="K106" i="12"/>
  <c r="L106" i="12"/>
  <c r="L406" i="12"/>
  <c r="K406" i="12"/>
  <c r="L347" i="12"/>
  <c r="K347" i="12"/>
  <c r="K82" i="12"/>
  <c r="L82" i="12"/>
  <c r="L332" i="12"/>
  <c r="K332" i="12"/>
  <c r="L243" i="12"/>
  <c r="K243" i="12"/>
  <c r="L231" i="12"/>
  <c r="K231" i="12"/>
  <c r="L160" i="12"/>
  <c r="K160" i="12"/>
  <c r="L188" i="12"/>
  <c r="K188" i="12"/>
  <c r="L592" i="12"/>
  <c r="K592" i="12"/>
  <c r="K153" i="12"/>
  <c r="L153" i="12"/>
  <c r="H735" i="12"/>
  <c r="D67" i="6"/>
  <c r="F67" i="6" s="1"/>
  <c r="L437" i="12"/>
  <c r="K437" i="12"/>
  <c r="L182" i="12"/>
  <c r="K182" i="12"/>
  <c r="K296" i="12"/>
  <c r="L296" i="12"/>
  <c r="L426" i="12"/>
  <c r="K426" i="12"/>
  <c r="L415" i="12"/>
  <c r="K415" i="12"/>
  <c r="K493" i="12"/>
  <c r="L493" i="12"/>
  <c r="K570" i="12"/>
  <c r="L570" i="12"/>
  <c r="L726" i="12"/>
  <c r="K726" i="12"/>
  <c r="L414" i="12"/>
  <c r="K414" i="12"/>
  <c r="K303" i="12"/>
  <c r="L303" i="12"/>
  <c r="L101" i="12"/>
  <c r="K101" i="12"/>
  <c r="K541" i="12"/>
  <c r="L541" i="12"/>
  <c r="K177" i="12"/>
  <c r="L177" i="12"/>
  <c r="K557" i="12"/>
  <c r="L557" i="12"/>
  <c r="K225" i="12"/>
  <c r="L225" i="12"/>
  <c r="L67" i="12"/>
  <c r="K67" i="12"/>
  <c r="K525" i="12"/>
  <c r="L525" i="12"/>
  <c r="L582" i="12"/>
  <c r="K582" i="12"/>
  <c r="L241" i="12"/>
  <c r="K241" i="12"/>
  <c r="L728" i="12"/>
  <c r="K728" i="12"/>
  <c r="K147" i="12"/>
  <c r="L147" i="12"/>
  <c r="L474" i="12"/>
  <c r="K474" i="12"/>
  <c r="K323" i="12"/>
  <c r="L323" i="12"/>
  <c r="K457" i="12"/>
  <c r="L457" i="12"/>
  <c r="L479" i="12"/>
  <c r="K479" i="12"/>
  <c r="K308" i="12"/>
  <c r="L308" i="12"/>
  <c r="K322" i="12"/>
  <c r="L322" i="12"/>
  <c r="K532" i="12"/>
  <c r="L532" i="12"/>
  <c r="L131" i="12"/>
  <c r="K131" i="12"/>
  <c r="L120" i="12"/>
  <c r="K120" i="12"/>
  <c r="K340" i="12"/>
  <c r="L340" i="12"/>
  <c r="K595" i="12"/>
  <c r="L595" i="12"/>
  <c r="L121" i="12"/>
  <c r="K121" i="12"/>
  <c r="K172" i="12"/>
  <c r="L172" i="12"/>
  <c r="L666" i="12"/>
  <c r="K666" i="12"/>
  <c r="K384" i="12"/>
  <c r="L384" i="12"/>
  <c r="L240" i="12"/>
  <c r="K240" i="12"/>
  <c r="K652" i="12"/>
  <c r="L652" i="12"/>
  <c r="L538" i="12"/>
  <c r="K538" i="12"/>
  <c r="K430" i="12"/>
  <c r="L430" i="12"/>
  <c r="L275" i="12"/>
  <c r="K275" i="12"/>
  <c r="L648" i="12"/>
  <c r="K648" i="12"/>
  <c r="L439" i="12"/>
  <c r="K439" i="12"/>
  <c r="K77" i="12"/>
  <c r="L77" i="12"/>
  <c r="L362" i="12"/>
  <c r="K362" i="12"/>
  <c r="L235" i="12"/>
  <c r="K235" i="12"/>
  <c r="K140" i="12"/>
  <c r="L140" i="12"/>
  <c r="K168" i="12"/>
  <c r="L168" i="12"/>
  <c r="K693" i="12"/>
  <c r="L693" i="12"/>
  <c r="L612" i="12"/>
  <c r="K612" i="12"/>
  <c r="K166" i="12"/>
  <c r="L166" i="12"/>
  <c r="L569" i="12"/>
  <c r="K569" i="12"/>
  <c r="L442" i="12"/>
  <c r="K442" i="12"/>
  <c r="L579" i="12"/>
  <c r="K579" i="12"/>
  <c r="L264" i="12"/>
  <c r="K264" i="12"/>
  <c r="L522" i="12"/>
  <c r="K522" i="12"/>
  <c r="K632" i="12"/>
  <c r="L632" i="12"/>
  <c r="L575" i="12"/>
  <c r="K575" i="12"/>
  <c r="L150" i="12"/>
  <c r="K150" i="12"/>
  <c r="K207" i="12"/>
  <c r="L207" i="12"/>
  <c r="L124" i="12"/>
  <c r="K124" i="12"/>
  <c r="K515" i="12"/>
  <c r="L515" i="12"/>
  <c r="L695" i="12"/>
  <c r="K695" i="12"/>
  <c r="L360" i="12"/>
  <c r="K360" i="12"/>
  <c r="K136" i="12"/>
  <c r="L136" i="12"/>
  <c r="L640" i="12"/>
  <c r="K640" i="12"/>
  <c r="L518" i="12"/>
  <c r="K518" i="12"/>
  <c r="K294" i="12"/>
  <c r="L294" i="12"/>
  <c r="K331" i="12"/>
  <c r="L331" i="12"/>
  <c r="K568" i="12"/>
  <c r="L568" i="12"/>
  <c r="L376" i="12"/>
  <c r="K376" i="12"/>
  <c r="L643" i="12"/>
  <c r="K643" i="12"/>
  <c r="K658" i="12"/>
  <c r="L658" i="12"/>
  <c r="K169" i="12"/>
  <c r="L169" i="12"/>
  <c r="L523" i="12"/>
  <c r="K523" i="12"/>
  <c r="L722" i="12"/>
  <c r="K722" i="12"/>
  <c r="L533" i="12"/>
  <c r="K533" i="12"/>
  <c r="L535" i="12"/>
  <c r="K535" i="12"/>
  <c r="K385" i="12"/>
  <c r="L385" i="12"/>
  <c r="L234" i="12"/>
  <c r="K234" i="12"/>
  <c r="L524" i="12"/>
  <c r="K524" i="12"/>
  <c r="K597" i="12"/>
  <c r="L597" i="12"/>
  <c r="K212" i="12"/>
  <c r="L212" i="12"/>
  <c r="K369" i="12"/>
  <c r="L369" i="12"/>
  <c r="L713" i="12"/>
  <c r="K713" i="12"/>
  <c r="K71" i="12"/>
  <c r="L71" i="12"/>
  <c r="L90" i="12"/>
  <c r="K90" i="12"/>
  <c r="K727" i="12"/>
  <c r="L727" i="12"/>
  <c r="L502" i="12"/>
  <c r="K502" i="12"/>
  <c r="K593" i="12"/>
  <c r="L593" i="12"/>
  <c r="K403" i="12"/>
  <c r="L403" i="12"/>
  <c r="L259" i="12"/>
  <c r="K259" i="12"/>
  <c r="K573" i="12"/>
  <c r="L573" i="12"/>
  <c r="K508" i="12"/>
  <c r="L508" i="12"/>
  <c r="K363" i="12"/>
  <c r="L363" i="12"/>
  <c r="L584" i="12"/>
  <c r="K584" i="12"/>
  <c r="L665" i="12"/>
  <c r="K665" i="12"/>
  <c r="L724" i="12"/>
  <c r="K724" i="12"/>
  <c r="K175" i="12"/>
  <c r="L175" i="12"/>
  <c r="L604" i="12"/>
  <c r="K604" i="12"/>
  <c r="K448" i="12"/>
  <c r="L448" i="12"/>
  <c r="L520" i="12"/>
  <c r="K520" i="12"/>
  <c r="K206" i="12"/>
  <c r="L206" i="12"/>
  <c r="K449" i="12"/>
  <c r="L449" i="12"/>
  <c r="K564" i="12"/>
  <c r="L564" i="12"/>
  <c r="L627" i="12"/>
  <c r="K627" i="12"/>
  <c r="K344" i="12"/>
  <c r="L344" i="12"/>
  <c r="L125" i="12"/>
  <c r="K125" i="12"/>
  <c r="K267" i="12"/>
  <c r="L267" i="12"/>
  <c r="L209" i="12"/>
  <c r="K209" i="12"/>
  <c r="L222" i="12"/>
  <c r="K222" i="12"/>
  <c r="L365" i="12"/>
  <c r="K365" i="12"/>
  <c r="K721" i="12"/>
  <c r="L721" i="12"/>
  <c r="L98" i="12"/>
  <c r="K98" i="12"/>
  <c r="K711" i="12"/>
  <c r="L711" i="12"/>
  <c r="K438" i="12"/>
  <c r="L438" i="12"/>
  <c r="L688" i="12"/>
  <c r="K688" i="12"/>
  <c r="K686" i="12"/>
  <c r="L686" i="12"/>
  <c r="L563" i="12"/>
  <c r="K563" i="12"/>
  <c r="K301" i="12"/>
  <c r="L301" i="12"/>
  <c r="K141" i="12"/>
  <c r="L141" i="12"/>
  <c r="K621" i="12"/>
  <c r="L621" i="12"/>
  <c r="L670" i="12"/>
  <c r="K670" i="12"/>
  <c r="L485" i="12"/>
  <c r="K485" i="12"/>
  <c r="K733" i="12"/>
  <c r="L733" i="12"/>
  <c r="K566" i="12"/>
  <c r="L566" i="12"/>
  <c r="L148" i="12"/>
  <c r="K148" i="12"/>
  <c r="K703" i="12"/>
  <c r="L703" i="12"/>
  <c r="K537" i="12"/>
  <c r="L537" i="12"/>
  <c r="L720" i="12"/>
  <c r="K720" i="12"/>
  <c r="K73" i="12"/>
  <c r="L73" i="12"/>
  <c r="L328" i="12"/>
  <c r="K328" i="12"/>
  <c r="K706" i="12"/>
  <c r="L706" i="12"/>
  <c r="L393" i="12"/>
  <c r="K393" i="12"/>
  <c r="K496" i="12"/>
  <c r="L496" i="12"/>
  <c r="K381" i="12"/>
  <c r="L381" i="12"/>
  <c r="L271" i="12"/>
  <c r="K271" i="12"/>
  <c r="K588" i="12"/>
  <c r="L588" i="12"/>
  <c r="K675" i="12"/>
  <c r="L675" i="12"/>
  <c r="K645" i="12"/>
  <c r="L645" i="12"/>
  <c r="K359" i="12"/>
  <c r="L359" i="12"/>
  <c r="K307" i="12"/>
  <c r="L307" i="12"/>
  <c r="K197" i="12"/>
  <c r="L197" i="12"/>
  <c r="K427" i="12"/>
  <c r="L427" i="12"/>
  <c r="K217" i="12"/>
  <c r="L217" i="12"/>
  <c r="K443" i="12"/>
  <c r="L443" i="12"/>
  <c r="K289" i="12"/>
  <c r="L289" i="12"/>
  <c r="L510" i="12"/>
  <c r="K510" i="12"/>
  <c r="L260" i="12"/>
  <c r="K260" i="12"/>
  <c r="K341" i="12"/>
  <c r="L341" i="12"/>
  <c r="L445" i="12"/>
  <c r="K445" i="12"/>
  <c r="K187" i="12"/>
  <c r="L187" i="12"/>
  <c r="L245" i="12"/>
  <c r="K245" i="12"/>
  <c r="L453" i="12"/>
  <c r="K453" i="12"/>
  <c r="L305" i="12"/>
  <c r="K305" i="12"/>
  <c r="K80" i="12"/>
  <c r="L80" i="12"/>
  <c r="K587" i="12"/>
  <c r="L587" i="12"/>
  <c r="L641" i="12"/>
  <c r="K641" i="12"/>
  <c r="L364" i="12"/>
  <c r="K364" i="12"/>
  <c r="K424" i="12"/>
  <c r="L424" i="12"/>
  <c r="K590" i="12"/>
  <c r="L590" i="12"/>
  <c r="K133" i="12"/>
  <c r="L133" i="12"/>
  <c r="K668" i="12"/>
  <c r="L668" i="12"/>
  <c r="L516" i="12"/>
  <c r="K516" i="12"/>
  <c r="K306" i="12"/>
  <c r="L306" i="12"/>
  <c r="K200" i="12"/>
  <c r="L200" i="12"/>
  <c r="L498" i="12"/>
  <c r="K498" i="12"/>
  <c r="L273" i="12"/>
  <c r="K273" i="12"/>
  <c r="L599" i="12"/>
  <c r="K599" i="12"/>
  <c r="L343" i="12"/>
  <c r="K343" i="12"/>
  <c r="L178" i="12"/>
  <c r="K178" i="12"/>
  <c r="K545" i="12"/>
  <c r="L545" i="12"/>
  <c r="K99" i="12"/>
  <c r="L99" i="12"/>
  <c r="L152" i="12"/>
  <c r="K152" i="12"/>
  <c r="K583" i="12"/>
  <c r="L583" i="12"/>
  <c r="L469" i="12"/>
  <c r="K469" i="12"/>
  <c r="L662" i="12"/>
  <c r="K662" i="12"/>
  <c r="L251" i="12"/>
  <c r="K251" i="12"/>
  <c r="L534" i="12"/>
  <c r="K534" i="12"/>
  <c r="K633" i="12"/>
  <c r="L633" i="12"/>
  <c r="L619" i="12"/>
  <c r="K619" i="12"/>
  <c r="K211" i="12"/>
  <c r="L211" i="12"/>
  <c r="L230" i="12"/>
  <c r="K230" i="12"/>
  <c r="K529" i="12"/>
  <c r="L529" i="12"/>
  <c r="L159" i="12"/>
  <c r="K159" i="12"/>
  <c r="K440" i="12"/>
  <c r="L440" i="12"/>
  <c r="K118" i="12"/>
  <c r="L118" i="12"/>
  <c r="K576" i="12"/>
  <c r="L576" i="12"/>
  <c r="K102" i="12"/>
  <c r="L102" i="12"/>
  <c r="L237" i="12"/>
  <c r="K237" i="12"/>
  <c r="K156" i="12"/>
  <c r="L156" i="12"/>
  <c r="L507" i="12"/>
  <c r="K507" i="12"/>
  <c r="L589" i="12"/>
  <c r="K589" i="12"/>
  <c r="L435" i="12"/>
  <c r="K435" i="12"/>
  <c r="K709" i="12"/>
  <c r="L709" i="12"/>
  <c r="L83" i="12"/>
  <c r="K83" i="12"/>
  <c r="K297" i="12"/>
  <c r="L297" i="12"/>
  <c r="L194" i="12"/>
  <c r="K194" i="12"/>
  <c r="K459" i="12"/>
  <c r="L459" i="12"/>
  <c r="L586" i="12"/>
  <c r="K586" i="12"/>
  <c r="L261" i="12"/>
  <c r="K261" i="12"/>
  <c r="L274" i="12"/>
  <c r="K274" i="12"/>
  <c r="K68" i="12"/>
  <c r="L68" i="12"/>
  <c r="L293" i="12"/>
  <c r="K293" i="12"/>
  <c r="K639" i="12"/>
  <c r="L639" i="12"/>
  <c r="K499" i="12"/>
  <c r="L499" i="12"/>
  <c r="K673" i="12"/>
  <c r="L673" i="12"/>
  <c r="K663" i="12"/>
  <c r="L663" i="12"/>
  <c r="L562" i="12"/>
  <c r="K562" i="12"/>
  <c r="L567" i="12"/>
  <c r="K567" i="12"/>
  <c r="K215" i="12"/>
  <c r="L215" i="12"/>
  <c r="L660" i="12"/>
  <c r="K660" i="12"/>
  <c r="K87" i="12"/>
  <c r="L87" i="12"/>
  <c r="K477" i="12"/>
  <c r="L477" i="12"/>
  <c r="K617" i="12"/>
  <c r="L617" i="12"/>
  <c r="L696" i="12"/>
  <c r="K696" i="12"/>
  <c r="K405" i="12"/>
  <c r="L405" i="12"/>
  <c r="K409" i="12"/>
  <c r="L409" i="12"/>
  <c r="K115" i="12"/>
  <c r="L115" i="12"/>
  <c r="K300" i="12"/>
  <c r="L300" i="12"/>
  <c r="K272" i="12"/>
  <c r="L272" i="12"/>
  <c r="L657" i="12"/>
  <c r="K657" i="12"/>
  <c r="L89" i="12"/>
  <c r="K89" i="12"/>
  <c r="L718" i="12"/>
  <c r="K718" i="12"/>
  <c r="K174" i="12"/>
  <c r="L174" i="12"/>
  <c r="K517" i="12"/>
  <c r="L517" i="12"/>
  <c r="K146" i="12"/>
  <c r="L146" i="12"/>
  <c r="K456" i="12"/>
  <c r="L456" i="12"/>
  <c r="L664" i="12"/>
  <c r="K664" i="12"/>
  <c r="K111" i="12"/>
  <c r="L111" i="12"/>
  <c r="L374" i="12"/>
  <c r="K374" i="12"/>
  <c r="K734" i="12"/>
  <c r="L734" i="12"/>
  <c r="K514" i="12"/>
  <c r="L514" i="12"/>
  <c r="L291" i="12"/>
  <c r="K291" i="12"/>
  <c r="L286" i="12"/>
  <c r="K286" i="12"/>
  <c r="L373" i="12"/>
  <c r="K373" i="12"/>
  <c r="K191" i="12"/>
  <c r="L191" i="12"/>
  <c r="L185" i="12"/>
  <c r="K185" i="12"/>
  <c r="L417" i="12"/>
  <c r="K417" i="12"/>
  <c r="K716" i="12"/>
  <c r="L716" i="12"/>
  <c r="K162" i="12"/>
  <c r="L162" i="12"/>
  <c r="K228" i="12"/>
  <c r="L228" i="12"/>
  <c r="K238" i="12"/>
  <c r="L238" i="12"/>
  <c r="K649" i="12"/>
  <c r="L649" i="12"/>
  <c r="K186" i="12"/>
  <c r="L186" i="12"/>
  <c r="L422" i="12"/>
  <c r="K422" i="12"/>
  <c r="L357" i="12"/>
  <c r="K357" i="12"/>
  <c r="L361" i="12"/>
  <c r="K361" i="12"/>
  <c r="K471" i="12"/>
  <c r="L471" i="12"/>
  <c r="K91" i="12"/>
  <c r="L91" i="12"/>
  <c r="K487" i="12"/>
  <c r="L487" i="12"/>
  <c r="K509" i="12"/>
  <c r="L509" i="12"/>
  <c r="L81" i="12"/>
  <c r="K81" i="12"/>
  <c r="K684" i="12"/>
  <c r="L684" i="12"/>
  <c r="L383" i="12"/>
  <c r="K383" i="12"/>
  <c r="L401" i="12"/>
  <c r="K401" i="12"/>
  <c r="L602" i="12"/>
  <c r="K602" i="12"/>
  <c r="K389" i="12"/>
  <c r="L389" i="12"/>
  <c r="K276" i="12"/>
  <c r="L276" i="12"/>
  <c r="K672" i="12"/>
  <c r="L672" i="12"/>
  <c r="L565" i="12"/>
  <c r="K565" i="12"/>
  <c r="K600" i="12"/>
  <c r="L600" i="12"/>
  <c r="L257" i="12"/>
  <c r="K257" i="12"/>
  <c r="L70" i="12"/>
  <c r="K70" i="12"/>
  <c r="L416" i="12"/>
  <c r="K416" i="12"/>
  <c r="K378" i="12"/>
  <c r="L378" i="12"/>
  <c r="K679" i="12"/>
  <c r="L679" i="12"/>
  <c r="K110" i="12"/>
  <c r="L110" i="12"/>
  <c r="L521" i="12"/>
  <c r="K521" i="12"/>
  <c r="K313" i="12"/>
  <c r="L313" i="12"/>
  <c r="L613" i="12"/>
  <c r="K613" i="12"/>
  <c r="K94" i="12"/>
  <c r="L94" i="12"/>
  <c r="K478" i="12"/>
  <c r="L478" i="12"/>
  <c r="K298" i="12"/>
  <c r="L298" i="12"/>
  <c r="L220" i="12"/>
  <c r="K220" i="12"/>
  <c r="L447" i="12"/>
  <c r="K447" i="12"/>
  <c r="K248" i="12"/>
  <c r="L248" i="12"/>
  <c r="K114" i="12"/>
  <c r="L114" i="12"/>
  <c r="K578" i="12"/>
  <c r="L578" i="12"/>
  <c r="K429" i="12"/>
  <c r="L429" i="12"/>
  <c r="L528" i="12"/>
  <c r="K528" i="12"/>
  <c r="K473" i="12"/>
  <c r="L473" i="12"/>
  <c r="K253" i="12"/>
  <c r="L253" i="12"/>
  <c r="L488" i="12"/>
  <c r="K488" i="12"/>
  <c r="L346" i="12"/>
  <c r="K346" i="12"/>
  <c r="K179" i="12"/>
  <c r="L179" i="12"/>
  <c r="K461" i="12"/>
  <c r="L461" i="12"/>
  <c r="L631" i="12"/>
  <c r="K631" i="12"/>
  <c r="L349" i="12"/>
  <c r="K349" i="12"/>
  <c r="L400" i="12"/>
  <c r="K400" i="12"/>
  <c r="K482" i="12"/>
  <c r="L482" i="12"/>
  <c r="K122" i="12"/>
  <c r="L122" i="12"/>
  <c r="K367" i="12"/>
  <c r="L367" i="12"/>
  <c r="L123" i="12"/>
  <c r="K123" i="12"/>
  <c r="L203" i="12"/>
  <c r="K203" i="12"/>
  <c r="K239" i="12"/>
  <c r="L239" i="12"/>
  <c r="L319" i="12"/>
  <c r="K319" i="12"/>
  <c r="K732" i="12"/>
  <c r="L732" i="12"/>
  <c r="L181" i="12"/>
  <c r="K181" i="12"/>
  <c r="L555" i="12"/>
  <c r="K555" i="12"/>
  <c r="L330" i="12"/>
  <c r="K330" i="12"/>
  <c r="L729" i="12"/>
  <c r="K729" i="12"/>
  <c r="K339" i="12"/>
  <c r="L339" i="12"/>
  <c r="K581" i="12"/>
  <c r="L581" i="12"/>
  <c r="K350" i="12"/>
  <c r="L350" i="12"/>
  <c r="K135" i="12"/>
  <c r="L135" i="12"/>
  <c r="L266" i="12"/>
  <c r="K266" i="12"/>
  <c r="K391" i="12"/>
  <c r="L391" i="12"/>
  <c r="L455" i="12"/>
  <c r="K455" i="12"/>
  <c r="L72" i="12"/>
  <c r="K72" i="12"/>
  <c r="K539" i="12"/>
  <c r="L539" i="12"/>
  <c r="L192" i="12"/>
  <c r="K192" i="12"/>
  <c r="K229" i="12"/>
  <c r="L229" i="12"/>
  <c r="K553" i="12"/>
  <c r="L553" i="12"/>
  <c r="K372" i="12"/>
  <c r="L372" i="12"/>
  <c r="K345" i="12"/>
  <c r="L345" i="12"/>
  <c r="K290" i="12"/>
  <c r="L290" i="12"/>
  <c r="K100" i="12"/>
  <c r="L100" i="12"/>
  <c r="L214" i="12"/>
  <c r="K214" i="12"/>
  <c r="L368" i="12"/>
  <c r="K368" i="12"/>
  <c r="L258" i="12"/>
  <c r="K258" i="12"/>
  <c r="L268" i="12"/>
  <c r="K268" i="12"/>
  <c r="L580" i="12"/>
  <c r="K580" i="12"/>
  <c r="L299" i="12"/>
  <c r="K299" i="12"/>
  <c r="L710" i="12"/>
  <c r="K710" i="12"/>
  <c r="L614" i="12"/>
  <c r="K614" i="12"/>
  <c r="K183" i="12"/>
  <c r="L183" i="12"/>
  <c r="L651" i="12"/>
  <c r="K651" i="12"/>
  <c r="L97" i="12"/>
  <c r="K97" i="12"/>
  <c r="L219" i="12"/>
  <c r="K219" i="12"/>
  <c r="L561" i="12"/>
  <c r="K561" i="12"/>
  <c r="L503" i="12"/>
  <c r="K503" i="12"/>
  <c r="K138" i="12"/>
  <c r="L138" i="12"/>
  <c r="L512" i="12"/>
  <c r="K512" i="12"/>
  <c r="K398" i="12"/>
  <c r="L398" i="12"/>
  <c r="L335" i="12"/>
  <c r="K335" i="12"/>
  <c r="L418" i="12"/>
  <c r="K418" i="12"/>
  <c r="K277" i="12"/>
  <c r="L277" i="12"/>
  <c r="L681" i="12"/>
  <c r="K681" i="12"/>
  <c r="L692" i="12"/>
  <c r="K692" i="12"/>
  <c r="K628" i="12"/>
  <c r="L628" i="12"/>
  <c r="K218" i="12"/>
  <c r="L218" i="12"/>
  <c r="L548" i="12"/>
  <c r="K548" i="12"/>
  <c r="K216" i="12"/>
  <c r="L216" i="12"/>
  <c r="L226" i="12"/>
  <c r="K226" i="12"/>
  <c r="L161" i="12"/>
  <c r="K161" i="12"/>
  <c r="L594" i="12"/>
  <c r="K594" i="12"/>
  <c r="K353" i="12"/>
  <c r="L353" i="12"/>
  <c r="L475" i="12"/>
  <c r="K475" i="12"/>
  <c r="L318" i="12"/>
  <c r="K318" i="12"/>
  <c r="K355" i="12"/>
  <c r="L355" i="12"/>
  <c r="K387" i="12"/>
  <c r="L387" i="12"/>
  <c r="K92" i="12"/>
  <c r="L92" i="12"/>
  <c r="L731" i="12"/>
  <c r="K731" i="12"/>
  <c r="K354" i="12"/>
  <c r="L354" i="12"/>
  <c r="K419" i="12"/>
  <c r="L419" i="12"/>
  <c r="K446" i="12"/>
  <c r="L446" i="12"/>
  <c r="L292" i="12"/>
  <c r="K292" i="12"/>
  <c r="K285" i="12"/>
  <c r="L285" i="12"/>
  <c r="K252" i="12"/>
  <c r="L252" i="12"/>
  <c r="K379" i="12"/>
  <c r="L379" i="12"/>
  <c r="K288" i="12"/>
  <c r="L288" i="12"/>
  <c r="K683" i="12"/>
  <c r="L683" i="12"/>
  <c r="L699" i="12"/>
  <c r="K699" i="12"/>
  <c r="L622" i="12"/>
  <c r="K622" i="12"/>
  <c r="L155" i="12"/>
  <c r="K155" i="12"/>
  <c r="L616" i="12"/>
  <c r="K616" i="12"/>
  <c r="K395" i="12"/>
  <c r="L395" i="12"/>
  <c r="K464" i="12"/>
  <c r="L464" i="12"/>
  <c r="L116" i="12"/>
  <c r="K116" i="12"/>
  <c r="L173" i="12"/>
  <c r="K173" i="12"/>
  <c r="L204" i="12"/>
  <c r="K204" i="12"/>
  <c r="K705" i="12"/>
  <c r="L705" i="12"/>
  <c r="L163" i="12"/>
  <c r="K163" i="12"/>
  <c r="L601" i="12"/>
  <c r="K601" i="12"/>
  <c r="K467" i="12"/>
  <c r="L467" i="12"/>
  <c r="K377" i="12"/>
  <c r="L377" i="12"/>
  <c r="L432" i="12"/>
  <c r="K432" i="12"/>
  <c r="BR712" i="4" l="1"/>
  <c r="BX712" i="4" s="1"/>
  <c r="BH713" i="4"/>
  <c r="BS713" i="4" s="1"/>
  <c r="BL713" i="4"/>
  <c r="BM713" i="4" s="1"/>
  <c r="BN713" i="4" s="1"/>
  <c r="BO713" i="4" s="1"/>
  <c r="BP713" i="4" s="1"/>
  <c r="AY714" i="4"/>
  <c r="BD714" i="4"/>
  <c r="BW712" i="4"/>
  <c r="D68" i="6"/>
  <c r="F68" i="6" s="1"/>
  <c r="D65" i="6"/>
  <c r="F65" i="6" s="1"/>
  <c r="D64" i="6"/>
  <c r="D66" i="6"/>
  <c r="F66" i="6" s="1"/>
  <c r="CA712" i="4" l="1"/>
  <c r="AF660" i="15"/>
  <c r="BT713" i="4"/>
  <c r="BU713" i="4"/>
  <c r="BV713" i="4" s="1"/>
  <c r="BQ713" i="4"/>
  <c r="BE714" i="4"/>
  <c r="BR713" i="4"/>
  <c r="BY713" i="4"/>
  <c r="BZ713" i="4" s="1"/>
  <c r="AL716" i="15" s="1"/>
  <c r="BK714" i="4"/>
  <c r="BB714" i="4"/>
  <c r="F64" i="6"/>
  <c r="D69" i="6"/>
  <c r="F69" i="6" s="1"/>
  <c r="BC714" i="4" l="1"/>
  <c r="BF714" i="4" s="1"/>
  <c r="BG714" i="4" s="1"/>
  <c r="BA715" i="4"/>
  <c r="AY715" i="4" s="1"/>
  <c r="BW713" i="4"/>
  <c r="BB715" i="4" l="1"/>
  <c r="BK715" i="4"/>
  <c r="BD715" i="4"/>
  <c r="BH714" i="4"/>
  <c r="BS714" i="4" s="1"/>
  <c r="BL714" i="4"/>
  <c r="BX713" i="4"/>
  <c r="CA713" i="4" l="1"/>
  <c r="AF711" i="15"/>
  <c r="BT714" i="4"/>
  <c r="BU714" i="4"/>
  <c r="BV714" i="4" s="1"/>
  <c r="BE715" i="4"/>
  <c r="BM714" i="4"/>
  <c r="BN714" i="4" s="1"/>
  <c r="BO714" i="4" s="1"/>
  <c r="BY714" i="4"/>
  <c r="BZ714" i="4" s="1"/>
  <c r="AL717" i="15" s="1"/>
  <c r="BA716" i="4"/>
  <c r="BC715" i="4"/>
  <c r="BD716" i="4" l="1"/>
  <c r="BE716" i="4" s="1"/>
  <c r="AY716" i="4"/>
  <c r="BP714" i="4"/>
  <c r="BR714" i="4" s="1"/>
  <c r="BF715" i="4"/>
  <c r="BG715" i="4" s="1"/>
  <c r="BW714" i="4" l="1"/>
  <c r="BQ714" i="4"/>
  <c r="BX714" i="4"/>
  <c r="BL715" i="4"/>
  <c r="BH715" i="4"/>
  <c r="BS715" i="4" s="1"/>
  <c r="BK716" i="4"/>
  <c r="BB716" i="4"/>
  <c r="CA714" i="4" l="1"/>
  <c r="AF725" i="15"/>
  <c r="BT715" i="4"/>
  <c r="BU715" i="4"/>
  <c r="BV715" i="4" s="1"/>
  <c r="BY715" i="4"/>
  <c r="BZ715" i="4" s="1"/>
  <c r="AL718" i="15" s="1"/>
  <c r="BM715" i="4"/>
  <c r="BN715" i="4" s="1"/>
  <c r="BO715" i="4" s="1"/>
  <c r="BC716" i="4"/>
  <c r="BF716" i="4" s="1"/>
  <c r="BG716" i="4" s="1"/>
  <c r="BA717" i="4"/>
  <c r="AY717" i="4" l="1"/>
  <c r="BD717" i="4"/>
  <c r="BH716" i="4"/>
  <c r="BS716" i="4" s="1"/>
  <c r="BL716" i="4"/>
  <c r="BM716" i="4" s="1"/>
  <c r="BN716" i="4" s="1"/>
  <c r="BO716" i="4" s="1"/>
  <c r="BP716" i="4" s="1"/>
  <c r="BP715" i="4"/>
  <c r="BR715" i="4" s="1"/>
  <c r="BQ715" i="4" l="1"/>
  <c r="BX715" i="4"/>
  <c r="BT716" i="4"/>
  <c r="BU716" i="4"/>
  <c r="BV716" i="4" s="1"/>
  <c r="BB717" i="4"/>
  <c r="BK717" i="4"/>
  <c r="BQ716" i="4"/>
  <c r="BY716" i="4"/>
  <c r="BZ716" i="4" s="1"/>
  <c r="AL719" i="15" s="1"/>
  <c r="BR716" i="4"/>
  <c r="BE717" i="4"/>
  <c r="BW715" i="4"/>
  <c r="CA715" i="4" l="1"/>
  <c r="AF727" i="15"/>
  <c r="BC717" i="4"/>
  <c r="BF717" i="4" s="1"/>
  <c r="BG717" i="4" s="1"/>
  <c r="BA718" i="4"/>
  <c r="BW716" i="4"/>
  <c r="AY718" i="4" l="1"/>
  <c r="BD718" i="4"/>
  <c r="BH717" i="4"/>
  <c r="BS717" i="4" s="1"/>
  <c r="BL717" i="4"/>
  <c r="BX716" i="4"/>
  <c r="CA716" i="4" l="1"/>
  <c r="AF729" i="15"/>
  <c r="BT717" i="4"/>
  <c r="BU717" i="4"/>
  <c r="BV717" i="4" s="1"/>
  <c r="BE718" i="4"/>
  <c r="BM717" i="4"/>
  <c r="BN717" i="4" s="1"/>
  <c r="BO717" i="4" s="1"/>
  <c r="BY717" i="4"/>
  <c r="BZ717" i="4" s="1"/>
  <c r="AL720" i="15" s="1"/>
  <c r="BB718" i="4"/>
  <c r="BK718" i="4"/>
  <c r="BC718" i="4" l="1"/>
  <c r="BF718" i="4" s="1"/>
  <c r="BG718" i="4" s="1"/>
  <c r="BA719" i="4"/>
  <c r="BP717" i="4"/>
  <c r="BQ717" i="4" s="1"/>
  <c r="AY719" i="4" l="1"/>
  <c r="BD719" i="4"/>
  <c r="BE719" i="4" s="1"/>
  <c r="BW717" i="4"/>
  <c r="BR717" i="4"/>
  <c r="BX717" i="4" s="1"/>
  <c r="BH718" i="4"/>
  <c r="BS718" i="4" s="1"/>
  <c r="BL718" i="4"/>
  <c r="CA717" i="4" l="1"/>
  <c r="AF731" i="15"/>
  <c r="BT718" i="4"/>
  <c r="BU718" i="4"/>
  <c r="BV718" i="4" s="1"/>
  <c r="BM718" i="4"/>
  <c r="BN718" i="4" s="1"/>
  <c r="BO718" i="4" s="1"/>
  <c r="BP718" i="4" s="1"/>
  <c r="BY718" i="4"/>
  <c r="BZ718" i="4" s="1"/>
  <c r="AL33" i="15" s="1"/>
  <c r="BK719" i="4"/>
  <c r="BB719" i="4"/>
  <c r="BQ718" i="4" l="1"/>
  <c r="BW718" i="4"/>
  <c r="BA720" i="4"/>
  <c r="BC719" i="4"/>
  <c r="BF719" i="4" s="1"/>
  <c r="BG719" i="4" s="1"/>
  <c r="BR718" i="4"/>
  <c r="BX718" i="4" l="1"/>
  <c r="AY720" i="4"/>
  <c r="BD720" i="4"/>
  <c r="BH719" i="4"/>
  <c r="BS719" i="4" s="1"/>
  <c r="BL719" i="4"/>
  <c r="CA718" i="4" l="1"/>
  <c r="AF657" i="15"/>
  <c r="BT719" i="4"/>
  <c r="BU719" i="4"/>
  <c r="BV719" i="4" s="1"/>
  <c r="BY719" i="4"/>
  <c r="BZ719" i="4" s="1"/>
  <c r="AL721" i="15" s="1"/>
  <c r="BM719" i="4"/>
  <c r="BN719" i="4" s="1"/>
  <c r="BO719" i="4" s="1"/>
  <c r="BE720" i="4"/>
  <c r="BK720" i="4"/>
  <c r="BB720" i="4"/>
  <c r="BC720" i="4" l="1"/>
  <c r="BF720" i="4" s="1"/>
  <c r="BG720" i="4" s="1"/>
  <c r="BA721" i="4"/>
  <c r="BP719" i="4"/>
  <c r="BQ719" i="4" s="1"/>
  <c r="BW719" i="4" l="1"/>
  <c r="BR719" i="4"/>
  <c r="BX719" i="4" s="1"/>
  <c r="AY721" i="4"/>
  <c r="BD721" i="4"/>
  <c r="BH720" i="4"/>
  <c r="BS720" i="4" s="1"/>
  <c r="BL720" i="4"/>
  <c r="CA719" i="4" l="1"/>
  <c r="AF723" i="15"/>
  <c r="BT720" i="4"/>
  <c r="BU720" i="4"/>
  <c r="BV720" i="4" s="1"/>
  <c r="BY720" i="4"/>
  <c r="BZ720" i="4" s="1"/>
  <c r="AL722" i="15" s="1"/>
  <c r="BB721" i="4"/>
  <c r="BK721" i="4"/>
  <c r="BM720" i="4"/>
  <c r="BN720" i="4" s="1"/>
  <c r="BO720" i="4" s="1"/>
  <c r="BE721" i="4"/>
  <c r="BP720" i="4" l="1"/>
  <c r="BA722" i="4"/>
  <c r="AY722" i="4" s="1"/>
  <c r="BC721" i="4"/>
  <c r="BF721" i="4" s="1"/>
  <c r="BG721" i="4" s="1"/>
  <c r="BH721" i="4" l="1"/>
  <c r="BS721" i="4" s="1"/>
  <c r="BL721" i="4"/>
  <c r="BB722" i="4"/>
  <c r="BK722" i="4"/>
  <c r="BW720" i="4"/>
  <c r="BR720" i="4"/>
  <c r="BX720" i="4" s="1"/>
  <c r="BD722" i="4"/>
  <c r="BQ720" i="4"/>
  <c r="CA720" i="4" l="1"/>
  <c r="AF734" i="15"/>
  <c r="BT721" i="4"/>
  <c r="BU721" i="4"/>
  <c r="BV721" i="4" s="1"/>
  <c r="BC722" i="4"/>
  <c r="BA723" i="4"/>
  <c r="BM721" i="4"/>
  <c r="BN721" i="4" s="1"/>
  <c r="BO721" i="4" s="1"/>
  <c r="BP721" i="4" s="1"/>
  <c r="BQ721" i="4" s="1"/>
  <c r="BY721" i="4"/>
  <c r="BZ721" i="4" s="1"/>
  <c r="AL19" i="15" s="1"/>
  <c r="BE722" i="4"/>
  <c r="BR721" i="4" l="1"/>
  <c r="BF722" i="4"/>
  <c r="BG722" i="4" s="1"/>
  <c r="AY723" i="4"/>
  <c r="BD723" i="4"/>
  <c r="BW721" i="4"/>
  <c r="BH722" i="4" l="1"/>
  <c r="BS722" i="4" s="1"/>
  <c r="BU722" i="4" s="1"/>
  <c r="BV722" i="4" s="1"/>
  <c r="BL722" i="4"/>
  <c r="BM722" i="4" s="1"/>
  <c r="BN722" i="4" s="1"/>
  <c r="BO722" i="4" s="1"/>
  <c r="BP722" i="4" s="1"/>
  <c r="BE723" i="4"/>
  <c r="BX721" i="4"/>
  <c r="BK723" i="4"/>
  <c r="BB723" i="4"/>
  <c r="CA721" i="4" l="1"/>
  <c r="AF446" i="15"/>
  <c r="BT722" i="4"/>
  <c r="BY722" i="4"/>
  <c r="BZ722" i="4" s="1"/>
  <c r="AL723" i="15" s="1"/>
  <c r="BR722" i="4"/>
  <c r="BX722" i="4" s="1"/>
  <c r="AF601" i="15" s="1"/>
  <c r="BA724" i="4"/>
  <c r="BC723" i="4"/>
  <c r="BF723" i="4" s="1"/>
  <c r="BG723" i="4" s="1"/>
  <c r="BW722" i="4"/>
  <c r="BQ722" i="4"/>
  <c r="CA722" i="4" l="1"/>
  <c r="BH723" i="4"/>
  <c r="BS723" i="4" s="1"/>
  <c r="BL723" i="4"/>
  <c r="AY724" i="4"/>
  <c r="BD724" i="4"/>
  <c r="BE724" i="4" s="1"/>
  <c r="BT723" i="4" l="1"/>
  <c r="BU723" i="4"/>
  <c r="BV723" i="4" s="1"/>
  <c r="BK724" i="4"/>
  <c r="BB724" i="4"/>
  <c r="BM723" i="4"/>
  <c r="BN723" i="4" s="1"/>
  <c r="BO723" i="4" s="1"/>
  <c r="BY723" i="4"/>
  <c r="BZ723" i="4" s="1"/>
  <c r="AL724" i="15" s="1"/>
  <c r="BA725" i="4" l="1"/>
  <c r="BC724" i="4"/>
  <c r="BP723" i="4"/>
  <c r="BR723" i="4" s="1"/>
  <c r="BW723" i="4" l="1"/>
  <c r="BQ723" i="4"/>
  <c r="BF724" i="4"/>
  <c r="BG724" i="4" s="1"/>
  <c r="BX723" i="4"/>
  <c r="AY725" i="4"/>
  <c r="BK725" i="4" s="1"/>
  <c r="BD725" i="4"/>
  <c r="CA723" i="4" l="1"/>
  <c r="AF638" i="15"/>
  <c r="BE725" i="4"/>
  <c r="BH724" i="4"/>
  <c r="BS724" i="4" s="1"/>
  <c r="BL724" i="4"/>
  <c r="BB725" i="4"/>
  <c r="BT724" i="4" l="1"/>
  <c r="BU724" i="4"/>
  <c r="BV724" i="4" s="1"/>
  <c r="BM724" i="4"/>
  <c r="BN724" i="4" s="1"/>
  <c r="BO724" i="4" s="1"/>
  <c r="BP724" i="4" s="1"/>
  <c r="BY724" i="4"/>
  <c r="BZ724" i="4" s="1"/>
  <c r="AL21" i="15" s="1"/>
  <c r="BC725" i="4"/>
  <c r="BF725" i="4" s="1"/>
  <c r="BG725" i="4" s="1"/>
  <c r="BA726" i="4"/>
  <c r="BR724" i="4" l="1"/>
  <c r="BX724" i="4" s="1"/>
  <c r="BH725" i="4"/>
  <c r="BS725" i="4" s="1"/>
  <c r="BL725" i="4"/>
  <c r="BQ724" i="4"/>
  <c r="AY726" i="4"/>
  <c r="BD726" i="4"/>
  <c r="CA724" i="4" l="1"/>
  <c r="AF352" i="15"/>
  <c r="BT725" i="4"/>
  <c r="BU725" i="4"/>
  <c r="BV725" i="4" s="1"/>
  <c r="BM725" i="4"/>
  <c r="BN725" i="4" s="1"/>
  <c r="BO725" i="4" s="1"/>
  <c r="BP725" i="4" s="1"/>
  <c r="BY725" i="4"/>
  <c r="BZ725" i="4" s="1"/>
  <c r="AL725" i="15" s="1"/>
  <c r="BE726" i="4"/>
  <c r="BW724" i="4"/>
  <c r="BB726" i="4"/>
  <c r="BK726" i="4"/>
  <c r="BR725" i="4" l="1"/>
  <c r="BQ725" i="4"/>
  <c r="BW725" i="4"/>
  <c r="BC726" i="4"/>
  <c r="BF726" i="4" s="1"/>
  <c r="BG726" i="4" s="1"/>
  <c r="BA727" i="4"/>
  <c r="AY727" i="4" l="1"/>
  <c r="BD727" i="4"/>
  <c r="BE727" i="4" s="1"/>
  <c r="BH726" i="4"/>
  <c r="BS726" i="4" s="1"/>
  <c r="BL726" i="4"/>
  <c r="BX725" i="4"/>
  <c r="CA725" i="4" l="1"/>
  <c r="AF471" i="15"/>
  <c r="BT726" i="4"/>
  <c r="BU726" i="4"/>
  <c r="BV726" i="4" s="1"/>
  <c r="BM726" i="4"/>
  <c r="BN726" i="4" s="1"/>
  <c r="BO726" i="4" s="1"/>
  <c r="BY726" i="4"/>
  <c r="BZ726" i="4" s="1"/>
  <c r="AL726" i="15" s="1"/>
  <c r="BK727" i="4"/>
  <c r="BB727" i="4"/>
  <c r="BA728" i="4" l="1"/>
  <c r="BC727" i="4"/>
  <c r="BP726" i="4"/>
  <c r="BF727" i="4" l="1"/>
  <c r="BG727" i="4" s="1"/>
  <c r="BW726" i="4"/>
  <c r="BR726" i="4"/>
  <c r="BX726" i="4" s="1"/>
  <c r="AY728" i="4"/>
  <c r="BK728" i="4" s="1"/>
  <c r="BD728" i="4"/>
  <c r="BQ726" i="4"/>
  <c r="CA726" i="4" l="1"/>
  <c r="AF510" i="15"/>
  <c r="BE728" i="4"/>
  <c r="BL727" i="4"/>
  <c r="BM727" i="4" s="1"/>
  <c r="BN727" i="4" s="1"/>
  <c r="BO727" i="4" s="1"/>
  <c r="BP727" i="4" s="1"/>
  <c r="BH727" i="4"/>
  <c r="BS727" i="4" s="1"/>
  <c r="BB728" i="4"/>
  <c r="BT727" i="4" l="1"/>
  <c r="BU727" i="4"/>
  <c r="BQ727" i="4"/>
  <c r="BC728" i="4"/>
  <c r="BF728" i="4" s="1"/>
  <c r="BG728" i="4" s="1"/>
  <c r="BA729" i="4"/>
  <c r="BR727" i="4"/>
  <c r="BY727" i="4"/>
  <c r="BZ727" i="4" s="1"/>
  <c r="AL727" i="15" s="1"/>
  <c r="BV727" i="4" l="1"/>
  <c r="BW727" i="4" s="1"/>
  <c r="AY729" i="4"/>
  <c r="BD729" i="4"/>
  <c r="BH728" i="4"/>
  <c r="BS728" i="4" s="1"/>
  <c r="BL728" i="4"/>
  <c r="BX727" i="4" l="1"/>
  <c r="BT728" i="4"/>
  <c r="BU728" i="4"/>
  <c r="BV728" i="4" s="1"/>
  <c r="BM728" i="4"/>
  <c r="BN728" i="4" s="1"/>
  <c r="BO728" i="4" s="1"/>
  <c r="BP728" i="4" s="1"/>
  <c r="BY728" i="4"/>
  <c r="BZ728" i="4" s="1"/>
  <c r="AL728" i="15" s="1"/>
  <c r="BE729" i="4"/>
  <c r="BK729" i="4"/>
  <c r="BB729" i="4"/>
  <c r="CA727" i="4" l="1"/>
  <c r="AF342" i="15"/>
  <c r="BR728" i="4"/>
  <c r="BX728" i="4" s="1"/>
  <c r="BQ728" i="4"/>
  <c r="BC729" i="4"/>
  <c r="BF729" i="4" s="1"/>
  <c r="BG729" i="4" s="1"/>
  <c r="BA730" i="4"/>
  <c r="CA728" i="4" l="1"/>
  <c r="AF344" i="15"/>
  <c r="BW728" i="4"/>
  <c r="BD730" i="4"/>
  <c r="BH729" i="4"/>
  <c r="BS729" i="4" s="1"/>
  <c r="BL729" i="4"/>
  <c r="AY730" i="4"/>
  <c r="BT729" i="4" l="1"/>
  <c r="BU729" i="4"/>
  <c r="BV729" i="4" s="1"/>
  <c r="BB730" i="4"/>
  <c r="BK730" i="4"/>
  <c r="BE730" i="4"/>
  <c r="BM729" i="4"/>
  <c r="BN729" i="4" s="1"/>
  <c r="BO729" i="4" s="1"/>
  <c r="BP729" i="4" s="1"/>
  <c r="BY729" i="4"/>
  <c r="BZ729" i="4" s="1"/>
  <c r="AL729" i="15" s="1"/>
  <c r="BR729" i="4" l="1"/>
  <c r="BA731" i="4"/>
  <c r="BC730" i="4"/>
  <c r="BF730" i="4" s="1"/>
  <c r="BG730" i="4" s="1"/>
  <c r="BQ729" i="4"/>
  <c r="BW729" i="4"/>
  <c r="BH730" i="4" l="1"/>
  <c r="BS730" i="4" s="1"/>
  <c r="BL730" i="4"/>
  <c r="AY731" i="4"/>
  <c r="BD731" i="4"/>
  <c r="BE731" i="4" s="1"/>
  <c r="BX729" i="4"/>
  <c r="CA729" i="4" l="1"/>
  <c r="AF363" i="15"/>
  <c r="BT730" i="4"/>
  <c r="BU730" i="4"/>
  <c r="BV730" i="4" s="1"/>
  <c r="BM730" i="4"/>
  <c r="BN730" i="4" s="1"/>
  <c r="BO730" i="4" s="1"/>
  <c r="BY730" i="4"/>
  <c r="BZ730" i="4" s="1"/>
  <c r="AL13" i="15" s="1"/>
  <c r="BK731" i="4"/>
  <c r="BB731" i="4"/>
  <c r="BA732" i="4" l="1"/>
  <c r="BC731" i="4"/>
  <c r="BP730" i="4"/>
  <c r="BQ730" i="4" s="1"/>
  <c r="BW730" i="4" l="1"/>
  <c r="BF731" i="4"/>
  <c r="BG731" i="4" s="1"/>
  <c r="BR730" i="4"/>
  <c r="BX730" i="4" s="1"/>
  <c r="AY732" i="4"/>
  <c r="BK732" i="4" s="1"/>
  <c r="BD732" i="4"/>
  <c r="CA730" i="4" l="1"/>
  <c r="AF17" i="15"/>
  <c r="BB732" i="4"/>
  <c r="BC732" i="4" s="1"/>
  <c r="BE732" i="4"/>
  <c r="BL731" i="4"/>
  <c r="BM731" i="4" s="1"/>
  <c r="BN731" i="4" s="1"/>
  <c r="BO731" i="4" s="1"/>
  <c r="BH731" i="4"/>
  <c r="BS731" i="4" s="1"/>
  <c r="BA733" i="4" l="1"/>
  <c r="BD733" i="4" s="1"/>
  <c r="BT731" i="4"/>
  <c r="BU731" i="4"/>
  <c r="BV731" i="4" s="1"/>
  <c r="BY731" i="4"/>
  <c r="BZ731" i="4" s="1"/>
  <c r="AL730" i="15" s="1"/>
  <c r="BP731" i="4"/>
  <c r="BQ731" i="4" s="1"/>
  <c r="BF732" i="4"/>
  <c r="BG732" i="4" s="1"/>
  <c r="AY733" i="4" l="1"/>
  <c r="BK733" i="4" s="1"/>
  <c r="BE733" i="4"/>
  <c r="BR731" i="4"/>
  <c r="BW731" i="4"/>
  <c r="BH732" i="4"/>
  <c r="BS732" i="4" s="1"/>
  <c r="BL732" i="4"/>
  <c r="BB733" i="4" l="1"/>
  <c r="BC733" i="4" s="1"/>
  <c r="BT732" i="4"/>
  <c r="BU732" i="4"/>
  <c r="BV732" i="4" s="1"/>
  <c r="BY732" i="4"/>
  <c r="BZ732" i="4" s="1"/>
  <c r="AL731" i="15" s="1"/>
  <c r="BX731" i="4"/>
  <c r="BM732" i="4"/>
  <c r="BN732" i="4" s="1"/>
  <c r="BO732" i="4" s="1"/>
  <c r="CA731" i="4" l="1"/>
  <c r="AF327" i="15"/>
  <c r="BA734" i="4"/>
  <c r="AY734" i="4" s="1"/>
  <c r="BK734" i="4" s="1"/>
  <c r="BP732" i="4"/>
  <c r="BQ732" i="4" s="1"/>
  <c r="BF733" i="4"/>
  <c r="BG733" i="4" s="1"/>
  <c r="BD734" i="4" l="1"/>
  <c r="BE734" i="4" s="1"/>
  <c r="BB734" i="4"/>
  <c r="BL733" i="4"/>
  <c r="BM733" i="4" s="1"/>
  <c r="BH733" i="4"/>
  <c r="BS733" i="4" s="1"/>
  <c r="BW732" i="4"/>
  <c r="BR732" i="4"/>
  <c r="BX732" i="4" s="1"/>
  <c r="CA732" i="4" l="1"/>
  <c r="AF328" i="15"/>
  <c r="BT733" i="4"/>
  <c r="BU733" i="4"/>
  <c r="BV733" i="4" s="1"/>
  <c r="BY733" i="4"/>
  <c r="BZ733" i="4" s="1"/>
  <c r="AL732" i="15" s="1"/>
  <c r="BN733" i="4"/>
  <c r="BA735" i="4"/>
  <c r="BC734" i="4"/>
  <c r="BF734" i="4" s="1"/>
  <c r="BG734" i="4" s="1"/>
  <c r="BO733" i="4" l="1"/>
  <c r="BP733" i="4" s="1"/>
  <c r="BR733" i="4" s="1"/>
  <c r="BX733" i="4" s="1"/>
  <c r="BD735" i="4"/>
  <c r="AY735" i="4"/>
  <c r="BH734" i="4"/>
  <c r="BS734" i="4" s="1"/>
  <c r="BL734" i="4"/>
  <c r="BM734" i="4" s="1"/>
  <c r="BN734" i="4" s="1"/>
  <c r="BO734" i="4" s="1"/>
  <c r="BP734" i="4" s="1"/>
  <c r="CA733" i="4" l="1"/>
  <c r="AF321" i="15"/>
  <c r="BQ733" i="4"/>
  <c r="BT734" i="4"/>
  <c r="BU734" i="4"/>
  <c r="BV734" i="4" s="1"/>
  <c r="BK735" i="4"/>
  <c r="BB735" i="4"/>
  <c r="BQ734" i="4"/>
  <c r="BY734" i="4"/>
  <c r="BZ734" i="4" s="1"/>
  <c r="AL733" i="15" s="1"/>
  <c r="BR734" i="4"/>
  <c r="BW733" i="4"/>
  <c r="BE735" i="4"/>
  <c r="BA736" i="4" l="1"/>
  <c r="AY736" i="4" s="1"/>
  <c r="BK736" i="4" s="1"/>
  <c r="M7" i="8" s="1"/>
  <c r="BC735" i="4"/>
  <c r="BF735" i="4" s="1"/>
  <c r="BG735" i="4" s="1"/>
  <c r="BW734" i="4"/>
  <c r="M46" i="8" l="1"/>
  <c r="M35" i="8"/>
  <c r="M72" i="8" s="1"/>
  <c r="BH735" i="4"/>
  <c r="BS735" i="4" s="1"/>
  <c r="BL735" i="4"/>
  <c r="BD736" i="4"/>
  <c r="BE736" i="4" s="1"/>
  <c r="BB736" i="4"/>
  <c r="BC736" i="4" s="1"/>
  <c r="BX734" i="4"/>
  <c r="CA734" i="4" l="1"/>
  <c r="AF319" i="15"/>
  <c r="BM735" i="4"/>
  <c r="BN735" i="4" s="1"/>
  <c r="BO735" i="4" s="1"/>
  <c r="BP735" i="4" s="1"/>
  <c r="BQ735" i="4" s="1"/>
  <c r="BY735" i="4"/>
  <c r="BZ735" i="4" s="1"/>
  <c r="AL734" i="15" s="1"/>
  <c r="BF736" i="4"/>
  <c r="BG736" i="4" s="1"/>
  <c r="BT735" i="4"/>
  <c r="BU735" i="4"/>
  <c r="BV735" i="4" s="1"/>
  <c r="BW735" i="4" l="1"/>
  <c r="BR735" i="4"/>
  <c r="BL736" i="4"/>
  <c r="BH736" i="4"/>
  <c r="BS736" i="4" l="1"/>
  <c r="BT736" i="4" s="1"/>
  <c r="BX735" i="4"/>
  <c r="BY736" i="4"/>
  <c r="BZ736" i="4" s="1"/>
  <c r="M8" i="8"/>
  <c r="M47" i="8" s="1"/>
  <c r="T47" i="8" s="1"/>
  <c r="BM736" i="4"/>
  <c r="BN736" i="4" s="1"/>
  <c r="BO736" i="4" s="1"/>
  <c r="BP736" i="4" s="1"/>
  <c r="BQ736" i="4" s="1"/>
  <c r="M12" i="8" l="1"/>
  <c r="M51" i="8" s="1"/>
  <c r="T51" i="8" s="1"/>
  <c r="AL735" i="15"/>
  <c r="M24" i="8"/>
  <c r="M63" i="8" s="1"/>
  <c r="T63" i="8" s="1"/>
  <c r="M27" i="8"/>
  <c r="M66" i="8" s="1"/>
  <c r="T66" i="8" s="1"/>
  <c r="M26" i="8"/>
  <c r="M65" i="8" s="1"/>
  <c r="T65" i="8" s="1"/>
  <c r="M25" i="8"/>
  <c r="M64" i="8" s="1"/>
  <c r="T64" i="8" s="1"/>
  <c r="M22" i="8"/>
  <c r="CA735" i="4"/>
  <c r="AF317" i="15"/>
  <c r="M9" i="8"/>
  <c r="M48" i="8" s="1"/>
  <c r="T48" i="8" s="1"/>
  <c r="BU736" i="4"/>
  <c r="BV736" i="4" s="1"/>
  <c r="BW736" i="4" s="1"/>
  <c r="M11" i="8" s="1"/>
  <c r="BR736" i="4"/>
  <c r="M50" i="8" l="1"/>
  <c r="T50" i="8" s="1"/>
  <c r="M34" i="8"/>
  <c r="M71" i="8" s="1"/>
  <c r="M23" i="8"/>
  <c r="M62" i="8" s="1"/>
  <c r="T62" i="8" s="1"/>
  <c r="M61" i="8"/>
  <c r="T61" i="8" s="1"/>
  <c r="BX736" i="4"/>
  <c r="M10" i="8"/>
  <c r="M49" i="8" l="1"/>
  <c r="T49" i="8" s="1"/>
  <c r="M32" i="8"/>
  <c r="M69" i="8" s="1"/>
  <c r="M33" i="8"/>
  <c r="M70" i="8" s="1"/>
  <c r="CA736" i="4"/>
  <c r="M13" i="8" s="1"/>
  <c r="M52" i="8" s="1"/>
  <c r="T52" i="8" s="1"/>
  <c r="AF316" i="15"/>
  <c r="M16" i="8"/>
  <c r="M21" i="8"/>
  <c r="M60" i="8" s="1"/>
  <c r="T60" i="8" s="1"/>
  <c r="M19" i="8"/>
  <c r="M58" i="8" s="1"/>
  <c r="T58" i="8" s="1"/>
  <c r="M18" i="8"/>
  <c r="M20" i="8"/>
  <c r="M59" i="8" s="1"/>
  <c r="T59" i="8" s="1"/>
  <c r="M57" i="8" l="1"/>
  <c r="T57" i="8" s="1"/>
  <c r="M40" i="8"/>
  <c r="M77" i="8" s="1"/>
  <c r="M17" i="8"/>
  <c r="M56" i="8" s="1"/>
  <c r="T56" i="8" s="1"/>
  <c r="M55" i="8"/>
  <c r="T55" i="8" s="1"/>
</calcChain>
</file>

<file path=xl/sharedStrings.xml><?xml version="1.0" encoding="utf-8"?>
<sst xmlns="http://schemas.openxmlformats.org/spreadsheetml/2006/main" count="592" uniqueCount="404">
  <si>
    <t>a</t>
  </si>
  <si>
    <t>b</t>
  </si>
  <si>
    <t>S</t>
  </si>
  <si>
    <t>CN</t>
  </si>
  <si>
    <t>d</t>
  </si>
  <si>
    <t>Sum R</t>
  </si>
  <si>
    <t>Ratio</t>
  </si>
  <si>
    <t>Arena</t>
  </si>
  <si>
    <t>Arena arcillosa</t>
  </si>
  <si>
    <t>Franco arenoso</t>
  </si>
  <si>
    <t>Franco arcilloso arenoso</t>
  </si>
  <si>
    <t>Marga</t>
  </si>
  <si>
    <t>Limo</t>
  </si>
  <si>
    <t>Franco arcilloso</t>
  </si>
  <si>
    <t>Arcilla limosa</t>
  </si>
  <si>
    <t>Arcilla</t>
  </si>
  <si>
    <t>Arcilla arenosa</t>
  </si>
  <si>
    <t>Franco limosa</t>
  </si>
  <si>
    <t>Franco arcillo limoso</t>
  </si>
  <si>
    <t>Valores para diferentes texturas de suelo</t>
  </si>
  <si>
    <t>Textura del suelo</t>
  </si>
  <si>
    <t>Valores para diferentes usos/condiciones de cobertura de suelo</t>
  </si>
  <si>
    <t>Vegetación</t>
  </si>
  <si>
    <t>Condición de la vegetación</t>
  </si>
  <si>
    <t>Suelo tipo B</t>
  </si>
  <si>
    <t>Suelo tipo C</t>
  </si>
  <si>
    <t>Entradas</t>
  </si>
  <si>
    <t>Línea base</t>
  </si>
  <si>
    <t>Escenario 1</t>
  </si>
  <si>
    <t>Escenario 2</t>
  </si>
  <si>
    <t>Coeficientes del modelo</t>
  </si>
  <si>
    <t>Profundidad del suelo (mm)</t>
  </si>
  <si>
    <t>Rango</t>
  </si>
  <si>
    <t>Día</t>
  </si>
  <si>
    <t>Erosión</t>
  </si>
  <si>
    <t>Escenario</t>
  </si>
  <si>
    <t>Pradera</t>
  </si>
  <si>
    <t>Matorral</t>
  </si>
  <si>
    <t>Pastizales arbolados</t>
  </si>
  <si>
    <t>Bosque</t>
  </si>
  <si>
    <t>Instrucciones:</t>
  </si>
  <si>
    <t>Ajuste del factor K</t>
  </si>
  <si>
    <t>NSE</t>
  </si>
  <si>
    <t>RSR</t>
  </si>
  <si>
    <t>KGE</t>
  </si>
  <si>
    <t>OF</t>
  </si>
  <si>
    <t>Indicador</t>
  </si>
  <si>
    <t>Coberturas de suelo</t>
  </si>
  <si>
    <t>Escenarios</t>
  </si>
  <si>
    <t>Aceptabilidad</t>
  </si>
  <si>
    <t>Umbral</t>
  </si>
  <si>
    <t>Precipitación observada (mm)</t>
  </si>
  <si>
    <t>Caudal total simulado (mm)</t>
  </si>
  <si>
    <t>Caudal base simulado (mm)</t>
  </si>
  <si>
    <t>Escorrentía simulada (mm)</t>
  </si>
  <si>
    <t>Percolación simulada (mm)</t>
  </si>
  <si>
    <t>Evapotranspiración real simulada (mm)</t>
  </si>
  <si>
    <t>Beneficios calculados con respecto a línea base</t>
  </si>
  <si>
    <t>Latitud (grados)</t>
  </si>
  <si>
    <t>Constantes</t>
  </si>
  <si>
    <t>Resultados hidrológicos</t>
  </si>
  <si>
    <t>Resultados económicos</t>
  </si>
  <si>
    <t>0.1 – 0.8</t>
  </si>
  <si>
    <t>1 – 10</t>
  </si>
  <si>
    <t>75 – 1000</t>
  </si>
  <si>
    <t>0 – 1</t>
  </si>
  <si>
    <t>0.1 – 0.5</t>
  </si>
  <si>
    <t>Evapotranspiración</t>
  </si>
  <si>
    <t>Evaluación de desempeño</t>
  </si>
  <si>
    <t>Variables meteorológicas ET</t>
  </si>
  <si>
    <t>Variables posición ET</t>
  </si>
  <si>
    <t>1 – 50</t>
  </si>
  <si>
    <t>20 – 100</t>
  </si>
  <si>
    <t>(-) Sur</t>
  </si>
  <si>
    <t>Altitud (m snm)</t>
  </si>
  <si>
    <t>Características del sitio</t>
  </si>
  <si>
    <t>Características del suelo</t>
  </si>
  <si>
    <t>Referencia</t>
  </si>
  <si>
    <t>(+) Norte</t>
  </si>
  <si>
    <t>Caudal subsuperficial</t>
  </si>
  <si>
    <t>Pobre</t>
  </si>
  <si>
    <t>Buena</t>
  </si>
  <si>
    <t>Regular</t>
  </si>
  <si>
    <t>AMUNAS</t>
  </si>
  <si>
    <t>Amuna 1</t>
  </si>
  <si>
    <t>Amuna 2</t>
  </si>
  <si>
    <t>Mampostería de piedra bruta</t>
  </si>
  <si>
    <t>n</t>
  </si>
  <si>
    <t>Mampostería de piedras rectangulares</t>
  </si>
  <si>
    <t>Mampostería de ladrillos, sin revestido</t>
  </si>
  <si>
    <t>Mampostería de ladrillo, revestida</t>
  </si>
  <si>
    <t>Canales de concreto, con revestimiento liso</t>
  </si>
  <si>
    <t>Canales con revestimiento muy liso</t>
  </si>
  <si>
    <t>Canales de tierra en buenas condiciones</t>
  </si>
  <si>
    <t>Canales de tierra con plantas acuáticas</t>
  </si>
  <si>
    <t>Canales irregulares y muy mal conservados</t>
  </si>
  <si>
    <t>Conductos de madera cepillada</t>
  </si>
  <si>
    <t>Barro (vitrificado)</t>
  </si>
  <si>
    <t>Características de las amunas</t>
  </si>
  <si>
    <t>Periodo de calentamiento (días)</t>
  </si>
  <si>
    <t>Indicadores de desempeño</t>
  </si>
  <si>
    <t>*El tiempo de residencia medio (días) del agua infiltrada por la amuna puede considerarse similar al del caudal base o al del interflujo.</t>
  </si>
  <si>
    <t>AM1</t>
  </si>
  <si>
    <t>AM2</t>
  </si>
  <si>
    <t>Cobertura 1</t>
  </si>
  <si>
    <t>Cobertura 2</t>
  </si>
  <si>
    <t>Cobertura 3</t>
  </si>
  <si>
    <t>Costos de vegetación (USD/ha)</t>
  </si>
  <si>
    <t>Total de área considerada (ha)</t>
  </si>
  <si>
    <t>Parámetros combinados de los escenarios</t>
  </si>
  <si>
    <t>Costos de implementación de las amunas</t>
  </si>
  <si>
    <t>Costos de cambio de cobertura</t>
  </si>
  <si>
    <t>Costos de escenario por cambio de cobertura (USD)</t>
  </si>
  <si>
    <t>LB</t>
  </si>
  <si>
    <t>Costo total de implementación (USD)</t>
  </si>
  <si>
    <t>Costos de excavación de los canales (USD)</t>
  </si>
  <si>
    <t>Costos de impermeabilización de los canales (USD)</t>
  </si>
  <si>
    <t>Validación</t>
  </si>
  <si>
    <t>Costos de remoción de vegetación en los canales (USD)</t>
  </si>
  <si>
    <t>Los cuadros naranja pueden ser editados para ingresar variables de entradas, parámetros y configurar el modelo.</t>
  </si>
  <si>
    <t>Calibración antes de la amuna</t>
  </si>
  <si>
    <t>Evaluación de desempeño para el caudal después de la amuna</t>
  </si>
  <si>
    <t>Calibración después de la amuna (opcional)</t>
  </si>
  <si>
    <r>
      <t xml:space="preserve">Número de curva </t>
    </r>
    <r>
      <rPr>
        <i/>
        <sz val="11"/>
        <color theme="1"/>
        <rFont val="Gill Sans"/>
        <family val="2"/>
      </rPr>
      <t>CN</t>
    </r>
    <r>
      <rPr>
        <sz val="11"/>
        <color theme="1"/>
        <rFont val="Gill Sans"/>
        <family val="2"/>
      </rPr>
      <t xml:space="preserve"> (sin unidades)</t>
    </r>
  </si>
  <si>
    <r>
      <t xml:space="preserve">Factor </t>
    </r>
    <r>
      <rPr>
        <i/>
        <sz val="11"/>
        <color theme="1"/>
        <rFont val="Gill Sans"/>
        <family val="2"/>
      </rPr>
      <t>C</t>
    </r>
    <r>
      <rPr>
        <sz val="11"/>
        <color theme="1"/>
        <rFont val="Gill Sans"/>
        <family val="2"/>
      </rPr>
      <t xml:space="preserve"> de USLE (adimensional)</t>
    </r>
  </si>
  <si>
    <r>
      <t xml:space="preserve">Albedo </t>
    </r>
    <r>
      <rPr>
        <i/>
        <sz val="11"/>
        <color theme="1"/>
        <rFont val="Gill Sans"/>
        <family val="2"/>
      </rPr>
      <t>⍺</t>
    </r>
    <r>
      <rPr>
        <sz val="11"/>
        <color theme="1"/>
        <rFont val="Gill Sans"/>
        <family val="2"/>
      </rPr>
      <t xml:space="preserve"> (fracción)</t>
    </r>
  </si>
  <si>
    <r>
      <t xml:space="preserve">Pendiente </t>
    </r>
    <r>
      <rPr>
        <i/>
        <sz val="11"/>
        <color theme="1"/>
        <rFont val="Gill Sans"/>
        <family val="2"/>
      </rPr>
      <t>s</t>
    </r>
    <r>
      <rPr>
        <sz val="11"/>
        <color theme="1"/>
        <rFont val="Gill Sans"/>
        <family val="2"/>
      </rPr>
      <t xml:space="preserve"> (m/m)</t>
    </r>
  </si>
  <si>
    <r>
      <t xml:space="preserve">Capacidad de campo </t>
    </r>
    <r>
      <rPr>
        <i/>
        <sz val="11"/>
        <color theme="1"/>
        <rFont val="Gill Sans"/>
        <family val="2"/>
      </rPr>
      <t>fc</t>
    </r>
    <r>
      <rPr>
        <sz val="11"/>
        <color theme="1"/>
        <rFont val="Gill Sans"/>
        <family val="2"/>
      </rPr>
      <t xml:space="preserve"> (mm/mm)</t>
    </r>
  </si>
  <si>
    <r>
      <t xml:space="preserve">Punto de marchitez </t>
    </r>
    <r>
      <rPr>
        <i/>
        <sz val="11"/>
        <color theme="1"/>
        <rFont val="Gill Sans"/>
        <family val="2"/>
      </rPr>
      <t>wp</t>
    </r>
    <r>
      <rPr>
        <sz val="11"/>
        <color theme="1"/>
        <rFont val="Gill Sans"/>
        <family val="2"/>
      </rPr>
      <t xml:space="preserve"> (mm/mm)</t>
    </r>
  </si>
  <si>
    <r>
      <t xml:space="preserve">Factor </t>
    </r>
    <r>
      <rPr>
        <i/>
        <sz val="11"/>
        <color theme="1"/>
        <rFont val="Gill Sans"/>
        <family val="2"/>
      </rPr>
      <t>K</t>
    </r>
    <r>
      <rPr>
        <sz val="11"/>
        <color theme="1"/>
        <rFont val="Gill Sans"/>
        <family val="2"/>
      </rPr>
      <t xml:space="preserve"> de USLE (adimensional)</t>
    </r>
  </si>
  <si>
    <r>
      <t xml:space="preserve">Coeficiente de nubosidad </t>
    </r>
    <r>
      <rPr>
        <i/>
        <sz val="11"/>
        <color theme="1"/>
        <rFont val="Gill Sans"/>
        <family val="2"/>
      </rPr>
      <t>c</t>
    </r>
  </si>
  <si>
    <r>
      <t xml:space="preserve">Ajuste factor USLE </t>
    </r>
    <r>
      <rPr>
        <i/>
        <sz val="11"/>
        <color theme="1"/>
        <rFont val="Gill Sans"/>
        <family val="2"/>
      </rPr>
      <t>K</t>
    </r>
  </si>
  <si>
    <r>
      <rPr>
        <i/>
        <sz val="11"/>
        <color theme="1"/>
        <rFont val="Gill Sans"/>
        <family val="2"/>
      </rPr>
      <t>RMSE</t>
    </r>
    <r>
      <rPr>
        <sz val="11"/>
        <color theme="1"/>
        <rFont val="Gill Sans"/>
        <family val="2"/>
      </rPr>
      <t xml:space="preserve"> (mm)</t>
    </r>
  </si>
  <si>
    <t>PBIAS (%)</t>
  </si>
  <si>
    <r>
      <t xml:space="preserve">Ancho superior del canal de amuna </t>
    </r>
    <r>
      <rPr>
        <i/>
        <sz val="11"/>
        <color theme="1"/>
        <rFont val="Gill Sans"/>
        <family val="2"/>
      </rPr>
      <t>T</t>
    </r>
    <r>
      <rPr>
        <sz val="11"/>
        <color theme="1"/>
        <rFont val="Gill Sans"/>
        <family val="2"/>
      </rPr>
      <t xml:space="preserve"> (cm)</t>
    </r>
  </si>
  <si>
    <r>
      <t xml:space="preserve">Ancho del fondo del canal de amuna </t>
    </r>
    <r>
      <rPr>
        <i/>
        <sz val="11"/>
        <color theme="1"/>
        <rFont val="Gill Sans"/>
        <family val="2"/>
      </rPr>
      <t>b</t>
    </r>
    <r>
      <rPr>
        <sz val="11"/>
        <color theme="1"/>
        <rFont val="Gill Sans"/>
        <family val="2"/>
      </rPr>
      <t xml:space="preserve"> (cm)</t>
    </r>
  </si>
  <si>
    <r>
      <t xml:space="preserve">Altura del canal de amuna </t>
    </r>
    <r>
      <rPr>
        <i/>
        <sz val="11"/>
        <color theme="1"/>
        <rFont val="Gill Sans"/>
        <family val="2"/>
      </rPr>
      <t>y</t>
    </r>
    <r>
      <rPr>
        <sz val="11"/>
        <color theme="1"/>
        <rFont val="Gill Sans"/>
        <family val="2"/>
      </rPr>
      <t xml:space="preserve"> (cm)</t>
    </r>
  </si>
  <si>
    <r>
      <t xml:space="preserve">Inclinación de las paredes del canal de amuna </t>
    </r>
    <r>
      <rPr>
        <i/>
        <sz val="11"/>
        <color theme="1"/>
        <rFont val="Gill Sans"/>
        <family val="2"/>
      </rPr>
      <t>z</t>
    </r>
  </si>
  <si>
    <r>
      <t xml:space="preserve">Radio hidráulico </t>
    </r>
    <r>
      <rPr>
        <i/>
        <sz val="11"/>
        <color theme="1"/>
        <rFont val="Gill Sans"/>
        <family val="2"/>
      </rPr>
      <t>R</t>
    </r>
    <r>
      <rPr>
        <i/>
        <vertAlign val="subscript"/>
        <sz val="11"/>
        <color theme="1"/>
        <rFont val="Gill Sans"/>
        <family val="2"/>
      </rPr>
      <t>h</t>
    </r>
    <r>
      <rPr>
        <sz val="11"/>
        <color theme="1"/>
        <rFont val="Gill Sans"/>
        <family val="2"/>
      </rPr>
      <t xml:space="preserve"> (m)</t>
    </r>
  </si>
  <si>
    <r>
      <rPr>
        <i/>
        <sz val="11"/>
        <color theme="1"/>
        <rFont val="Gill Sans"/>
        <family val="2"/>
      </rPr>
      <t>LAI</t>
    </r>
    <r>
      <rPr>
        <sz val="11"/>
        <color theme="1"/>
        <rFont val="Gill Sans"/>
        <family val="2"/>
      </rPr>
      <t xml:space="preserve"> (m2/m2)</t>
    </r>
  </si>
  <si>
    <t>⍺ (fracción)</t>
  </si>
  <si>
    <r>
      <t xml:space="preserve">Factor </t>
    </r>
    <r>
      <rPr>
        <i/>
        <sz val="11"/>
        <color theme="1"/>
        <rFont val="Gill Sans"/>
        <family val="2"/>
      </rPr>
      <t>C</t>
    </r>
    <r>
      <rPr>
        <sz val="11"/>
        <color theme="1"/>
        <rFont val="Gill Sans"/>
        <family val="2"/>
      </rPr>
      <t xml:space="preserve"> de USLE</t>
    </r>
  </si>
  <si>
    <r>
      <rPr>
        <i/>
        <sz val="11"/>
        <color theme="1"/>
        <rFont val="Gill Sans"/>
        <family val="2"/>
      </rPr>
      <t>fc</t>
    </r>
    <r>
      <rPr>
        <sz val="11"/>
        <color theme="1"/>
        <rFont val="Gill Sans"/>
        <family val="2"/>
      </rPr>
      <t xml:space="preserve"> (mm/mm)</t>
    </r>
  </si>
  <si>
    <r>
      <rPr>
        <i/>
        <sz val="11"/>
        <color theme="1"/>
        <rFont val="Gill Sans"/>
        <family val="2"/>
      </rPr>
      <t>wp</t>
    </r>
    <r>
      <rPr>
        <sz val="11"/>
        <color theme="1"/>
        <rFont val="Gill Sans"/>
        <family val="2"/>
      </rPr>
      <t xml:space="preserve"> (mm/mm)</t>
    </r>
  </si>
  <si>
    <r>
      <t xml:space="preserve">Factor </t>
    </r>
    <r>
      <rPr>
        <i/>
        <sz val="11"/>
        <color theme="1"/>
        <rFont val="Gill Sans"/>
        <family val="2"/>
      </rPr>
      <t>K</t>
    </r>
    <r>
      <rPr>
        <sz val="11"/>
        <color theme="1"/>
        <rFont val="Gill Sans"/>
        <family val="2"/>
      </rPr>
      <t xml:space="preserve"> de USLE</t>
    </r>
  </si>
  <si>
    <r>
      <t xml:space="preserve">Velocidad del agua máximo en el canal de amuna </t>
    </r>
    <r>
      <rPr>
        <i/>
        <sz val="11"/>
        <color theme="1"/>
        <rFont val="Gill Sans"/>
        <family val="2"/>
      </rPr>
      <t>v</t>
    </r>
    <r>
      <rPr>
        <i/>
        <vertAlign val="subscript"/>
        <sz val="11"/>
        <color theme="1"/>
        <rFont val="Gill Sans"/>
        <family val="2"/>
      </rPr>
      <t>max</t>
    </r>
    <r>
      <rPr>
        <sz val="11"/>
        <color theme="1"/>
        <rFont val="Gill Sans"/>
        <family val="2"/>
      </rPr>
      <t xml:space="preserve"> (m/s)</t>
    </r>
  </si>
  <si>
    <t>Salidas de variables hidrológicas</t>
  </si>
  <si>
    <t>Generación de sedimentos simulada (ton)</t>
  </si>
  <si>
    <r>
      <t>Concentración de sedimentos simulada (g/m</t>
    </r>
    <r>
      <rPr>
        <vertAlign val="superscript"/>
        <sz val="11"/>
        <color theme="1"/>
        <rFont val="Gill Sans"/>
        <family val="2"/>
      </rPr>
      <t>3</t>
    </r>
    <r>
      <rPr>
        <sz val="11"/>
        <color theme="1"/>
        <rFont val="Gill Sans"/>
        <family val="2"/>
      </rPr>
      <t>)</t>
    </r>
  </si>
  <si>
    <t>Costos de implementación de los escenarios</t>
  </si>
  <si>
    <t>Costo-eficiencia de los escenarios</t>
  </si>
  <si>
    <r>
      <t xml:space="preserve">Temperatura máxima - </t>
    </r>
    <r>
      <rPr>
        <b/>
        <i/>
        <sz val="11"/>
        <color theme="0"/>
        <rFont val="Gill Sans"/>
        <family val="2"/>
      </rPr>
      <t>T</t>
    </r>
    <r>
      <rPr>
        <b/>
        <i/>
        <vertAlign val="subscript"/>
        <sz val="11"/>
        <color theme="0"/>
        <rFont val="Gill Sans"/>
        <family val="2"/>
      </rPr>
      <t>max</t>
    </r>
    <r>
      <rPr>
        <b/>
        <sz val="11"/>
        <color theme="0"/>
        <rFont val="Gill Sans"/>
        <family val="2"/>
      </rPr>
      <t xml:space="preserve"> (ºC)</t>
    </r>
  </si>
  <si>
    <r>
      <t xml:space="preserve">Temperatura mínima - </t>
    </r>
    <r>
      <rPr>
        <b/>
        <i/>
        <sz val="11"/>
        <color theme="0"/>
        <rFont val="Gill Sans"/>
        <family val="2"/>
      </rPr>
      <t>T</t>
    </r>
    <r>
      <rPr>
        <b/>
        <i/>
        <vertAlign val="subscript"/>
        <sz val="11"/>
        <color theme="0"/>
        <rFont val="Gill Sans"/>
        <family val="2"/>
      </rPr>
      <t>min</t>
    </r>
    <r>
      <rPr>
        <b/>
        <sz val="11"/>
        <color theme="0"/>
        <rFont val="Gill Sans"/>
        <family val="2"/>
      </rPr>
      <t xml:space="preserve"> (ºC)</t>
    </r>
  </si>
  <si>
    <r>
      <t xml:space="preserve">Precipitación - </t>
    </r>
    <r>
      <rPr>
        <b/>
        <i/>
        <sz val="11"/>
        <color theme="0"/>
        <rFont val="Gill Sans"/>
        <family val="2"/>
      </rPr>
      <t>P</t>
    </r>
    <r>
      <rPr>
        <b/>
        <sz val="11"/>
        <color theme="0"/>
        <rFont val="Gill Sans"/>
        <family val="2"/>
      </rPr>
      <t xml:space="preserve"> (mm)</t>
    </r>
  </si>
  <si>
    <r>
      <t xml:space="preserve">Evapotranspiración - </t>
    </r>
    <r>
      <rPr>
        <b/>
        <i/>
        <sz val="11"/>
        <color theme="0"/>
        <rFont val="Gill Sans"/>
        <family val="2"/>
      </rPr>
      <t>ET</t>
    </r>
    <r>
      <rPr>
        <b/>
        <sz val="11"/>
        <color theme="0"/>
        <rFont val="Gill Sans"/>
        <family val="2"/>
      </rPr>
      <t xml:space="preserve"> (mm)</t>
    </r>
  </si>
  <si>
    <r>
      <t xml:space="preserve">Caudal observado - </t>
    </r>
    <r>
      <rPr>
        <b/>
        <i/>
        <sz val="11"/>
        <color theme="0"/>
        <rFont val="Gill Sans"/>
        <family val="2"/>
      </rPr>
      <t>Q</t>
    </r>
    <r>
      <rPr>
        <b/>
        <i/>
        <vertAlign val="subscript"/>
        <sz val="11"/>
        <color theme="0"/>
        <rFont val="Gill Sans"/>
        <family val="2"/>
      </rPr>
      <t>obs</t>
    </r>
    <r>
      <rPr>
        <b/>
        <sz val="11"/>
        <color theme="0"/>
        <rFont val="Gill Sans"/>
        <family val="2"/>
      </rPr>
      <t xml:space="preserve"> (mm)</t>
    </r>
  </si>
  <si>
    <r>
      <t xml:space="preserve">Caudal observado luego de la amuna - </t>
    </r>
    <r>
      <rPr>
        <b/>
        <i/>
        <sz val="11"/>
        <color theme="0"/>
        <rFont val="Gill Sans"/>
        <family val="2"/>
      </rPr>
      <t>Q</t>
    </r>
    <r>
      <rPr>
        <b/>
        <i/>
        <vertAlign val="subscript"/>
        <sz val="11"/>
        <color theme="0"/>
        <rFont val="Gill Sans"/>
        <family val="2"/>
      </rPr>
      <t>obs am</t>
    </r>
    <r>
      <rPr>
        <b/>
        <sz val="11"/>
        <color theme="0"/>
        <rFont val="Gill Sans"/>
        <family val="2"/>
      </rPr>
      <t xml:space="preserve"> (mm)</t>
    </r>
  </si>
  <si>
    <r>
      <t xml:space="preserve">Temperatura promedio - </t>
    </r>
    <r>
      <rPr>
        <b/>
        <i/>
        <sz val="11"/>
        <color theme="0"/>
        <rFont val="Gill Sans"/>
        <family val="2"/>
      </rPr>
      <t>T</t>
    </r>
    <r>
      <rPr>
        <b/>
        <sz val="11"/>
        <color theme="0"/>
        <rFont val="Gill Sans"/>
        <family val="2"/>
      </rPr>
      <t xml:space="preserve"> (°C)</t>
    </r>
  </si>
  <si>
    <r>
      <t xml:space="preserve">Presión de vapor de saturación - </t>
    </r>
    <r>
      <rPr>
        <b/>
        <i/>
        <sz val="11"/>
        <color theme="0"/>
        <rFont val="Gill Sans"/>
        <family val="2"/>
      </rPr>
      <t>e</t>
    </r>
    <r>
      <rPr>
        <b/>
        <i/>
        <vertAlign val="subscript"/>
        <sz val="11"/>
        <color theme="0"/>
        <rFont val="Gill Sans"/>
        <family val="2"/>
      </rPr>
      <t>0</t>
    </r>
    <r>
      <rPr>
        <b/>
        <sz val="11"/>
        <color theme="0"/>
        <rFont val="Gill Sans"/>
        <family val="2"/>
      </rPr>
      <t xml:space="preserve"> (kPa)</t>
    </r>
  </si>
  <si>
    <r>
      <t xml:space="preserve">Pendiente de la curva Temperatura - Presión de saturación - </t>
    </r>
    <r>
      <rPr>
        <b/>
        <i/>
        <sz val="11"/>
        <color theme="0"/>
        <rFont val="Gill Sans"/>
        <family val="2"/>
      </rPr>
      <t>Δ</t>
    </r>
    <r>
      <rPr>
        <b/>
        <sz val="11"/>
        <color theme="0"/>
        <rFont val="Gill Sans"/>
        <family val="2"/>
      </rPr>
      <t xml:space="preserve"> (kPa/°C)</t>
    </r>
  </si>
  <si>
    <r>
      <t xml:space="preserve">Calor latente de vaporización - </t>
    </r>
    <r>
      <rPr>
        <b/>
        <i/>
        <sz val="11"/>
        <color theme="0"/>
        <rFont val="Gill Sans"/>
        <family val="2"/>
      </rPr>
      <t>λ</t>
    </r>
    <r>
      <rPr>
        <b/>
        <sz val="11"/>
        <color theme="0"/>
        <rFont val="Gill Sans"/>
        <family val="2"/>
      </rPr>
      <t xml:space="preserve"> (MJ/kg)</t>
    </r>
  </si>
  <si>
    <r>
      <t xml:space="preserve">Constante psicrométrica - </t>
    </r>
    <r>
      <rPr>
        <b/>
        <i/>
        <sz val="11"/>
        <color theme="0"/>
        <rFont val="Gill Sans"/>
        <family val="2"/>
      </rPr>
      <t>γ</t>
    </r>
    <r>
      <rPr>
        <b/>
        <sz val="11"/>
        <color theme="0"/>
        <rFont val="Gill Sans"/>
        <family val="2"/>
      </rPr>
      <t xml:space="preserve"> (kPa/°C)</t>
    </r>
  </si>
  <si>
    <r>
      <t>(α</t>
    </r>
    <r>
      <rPr>
        <b/>
        <vertAlign val="subscript"/>
        <sz val="11"/>
        <color theme="0"/>
        <rFont val="Gill Sans"/>
        <family val="2"/>
      </rPr>
      <t>etp</t>
    </r>
    <r>
      <rPr>
        <b/>
        <sz val="11"/>
        <color theme="0"/>
        <rFont val="Gill Sans"/>
        <family val="2"/>
      </rPr>
      <t>·Δ)/(λ(Δ+γ))</t>
    </r>
  </si>
  <si>
    <r>
      <t xml:space="preserve">Declinación solar - </t>
    </r>
    <r>
      <rPr>
        <b/>
        <i/>
        <sz val="11"/>
        <color theme="0"/>
        <rFont val="Gill Sans"/>
        <family val="2"/>
      </rPr>
      <t>δ</t>
    </r>
  </si>
  <si>
    <r>
      <t xml:space="preserve">Radiación de onda corta - </t>
    </r>
    <r>
      <rPr>
        <b/>
        <i/>
        <sz val="11"/>
        <color theme="0"/>
        <rFont val="Gill Sans"/>
        <family val="2"/>
      </rPr>
      <t>H</t>
    </r>
    <r>
      <rPr>
        <b/>
        <i/>
        <vertAlign val="subscript"/>
        <sz val="11"/>
        <color theme="0"/>
        <rFont val="Gill Sans"/>
        <family val="2"/>
      </rPr>
      <t>sw</t>
    </r>
  </si>
  <si>
    <r>
      <t xml:space="preserve">Radiación de onda larga - </t>
    </r>
    <r>
      <rPr>
        <b/>
        <i/>
        <sz val="11"/>
        <color theme="0"/>
        <rFont val="Gill Sans"/>
        <family val="2"/>
      </rPr>
      <t>H</t>
    </r>
    <r>
      <rPr>
        <b/>
        <i/>
        <vertAlign val="subscript"/>
        <sz val="11"/>
        <color theme="0"/>
        <rFont val="Gill Sans"/>
        <family val="2"/>
      </rPr>
      <t>lw</t>
    </r>
  </si>
  <si>
    <t>Presión atmosférica (kPa)</t>
  </si>
  <si>
    <r>
      <t xml:space="preserve">Nubosidad </t>
    </r>
    <r>
      <rPr>
        <i/>
        <sz val="11"/>
        <color theme="1"/>
        <rFont val="Gill Sans"/>
        <family val="2"/>
      </rPr>
      <t>c</t>
    </r>
  </si>
  <si>
    <r>
      <t xml:space="preserve">Capacidad de campo </t>
    </r>
    <r>
      <rPr>
        <i/>
        <sz val="11"/>
        <color theme="1"/>
        <rFont val="Gill Sans"/>
        <family val="2"/>
      </rPr>
      <t>fc</t>
    </r>
    <r>
      <rPr>
        <sz val="11"/>
        <color theme="1"/>
        <rFont val="Gill Sans"/>
        <family val="2"/>
      </rPr>
      <t xml:space="preserve"> (mm)</t>
    </r>
  </si>
  <si>
    <r>
      <t xml:space="preserve">Punto de marchitez </t>
    </r>
    <r>
      <rPr>
        <i/>
        <sz val="11"/>
        <color theme="1"/>
        <rFont val="Gill Sans"/>
        <family val="2"/>
      </rPr>
      <t>wp</t>
    </r>
    <r>
      <rPr>
        <sz val="11"/>
        <color theme="1"/>
        <rFont val="Gill Sans"/>
        <family val="2"/>
      </rPr>
      <t xml:space="preserve"> (mm)</t>
    </r>
  </si>
  <si>
    <r>
      <t>Coeficiente r</t>
    </r>
    <r>
      <rPr>
        <sz val="11"/>
        <color theme="1"/>
        <rFont val="Gill Sans"/>
        <family val="2"/>
      </rPr>
      <t xml:space="preserve"> de </t>
    </r>
    <r>
      <rPr>
        <i/>
        <sz val="11"/>
        <color theme="1"/>
        <rFont val="Gill Sans"/>
        <family val="2"/>
      </rPr>
      <t>LAI</t>
    </r>
  </si>
  <si>
    <r>
      <t xml:space="preserve">Retención potencial </t>
    </r>
    <r>
      <rPr>
        <i/>
        <sz val="11"/>
        <color theme="1"/>
        <rFont val="Gill Sans"/>
        <family val="2"/>
      </rPr>
      <t>S</t>
    </r>
    <r>
      <rPr>
        <sz val="11"/>
        <color theme="1"/>
        <rFont val="Gill Sans"/>
        <family val="2"/>
      </rPr>
      <t xml:space="preserve"> (mm)</t>
    </r>
  </si>
  <si>
    <t>Albedo ⍺ (%)</t>
  </si>
  <si>
    <r>
      <t>⍺</t>
    </r>
    <r>
      <rPr>
        <vertAlign val="subscript"/>
        <sz val="11"/>
        <color theme="1"/>
        <rFont val="Gill Sans"/>
        <family val="2"/>
      </rPr>
      <t>i</t>
    </r>
    <r>
      <rPr>
        <sz val="11"/>
        <color theme="1"/>
        <rFont val="Gill Sans"/>
        <family val="2"/>
      </rPr>
      <t xml:space="preserve"> (interflujo) (1/día)</t>
    </r>
  </si>
  <si>
    <r>
      <t>⍺</t>
    </r>
    <r>
      <rPr>
        <vertAlign val="subscript"/>
        <sz val="11"/>
        <color theme="1"/>
        <rFont val="Gill Sans"/>
        <family val="2"/>
      </rPr>
      <t>b</t>
    </r>
    <r>
      <rPr>
        <sz val="11"/>
        <color theme="1"/>
        <rFont val="Gill Sans"/>
        <family val="2"/>
      </rPr>
      <t xml:space="preserve"> (caudal base) (1/día)</t>
    </r>
  </si>
  <si>
    <r>
      <rPr>
        <i/>
        <sz val="11"/>
        <color theme="1"/>
        <rFont val="Gill Sans"/>
        <family val="2"/>
      </rPr>
      <t>K</t>
    </r>
    <r>
      <rPr>
        <sz val="11"/>
        <color theme="1"/>
        <rFont val="Gill Sans"/>
        <family val="2"/>
      </rPr>
      <t xml:space="preserve"> (met)</t>
    </r>
  </si>
  <si>
    <t>θ</t>
  </si>
  <si>
    <t>L·S</t>
  </si>
  <si>
    <t>K·L·S·C</t>
  </si>
  <si>
    <r>
      <t xml:space="preserve">Caudal simulado – </t>
    </r>
    <r>
      <rPr>
        <b/>
        <i/>
        <sz val="11"/>
        <color theme="0"/>
        <rFont val="Gill Sans"/>
        <family val="2"/>
      </rPr>
      <t>Q</t>
    </r>
    <r>
      <rPr>
        <b/>
        <i/>
        <vertAlign val="subscript"/>
        <sz val="11"/>
        <color theme="0"/>
        <rFont val="Gill Sans"/>
        <family val="2"/>
      </rPr>
      <t>sim</t>
    </r>
    <r>
      <rPr>
        <b/>
        <sz val="11"/>
        <color theme="0"/>
        <rFont val="Gill Sans"/>
        <family val="2"/>
      </rPr>
      <t xml:space="preserve"> (mm)</t>
    </r>
  </si>
  <si>
    <r>
      <rPr>
        <b/>
        <i/>
        <sz val="11"/>
        <color theme="0"/>
        <rFont val="Gill Sans"/>
        <family val="2"/>
      </rPr>
      <t>Q</t>
    </r>
    <r>
      <rPr>
        <b/>
        <i/>
        <vertAlign val="subscript"/>
        <sz val="11"/>
        <color theme="0"/>
        <rFont val="Gill Sans"/>
        <family val="2"/>
      </rPr>
      <t xml:space="preserve">obs </t>
    </r>
    <r>
      <rPr>
        <b/>
        <sz val="11"/>
        <color theme="0"/>
        <rFont val="Gill Sans"/>
        <family val="2"/>
      </rPr>
      <t xml:space="preserve">– </t>
    </r>
    <r>
      <rPr>
        <b/>
        <i/>
        <sz val="11"/>
        <color theme="0"/>
        <rFont val="Gill Sans"/>
        <family val="2"/>
      </rPr>
      <t>Q</t>
    </r>
    <r>
      <rPr>
        <b/>
        <i/>
        <vertAlign val="subscript"/>
        <sz val="11"/>
        <color theme="0"/>
        <rFont val="Gill Sans"/>
        <family val="2"/>
      </rPr>
      <t>sim</t>
    </r>
    <r>
      <rPr>
        <b/>
        <sz val="11"/>
        <color theme="0"/>
        <rFont val="Gill Sans"/>
        <family val="2"/>
      </rPr>
      <t xml:space="preserve"> (mm)</t>
    </r>
  </si>
  <si>
    <r>
      <rPr>
        <b/>
        <i/>
        <sz val="11"/>
        <color theme="0"/>
        <rFont val="Gill Sans"/>
        <family val="2"/>
      </rPr>
      <t>Q</t>
    </r>
    <r>
      <rPr>
        <b/>
        <i/>
        <vertAlign val="subscript"/>
        <sz val="11"/>
        <color theme="0"/>
        <rFont val="Gill Sans"/>
        <family val="2"/>
      </rPr>
      <t xml:space="preserve">obs </t>
    </r>
    <r>
      <rPr>
        <b/>
        <sz val="11"/>
        <color theme="0"/>
        <rFont val="Gill Sans"/>
        <family val="2"/>
      </rPr>
      <t xml:space="preserve">– </t>
    </r>
    <r>
      <rPr>
        <b/>
        <i/>
        <sz val="11"/>
        <color theme="0"/>
        <rFont val="Gill Sans"/>
        <family val="2"/>
      </rPr>
      <t>μ</t>
    </r>
    <r>
      <rPr>
        <b/>
        <vertAlign val="subscript"/>
        <sz val="11"/>
        <color theme="0"/>
        <rFont val="Gill Sans"/>
        <family val="2"/>
      </rPr>
      <t>obs</t>
    </r>
    <r>
      <rPr>
        <b/>
        <sz val="11"/>
        <color theme="0"/>
        <rFont val="Gill Sans"/>
        <family val="2"/>
      </rPr>
      <t xml:space="preserve"> (mm)</t>
    </r>
  </si>
  <si>
    <r>
      <rPr>
        <b/>
        <i/>
        <sz val="11"/>
        <color theme="0"/>
        <rFont val="Gill Sans"/>
        <family val="2"/>
      </rPr>
      <t>(Q</t>
    </r>
    <r>
      <rPr>
        <b/>
        <i/>
        <vertAlign val="subscript"/>
        <sz val="11"/>
        <color theme="0"/>
        <rFont val="Gill Sans"/>
        <family val="2"/>
      </rPr>
      <t xml:space="preserve">obs </t>
    </r>
    <r>
      <rPr>
        <b/>
        <sz val="11"/>
        <color theme="0"/>
        <rFont val="Gill Sans"/>
        <family val="2"/>
      </rPr>
      <t xml:space="preserve">– </t>
    </r>
    <r>
      <rPr>
        <b/>
        <i/>
        <sz val="11"/>
        <color theme="0"/>
        <rFont val="Gill Sans"/>
        <family val="2"/>
      </rPr>
      <t>Q</t>
    </r>
    <r>
      <rPr>
        <b/>
        <i/>
        <vertAlign val="subscript"/>
        <sz val="11"/>
        <color theme="0"/>
        <rFont val="Gill Sans"/>
        <family val="2"/>
      </rPr>
      <t>sim</t>
    </r>
    <r>
      <rPr>
        <b/>
        <i/>
        <sz val="11"/>
        <color theme="0"/>
        <rFont val="Gill Sans"/>
        <family val="2"/>
      </rPr>
      <t>)</t>
    </r>
    <r>
      <rPr>
        <b/>
        <i/>
        <vertAlign val="superscript"/>
        <sz val="11"/>
        <color theme="0"/>
        <rFont val="Gill Sans"/>
        <family val="2"/>
      </rPr>
      <t>2</t>
    </r>
    <r>
      <rPr>
        <b/>
        <sz val="11"/>
        <color theme="0"/>
        <rFont val="Gill Sans"/>
        <family val="2"/>
      </rPr>
      <t xml:space="preserve"> (mm</t>
    </r>
    <r>
      <rPr>
        <b/>
        <vertAlign val="superscript"/>
        <sz val="11"/>
        <color theme="0"/>
        <rFont val="Gill Sans"/>
        <family val="2"/>
      </rPr>
      <t>2</t>
    </r>
    <r>
      <rPr>
        <b/>
        <sz val="11"/>
        <color theme="0"/>
        <rFont val="Gill Sans"/>
        <family val="2"/>
      </rPr>
      <t>)</t>
    </r>
  </si>
  <si>
    <r>
      <rPr>
        <b/>
        <i/>
        <sz val="11"/>
        <color theme="0"/>
        <rFont val="Gill Sans"/>
        <family val="2"/>
      </rPr>
      <t>(Q</t>
    </r>
    <r>
      <rPr>
        <b/>
        <i/>
        <vertAlign val="subscript"/>
        <sz val="11"/>
        <color theme="0"/>
        <rFont val="Gill Sans"/>
        <family val="2"/>
      </rPr>
      <t xml:space="preserve">obs </t>
    </r>
    <r>
      <rPr>
        <b/>
        <sz val="11"/>
        <color theme="0"/>
        <rFont val="Gill Sans"/>
        <family val="2"/>
      </rPr>
      <t>– μ</t>
    </r>
    <r>
      <rPr>
        <b/>
        <i/>
        <vertAlign val="subscript"/>
        <sz val="11"/>
        <color theme="0"/>
        <rFont val="Gill Sans"/>
        <family val="2"/>
      </rPr>
      <t>obs</t>
    </r>
    <r>
      <rPr>
        <b/>
        <i/>
        <sz val="11"/>
        <color theme="0"/>
        <rFont val="Gill Sans"/>
        <family val="2"/>
      </rPr>
      <t>)</t>
    </r>
    <r>
      <rPr>
        <b/>
        <i/>
        <vertAlign val="superscript"/>
        <sz val="11"/>
        <color theme="0"/>
        <rFont val="Gill Sans"/>
        <family val="2"/>
      </rPr>
      <t>2</t>
    </r>
    <r>
      <rPr>
        <b/>
        <sz val="11"/>
        <color theme="0"/>
        <rFont val="Gill Sans"/>
        <family val="2"/>
      </rPr>
      <t xml:space="preserve"> (mm</t>
    </r>
    <r>
      <rPr>
        <b/>
        <vertAlign val="superscript"/>
        <sz val="11"/>
        <color theme="0"/>
        <rFont val="Gill Sans"/>
        <family val="2"/>
      </rPr>
      <t>2</t>
    </r>
    <r>
      <rPr>
        <b/>
        <sz val="11"/>
        <color theme="0"/>
        <rFont val="Gill Sans"/>
        <family val="2"/>
      </rPr>
      <t>)</t>
    </r>
  </si>
  <si>
    <r>
      <rPr>
        <b/>
        <i/>
        <sz val="11"/>
        <color theme="0"/>
        <rFont val="Gill Sans"/>
        <family val="2"/>
      </rPr>
      <t>Q</t>
    </r>
    <r>
      <rPr>
        <b/>
        <i/>
        <vertAlign val="subscript"/>
        <sz val="11"/>
        <color theme="0"/>
        <rFont val="Gill Sans"/>
        <family val="2"/>
      </rPr>
      <t xml:space="preserve">sim </t>
    </r>
    <r>
      <rPr>
        <b/>
        <sz val="11"/>
        <color theme="0"/>
        <rFont val="Gill Sans"/>
        <family val="2"/>
      </rPr>
      <t xml:space="preserve">– </t>
    </r>
    <r>
      <rPr>
        <b/>
        <i/>
        <sz val="11"/>
        <color theme="0"/>
        <rFont val="Gill Sans"/>
        <family val="2"/>
      </rPr>
      <t>μ</t>
    </r>
    <r>
      <rPr>
        <b/>
        <vertAlign val="subscript"/>
        <sz val="11"/>
        <color theme="0"/>
        <rFont val="Gill Sans"/>
        <family val="2"/>
      </rPr>
      <t>sim</t>
    </r>
    <r>
      <rPr>
        <b/>
        <sz val="11"/>
        <color theme="0"/>
        <rFont val="Gill Sans"/>
        <family val="2"/>
      </rPr>
      <t xml:space="preserve"> (mm)</t>
    </r>
  </si>
  <si>
    <r>
      <rPr>
        <b/>
        <i/>
        <sz val="11"/>
        <color theme="0"/>
        <rFont val="Gill Sans"/>
        <family val="2"/>
      </rPr>
      <t>(Q</t>
    </r>
    <r>
      <rPr>
        <b/>
        <i/>
        <vertAlign val="subscript"/>
        <sz val="11"/>
        <color theme="0"/>
        <rFont val="Gill Sans"/>
        <family val="2"/>
      </rPr>
      <t xml:space="preserve">sim </t>
    </r>
    <r>
      <rPr>
        <b/>
        <sz val="11"/>
        <color theme="0"/>
        <rFont val="Gill Sans"/>
        <family val="2"/>
      </rPr>
      <t>– μ</t>
    </r>
    <r>
      <rPr>
        <b/>
        <i/>
        <vertAlign val="subscript"/>
        <sz val="11"/>
        <color theme="0"/>
        <rFont val="Gill Sans"/>
        <family val="2"/>
      </rPr>
      <t>sim</t>
    </r>
    <r>
      <rPr>
        <b/>
        <i/>
        <sz val="11"/>
        <color theme="0"/>
        <rFont val="Gill Sans"/>
        <family val="2"/>
      </rPr>
      <t>)</t>
    </r>
    <r>
      <rPr>
        <b/>
        <i/>
        <vertAlign val="superscript"/>
        <sz val="11"/>
        <color theme="0"/>
        <rFont val="Gill Sans"/>
        <family val="2"/>
      </rPr>
      <t>2</t>
    </r>
    <r>
      <rPr>
        <b/>
        <sz val="11"/>
        <color theme="0"/>
        <rFont val="Gill Sans"/>
        <family val="2"/>
      </rPr>
      <t xml:space="preserve"> (mm</t>
    </r>
    <r>
      <rPr>
        <b/>
        <vertAlign val="superscript"/>
        <sz val="11"/>
        <color theme="0"/>
        <rFont val="Gill Sans"/>
        <family val="2"/>
      </rPr>
      <t>2</t>
    </r>
    <r>
      <rPr>
        <b/>
        <sz val="11"/>
        <color theme="0"/>
        <rFont val="Gill Sans"/>
        <family val="2"/>
      </rPr>
      <t>)</t>
    </r>
  </si>
  <si>
    <r>
      <rPr>
        <b/>
        <i/>
        <sz val="11"/>
        <color theme="0"/>
        <rFont val="Gill Sans"/>
        <family val="2"/>
      </rPr>
      <t>(Q</t>
    </r>
    <r>
      <rPr>
        <b/>
        <i/>
        <vertAlign val="subscript"/>
        <sz val="11"/>
        <color theme="0"/>
        <rFont val="Gill Sans"/>
        <family val="2"/>
      </rPr>
      <t xml:space="preserve">obs </t>
    </r>
    <r>
      <rPr>
        <b/>
        <sz val="11"/>
        <color theme="0"/>
        <rFont val="Gill Sans"/>
        <family val="2"/>
      </rPr>
      <t xml:space="preserve">– </t>
    </r>
    <r>
      <rPr>
        <b/>
        <i/>
        <sz val="11"/>
        <color theme="0"/>
        <rFont val="Gill Sans"/>
        <family val="2"/>
      </rPr>
      <t>μ</t>
    </r>
    <r>
      <rPr>
        <b/>
        <vertAlign val="subscript"/>
        <sz val="11"/>
        <color theme="0"/>
        <rFont val="Gill Sans"/>
        <family val="2"/>
      </rPr>
      <t>obs</t>
    </r>
    <r>
      <rPr>
        <b/>
        <sz val="11"/>
        <color theme="0"/>
        <rFont val="Gill Sans"/>
        <family val="2"/>
      </rPr>
      <t>) (Q</t>
    </r>
    <r>
      <rPr>
        <b/>
        <vertAlign val="subscript"/>
        <sz val="11"/>
        <color theme="0"/>
        <rFont val="Gill Sans"/>
        <family val="2"/>
      </rPr>
      <t>sim</t>
    </r>
    <r>
      <rPr>
        <b/>
        <sz val="11"/>
        <color theme="0"/>
        <rFont val="Gill Sans"/>
        <family val="2"/>
      </rPr>
      <t xml:space="preserve"> – μ</t>
    </r>
    <r>
      <rPr>
        <b/>
        <vertAlign val="subscript"/>
        <sz val="11"/>
        <color theme="0"/>
        <rFont val="Gill Sans"/>
        <family val="2"/>
      </rPr>
      <t>sim</t>
    </r>
    <r>
      <rPr>
        <b/>
        <sz val="11"/>
        <color theme="0"/>
        <rFont val="Gill Sans"/>
        <family val="2"/>
      </rPr>
      <t>) (mm</t>
    </r>
    <r>
      <rPr>
        <b/>
        <vertAlign val="superscript"/>
        <sz val="11"/>
        <color theme="0"/>
        <rFont val="Gill Sans"/>
        <family val="2"/>
      </rPr>
      <t>2</t>
    </r>
    <r>
      <rPr>
        <b/>
        <sz val="11"/>
        <color theme="0"/>
        <rFont val="Gill Sans"/>
        <family val="2"/>
      </rPr>
      <t>)</t>
    </r>
  </si>
  <si>
    <r>
      <t xml:space="preserve">Evapotranspiración potencial - </t>
    </r>
    <r>
      <rPr>
        <b/>
        <i/>
        <sz val="11"/>
        <color theme="0"/>
        <rFont val="Gill Sans"/>
        <family val="2"/>
      </rPr>
      <t>ET</t>
    </r>
    <r>
      <rPr>
        <b/>
        <i/>
        <vertAlign val="subscript"/>
        <sz val="11"/>
        <color theme="0"/>
        <rFont val="Gill Sans"/>
        <family val="2"/>
      </rPr>
      <t>P</t>
    </r>
    <r>
      <rPr>
        <b/>
        <sz val="11"/>
        <color theme="0"/>
        <rFont val="Gill Sans"/>
        <family val="2"/>
      </rPr>
      <t xml:space="preserve"> (mm/día)</t>
    </r>
  </si>
  <si>
    <r>
      <t xml:space="preserve">Evapotranspiración real - </t>
    </r>
    <r>
      <rPr>
        <b/>
        <i/>
        <sz val="11"/>
        <color theme="0"/>
        <rFont val="Gill Sans"/>
        <family val="2"/>
      </rPr>
      <t>ET</t>
    </r>
    <r>
      <rPr>
        <b/>
        <sz val="11"/>
        <color theme="0"/>
        <rFont val="Gill Sans"/>
        <family val="2"/>
      </rPr>
      <t xml:space="preserve"> (mm/día)</t>
    </r>
  </si>
  <si>
    <r>
      <t xml:space="preserve">Escorrentía - </t>
    </r>
    <r>
      <rPr>
        <b/>
        <i/>
        <sz val="11"/>
        <color theme="0"/>
        <rFont val="Gill Sans"/>
        <family val="2"/>
      </rPr>
      <t>q</t>
    </r>
    <r>
      <rPr>
        <b/>
        <i/>
        <vertAlign val="subscript"/>
        <sz val="11"/>
        <color theme="0"/>
        <rFont val="Gill Sans"/>
        <family val="2"/>
      </rPr>
      <t>o</t>
    </r>
    <r>
      <rPr>
        <b/>
        <sz val="11"/>
        <color theme="0"/>
        <rFont val="Gill Sans"/>
        <family val="2"/>
      </rPr>
      <t xml:space="preserve"> (mm)</t>
    </r>
  </si>
  <si>
    <r>
      <t xml:space="preserve">Percolación - </t>
    </r>
    <r>
      <rPr>
        <b/>
        <i/>
        <sz val="11"/>
        <color theme="0"/>
        <rFont val="Gill Sans"/>
        <family val="2"/>
      </rPr>
      <t>p</t>
    </r>
    <r>
      <rPr>
        <b/>
        <sz val="11"/>
        <color theme="0"/>
        <rFont val="Gill Sans"/>
        <family val="2"/>
      </rPr>
      <t xml:space="preserve"> (mm)</t>
    </r>
  </si>
  <si>
    <r>
      <t xml:space="preserve">Balance de agua - </t>
    </r>
    <r>
      <rPr>
        <b/>
        <i/>
        <sz val="11"/>
        <color theme="0"/>
        <rFont val="Gill Sans"/>
        <family val="2"/>
      </rPr>
      <t>R</t>
    </r>
    <r>
      <rPr>
        <b/>
        <i/>
        <vertAlign val="subscript"/>
        <sz val="11"/>
        <color theme="0"/>
        <rFont val="Gill Sans"/>
        <family val="2"/>
      </rPr>
      <t>s</t>
    </r>
    <r>
      <rPr>
        <b/>
        <sz val="11"/>
        <color theme="0"/>
        <rFont val="Gill Sans"/>
        <family val="2"/>
      </rPr>
      <t xml:space="preserve"> (mm)</t>
    </r>
  </si>
  <si>
    <r>
      <t xml:space="preserve">Interflujo - </t>
    </r>
    <r>
      <rPr>
        <b/>
        <i/>
        <sz val="11"/>
        <color theme="0"/>
        <rFont val="Gill Sans"/>
        <family val="2"/>
      </rPr>
      <t>q</t>
    </r>
    <r>
      <rPr>
        <b/>
        <i/>
        <vertAlign val="subscript"/>
        <sz val="11"/>
        <color theme="0"/>
        <rFont val="Gill Sans"/>
        <family val="2"/>
      </rPr>
      <t>i</t>
    </r>
    <r>
      <rPr>
        <b/>
        <sz val="11"/>
        <color theme="0"/>
        <rFont val="Gill Sans"/>
        <family val="2"/>
      </rPr>
      <t xml:space="preserve"> (mm)</t>
    </r>
  </si>
  <si>
    <r>
      <t xml:space="preserve">Reservorio subsuperficial - </t>
    </r>
    <r>
      <rPr>
        <b/>
        <i/>
        <sz val="11"/>
        <color theme="0"/>
        <rFont val="Gill Sans"/>
        <family val="2"/>
      </rPr>
      <t>R</t>
    </r>
    <r>
      <rPr>
        <b/>
        <i/>
        <vertAlign val="subscript"/>
        <sz val="11"/>
        <color theme="0"/>
        <rFont val="Gill Sans"/>
        <family val="2"/>
      </rPr>
      <t>b</t>
    </r>
    <r>
      <rPr>
        <b/>
        <sz val="11"/>
        <color theme="0"/>
        <rFont val="Gill Sans"/>
        <family val="2"/>
      </rPr>
      <t xml:space="preserve"> (mm)</t>
    </r>
  </si>
  <si>
    <r>
      <t xml:space="preserve">Caudal base – </t>
    </r>
    <r>
      <rPr>
        <b/>
        <i/>
        <sz val="11"/>
        <color theme="0"/>
        <rFont val="Gill Sans"/>
        <family val="2"/>
      </rPr>
      <t>q</t>
    </r>
    <r>
      <rPr>
        <b/>
        <i/>
        <vertAlign val="subscript"/>
        <sz val="11"/>
        <color theme="0"/>
        <rFont val="Gill Sans"/>
        <family val="2"/>
      </rPr>
      <t>b</t>
    </r>
    <r>
      <rPr>
        <b/>
        <sz val="11"/>
        <color theme="0"/>
        <rFont val="Gill Sans"/>
        <family val="2"/>
      </rPr>
      <t xml:space="preserve"> (mm)</t>
    </r>
  </si>
  <si>
    <r>
      <t xml:space="preserve">Factor </t>
    </r>
    <r>
      <rPr>
        <b/>
        <i/>
        <sz val="11"/>
        <color theme="0"/>
        <rFont val="Gill Sans"/>
        <family val="2"/>
      </rPr>
      <t>R</t>
    </r>
    <r>
      <rPr>
        <b/>
        <sz val="11"/>
        <color theme="0"/>
        <rFont val="Gill Sans"/>
        <family val="2"/>
      </rPr>
      <t xml:space="preserve"> de USLE - </t>
    </r>
    <r>
      <rPr>
        <b/>
        <i/>
        <sz val="11"/>
        <color theme="0"/>
        <rFont val="Gill Sans"/>
        <family val="2"/>
      </rPr>
      <t>R</t>
    </r>
    <r>
      <rPr>
        <b/>
        <i/>
        <vertAlign val="subscript"/>
        <sz val="11"/>
        <color theme="0"/>
        <rFont val="Gill Sans"/>
        <family val="2"/>
      </rPr>
      <t>UM</t>
    </r>
    <r>
      <rPr>
        <b/>
        <sz val="11"/>
        <color theme="0"/>
        <rFont val="Gill Sans"/>
        <family val="2"/>
      </rPr>
      <t xml:space="preserve"> (MJ·mm/ha·h)</t>
    </r>
  </si>
  <si>
    <r>
      <t xml:space="preserve">Pérdida de suelo - </t>
    </r>
    <r>
      <rPr>
        <b/>
        <i/>
        <sz val="11"/>
        <color theme="0"/>
        <rFont val="Gill Sans"/>
        <family val="2"/>
      </rPr>
      <t>A</t>
    </r>
    <r>
      <rPr>
        <b/>
        <sz val="11"/>
        <color theme="0"/>
        <rFont val="Gill Sans"/>
        <family val="2"/>
      </rPr>
      <t xml:space="preserve"> (t/ha)</t>
    </r>
  </si>
  <si>
    <r>
      <t xml:space="preserve">Concentración de sólidos - </t>
    </r>
    <r>
      <rPr>
        <b/>
        <i/>
        <sz val="11"/>
        <color theme="0"/>
        <rFont val="Gill Sans"/>
        <family val="2"/>
      </rPr>
      <t>c</t>
    </r>
    <r>
      <rPr>
        <b/>
        <i/>
        <vertAlign val="subscript"/>
        <sz val="11"/>
        <color theme="0"/>
        <rFont val="Gill Sans"/>
        <family val="2"/>
      </rPr>
      <t>sim</t>
    </r>
    <r>
      <rPr>
        <b/>
        <sz val="11"/>
        <color theme="0"/>
        <rFont val="Gill Sans"/>
        <family val="2"/>
      </rPr>
      <t xml:space="preserve"> (g/m3)</t>
    </r>
  </si>
  <si>
    <r>
      <t xml:space="preserve">Factor </t>
    </r>
    <r>
      <rPr>
        <b/>
        <i/>
        <sz val="11"/>
        <color theme="0"/>
        <rFont val="Gill Sans"/>
        <family val="2"/>
      </rPr>
      <t>R</t>
    </r>
  </si>
  <si>
    <r>
      <t xml:space="preserve">Escorrentía - </t>
    </r>
    <r>
      <rPr>
        <b/>
        <i/>
        <sz val="11"/>
        <color theme="0"/>
        <rFont val="Gill Sans"/>
        <family val="2"/>
      </rPr>
      <t>q</t>
    </r>
    <r>
      <rPr>
        <b/>
        <i/>
        <vertAlign val="subscript"/>
        <sz val="11"/>
        <color theme="0"/>
        <rFont val="Gill Sans"/>
        <family val="2"/>
      </rPr>
      <t>o</t>
    </r>
    <r>
      <rPr>
        <b/>
        <i/>
        <sz val="11"/>
        <color theme="0"/>
        <rFont val="Gill Sans"/>
        <family val="2"/>
      </rPr>
      <t xml:space="preserve"> (mm)</t>
    </r>
  </si>
  <si>
    <r>
      <t xml:space="preserve">Factor </t>
    </r>
    <r>
      <rPr>
        <b/>
        <i/>
        <sz val="11"/>
        <color theme="0"/>
        <rFont val="Gill Sans"/>
        <family val="2"/>
      </rPr>
      <t>R</t>
    </r>
    <r>
      <rPr>
        <b/>
        <i/>
        <vertAlign val="subscript"/>
        <sz val="11"/>
        <color theme="0"/>
        <rFont val="Gill Sans"/>
        <family val="2"/>
      </rPr>
      <t>UM</t>
    </r>
  </si>
  <si>
    <r>
      <t>Sum R</t>
    </r>
    <r>
      <rPr>
        <vertAlign val="subscript"/>
        <sz val="11"/>
        <color theme="1"/>
        <rFont val="Gill Sans"/>
        <family val="2"/>
      </rPr>
      <t>UM</t>
    </r>
  </si>
  <si>
    <r>
      <t xml:space="preserve">Evapotranspiración real antes de la amuna - </t>
    </r>
    <r>
      <rPr>
        <b/>
        <i/>
        <sz val="11"/>
        <color theme="0"/>
        <rFont val="Gill Sans"/>
        <family val="2"/>
      </rPr>
      <t>ET</t>
    </r>
    <r>
      <rPr>
        <b/>
        <sz val="11"/>
        <color theme="0"/>
        <rFont val="Gill Sans"/>
        <family val="2"/>
      </rPr>
      <t xml:space="preserve"> (mm/día)</t>
    </r>
  </si>
  <si>
    <r>
      <t xml:space="preserve">Escorrentía antes de la amuna - </t>
    </r>
    <r>
      <rPr>
        <b/>
        <i/>
        <sz val="11"/>
        <color theme="0"/>
        <rFont val="Gill Sans"/>
        <family val="2"/>
      </rPr>
      <t>q</t>
    </r>
    <r>
      <rPr>
        <b/>
        <i/>
        <vertAlign val="subscript"/>
        <sz val="11"/>
        <color theme="0"/>
        <rFont val="Gill Sans"/>
        <family val="2"/>
      </rPr>
      <t>o</t>
    </r>
    <r>
      <rPr>
        <b/>
        <sz val="11"/>
        <color theme="0"/>
        <rFont val="Gill Sans"/>
        <family val="2"/>
      </rPr>
      <t xml:space="preserve"> (mm)</t>
    </r>
  </si>
  <si>
    <r>
      <t xml:space="preserve">Percolación antes de la amuna - </t>
    </r>
    <r>
      <rPr>
        <b/>
        <i/>
        <sz val="11"/>
        <color theme="0"/>
        <rFont val="Gill Sans"/>
        <family val="2"/>
      </rPr>
      <t>p</t>
    </r>
    <r>
      <rPr>
        <b/>
        <sz val="11"/>
        <color theme="0"/>
        <rFont val="Gill Sans"/>
        <family val="2"/>
      </rPr>
      <t xml:space="preserve"> (mm)</t>
    </r>
  </si>
  <si>
    <r>
      <t xml:space="preserve">Interflujo antes de la amuna - </t>
    </r>
    <r>
      <rPr>
        <b/>
        <i/>
        <sz val="11"/>
        <color theme="0"/>
        <rFont val="Gill Sans"/>
        <family val="2"/>
      </rPr>
      <t>q</t>
    </r>
    <r>
      <rPr>
        <b/>
        <i/>
        <vertAlign val="subscript"/>
        <sz val="11"/>
        <color theme="0"/>
        <rFont val="Gill Sans"/>
        <family val="2"/>
      </rPr>
      <t>i</t>
    </r>
    <r>
      <rPr>
        <b/>
        <sz val="11"/>
        <color theme="0"/>
        <rFont val="Gill Sans"/>
        <family val="2"/>
      </rPr>
      <t xml:space="preserve"> (mm)</t>
    </r>
  </si>
  <si>
    <r>
      <t xml:space="preserve">Caudal base antes de la amuna – </t>
    </r>
    <r>
      <rPr>
        <b/>
        <i/>
        <sz val="11"/>
        <color theme="0"/>
        <rFont val="Gill Sans"/>
        <family val="2"/>
      </rPr>
      <t>q</t>
    </r>
    <r>
      <rPr>
        <b/>
        <i/>
        <vertAlign val="subscript"/>
        <sz val="11"/>
        <color theme="0"/>
        <rFont val="Gill Sans"/>
        <family val="2"/>
      </rPr>
      <t>b</t>
    </r>
    <r>
      <rPr>
        <b/>
        <sz val="11"/>
        <color theme="0"/>
        <rFont val="Gill Sans"/>
        <family val="2"/>
      </rPr>
      <t xml:space="preserve"> (mm)</t>
    </r>
  </si>
  <si>
    <r>
      <t xml:space="preserve">Caudal simulado antes de la amuna – </t>
    </r>
    <r>
      <rPr>
        <b/>
        <i/>
        <sz val="11"/>
        <color theme="0"/>
        <rFont val="Gill Sans"/>
        <family val="2"/>
      </rPr>
      <t>Q</t>
    </r>
    <r>
      <rPr>
        <b/>
        <i/>
        <vertAlign val="subscript"/>
        <sz val="11"/>
        <color theme="0"/>
        <rFont val="Gill Sans"/>
        <family val="2"/>
      </rPr>
      <t>sim</t>
    </r>
    <r>
      <rPr>
        <b/>
        <sz val="11"/>
        <color theme="0"/>
        <rFont val="Gill Sans"/>
        <family val="2"/>
      </rPr>
      <t xml:space="preserve"> (mm)</t>
    </r>
  </si>
  <si>
    <r>
      <t xml:space="preserve">Evapotranspiración real después de la amuna - </t>
    </r>
    <r>
      <rPr>
        <b/>
        <i/>
        <sz val="11"/>
        <color theme="0"/>
        <rFont val="Gill Sans"/>
        <family val="2"/>
      </rPr>
      <t>ET</t>
    </r>
    <r>
      <rPr>
        <b/>
        <i/>
        <vertAlign val="subscript"/>
        <sz val="11"/>
        <color theme="0"/>
        <rFont val="Gill Sans"/>
        <family val="2"/>
      </rPr>
      <t>am</t>
    </r>
    <r>
      <rPr>
        <b/>
        <sz val="11"/>
        <color theme="0"/>
        <rFont val="Gill Sans"/>
        <family val="2"/>
      </rPr>
      <t xml:space="preserve"> (mm/día)</t>
    </r>
  </si>
  <si>
    <r>
      <t xml:space="preserve">Escorrentía restante - </t>
    </r>
    <r>
      <rPr>
        <b/>
        <i/>
        <sz val="11"/>
        <color theme="0"/>
        <rFont val="Gill Sans"/>
        <family val="2"/>
      </rPr>
      <t>q</t>
    </r>
    <r>
      <rPr>
        <b/>
        <i/>
        <vertAlign val="subscript"/>
        <sz val="11"/>
        <color theme="0"/>
        <rFont val="Gill Sans"/>
        <family val="2"/>
      </rPr>
      <t>0_r</t>
    </r>
    <r>
      <rPr>
        <b/>
        <sz val="11"/>
        <color theme="0"/>
        <rFont val="Gill Sans"/>
        <family val="2"/>
      </rPr>
      <t xml:space="preserve"> (mm)</t>
    </r>
  </si>
  <si>
    <r>
      <t xml:space="preserve">Caudal desviado hacia la amuna - </t>
    </r>
    <r>
      <rPr>
        <b/>
        <i/>
        <sz val="11"/>
        <color theme="0"/>
        <rFont val="Gill Sans"/>
        <family val="2"/>
      </rPr>
      <t>q</t>
    </r>
    <r>
      <rPr>
        <b/>
        <i/>
        <vertAlign val="subscript"/>
        <sz val="11"/>
        <color theme="0"/>
        <rFont val="Gill Sans"/>
        <family val="2"/>
      </rPr>
      <t>am</t>
    </r>
    <r>
      <rPr>
        <b/>
        <sz val="11"/>
        <color theme="0"/>
        <rFont val="Gill Sans"/>
        <family val="2"/>
      </rPr>
      <t xml:space="preserve"> (mm)</t>
    </r>
  </si>
  <si>
    <r>
      <t xml:space="preserve">Caudal desviado restante - </t>
    </r>
    <r>
      <rPr>
        <b/>
        <i/>
        <sz val="11"/>
        <color theme="0"/>
        <rFont val="Gill Sans"/>
        <family val="2"/>
      </rPr>
      <t>q</t>
    </r>
    <r>
      <rPr>
        <b/>
        <i/>
        <vertAlign val="subscript"/>
        <sz val="11"/>
        <color theme="0"/>
        <rFont val="Gill Sans"/>
        <family val="2"/>
      </rPr>
      <t>am2</t>
    </r>
    <r>
      <rPr>
        <b/>
        <sz val="11"/>
        <color theme="0"/>
        <rFont val="Gill Sans"/>
        <family val="2"/>
      </rPr>
      <t xml:space="preserve"> (mm)</t>
    </r>
  </si>
  <si>
    <r>
      <t xml:space="preserve">Interflujo restante - </t>
    </r>
    <r>
      <rPr>
        <b/>
        <i/>
        <sz val="11"/>
        <color theme="0"/>
        <rFont val="Gill Sans"/>
        <family val="2"/>
      </rPr>
      <t>q</t>
    </r>
    <r>
      <rPr>
        <b/>
        <i/>
        <vertAlign val="subscript"/>
        <sz val="11"/>
        <color theme="0"/>
        <rFont val="Gill Sans"/>
        <family val="2"/>
      </rPr>
      <t>i_r</t>
    </r>
    <r>
      <rPr>
        <b/>
        <sz val="11"/>
        <color theme="0"/>
        <rFont val="Gill Sans"/>
        <family val="2"/>
      </rPr>
      <t xml:space="preserve"> (mm)</t>
    </r>
  </si>
  <si>
    <r>
      <t xml:space="preserve">Caudal desviado restante - </t>
    </r>
    <r>
      <rPr>
        <b/>
        <i/>
        <sz val="11"/>
        <color theme="0"/>
        <rFont val="Gill Sans"/>
        <family val="2"/>
      </rPr>
      <t>q</t>
    </r>
    <r>
      <rPr>
        <b/>
        <i/>
        <vertAlign val="subscript"/>
        <sz val="11"/>
        <color theme="0"/>
        <rFont val="Gill Sans"/>
        <family val="2"/>
      </rPr>
      <t>am3</t>
    </r>
    <r>
      <rPr>
        <b/>
        <sz val="11"/>
        <color theme="0"/>
        <rFont val="Gill Sans"/>
        <family val="2"/>
      </rPr>
      <t xml:space="preserve"> (mm)</t>
    </r>
  </si>
  <si>
    <r>
      <t xml:space="preserve">Caudal base restante - </t>
    </r>
    <r>
      <rPr>
        <b/>
        <i/>
        <sz val="11"/>
        <color theme="0"/>
        <rFont val="Gill Sans"/>
        <family val="2"/>
      </rPr>
      <t>q</t>
    </r>
    <r>
      <rPr>
        <b/>
        <i/>
        <vertAlign val="subscript"/>
        <sz val="11"/>
        <color theme="0"/>
        <rFont val="Gill Sans"/>
        <family val="2"/>
      </rPr>
      <t>b_r</t>
    </r>
    <r>
      <rPr>
        <b/>
        <sz val="11"/>
        <color theme="0"/>
        <rFont val="Gill Sans"/>
        <family val="2"/>
      </rPr>
      <t xml:space="preserve"> (mm)</t>
    </r>
  </si>
  <si>
    <r>
      <t xml:space="preserve">Caudal desviado restante - </t>
    </r>
    <r>
      <rPr>
        <b/>
        <i/>
        <sz val="11"/>
        <color theme="0"/>
        <rFont val="Gill Sans"/>
        <family val="2"/>
      </rPr>
      <t>q</t>
    </r>
    <r>
      <rPr>
        <b/>
        <i/>
        <vertAlign val="subscript"/>
        <sz val="11"/>
        <color theme="0"/>
        <rFont val="Gill Sans"/>
        <family val="2"/>
      </rPr>
      <t>am4</t>
    </r>
    <r>
      <rPr>
        <b/>
        <sz val="11"/>
        <color theme="0"/>
        <rFont val="Gill Sans"/>
        <family val="2"/>
      </rPr>
      <t xml:space="preserve"> (mm)</t>
    </r>
  </si>
  <si>
    <r>
      <t>Caudal total restante – Q</t>
    </r>
    <r>
      <rPr>
        <b/>
        <vertAlign val="subscript"/>
        <sz val="11"/>
        <color theme="0"/>
        <rFont val="Gill Sans"/>
        <family val="2"/>
      </rPr>
      <t xml:space="preserve">sim_r </t>
    </r>
    <r>
      <rPr>
        <b/>
        <sz val="11"/>
        <color theme="0"/>
        <rFont val="Gill Sans"/>
        <family val="2"/>
      </rPr>
      <t>(mm)</t>
    </r>
  </si>
  <si>
    <r>
      <t xml:space="preserve">Percolación adicional - </t>
    </r>
    <r>
      <rPr>
        <b/>
        <i/>
        <sz val="11"/>
        <color theme="0"/>
        <rFont val="Gill Sans"/>
        <family val="2"/>
      </rPr>
      <t>p</t>
    </r>
    <r>
      <rPr>
        <b/>
        <i/>
        <vertAlign val="subscript"/>
        <sz val="11"/>
        <color theme="0"/>
        <rFont val="Gill Sans"/>
        <family val="2"/>
      </rPr>
      <t>am</t>
    </r>
    <r>
      <rPr>
        <b/>
        <sz val="11"/>
        <color theme="0"/>
        <rFont val="Gill Sans"/>
        <family val="2"/>
      </rPr>
      <t xml:space="preserve"> (mm)</t>
    </r>
  </si>
  <si>
    <r>
      <t xml:space="preserve">Percolación después de la amuna - </t>
    </r>
    <r>
      <rPr>
        <b/>
        <i/>
        <sz val="11"/>
        <color theme="0"/>
        <rFont val="Gill Sans"/>
        <family val="2"/>
      </rPr>
      <t>p</t>
    </r>
    <r>
      <rPr>
        <b/>
        <i/>
        <vertAlign val="subscript"/>
        <sz val="11"/>
        <color theme="0"/>
        <rFont val="Gill Sans"/>
        <family val="2"/>
      </rPr>
      <t>2</t>
    </r>
    <r>
      <rPr>
        <b/>
        <sz val="11"/>
        <color theme="0"/>
        <rFont val="Gill Sans"/>
        <family val="2"/>
      </rPr>
      <t xml:space="preserve"> (mm)</t>
    </r>
  </si>
  <si>
    <r>
      <t xml:space="preserve">Caudal base adicional – </t>
    </r>
    <r>
      <rPr>
        <b/>
        <i/>
        <sz val="11"/>
        <color theme="0"/>
        <rFont val="Gill Sans"/>
        <family val="2"/>
      </rPr>
      <t>q</t>
    </r>
    <r>
      <rPr>
        <b/>
        <i/>
        <vertAlign val="subscript"/>
        <sz val="11"/>
        <color theme="0"/>
        <rFont val="Gill Sans"/>
        <family val="2"/>
      </rPr>
      <t>b am</t>
    </r>
    <r>
      <rPr>
        <b/>
        <sz val="11"/>
        <color theme="0"/>
        <rFont val="Gill Sans"/>
        <family val="2"/>
      </rPr>
      <t xml:space="preserve"> (mm)</t>
    </r>
  </si>
  <si>
    <r>
      <t xml:space="preserve">Caudal base  después de la amuna – </t>
    </r>
    <r>
      <rPr>
        <b/>
        <i/>
        <sz val="11"/>
        <color theme="0"/>
        <rFont val="Gill Sans"/>
        <family val="2"/>
      </rPr>
      <t>q</t>
    </r>
    <r>
      <rPr>
        <b/>
        <i/>
        <vertAlign val="subscript"/>
        <sz val="11"/>
        <color theme="0"/>
        <rFont val="Gill Sans"/>
        <family val="2"/>
      </rPr>
      <t>b2</t>
    </r>
    <r>
      <rPr>
        <b/>
        <sz val="11"/>
        <color theme="0"/>
        <rFont val="Gill Sans"/>
        <family val="2"/>
      </rPr>
      <t xml:space="preserve"> (mm)</t>
    </r>
  </si>
  <si>
    <r>
      <t xml:space="preserve">Caudal simulado después de la amuna – </t>
    </r>
    <r>
      <rPr>
        <b/>
        <i/>
        <sz val="11"/>
        <color theme="0"/>
        <rFont val="Gill Sans"/>
        <family val="2"/>
      </rPr>
      <t>Q</t>
    </r>
    <r>
      <rPr>
        <b/>
        <i/>
        <vertAlign val="subscript"/>
        <sz val="11"/>
        <color theme="0"/>
        <rFont val="Gill Sans"/>
        <family val="2"/>
      </rPr>
      <t>sim2</t>
    </r>
    <r>
      <rPr>
        <b/>
        <sz val="11"/>
        <color theme="0"/>
        <rFont val="Gill Sans"/>
        <family val="2"/>
      </rPr>
      <t xml:space="preserve"> (mm)</t>
    </r>
  </si>
  <si>
    <r>
      <t>Tiempo de residencia medio del agua infiltrada 𝛕</t>
    </r>
    <r>
      <rPr>
        <vertAlign val="subscript"/>
        <sz val="11"/>
        <color theme="1"/>
        <rFont val="Gill Sans"/>
        <family val="2"/>
      </rPr>
      <t>am</t>
    </r>
    <r>
      <rPr>
        <sz val="11"/>
        <color theme="1"/>
        <rFont val="Gill Sans"/>
        <family val="2"/>
      </rPr>
      <t xml:space="preserve"> (día)</t>
    </r>
  </si>
  <si>
    <r>
      <t xml:space="preserve">Tiempo de residencia del caudal base </t>
    </r>
    <r>
      <rPr>
        <i/>
        <sz val="11"/>
        <color theme="1"/>
        <rFont val="Gill Sans"/>
        <family val="2"/>
      </rPr>
      <t>𝛕</t>
    </r>
    <r>
      <rPr>
        <i/>
        <vertAlign val="subscript"/>
        <sz val="11"/>
        <color theme="1"/>
        <rFont val="Gill Sans"/>
        <family val="2"/>
      </rPr>
      <t>b</t>
    </r>
    <r>
      <rPr>
        <sz val="11"/>
        <color theme="1"/>
        <rFont val="Gill Sans"/>
        <family val="2"/>
      </rPr>
      <t xml:space="preserve"> (día)</t>
    </r>
  </si>
  <si>
    <r>
      <t xml:space="preserve">Tiempo de residencia del interflujo </t>
    </r>
    <r>
      <rPr>
        <i/>
        <sz val="11"/>
        <color theme="1"/>
        <rFont val="Gill Sans"/>
        <family val="2"/>
      </rPr>
      <t>𝛕</t>
    </r>
    <r>
      <rPr>
        <i/>
        <vertAlign val="subscript"/>
        <sz val="11"/>
        <color theme="1"/>
        <rFont val="Gill Sans"/>
        <family val="2"/>
      </rPr>
      <t>i</t>
    </r>
    <r>
      <rPr>
        <sz val="11"/>
        <color theme="1"/>
        <rFont val="Gill Sans"/>
        <family val="2"/>
      </rPr>
      <t xml:space="preserve"> (día)</t>
    </r>
  </si>
  <si>
    <r>
      <t>Costos de excavación (USD/m</t>
    </r>
    <r>
      <rPr>
        <vertAlign val="superscript"/>
        <sz val="11"/>
        <color theme="1"/>
        <rFont val="Gill Sans"/>
        <family val="2"/>
      </rPr>
      <t>3</t>
    </r>
    <r>
      <rPr>
        <sz val="11"/>
        <color theme="1"/>
        <rFont val="Gill Sans"/>
        <family val="2"/>
      </rPr>
      <t>)</t>
    </r>
  </si>
  <si>
    <r>
      <t>Volumen de excavación total de los canales (m</t>
    </r>
    <r>
      <rPr>
        <vertAlign val="superscript"/>
        <sz val="11"/>
        <color theme="1"/>
        <rFont val="Gill Sans"/>
        <family val="2"/>
      </rPr>
      <t>3</t>
    </r>
    <r>
      <rPr>
        <sz val="11"/>
        <color theme="1"/>
        <rFont val="Gill Sans"/>
        <family val="2"/>
      </rPr>
      <t>)</t>
    </r>
  </si>
  <si>
    <r>
      <t>Volumen equivalente máximo en el canal de amuna q</t>
    </r>
    <r>
      <rPr>
        <i/>
        <vertAlign val="subscript"/>
        <sz val="11"/>
        <color theme="1"/>
        <rFont val="Gill Sans"/>
        <family val="2"/>
      </rPr>
      <t>max</t>
    </r>
    <r>
      <rPr>
        <sz val="11"/>
        <color theme="1"/>
        <rFont val="Gill Sans"/>
        <family val="2"/>
      </rPr>
      <t xml:space="preserve"> (mm/día)</t>
    </r>
  </si>
  <si>
    <r>
      <t>Volumen equivalente mínimo ecológico en el canal de amuna q</t>
    </r>
    <r>
      <rPr>
        <i/>
        <vertAlign val="subscript"/>
        <sz val="11"/>
        <color theme="1"/>
        <rFont val="Gill Sans"/>
        <family val="2"/>
      </rPr>
      <t>min</t>
    </r>
    <r>
      <rPr>
        <sz val="11"/>
        <color theme="1"/>
        <rFont val="Gill Sans"/>
        <family val="2"/>
      </rPr>
      <t xml:space="preserve"> (mm/día)</t>
    </r>
  </si>
  <si>
    <r>
      <t xml:space="preserve">Caudal ecológico mínimo en el cauce </t>
    </r>
    <r>
      <rPr>
        <i/>
        <sz val="11"/>
        <color theme="1"/>
        <rFont val="Gill Sans"/>
        <family val="2"/>
      </rPr>
      <t>Q</t>
    </r>
    <r>
      <rPr>
        <i/>
        <vertAlign val="subscript"/>
        <sz val="11"/>
        <color theme="1"/>
        <rFont val="Gill Sans"/>
        <family val="2"/>
      </rPr>
      <t>min</t>
    </r>
    <r>
      <rPr>
        <sz val="11"/>
        <color theme="1"/>
        <rFont val="Gill Sans"/>
        <family val="2"/>
      </rPr>
      <t xml:space="preserve"> (l/s)</t>
    </r>
  </si>
  <si>
    <r>
      <t xml:space="preserve">Caudal máximo en el canal de amuna </t>
    </r>
    <r>
      <rPr>
        <i/>
        <sz val="11"/>
        <color theme="1"/>
        <rFont val="Gill Sans"/>
        <family val="2"/>
      </rPr>
      <t>Q</t>
    </r>
    <r>
      <rPr>
        <i/>
        <vertAlign val="subscript"/>
        <sz val="11"/>
        <color theme="1"/>
        <rFont val="Gill Sans"/>
        <family val="2"/>
      </rPr>
      <t>max</t>
    </r>
    <r>
      <rPr>
        <sz val="11"/>
        <color theme="1"/>
        <rFont val="Gill Sans"/>
        <family val="2"/>
      </rPr>
      <t xml:space="preserve"> (l/s)</t>
    </r>
  </si>
  <si>
    <r>
      <t xml:space="preserve">Pendiente del fondo del canal </t>
    </r>
    <r>
      <rPr>
        <i/>
        <sz val="11"/>
        <color theme="1"/>
        <rFont val="Gill Sans"/>
        <family val="2"/>
      </rPr>
      <t>S</t>
    </r>
    <r>
      <rPr>
        <i/>
        <vertAlign val="subscript"/>
        <sz val="11"/>
        <color theme="1"/>
        <rFont val="Gill Sans"/>
        <family val="2"/>
      </rPr>
      <t>0</t>
    </r>
    <r>
      <rPr>
        <sz val="11"/>
        <color theme="1"/>
        <rFont val="Gill Sans"/>
        <family val="2"/>
      </rPr>
      <t xml:space="preserve"> (m/m)</t>
    </r>
  </si>
  <si>
    <r>
      <t xml:space="preserve">Área de sección transversal del canal de amuna </t>
    </r>
    <r>
      <rPr>
        <i/>
        <sz val="11"/>
        <color theme="1"/>
        <rFont val="Gill Sans"/>
        <family val="2"/>
      </rPr>
      <t>A</t>
    </r>
    <r>
      <rPr>
        <i/>
        <vertAlign val="subscript"/>
        <sz val="11"/>
        <color theme="1"/>
        <rFont val="Gill Sans"/>
        <family val="2"/>
      </rPr>
      <t>am</t>
    </r>
    <r>
      <rPr>
        <sz val="11"/>
        <color theme="1"/>
        <rFont val="Gill Sans"/>
        <family val="2"/>
      </rPr>
      <t xml:space="preserve"> (m2)</t>
    </r>
  </si>
  <si>
    <r>
      <t xml:space="preserve">Coeficiente Chézy </t>
    </r>
    <r>
      <rPr>
        <i/>
        <sz val="11"/>
        <color theme="1"/>
        <rFont val="Gill Sans"/>
        <family val="2"/>
      </rPr>
      <t>C</t>
    </r>
    <r>
      <rPr>
        <sz val="11"/>
        <color theme="1"/>
        <rFont val="Gill Sans"/>
        <family val="2"/>
      </rPr>
      <t xml:space="preserve"> (m</t>
    </r>
    <r>
      <rPr>
        <vertAlign val="superscript"/>
        <sz val="11"/>
        <color theme="1"/>
        <rFont val="Gill Sans"/>
        <family val="2"/>
      </rPr>
      <t>1/2</t>
    </r>
    <r>
      <rPr>
        <sz val="11"/>
        <color theme="1"/>
        <rFont val="Gill Sans"/>
        <family val="2"/>
      </rPr>
      <t>/s)</t>
    </r>
  </si>
  <si>
    <r>
      <t xml:space="preserve">Rugosidad </t>
    </r>
    <r>
      <rPr>
        <i/>
        <sz val="11"/>
        <color theme="1"/>
        <rFont val="Gill Sans"/>
        <family val="2"/>
      </rPr>
      <t>n</t>
    </r>
    <r>
      <rPr>
        <sz val="11"/>
        <color theme="1"/>
        <rFont val="Gill Sans"/>
        <family val="2"/>
      </rPr>
      <t xml:space="preserve"> de Chézy del canal de amuna (adimensional)</t>
    </r>
  </si>
  <si>
    <t>Canales de concreto, terminación ordinaria</t>
  </si>
  <si>
    <r>
      <t xml:space="preserve">Pérdidas por percolación profunda - </t>
    </r>
    <r>
      <rPr>
        <b/>
        <i/>
        <sz val="11"/>
        <color theme="0"/>
        <rFont val="Gill Sans"/>
        <family val="2"/>
      </rPr>
      <t>L</t>
    </r>
    <r>
      <rPr>
        <b/>
        <i/>
        <vertAlign val="subscript"/>
        <sz val="11"/>
        <color theme="0"/>
        <rFont val="Gill Sans"/>
        <family val="2"/>
      </rPr>
      <t>p</t>
    </r>
    <r>
      <rPr>
        <b/>
        <sz val="11"/>
        <color theme="0"/>
        <rFont val="Gill Sans"/>
        <family val="2"/>
      </rPr>
      <t xml:space="preserve"> (mm)</t>
    </r>
  </si>
  <si>
    <t>Características del acuífero</t>
  </si>
  <si>
    <t>0.305 – 305</t>
  </si>
  <si>
    <t>15 – 250</t>
  </si>
  <si>
    <r>
      <t xml:space="preserve">Porcentaje de agua que vuelve inmediatamente al cauce </t>
    </r>
    <r>
      <rPr>
        <i/>
        <sz val="11"/>
        <color theme="1"/>
        <rFont val="Gill Sans"/>
        <family val="2"/>
      </rPr>
      <t>F</t>
    </r>
    <r>
      <rPr>
        <i/>
        <vertAlign val="subscript"/>
        <sz val="11"/>
        <color theme="1"/>
        <rFont val="Gill Sans"/>
        <family val="2"/>
      </rPr>
      <t>ret</t>
    </r>
    <r>
      <rPr>
        <sz val="11"/>
        <color theme="1"/>
        <rFont val="Gill Sans"/>
        <family val="2"/>
      </rPr>
      <t xml:space="preserve"> (%)</t>
    </r>
  </si>
  <si>
    <r>
      <t>F</t>
    </r>
    <r>
      <rPr>
        <i/>
        <vertAlign val="subscript"/>
        <sz val="11"/>
        <color theme="1"/>
        <rFont val="Gill Sans"/>
        <family val="2"/>
      </rPr>
      <t>ret</t>
    </r>
  </si>
  <si>
    <r>
      <t xml:space="preserve">Retorno inmediato al cauce - </t>
    </r>
    <r>
      <rPr>
        <b/>
        <i/>
        <sz val="11"/>
        <color theme="0"/>
        <rFont val="Gill Sans"/>
        <family val="2"/>
      </rPr>
      <t>L</t>
    </r>
    <r>
      <rPr>
        <b/>
        <i/>
        <vertAlign val="subscript"/>
        <sz val="11"/>
        <color theme="0"/>
        <rFont val="Gill Sans"/>
        <family val="2"/>
      </rPr>
      <t>ret</t>
    </r>
    <r>
      <rPr>
        <b/>
        <sz val="11"/>
        <color theme="0"/>
        <rFont val="Gill Sans"/>
        <family val="2"/>
      </rPr>
      <t xml:space="preserve"> (mm)</t>
    </r>
  </si>
  <si>
    <r>
      <t xml:space="preserve">Percolación profunda al acuífero </t>
    </r>
    <r>
      <rPr>
        <i/>
        <sz val="11"/>
        <color theme="1"/>
        <rFont val="Gill Sans"/>
        <family val="2"/>
      </rPr>
      <t>r</t>
    </r>
    <r>
      <rPr>
        <i/>
        <vertAlign val="subscript"/>
        <sz val="11"/>
        <color theme="1"/>
        <rFont val="Gill Sans"/>
        <family val="2"/>
      </rPr>
      <t>a</t>
    </r>
    <r>
      <rPr>
        <sz val="11"/>
        <color theme="1"/>
        <rFont val="Gill Sans"/>
        <family val="2"/>
      </rPr>
      <t xml:space="preserve"> (mm/día)</t>
    </r>
  </si>
  <si>
    <r>
      <t xml:space="preserve">Valores del coeficiente de rugosidad </t>
    </r>
    <r>
      <rPr>
        <b/>
        <i/>
        <sz val="11"/>
        <color theme="0"/>
        <rFont val="Gill Sans"/>
        <family val="2"/>
      </rPr>
      <t>n</t>
    </r>
    <r>
      <rPr>
        <b/>
        <sz val="11"/>
        <color theme="0"/>
        <rFont val="Gill Sans"/>
        <family val="2"/>
      </rPr>
      <t xml:space="preserve"> de Chézy y </t>
    </r>
    <r>
      <rPr>
        <b/>
        <i/>
        <sz val="11"/>
        <color theme="0"/>
        <rFont val="Gill Sans"/>
        <family val="2"/>
      </rPr>
      <t>F</t>
    </r>
    <r>
      <rPr>
        <b/>
        <i/>
        <vertAlign val="subscript"/>
        <sz val="11"/>
        <color theme="0"/>
        <rFont val="Gill Sans"/>
        <family val="2"/>
      </rPr>
      <t>ret</t>
    </r>
  </si>
  <si>
    <t>Material</t>
  </si>
  <si>
    <r>
      <t xml:space="preserve">Área de pampa de infiltración </t>
    </r>
    <r>
      <rPr>
        <i/>
        <sz val="11"/>
        <color theme="1"/>
        <rFont val="Gill Sans"/>
        <family val="2"/>
      </rPr>
      <t>A</t>
    </r>
    <r>
      <rPr>
        <i/>
        <vertAlign val="subscript"/>
        <sz val="11"/>
        <color theme="1"/>
        <rFont val="Gill Sans"/>
        <family val="2"/>
      </rPr>
      <t>i</t>
    </r>
    <r>
      <rPr>
        <sz val="11"/>
        <color theme="1"/>
        <rFont val="Gill Sans"/>
        <family val="2"/>
      </rPr>
      <t xml:space="preserve"> (ha)</t>
    </r>
  </si>
  <si>
    <r>
      <t xml:space="preserve">Área de percolación profunda </t>
    </r>
    <r>
      <rPr>
        <i/>
        <sz val="11"/>
        <color theme="1"/>
        <rFont val="Gill Sans"/>
        <family val="2"/>
      </rPr>
      <t>A</t>
    </r>
    <r>
      <rPr>
        <i/>
        <vertAlign val="subscript"/>
        <sz val="11"/>
        <color theme="1"/>
        <rFont val="Gill Sans"/>
        <family val="2"/>
      </rPr>
      <t>p</t>
    </r>
    <r>
      <rPr>
        <sz val="11"/>
        <color theme="1"/>
        <rFont val="Gill Sans"/>
        <family val="2"/>
      </rPr>
      <t xml:space="preserve"> (ha)</t>
    </r>
  </si>
  <si>
    <r>
      <t xml:space="preserve">Reservorio subsuperficial - </t>
    </r>
    <r>
      <rPr>
        <b/>
        <i/>
        <sz val="11"/>
        <color theme="0"/>
        <rFont val="Gill Sans"/>
        <family val="2"/>
      </rPr>
      <t>R</t>
    </r>
    <r>
      <rPr>
        <b/>
        <i/>
        <vertAlign val="subscript"/>
        <sz val="11"/>
        <color theme="0"/>
        <rFont val="Gill Sans"/>
        <family val="2"/>
      </rPr>
      <t>b2</t>
    </r>
    <r>
      <rPr>
        <b/>
        <sz val="11"/>
        <color theme="0"/>
        <rFont val="Gill Sans"/>
        <family val="2"/>
      </rPr>
      <t xml:space="preserve"> (mm)</t>
    </r>
  </si>
  <si>
    <r>
      <t>⍺</t>
    </r>
    <r>
      <rPr>
        <vertAlign val="subscript"/>
        <sz val="11"/>
        <color theme="1"/>
        <rFont val="Gill Sans"/>
        <family val="2"/>
      </rPr>
      <t>am</t>
    </r>
    <r>
      <rPr>
        <sz val="11"/>
        <color theme="1"/>
        <rFont val="Gill Sans"/>
        <family val="2"/>
      </rPr>
      <t xml:space="preserve"> (agua infiltrada por amuna) (1/día)</t>
    </r>
  </si>
  <si>
    <r>
      <t>Costos de remoción de vegetación (USD/m</t>
    </r>
    <r>
      <rPr>
        <vertAlign val="superscript"/>
        <sz val="11"/>
        <color theme="1"/>
        <rFont val="Gill Sans"/>
        <family val="2"/>
      </rPr>
      <t>2</t>
    </r>
    <r>
      <rPr>
        <sz val="11"/>
        <color theme="1"/>
        <rFont val="Gill Sans"/>
        <family val="2"/>
      </rPr>
      <t>)</t>
    </r>
  </si>
  <si>
    <r>
      <t xml:space="preserve">Longitud del canal de amuna </t>
    </r>
    <r>
      <rPr>
        <i/>
        <sz val="11"/>
        <color theme="1"/>
        <rFont val="Gill Sans"/>
        <family val="2"/>
      </rPr>
      <t>L</t>
    </r>
    <r>
      <rPr>
        <i/>
        <vertAlign val="subscript"/>
        <sz val="11"/>
        <color theme="1"/>
        <rFont val="Gill Sans"/>
        <family val="2"/>
      </rPr>
      <t>am</t>
    </r>
    <r>
      <rPr>
        <sz val="11"/>
        <color theme="1"/>
        <rFont val="Gill Sans"/>
        <family val="2"/>
      </rPr>
      <t xml:space="preserve"> (m)</t>
    </r>
  </si>
  <si>
    <r>
      <t>Costos de impermeabilización (USD/m</t>
    </r>
    <r>
      <rPr>
        <vertAlign val="superscript"/>
        <sz val="11"/>
        <color theme="1"/>
        <rFont val="Gill Sans"/>
        <family val="2"/>
      </rPr>
      <t>2</t>
    </r>
    <r>
      <rPr>
        <sz val="11"/>
        <color theme="1"/>
        <rFont val="Gill Sans"/>
        <family val="2"/>
      </rPr>
      <t>)</t>
    </r>
  </si>
  <si>
    <r>
      <t xml:space="preserve">Perímetro mojado </t>
    </r>
    <r>
      <rPr>
        <i/>
        <sz val="11"/>
        <color theme="1"/>
        <rFont val="Gill Sans"/>
        <family val="2"/>
      </rPr>
      <t>P</t>
    </r>
    <r>
      <rPr>
        <i/>
        <vertAlign val="subscript"/>
        <sz val="11"/>
        <color theme="1"/>
        <rFont val="Gill Sans"/>
        <family val="2"/>
      </rPr>
      <t>am</t>
    </r>
    <r>
      <rPr>
        <sz val="11"/>
        <color theme="1"/>
        <rFont val="Gill Sans"/>
        <family val="2"/>
      </rPr>
      <t xml:space="preserve"> (m)</t>
    </r>
  </si>
  <si>
    <r>
      <t xml:space="preserve">Altitud del final del canal de amuna </t>
    </r>
    <r>
      <rPr>
        <i/>
        <sz val="11"/>
        <color theme="1"/>
        <rFont val="Gill Sans"/>
        <family val="2"/>
      </rPr>
      <t>H</t>
    </r>
    <r>
      <rPr>
        <i/>
        <vertAlign val="subscript"/>
        <sz val="11"/>
        <color theme="1"/>
        <rFont val="Gill Sans"/>
        <family val="2"/>
      </rPr>
      <t>f</t>
    </r>
    <r>
      <rPr>
        <sz val="11"/>
        <color theme="1"/>
        <rFont val="Gill Sans"/>
        <family val="2"/>
      </rPr>
      <t xml:space="preserve"> (m snm)</t>
    </r>
  </si>
  <si>
    <r>
      <t xml:space="preserve">Altitud de la bocatoma del canal de amuna </t>
    </r>
    <r>
      <rPr>
        <i/>
        <sz val="11"/>
        <color theme="1"/>
        <rFont val="Gill Sans"/>
        <family val="2"/>
      </rPr>
      <t>H</t>
    </r>
    <r>
      <rPr>
        <i/>
        <vertAlign val="subscript"/>
        <sz val="11"/>
        <color theme="1"/>
        <rFont val="Gill Sans"/>
        <family val="2"/>
      </rPr>
      <t>o</t>
    </r>
    <r>
      <rPr>
        <sz val="11"/>
        <color theme="1"/>
        <rFont val="Gill Sans"/>
        <family val="2"/>
      </rPr>
      <t xml:space="preserve"> (m snm)</t>
    </r>
  </si>
  <si>
    <r>
      <t xml:space="preserve">Pérdidas por evaporación - </t>
    </r>
    <r>
      <rPr>
        <b/>
        <i/>
        <sz val="11"/>
        <color theme="0"/>
        <rFont val="Gill Sans"/>
        <family val="2"/>
      </rPr>
      <t>L</t>
    </r>
    <r>
      <rPr>
        <b/>
        <i/>
        <vertAlign val="subscript"/>
        <sz val="11"/>
        <color theme="0"/>
        <rFont val="Gill Sans"/>
        <family val="2"/>
      </rPr>
      <t>ET</t>
    </r>
    <r>
      <rPr>
        <b/>
        <sz val="11"/>
        <color theme="0"/>
        <rFont val="Gill Sans"/>
        <family val="2"/>
      </rPr>
      <t xml:space="preserve"> (mm)</t>
    </r>
  </si>
  <si>
    <r>
      <t xml:space="preserve">Índice de área foliar </t>
    </r>
    <r>
      <rPr>
        <i/>
        <sz val="11"/>
        <color theme="1"/>
        <rFont val="Gill Sans"/>
        <family val="2"/>
      </rPr>
      <t>LAI</t>
    </r>
    <r>
      <rPr>
        <sz val="11"/>
        <color theme="1"/>
        <rFont val="Gill Sans"/>
        <family val="2"/>
      </rPr>
      <t xml:space="preserve"> (m</t>
    </r>
    <r>
      <rPr>
        <vertAlign val="superscript"/>
        <sz val="11"/>
        <color theme="1"/>
        <rFont val="Gill Sans"/>
        <family val="2"/>
      </rPr>
      <t>2</t>
    </r>
    <r>
      <rPr>
        <sz val="11"/>
        <color theme="1"/>
        <rFont val="Gill Sans"/>
        <family val="2"/>
      </rPr>
      <t>/m</t>
    </r>
    <r>
      <rPr>
        <vertAlign val="superscript"/>
        <sz val="11"/>
        <color theme="1"/>
        <rFont val="Gill Sans"/>
        <family val="2"/>
      </rPr>
      <t>2</t>
    </r>
    <r>
      <rPr>
        <sz val="11"/>
        <color theme="1"/>
        <rFont val="Gill Sans"/>
        <family val="2"/>
      </rPr>
      <t>)</t>
    </r>
  </si>
  <si>
    <r>
      <t xml:space="preserve">En la pestaña </t>
    </r>
    <r>
      <rPr>
        <b/>
        <sz val="12"/>
        <color theme="7"/>
        <rFont val="Gill Sans"/>
        <family val="2"/>
      </rPr>
      <t>Entradas</t>
    </r>
    <r>
      <rPr>
        <sz val="12"/>
        <color theme="0"/>
        <rFont val="Gill Sans"/>
        <family val="2"/>
      </rPr>
      <t>, ingrese los parámetros para las condiciones del sitio comunes en todos los escenarios. Aquí se pueden ingresar coberturas de la tierra que luego son combinadas en los escenarios. Las tablas de referencia contienen valores aproximados de la capacidad de campo (</t>
    </r>
    <r>
      <rPr>
        <i/>
        <sz val="12"/>
        <color theme="0"/>
        <rFont val="Gill Sans"/>
        <family val="2"/>
      </rPr>
      <t>fc</t>
    </r>
    <r>
      <rPr>
        <sz val="12"/>
        <color theme="0"/>
        <rFont val="Gill Sans"/>
        <family val="2"/>
      </rPr>
      <t>) y el punto de marchitez (</t>
    </r>
    <r>
      <rPr>
        <i/>
        <sz val="12"/>
        <color theme="0"/>
        <rFont val="Gill Sans"/>
        <family val="2"/>
      </rPr>
      <t>wp</t>
    </r>
    <r>
      <rPr>
        <sz val="12"/>
        <color theme="0"/>
        <rFont val="Gill Sans"/>
        <family val="2"/>
      </rPr>
      <t>) para texturas comunes de suelo. También se pueden ver valores de ejemplo para el número de curva (</t>
    </r>
    <r>
      <rPr>
        <i/>
        <sz val="12"/>
        <color theme="0"/>
        <rFont val="Gill Sans"/>
        <family val="2"/>
      </rPr>
      <t>CN</t>
    </r>
    <r>
      <rPr>
        <sz val="12"/>
        <color theme="0"/>
        <rFont val="Gill Sans"/>
        <family val="2"/>
      </rPr>
      <t>), el índice de área foliar (</t>
    </r>
    <r>
      <rPr>
        <i/>
        <sz val="12"/>
        <color theme="0"/>
        <rFont val="Gill Sans"/>
        <family val="2"/>
      </rPr>
      <t>LAI</t>
    </r>
    <r>
      <rPr>
        <sz val="12"/>
        <color theme="0"/>
        <rFont val="Gill Sans"/>
        <family val="2"/>
      </rPr>
      <t xml:space="preserve">), el factor </t>
    </r>
    <r>
      <rPr>
        <i/>
        <sz val="12"/>
        <color theme="0"/>
        <rFont val="Gill Sans"/>
        <family val="2"/>
      </rPr>
      <t>C</t>
    </r>
    <r>
      <rPr>
        <sz val="12"/>
        <color theme="0"/>
        <rFont val="Gill Sans"/>
        <family val="2"/>
      </rPr>
      <t xml:space="preserve"> para la ecuación USLE y el albedo (</t>
    </r>
    <r>
      <rPr>
        <i/>
        <sz val="12"/>
        <color theme="0"/>
        <rFont val="Gill Sans"/>
        <family val="2"/>
      </rPr>
      <t>⍺</t>
    </r>
    <r>
      <rPr>
        <sz val="12"/>
        <color theme="0"/>
        <rFont val="Gill Sans"/>
        <family val="2"/>
      </rPr>
      <t xml:space="preserve">). Aquí se definen las características de dos tipos de amunas y del acuífero que es alimentado por ellas. Además, se pueden ingresar los costos de implementación por cambio de cobertura de suelo y por implementación de las amunas (USD). En esta pestaña se puede </t>
    </r>
    <r>
      <rPr>
        <b/>
        <sz val="12"/>
        <color theme="0"/>
        <rFont val="Gill Sans"/>
        <family val="2"/>
      </rPr>
      <t xml:space="preserve">calibrar </t>
    </r>
    <r>
      <rPr>
        <sz val="12"/>
        <color theme="0"/>
        <rFont val="Gill Sans"/>
        <family val="2"/>
      </rPr>
      <t xml:space="preserve">el modelo hidrológico para el escenario de línea base (antes de la amuna) y para el escenario 1 (después de la amuna) utilizando los datos de caudal ingresados en la pestaña Clima. La calibración se puede realizar de manera manual cambiando los parámetros del modelo uno a uno, o de manera automática utilizando la herramienta Solver de Excel.
La pestaña </t>
    </r>
    <r>
      <rPr>
        <b/>
        <sz val="12"/>
        <color theme="7"/>
        <rFont val="Gill Sans"/>
        <family val="2"/>
      </rPr>
      <t>Escenarios</t>
    </r>
    <r>
      <rPr>
        <sz val="12"/>
        <color theme="0"/>
        <rFont val="Gill Sans"/>
        <family val="2"/>
      </rPr>
      <t xml:space="preserve"> se puede usar para cuantificar los beneficios calculados y la eficiencia de costos para diferentes escenarios de intervención. En esta pestaña, ingrese la condición de línea de base y hasta 2 escenarios de intervención. Los escenarios se configuran combinando las coberturas de vegetación ingresadas en la pestaña de Entradas. Esto se puede interpretar como ha de extensión de terreno o como % de cobertura. Asegúrese de que los valores totales de los escenarios coincidan. También, aquí se pueden visualizar los resultados del modelo expresados en volúmenes de agua (mm). Un milímetro de agua equivale a un volumen de Un litro por cada metro cuadrado de superficie (1 mm = 1 l/m</t>
    </r>
    <r>
      <rPr>
        <vertAlign val="superscript"/>
        <sz val="12"/>
        <color theme="0"/>
        <rFont val="Gill Sans"/>
        <family val="2"/>
      </rPr>
      <t>2</t>
    </r>
    <r>
      <rPr>
        <sz val="12"/>
        <color theme="0"/>
        <rFont val="Gill Sans"/>
        <family val="2"/>
      </rPr>
      <t>). Los beneficios hídricos son calculados en unidades de megalitros (ML), en toneladas métricas de sedimentos (ton), y en gramos de sedimento por metro cúbico de agua (g/m</t>
    </r>
    <r>
      <rPr>
        <vertAlign val="superscript"/>
        <sz val="12"/>
        <color theme="0"/>
        <rFont val="Gill Sans"/>
        <family val="2"/>
      </rPr>
      <t>3</t>
    </r>
    <r>
      <rPr>
        <sz val="12"/>
        <color theme="0"/>
        <rFont val="Gill Sans"/>
        <family val="2"/>
      </rPr>
      <t>). Un megalitro equivale a un millón de litros o a mil metros cúbicos de agua (1 ML = 1000000 l = 1000 m</t>
    </r>
    <r>
      <rPr>
        <vertAlign val="superscript"/>
        <sz val="12"/>
        <color theme="0"/>
        <rFont val="Gill Sans"/>
        <family val="2"/>
      </rPr>
      <t>3</t>
    </r>
    <r>
      <rPr>
        <sz val="12"/>
        <color theme="0"/>
        <rFont val="Gill Sans"/>
        <family val="2"/>
      </rPr>
      <t>). Los beneficios económicos están expresados en términos dólar invertido por x1000 m</t>
    </r>
    <r>
      <rPr>
        <vertAlign val="superscript"/>
        <sz val="12"/>
        <color theme="0"/>
        <rFont val="Gill Sans"/>
        <family val="2"/>
      </rPr>
      <t>3</t>
    </r>
    <r>
      <rPr>
        <sz val="12"/>
        <color theme="0"/>
        <rFont val="Gill Sans"/>
        <family val="2"/>
      </rPr>
      <t xml:space="preserve"> (USD por 1000 m</t>
    </r>
    <r>
      <rPr>
        <vertAlign val="superscript"/>
        <sz val="12"/>
        <color theme="0"/>
        <rFont val="Gill Sans"/>
        <family val="2"/>
      </rPr>
      <t>3</t>
    </r>
    <r>
      <rPr>
        <sz val="12"/>
        <color theme="0"/>
        <rFont val="Gill Sans"/>
        <family val="2"/>
      </rPr>
      <t>), dólar invertido por tonelada de sedimentos (USD por ton), o dólar invertido por gramo de sedimentos por metro cúbico de agua (USD por g/m</t>
    </r>
    <r>
      <rPr>
        <vertAlign val="superscript"/>
        <sz val="12"/>
        <color theme="0"/>
        <rFont val="Gill Sans"/>
        <family val="2"/>
      </rPr>
      <t>3</t>
    </r>
    <r>
      <rPr>
        <sz val="12"/>
        <color theme="0"/>
        <rFont val="Gill Sans"/>
        <family val="2"/>
      </rPr>
      <t xml:space="preserve">). También se realiza un análisis de umbrales altos y bajos para eventos extremos.
La pestaña </t>
    </r>
    <r>
      <rPr>
        <b/>
        <sz val="12"/>
        <color theme="7"/>
        <rFont val="Gill Sans"/>
        <family val="2"/>
      </rPr>
      <t>Clima</t>
    </r>
    <r>
      <rPr>
        <sz val="12"/>
        <color theme="0"/>
        <rFont val="Gill Sans"/>
        <family val="2"/>
      </rPr>
      <t xml:space="preserve"> contiene temperaturas máximas y mínimas (°C), precipitación diaria (mm), evapotranspiración (mm) y caudal observado (mm) para un periodo representativo de 365 días. Estos valores son automáticamente replicados en un año adicional consecutivo durante los cálculos del modelo. Los valores predeterminados son para Cusco (Perú) en el 2018. Se pueden ingresar datos alternativos en lugar de los datos predeterminados para una región o año diferente. Los datos de caudal se utilizan para calibrar el modelo (pestaña Entradas) con respecto al escenario de línea base o escenario 1 de amunas (pestaña Escenarios). Los datos de evapotranspiración pueden ser calculados utilizando las ecuaciones de CUBHIC 2.0 Evapotranspiración, o pueden ser obtenidas de otras fuentes, por ejemplo, estaciones meteorológicas locales, bases de datos disponibles, o del producto PISCO Evapotranspiración. Si no se tienen datos confiables de temperatura local, se recomienda utilizar PISCO Temperatura y PISCO Evapotranspiración.
Las pestañas de </t>
    </r>
    <r>
      <rPr>
        <b/>
        <sz val="12"/>
        <color theme="7"/>
        <rFont val="Gill Sans"/>
        <family val="2"/>
      </rPr>
      <t>Constantes</t>
    </r>
    <r>
      <rPr>
        <sz val="12"/>
        <color theme="0"/>
        <rFont val="Gill Sans"/>
        <family val="2"/>
      </rPr>
      <t xml:space="preserve">, </t>
    </r>
    <r>
      <rPr>
        <b/>
        <sz val="12"/>
        <color theme="7"/>
        <rFont val="Gill Sans"/>
        <family val="2"/>
      </rPr>
      <t>ETo</t>
    </r>
    <r>
      <rPr>
        <sz val="12"/>
        <color theme="0"/>
        <rFont val="Gill Sans"/>
        <family val="2"/>
      </rPr>
      <t xml:space="preserve">, </t>
    </r>
    <r>
      <rPr>
        <b/>
        <sz val="12"/>
        <color theme="7"/>
        <rFont val="Gill Sans"/>
        <family val="2"/>
      </rPr>
      <t>Cálculos</t>
    </r>
    <r>
      <rPr>
        <sz val="12"/>
        <color theme="0"/>
        <rFont val="Gill Sans"/>
        <family val="2"/>
      </rPr>
      <t xml:space="preserve"> y </t>
    </r>
    <r>
      <rPr>
        <b/>
        <sz val="12"/>
        <color theme="7"/>
        <rFont val="Gill Sans"/>
        <family val="2"/>
      </rPr>
      <t>Evaluación</t>
    </r>
    <r>
      <rPr>
        <sz val="12"/>
        <color theme="0"/>
        <rFont val="Gill Sans"/>
        <family val="2"/>
      </rPr>
      <t xml:space="preserve"> realizan los cálculos del modelo hidrológico y no requieren ser modificadas. Pueden ser visualizadas, consultadas y extraídas según convenga.</t>
    </r>
  </si>
  <si>
    <t>Gráficos de simulaciones de caudal y carga de sedimentos</t>
  </si>
  <si>
    <t>Umbrales</t>
  </si>
  <si>
    <t>Umbral alto de caudal</t>
  </si>
  <si>
    <t>Umbral bajo de caudal</t>
  </si>
  <si>
    <t>Umbral alto de sedimentos</t>
  </si>
  <si>
    <t>Umbral bajo de sedimentos</t>
  </si>
  <si>
    <t>Umbrales de análisis de eventos extremos</t>
  </si>
  <si>
    <t>Valor ref.</t>
  </si>
  <si>
    <r>
      <t>Umbral alto de caudal a analizar U</t>
    </r>
    <r>
      <rPr>
        <vertAlign val="subscript"/>
        <sz val="11"/>
        <color theme="1"/>
        <rFont val="Gill Sans"/>
        <family val="2"/>
      </rPr>
      <t>Q,alto</t>
    </r>
    <r>
      <rPr>
        <sz val="11"/>
        <color theme="1"/>
        <rFont val="Gill Sans"/>
        <family val="2"/>
      </rPr>
      <t xml:space="preserve"> (mm)</t>
    </r>
  </si>
  <si>
    <t>3 veces la media</t>
  </si>
  <si>
    <r>
      <t>Umbral bajo de caudal a analizar U</t>
    </r>
    <r>
      <rPr>
        <vertAlign val="subscript"/>
        <sz val="11"/>
        <color theme="1"/>
        <rFont val="Gill Sans"/>
        <family val="2"/>
      </rPr>
      <t>Q,bajo</t>
    </r>
    <r>
      <rPr>
        <sz val="11"/>
        <color theme="1"/>
        <rFont val="Gill Sans"/>
        <family val="2"/>
      </rPr>
      <t xml:space="preserve"> (mm)</t>
    </r>
  </si>
  <si>
    <r>
      <t>Percentil 10% (Q</t>
    </r>
    <r>
      <rPr>
        <vertAlign val="subscript"/>
        <sz val="11"/>
        <color theme="1"/>
        <rFont val="Gill Sans"/>
        <family val="2"/>
      </rPr>
      <t>90</t>
    </r>
    <r>
      <rPr>
        <sz val="11"/>
        <color theme="1"/>
        <rFont val="Gill Sans"/>
        <family val="2"/>
      </rPr>
      <t>)</t>
    </r>
  </si>
  <si>
    <r>
      <t>Umbral alto de sedimentos a analizar UA</t>
    </r>
    <r>
      <rPr>
        <vertAlign val="subscript"/>
        <sz val="11"/>
        <color theme="1"/>
        <rFont val="Gill Sans"/>
        <family val="2"/>
      </rPr>
      <t>,alto</t>
    </r>
    <r>
      <rPr>
        <sz val="11"/>
        <color theme="1"/>
        <rFont val="Gill Sans"/>
        <family val="2"/>
      </rPr>
      <t xml:space="preserve"> (ton/ha)</t>
    </r>
  </si>
  <si>
    <r>
      <t>Umbral bajo de sedimentos a analizar UA</t>
    </r>
    <r>
      <rPr>
        <vertAlign val="subscript"/>
        <sz val="11"/>
        <color theme="1"/>
        <rFont val="Gill Sans"/>
        <family val="2"/>
      </rPr>
      <t>,bajo</t>
    </r>
    <r>
      <rPr>
        <sz val="11"/>
        <color theme="1"/>
        <rFont val="Gill Sans"/>
        <family val="2"/>
      </rPr>
      <t xml:space="preserve"> (ton/ha)</t>
    </r>
  </si>
  <si>
    <t>50% de la media</t>
  </si>
  <si>
    <r>
      <t>Coeficiente de ET de vegetación K</t>
    </r>
    <r>
      <rPr>
        <vertAlign val="subscript"/>
        <sz val="11"/>
        <color theme="1"/>
        <rFont val="Gill Sans"/>
        <family val="2"/>
      </rPr>
      <t>c</t>
    </r>
    <r>
      <rPr>
        <sz val="11"/>
        <color theme="1"/>
        <rFont val="Gill Sans"/>
        <family val="2"/>
      </rPr>
      <t xml:space="preserve"> (adimensional)</t>
    </r>
  </si>
  <si>
    <t>Otros costos adicionales (USD)</t>
  </si>
  <si>
    <t>Análisis de umbrales para eventos extremos</t>
  </si>
  <si>
    <t>Número de días por encima del umbral alto de caudal (día)</t>
  </si>
  <si>
    <t>Volumen de caudal por encima del umbral alto (mm)</t>
  </si>
  <si>
    <t>Caudal máximo (mm)</t>
  </si>
  <si>
    <t>Número de días por debajo del umbral bajo de caudal (día)</t>
  </si>
  <si>
    <t>Volumen de caudal por debajo del umbral bajo (mm)</t>
  </si>
  <si>
    <t>Caudal mínimo (mm)</t>
  </si>
  <si>
    <t>Número de días por encima del umbral alto de sedimentos (día)</t>
  </si>
  <si>
    <t>Carga de sedimentos por encima del umbral alto (ton)</t>
  </si>
  <si>
    <t>Carga de sedimentos máxima (ton)</t>
  </si>
  <si>
    <t>Número de días por debajo del umbral bajo de sedimentos (día)</t>
  </si>
  <si>
    <t>Carga de sedimentos por debajo del umbral bajo (ton)</t>
  </si>
  <si>
    <t>Carga de sedimentos mínima (ton)</t>
  </si>
  <si>
    <t>Unidades</t>
  </si>
  <si>
    <t>Cambio en la evapotranspiración</t>
  </si>
  <si>
    <r>
      <t>(x1000 m</t>
    </r>
    <r>
      <rPr>
        <vertAlign val="superscript"/>
        <sz val="11"/>
        <color theme="1"/>
        <rFont val="Gill Sans"/>
        <family val="2"/>
      </rPr>
      <t>3</t>
    </r>
    <r>
      <rPr>
        <sz val="11"/>
        <color theme="1"/>
        <rFont val="Gill Sans"/>
        <family val="2"/>
      </rPr>
      <t>)</t>
    </r>
  </si>
  <si>
    <t>Cambio en la escorrentía</t>
  </si>
  <si>
    <t>Costo-eficiencia para la escorrentía</t>
  </si>
  <si>
    <r>
      <t>(USD por 1000 m</t>
    </r>
    <r>
      <rPr>
        <vertAlign val="superscript"/>
        <sz val="11"/>
        <color theme="1"/>
        <rFont val="Gill Sans"/>
        <family val="2"/>
      </rPr>
      <t>3</t>
    </r>
    <r>
      <rPr>
        <sz val="11"/>
        <color theme="1"/>
        <rFont val="Gill Sans"/>
        <family val="2"/>
      </rPr>
      <t>)</t>
    </r>
  </si>
  <si>
    <t>Cambio en la percolación</t>
  </si>
  <si>
    <t>Costo-eficiencia para la percolación</t>
  </si>
  <si>
    <t>Cambio en el caudal total</t>
  </si>
  <si>
    <t>Costo-eficiencia para el caudal total</t>
  </si>
  <si>
    <t>Cambio en el caudal base</t>
  </si>
  <si>
    <t>Costo-eficiencia para el caudal base</t>
  </si>
  <si>
    <t>Cambio en la carga de sedimentos</t>
  </si>
  <si>
    <t>(ton)</t>
  </si>
  <si>
    <t>Costo-eficiencia para la carga de sedimentos</t>
  </si>
  <si>
    <t>(USD por ton)</t>
  </si>
  <si>
    <t>Cambio en la concentración de sedimentos</t>
  </si>
  <si>
    <r>
      <t>(g/m</t>
    </r>
    <r>
      <rPr>
        <vertAlign val="superscript"/>
        <sz val="11"/>
        <color theme="1"/>
        <rFont val="Gill Sans"/>
        <family val="2"/>
      </rPr>
      <t>3</t>
    </r>
    <r>
      <rPr>
        <sz val="11"/>
        <color theme="1"/>
        <rFont val="Gill Sans"/>
        <family val="2"/>
      </rPr>
      <t>)</t>
    </r>
  </si>
  <si>
    <t>Costo-eficiencia para la concentración de sedimentos</t>
  </si>
  <si>
    <r>
      <t>(USD por g/m</t>
    </r>
    <r>
      <rPr>
        <vertAlign val="superscript"/>
        <sz val="11"/>
        <color theme="1"/>
        <rFont val="Gill Sans"/>
        <family val="2"/>
      </rPr>
      <t>3</t>
    </r>
    <r>
      <rPr>
        <sz val="11"/>
        <color theme="1"/>
        <rFont val="Gill Sans"/>
        <family val="2"/>
      </rPr>
      <t>)</t>
    </r>
  </si>
  <si>
    <t>Beneficios en eventos extremos con la línea base</t>
  </si>
  <si>
    <t>Costo-eficiencia para eventos extremos</t>
  </si>
  <si>
    <t>Cambio en el número de días por encima del umbral alto de caudal</t>
  </si>
  <si>
    <t>(día)</t>
  </si>
  <si>
    <t>Costo-eficiencia para el número de días por encima del umbral alto de caudal</t>
  </si>
  <si>
    <t>(USD por día)</t>
  </si>
  <si>
    <t>Cambio en el volumen de agua por encima del umbral alto de caudal</t>
  </si>
  <si>
    <t>Costo-eficiencia para el volumen de agua por encima del umbral alto de caudal</t>
  </si>
  <si>
    <t>Cambio en el caudal máximo</t>
  </si>
  <si>
    <t>Costo-eficiencia para el caudal máximo</t>
  </si>
  <si>
    <t>Cambio en el número de días por debajo del umbral bajo de caudal</t>
  </si>
  <si>
    <t>Costo-eficiencia para el número de días por debajo del umbral bajo de caudal</t>
  </si>
  <si>
    <t>Cambio en el volumen de agua por debajo del umbral bajo de caudal</t>
  </si>
  <si>
    <t>Costo-eficiencia para el volumen de agua por debajo del umbral bajo de caudal</t>
  </si>
  <si>
    <t>Cambio en el caudal mínimo</t>
  </si>
  <si>
    <t>Costo-eficiencia para el caudal mínimo</t>
  </si>
  <si>
    <t>Cambio en el número de días por encima del umbral alto de sedimentos</t>
  </si>
  <si>
    <t>Costo-eficiencia para el número de días por encima del umbral alto de sedimentos</t>
  </si>
  <si>
    <t>Cambio en la carga de sedimentos por encima del umbral alto</t>
  </si>
  <si>
    <t>Costo-eficiencia para la carga de sedimentos por encima del umbral alto</t>
  </si>
  <si>
    <t>Cambio en la carga de sedimentos máxima</t>
  </si>
  <si>
    <t>Costo-eficiencia para la carga de sedimentos máxima</t>
  </si>
  <si>
    <t>Cambio en el número de días por debajo del umbral bajo de sedimentos</t>
  </si>
  <si>
    <t>Costo-eficiencia para el número de días por debajo del umbral bajo de sedimentos</t>
  </si>
  <si>
    <t>Cambio en la carga de sedimentos por debajo del umbral bajo</t>
  </si>
  <si>
    <t>Costo-eficiencia para la carga de sedimentos por debajo del umbral bajo</t>
  </si>
  <si>
    <t>Cambio en la carga de sedimentos mínima</t>
  </si>
  <si>
    <t>Costo-eficiencia para la carga de sedimentos mínima</t>
  </si>
  <si>
    <t>Observaciones</t>
  </si>
  <si>
    <r>
      <t>Percentil 95% (A</t>
    </r>
    <r>
      <rPr>
        <vertAlign val="subscript"/>
        <sz val="11"/>
        <color theme="1"/>
        <rFont val="Gill Sans"/>
        <family val="2"/>
      </rPr>
      <t>5</t>
    </r>
    <r>
      <rPr>
        <sz val="11"/>
        <color theme="1"/>
        <rFont val="Gill Sans"/>
        <family val="2"/>
      </rPr>
      <t>)</t>
    </r>
  </si>
  <si>
    <t>Índice</t>
  </si>
  <si>
    <t>Curvas de duración de caudal y sedimentos</t>
  </si>
  <si>
    <t>Q LB (mm)</t>
  </si>
  <si>
    <t>Q E1 (mm)</t>
  </si>
  <si>
    <t>Q E2 (mm)</t>
  </si>
  <si>
    <t>A LB (ton/ha)</t>
  </si>
  <si>
    <t>A E1 (ton/ha)</t>
  </si>
  <si>
    <t>A E2 (ton/ha)</t>
  </si>
  <si>
    <t>*Los valores de la curva de duración de caudal se deben ordenar de mayor a menor manualmente para obtener los gráficos de las curvas deseados.</t>
  </si>
  <si>
    <t>Indicadores hidrológicos</t>
  </si>
  <si>
    <r>
      <t>Índice de estacionalidad de lluvia</t>
    </r>
    <r>
      <rPr>
        <i/>
        <sz val="11"/>
        <color theme="1"/>
        <rFont val="Gill Sans"/>
        <family val="2"/>
      </rPr>
      <t xml:space="preserve"> SINDX = (6/11) SUM(abs(Pmes – Paño/12)) / Paño</t>
    </r>
    <r>
      <rPr>
        <sz val="11"/>
        <color theme="1"/>
        <rFont val="Gill Sans"/>
        <family val="2"/>
      </rPr>
      <t xml:space="preserve"> (%)</t>
    </r>
  </si>
  <si>
    <r>
      <t xml:space="preserve">Porcentaje de días con lluvia cero </t>
    </r>
    <r>
      <rPr>
        <i/>
        <sz val="11"/>
        <color theme="1"/>
        <rFont val="Gill Sans"/>
        <family val="2"/>
      </rPr>
      <t>PP0 = días P=0 / total días</t>
    </r>
    <r>
      <rPr>
        <sz val="11"/>
        <color theme="1"/>
        <rFont val="Gill Sans"/>
        <family val="2"/>
      </rPr>
      <t xml:space="preserve"> (%)</t>
    </r>
  </si>
  <si>
    <r>
      <t xml:space="preserve">Coeficiente de escorrentía </t>
    </r>
    <r>
      <rPr>
        <i/>
        <sz val="11"/>
        <color theme="1"/>
        <rFont val="Gill Sans"/>
        <family val="2"/>
      </rPr>
      <t xml:space="preserve">RR = caudal / precipitación anual </t>
    </r>
    <r>
      <rPr>
        <sz val="11"/>
        <color theme="1"/>
        <rFont val="Gill Sans"/>
        <family val="2"/>
      </rPr>
      <t>(%)</t>
    </r>
  </si>
  <si>
    <r>
      <t xml:space="preserve">Índice de caudal base </t>
    </r>
    <r>
      <rPr>
        <i/>
        <sz val="11"/>
        <color theme="1"/>
        <rFont val="Gill Sans"/>
        <family val="2"/>
      </rPr>
      <t>BFI</t>
    </r>
    <r>
      <rPr>
        <sz val="11"/>
        <color theme="1"/>
        <rFont val="Gill Sans"/>
        <family val="2"/>
      </rPr>
      <t xml:space="preserve"> = caudal base / caudal total (%)</t>
    </r>
  </si>
  <si>
    <r>
      <t xml:space="preserve">Coeficiente de rendimiento de caudal base </t>
    </r>
    <r>
      <rPr>
        <i/>
        <sz val="11"/>
        <color theme="1"/>
        <rFont val="Gill Sans"/>
        <family val="2"/>
      </rPr>
      <t xml:space="preserve">BYC = caudal base / precipitación </t>
    </r>
    <r>
      <rPr>
        <sz val="11"/>
        <color theme="1"/>
        <rFont val="Gill Sans"/>
        <family val="2"/>
      </rPr>
      <t>(%)</t>
    </r>
  </si>
  <si>
    <r>
      <t xml:space="preserve">Índice de humedad </t>
    </r>
    <r>
      <rPr>
        <i/>
        <sz val="11"/>
        <color theme="1"/>
        <rFont val="Gill Sans"/>
        <family val="2"/>
      </rPr>
      <t>RPPE = precipitación / evapotranspiración</t>
    </r>
    <r>
      <rPr>
        <sz val="11"/>
        <color theme="1"/>
        <rFont val="Gill Sans"/>
        <family val="2"/>
      </rPr>
      <t xml:space="preserve"> (%)</t>
    </r>
  </si>
  <si>
    <r>
      <t>Pendiente de la curva de duración de caudal</t>
    </r>
    <r>
      <rPr>
        <i/>
        <sz val="11"/>
        <color theme="1"/>
        <rFont val="Gill Sans"/>
        <family val="2"/>
      </rPr>
      <t xml:space="preserve"> R2FDC = abs(log(Q66) – log(Q33))/(0.33)</t>
    </r>
    <r>
      <rPr>
        <sz val="11"/>
        <color theme="1"/>
        <rFont val="Gill Sans"/>
        <family val="2"/>
      </rPr>
      <t xml:space="preserve"> (-)</t>
    </r>
  </si>
  <si>
    <r>
      <t>Índice de rapidez de respuesta Richards–Baker</t>
    </r>
    <r>
      <rPr>
        <i/>
        <sz val="11"/>
        <color theme="1"/>
        <rFont val="Gill Sans"/>
        <family val="2"/>
      </rPr>
      <t xml:space="preserve"> RBI = SUM(abs(Qi - Qi-1)) / SUM(Qi)</t>
    </r>
    <r>
      <rPr>
        <sz val="11"/>
        <color theme="1"/>
        <rFont val="Gill Sans"/>
        <family val="2"/>
      </rPr>
      <t xml:space="preserve"> (-)</t>
    </r>
  </si>
  <si>
    <r>
      <t>Índice de estacionalidad de caudal</t>
    </r>
    <r>
      <rPr>
        <i/>
        <sz val="11"/>
        <color theme="1"/>
        <rFont val="Gill Sans"/>
        <family val="2"/>
      </rPr>
      <t xml:space="preserve"> SINDQ = (6/11) SUM(abs(Qmes – Qaño/12)) / Qaño</t>
    </r>
    <r>
      <rPr>
        <sz val="11"/>
        <color theme="1"/>
        <rFont val="Gill Sans"/>
        <family val="2"/>
      </rPr>
      <t xml:space="preserve"> (%)</t>
    </r>
  </si>
  <si>
    <r>
      <t xml:space="preserve">Porcentaje de días con caudal cero </t>
    </r>
    <r>
      <rPr>
        <i/>
        <sz val="11"/>
        <color theme="1"/>
        <rFont val="Gill Sans"/>
        <family val="2"/>
      </rPr>
      <t>PQ0 = días Q=0 / total días</t>
    </r>
    <r>
      <rPr>
        <sz val="11"/>
        <color theme="1"/>
        <rFont val="Gill Sans"/>
        <family val="2"/>
      </rPr>
      <t xml:space="preserve"> (%)</t>
    </r>
  </si>
  <si>
    <r>
      <t xml:space="preserve">Rango de caudal </t>
    </r>
    <r>
      <rPr>
        <i/>
        <sz val="11"/>
        <color theme="1"/>
        <rFont val="Gill Sans"/>
        <family val="2"/>
      </rPr>
      <t>= Qmáx / Qmín</t>
    </r>
    <r>
      <rPr>
        <sz val="11"/>
        <color theme="1"/>
        <rFont val="Gill Sans"/>
        <family val="2"/>
      </rPr>
      <t xml:space="preserve"> (%)</t>
    </r>
  </si>
  <si>
    <r>
      <t xml:space="preserve">Coeficiente de variación de caudal </t>
    </r>
    <r>
      <rPr>
        <i/>
        <sz val="11"/>
        <color theme="1"/>
        <rFont val="Gill Sans"/>
        <family val="2"/>
      </rPr>
      <t>Qvar = Qstd / Qmedia</t>
    </r>
    <r>
      <rPr>
        <sz val="11"/>
        <color theme="1"/>
        <rFont val="Gill Sans"/>
        <family val="2"/>
      </rPr>
      <t xml:space="preserve"> (-)</t>
    </r>
  </si>
  <si>
    <t>Beneficios hidrológicos</t>
  </si>
  <si>
    <t>Costo-eficiencia</t>
  </si>
  <si>
    <t>Beneficios calculados en indicadores hidrológicos</t>
  </si>
  <si>
    <t>Costo-eficiencia para indicadores hidrológicos</t>
  </si>
  <si>
    <t>Cambio en el coeficiente de escorrentía</t>
  </si>
  <si>
    <t>(%)</t>
  </si>
  <si>
    <t>Costo-eficiencia para el coeficiente de escorrentía</t>
  </si>
  <si>
    <t>(USD por %)</t>
  </si>
  <si>
    <t>Cambio en el índide de caudal base</t>
  </si>
  <si>
    <t>Costo-eficiencia para el índide de caudal base</t>
  </si>
  <si>
    <t>Cambio en el coeficiente de rendimiento de caudal base</t>
  </si>
  <si>
    <t>Costo-eficiencia para el coeficiente de rendimiento de caudal base</t>
  </si>
  <si>
    <t>Cambio en el índice de humedad</t>
  </si>
  <si>
    <t>Costo-eficiencia para el índide de humedad</t>
  </si>
  <si>
    <t>Cambio en la pendiente de la curva de duración de caudal</t>
  </si>
  <si>
    <t>(mm/mm)</t>
  </si>
  <si>
    <t>Costo-eficiencia para la pendiente de la curva de duración de caudal</t>
  </si>
  <si>
    <t>(USD por mm/mm)</t>
  </si>
  <si>
    <t>Cambio en el índice de rapidez de respuesta de Richards-Baker</t>
  </si>
  <si>
    <t>Costo-eficiencia para el índice de rapidez de respuesta de Richards-Baker</t>
  </si>
  <si>
    <t>Cambio en el índide de estacionalidad de caudal</t>
  </si>
  <si>
    <t>Costo-eficiencia para el índice de estacionalidad de caudal</t>
  </si>
  <si>
    <t>Cambio en el número de días con caudal cero al año</t>
  </si>
  <si>
    <t>Costo-eficiencia para el número de días con caudal cero</t>
  </si>
  <si>
    <t>Cambio en el rango Qmáx / Qmín</t>
  </si>
  <si>
    <t>Costo-eficiencia para el rango de caudal Qmáx / Qmín</t>
  </si>
  <si>
    <t>Cambio en el coeficiente de variación de caudal</t>
  </si>
  <si>
    <t>Costo-eficiencia para el coeficiente de variación de caudal</t>
  </si>
  <si>
    <t>Cálculo de estacionalidad</t>
  </si>
  <si>
    <t>Cálculo de rapidez de respuesta de caudal</t>
  </si>
  <si>
    <t>Mes</t>
  </si>
  <si>
    <t>P (mm)</t>
  </si>
  <si>
    <t>Diff P (mm)</t>
  </si>
  <si>
    <t>Diff LB (mm)</t>
  </si>
  <si>
    <t>Diff E1 (mm)</t>
  </si>
  <si>
    <t>Diff E2 (mm)</t>
  </si>
  <si>
    <t>Qi - Qi-1 LB (mm)</t>
  </si>
  <si>
    <t>Qi - Qi-1 E1 (mm)</t>
  </si>
  <si>
    <t>Qi - Qi-1 E2 (mm)</t>
  </si>
  <si>
    <t>TOTAL</t>
  </si>
  <si>
    <t>PROMEDIO</t>
  </si>
  <si>
    <t>SINDX</t>
  </si>
  <si>
    <t>SUMA 365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</si>
</sst>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quot;$&quot;#,##0.00"/>
    <numFmt numFmtId="166" formatCode="0.0000"/>
    <numFmt numFmtId="167" formatCode="0.000"/>
    <numFmt numFmtId="168" formatCode="\+&quot;$&quot;#,##0.00;\ \-&quot;$&quot;#,##0.00;\ &quot;$&quot;#,##0.00"/>
    <numFmt numFmtId="169" formatCode="\+0.0;\ \-0.0;\ 0.0"/>
    <numFmt numFmtId="170" formatCode="[$$-409]#,##0.00"/>
    <numFmt numFmtId="171" formatCode="0.0%"/>
    <numFmt numFmtId="172" formatCode="\+0.00;\ \-0.00;\ 0.00"/>
  </numFmts>
  <fonts count="24" x14ac:knownFonts="1">
    <font>
      <sz val="11"/>
      <color theme="1"/>
      <name val="Calibri"/>
      <family val="2"/>
      <scheme val="minor"/>
    </font>
    <font>
      <sz val="11"/>
      <color rgb="FF3F3F76"/>
      <name val="Calibri"/>
      <family val="2"/>
      <scheme val="minor"/>
    </font>
    <font>
      <b/>
      <sz val="11"/>
      <color theme="3"/>
      <name val="Calibri"/>
      <family val="2"/>
      <scheme val="minor"/>
    </font>
    <font>
      <sz val="11"/>
      <color theme="1"/>
      <name val="Calibri"/>
      <family val="2"/>
      <scheme val="minor"/>
    </font>
    <font>
      <sz val="11"/>
      <color theme="1"/>
      <name val="Gill Sans"/>
      <family val="2"/>
    </font>
    <font>
      <sz val="11"/>
      <color rgb="FF3F3F76"/>
      <name val="Gill Sans"/>
      <family val="2"/>
    </font>
    <font>
      <b/>
      <sz val="20"/>
      <color theme="0"/>
      <name val="Gill Sans"/>
      <family val="2"/>
    </font>
    <font>
      <b/>
      <sz val="11"/>
      <color theme="0"/>
      <name val="Gill Sans"/>
      <family val="2"/>
    </font>
    <font>
      <b/>
      <vertAlign val="subscript"/>
      <sz val="11"/>
      <color theme="0"/>
      <name val="Gill Sans"/>
      <family val="2"/>
    </font>
    <font>
      <b/>
      <sz val="11"/>
      <color theme="1"/>
      <name val="Gill Sans"/>
      <family val="2"/>
    </font>
    <font>
      <sz val="12"/>
      <color theme="0"/>
      <name val="Gill Sans"/>
      <family val="2"/>
    </font>
    <font>
      <b/>
      <sz val="12"/>
      <color theme="0"/>
      <name val="Gill Sans"/>
      <family val="2"/>
    </font>
    <font>
      <b/>
      <sz val="48"/>
      <color theme="1"/>
      <name val="Gill Sans"/>
      <family val="2"/>
    </font>
    <font>
      <b/>
      <sz val="12"/>
      <color theme="7"/>
      <name val="Gill Sans"/>
      <family val="2"/>
    </font>
    <font>
      <vertAlign val="superscript"/>
      <sz val="12"/>
      <color theme="0"/>
      <name val="Gill Sans"/>
      <family val="2"/>
    </font>
    <font>
      <i/>
      <sz val="12"/>
      <color theme="0"/>
      <name val="Gill Sans"/>
      <family val="2"/>
    </font>
    <font>
      <i/>
      <sz val="11"/>
      <color theme="1"/>
      <name val="Gill Sans"/>
      <family val="2"/>
    </font>
    <font>
      <vertAlign val="subscript"/>
      <sz val="11"/>
      <color theme="1"/>
      <name val="Gill Sans"/>
      <family val="2"/>
    </font>
    <font>
      <i/>
      <vertAlign val="subscript"/>
      <sz val="11"/>
      <color theme="1"/>
      <name val="Gill Sans"/>
      <family val="2"/>
    </font>
    <font>
      <vertAlign val="superscript"/>
      <sz val="11"/>
      <color theme="1"/>
      <name val="Gill Sans"/>
      <family val="2"/>
    </font>
    <font>
      <b/>
      <i/>
      <sz val="11"/>
      <color theme="0"/>
      <name val="Gill Sans"/>
      <family val="2"/>
    </font>
    <font>
      <b/>
      <i/>
      <vertAlign val="subscript"/>
      <sz val="11"/>
      <color theme="0"/>
      <name val="Gill Sans"/>
      <family val="2"/>
    </font>
    <font>
      <b/>
      <i/>
      <vertAlign val="superscript"/>
      <sz val="11"/>
      <color theme="0"/>
      <name val="Gill Sans"/>
      <family val="2"/>
    </font>
    <font>
      <b/>
      <vertAlign val="superscript"/>
      <sz val="11"/>
      <color theme="0"/>
      <name val="Gill Sans"/>
      <family val="2"/>
    </font>
  </fonts>
  <fills count="12">
    <fill>
      <patternFill patternType="none"/>
    </fill>
    <fill>
      <patternFill patternType="gray125"/>
    </fill>
    <fill>
      <patternFill patternType="solid">
        <fgColor rgb="FFFFCC99"/>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193F57"/>
        <bgColor indexed="64"/>
      </patternFill>
    </fill>
    <fill>
      <patternFill patternType="solid">
        <fgColor theme="0"/>
        <bgColor indexed="64"/>
      </patternFill>
    </fill>
    <fill>
      <patternFill patternType="solid">
        <fgColor theme="2"/>
        <bgColor indexed="64"/>
      </patternFill>
    </fill>
    <fill>
      <patternFill patternType="solid">
        <fgColor rgb="FF7D7F43"/>
        <bgColor indexed="64"/>
      </patternFill>
    </fill>
    <fill>
      <patternFill patternType="solid">
        <fgColor rgb="FF184059"/>
        <bgColor indexed="64"/>
      </patternFill>
    </fill>
  </fills>
  <borders count="39">
    <border>
      <left/>
      <right/>
      <top/>
      <bottom/>
      <diagonal/>
    </border>
    <border>
      <left style="thin">
        <color rgb="FF7F7F7F"/>
      </left>
      <right style="thin">
        <color rgb="FF7F7F7F"/>
      </right>
      <top style="thin">
        <color rgb="FF7F7F7F"/>
      </top>
      <bottom style="thin">
        <color rgb="FF7F7F7F"/>
      </bottom>
      <diagonal/>
    </border>
    <border>
      <left/>
      <right/>
      <top/>
      <bottom style="medium">
        <color theme="4" tint="0.39997558519241921"/>
      </bottom>
      <diagonal/>
    </border>
    <border>
      <left style="thin">
        <color auto="1"/>
      </left>
      <right style="thin">
        <color auto="1"/>
      </right>
      <top style="thin">
        <color auto="1"/>
      </top>
      <bottom style="thin">
        <color auto="1"/>
      </bottom>
      <diagonal/>
    </border>
    <border>
      <left style="thin">
        <color rgb="FF193F57"/>
      </left>
      <right style="thin">
        <color rgb="FF193F57"/>
      </right>
      <top style="thin">
        <color rgb="FF193F57"/>
      </top>
      <bottom style="thin">
        <color rgb="FF193F57"/>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theme="1"/>
      </left>
      <right/>
      <top style="medium">
        <color theme="1"/>
      </top>
      <bottom/>
      <diagonal/>
    </border>
    <border>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rgb="FF7F7F7F"/>
      </left>
      <right style="thin">
        <color rgb="FF7F7F7F"/>
      </right>
      <top/>
      <bottom style="thin">
        <color rgb="FF7F7F7F"/>
      </bottom>
      <diagonal/>
    </border>
    <border>
      <left style="thin">
        <color theme="1" tint="0.499984740745262"/>
      </left>
      <right style="thin">
        <color theme="1" tint="0.499984740745262"/>
      </right>
      <top/>
      <bottom style="thin">
        <color theme="1" tint="0.499984740745262"/>
      </bottom>
      <diagonal/>
    </border>
    <border>
      <left style="thin">
        <color rgb="FF193F57"/>
      </left>
      <right style="thin">
        <color rgb="FF193F57"/>
      </right>
      <top/>
      <bottom style="thin">
        <color rgb="FF193F57"/>
      </bottom>
      <diagonal/>
    </border>
    <border>
      <left style="thin">
        <color auto="1"/>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7F7F7F"/>
      </left>
      <right/>
      <top/>
      <bottom/>
      <diagonal/>
    </border>
    <border>
      <left/>
      <right/>
      <top/>
      <bottom style="thin">
        <color auto="1"/>
      </bottom>
      <diagonal/>
    </border>
  </borders>
  <cellStyleXfs count="4">
    <xf numFmtId="0" fontId="0" fillId="0" borderId="0"/>
    <xf numFmtId="0" fontId="1" fillId="2" borderId="1" applyNumberFormat="0" applyAlignment="0" applyProtection="0"/>
    <xf numFmtId="0" fontId="2" fillId="0" borderId="2" applyNumberFormat="0" applyFill="0" applyAlignment="0" applyProtection="0"/>
    <xf numFmtId="9" fontId="3" fillId="0" borderId="0" applyFont="0" applyFill="0" applyBorder="0" applyAlignment="0" applyProtection="0"/>
  </cellStyleXfs>
  <cellXfs count="221">
    <xf numFmtId="0" fontId="0" fillId="0" borderId="0" xfId="0"/>
    <xf numFmtId="0" fontId="4" fillId="8" borderId="23" xfId="0" applyFont="1" applyFill="1" applyBorder="1"/>
    <xf numFmtId="0" fontId="4" fillId="8" borderId="0" xfId="0" applyFont="1" applyFill="1"/>
    <xf numFmtId="0" fontId="4" fillId="0" borderId="0" xfId="0" applyFont="1"/>
    <xf numFmtId="0" fontId="4" fillId="9" borderId="8" xfId="0" applyFont="1" applyFill="1" applyBorder="1"/>
    <xf numFmtId="0" fontId="4" fillId="9" borderId="9" xfId="0" applyFont="1" applyFill="1" applyBorder="1"/>
    <xf numFmtId="0" fontId="5" fillId="9" borderId="9" xfId="1" applyFont="1" applyFill="1" applyBorder="1" applyAlignment="1">
      <alignment horizontal="center"/>
    </xf>
    <xf numFmtId="0" fontId="4" fillId="9" borderId="10" xfId="0" applyFont="1" applyFill="1" applyBorder="1"/>
    <xf numFmtId="0" fontId="4" fillId="8" borderId="17" xfId="0" applyFont="1" applyFill="1" applyBorder="1"/>
    <xf numFmtId="0" fontId="4" fillId="8" borderId="18" xfId="0" applyFont="1" applyFill="1" applyBorder="1"/>
    <xf numFmtId="0" fontId="4" fillId="8" borderId="19" xfId="0" applyFont="1" applyFill="1" applyBorder="1"/>
    <xf numFmtId="0" fontId="4" fillId="9" borderId="11" xfId="0" applyFont="1" applyFill="1" applyBorder="1"/>
    <xf numFmtId="0" fontId="4" fillId="9" borderId="12" xfId="0" applyFont="1" applyFill="1" applyBorder="1"/>
    <xf numFmtId="0" fontId="4" fillId="8" borderId="20" xfId="0" applyFont="1" applyFill="1" applyBorder="1"/>
    <xf numFmtId="0" fontId="4" fillId="8" borderId="21" xfId="0" applyFont="1" applyFill="1" applyBorder="1"/>
    <xf numFmtId="0" fontId="4" fillId="9" borderId="0" xfId="0" applyFont="1" applyFill="1" applyBorder="1"/>
    <xf numFmtId="0" fontId="5" fillId="9" borderId="0" xfId="1" applyFont="1" applyFill="1" applyBorder="1" applyAlignment="1">
      <alignment horizontal="center"/>
    </xf>
    <xf numFmtId="0" fontId="7" fillId="11" borderId="0" xfId="0" applyFont="1" applyFill="1" applyBorder="1"/>
    <xf numFmtId="0" fontId="7" fillId="11" borderId="0" xfId="2" applyFont="1" applyFill="1" applyBorder="1"/>
    <xf numFmtId="0" fontId="5" fillId="2" borderId="1" xfId="1" applyFont="1" applyBorder="1" applyAlignment="1" applyProtection="1">
      <alignment horizontal="center"/>
      <protection locked="0"/>
    </xf>
    <xf numFmtId="2" fontId="4" fillId="4" borderId="0" xfId="0" applyNumberFormat="1" applyFont="1" applyFill="1" applyBorder="1" applyAlignment="1">
      <alignment horizontal="center"/>
    </xf>
    <xf numFmtId="2" fontId="4" fillId="3" borderId="0" xfId="0" applyNumberFormat="1" applyFont="1" applyFill="1" applyBorder="1" applyAlignment="1">
      <alignment horizontal="center"/>
    </xf>
    <xf numFmtId="2" fontId="4" fillId="9" borderId="0" xfId="0" applyNumberFormat="1" applyFont="1" applyFill="1" applyBorder="1" applyAlignment="1">
      <alignment horizontal="center"/>
    </xf>
    <xf numFmtId="0" fontId="5" fillId="8" borderId="0" xfId="1" applyFont="1" applyFill="1" applyBorder="1" applyAlignment="1">
      <alignment horizontal="center"/>
    </xf>
    <xf numFmtId="9" fontId="4" fillId="4" borderId="0" xfId="3" applyFont="1" applyFill="1" applyBorder="1" applyAlignment="1">
      <alignment horizontal="center"/>
    </xf>
    <xf numFmtId="0" fontId="4" fillId="8" borderId="22" xfId="0" applyFont="1" applyFill="1" applyBorder="1"/>
    <xf numFmtId="0" fontId="4" fillId="8" borderId="24" xfId="0" applyFont="1" applyFill="1" applyBorder="1"/>
    <xf numFmtId="164" fontId="4" fillId="4" borderId="0" xfId="0" applyNumberFormat="1" applyFont="1" applyFill="1" applyBorder="1" applyAlignment="1">
      <alignment horizontal="center"/>
    </xf>
    <xf numFmtId="164" fontId="4" fillId="3" borderId="0" xfId="0" applyNumberFormat="1" applyFont="1" applyFill="1" applyBorder="1" applyAlignment="1">
      <alignment horizontal="center"/>
    </xf>
    <xf numFmtId="0" fontId="4" fillId="9" borderId="0" xfId="0" applyFont="1" applyFill="1" applyBorder="1" applyAlignment="1">
      <alignment horizontal="center"/>
    </xf>
    <xf numFmtId="165" fontId="4" fillId="3" borderId="0" xfId="0" applyNumberFormat="1" applyFont="1" applyFill="1" applyBorder="1" applyAlignment="1">
      <alignment horizontal="center"/>
    </xf>
    <xf numFmtId="165" fontId="4" fillId="4" borderId="0" xfId="0" applyNumberFormat="1" applyFont="1" applyFill="1" applyBorder="1" applyAlignment="1">
      <alignment horizontal="center"/>
    </xf>
    <xf numFmtId="0" fontId="4" fillId="9" borderId="0" xfId="0" applyFont="1" applyFill="1"/>
    <xf numFmtId="0" fontId="4" fillId="9" borderId="13" xfId="0" applyFont="1" applyFill="1" applyBorder="1"/>
    <xf numFmtId="0" fontId="4" fillId="9" borderId="14" xfId="0" applyFont="1" applyFill="1" applyBorder="1"/>
    <xf numFmtId="0" fontId="4" fillId="9" borderId="15" xfId="0" applyFont="1" applyFill="1" applyBorder="1"/>
    <xf numFmtId="0" fontId="4" fillId="9" borderId="17" xfId="0" applyFont="1" applyFill="1" applyBorder="1"/>
    <xf numFmtId="0" fontId="4" fillId="9" borderId="18" xfId="0" applyFont="1" applyFill="1" applyBorder="1"/>
    <xf numFmtId="0" fontId="4" fillId="9" borderId="19" xfId="0" applyFont="1" applyFill="1" applyBorder="1"/>
    <xf numFmtId="0" fontId="4" fillId="9" borderId="20" xfId="0" applyFont="1" applyFill="1" applyBorder="1"/>
    <xf numFmtId="0" fontId="4" fillId="9" borderId="21" xfId="0" applyFont="1" applyFill="1" applyBorder="1"/>
    <xf numFmtId="0" fontId="4" fillId="9" borderId="22" xfId="0" applyFont="1" applyFill="1" applyBorder="1"/>
    <xf numFmtId="0" fontId="4" fillId="9" borderId="23" xfId="0" applyFont="1" applyFill="1" applyBorder="1"/>
    <xf numFmtId="0" fontId="4" fillId="9" borderId="24" xfId="0" applyFont="1" applyFill="1" applyBorder="1"/>
    <xf numFmtId="0" fontId="5" fillId="2" borderId="30" xfId="1" applyFont="1" applyBorder="1" applyAlignment="1" applyProtection="1">
      <alignment horizontal="center"/>
      <protection locked="0"/>
    </xf>
    <xf numFmtId="0" fontId="5" fillId="2" borderId="30" xfId="1" applyNumberFormat="1" applyFont="1" applyBorder="1" applyAlignment="1" applyProtection="1">
      <alignment horizontal="center"/>
      <protection locked="0"/>
    </xf>
    <xf numFmtId="0" fontId="5" fillId="9" borderId="0" xfId="1" applyNumberFormat="1" applyFont="1" applyFill="1" applyBorder="1" applyAlignment="1">
      <alignment horizontal="center"/>
    </xf>
    <xf numFmtId="0" fontId="4" fillId="9" borderId="0" xfId="0" quotePrefix="1" applyFont="1" applyFill="1" applyBorder="1" applyAlignment="1">
      <alignment horizontal="center"/>
    </xf>
    <xf numFmtId="0" fontId="4" fillId="0" borderId="31" xfId="0" applyFont="1" applyBorder="1"/>
    <xf numFmtId="2" fontId="4" fillId="0" borderId="16" xfId="0" applyNumberFormat="1" applyFont="1" applyBorder="1"/>
    <xf numFmtId="0" fontId="4" fillId="0" borderId="16" xfId="0" applyFont="1" applyBorder="1"/>
    <xf numFmtId="0" fontId="4" fillId="8" borderId="0" xfId="0" applyFont="1" applyFill="1" applyAlignment="1">
      <alignment wrapText="1"/>
    </xf>
    <xf numFmtId="0" fontId="4" fillId="9" borderId="17" xfId="0" applyFont="1" applyFill="1" applyBorder="1" applyAlignment="1">
      <alignment wrapText="1"/>
    </xf>
    <xf numFmtId="0" fontId="4" fillId="9" borderId="18" xfId="0" applyFont="1" applyFill="1" applyBorder="1" applyAlignment="1">
      <alignment wrapText="1"/>
    </xf>
    <xf numFmtId="0" fontId="4" fillId="9" borderId="19" xfId="0" applyFont="1" applyFill="1" applyBorder="1" applyAlignment="1">
      <alignment wrapText="1"/>
    </xf>
    <xf numFmtId="0" fontId="4" fillId="9" borderId="20" xfId="0" applyFont="1" applyFill="1" applyBorder="1" applyAlignment="1">
      <alignment wrapText="1"/>
    </xf>
    <xf numFmtId="0" fontId="4" fillId="9" borderId="21" xfId="0" applyFont="1" applyFill="1" applyBorder="1" applyAlignment="1">
      <alignment wrapText="1"/>
    </xf>
    <xf numFmtId="0" fontId="4" fillId="9" borderId="0" xfId="0" applyFont="1" applyFill="1" applyBorder="1" applyAlignment="1">
      <alignment wrapText="1"/>
    </xf>
    <xf numFmtId="0" fontId="7" fillId="11" borderId="0" xfId="0" applyFont="1" applyFill="1" applyBorder="1" applyAlignment="1">
      <alignment wrapText="1"/>
    </xf>
    <xf numFmtId="0" fontId="4" fillId="0" borderId="0" xfId="0" applyFont="1" applyAlignment="1">
      <alignment wrapText="1"/>
    </xf>
    <xf numFmtId="0" fontId="4" fillId="0" borderId="4" xfId="0" applyFont="1" applyBorder="1" applyAlignment="1">
      <alignment horizontal="center" wrapText="1"/>
    </xf>
    <xf numFmtId="0" fontId="4" fillId="9" borderId="22" xfId="0" applyFont="1" applyFill="1" applyBorder="1" applyAlignment="1">
      <alignment wrapText="1"/>
    </xf>
    <xf numFmtId="0" fontId="4" fillId="9" borderId="23" xfId="0" applyFont="1" applyFill="1" applyBorder="1" applyAlignment="1">
      <alignment wrapText="1"/>
    </xf>
    <xf numFmtId="0" fontId="4" fillId="9" borderId="24" xfId="0" applyFont="1" applyFill="1" applyBorder="1" applyAlignment="1">
      <alignment wrapText="1"/>
    </xf>
    <xf numFmtId="0" fontId="4" fillId="0" borderId="32" xfId="0" applyFont="1" applyBorder="1" applyAlignment="1">
      <alignment horizontal="center"/>
    </xf>
    <xf numFmtId="0" fontId="4" fillId="0" borderId="4" xfId="0" applyFont="1" applyBorder="1" applyAlignment="1">
      <alignment horizontal="center"/>
    </xf>
    <xf numFmtId="2" fontId="4" fillId="8" borderId="0" xfId="0" applyNumberFormat="1" applyFont="1" applyFill="1"/>
    <xf numFmtId="2" fontId="4" fillId="9" borderId="18" xfId="0" applyNumberFormat="1" applyFont="1" applyFill="1" applyBorder="1"/>
    <xf numFmtId="0" fontId="7" fillId="9" borderId="0" xfId="0" applyFont="1" applyFill="1" applyBorder="1"/>
    <xf numFmtId="0" fontId="9" fillId="8" borderId="0" xfId="0" applyFont="1" applyFill="1"/>
    <xf numFmtId="0" fontId="9" fillId="9" borderId="20" xfId="0" applyFont="1" applyFill="1" applyBorder="1"/>
    <xf numFmtId="0" fontId="7" fillId="7" borderId="0" xfId="0" applyFont="1" applyFill="1" applyBorder="1" applyAlignment="1">
      <alignment horizontal="center" vertical="center" wrapText="1"/>
    </xf>
    <xf numFmtId="0" fontId="9" fillId="9" borderId="0" xfId="0" applyFont="1" applyFill="1" applyBorder="1"/>
    <xf numFmtId="0" fontId="9" fillId="9" borderId="21" xfId="0" applyFont="1" applyFill="1" applyBorder="1"/>
    <xf numFmtId="0" fontId="9" fillId="0" borderId="0" xfId="0" applyFont="1"/>
    <xf numFmtId="0" fontId="4" fillId="8" borderId="28" xfId="0" applyFont="1" applyFill="1" applyBorder="1" applyAlignment="1">
      <alignment horizontal="center"/>
    </xf>
    <xf numFmtId="166" fontId="4" fillId="8" borderId="28" xfId="0" applyNumberFormat="1" applyFont="1" applyFill="1" applyBorder="1" applyAlignment="1">
      <alignment horizontal="center"/>
    </xf>
    <xf numFmtId="2" fontId="4" fillId="0" borderId="0" xfId="0" applyNumberFormat="1" applyFont="1"/>
    <xf numFmtId="0" fontId="4" fillId="8" borderId="29" xfId="0" applyFont="1" applyFill="1" applyBorder="1" applyAlignment="1">
      <alignment horizontal="center"/>
    </xf>
    <xf numFmtId="166" fontId="4" fillId="8" borderId="28" xfId="0" applyNumberFormat="1" applyFont="1" applyFill="1" applyBorder="1"/>
    <xf numFmtId="14" fontId="4" fillId="8" borderId="21" xfId="0" applyNumberFormat="1" applyFont="1" applyFill="1" applyBorder="1"/>
    <xf numFmtId="0" fontId="4" fillId="0" borderId="3" xfId="0" quotePrefix="1" applyFont="1" applyBorder="1" applyAlignment="1">
      <alignment horizontal="center" vertical="center" wrapText="1"/>
    </xf>
    <xf numFmtId="0" fontId="4" fillId="5" borderId="3" xfId="0" applyFont="1" applyFill="1" applyBorder="1" applyAlignment="1">
      <alignment horizontal="center"/>
    </xf>
    <xf numFmtId="0" fontId="4" fillId="5" borderId="7" xfId="0" applyFont="1" applyFill="1" applyBorder="1" applyAlignment="1">
      <alignment horizontal="center"/>
    </xf>
    <xf numFmtId="0" fontId="4" fillId="6" borderId="3" xfId="0" applyFont="1" applyFill="1" applyBorder="1" applyAlignment="1">
      <alignment horizontal="center"/>
    </xf>
    <xf numFmtId="0" fontId="4" fillId="6" borderId="7" xfId="0" applyFont="1" applyFill="1" applyBorder="1" applyAlignment="1">
      <alignment horizontal="center"/>
    </xf>
    <xf numFmtId="0" fontId="7" fillId="11" borderId="21" xfId="0" applyFont="1" applyFill="1" applyBorder="1"/>
    <xf numFmtId="9" fontId="5" fillId="2" borderId="1" xfId="3" applyFont="1" applyFill="1" applyBorder="1" applyAlignment="1" applyProtection="1">
      <alignment horizontal="center"/>
      <protection locked="0"/>
    </xf>
    <xf numFmtId="0" fontId="7" fillId="8" borderId="20" xfId="0" applyFont="1" applyFill="1" applyBorder="1" applyAlignment="1">
      <alignment horizontal="center"/>
    </xf>
    <xf numFmtId="0" fontId="7" fillId="8" borderId="21" xfId="0" applyFont="1" applyFill="1" applyBorder="1"/>
    <xf numFmtId="0" fontId="4" fillId="0" borderId="3" xfId="0" applyFont="1" applyBorder="1" applyAlignment="1">
      <alignment horizontal="center" vertical="center"/>
    </xf>
    <xf numFmtId="0" fontId="4" fillId="9" borderId="11" xfId="0" applyFont="1" applyFill="1" applyBorder="1" applyAlignment="1">
      <alignment wrapText="1"/>
    </xf>
    <xf numFmtId="0" fontId="4" fillId="9" borderId="12" xfId="0" applyFont="1" applyFill="1" applyBorder="1" applyAlignment="1">
      <alignment wrapText="1"/>
    </xf>
    <xf numFmtId="0" fontId="4" fillId="8" borderId="3" xfId="0" applyFont="1" applyFill="1" applyBorder="1"/>
    <xf numFmtId="166" fontId="4" fillId="4" borderId="0" xfId="0" applyNumberFormat="1" applyFont="1" applyFill="1" applyBorder="1" applyAlignment="1">
      <alignment horizontal="center"/>
    </xf>
    <xf numFmtId="9" fontId="5" fillId="2" borderId="30" xfId="3" applyFont="1" applyFill="1" applyBorder="1" applyAlignment="1" applyProtection="1">
      <alignment horizontal="center"/>
      <protection locked="0"/>
    </xf>
    <xf numFmtId="9" fontId="4" fillId="5" borderId="3" xfId="3" applyFont="1" applyFill="1" applyBorder="1" applyAlignment="1">
      <alignment horizontal="center"/>
    </xf>
    <xf numFmtId="9" fontId="4" fillId="6" borderId="3" xfId="3" applyFont="1" applyFill="1" applyBorder="1" applyAlignment="1">
      <alignment horizontal="center"/>
    </xf>
    <xf numFmtId="167" fontId="4" fillId="5" borderId="3" xfId="0" applyNumberFormat="1" applyFont="1" applyFill="1" applyBorder="1" applyAlignment="1">
      <alignment horizontal="center"/>
    </xf>
    <xf numFmtId="167" fontId="4" fillId="6" borderId="3" xfId="0" applyNumberFormat="1" applyFont="1" applyFill="1" applyBorder="1" applyAlignment="1">
      <alignment horizontal="center"/>
    </xf>
    <xf numFmtId="2" fontId="5" fillId="2" borderId="1" xfId="1" applyNumberFormat="1" applyFont="1" applyBorder="1" applyAlignment="1" applyProtection="1">
      <alignment horizontal="center"/>
      <protection locked="0"/>
    </xf>
    <xf numFmtId="164" fontId="4" fillId="8" borderId="0" xfId="0" applyNumberFormat="1" applyFont="1" applyFill="1" applyAlignment="1">
      <alignment wrapText="1"/>
    </xf>
    <xf numFmtId="164" fontId="4" fillId="9" borderId="18" xfId="0" applyNumberFormat="1" applyFont="1" applyFill="1" applyBorder="1" applyAlignment="1">
      <alignment wrapText="1"/>
    </xf>
    <xf numFmtId="164" fontId="4" fillId="9" borderId="0" xfId="0" applyNumberFormat="1" applyFont="1" applyFill="1" applyBorder="1" applyAlignment="1">
      <alignment wrapText="1"/>
    </xf>
    <xf numFmtId="164" fontId="4" fillId="9" borderId="23" xfId="0" applyNumberFormat="1" applyFont="1" applyFill="1" applyBorder="1" applyAlignment="1">
      <alignment wrapText="1"/>
    </xf>
    <xf numFmtId="164" fontId="4" fillId="0" borderId="0" xfId="0" applyNumberFormat="1" applyFont="1" applyAlignment="1">
      <alignment wrapText="1"/>
    </xf>
    <xf numFmtId="2" fontId="4" fillId="3" borderId="0" xfId="0" applyNumberFormat="1" applyFont="1" applyFill="1" applyAlignment="1">
      <alignment horizontal="center"/>
    </xf>
    <xf numFmtId="2" fontId="4" fillId="4" borderId="0" xfId="0" applyNumberFormat="1" applyFont="1" applyFill="1" applyAlignment="1">
      <alignment horizontal="center"/>
    </xf>
    <xf numFmtId="166" fontId="4" fillId="8" borderId="0" xfId="0" applyNumberFormat="1" applyFont="1" applyFill="1"/>
    <xf numFmtId="166" fontId="4" fillId="9" borderId="18" xfId="0" applyNumberFormat="1" applyFont="1" applyFill="1" applyBorder="1"/>
    <xf numFmtId="166" fontId="4" fillId="9" borderId="0" xfId="0" applyNumberFormat="1" applyFont="1" applyFill="1" applyBorder="1"/>
    <xf numFmtId="166" fontId="4" fillId="8" borderId="29" xfId="0" applyNumberFormat="1" applyFont="1" applyFill="1" applyBorder="1" applyAlignment="1">
      <alignment horizontal="center"/>
    </xf>
    <xf numFmtId="166" fontId="4" fillId="9" borderId="23" xfId="0" applyNumberFormat="1" applyFont="1" applyFill="1" applyBorder="1"/>
    <xf numFmtId="166" fontId="4" fillId="0" borderId="0" xfId="0" applyNumberFormat="1" applyFont="1"/>
    <xf numFmtId="166" fontId="4" fillId="9" borderId="0" xfId="0" applyNumberFormat="1" applyFont="1" applyFill="1" applyBorder="1" applyAlignment="1">
      <alignment horizontal="center"/>
    </xf>
    <xf numFmtId="166" fontId="7" fillId="9" borderId="0" xfId="0" applyNumberFormat="1" applyFont="1" applyFill="1" applyBorder="1"/>
    <xf numFmtId="166" fontId="4" fillId="9" borderId="0" xfId="0" applyNumberFormat="1" applyFont="1" applyFill="1"/>
    <xf numFmtId="167" fontId="4" fillId="3" borderId="0" xfId="0" applyNumberFormat="1" applyFont="1" applyFill="1" applyBorder="1" applyAlignment="1">
      <alignment horizontal="center"/>
    </xf>
    <xf numFmtId="167" fontId="4" fillId="4" borderId="0" xfId="0" applyNumberFormat="1" applyFont="1" applyFill="1" applyBorder="1" applyAlignment="1">
      <alignment horizontal="center"/>
    </xf>
    <xf numFmtId="0" fontId="7" fillId="11" borderId="0" xfId="0" applyFont="1" applyFill="1"/>
    <xf numFmtId="0" fontId="5" fillId="2" borderId="1" xfId="1" applyFont="1" applyAlignment="1" applyProtection="1">
      <alignment horizontal="center"/>
      <protection locked="0"/>
    </xf>
    <xf numFmtId="166" fontId="4" fillId="0" borderId="16" xfId="0" applyNumberFormat="1" applyFont="1" applyBorder="1"/>
    <xf numFmtId="0" fontId="7" fillId="11" borderId="0" xfId="0" applyFont="1" applyFill="1" applyBorder="1" applyAlignment="1" applyProtection="1">
      <alignment wrapText="1"/>
      <protection locked="0"/>
    </xf>
    <xf numFmtId="0" fontId="4" fillId="9" borderId="0" xfId="0" applyFont="1" applyFill="1" applyAlignment="1">
      <alignment horizontal="right"/>
    </xf>
    <xf numFmtId="0" fontId="7" fillId="8" borderId="0" xfId="0" applyFont="1" applyFill="1" applyAlignment="1">
      <alignment horizontal="center"/>
    </xf>
    <xf numFmtId="0" fontId="7" fillId="8" borderId="0" xfId="0" applyFont="1" applyFill="1"/>
    <xf numFmtId="0" fontId="10" fillId="11" borderId="0" xfId="0" applyFont="1" applyFill="1" applyAlignment="1">
      <alignment horizontal="left"/>
    </xf>
    <xf numFmtId="2" fontId="5" fillId="2" borderId="1" xfId="1" applyNumberFormat="1" applyFont="1" applyAlignment="1" applyProtection="1">
      <alignment horizontal="center"/>
      <protection locked="0"/>
    </xf>
    <xf numFmtId="164" fontId="5" fillId="2" borderId="1" xfId="1" applyNumberFormat="1" applyFont="1" applyAlignment="1" applyProtection="1">
      <alignment horizontal="center"/>
      <protection locked="0"/>
    </xf>
    <xf numFmtId="164" fontId="7" fillId="11" borderId="0" xfId="0" applyNumberFormat="1" applyFont="1" applyFill="1" applyAlignment="1">
      <alignment horizontal="center" vertical="center" wrapText="1"/>
    </xf>
    <xf numFmtId="0" fontId="7" fillId="11" borderId="0" xfId="0" applyFont="1" applyFill="1" applyAlignment="1">
      <alignment horizontal="center" vertical="center"/>
    </xf>
    <xf numFmtId="0" fontId="7" fillId="11" borderId="0" xfId="0" applyFont="1" applyFill="1" applyAlignment="1">
      <alignment horizontal="center" vertical="center" wrapText="1"/>
    </xf>
    <xf numFmtId="0" fontId="16" fillId="0" borderId="16" xfId="0" applyFont="1" applyBorder="1"/>
    <xf numFmtId="0" fontId="7" fillId="7" borderId="0" xfId="0" applyFont="1" applyFill="1" applyAlignment="1">
      <alignment horizontal="center" vertical="center" wrapText="1"/>
    </xf>
    <xf numFmtId="166" fontId="7" fillId="11" borderId="0" xfId="0" applyNumberFormat="1" applyFont="1" applyFill="1" applyAlignment="1">
      <alignment horizontal="center" vertical="center" wrapText="1"/>
    </xf>
    <xf numFmtId="0" fontId="7" fillId="9" borderId="0" xfId="0" applyFont="1" applyFill="1"/>
    <xf numFmtId="0" fontId="20" fillId="11" borderId="0" xfId="0" applyFont="1" applyFill="1" applyAlignment="1">
      <alignment vertical="center"/>
    </xf>
    <xf numFmtId="1" fontId="7" fillId="11" borderId="0" xfId="0" applyNumberFormat="1" applyFont="1" applyFill="1" applyAlignment="1">
      <alignment vertical="center"/>
    </xf>
    <xf numFmtId="0" fontId="7" fillId="11" borderId="0" xfId="0" applyFont="1" applyFill="1" applyBorder="1" applyProtection="1">
      <protection locked="0"/>
    </xf>
    <xf numFmtId="2" fontId="4" fillId="9" borderId="14" xfId="0" applyNumberFormat="1" applyFont="1" applyFill="1" applyBorder="1" applyAlignment="1">
      <alignment horizontal="center"/>
    </xf>
    <xf numFmtId="0" fontId="16" fillId="9" borderId="0" xfId="0" applyFont="1" applyFill="1" applyBorder="1"/>
    <xf numFmtId="166" fontId="4" fillId="9" borderId="9" xfId="0" applyNumberFormat="1" applyFont="1" applyFill="1" applyBorder="1"/>
    <xf numFmtId="166" fontId="4" fillId="0" borderId="32" xfId="0" applyNumberFormat="1" applyFont="1" applyBorder="1" applyAlignment="1">
      <alignment horizontal="center"/>
    </xf>
    <xf numFmtId="166" fontId="4" fillId="0" borderId="4" xfId="0" applyNumberFormat="1" applyFont="1" applyBorder="1" applyAlignment="1">
      <alignment horizontal="center"/>
    </xf>
    <xf numFmtId="166" fontId="4" fillId="9" borderId="14" xfId="0" applyNumberFormat="1" applyFont="1" applyFill="1" applyBorder="1"/>
    <xf numFmtId="169" fontId="4" fillId="4" borderId="0" xfId="0" applyNumberFormat="1" applyFont="1" applyFill="1" applyBorder="1" applyAlignment="1">
      <alignment horizontal="center"/>
    </xf>
    <xf numFmtId="169" fontId="4" fillId="3" borderId="0" xfId="0" applyNumberFormat="1" applyFont="1" applyFill="1" applyBorder="1" applyAlignment="1">
      <alignment horizontal="center"/>
    </xf>
    <xf numFmtId="165" fontId="4" fillId="9" borderId="0" xfId="0" applyNumberFormat="1" applyFont="1" applyFill="1" applyBorder="1" applyAlignment="1">
      <alignment horizontal="center"/>
    </xf>
    <xf numFmtId="166" fontId="5" fillId="2" borderId="1" xfId="1" applyNumberFormat="1" applyFont="1" applyAlignment="1" applyProtection="1">
      <alignment horizontal="center"/>
      <protection locked="0"/>
    </xf>
    <xf numFmtId="0" fontId="0" fillId="8" borderId="0" xfId="0" applyFill="1"/>
    <xf numFmtId="0" fontId="0" fillId="9" borderId="9" xfId="0" applyFill="1" applyBorder="1"/>
    <xf numFmtId="0" fontId="0" fillId="9" borderId="10" xfId="0" applyFill="1" applyBorder="1"/>
    <xf numFmtId="0" fontId="0" fillId="9" borderId="8" xfId="0" applyFill="1" applyBorder="1"/>
    <xf numFmtId="0" fontId="0" fillId="9" borderId="12" xfId="0" applyFill="1" applyBorder="1"/>
    <xf numFmtId="0" fontId="0" fillId="9" borderId="11" xfId="0" applyFill="1" applyBorder="1"/>
    <xf numFmtId="0" fontId="0" fillId="9" borderId="0" xfId="0" applyFill="1"/>
    <xf numFmtId="0" fontId="0" fillId="9" borderId="13" xfId="0" applyFill="1" applyBorder="1"/>
    <xf numFmtId="0" fontId="0" fillId="9" borderId="14" xfId="0" applyFill="1" applyBorder="1"/>
    <xf numFmtId="0" fontId="0" fillId="9" borderId="15" xfId="0" applyFill="1" applyBorder="1"/>
    <xf numFmtId="166" fontId="4" fillId="9" borderId="0" xfId="0" applyNumberFormat="1" applyFont="1" applyFill="1" applyAlignment="1">
      <alignment horizontal="center"/>
    </xf>
    <xf numFmtId="0" fontId="4" fillId="9" borderId="0" xfId="0" applyFont="1" applyFill="1" applyAlignment="1">
      <alignment horizontal="left"/>
    </xf>
    <xf numFmtId="2" fontId="4" fillId="9" borderId="9" xfId="0" applyNumberFormat="1" applyFont="1" applyFill="1" applyBorder="1" applyAlignment="1">
      <alignment horizontal="center"/>
    </xf>
    <xf numFmtId="164" fontId="4" fillId="4" borderId="0" xfId="0" applyNumberFormat="1" applyFont="1" applyFill="1" applyAlignment="1">
      <alignment horizontal="center"/>
    </xf>
    <xf numFmtId="164" fontId="4" fillId="3" borderId="0" xfId="0" applyNumberFormat="1" applyFont="1" applyFill="1" applyAlignment="1">
      <alignment horizontal="center"/>
    </xf>
    <xf numFmtId="170" fontId="5" fillId="2" borderId="1" xfId="1" applyNumberFormat="1" applyFont="1" applyAlignment="1" applyProtection="1">
      <alignment horizontal="center"/>
      <protection locked="0"/>
    </xf>
    <xf numFmtId="165" fontId="4" fillId="4" borderId="0" xfId="0" applyNumberFormat="1" applyFont="1" applyFill="1" applyAlignment="1">
      <alignment horizontal="center"/>
    </xf>
    <xf numFmtId="169" fontId="4" fillId="5" borderId="0" xfId="0" applyNumberFormat="1" applyFont="1" applyFill="1" applyAlignment="1">
      <alignment horizontal="center"/>
    </xf>
    <xf numFmtId="0" fontId="7" fillId="9" borderId="0" xfId="2" applyFont="1" applyFill="1" applyBorder="1"/>
    <xf numFmtId="168" fontId="4" fillId="3" borderId="0" xfId="0" applyNumberFormat="1" applyFont="1" applyFill="1" applyAlignment="1">
      <alignment horizontal="center"/>
    </xf>
    <xf numFmtId="168" fontId="4" fillId="4" borderId="0" xfId="0" applyNumberFormat="1" applyFont="1" applyFill="1" applyAlignment="1">
      <alignment horizontal="center"/>
    </xf>
    <xf numFmtId="0" fontId="7" fillId="7" borderId="0" xfId="0" applyFont="1" applyFill="1" applyAlignment="1" applyProtection="1">
      <alignment horizontal="center" vertical="center" wrapText="1"/>
      <protection locked="0"/>
    </xf>
    <xf numFmtId="0" fontId="7" fillId="9" borderId="0" xfId="0" applyFont="1" applyFill="1" applyAlignment="1" applyProtection="1">
      <alignment horizontal="center" vertical="center" wrapText="1"/>
      <protection locked="0"/>
    </xf>
    <xf numFmtId="0" fontId="0" fillId="9" borderId="0" xfId="0" applyFill="1" applyProtection="1">
      <protection locked="0"/>
    </xf>
    <xf numFmtId="166" fontId="4" fillId="8" borderId="28" xfId="0" applyNumberFormat="1" applyFont="1" applyFill="1" applyBorder="1" applyAlignment="1" applyProtection="1">
      <alignment horizontal="center"/>
      <protection locked="0"/>
    </xf>
    <xf numFmtId="171" fontId="4" fillId="4" borderId="0" xfId="3" applyNumberFormat="1" applyFont="1" applyFill="1" applyBorder="1" applyAlignment="1">
      <alignment horizontal="center"/>
    </xf>
    <xf numFmtId="171" fontId="4" fillId="3" borderId="0" xfId="3" applyNumberFormat="1" applyFont="1" applyFill="1" applyBorder="1" applyAlignment="1">
      <alignment horizontal="center"/>
    </xf>
    <xf numFmtId="10" fontId="4" fillId="9" borderId="0" xfId="3" applyNumberFormat="1" applyFont="1" applyFill="1" applyBorder="1"/>
    <xf numFmtId="2" fontId="4" fillId="4" borderId="0" xfId="3" applyNumberFormat="1" applyFont="1" applyFill="1" applyBorder="1" applyAlignment="1">
      <alignment horizontal="center"/>
    </xf>
    <xf numFmtId="2" fontId="4" fillId="3" borderId="0" xfId="3" applyNumberFormat="1" applyFont="1" applyFill="1" applyBorder="1" applyAlignment="1">
      <alignment horizontal="center"/>
    </xf>
    <xf numFmtId="171" fontId="4" fillId="5" borderId="0" xfId="3" applyNumberFormat="1" applyFont="1" applyFill="1" applyBorder="1" applyAlignment="1">
      <alignment horizontal="center"/>
    </xf>
    <xf numFmtId="172" fontId="4" fillId="5" borderId="0" xfId="0" applyNumberFormat="1" applyFont="1" applyFill="1" applyAlignment="1">
      <alignment horizontal="center"/>
    </xf>
    <xf numFmtId="2" fontId="4" fillId="8" borderId="28" xfId="0" applyNumberFormat="1" applyFont="1" applyFill="1" applyBorder="1" applyAlignment="1" applyProtection="1">
      <alignment horizontal="center"/>
      <protection locked="0"/>
    </xf>
    <xf numFmtId="0" fontId="9" fillId="8" borderId="28" xfId="0" applyFont="1" applyFill="1" applyBorder="1" applyAlignment="1">
      <alignment horizontal="center"/>
    </xf>
    <xf numFmtId="2" fontId="9" fillId="8" borderId="28" xfId="0" applyNumberFormat="1" applyFont="1" applyFill="1" applyBorder="1" applyAlignment="1" applyProtection="1">
      <alignment horizontal="center"/>
      <protection locked="0"/>
    </xf>
    <xf numFmtId="0" fontId="10" fillId="11" borderId="0" xfId="0" applyFont="1" applyFill="1" applyAlignment="1">
      <alignment horizontal="left" vertical="top" wrapText="1"/>
    </xf>
    <xf numFmtId="0" fontId="10" fillId="11" borderId="0" xfId="0" applyFont="1" applyFill="1" applyAlignment="1">
      <alignment horizontal="left" vertical="top"/>
    </xf>
    <xf numFmtId="0" fontId="7" fillId="11" borderId="20" xfId="0" applyFont="1" applyFill="1" applyBorder="1" applyAlignment="1">
      <alignment horizontal="center"/>
    </xf>
    <xf numFmtId="0" fontId="7" fillId="11" borderId="0" xfId="0" applyFont="1" applyFill="1" applyAlignment="1">
      <alignment horizontal="center"/>
    </xf>
    <xf numFmtId="0" fontId="12" fillId="8" borderId="0" xfId="0" applyFont="1" applyFill="1" applyBorder="1" applyAlignment="1">
      <alignment horizontal="center" vertical="center"/>
    </xf>
    <xf numFmtId="0" fontId="11" fillId="11" borderId="0" xfId="0" applyFont="1" applyFill="1" applyAlignment="1">
      <alignment horizontal="left"/>
    </xf>
    <xf numFmtId="0" fontId="10" fillId="11" borderId="0" xfId="0" applyFont="1" applyFill="1" applyAlignment="1">
      <alignment horizontal="left"/>
    </xf>
    <xf numFmtId="0" fontId="10" fillId="11" borderId="37" xfId="0" applyFont="1" applyFill="1" applyBorder="1" applyAlignment="1">
      <alignment horizontal="left"/>
    </xf>
    <xf numFmtId="0" fontId="6" fillId="10" borderId="25" xfId="0" applyFont="1" applyFill="1" applyBorder="1" applyAlignment="1">
      <alignment horizontal="center"/>
    </xf>
    <xf numFmtId="0" fontId="6" fillId="10" borderId="26" xfId="0" applyFont="1" applyFill="1" applyBorder="1" applyAlignment="1">
      <alignment horizontal="center"/>
    </xf>
    <xf numFmtId="0" fontId="6" fillId="10" borderId="27" xfId="0" applyFont="1" applyFill="1" applyBorder="1" applyAlignment="1">
      <alignment horizontal="center"/>
    </xf>
    <xf numFmtId="0" fontId="6" fillId="10" borderId="22" xfId="0" applyFont="1" applyFill="1" applyBorder="1" applyAlignment="1">
      <alignment horizontal="center"/>
    </xf>
    <xf numFmtId="0" fontId="6" fillId="10" borderId="23" xfId="0" applyFont="1" applyFill="1" applyBorder="1" applyAlignment="1">
      <alignment horizontal="center"/>
    </xf>
    <xf numFmtId="0" fontId="6" fillId="10" borderId="24" xfId="0" applyFont="1" applyFill="1" applyBorder="1" applyAlignment="1">
      <alignment horizontal="center"/>
    </xf>
    <xf numFmtId="0" fontId="4" fillId="0" borderId="3" xfId="0" applyFont="1" applyBorder="1" applyAlignment="1">
      <alignment horizontal="left" vertical="center"/>
    </xf>
    <xf numFmtId="0" fontId="16" fillId="0" borderId="3" xfId="0" applyFont="1" applyBorder="1" applyAlignment="1">
      <alignment horizontal="center" vertical="center" wrapText="1"/>
    </xf>
    <xf numFmtId="0" fontId="7" fillId="11" borderId="38" xfId="0" applyFont="1" applyFill="1" applyBorder="1" applyAlignment="1">
      <alignment horizontal="center"/>
    </xf>
    <xf numFmtId="0" fontId="4" fillId="0" borderId="3" xfId="0" applyFont="1" applyBorder="1" applyAlignment="1">
      <alignment horizontal="center" wrapText="1"/>
    </xf>
    <xf numFmtId="0" fontId="4" fillId="8" borderId="3" xfId="0" applyFont="1" applyFill="1" applyBorder="1" applyAlignment="1">
      <alignment horizontal="center" vertical="center" wrapText="1"/>
    </xf>
    <xf numFmtId="0" fontId="4" fillId="0" borderId="3" xfId="0" applyFont="1" applyBorder="1" applyAlignment="1">
      <alignment horizontal="center" vertical="center" wrapText="1"/>
    </xf>
    <xf numFmtId="0" fontId="4" fillId="0" borderId="3" xfId="0" applyFont="1" applyBorder="1" applyAlignment="1">
      <alignment horizontal="center" vertical="center"/>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8" borderId="5" xfId="0" applyFont="1" applyFill="1" applyBorder="1" applyAlignment="1">
      <alignment horizontal="center" vertical="center" wrapText="1"/>
    </xf>
    <xf numFmtId="0" fontId="4" fillId="8" borderId="33" xfId="0" applyFont="1" applyFill="1" applyBorder="1" applyAlignment="1">
      <alignment horizontal="center" vertical="center" wrapText="1"/>
    </xf>
    <xf numFmtId="0" fontId="4" fillId="8" borderId="6" xfId="0" applyFont="1" applyFill="1" applyBorder="1" applyAlignment="1">
      <alignment horizontal="center" vertical="center" wrapText="1"/>
    </xf>
    <xf numFmtId="0" fontId="4" fillId="0" borderId="7" xfId="0" applyFont="1" applyBorder="1" applyAlignment="1">
      <alignment horizontal="center" wrapText="1"/>
    </xf>
    <xf numFmtId="0" fontId="4" fillId="8" borderId="3" xfId="0" applyFont="1" applyFill="1" applyBorder="1" applyAlignment="1">
      <alignment horizontal="center" vertical="center"/>
    </xf>
    <xf numFmtId="0" fontId="16" fillId="0" borderId="3" xfId="0" applyFont="1" applyBorder="1" applyAlignment="1">
      <alignment horizontal="center"/>
    </xf>
    <xf numFmtId="0" fontId="4" fillId="0" borderId="3" xfId="0" applyFont="1" applyBorder="1" applyAlignment="1">
      <alignment horizontal="center"/>
    </xf>
    <xf numFmtId="0" fontId="6" fillId="10" borderId="34" xfId="0" applyFont="1" applyFill="1" applyBorder="1" applyAlignment="1">
      <alignment horizontal="center" wrapText="1"/>
    </xf>
    <xf numFmtId="0" fontId="6" fillId="10" borderId="35" xfId="0" applyFont="1" applyFill="1" applyBorder="1" applyAlignment="1">
      <alignment horizontal="center" wrapText="1"/>
    </xf>
    <xf numFmtId="0" fontId="6" fillId="10" borderId="36" xfId="0" applyFont="1" applyFill="1" applyBorder="1" applyAlignment="1">
      <alignment horizontal="center" wrapText="1"/>
    </xf>
    <xf numFmtId="0" fontId="6" fillId="10" borderId="34" xfId="0" applyFont="1" applyFill="1" applyBorder="1" applyAlignment="1">
      <alignment horizontal="center"/>
    </xf>
    <xf numFmtId="0" fontId="6" fillId="10" borderId="35" xfId="0" applyFont="1" applyFill="1" applyBorder="1" applyAlignment="1">
      <alignment horizontal="center"/>
    </xf>
    <xf numFmtId="0" fontId="6" fillId="10" borderId="36" xfId="0" applyFont="1" applyFill="1" applyBorder="1" applyAlignment="1">
      <alignment horizontal="center"/>
    </xf>
    <xf numFmtId="0" fontId="0" fillId="8" borderId="0" xfId="0" applyFill="1" applyAlignment="1">
      <alignment vertical="top" wrapText="1"/>
    </xf>
  </cellXfs>
  <cellStyles count="4">
    <cellStyle name="Entrada" xfId="1" builtinId="20"/>
    <cellStyle name="Normal" xfId="0" builtinId="0"/>
    <cellStyle name="Porcentaje" xfId="3" builtinId="5"/>
    <cellStyle name="Título 3" xfId="2" builtinId="18"/>
  </cellStyles>
  <dxfs count="70">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E7E6E6"/>
      <color rgb="FF184059"/>
      <color rgb="FF7D7F43"/>
      <color rgb="FF193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Gráfico de calibración de caudal antes de la amuna</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autoTitleDeleted val="0"/>
    <c:plotArea>
      <c:layout/>
      <c:scatterChart>
        <c:scatterStyle val="lineMarker"/>
        <c:varyColors val="0"/>
        <c:ser>
          <c:idx val="3"/>
          <c:order val="0"/>
          <c:tx>
            <c:strRef>
              <c:f>Observaciones!$H$5</c:f>
              <c:strCache>
                <c:ptCount val="1"/>
                <c:pt idx="0">
                  <c:v>Caudal observado - Qobs (mm)</c:v>
                </c:pt>
              </c:strCache>
            </c:strRef>
          </c:tx>
          <c:spPr>
            <a:ln w="12700" cap="rnd">
              <a:noFill/>
              <a:round/>
            </a:ln>
            <a:effectLst/>
          </c:spPr>
          <c:marker>
            <c:symbol val="circle"/>
            <c:size val="2"/>
            <c:spPr>
              <a:solidFill>
                <a:schemeClr val="tx1"/>
              </a:solidFill>
              <a:ln w="12700">
                <a:noFill/>
              </a:ln>
              <a:effectLst/>
            </c:spPr>
          </c:marker>
          <c:xVal>
            <c:strRef>
              <c:f>Observaciones!$C:$C</c:f>
              <c:strCache>
                <c:ptCount val="735"/>
                <c:pt idx="2">
                  <c:v>Observaciones</c:v>
                </c:pt>
                <c:pt idx="4">
                  <c:v>Día</c:v>
                </c:pt>
                <c:pt idx="5">
                  <c:v>1</c:v>
                </c:pt>
                <c:pt idx="6">
                  <c:v>2</c:v>
                </c:pt>
                <c:pt idx="7">
                  <c:v>3</c:v>
                </c:pt>
                <c:pt idx="8">
                  <c:v>4</c:v>
                </c:pt>
                <c:pt idx="9">
                  <c:v>5</c:v>
                </c:pt>
                <c:pt idx="10">
                  <c:v>6</c:v>
                </c:pt>
                <c:pt idx="11">
                  <c:v>7</c:v>
                </c:pt>
                <c:pt idx="12">
                  <c:v>8</c:v>
                </c:pt>
                <c:pt idx="13">
                  <c:v>9</c:v>
                </c:pt>
                <c:pt idx="14">
                  <c:v>10</c:v>
                </c:pt>
                <c:pt idx="15">
                  <c:v>11</c:v>
                </c:pt>
                <c:pt idx="16">
                  <c:v>12</c:v>
                </c:pt>
                <c:pt idx="17">
                  <c:v>13</c:v>
                </c:pt>
                <c:pt idx="18">
                  <c:v>14</c:v>
                </c:pt>
                <c:pt idx="19">
                  <c:v>15</c:v>
                </c:pt>
                <c:pt idx="20">
                  <c:v>16</c:v>
                </c:pt>
                <c:pt idx="21">
                  <c:v>17</c:v>
                </c:pt>
                <c:pt idx="22">
                  <c:v>18</c:v>
                </c:pt>
                <c:pt idx="23">
                  <c:v>19</c:v>
                </c:pt>
                <c:pt idx="24">
                  <c:v>20</c:v>
                </c:pt>
                <c:pt idx="25">
                  <c:v>21</c:v>
                </c:pt>
                <c:pt idx="26">
                  <c:v>22</c:v>
                </c:pt>
                <c:pt idx="27">
                  <c:v>23</c:v>
                </c:pt>
                <c:pt idx="28">
                  <c:v>24</c:v>
                </c:pt>
                <c:pt idx="29">
                  <c:v>25</c:v>
                </c:pt>
                <c:pt idx="30">
                  <c:v>26</c:v>
                </c:pt>
                <c:pt idx="31">
                  <c:v>27</c:v>
                </c:pt>
                <c:pt idx="32">
                  <c:v>28</c:v>
                </c:pt>
                <c:pt idx="33">
                  <c:v>29</c:v>
                </c:pt>
                <c:pt idx="34">
                  <c:v>30</c:v>
                </c:pt>
                <c:pt idx="35">
                  <c:v>31</c:v>
                </c:pt>
                <c:pt idx="36">
                  <c:v>32</c:v>
                </c:pt>
                <c:pt idx="37">
                  <c:v>33</c:v>
                </c:pt>
                <c:pt idx="38">
                  <c:v>34</c:v>
                </c:pt>
                <c:pt idx="39">
                  <c:v>35</c:v>
                </c:pt>
                <c:pt idx="40">
                  <c:v>36</c:v>
                </c:pt>
                <c:pt idx="41">
                  <c:v>37</c:v>
                </c:pt>
                <c:pt idx="42">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60</c:v>
                </c:pt>
                <c:pt idx="65">
                  <c:v>61</c:v>
                </c:pt>
                <c:pt idx="66">
                  <c:v>62</c:v>
                </c:pt>
                <c:pt idx="67">
                  <c:v>63</c:v>
                </c:pt>
                <c:pt idx="68">
                  <c:v>64</c:v>
                </c:pt>
                <c:pt idx="69">
                  <c:v>65</c:v>
                </c:pt>
                <c:pt idx="70">
                  <c:v>66</c:v>
                </c:pt>
                <c:pt idx="71">
                  <c:v>67</c:v>
                </c:pt>
                <c:pt idx="72">
                  <c:v>68</c:v>
                </c:pt>
                <c:pt idx="73">
                  <c:v>69</c:v>
                </c:pt>
                <c:pt idx="74">
                  <c:v>70</c:v>
                </c:pt>
                <c:pt idx="75">
                  <c:v>71</c:v>
                </c:pt>
                <c:pt idx="76">
                  <c:v>72</c:v>
                </c:pt>
                <c:pt idx="77">
                  <c:v>73</c:v>
                </c:pt>
                <c:pt idx="78">
                  <c:v>74</c:v>
                </c:pt>
                <c:pt idx="79">
                  <c:v>75</c:v>
                </c:pt>
                <c:pt idx="80">
                  <c:v>76</c:v>
                </c:pt>
                <c:pt idx="81">
                  <c:v>77</c:v>
                </c:pt>
                <c:pt idx="82">
                  <c:v>78</c:v>
                </c:pt>
                <c:pt idx="83">
                  <c:v>79</c:v>
                </c:pt>
                <c:pt idx="84">
                  <c:v>80</c:v>
                </c:pt>
                <c:pt idx="85">
                  <c:v>81</c:v>
                </c:pt>
                <c:pt idx="86">
                  <c:v>82</c:v>
                </c:pt>
                <c:pt idx="87">
                  <c:v>83</c:v>
                </c:pt>
                <c:pt idx="88">
                  <c:v>84</c:v>
                </c:pt>
                <c:pt idx="89">
                  <c:v>85</c:v>
                </c:pt>
                <c:pt idx="90">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38">
                  <c:v>134</c:v>
                </c:pt>
                <c:pt idx="139">
                  <c:v>135</c:v>
                </c:pt>
                <c:pt idx="140">
                  <c:v>136</c:v>
                </c:pt>
                <c:pt idx="141">
                  <c:v>137</c:v>
                </c:pt>
                <c:pt idx="142">
                  <c:v>138</c:v>
                </c:pt>
                <c:pt idx="143">
                  <c:v>139</c:v>
                </c:pt>
                <c:pt idx="144">
                  <c:v>140</c:v>
                </c:pt>
                <c:pt idx="145">
                  <c:v>141</c:v>
                </c:pt>
                <c:pt idx="146">
                  <c:v>142</c:v>
                </c:pt>
                <c:pt idx="147">
                  <c:v>143</c:v>
                </c:pt>
                <c:pt idx="148">
                  <c:v>144</c:v>
                </c:pt>
                <c:pt idx="149">
                  <c:v>145</c:v>
                </c:pt>
                <c:pt idx="150">
                  <c:v>146</c:v>
                </c:pt>
                <c:pt idx="151">
                  <c:v>147</c:v>
                </c:pt>
                <c:pt idx="152">
                  <c:v>148</c:v>
                </c:pt>
                <c:pt idx="153">
                  <c:v>149</c:v>
                </c:pt>
                <c:pt idx="154">
                  <c:v>150</c:v>
                </c:pt>
                <c:pt idx="155">
                  <c:v>151</c:v>
                </c:pt>
                <c:pt idx="156">
                  <c:v>152</c:v>
                </c:pt>
                <c:pt idx="157">
                  <c:v>153</c:v>
                </c:pt>
                <c:pt idx="158">
                  <c:v>154</c:v>
                </c:pt>
                <c:pt idx="159">
                  <c:v>155</c:v>
                </c:pt>
                <c:pt idx="160">
                  <c:v>156</c:v>
                </c:pt>
                <c:pt idx="161">
                  <c:v>157</c:v>
                </c:pt>
                <c:pt idx="162">
                  <c:v>158</c:v>
                </c:pt>
                <c:pt idx="163">
                  <c:v>159</c:v>
                </c:pt>
                <c:pt idx="164">
                  <c:v>160</c:v>
                </c:pt>
                <c:pt idx="165">
                  <c:v>161</c:v>
                </c:pt>
                <c:pt idx="166">
                  <c:v>162</c:v>
                </c:pt>
                <c:pt idx="167">
                  <c:v>163</c:v>
                </c:pt>
                <c:pt idx="168">
                  <c:v>164</c:v>
                </c:pt>
                <c:pt idx="169">
                  <c:v>165</c:v>
                </c:pt>
                <c:pt idx="170">
                  <c:v>166</c:v>
                </c:pt>
                <c:pt idx="171">
                  <c:v>167</c:v>
                </c:pt>
                <c:pt idx="172">
                  <c:v>168</c:v>
                </c:pt>
                <c:pt idx="173">
                  <c:v>169</c:v>
                </c:pt>
                <c:pt idx="174">
                  <c:v>170</c:v>
                </c:pt>
                <c:pt idx="175">
                  <c:v>171</c:v>
                </c:pt>
                <c:pt idx="176">
                  <c:v>172</c:v>
                </c:pt>
                <c:pt idx="177">
                  <c:v>173</c:v>
                </c:pt>
                <c:pt idx="178">
                  <c:v>174</c:v>
                </c:pt>
                <c:pt idx="179">
                  <c:v>175</c:v>
                </c:pt>
                <c:pt idx="180">
                  <c:v>176</c:v>
                </c:pt>
                <c:pt idx="181">
                  <c:v>177</c:v>
                </c:pt>
                <c:pt idx="182">
                  <c:v>178</c:v>
                </c:pt>
                <c:pt idx="183">
                  <c:v>179</c:v>
                </c:pt>
                <c:pt idx="184">
                  <c:v>180</c:v>
                </c:pt>
                <c:pt idx="185">
                  <c:v>181</c:v>
                </c:pt>
                <c:pt idx="186">
                  <c:v>182</c:v>
                </c:pt>
                <c:pt idx="187">
                  <c:v>183</c:v>
                </c:pt>
                <c:pt idx="188">
                  <c:v>184</c:v>
                </c:pt>
                <c:pt idx="189">
                  <c:v>185</c:v>
                </c:pt>
                <c:pt idx="190">
                  <c:v>186</c:v>
                </c:pt>
                <c:pt idx="191">
                  <c:v>187</c:v>
                </c:pt>
                <c:pt idx="192">
                  <c:v>188</c:v>
                </c:pt>
                <c:pt idx="193">
                  <c:v>189</c:v>
                </c:pt>
                <c:pt idx="194">
                  <c:v>190</c:v>
                </c:pt>
                <c:pt idx="195">
                  <c:v>191</c:v>
                </c:pt>
                <c:pt idx="196">
                  <c:v>192</c:v>
                </c:pt>
                <c:pt idx="197">
                  <c:v>193</c:v>
                </c:pt>
                <c:pt idx="198">
                  <c:v>194</c:v>
                </c:pt>
                <c:pt idx="199">
                  <c:v>195</c:v>
                </c:pt>
                <c:pt idx="200">
                  <c:v>196</c:v>
                </c:pt>
                <c:pt idx="201">
                  <c:v>197</c:v>
                </c:pt>
                <c:pt idx="202">
                  <c:v>198</c:v>
                </c:pt>
                <c:pt idx="203">
                  <c:v>199</c:v>
                </c:pt>
                <c:pt idx="204">
                  <c:v>200</c:v>
                </c:pt>
                <c:pt idx="205">
                  <c:v>201</c:v>
                </c:pt>
                <c:pt idx="206">
                  <c:v>202</c:v>
                </c:pt>
                <c:pt idx="207">
                  <c:v>203</c:v>
                </c:pt>
                <c:pt idx="208">
                  <c:v>204</c:v>
                </c:pt>
                <c:pt idx="209">
                  <c:v>205</c:v>
                </c:pt>
                <c:pt idx="210">
                  <c:v>206</c:v>
                </c:pt>
                <c:pt idx="211">
                  <c:v>207</c:v>
                </c:pt>
                <c:pt idx="212">
                  <c:v>208</c:v>
                </c:pt>
                <c:pt idx="213">
                  <c:v>209</c:v>
                </c:pt>
                <c:pt idx="214">
                  <c:v>210</c:v>
                </c:pt>
                <c:pt idx="215">
                  <c:v>211</c:v>
                </c:pt>
                <c:pt idx="216">
                  <c:v>212</c:v>
                </c:pt>
                <c:pt idx="217">
                  <c:v>213</c:v>
                </c:pt>
                <c:pt idx="218">
                  <c:v>214</c:v>
                </c:pt>
                <c:pt idx="219">
                  <c:v>215</c:v>
                </c:pt>
                <c:pt idx="220">
                  <c:v>216</c:v>
                </c:pt>
                <c:pt idx="221">
                  <c:v>217</c:v>
                </c:pt>
                <c:pt idx="222">
                  <c:v>218</c:v>
                </c:pt>
                <c:pt idx="223">
                  <c:v>219</c:v>
                </c:pt>
                <c:pt idx="224">
                  <c:v>220</c:v>
                </c:pt>
                <c:pt idx="225">
                  <c:v>221</c:v>
                </c:pt>
                <c:pt idx="226">
                  <c:v>222</c:v>
                </c:pt>
                <c:pt idx="227">
                  <c:v>223</c:v>
                </c:pt>
                <c:pt idx="228">
                  <c:v>224</c:v>
                </c:pt>
                <c:pt idx="229">
                  <c:v>225</c:v>
                </c:pt>
                <c:pt idx="230">
                  <c:v>226</c:v>
                </c:pt>
                <c:pt idx="231">
                  <c:v>227</c:v>
                </c:pt>
                <c:pt idx="232">
                  <c:v>228</c:v>
                </c:pt>
                <c:pt idx="233">
                  <c:v>229</c:v>
                </c:pt>
                <c:pt idx="234">
                  <c:v>230</c:v>
                </c:pt>
                <c:pt idx="235">
                  <c:v>231</c:v>
                </c:pt>
                <c:pt idx="236">
                  <c:v>232</c:v>
                </c:pt>
                <c:pt idx="237">
                  <c:v>233</c:v>
                </c:pt>
                <c:pt idx="238">
                  <c:v>234</c:v>
                </c:pt>
                <c:pt idx="239">
                  <c:v>235</c:v>
                </c:pt>
                <c:pt idx="240">
                  <c:v>236</c:v>
                </c:pt>
                <c:pt idx="241">
                  <c:v>237</c:v>
                </c:pt>
                <c:pt idx="242">
                  <c:v>238</c:v>
                </c:pt>
                <c:pt idx="243">
                  <c:v>239</c:v>
                </c:pt>
                <c:pt idx="244">
                  <c:v>240</c:v>
                </c:pt>
                <c:pt idx="245">
                  <c:v>241</c:v>
                </c:pt>
                <c:pt idx="246">
                  <c:v>242</c:v>
                </c:pt>
                <c:pt idx="247">
                  <c:v>243</c:v>
                </c:pt>
                <c:pt idx="248">
                  <c:v>244</c:v>
                </c:pt>
                <c:pt idx="249">
                  <c:v>245</c:v>
                </c:pt>
                <c:pt idx="250">
                  <c:v>246</c:v>
                </c:pt>
                <c:pt idx="251">
                  <c:v>247</c:v>
                </c:pt>
                <c:pt idx="252">
                  <c:v>248</c:v>
                </c:pt>
                <c:pt idx="253">
                  <c:v>249</c:v>
                </c:pt>
                <c:pt idx="254">
                  <c:v>250</c:v>
                </c:pt>
                <c:pt idx="255">
                  <c:v>251</c:v>
                </c:pt>
                <c:pt idx="256">
                  <c:v>252</c:v>
                </c:pt>
                <c:pt idx="257">
                  <c:v>253</c:v>
                </c:pt>
                <c:pt idx="258">
                  <c:v>254</c:v>
                </c:pt>
                <c:pt idx="259">
                  <c:v>255</c:v>
                </c:pt>
                <c:pt idx="260">
                  <c:v>256</c:v>
                </c:pt>
                <c:pt idx="261">
                  <c:v>257</c:v>
                </c:pt>
                <c:pt idx="262">
                  <c:v>258</c:v>
                </c:pt>
                <c:pt idx="263">
                  <c:v>259</c:v>
                </c:pt>
                <c:pt idx="264">
                  <c:v>260</c:v>
                </c:pt>
                <c:pt idx="265">
                  <c:v>261</c:v>
                </c:pt>
                <c:pt idx="266">
                  <c:v>262</c:v>
                </c:pt>
                <c:pt idx="267">
                  <c:v>263</c:v>
                </c:pt>
                <c:pt idx="268">
                  <c:v>264</c:v>
                </c:pt>
                <c:pt idx="269">
                  <c:v>265</c:v>
                </c:pt>
                <c:pt idx="270">
                  <c:v>266</c:v>
                </c:pt>
                <c:pt idx="271">
                  <c:v>267</c:v>
                </c:pt>
                <c:pt idx="272">
                  <c:v>268</c:v>
                </c:pt>
                <c:pt idx="273">
                  <c:v>269</c:v>
                </c:pt>
                <c:pt idx="274">
                  <c:v>270</c:v>
                </c:pt>
                <c:pt idx="275">
                  <c:v>271</c:v>
                </c:pt>
                <c:pt idx="276">
                  <c:v>272</c:v>
                </c:pt>
                <c:pt idx="277">
                  <c:v>273</c:v>
                </c:pt>
                <c:pt idx="278">
                  <c:v>274</c:v>
                </c:pt>
                <c:pt idx="279">
                  <c:v>275</c:v>
                </c:pt>
                <c:pt idx="280">
                  <c:v>276</c:v>
                </c:pt>
                <c:pt idx="281">
                  <c:v>277</c:v>
                </c:pt>
                <c:pt idx="282">
                  <c:v>278</c:v>
                </c:pt>
                <c:pt idx="283">
                  <c:v>279</c:v>
                </c:pt>
                <c:pt idx="284">
                  <c:v>280</c:v>
                </c:pt>
                <c:pt idx="285">
                  <c:v>281</c:v>
                </c:pt>
                <c:pt idx="286">
                  <c:v>282</c:v>
                </c:pt>
                <c:pt idx="287">
                  <c:v>283</c:v>
                </c:pt>
                <c:pt idx="288">
                  <c:v>284</c:v>
                </c:pt>
                <c:pt idx="289">
                  <c:v>285</c:v>
                </c:pt>
                <c:pt idx="290">
                  <c:v>286</c:v>
                </c:pt>
                <c:pt idx="291">
                  <c:v>287</c:v>
                </c:pt>
                <c:pt idx="292">
                  <c:v>288</c:v>
                </c:pt>
                <c:pt idx="293">
                  <c:v>289</c:v>
                </c:pt>
                <c:pt idx="294">
                  <c:v>290</c:v>
                </c:pt>
                <c:pt idx="295">
                  <c:v>291</c:v>
                </c:pt>
                <c:pt idx="296">
                  <c:v>292</c:v>
                </c:pt>
                <c:pt idx="297">
                  <c:v>293</c:v>
                </c:pt>
                <c:pt idx="298">
                  <c:v>294</c:v>
                </c:pt>
                <c:pt idx="299">
                  <c:v>295</c:v>
                </c:pt>
                <c:pt idx="300">
                  <c:v>296</c:v>
                </c:pt>
                <c:pt idx="301">
                  <c:v>297</c:v>
                </c:pt>
                <c:pt idx="302">
                  <c:v>298</c:v>
                </c:pt>
                <c:pt idx="303">
                  <c:v>299</c:v>
                </c:pt>
                <c:pt idx="304">
                  <c:v>300</c:v>
                </c:pt>
                <c:pt idx="305">
                  <c:v>301</c:v>
                </c:pt>
                <c:pt idx="306">
                  <c:v>302</c:v>
                </c:pt>
                <c:pt idx="307">
                  <c:v>303</c:v>
                </c:pt>
                <c:pt idx="308">
                  <c:v>304</c:v>
                </c:pt>
                <c:pt idx="309">
                  <c:v>305</c:v>
                </c:pt>
                <c:pt idx="310">
                  <c:v>306</c:v>
                </c:pt>
                <c:pt idx="311">
                  <c:v>307</c:v>
                </c:pt>
                <c:pt idx="312">
                  <c:v>308</c:v>
                </c:pt>
                <c:pt idx="313">
                  <c:v>309</c:v>
                </c:pt>
                <c:pt idx="314">
                  <c:v>310</c:v>
                </c:pt>
                <c:pt idx="315">
                  <c:v>311</c:v>
                </c:pt>
                <c:pt idx="316">
                  <c:v>312</c:v>
                </c:pt>
                <c:pt idx="317">
                  <c:v>313</c:v>
                </c:pt>
                <c:pt idx="318">
                  <c:v>314</c:v>
                </c:pt>
                <c:pt idx="319">
                  <c:v>315</c:v>
                </c:pt>
                <c:pt idx="320">
                  <c:v>316</c:v>
                </c:pt>
                <c:pt idx="321">
                  <c:v>317</c:v>
                </c:pt>
                <c:pt idx="322">
                  <c:v>318</c:v>
                </c:pt>
                <c:pt idx="323">
                  <c:v>319</c:v>
                </c:pt>
                <c:pt idx="324">
                  <c:v>320</c:v>
                </c:pt>
                <c:pt idx="325">
                  <c:v>321</c:v>
                </c:pt>
                <c:pt idx="326">
                  <c:v>322</c:v>
                </c:pt>
                <c:pt idx="327">
                  <c:v>323</c:v>
                </c:pt>
                <c:pt idx="328">
                  <c:v>324</c:v>
                </c:pt>
                <c:pt idx="329">
                  <c:v>325</c:v>
                </c:pt>
                <c:pt idx="330">
                  <c:v>326</c:v>
                </c:pt>
                <c:pt idx="331">
                  <c:v>327</c:v>
                </c:pt>
                <c:pt idx="332">
                  <c:v>328</c:v>
                </c:pt>
                <c:pt idx="333">
                  <c:v>329</c:v>
                </c:pt>
                <c:pt idx="334">
                  <c:v>330</c:v>
                </c:pt>
                <c:pt idx="335">
                  <c:v>331</c:v>
                </c:pt>
                <c:pt idx="336">
                  <c:v>332</c:v>
                </c:pt>
                <c:pt idx="337">
                  <c:v>333</c:v>
                </c:pt>
                <c:pt idx="338">
                  <c:v>334</c:v>
                </c:pt>
                <c:pt idx="339">
                  <c:v>335</c:v>
                </c:pt>
                <c:pt idx="340">
                  <c:v>336</c:v>
                </c:pt>
                <c:pt idx="341">
                  <c:v>337</c:v>
                </c:pt>
                <c:pt idx="342">
                  <c:v>338</c:v>
                </c:pt>
                <c:pt idx="343">
                  <c:v>339</c:v>
                </c:pt>
                <c:pt idx="344">
                  <c:v>340</c:v>
                </c:pt>
                <c:pt idx="345">
                  <c:v>341</c:v>
                </c:pt>
                <c:pt idx="346">
                  <c:v>342</c:v>
                </c:pt>
                <c:pt idx="347">
                  <c:v>343</c:v>
                </c:pt>
                <c:pt idx="348">
                  <c:v>344</c:v>
                </c:pt>
                <c:pt idx="349">
                  <c:v>345</c:v>
                </c:pt>
                <c:pt idx="350">
                  <c:v>346</c:v>
                </c:pt>
                <c:pt idx="351">
                  <c:v>347</c:v>
                </c:pt>
                <c:pt idx="352">
                  <c:v>348</c:v>
                </c:pt>
                <c:pt idx="353">
                  <c:v>349</c:v>
                </c:pt>
                <c:pt idx="354">
                  <c:v>350</c:v>
                </c:pt>
                <c:pt idx="355">
                  <c:v>351</c:v>
                </c:pt>
                <c:pt idx="356">
                  <c:v>352</c:v>
                </c:pt>
                <c:pt idx="357">
                  <c:v>353</c:v>
                </c:pt>
                <c:pt idx="358">
                  <c:v>354</c:v>
                </c:pt>
                <c:pt idx="359">
                  <c:v>355</c:v>
                </c:pt>
                <c:pt idx="360">
                  <c:v>356</c:v>
                </c:pt>
                <c:pt idx="361">
                  <c:v>357</c:v>
                </c:pt>
                <c:pt idx="362">
                  <c:v>358</c:v>
                </c:pt>
                <c:pt idx="363">
                  <c:v>359</c:v>
                </c:pt>
                <c:pt idx="364">
                  <c:v>360</c:v>
                </c:pt>
                <c:pt idx="365">
                  <c:v>361</c:v>
                </c:pt>
                <c:pt idx="366">
                  <c:v>362</c:v>
                </c:pt>
                <c:pt idx="367">
                  <c:v>363</c:v>
                </c:pt>
                <c:pt idx="368">
                  <c:v>364</c:v>
                </c:pt>
                <c:pt idx="369">
                  <c:v>365</c:v>
                </c:pt>
                <c:pt idx="370">
                  <c:v>366</c:v>
                </c:pt>
                <c:pt idx="371">
                  <c:v>367</c:v>
                </c:pt>
                <c:pt idx="372">
                  <c:v>368</c:v>
                </c:pt>
                <c:pt idx="373">
                  <c:v>369</c:v>
                </c:pt>
                <c:pt idx="374">
                  <c:v>370</c:v>
                </c:pt>
                <c:pt idx="375">
                  <c:v>371</c:v>
                </c:pt>
                <c:pt idx="376">
                  <c:v>372</c:v>
                </c:pt>
                <c:pt idx="377">
                  <c:v>373</c:v>
                </c:pt>
                <c:pt idx="378">
                  <c:v>374</c:v>
                </c:pt>
                <c:pt idx="379">
                  <c:v>375</c:v>
                </c:pt>
                <c:pt idx="380">
                  <c:v>376</c:v>
                </c:pt>
                <c:pt idx="381">
                  <c:v>377</c:v>
                </c:pt>
                <c:pt idx="382">
                  <c:v>378</c:v>
                </c:pt>
                <c:pt idx="383">
                  <c:v>379</c:v>
                </c:pt>
                <c:pt idx="384">
                  <c:v>380</c:v>
                </c:pt>
                <c:pt idx="385">
                  <c:v>381</c:v>
                </c:pt>
                <c:pt idx="386">
                  <c:v>382</c:v>
                </c:pt>
                <c:pt idx="387">
                  <c:v>383</c:v>
                </c:pt>
                <c:pt idx="388">
                  <c:v>384</c:v>
                </c:pt>
                <c:pt idx="389">
                  <c:v>385</c:v>
                </c:pt>
                <c:pt idx="390">
                  <c:v>386</c:v>
                </c:pt>
                <c:pt idx="391">
                  <c:v>387</c:v>
                </c:pt>
                <c:pt idx="392">
                  <c:v>388</c:v>
                </c:pt>
                <c:pt idx="393">
                  <c:v>389</c:v>
                </c:pt>
                <c:pt idx="394">
                  <c:v>390</c:v>
                </c:pt>
                <c:pt idx="395">
                  <c:v>391</c:v>
                </c:pt>
                <c:pt idx="396">
                  <c:v>392</c:v>
                </c:pt>
                <c:pt idx="397">
                  <c:v>393</c:v>
                </c:pt>
                <c:pt idx="398">
                  <c:v>394</c:v>
                </c:pt>
                <c:pt idx="399">
                  <c:v>395</c:v>
                </c:pt>
                <c:pt idx="400">
                  <c:v>396</c:v>
                </c:pt>
                <c:pt idx="401">
                  <c:v>397</c:v>
                </c:pt>
                <c:pt idx="402">
                  <c:v>398</c:v>
                </c:pt>
                <c:pt idx="403">
                  <c:v>399</c:v>
                </c:pt>
                <c:pt idx="404">
                  <c:v>400</c:v>
                </c:pt>
                <c:pt idx="405">
                  <c:v>401</c:v>
                </c:pt>
                <c:pt idx="406">
                  <c:v>402</c:v>
                </c:pt>
                <c:pt idx="407">
                  <c:v>403</c:v>
                </c:pt>
                <c:pt idx="408">
                  <c:v>404</c:v>
                </c:pt>
                <c:pt idx="409">
                  <c:v>405</c:v>
                </c:pt>
                <c:pt idx="410">
                  <c:v>406</c:v>
                </c:pt>
                <c:pt idx="411">
                  <c:v>407</c:v>
                </c:pt>
                <c:pt idx="412">
                  <c:v>408</c:v>
                </c:pt>
                <c:pt idx="413">
                  <c:v>409</c:v>
                </c:pt>
                <c:pt idx="414">
                  <c:v>410</c:v>
                </c:pt>
                <c:pt idx="415">
                  <c:v>411</c:v>
                </c:pt>
                <c:pt idx="416">
                  <c:v>412</c:v>
                </c:pt>
                <c:pt idx="417">
                  <c:v>413</c:v>
                </c:pt>
                <c:pt idx="418">
                  <c:v>414</c:v>
                </c:pt>
                <c:pt idx="419">
                  <c:v>415</c:v>
                </c:pt>
                <c:pt idx="420">
                  <c:v>416</c:v>
                </c:pt>
                <c:pt idx="421">
                  <c:v>417</c:v>
                </c:pt>
                <c:pt idx="422">
                  <c:v>418</c:v>
                </c:pt>
                <c:pt idx="423">
                  <c:v>419</c:v>
                </c:pt>
                <c:pt idx="424">
                  <c:v>420</c:v>
                </c:pt>
                <c:pt idx="425">
                  <c:v>421</c:v>
                </c:pt>
                <c:pt idx="426">
                  <c:v>422</c:v>
                </c:pt>
                <c:pt idx="427">
                  <c:v>423</c:v>
                </c:pt>
                <c:pt idx="428">
                  <c:v>424</c:v>
                </c:pt>
                <c:pt idx="429">
                  <c:v>425</c:v>
                </c:pt>
                <c:pt idx="430">
                  <c:v>426</c:v>
                </c:pt>
                <c:pt idx="431">
                  <c:v>427</c:v>
                </c:pt>
                <c:pt idx="432">
                  <c:v>428</c:v>
                </c:pt>
                <c:pt idx="433">
                  <c:v>429</c:v>
                </c:pt>
                <c:pt idx="434">
                  <c:v>430</c:v>
                </c:pt>
                <c:pt idx="435">
                  <c:v>431</c:v>
                </c:pt>
                <c:pt idx="436">
                  <c:v>432</c:v>
                </c:pt>
                <c:pt idx="437">
                  <c:v>433</c:v>
                </c:pt>
                <c:pt idx="438">
                  <c:v>434</c:v>
                </c:pt>
                <c:pt idx="439">
                  <c:v>435</c:v>
                </c:pt>
                <c:pt idx="440">
                  <c:v>436</c:v>
                </c:pt>
                <c:pt idx="441">
                  <c:v>437</c:v>
                </c:pt>
                <c:pt idx="442">
                  <c:v>438</c:v>
                </c:pt>
                <c:pt idx="443">
                  <c:v>439</c:v>
                </c:pt>
                <c:pt idx="444">
                  <c:v>440</c:v>
                </c:pt>
                <c:pt idx="445">
                  <c:v>441</c:v>
                </c:pt>
                <c:pt idx="446">
                  <c:v>442</c:v>
                </c:pt>
                <c:pt idx="447">
                  <c:v>443</c:v>
                </c:pt>
                <c:pt idx="448">
                  <c:v>444</c:v>
                </c:pt>
                <c:pt idx="449">
                  <c:v>445</c:v>
                </c:pt>
                <c:pt idx="450">
                  <c:v>446</c:v>
                </c:pt>
                <c:pt idx="451">
                  <c:v>447</c:v>
                </c:pt>
                <c:pt idx="452">
                  <c:v>448</c:v>
                </c:pt>
                <c:pt idx="453">
                  <c:v>449</c:v>
                </c:pt>
                <c:pt idx="454">
                  <c:v>450</c:v>
                </c:pt>
                <c:pt idx="455">
                  <c:v>451</c:v>
                </c:pt>
                <c:pt idx="456">
                  <c:v>452</c:v>
                </c:pt>
                <c:pt idx="457">
                  <c:v>453</c:v>
                </c:pt>
                <c:pt idx="458">
                  <c:v>454</c:v>
                </c:pt>
                <c:pt idx="459">
                  <c:v>455</c:v>
                </c:pt>
                <c:pt idx="460">
                  <c:v>456</c:v>
                </c:pt>
                <c:pt idx="461">
                  <c:v>457</c:v>
                </c:pt>
                <c:pt idx="462">
                  <c:v>458</c:v>
                </c:pt>
                <c:pt idx="463">
                  <c:v>459</c:v>
                </c:pt>
                <c:pt idx="464">
                  <c:v>460</c:v>
                </c:pt>
                <c:pt idx="465">
                  <c:v>461</c:v>
                </c:pt>
                <c:pt idx="466">
                  <c:v>462</c:v>
                </c:pt>
                <c:pt idx="467">
                  <c:v>463</c:v>
                </c:pt>
                <c:pt idx="468">
                  <c:v>464</c:v>
                </c:pt>
                <c:pt idx="469">
                  <c:v>465</c:v>
                </c:pt>
                <c:pt idx="470">
                  <c:v>466</c:v>
                </c:pt>
                <c:pt idx="471">
                  <c:v>467</c:v>
                </c:pt>
                <c:pt idx="472">
                  <c:v>468</c:v>
                </c:pt>
                <c:pt idx="473">
                  <c:v>469</c:v>
                </c:pt>
                <c:pt idx="474">
                  <c:v>470</c:v>
                </c:pt>
                <c:pt idx="475">
                  <c:v>471</c:v>
                </c:pt>
                <c:pt idx="476">
                  <c:v>472</c:v>
                </c:pt>
                <c:pt idx="477">
                  <c:v>473</c:v>
                </c:pt>
                <c:pt idx="478">
                  <c:v>474</c:v>
                </c:pt>
                <c:pt idx="479">
                  <c:v>475</c:v>
                </c:pt>
                <c:pt idx="480">
                  <c:v>476</c:v>
                </c:pt>
                <c:pt idx="481">
                  <c:v>477</c:v>
                </c:pt>
                <c:pt idx="482">
                  <c:v>478</c:v>
                </c:pt>
                <c:pt idx="483">
                  <c:v>479</c:v>
                </c:pt>
                <c:pt idx="484">
                  <c:v>480</c:v>
                </c:pt>
                <c:pt idx="485">
                  <c:v>481</c:v>
                </c:pt>
                <c:pt idx="486">
                  <c:v>482</c:v>
                </c:pt>
                <c:pt idx="487">
                  <c:v>483</c:v>
                </c:pt>
                <c:pt idx="488">
                  <c:v>484</c:v>
                </c:pt>
                <c:pt idx="489">
                  <c:v>485</c:v>
                </c:pt>
                <c:pt idx="490">
                  <c:v>486</c:v>
                </c:pt>
                <c:pt idx="491">
                  <c:v>487</c:v>
                </c:pt>
                <c:pt idx="492">
                  <c:v>488</c:v>
                </c:pt>
                <c:pt idx="493">
                  <c:v>489</c:v>
                </c:pt>
                <c:pt idx="494">
                  <c:v>490</c:v>
                </c:pt>
                <c:pt idx="495">
                  <c:v>491</c:v>
                </c:pt>
                <c:pt idx="496">
                  <c:v>492</c:v>
                </c:pt>
                <c:pt idx="497">
                  <c:v>493</c:v>
                </c:pt>
                <c:pt idx="498">
                  <c:v>494</c:v>
                </c:pt>
                <c:pt idx="499">
                  <c:v>495</c:v>
                </c:pt>
                <c:pt idx="500">
                  <c:v>496</c:v>
                </c:pt>
                <c:pt idx="501">
                  <c:v>497</c:v>
                </c:pt>
                <c:pt idx="502">
                  <c:v>498</c:v>
                </c:pt>
                <c:pt idx="503">
                  <c:v>499</c:v>
                </c:pt>
                <c:pt idx="504">
                  <c:v>500</c:v>
                </c:pt>
                <c:pt idx="505">
                  <c:v>501</c:v>
                </c:pt>
                <c:pt idx="506">
                  <c:v>502</c:v>
                </c:pt>
                <c:pt idx="507">
                  <c:v>503</c:v>
                </c:pt>
                <c:pt idx="508">
                  <c:v>504</c:v>
                </c:pt>
                <c:pt idx="509">
                  <c:v>505</c:v>
                </c:pt>
                <c:pt idx="510">
                  <c:v>506</c:v>
                </c:pt>
                <c:pt idx="511">
                  <c:v>507</c:v>
                </c:pt>
                <c:pt idx="512">
                  <c:v>508</c:v>
                </c:pt>
                <c:pt idx="513">
                  <c:v>509</c:v>
                </c:pt>
                <c:pt idx="514">
                  <c:v>510</c:v>
                </c:pt>
                <c:pt idx="515">
                  <c:v>511</c:v>
                </c:pt>
                <c:pt idx="516">
                  <c:v>512</c:v>
                </c:pt>
                <c:pt idx="517">
                  <c:v>513</c:v>
                </c:pt>
                <c:pt idx="518">
                  <c:v>514</c:v>
                </c:pt>
                <c:pt idx="519">
                  <c:v>515</c:v>
                </c:pt>
                <c:pt idx="520">
                  <c:v>516</c:v>
                </c:pt>
                <c:pt idx="521">
                  <c:v>517</c:v>
                </c:pt>
                <c:pt idx="522">
                  <c:v>518</c:v>
                </c:pt>
                <c:pt idx="523">
                  <c:v>519</c:v>
                </c:pt>
                <c:pt idx="524">
                  <c:v>520</c:v>
                </c:pt>
                <c:pt idx="525">
                  <c:v>521</c:v>
                </c:pt>
                <c:pt idx="526">
                  <c:v>522</c:v>
                </c:pt>
                <c:pt idx="527">
                  <c:v>523</c:v>
                </c:pt>
                <c:pt idx="528">
                  <c:v>524</c:v>
                </c:pt>
                <c:pt idx="529">
                  <c:v>525</c:v>
                </c:pt>
                <c:pt idx="530">
                  <c:v>526</c:v>
                </c:pt>
                <c:pt idx="531">
                  <c:v>527</c:v>
                </c:pt>
                <c:pt idx="532">
                  <c:v>528</c:v>
                </c:pt>
                <c:pt idx="533">
                  <c:v>529</c:v>
                </c:pt>
                <c:pt idx="534">
                  <c:v>530</c:v>
                </c:pt>
                <c:pt idx="535">
                  <c:v>531</c:v>
                </c:pt>
                <c:pt idx="536">
                  <c:v>532</c:v>
                </c:pt>
                <c:pt idx="537">
                  <c:v>533</c:v>
                </c:pt>
                <c:pt idx="538">
                  <c:v>534</c:v>
                </c:pt>
                <c:pt idx="539">
                  <c:v>535</c:v>
                </c:pt>
                <c:pt idx="540">
                  <c:v>536</c:v>
                </c:pt>
                <c:pt idx="541">
                  <c:v>537</c:v>
                </c:pt>
                <c:pt idx="542">
                  <c:v>538</c:v>
                </c:pt>
                <c:pt idx="543">
                  <c:v>539</c:v>
                </c:pt>
                <c:pt idx="544">
                  <c:v>540</c:v>
                </c:pt>
                <c:pt idx="545">
                  <c:v>541</c:v>
                </c:pt>
                <c:pt idx="546">
                  <c:v>542</c:v>
                </c:pt>
                <c:pt idx="547">
                  <c:v>543</c:v>
                </c:pt>
                <c:pt idx="548">
                  <c:v>544</c:v>
                </c:pt>
                <c:pt idx="549">
                  <c:v>545</c:v>
                </c:pt>
                <c:pt idx="550">
                  <c:v>546</c:v>
                </c:pt>
                <c:pt idx="551">
                  <c:v>547</c:v>
                </c:pt>
                <c:pt idx="552">
                  <c:v>548</c:v>
                </c:pt>
                <c:pt idx="553">
                  <c:v>549</c:v>
                </c:pt>
                <c:pt idx="554">
                  <c:v>550</c:v>
                </c:pt>
                <c:pt idx="555">
                  <c:v>551</c:v>
                </c:pt>
                <c:pt idx="556">
                  <c:v>552</c:v>
                </c:pt>
                <c:pt idx="557">
                  <c:v>553</c:v>
                </c:pt>
                <c:pt idx="558">
                  <c:v>554</c:v>
                </c:pt>
                <c:pt idx="559">
                  <c:v>555</c:v>
                </c:pt>
                <c:pt idx="560">
                  <c:v>556</c:v>
                </c:pt>
                <c:pt idx="561">
                  <c:v>557</c:v>
                </c:pt>
                <c:pt idx="562">
                  <c:v>558</c:v>
                </c:pt>
                <c:pt idx="563">
                  <c:v>559</c:v>
                </c:pt>
                <c:pt idx="564">
                  <c:v>560</c:v>
                </c:pt>
                <c:pt idx="565">
                  <c:v>561</c:v>
                </c:pt>
                <c:pt idx="566">
                  <c:v>562</c:v>
                </c:pt>
                <c:pt idx="567">
                  <c:v>563</c:v>
                </c:pt>
                <c:pt idx="568">
                  <c:v>564</c:v>
                </c:pt>
                <c:pt idx="569">
                  <c:v>565</c:v>
                </c:pt>
                <c:pt idx="570">
                  <c:v>566</c:v>
                </c:pt>
                <c:pt idx="571">
                  <c:v>567</c:v>
                </c:pt>
                <c:pt idx="572">
                  <c:v>568</c:v>
                </c:pt>
                <c:pt idx="573">
                  <c:v>569</c:v>
                </c:pt>
                <c:pt idx="574">
                  <c:v>570</c:v>
                </c:pt>
                <c:pt idx="575">
                  <c:v>571</c:v>
                </c:pt>
                <c:pt idx="576">
                  <c:v>572</c:v>
                </c:pt>
                <c:pt idx="577">
                  <c:v>573</c:v>
                </c:pt>
                <c:pt idx="578">
                  <c:v>574</c:v>
                </c:pt>
                <c:pt idx="579">
                  <c:v>575</c:v>
                </c:pt>
                <c:pt idx="580">
                  <c:v>576</c:v>
                </c:pt>
                <c:pt idx="581">
                  <c:v>577</c:v>
                </c:pt>
                <c:pt idx="582">
                  <c:v>578</c:v>
                </c:pt>
                <c:pt idx="583">
                  <c:v>579</c:v>
                </c:pt>
                <c:pt idx="584">
                  <c:v>580</c:v>
                </c:pt>
                <c:pt idx="585">
                  <c:v>581</c:v>
                </c:pt>
                <c:pt idx="586">
                  <c:v>582</c:v>
                </c:pt>
                <c:pt idx="587">
                  <c:v>583</c:v>
                </c:pt>
                <c:pt idx="588">
                  <c:v>584</c:v>
                </c:pt>
                <c:pt idx="589">
                  <c:v>585</c:v>
                </c:pt>
                <c:pt idx="590">
                  <c:v>586</c:v>
                </c:pt>
                <c:pt idx="591">
                  <c:v>587</c:v>
                </c:pt>
                <c:pt idx="592">
                  <c:v>588</c:v>
                </c:pt>
                <c:pt idx="593">
                  <c:v>589</c:v>
                </c:pt>
                <c:pt idx="594">
                  <c:v>590</c:v>
                </c:pt>
                <c:pt idx="595">
                  <c:v>591</c:v>
                </c:pt>
                <c:pt idx="596">
                  <c:v>592</c:v>
                </c:pt>
                <c:pt idx="597">
                  <c:v>593</c:v>
                </c:pt>
                <c:pt idx="598">
                  <c:v>594</c:v>
                </c:pt>
                <c:pt idx="599">
                  <c:v>595</c:v>
                </c:pt>
                <c:pt idx="600">
                  <c:v>596</c:v>
                </c:pt>
                <c:pt idx="601">
                  <c:v>597</c:v>
                </c:pt>
                <c:pt idx="602">
                  <c:v>598</c:v>
                </c:pt>
                <c:pt idx="603">
                  <c:v>599</c:v>
                </c:pt>
                <c:pt idx="604">
                  <c:v>600</c:v>
                </c:pt>
                <c:pt idx="605">
                  <c:v>601</c:v>
                </c:pt>
                <c:pt idx="606">
                  <c:v>602</c:v>
                </c:pt>
                <c:pt idx="607">
                  <c:v>603</c:v>
                </c:pt>
                <c:pt idx="608">
                  <c:v>604</c:v>
                </c:pt>
                <c:pt idx="609">
                  <c:v>605</c:v>
                </c:pt>
                <c:pt idx="610">
                  <c:v>606</c:v>
                </c:pt>
                <c:pt idx="611">
                  <c:v>607</c:v>
                </c:pt>
                <c:pt idx="612">
                  <c:v>608</c:v>
                </c:pt>
                <c:pt idx="613">
                  <c:v>609</c:v>
                </c:pt>
                <c:pt idx="614">
                  <c:v>610</c:v>
                </c:pt>
                <c:pt idx="615">
                  <c:v>611</c:v>
                </c:pt>
                <c:pt idx="616">
                  <c:v>612</c:v>
                </c:pt>
                <c:pt idx="617">
                  <c:v>613</c:v>
                </c:pt>
                <c:pt idx="618">
                  <c:v>614</c:v>
                </c:pt>
                <c:pt idx="619">
                  <c:v>615</c:v>
                </c:pt>
                <c:pt idx="620">
                  <c:v>616</c:v>
                </c:pt>
                <c:pt idx="621">
                  <c:v>617</c:v>
                </c:pt>
                <c:pt idx="622">
                  <c:v>618</c:v>
                </c:pt>
                <c:pt idx="623">
                  <c:v>619</c:v>
                </c:pt>
                <c:pt idx="624">
                  <c:v>620</c:v>
                </c:pt>
                <c:pt idx="625">
                  <c:v>621</c:v>
                </c:pt>
                <c:pt idx="626">
                  <c:v>622</c:v>
                </c:pt>
                <c:pt idx="627">
                  <c:v>623</c:v>
                </c:pt>
                <c:pt idx="628">
                  <c:v>624</c:v>
                </c:pt>
                <c:pt idx="629">
                  <c:v>625</c:v>
                </c:pt>
                <c:pt idx="630">
                  <c:v>626</c:v>
                </c:pt>
                <c:pt idx="631">
                  <c:v>627</c:v>
                </c:pt>
                <c:pt idx="632">
                  <c:v>628</c:v>
                </c:pt>
                <c:pt idx="633">
                  <c:v>629</c:v>
                </c:pt>
                <c:pt idx="634">
                  <c:v>630</c:v>
                </c:pt>
                <c:pt idx="635">
                  <c:v>631</c:v>
                </c:pt>
                <c:pt idx="636">
                  <c:v>632</c:v>
                </c:pt>
                <c:pt idx="637">
                  <c:v>633</c:v>
                </c:pt>
                <c:pt idx="638">
                  <c:v>634</c:v>
                </c:pt>
                <c:pt idx="639">
                  <c:v>635</c:v>
                </c:pt>
                <c:pt idx="640">
                  <c:v>636</c:v>
                </c:pt>
                <c:pt idx="641">
                  <c:v>637</c:v>
                </c:pt>
                <c:pt idx="642">
                  <c:v>638</c:v>
                </c:pt>
                <c:pt idx="643">
                  <c:v>639</c:v>
                </c:pt>
                <c:pt idx="644">
                  <c:v>640</c:v>
                </c:pt>
                <c:pt idx="645">
                  <c:v>641</c:v>
                </c:pt>
                <c:pt idx="646">
                  <c:v>642</c:v>
                </c:pt>
                <c:pt idx="647">
                  <c:v>643</c:v>
                </c:pt>
                <c:pt idx="648">
                  <c:v>644</c:v>
                </c:pt>
                <c:pt idx="649">
                  <c:v>645</c:v>
                </c:pt>
                <c:pt idx="650">
                  <c:v>646</c:v>
                </c:pt>
                <c:pt idx="651">
                  <c:v>647</c:v>
                </c:pt>
                <c:pt idx="652">
                  <c:v>648</c:v>
                </c:pt>
                <c:pt idx="653">
                  <c:v>649</c:v>
                </c:pt>
                <c:pt idx="654">
                  <c:v>650</c:v>
                </c:pt>
                <c:pt idx="655">
                  <c:v>651</c:v>
                </c:pt>
                <c:pt idx="656">
                  <c:v>652</c:v>
                </c:pt>
                <c:pt idx="657">
                  <c:v>653</c:v>
                </c:pt>
                <c:pt idx="658">
                  <c:v>654</c:v>
                </c:pt>
                <c:pt idx="659">
                  <c:v>655</c:v>
                </c:pt>
                <c:pt idx="660">
                  <c:v>656</c:v>
                </c:pt>
                <c:pt idx="661">
                  <c:v>657</c:v>
                </c:pt>
                <c:pt idx="662">
                  <c:v>658</c:v>
                </c:pt>
                <c:pt idx="663">
                  <c:v>659</c:v>
                </c:pt>
                <c:pt idx="664">
                  <c:v>660</c:v>
                </c:pt>
                <c:pt idx="665">
                  <c:v>661</c:v>
                </c:pt>
                <c:pt idx="666">
                  <c:v>662</c:v>
                </c:pt>
                <c:pt idx="667">
                  <c:v>663</c:v>
                </c:pt>
                <c:pt idx="668">
                  <c:v>664</c:v>
                </c:pt>
                <c:pt idx="669">
                  <c:v>665</c:v>
                </c:pt>
                <c:pt idx="670">
                  <c:v>666</c:v>
                </c:pt>
                <c:pt idx="671">
                  <c:v>667</c:v>
                </c:pt>
                <c:pt idx="672">
                  <c:v>668</c:v>
                </c:pt>
                <c:pt idx="673">
                  <c:v>669</c:v>
                </c:pt>
                <c:pt idx="674">
                  <c:v>670</c:v>
                </c:pt>
                <c:pt idx="675">
                  <c:v>671</c:v>
                </c:pt>
                <c:pt idx="676">
                  <c:v>672</c:v>
                </c:pt>
                <c:pt idx="677">
                  <c:v>673</c:v>
                </c:pt>
                <c:pt idx="678">
                  <c:v>674</c:v>
                </c:pt>
                <c:pt idx="679">
                  <c:v>675</c:v>
                </c:pt>
                <c:pt idx="680">
                  <c:v>676</c:v>
                </c:pt>
                <c:pt idx="681">
                  <c:v>677</c:v>
                </c:pt>
                <c:pt idx="682">
                  <c:v>678</c:v>
                </c:pt>
                <c:pt idx="683">
                  <c:v>679</c:v>
                </c:pt>
                <c:pt idx="684">
                  <c:v>680</c:v>
                </c:pt>
                <c:pt idx="685">
                  <c:v>681</c:v>
                </c:pt>
                <c:pt idx="686">
                  <c:v>682</c:v>
                </c:pt>
                <c:pt idx="687">
                  <c:v>683</c:v>
                </c:pt>
                <c:pt idx="688">
                  <c:v>684</c:v>
                </c:pt>
                <c:pt idx="689">
                  <c:v>685</c:v>
                </c:pt>
                <c:pt idx="690">
                  <c:v>686</c:v>
                </c:pt>
                <c:pt idx="691">
                  <c:v>687</c:v>
                </c:pt>
                <c:pt idx="692">
                  <c:v>688</c:v>
                </c:pt>
                <c:pt idx="693">
                  <c:v>689</c:v>
                </c:pt>
                <c:pt idx="694">
                  <c:v>690</c:v>
                </c:pt>
                <c:pt idx="695">
                  <c:v>691</c:v>
                </c:pt>
                <c:pt idx="696">
                  <c:v>692</c:v>
                </c:pt>
                <c:pt idx="697">
                  <c:v>693</c:v>
                </c:pt>
                <c:pt idx="698">
                  <c:v>694</c:v>
                </c:pt>
                <c:pt idx="699">
                  <c:v>695</c:v>
                </c:pt>
                <c:pt idx="700">
                  <c:v>696</c:v>
                </c:pt>
                <c:pt idx="701">
                  <c:v>697</c:v>
                </c:pt>
                <c:pt idx="702">
                  <c:v>698</c:v>
                </c:pt>
                <c:pt idx="703">
                  <c:v>699</c:v>
                </c:pt>
                <c:pt idx="704">
                  <c:v>700</c:v>
                </c:pt>
                <c:pt idx="705">
                  <c:v>701</c:v>
                </c:pt>
                <c:pt idx="706">
                  <c:v>702</c:v>
                </c:pt>
                <c:pt idx="707">
                  <c:v>703</c:v>
                </c:pt>
                <c:pt idx="708">
                  <c:v>704</c:v>
                </c:pt>
                <c:pt idx="709">
                  <c:v>705</c:v>
                </c:pt>
                <c:pt idx="710">
                  <c:v>706</c:v>
                </c:pt>
                <c:pt idx="711">
                  <c:v>707</c:v>
                </c:pt>
                <c:pt idx="712">
                  <c:v>708</c:v>
                </c:pt>
                <c:pt idx="713">
                  <c:v>709</c:v>
                </c:pt>
                <c:pt idx="714">
                  <c:v>710</c:v>
                </c:pt>
                <c:pt idx="715">
                  <c:v>711</c:v>
                </c:pt>
                <c:pt idx="716">
                  <c:v>712</c:v>
                </c:pt>
                <c:pt idx="717">
                  <c:v>713</c:v>
                </c:pt>
                <c:pt idx="718">
                  <c:v>714</c:v>
                </c:pt>
                <c:pt idx="719">
                  <c:v>715</c:v>
                </c:pt>
                <c:pt idx="720">
                  <c:v>716</c:v>
                </c:pt>
                <c:pt idx="721">
                  <c:v>717</c:v>
                </c:pt>
                <c:pt idx="722">
                  <c:v>718</c:v>
                </c:pt>
                <c:pt idx="723">
                  <c:v>719</c:v>
                </c:pt>
                <c:pt idx="724">
                  <c:v>720</c:v>
                </c:pt>
                <c:pt idx="725">
                  <c:v>721</c:v>
                </c:pt>
                <c:pt idx="726">
                  <c:v>722</c:v>
                </c:pt>
                <c:pt idx="727">
                  <c:v>723</c:v>
                </c:pt>
                <c:pt idx="728">
                  <c:v>724</c:v>
                </c:pt>
                <c:pt idx="729">
                  <c:v>725</c:v>
                </c:pt>
                <c:pt idx="730">
                  <c:v>726</c:v>
                </c:pt>
                <c:pt idx="731">
                  <c:v>727</c:v>
                </c:pt>
                <c:pt idx="732">
                  <c:v>728</c:v>
                </c:pt>
                <c:pt idx="733">
                  <c:v>729</c:v>
                </c:pt>
                <c:pt idx="734">
                  <c:v>730</c:v>
                </c:pt>
              </c:strCache>
            </c:strRef>
          </c:xVal>
          <c:yVal>
            <c:numRef>
              <c:f>Observaciones!$H:$H</c:f>
              <c:numCache>
                <c:formatCode>0.0</c:formatCode>
                <c:ptCount val="1048576"/>
                <c:pt idx="4">
                  <c:v>0</c:v>
                </c:pt>
                <c:pt idx="5">
                  <c:v>3.5956025883777398</c:v>
                </c:pt>
                <c:pt idx="6">
                  <c:v>1.2058495533566642</c:v>
                </c:pt>
                <c:pt idx="7">
                  <c:v>2.5752731916512372</c:v>
                </c:pt>
                <c:pt idx="8">
                  <c:v>1.342278116725431</c:v>
                </c:pt>
                <c:pt idx="9">
                  <c:v>1.6960917506784017</c:v>
                </c:pt>
                <c:pt idx="10">
                  <c:v>3.0895402328869666</c:v>
                </c:pt>
                <c:pt idx="11">
                  <c:v>1.4514309807432555</c:v>
                </c:pt>
                <c:pt idx="12">
                  <c:v>1.3407784172268926</c:v>
                </c:pt>
                <c:pt idx="13">
                  <c:v>1.2339445056609823</c:v>
                </c:pt>
                <c:pt idx="14">
                  <c:v>1.1339854884349567</c:v>
                </c:pt>
                <c:pt idx="15">
                  <c:v>1.1340431599414478</c:v>
                </c:pt>
                <c:pt idx="16">
                  <c:v>3.2357969162921236</c:v>
                </c:pt>
                <c:pt idx="17">
                  <c:v>1.4458934562639241</c:v>
                </c:pt>
                <c:pt idx="18">
                  <c:v>1.3495059526051145</c:v>
                </c:pt>
                <c:pt idx="19">
                  <c:v>1.2597898866800317</c:v>
                </c:pt>
                <c:pt idx="20">
                  <c:v>1.1555650692802824</c:v>
                </c:pt>
                <c:pt idx="21">
                  <c:v>1.5449266705292974</c:v>
                </c:pt>
                <c:pt idx="22">
                  <c:v>1.3293722147809401</c:v>
                </c:pt>
                <c:pt idx="23">
                  <c:v>1.6131532015776715</c:v>
                </c:pt>
                <c:pt idx="24">
                  <c:v>1.5184124805995169</c:v>
                </c:pt>
                <c:pt idx="25">
                  <c:v>1.5696137436765665</c:v>
                </c:pt>
                <c:pt idx="26">
                  <c:v>1.4291947825224085</c:v>
                </c:pt>
                <c:pt idx="27">
                  <c:v>3.8448020243048981</c:v>
                </c:pt>
                <c:pt idx="28">
                  <c:v>1.6175923816307491</c:v>
                </c:pt>
                <c:pt idx="29">
                  <c:v>1.5048036971785259</c:v>
                </c:pt>
                <c:pt idx="30">
                  <c:v>1.5319344256860985</c:v>
                </c:pt>
                <c:pt idx="31">
                  <c:v>1.424381885699505</c:v>
                </c:pt>
                <c:pt idx="32">
                  <c:v>1.3175786744990317</c:v>
                </c:pt>
                <c:pt idx="33">
                  <c:v>1.2754658649863604</c:v>
                </c:pt>
                <c:pt idx="34">
                  <c:v>1.3562422040366251</c:v>
                </c:pt>
                <c:pt idx="35">
                  <c:v>1.3527754041930637</c:v>
                </c:pt>
                <c:pt idx="36">
                  <c:v>1.2954507144270362</c:v>
                </c:pt>
                <c:pt idx="37">
                  <c:v>1.2655579471481655</c:v>
                </c:pt>
                <c:pt idx="38">
                  <c:v>1.1606371170349079</c:v>
                </c:pt>
                <c:pt idx="39">
                  <c:v>1.1739087389155642</c:v>
                </c:pt>
                <c:pt idx="40">
                  <c:v>1.0713822106249293</c:v>
                </c:pt>
                <c:pt idx="41">
                  <c:v>0.97117967790813964</c:v>
                </c:pt>
                <c:pt idx="42">
                  <c:v>2.1270987011681908</c:v>
                </c:pt>
                <c:pt idx="43">
                  <c:v>1.2004187285257604</c:v>
                </c:pt>
                <c:pt idx="44">
                  <c:v>1.1689217641251128</c:v>
                </c:pt>
                <c:pt idx="45">
                  <c:v>4.4032537348740508</c:v>
                </c:pt>
                <c:pt idx="46">
                  <c:v>1.4997265502264259</c:v>
                </c:pt>
                <c:pt idx="47">
                  <c:v>1.4533256023375341</c:v>
                </c:pt>
                <c:pt idx="48">
                  <c:v>1.3697479345123544</c:v>
                </c:pt>
                <c:pt idx="49">
                  <c:v>1.2630436644665124</c:v>
                </c:pt>
                <c:pt idx="50">
                  <c:v>1.2173372095634136</c:v>
                </c:pt>
                <c:pt idx="51">
                  <c:v>3.3952154230607219</c:v>
                </c:pt>
                <c:pt idx="52">
                  <c:v>1.5414560032866587</c:v>
                </c:pt>
                <c:pt idx="53">
                  <c:v>2.3116266113290607</c:v>
                </c:pt>
                <c:pt idx="54">
                  <c:v>1.5438254277009555</c:v>
                </c:pt>
                <c:pt idx="55">
                  <c:v>5.268308813292637</c:v>
                </c:pt>
                <c:pt idx="56">
                  <c:v>2.4614053137426222</c:v>
                </c:pt>
                <c:pt idx="57">
                  <c:v>1.956252497450039</c:v>
                </c:pt>
                <c:pt idx="58">
                  <c:v>6.8407540069502977</c:v>
                </c:pt>
                <c:pt idx="59">
                  <c:v>2.3428761560723417</c:v>
                </c:pt>
                <c:pt idx="60">
                  <c:v>2.0279643365142075</c:v>
                </c:pt>
                <c:pt idx="61">
                  <c:v>1.9122849593360747</c:v>
                </c:pt>
                <c:pt idx="62">
                  <c:v>1.8414231349023102</c:v>
                </c:pt>
                <c:pt idx="63">
                  <c:v>1.7468009173253582</c:v>
                </c:pt>
                <c:pt idx="64">
                  <c:v>1.6416058517647789</c:v>
                </c:pt>
                <c:pt idx="65">
                  <c:v>1.6562901632511569</c:v>
                </c:pt>
                <c:pt idx="66">
                  <c:v>1.554571674700465</c:v>
                </c:pt>
                <c:pt idx="67">
                  <c:v>1.5436649264345652</c:v>
                </c:pt>
                <c:pt idx="68">
                  <c:v>1.4457732217530124</c:v>
                </c:pt>
                <c:pt idx="69">
                  <c:v>1.5679672147681845</c:v>
                </c:pt>
                <c:pt idx="70">
                  <c:v>1.4531277378914504</c:v>
                </c:pt>
                <c:pt idx="71">
                  <c:v>9.3468132740992171</c:v>
                </c:pt>
                <c:pt idx="72">
                  <c:v>2.056557924933486</c:v>
                </c:pt>
                <c:pt idx="73">
                  <c:v>2.9018501764971205</c:v>
                </c:pt>
                <c:pt idx="74">
                  <c:v>2.1734552594877981</c:v>
                </c:pt>
                <c:pt idx="75">
                  <c:v>4.6054455786262913</c:v>
                </c:pt>
                <c:pt idx="76">
                  <c:v>2.5096134060582695</c:v>
                </c:pt>
                <c:pt idx="77">
                  <c:v>2.3328614266619714</c:v>
                </c:pt>
                <c:pt idx="78">
                  <c:v>2.3593596997005997</c:v>
                </c:pt>
                <c:pt idx="79">
                  <c:v>4.3023523663830732</c:v>
                </c:pt>
                <c:pt idx="80">
                  <c:v>2.3562536234519964</c:v>
                </c:pt>
                <c:pt idx="81">
                  <c:v>2.3163146530564633</c:v>
                </c:pt>
                <c:pt idx="82">
                  <c:v>2.2086844197465547</c:v>
                </c:pt>
                <c:pt idx="83">
                  <c:v>2.2216181054241204</c:v>
                </c:pt>
                <c:pt idx="84">
                  <c:v>2.1135830543938239</c:v>
                </c:pt>
                <c:pt idx="85">
                  <c:v>2.0667826046999278</c:v>
                </c:pt>
                <c:pt idx="86">
                  <c:v>2.0440356159383235</c:v>
                </c:pt>
                <c:pt idx="87">
                  <c:v>1.9418248897828101</c:v>
                </c:pt>
                <c:pt idx="88">
                  <c:v>1.8402693663725844</c:v>
                </c:pt>
                <c:pt idx="89">
                  <c:v>1.7436099901210342</c:v>
                </c:pt>
                <c:pt idx="90">
                  <c:v>1.649395639465888</c:v>
                </c:pt>
                <c:pt idx="91">
                  <c:v>2.4745970659183545</c:v>
                </c:pt>
                <c:pt idx="92">
                  <c:v>1.84026242571557</c:v>
                </c:pt>
                <c:pt idx="93">
                  <c:v>1.8029017356293684</c:v>
                </c:pt>
                <c:pt idx="94">
                  <c:v>1.7067722329624782</c:v>
                </c:pt>
                <c:pt idx="95">
                  <c:v>1.6139090188549681</c:v>
                </c:pt>
                <c:pt idx="96">
                  <c:v>1.5234173601148857</c:v>
                </c:pt>
                <c:pt idx="97">
                  <c:v>1.4539643504233009</c:v>
                </c:pt>
                <c:pt idx="98">
                  <c:v>1.3707006453922901</c:v>
                </c:pt>
                <c:pt idx="99">
                  <c:v>1.2902200528905174</c:v>
                </c:pt>
                <c:pt idx="100">
                  <c:v>1.2152595052007524</c:v>
                </c:pt>
                <c:pt idx="101">
                  <c:v>1.1490388729876222</c:v>
                </c:pt>
                <c:pt idx="102">
                  <c:v>1.0807753160336795</c:v>
                </c:pt>
                <c:pt idx="103">
                  <c:v>1.0606774656290725</c:v>
                </c:pt>
                <c:pt idx="104">
                  <c:v>1.0486584730463187</c:v>
                </c:pt>
                <c:pt idx="105">
                  <c:v>1.0380656222792037</c:v>
                </c:pt>
                <c:pt idx="106">
                  <c:v>1.0887431899739624</c:v>
                </c:pt>
                <c:pt idx="107">
                  <c:v>1.0833773615611493</c:v>
                </c:pt>
                <c:pt idx="108">
                  <c:v>1.0185363626944253</c:v>
                </c:pt>
                <c:pt idx="109">
                  <c:v>0.99951233700667741</c:v>
                </c:pt>
                <c:pt idx="110">
                  <c:v>0.98817244421426786</c:v>
                </c:pt>
                <c:pt idx="111">
                  <c:v>0.97818825841460821</c:v>
                </c:pt>
                <c:pt idx="112">
                  <c:v>0.97327778332761328</c:v>
                </c:pt>
                <c:pt idx="113">
                  <c:v>0.96315680945707449</c:v>
                </c:pt>
                <c:pt idx="114">
                  <c:v>0.95020567447289872</c:v>
                </c:pt>
                <c:pt idx="115">
                  <c:v>0.94026877902682371</c:v>
                </c:pt>
                <c:pt idx="116">
                  <c:v>0.93499643131339782</c:v>
                </c:pt>
                <c:pt idx="117">
                  <c:v>0.92239879973718275</c:v>
                </c:pt>
                <c:pt idx="118">
                  <c:v>0.91274850860403167</c:v>
                </c:pt>
                <c:pt idx="119">
                  <c:v>0.90366177768538103</c:v>
                </c:pt>
                <c:pt idx="120">
                  <c:v>1.9000128438682864</c:v>
                </c:pt>
                <c:pt idx="121">
                  <c:v>1.1708370253172318</c:v>
                </c:pt>
                <c:pt idx="122">
                  <c:v>1.100456065246725</c:v>
                </c:pt>
                <c:pt idx="123">
                  <c:v>1.0306468915308535</c:v>
                </c:pt>
                <c:pt idx="124">
                  <c:v>0.96475238973979693</c:v>
                </c:pt>
                <c:pt idx="125">
                  <c:v>0.901247931503947</c:v>
                </c:pt>
                <c:pt idx="126">
                  <c:v>0.85138058655227067</c:v>
                </c:pt>
                <c:pt idx="127">
                  <c:v>0.83619047623077258</c:v>
                </c:pt>
                <c:pt idx="128">
                  <c:v>0.82682271707983279</c:v>
                </c:pt>
                <c:pt idx="129">
                  <c:v>0.81848856428509997</c:v>
                </c:pt>
                <c:pt idx="130">
                  <c:v>0.81039272634569748</c:v>
                </c:pt>
                <c:pt idx="131">
                  <c:v>0.8024025772934188</c:v>
                </c:pt>
                <c:pt idx="132">
                  <c:v>0.79449545793141441</c:v>
                </c:pt>
                <c:pt idx="133">
                  <c:v>0.78802950980983999</c:v>
                </c:pt>
                <c:pt idx="134">
                  <c:v>0.77914181847214359</c:v>
                </c:pt>
                <c:pt idx="135">
                  <c:v>0.77127839394867781</c:v>
                </c:pt>
                <c:pt idx="136">
                  <c:v>0.76364788122921512</c:v>
                </c:pt>
                <c:pt idx="137">
                  <c:v>0.75611834551966217</c:v>
                </c:pt>
                <c:pt idx="138">
                  <c:v>0.74866727990726833</c:v>
                </c:pt>
                <c:pt idx="139">
                  <c:v>0.74129034159143758</c:v>
                </c:pt>
                <c:pt idx="140">
                  <c:v>0.73398620784927993</c:v>
                </c:pt>
                <c:pt idx="141">
                  <c:v>0.7267540630310938</c:v>
                </c:pt>
                <c:pt idx="142">
                  <c:v>0.71959318150316576</c:v>
                </c:pt>
                <c:pt idx="143">
                  <c:v>0.71250285838495209</c:v>
                </c:pt>
                <c:pt idx="144">
                  <c:v>0.70548239799855084</c:v>
                </c:pt>
                <c:pt idx="145">
                  <c:v>0.69853111189530581</c:v>
                </c:pt>
                <c:pt idx="146">
                  <c:v>0.69164831847216357</c:v>
                </c:pt>
                <c:pt idx="147">
                  <c:v>0.68483334285238129</c:v>
                </c:pt>
                <c:pt idx="148">
                  <c:v>0.67808551681064921</c:v>
                </c:pt>
                <c:pt idx="149">
                  <c:v>0.67140417870612457</c:v>
                </c:pt>
                <c:pt idx="150">
                  <c:v>0.6647886734173164</c:v>
                </c:pt>
                <c:pt idx="151">
                  <c:v>0.65823835227780969</c:v>
                </c:pt>
                <c:pt idx="152">
                  <c:v>0.65175257301265566</c:v>
                </c:pt>
                <c:pt idx="153">
                  <c:v>0.64533069967539336</c:v>
                </c:pt>
                <c:pt idx="154">
                  <c:v>0.63897210258569426</c:v>
                </c:pt>
                <c:pt idx="155">
                  <c:v>0.63267615826761969</c:v>
                </c:pt>
                <c:pt idx="156">
                  <c:v>0.62644224938848836</c:v>
                </c:pt>
                <c:pt idx="157">
                  <c:v>1.4767519172164114</c:v>
                </c:pt>
                <c:pt idx="158">
                  <c:v>0.94472018161146487</c:v>
                </c:pt>
                <c:pt idx="159">
                  <c:v>0.88377610078853419</c:v>
                </c:pt>
                <c:pt idx="160">
                  <c:v>0.82771851848180744</c:v>
                </c:pt>
                <c:pt idx="161">
                  <c:v>0.77229829002998884</c:v>
                </c:pt>
                <c:pt idx="162">
                  <c:v>0.71974881770565036</c:v>
                </c:pt>
                <c:pt idx="163">
                  <c:v>0.6684789463114138</c:v>
                </c:pt>
                <c:pt idx="164">
                  <c:v>0.67890355415465209</c:v>
                </c:pt>
                <c:pt idx="165">
                  <c:v>0.67604261583468173</c:v>
                </c:pt>
                <c:pt idx="166">
                  <c:v>0.63767204069798034</c:v>
                </c:pt>
                <c:pt idx="167">
                  <c:v>0.58867937610803378</c:v>
                </c:pt>
                <c:pt idx="168">
                  <c:v>0.56071894970316749</c:v>
                </c:pt>
                <c:pt idx="169">
                  <c:v>0.551516898593992</c:v>
                </c:pt>
                <c:pt idx="170">
                  <c:v>0.54547249783773333</c:v>
                </c:pt>
                <c:pt idx="171">
                  <c:v>0.53999657746221608</c:v>
                </c:pt>
                <c:pt idx="172">
                  <c:v>0.53465906152514808</c:v>
                </c:pt>
                <c:pt idx="173">
                  <c:v>0.52938815054281418</c:v>
                </c:pt>
                <c:pt idx="174">
                  <c:v>0.52417150039064964</c:v>
                </c:pt>
                <c:pt idx="175">
                  <c:v>0.5190066369848354</c:v>
                </c:pt>
                <c:pt idx="176">
                  <c:v>0.51389272823484788</c:v>
                </c:pt>
                <c:pt idx="177">
                  <c:v>0.50882921867013697</c:v>
                </c:pt>
                <c:pt idx="178">
                  <c:v>0.5038156028341626</c:v>
                </c:pt>
                <c:pt idx="179">
                  <c:v>0.49885138764170955</c:v>
                </c:pt>
                <c:pt idx="180">
                  <c:v>0.49393608609247464</c:v>
                </c:pt>
                <c:pt idx="181">
                  <c:v>0.48906921618819305</c:v>
                </c:pt>
                <c:pt idx="182">
                  <c:v>0.48425030071361308</c:v>
                </c:pt>
                <c:pt idx="183">
                  <c:v>0.47947886716120219</c:v>
                </c:pt>
                <c:pt idx="184">
                  <c:v>0.47475444768008696</c:v>
                </c:pt>
                <c:pt idx="185">
                  <c:v>0.4700765790293942</c:v>
                </c:pt>
                <c:pt idx="186">
                  <c:v>0.46544480253269932</c:v>
                </c:pt>
                <c:pt idx="187">
                  <c:v>0.46085866403302972</c:v>
                </c:pt>
                <c:pt idx="188">
                  <c:v>0.45631771384833053</c:v>
                </c:pt>
                <c:pt idx="189">
                  <c:v>0.4518215067273712</c:v>
                </c:pt>
                <c:pt idx="190">
                  <c:v>0.44736960180608781</c:v>
                </c:pt>
                <c:pt idx="191">
                  <c:v>0.44296156256435493</c:v>
                </c:pt>
                <c:pt idx="192">
                  <c:v>0.43859695678318411</c:v>
                </c:pt>
                <c:pt idx="193">
                  <c:v>0.43427535650234311</c:v>
                </c:pt>
                <c:pt idx="194">
                  <c:v>0.46673150141145658</c:v>
                </c:pt>
                <c:pt idx="195">
                  <c:v>0.43185517980568139</c:v>
                </c:pt>
                <c:pt idx="196">
                  <c:v>0.4225758698378323</c:v>
                </c:pt>
                <c:pt idx="197">
                  <c:v>0.41757844212331774</c:v>
                </c:pt>
                <c:pt idx="198">
                  <c:v>0.41332560331019036</c:v>
                </c:pt>
                <c:pt idx="199">
                  <c:v>0.40923005223454412</c:v>
                </c:pt>
                <c:pt idx="200">
                  <c:v>0.40519400191415422</c:v>
                </c:pt>
                <c:pt idx="201">
                  <c:v>0.40120089682811094</c:v>
                </c:pt>
                <c:pt idx="202">
                  <c:v>0.39724766394876837</c:v>
                </c:pt>
                <c:pt idx="203">
                  <c:v>0.39469601753775185</c:v>
                </c:pt>
                <c:pt idx="204">
                  <c:v>0.40370887175651904</c:v>
                </c:pt>
                <c:pt idx="205">
                  <c:v>0.53627056947260843</c:v>
                </c:pt>
                <c:pt idx="206">
                  <c:v>0.76278442032947424</c:v>
                </c:pt>
                <c:pt idx="207">
                  <c:v>0.65258167712238535</c:v>
                </c:pt>
                <c:pt idx="208">
                  <c:v>0.59731516684897612</c:v>
                </c:pt>
                <c:pt idx="209">
                  <c:v>0.54277851294565549</c:v>
                </c:pt>
                <c:pt idx="210">
                  <c:v>0.48979587905881394</c:v>
                </c:pt>
                <c:pt idx="211">
                  <c:v>0.43952996938800232</c:v>
                </c:pt>
                <c:pt idx="212">
                  <c:v>0.3907724027209234</c:v>
                </c:pt>
                <c:pt idx="213">
                  <c:v>0.36139144171613563</c:v>
                </c:pt>
                <c:pt idx="214">
                  <c:v>0.35359411380808009</c:v>
                </c:pt>
                <c:pt idx="215">
                  <c:v>0.3494070854999124</c:v>
                </c:pt>
                <c:pt idx="216">
                  <c:v>0.34584764413041885</c:v>
                </c:pt>
                <c:pt idx="217">
                  <c:v>0.3424205684233429</c:v>
                </c:pt>
                <c:pt idx="218">
                  <c:v>0.34176849874473908</c:v>
                </c:pt>
                <c:pt idx="219">
                  <c:v>0.33615438869858794</c:v>
                </c:pt>
                <c:pt idx="220">
                  <c:v>0.33246938960163064</c:v>
                </c:pt>
                <c:pt idx="221">
                  <c:v>0.32913163014044072</c:v>
                </c:pt>
                <c:pt idx="222">
                  <c:v>0.37177130520181545</c:v>
                </c:pt>
                <c:pt idx="223">
                  <c:v>0.33028100075596389</c:v>
                </c:pt>
                <c:pt idx="224">
                  <c:v>0.32483740497761687</c:v>
                </c:pt>
                <c:pt idx="225">
                  <c:v>0.31722606311903995</c:v>
                </c:pt>
                <c:pt idx="226">
                  <c:v>0.31336847349689817</c:v>
                </c:pt>
                <c:pt idx="227">
                  <c:v>0.3101593328685569</c:v>
                </c:pt>
                <c:pt idx="228">
                  <c:v>0.30708310671443972</c:v>
                </c:pt>
                <c:pt idx="229">
                  <c:v>0.30541654655466866</c:v>
                </c:pt>
                <c:pt idx="230">
                  <c:v>0.30128362436071976</c:v>
                </c:pt>
                <c:pt idx="231">
                  <c:v>0.29812856227339773</c:v>
                </c:pt>
                <c:pt idx="232">
                  <c:v>0.29516009291076828</c:v>
                </c:pt>
                <c:pt idx="233">
                  <c:v>0.35366515771315216</c:v>
                </c:pt>
                <c:pt idx="234">
                  <c:v>0.2995578058563349</c:v>
                </c:pt>
                <c:pt idx="235">
                  <c:v>0.2882060622414469</c:v>
                </c:pt>
                <c:pt idx="236">
                  <c:v>0.28397241266212792</c:v>
                </c:pt>
                <c:pt idx="237">
                  <c:v>0.28094306841741629</c:v>
                </c:pt>
                <c:pt idx="238">
                  <c:v>0.27813648896908444</c:v>
                </c:pt>
                <c:pt idx="239">
                  <c:v>0.27538957518040313</c:v>
                </c:pt>
                <c:pt idx="240">
                  <c:v>0.27267503930212456</c:v>
                </c:pt>
                <c:pt idx="241">
                  <c:v>0.26998813183201165</c:v>
                </c:pt>
                <c:pt idx="242">
                  <c:v>0.26732784536402548</c:v>
                </c:pt>
                <c:pt idx="243">
                  <c:v>0.26469379560256001</c:v>
                </c:pt>
                <c:pt idx="244">
                  <c:v>0.26208570378810392</c:v>
                </c:pt>
                <c:pt idx="245">
                  <c:v>0.25950331079177474</c:v>
                </c:pt>
                <c:pt idx="246">
                  <c:v>0.25694636283960831</c:v>
                </c:pt>
                <c:pt idx="247">
                  <c:v>0.25441460912303321</c:v>
                </c:pt>
                <c:pt idx="248">
                  <c:v>0.25190780138189772</c:v>
                </c:pt>
                <c:pt idx="249">
                  <c:v>0.24942569381501734</c:v>
                </c:pt>
                <c:pt idx="250">
                  <c:v>0.24696804304526951</c:v>
                </c:pt>
                <c:pt idx="251">
                  <c:v>0.24453460809393668</c:v>
                </c:pt>
                <c:pt idx="252">
                  <c:v>0.24212515035678067</c:v>
                </c:pt>
                <c:pt idx="253">
                  <c:v>0.23973943358059746</c:v>
                </c:pt>
                <c:pt idx="254">
                  <c:v>0.23737722384004351</c:v>
                </c:pt>
                <c:pt idx="255">
                  <c:v>0.23503828951469777</c:v>
                </c:pt>
                <c:pt idx="256">
                  <c:v>0.23272240126635049</c:v>
                </c:pt>
                <c:pt idx="257">
                  <c:v>0.23042933201651578</c:v>
                </c:pt>
                <c:pt idx="258">
                  <c:v>0.22815885692416618</c:v>
                </c:pt>
                <c:pt idx="259">
                  <c:v>0.22591075336368649</c:v>
                </c:pt>
                <c:pt idx="260">
                  <c:v>0.22368480090304474</c:v>
                </c:pt>
                <c:pt idx="261">
                  <c:v>0.2214807812821783</c:v>
                </c:pt>
                <c:pt idx="262">
                  <c:v>0.22270484549910824</c:v>
                </c:pt>
                <c:pt idx="263">
                  <c:v>0.21770291830396379</c:v>
                </c:pt>
                <c:pt idx="264">
                  <c:v>0.21509196284851936</c:v>
                </c:pt>
                <c:pt idx="265">
                  <c:v>0.21289530463026463</c:v>
                </c:pt>
                <c:pt idx="266">
                  <c:v>0.21078476863253254</c:v>
                </c:pt>
                <c:pt idx="267">
                  <c:v>0.20870572749525815</c:v>
                </c:pt>
                <c:pt idx="268">
                  <c:v>0.20664894703919839</c:v>
                </c:pt>
                <c:pt idx="269">
                  <c:v>0.204612727133172</c:v>
                </c:pt>
                <c:pt idx="270">
                  <c:v>0.20259661947209576</c:v>
                </c:pt>
                <c:pt idx="271">
                  <c:v>0.21422585354190035</c:v>
                </c:pt>
                <c:pt idx="272">
                  <c:v>0.30181865919995365</c:v>
                </c:pt>
                <c:pt idx="273">
                  <c:v>0.23342816843066405</c:v>
                </c:pt>
                <c:pt idx="274">
                  <c:v>0.20082898696949908</c:v>
                </c:pt>
                <c:pt idx="275">
                  <c:v>0.19382244005931062</c:v>
                </c:pt>
                <c:pt idx="276">
                  <c:v>0.19107837815627893</c:v>
                </c:pt>
                <c:pt idx="277">
                  <c:v>0.18905719948747957</c:v>
                </c:pt>
                <c:pt idx="278">
                  <c:v>0.18717140199451726</c:v>
                </c:pt>
                <c:pt idx="279">
                  <c:v>0.18532334572105638</c:v>
                </c:pt>
                <c:pt idx="280">
                  <c:v>0.18349667812756082</c:v>
                </c:pt>
                <c:pt idx="281">
                  <c:v>0.18168853669317106</c:v>
                </c:pt>
                <c:pt idx="282">
                  <c:v>0.17989829884973521</c:v>
                </c:pt>
                <c:pt idx="283">
                  <c:v>0.17812571517269227</c:v>
                </c:pt>
                <c:pt idx="284">
                  <c:v>0.17637059959529314</c:v>
                </c:pt>
                <c:pt idx="285">
                  <c:v>0.17463277798969981</c:v>
                </c:pt>
                <c:pt idx="286">
                  <c:v>0.17291207962067556</c:v>
                </c:pt>
                <c:pt idx="287">
                  <c:v>0.20755797699425474</c:v>
                </c:pt>
                <c:pt idx="288">
                  <c:v>0.17759692549910291</c:v>
                </c:pt>
                <c:pt idx="289">
                  <c:v>0.35656894370068726</c:v>
                </c:pt>
                <c:pt idx="290">
                  <c:v>0.36197495685391301</c:v>
                </c:pt>
                <c:pt idx="291">
                  <c:v>3.1693932735117767</c:v>
                </c:pt>
                <c:pt idx="292">
                  <c:v>0.93817436103621699</c:v>
                </c:pt>
                <c:pt idx="293">
                  <c:v>1.9162861432839533</c:v>
                </c:pt>
                <c:pt idx="294">
                  <c:v>1.1379667132872107</c:v>
                </c:pt>
                <c:pt idx="295">
                  <c:v>1.0348205459506223</c:v>
                </c:pt>
                <c:pt idx="296">
                  <c:v>1.3775360399882048</c:v>
                </c:pt>
                <c:pt idx="297">
                  <c:v>1.2260342853661697</c:v>
                </c:pt>
                <c:pt idx="298">
                  <c:v>1.1191601365119377</c:v>
                </c:pt>
                <c:pt idx="299">
                  <c:v>1.1003688193512919</c:v>
                </c:pt>
                <c:pt idx="300">
                  <c:v>1.1051303607601723</c:v>
                </c:pt>
                <c:pt idx="301">
                  <c:v>1.0666982580066742</c:v>
                </c:pt>
                <c:pt idx="302">
                  <c:v>1.1834646752837472</c:v>
                </c:pt>
                <c:pt idx="303">
                  <c:v>1.1184221062144395</c:v>
                </c:pt>
                <c:pt idx="304">
                  <c:v>1.0236528970178127</c:v>
                </c:pt>
                <c:pt idx="305">
                  <c:v>0.96742474825156077</c:v>
                </c:pt>
                <c:pt idx="306">
                  <c:v>0.86553152601627414</c:v>
                </c:pt>
                <c:pt idx="307">
                  <c:v>0.85428203570419292</c:v>
                </c:pt>
                <c:pt idx="308">
                  <c:v>0.75705876225588364</c:v>
                </c:pt>
                <c:pt idx="309">
                  <c:v>0.67726039705570662</c:v>
                </c:pt>
                <c:pt idx="310">
                  <c:v>0.66125457776348462</c:v>
                </c:pt>
                <c:pt idx="311">
                  <c:v>0.57017707433682929</c:v>
                </c:pt>
                <c:pt idx="312">
                  <c:v>0.57178055737785349</c:v>
                </c:pt>
                <c:pt idx="313">
                  <c:v>0.52016842296232813</c:v>
                </c:pt>
                <c:pt idx="314">
                  <c:v>0.43705193757466165</c:v>
                </c:pt>
                <c:pt idx="315">
                  <c:v>0.42177802858705143</c:v>
                </c:pt>
                <c:pt idx="316">
                  <c:v>0.33882326794785461</c:v>
                </c:pt>
                <c:pt idx="317">
                  <c:v>0.27151315814143218</c:v>
                </c:pt>
                <c:pt idx="318">
                  <c:v>0.19383269744930406</c:v>
                </c:pt>
                <c:pt idx="319">
                  <c:v>0.13597640525342611</c:v>
                </c:pt>
                <c:pt idx="320">
                  <c:v>0.12535305504518732</c:v>
                </c:pt>
                <c:pt idx="321">
                  <c:v>0.13892800672441252</c:v>
                </c:pt>
                <c:pt idx="322">
                  <c:v>0.12791483154701255</c:v>
                </c:pt>
                <c:pt idx="323">
                  <c:v>1.3048685997153773</c:v>
                </c:pt>
                <c:pt idx="324">
                  <c:v>0.97794050343412853</c:v>
                </c:pt>
                <c:pt idx="325">
                  <c:v>0.63648235015696397</c:v>
                </c:pt>
                <c:pt idx="326">
                  <c:v>0.56377497132283116</c:v>
                </c:pt>
                <c:pt idx="327">
                  <c:v>0.60286052532240753</c:v>
                </c:pt>
                <c:pt idx="328">
                  <c:v>1.7854315916865511</c:v>
                </c:pt>
                <c:pt idx="329">
                  <c:v>1.1417879082143905</c:v>
                </c:pt>
                <c:pt idx="330">
                  <c:v>0.97196464164670626</c:v>
                </c:pt>
                <c:pt idx="331">
                  <c:v>0.86769651009169035</c:v>
                </c:pt>
                <c:pt idx="332">
                  <c:v>0.76886436106209854</c:v>
                </c:pt>
                <c:pt idx="333">
                  <c:v>1.0313193279471664</c:v>
                </c:pt>
                <c:pt idx="334">
                  <c:v>1.9351068582041395</c:v>
                </c:pt>
                <c:pt idx="335">
                  <c:v>1.1306968057497018</c:v>
                </c:pt>
                <c:pt idx="336">
                  <c:v>1.0211805291160685</c:v>
                </c:pt>
                <c:pt idx="337">
                  <c:v>0.9172855282013781</c:v>
                </c:pt>
                <c:pt idx="338">
                  <c:v>0.81852382973480409</c:v>
                </c:pt>
                <c:pt idx="339">
                  <c:v>0.72449970081980919</c:v>
                </c:pt>
                <c:pt idx="340">
                  <c:v>0.63342916912613545</c:v>
                </c:pt>
                <c:pt idx="341">
                  <c:v>0.54358868353579615</c:v>
                </c:pt>
                <c:pt idx="342">
                  <c:v>0.45685603354325571</c:v>
                </c:pt>
                <c:pt idx="343">
                  <c:v>0.37305223474391563</c:v>
                </c:pt>
                <c:pt idx="344">
                  <c:v>0.29156133348238034</c:v>
                </c:pt>
                <c:pt idx="345">
                  <c:v>0.21674514251598001</c:v>
                </c:pt>
                <c:pt idx="346">
                  <c:v>0.1411210851867275</c:v>
                </c:pt>
                <c:pt idx="347">
                  <c:v>0.10316907938270582</c:v>
                </c:pt>
                <c:pt idx="348">
                  <c:v>9.6085647761876919E-2</c:v>
                </c:pt>
                <c:pt idx="349">
                  <c:v>9.4132176843521556E-2</c:v>
                </c:pt>
                <c:pt idx="350">
                  <c:v>9.3037619303150826E-2</c:v>
                </c:pt>
                <c:pt idx="351">
                  <c:v>0.16368499597931857</c:v>
                </c:pt>
                <c:pt idx="352">
                  <c:v>0.10578593914603057</c:v>
                </c:pt>
                <c:pt idx="353">
                  <c:v>9.2705432096798518E-2</c:v>
                </c:pt>
                <c:pt idx="354">
                  <c:v>0.41871149003078056</c:v>
                </c:pt>
                <c:pt idx="355">
                  <c:v>0.27114265053946274</c:v>
                </c:pt>
                <c:pt idx="356">
                  <c:v>0.21506529338924849</c:v>
                </c:pt>
                <c:pt idx="357">
                  <c:v>2.2448826668454513</c:v>
                </c:pt>
                <c:pt idx="358">
                  <c:v>0.58121582898816548</c:v>
                </c:pt>
                <c:pt idx="359">
                  <c:v>0.49274741358436686</c:v>
                </c:pt>
                <c:pt idx="360">
                  <c:v>1.8462634579632737</c:v>
                </c:pt>
                <c:pt idx="361">
                  <c:v>0.838320232762649</c:v>
                </c:pt>
                <c:pt idx="362">
                  <c:v>0.74095895842834647</c:v>
                </c:pt>
                <c:pt idx="363">
                  <c:v>4.4030202170012602</c:v>
                </c:pt>
                <c:pt idx="364">
                  <c:v>1.2398845191109809</c:v>
                </c:pt>
                <c:pt idx="365">
                  <c:v>1.2234656020381622</c:v>
                </c:pt>
                <c:pt idx="366">
                  <c:v>1.2967261567784383</c:v>
                </c:pt>
                <c:pt idx="367">
                  <c:v>1.2688106132196546</c:v>
                </c:pt>
                <c:pt idx="368">
                  <c:v>1.2762538381371709</c:v>
                </c:pt>
                <c:pt idx="369">
                  <c:v>1.2543410695170669</c:v>
                </c:pt>
                <c:pt idx="370">
                  <c:v>3.5956025883777398</c:v>
                </c:pt>
                <c:pt idx="371">
                  <c:v>1.2058495533566642</c:v>
                </c:pt>
                <c:pt idx="372">
                  <c:v>2.5752731916512372</c:v>
                </c:pt>
                <c:pt idx="373">
                  <c:v>1.342278116725431</c:v>
                </c:pt>
                <c:pt idx="374">
                  <c:v>1.6960917506784017</c:v>
                </c:pt>
                <c:pt idx="375">
                  <c:v>3.0895402328869666</c:v>
                </c:pt>
                <c:pt idx="376">
                  <c:v>1.4514309807432555</c:v>
                </c:pt>
                <c:pt idx="377">
                  <c:v>1.3407784172268926</c:v>
                </c:pt>
                <c:pt idx="378">
                  <c:v>1.2339445056609823</c:v>
                </c:pt>
                <c:pt idx="379">
                  <c:v>1.1339854884349567</c:v>
                </c:pt>
                <c:pt idx="380">
                  <c:v>1.1340431599414478</c:v>
                </c:pt>
                <c:pt idx="381">
                  <c:v>3.2357969162921236</c:v>
                </c:pt>
                <c:pt idx="382">
                  <c:v>1.4458934562639241</c:v>
                </c:pt>
                <c:pt idx="383">
                  <c:v>1.3495059526051145</c:v>
                </c:pt>
                <c:pt idx="384">
                  <c:v>1.2597898866800317</c:v>
                </c:pt>
                <c:pt idx="385">
                  <c:v>1.1555650692802824</c:v>
                </c:pt>
                <c:pt idx="386">
                  <c:v>1.5449266705292974</c:v>
                </c:pt>
                <c:pt idx="387">
                  <c:v>1.3293722147809401</c:v>
                </c:pt>
                <c:pt idx="388">
                  <c:v>1.6131532015776715</c:v>
                </c:pt>
                <c:pt idx="389">
                  <c:v>1.5184124805995169</c:v>
                </c:pt>
                <c:pt idx="390">
                  <c:v>1.5696137436765665</c:v>
                </c:pt>
                <c:pt idx="391">
                  <c:v>1.4291947825224085</c:v>
                </c:pt>
                <c:pt idx="392">
                  <c:v>3.8448020243048981</c:v>
                </c:pt>
                <c:pt idx="393">
                  <c:v>1.6175923816307491</c:v>
                </c:pt>
                <c:pt idx="394">
                  <c:v>1.5048036971785259</c:v>
                </c:pt>
                <c:pt idx="395">
                  <c:v>1.5319344256860985</c:v>
                </c:pt>
                <c:pt idx="396">
                  <c:v>1.424381885699505</c:v>
                </c:pt>
                <c:pt idx="397">
                  <c:v>1.3175786744990317</c:v>
                </c:pt>
                <c:pt idx="398">
                  <c:v>1.2754658649863604</c:v>
                </c:pt>
                <c:pt idx="399">
                  <c:v>1.3562422040366251</c:v>
                </c:pt>
                <c:pt idx="400">
                  <c:v>1.3527754041930637</c:v>
                </c:pt>
                <c:pt idx="401">
                  <c:v>1.2954507144270362</c:v>
                </c:pt>
                <c:pt idx="402">
                  <c:v>1.2655579471481655</c:v>
                </c:pt>
                <c:pt idx="403">
                  <c:v>1.1606371170349079</c:v>
                </c:pt>
                <c:pt idx="404">
                  <c:v>1.1739087389155642</c:v>
                </c:pt>
                <c:pt idx="405">
                  <c:v>1.0713822106249293</c:v>
                </c:pt>
                <c:pt idx="406">
                  <c:v>0.97117967790813964</c:v>
                </c:pt>
                <c:pt idx="407">
                  <c:v>2.1270987011681908</c:v>
                </c:pt>
                <c:pt idx="408">
                  <c:v>1.2004187285257604</c:v>
                </c:pt>
                <c:pt idx="409">
                  <c:v>1.1689217641251128</c:v>
                </c:pt>
                <c:pt idx="410">
                  <c:v>4.4032537348740508</c:v>
                </c:pt>
                <c:pt idx="411">
                  <c:v>1.4997265502264259</c:v>
                </c:pt>
                <c:pt idx="412">
                  <c:v>1.4533256023375341</c:v>
                </c:pt>
                <c:pt idx="413">
                  <c:v>1.3697479345123544</c:v>
                </c:pt>
                <c:pt idx="414">
                  <c:v>1.2630436644665124</c:v>
                </c:pt>
                <c:pt idx="415">
                  <c:v>1.2173372095634136</c:v>
                </c:pt>
                <c:pt idx="416">
                  <c:v>3.3952154230607219</c:v>
                </c:pt>
                <c:pt idx="417">
                  <c:v>1.5414560032866587</c:v>
                </c:pt>
                <c:pt idx="418">
                  <c:v>2.3116266113290607</c:v>
                </c:pt>
                <c:pt idx="419">
                  <c:v>1.5438254277009555</c:v>
                </c:pt>
                <c:pt idx="420">
                  <c:v>5.268308813292637</c:v>
                </c:pt>
                <c:pt idx="421">
                  <c:v>2.4614053137426222</c:v>
                </c:pt>
                <c:pt idx="422">
                  <c:v>1.956252497450039</c:v>
                </c:pt>
                <c:pt idx="423">
                  <c:v>6.8407540069502977</c:v>
                </c:pt>
                <c:pt idx="424">
                  <c:v>2.3428761560723417</c:v>
                </c:pt>
                <c:pt idx="425">
                  <c:v>2.0279643365142075</c:v>
                </c:pt>
                <c:pt idx="426">
                  <c:v>1.9122849593360747</c:v>
                </c:pt>
                <c:pt idx="427">
                  <c:v>1.8414231349023102</c:v>
                </c:pt>
                <c:pt idx="428">
                  <c:v>1.7468009173253582</c:v>
                </c:pt>
                <c:pt idx="429">
                  <c:v>1.6416058517647789</c:v>
                </c:pt>
                <c:pt idx="430">
                  <c:v>1.6562901632511569</c:v>
                </c:pt>
                <c:pt idx="431">
                  <c:v>1.554571674700465</c:v>
                </c:pt>
                <c:pt idx="432">
                  <c:v>1.5436649264345652</c:v>
                </c:pt>
                <c:pt idx="433">
                  <c:v>1.4457732217530124</c:v>
                </c:pt>
                <c:pt idx="434">
                  <c:v>1.5679672147681845</c:v>
                </c:pt>
                <c:pt idx="435">
                  <c:v>1.4531277378914504</c:v>
                </c:pt>
                <c:pt idx="436">
                  <c:v>9.3468132740992171</c:v>
                </c:pt>
                <c:pt idx="437">
                  <c:v>2.056557924933486</c:v>
                </c:pt>
                <c:pt idx="438">
                  <c:v>2.9018501764971205</c:v>
                </c:pt>
                <c:pt idx="439">
                  <c:v>2.1734552594877981</c:v>
                </c:pt>
                <c:pt idx="440">
                  <c:v>4.6054455786262913</c:v>
                </c:pt>
                <c:pt idx="441">
                  <c:v>2.5096134060582695</c:v>
                </c:pt>
                <c:pt idx="442">
                  <c:v>2.3328614266619714</c:v>
                </c:pt>
                <c:pt idx="443">
                  <c:v>2.3593596997005997</c:v>
                </c:pt>
                <c:pt idx="444">
                  <c:v>4.3023523663830732</c:v>
                </c:pt>
                <c:pt idx="445">
                  <c:v>2.3562536234519964</c:v>
                </c:pt>
                <c:pt idx="446">
                  <c:v>2.3163146530564633</c:v>
                </c:pt>
                <c:pt idx="447">
                  <c:v>2.2086844197465547</c:v>
                </c:pt>
                <c:pt idx="448">
                  <c:v>2.2216181054241204</c:v>
                </c:pt>
                <c:pt idx="449">
                  <c:v>2.1135830543938239</c:v>
                </c:pt>
                <c:pt idx="450">
                  <c:v>2.0667826046999278</c:v>
                </c:pt>
                <c:pt idx="451">
                  <c:v>2.0440356159383235</c:v>
                </c:pt>
                <c:pt idx="452">
                  <c:v>1.9418248897828101</c:v>
                </c:pt>
                <c:pt idx="453">
                  <c:v>1.8402693663725844</c:v>
                </c:pt>
                <c:pt idx="454">
                  <c:v>1.7436099901210342</c:v>
                </c:pt>
                <c:pt idx="455">
                  <c:v>1.649395639465888</c:v>
                </c:pt>
                <c:pt idx="456">
                  <c:v>2.4745970659183545</c:v>
                </c:pt>
                <c:pt idx="457">
                  <c:v>1.84026242571557</c:v>
                </c:pt>
                <c:pt idx="458">
                  <c:v>1.8029017356293684</c:v>
                </c:pt>
                <c:pt idx="459">
                  <c:v>1.7067722329624782</c:v>
                </c:pt>
                <c:pt idx="460">
                  <c:v>1.6139090188549681</c:v>
                </c:pt>
                <c:pt idx="461">
                  <c:v>1.5234173601148857</c:v>
                </c:pt>
                <c:pt idx="462">
                  <c:v>1.4539643504233009</c:v>
                </c:pt>
                <c:pt idx="463">
                  <c:v>1.3707006453922901</c:v>
                </c:pt>
                <c:pt idx="464">
                  <c:v>1.2902200528905174</c:v>
                </c:pt>
                <c:pt idx="465">
                  <c:v>1.2152595052007524</c:v>
                </c:pt>
                <c:pt idx="466">
                  <c:v>1.1490388729876222</c:v>
                </c:pt>
                <c:pt idx="467">
                  <c:v>1.0807753160336795</c:v>
                </c:pt>
                <c:pt idx="468">
                  <c:v>1.0606774656290725</c:v>
                </c:pt>
                <c:pt idx="469">
                  <c:v>1.0486584730463187</c:v>
                </c:pt>
                <c:pt idx="470">
                  <c:v>1.0380656222792037</c:v>
                </c:pt>
                <c:pt idx="471">
                  <c:v>1.0887431899739624</c:v>
                </c:pt>
                <c:pt idx="472">
                  <c:v>1.0833773615611493</c:v>
                </c:pt>
                <c:pt idx="473">
                  <c:v>1.0185363626944253</c:v>
                </c:pt>
                <c:pt idx="474">
                  <c:v>0.99951233700667741</c:v>
                </c:pt>
                <c:pt idx="475">
                  <c:v>0.98817244421426786</c:v>
                </c:pt>
                <c:pt idx="476">
                  <c:v>0.97818825841460821</c:v>
                </c:pt>
                <c:pt idx="477">
                  <c:v>0.97327778332761328</c:v>
                </c:pt>
                <c:pt idx="478">
                  <c:v>0.96315680945707449</c:v>
                </c:pt>
                <c:pt idx="479">
                  <c:v>0.95020567447289872</c:v>
                </c:pt>
                <c:pt idx="480">
                  <c:v>0.94026877902682371</c:v>
                </c:pt>
                <c:pt idx="481">
                  <c:v>0.93499643131339782</c:v>
                </c:pt>
                <c:pt idx="482">
                  <c:v>0.92239879973718275</c:v>
                </c:pt>
                <c:pt idx="483">
                  <c:v>0.91274850860403167</c:v>
                </c:pt>
                <c:pt idx="484">
                  <c:v>0.90366177768538103</c:v>
                </c:pt>
                <c:pt idx="485">
                  <c:v>1.9000128438682864</c:v>
                </c:pt>
                <c:pt idx="486">
                  <c:v>1.1708370253172318</c:v>
                </c:pt>
                <c:pt idx="487">
                  <c:v>1.100456065246725</c:v>
                </c:pt>
                <c:pt idx="488">
                  <c:v>1.0306468915308535</c:v>
                </c:pt>
                <c:pt idx="489">
                  <c:v>0.96475238973979693</c:v>
                </c:pt>
                <c:pt idx="490">
                  <c:v>0.901247931503947</c:v>
                </c:pt>
                <c:pt idx="491">
                  <c:v>0.85138058655227067</c:v>
                </c:pt>
                <c:pt idx="492">
                  <c:v>0.83619047623077258</c:v>
                </c:pt>
                <c:pt idx="493">
                  <c:v>0.82682271707983279</c:v>
                </c:pt>
                <c:pt idx="494">
                  <c:v>0.81848856428509997</c:v>
                </c:pt>
                <c:pt idx="495">
                  <c:v>0.81039272634569748</c:v>
                </c:pt>
                <c:pt idx="496">
                  <c:v>0.8024025772934188</c:v>
                </c:pt>
                <c:pt idx="497">
                  <c:v>0.79449545793141441</c:v>
                </c:pt>
                <c:pt idx="498">
                  <c:v>0.78802950980983999</c:v>
                </c:pt>
                <c:pt idx="499">
                  <c:v>0.77914181847214359</c:v>
                </c:pt>
                <c:pt idx="500">
                  <c:v>0.77127839394867781</c:v>
                </c:pt>
                <c:pt idx="501">
                  <c:v>0.76364788122921512</c:v>
                </c:pt>
                <c:pt idx="502">
                  <c:v>0.75611834551966217</c:v>
                </c:pt>
                <c:pt idx="503">
                  <c:v>0.74866727990726833</c:v>
                </c:pt>
                <c:pt idx="504">
                  <c:v>0.74129034159143758</c:v>
                </c:pt>
                <c:pt idx="505">
                  <c:v>0.73398620784927993</c:v>
                </c:pt>
                <c:pt idx="506">
                  <c:v>0.7267540630310938</c:v>
                </c:pt>
                <c:pt idx="507">
                  <c:v>0.71959318150316576</c:v>
                </c:pt>
                <c:pt idx="508">
                  <c:v>0.71250285838495209</c:v>
                </c:pt>
                <c:pt idx="509">
                  <c:v>0.70548239799855084</c:v>
                </c:pt>
                <c:pt idx="510">
                  <c:v>0.69853111189530581</c:v>
                </c:pt>
                <c:pt idx="511">
                  <c:v>0.69164831847216357</c:v>
                </c:pt>
                <c:pt idx="512">
                  <c:v>0.68483334285238129</c:v>
                </c:pt>
                <c:pt idx="513">
                  <c:v>0.67808551681064921</c:v>
                </c:pt>
                <c:pt idx="514">
                  <c:v>0.67140417870612457</c:v>
                </c:pt>
                <c:pt idx="515">
                  <c:v>0.6647886734173164</c:v>
                </c:pt>
                <c:pt idx="516">
                  <c:v>0.65823835227780969</c:v>
                </c:pt>
                <c:pt idx="517">
                  <c:v>0.65175257301265566</c:v>
                </c:pt>
                <c:pt idx="518">
                  <c:v>0.64533069967539336</c:v>
                </c:pt>
                <c:pt idx="519">
                  <c:v>0.63897210258569426</c:v>
                </c:pt>
                <c:pt idx="520">
                  <c:v>0.63267615826761969</c:v>
                </c:pt>
                <c:pt idx="521">
                  <c:v>0.62644224938848836</c:v>
                </c:pt>
                <c:pt idx="522">
                  <c:v>1.4767519172164114</c:v>
                </c:pt>
                <c:pt idx="523">
                  <c:v>0.94472018161146487</c:v>
                </c:pt>
                <c:pt idx="524">
                  <c:v>0.88377610078853419</c:v>
                </c:pt>
                <c:pt idx="525">
                  <c:v>0.82771851848180744</c:v>
                </c:pt>
                <c:pt idx="526">
                  <c:v>0.77229829002998884</c:v>
                </c:pt>
                <c:pt idx="527">
                  <c:v>0.71974881770565036</c:v>
                </c:pt>
                <c:pt idx="528">
                  <c:v>0.6684789463114138</c:v>
                </c:pt>
                <c:pt idx="529">
                  <c:v>0.67890355415465209</c:v>
                </c:pt>
                <c:pt idx="530">
                  <c:v>0.67604261583468173</c:v>
                </c:pt>
                <c:pt idx="531">
                  <c:v>0.63767204069798034</c:v>
                </c:pt>
                <c:pt idx="532">
                  <c:v>0.58867937610803378</c:v>
                </c:pt>
                <c:pt idx="533">
                  <c:v>0.56071894970316749</c:v>
                </c:pt>
                <c:pt idx="534">
                  <c:v>0.551516898593992</c:v>
                </c:pt>
                <c:pt idx="535">
                  <c:v>0.54547249783773333</c:v>
                </c:pt>
                <c:pt idx="536">
                  <c:v>0.53999657746221608</c:v>
                </c:pt>
                <c:pt idx="537">
                  <c:v>0.53465906152514808</c:v>
                </c:pt>
                <c:pt idx="538">
                  <c:v>0.52938815054281418</c:v>
                </c:pt>
                <c:pt idx="539">
                  <c:v>0.52417150039064964</c:v>
                </c:pt>
                <c:pt idx="540">
                  <c:v>0.5190066369848354</c:v>
                </c:pt>
                <c:pt idx="541">
                  <c:v>0.51389272823484788</c:v>
                </c:pt>
                <c:pt idx="542">
                  <c:v>0.50882921867013697</c:v>
                </c:pt>
                <c:pt idx="543">
                  <c:v>0.5038156028341626</c:v>
                </c:pt>
                <c:pt idx="544">
                  <c:v>0.49885138764170955</c:v>
                </c:pt>
                <c:pt idx="545">
                  <c:v>0.49393608609247464</c:v>
                </c:pt>
                <c:pt idx="546">
                  <c:v>0.48906921618819305</c:v>
                </c:pt>
                <c:pt idx="547">
                  <c:v>0.48425030071361308</c:v>
                </c:pt>
                <c:pt idx="548">
                  <c:v>0.47947886716120219</c:v>
                </c:pt>
                <c:pt idx="549">
                  <c:v>0.47475444768008696</c:v>
                </c:pt>
                <c:pt idx="550">
                  <c:v>0.4700765790293942</c:v>
                </c:pt>
                <c:pt idx="551">
                  <c:v>0.46544480253269932</c:v>
                </c:pt>
                <c:pt idx="552">
                  <c:v>0.46085866403302972</c:v>
                </c:pt>
                <c:pt idx="553">
                  <c:v>0.45631771384833053</c:v>
                </c:pt>
                <c:pt idx="554">
                  <c:v>0.4518215067273712</c:v>
                </c:pt>
                <c:pt idx="555">
                  <c:v>0.44736960180608781</c:v>
                </c:pt>
                <c:pt idx="556">
                  <c:v>0.44296156256435493</c:v>
                </c:pt>
                <c:pt idx="557">
                  <c:v>0.43859695678318411</c:v>
                </c:pt>
                <c:pt idx="558">
                  <c:v>0.43427535650234311</c:v>
                </c:pt>
                <c:pt idx="559">
                  <c:v>0.46673150141145658</c:v>
                </c:pt>
                <c:pt idx="560">
                  <c:v>0.43185517980568139</c:v>
                </c:pt>
                <c:pt idx="561">
                  <c:v>0.4225758698378323</c:v>
                </c:pt>
                <c:pt idx="562">
                  <c:v>0.41757844212331774</c:v>
                </c:pt>
                <c:pt idx="563">
                  <c:v>0.41332560331019036</c:v>
                </c:pt>
                <c:pt idx="564">
                  <c:v>0.40923005223454412</c:v>
                </c:pt>
                <c:pt idx="565">
                  <c:v>0.40519400191415422</c:v>
                </c:pt>
                <c:pt idx="566">
                  <c:v>0.40120089682811094</c:v>
                </c:pt>
                <c:pt idx="567">
                  <c:v>0.39724766394876837</c:v>
                </c:pt>
                <c:pt idx="568">
                  <c:v>0.39469601753775185</c:v>
                </c:pt>
                <c:pt idx="569">
                  <c:v>0.40370887175651904</c:v>
                </c:pt>
                <c:pt idx="570">
                  <c:v>0.53627056947260843</c:v>
                </c:pt>
                <c:pt idx="571">
                  <c:v>0.76278442032947424</c:v>
                </c:pt>
                <c:pt idx="572">
                  <c:v>0.65258167712238535</c:v>
                </c:pt>
                <c:pt idx="573">
                  <c:v>0.59731516684897612</c:v>
                </c:pt>
                <c:pt idx="574">
                  <c:v>0.54277851294565549</c:v>
                </c:pt>
                <c:pt idx="575">
                  <c:v>0.48979587905881394</c:v>
                </c:pt>
                <c:pt idx="576">
                  <c:v>0.43952996938800232</c:v>
                </c:pt>
                <c:pt idx="577">
                  <c:v>0.3907724027209234</c:v>
                </c:pt>
                <c:pt idx="578">
                  <c:v>0.36139144171613563</c:v>
                </c:pt>
                <c:pt idx="579">
                  <c:v>0.35359411380808009</c:v>
                </c:pt>
                <c:pt idx="580">
                  <c:v>0.3494070854999124</c:v>
                </c:pt>
                <c:pt idx="581">
                  <c:v>0.34584764413041885</c:v>
                </c:pt>
                <c:pt idx="582">
                  <c:v>0.3424205684233429</c:v>
                </c:pt>
                <c:pt idx="583">
                  <c:v>0.34176849874473908</c:v>
                </c:pt>
                <c:pt idx="584">
                  <c:v>0.33615438869858794</c:v>
                </c:pt>
                <c:pt idx="585">
                  <c:v>0.33246938960163064</c:v>
                </c:pt>
                <c:pt idx="586">
                  <c:v>0.32913163014044072</c:v>
                </c:pt>
                <c:pt idx="587">
                  <c:v>0.37177130520181545</c:v>
                </c:pt>
                <c:pt idx="588">
                  <c:v>0.33028100075596389</c:v>
                </c:pt>
                <c:pt idx="589">
                  <c:v>0.32483740497761687</c:v>
                </c:pt>
                <c:pt idx="590">
                  <c:v>0.31722606311903995</c:v>
                </c:pt>
                <c:pt idx="591">
                  <c:v>0.31336847349689817</c:v>
                </c:pt>
                <c:pt idx="592">
                  <c:v>0.3101593328685569</c:v>
                </c:pt>
                <c:pt idx="593">
                  <c:v>0.30708310671443972</c:v>
                </c:pt>
                <c:pt idx="594">
                  <c:v>0.30541654655466866</c:v>
                </c:pt>
                <c:pt idx="595">
                  <c:v>0.30128362436071976</c:v>
                </c:pt>
                <c:pt idx="596">
                  <c:v>0.29812856227339773</c:v>
                </c:pt>
                <c:pt idx="597">
                  <c:v>0.29516009291076828</c:v>
                </c:pt>
                <c:pt idx="598">
                  <c:v>0.35366515771315216</c:v>
                </c:pt>
                <c:pt idx="599">
                  <c:v>0.2995578058563349</c:v>
                </c:pt>
                <c:pt idx="600">
                  <c:v>0.2882060622414469</c:v>
                </c:pt>
                <c:pt idx="601">
                  <c:v>0.28397241266212792</c:v>
                </c:pt>
                <c:pt idx="602">
                  <c:v>0.28094306841741629</c:v>
                </c:pt>
                <c:pt idx="603">
                  <c:v>0.27813648896908444</c:v>
                </c:pt>
                <c:pt idx="604">
                  <c:v>0.27538957518040313</c:v>
                </c:pt>
                <c:pt idx="605">
                  <c:v>0.27267503930212456</c:v>
                </c:pt>
                <c:pt idx="606">
                  <c:v>0.26998813183201165</c:v>
                </c:pt>
                <c:pt idx="607">
                  <c:v>0.26732784536402548</c:v>
                </c:pt>
                <c:pt idx="608">
                  <c:v>0.26469379560256001</c:v>
                </c:pt>
                <c:pt idx="609">
                  <c:v>0.26208570378810392</c:v>
                </c:pt>
                <c:pt idx="610">
                  <c:v>0.25950331079177474</c:v>
                </c:pt>
                <c:pt idx="611">
                  <c:v>0.25694636283960831</c:v>
                </c:pt>
                <c:pt idx="612">
                  <c:v>0.25441460912303321</c:v>
                </c:pt>
                <c:pt idx="613">
                  <c:v>0.25190780138189772</c:v>
                </c:pt>
                <c:pt idx="614">
                  <c:v>0.24942569381501734</c:v>
                </c:pt>
                <c:pt idx="615">
                  <c:v>0.24696804304526951</c:v>
                </c:pt>
                <c:pt idx="616">
                  <c:v>0.24453460809393668</c:v>
                </c:pt>
                <c:pt idx="617">
                  <c:v>0.24212515035678067</c:v>
                </c:pt>
                <c:pt idx="618">
                  <c:v>0.23973943358059746</c:v>
                </c:pt>
                <c:pt idx="619">
                  <c:v>0.23737722384004351</c:v>
                </c:pt>
                <c:pt idx="620">
                  <c:v>0.23503828951469777</c:v>
                </c:pt>
                <c:pt idx="621">
                  <c:v>0.23272240126635049</c:v>
                </c:pt>
                <c:pt idx="622">
                  <c:v>0.23042933201651578</c:v>
                </c:pt>
                <c:pt idx="623">
                  <c:v>0.22815885692416618</c:v>
                </c:pt>
                <c:pt idx="624">
                  <c:v>0.22591075336368649</c:v>
                </c:pt>
                <c:pt idx="625">
                  <c:v>0.22368480090304474</c:v>
                </c:pt>
                <c:pt idx="626">
                  <c:v>0.2214807812821783</c:v>
                </c:pt>
                <c:pt idx="627">
                  <c:v>0.22270484549910824</c:v>
                </c:pt>
                <c:pt idx="628">
                  <c:v>0.21770291830396379</c:v>
                </c:pt>
                <c:pt idx="629">
                  <c:v>0.21509196284851936</c:v>
                </c:pt>
                <c:pt idx="630">
                  <c:v>0.21289530463026463</c:v>
                </c:pt>
                <c:pt idx="631">
                  <c:v>0.21078476863253254</c:v>
                </c:pt>
                <c:pt idx="632">
                  <c:v>0.20870572749525815</c:v>
                </c:pt>
                <c:pt idx="633">
                  <c:v>0.20664894703919839</c:v>
                </c:pt>
                <c:pt idx="634">
                  <c:v>0.204612727133172</c:v>
                </c:pt>
                <c:pt idx="635">
                  <c:v>0.20259661947209576</c:v>
                </c:pt>
                <c:pt idx="636">
                  <c:v>0.21422585354190035</c:v>
                </c:pt>
                <c:pt idx="637">
                  <c:v>0.30181865919995365</c:v>
                </c:pt>
                <c:pt idx="638">
                  <c:v>0.23342816843066405</c:v>
                </c:pt>
                <c:pt idx="639">
                  <c:v>0.20082898696949908</c:v>
                </c:pt>
                <c:pt idx="640">
                  <c:v>0.19382244005931062</c:v>
                </c:pt>
                <c:pt idx="641">
                  <c:v>0.19107837815627893</c:v>
                </c:pt>
                <c:pt idx="642">
                  <c:v>0.18905719948747957</c:v>
                </c:pt>
                <c:pt idx="643">
                  <c:v>0.18717140199451726</c:v>
                </c:pt>
                <c:pt idx="644">
                  <c:v>0.18532334572105638</c:v>
                </c:pt>
                <c:pt idx="645">
                  <c:v>0.18349667812756082</c:v>
                </c:pt>
                <c:pt idx="646">
                  <c:v>0.18168853669317106</c:v>
                </c:pt>
                <c:pt idx="647">
                  <c:v>0.17989829884973521</c:v>
                </c:pt>
                <c:pt idx="648">
                  <c:v>0.17812571517269227</c:v>
                </c:pt>
                <c:pt idx="649">
                  <c:v>0.17637059959529314</c:v>
                </c:pt>
                <c:pt idx="650">
                  <c:v>0.17463277798969981</c:v>
                </c:pt>
                <c:pt idx="651">
                  <c:v>0.17291207962067556</c:v>
                </c:pt>
                <c:pt idx="652">
                  <c:v>0.20755797699425474</c:v>
                </c:pt>
                <c:pt idx="653">
                  <c:v>0.17759692549910291</c:v>
                </c:pt>
                <c:pt idx="654">
                  <c:v>0.35656894370068726</c:v>
                </c:pt>
                <c:pt idx="655">
                  <c:v>0.36197495685391301</c:v>
                </c:pt>
                <c:pt idx="656">
                  <c:v>3.1693932735117767</c:v>
                </c:pt>
                <c:pt idx="657">
                  <c:v>0.93817436103621699</c:v>
                </c:pt>
                <c:pt idx="658">
                  <c:v>1.9162861432839533</c:v>
                </c:pt>
                <c:pt idx="659">
                  <c:v>1.1379667132872107</c:v>
                </c:pt>
                <c:pt idx="660">
                  <c:v>1.0348205459506223</c:v>
                </c:pt>
                <c:pt idx="661">
                  <c:v>1.3775360399882048</c:v>
                </c:pt>
                <c:pt idx="662">
                  <c:v>1.2260342853661697</c:v>
                </c:pt>
                <c:pt idx="663">
                  <c:v>1.1191601365119377</c:v>
                </c:pt>
                <c:pt idx="664">
                  <c:v>1.1003688193512919</c:v>
                </c:pt>
                <c:pt idx="665">
                  <c:v>1.1051303607601723</c:v>
                </c:pt>
                <c:pt idx="666">
                  <c:v>1.0666982580066742</c:v>
                </c:pt>
                <c:pt idx="667">
                  <c:v>1.1834646752837472</c:v>
                </c:pt>
                <c:pt idx="668">
                  <c:v>1.1184221062144395</c:v>
                </c:pt>
                <c:pt idx="669">
                  <c:v>1.0236528970178127</c:v>
                </c:pt>
                <c:pt idx="670">
                  <c:v>0.96742474825156077</c:v>
                </c:pt>
                <c:pt idx="671">
                  <c:v>0.86553152601627414</c:v>
                </c:pt>
                <c:pt idx="672">
                  <c:v>0.85428203570419292</c:v>
                </c:pt>
                <c:pt idx="673">
                  <c:v>0.75705876225588364</c:v>
                </c:pt>
                <c:pt idx="674">
                  <c:v>0.67726039705570662</c:v>
                </c:pt>
                <c:pt idx="675">
                  <c:v>0.66125457776348462</c:v>
                </c:pt>
                <c:pt idx="676">
                  <c:v>0.57017707433682929</c:v>
                </c:pt>
                <c:pt idx="677">
                  <c:v>0.57178055737785349</c:v>
                </c:pt>
                <c:pt idx="678">
                  <c:v>0.52016842296232813</c:v>
                </c:pt>
                <c:pt idx="679">
                  <c:v>0.43705193757466165</c:v>
                </c:pt>
                <c:pt idx="680">
                  <c:v>0.42177802858705143</c:v>
                </c:pt>
                <c:pt idx="681">
                  <c:v>0.33882326794785461</c:v>
                </c:pt>
                <c:pt idx="682">
                  <c:v>0.27151315814143218</c:v>
                </c:pt>
                <c:pt idx="683">
                  <c:v>0.19383269744930406</c:v>
                </c:pt>
                <c:pt idx="684">
                  <c:v>0.13597640525342611</c:v>
                </c:pt>
                <c:pt idx="685">
                  <c:v>0.12535305504518732</c:v>
                </c:pt>
                <c:pt idx="686">
                  <c:v>0.13892800672441252</c:v>
                </c:pt>
                <c:pt idx="687">
                  <c:v>0.12791483154701255</c:v>
                </c:pt>
                <c:pt idx="688">
                  <c:v>1.3048685997153773</c:v>
                </c:pt>
                <c:pt idx="689">
                  <c:v>0.97794050343412853</c:v>
                </c:pt>
                <c:pt idx="690">
                  <c:v>0.63648235015696397</c:v>
                </c:pt>
                <c:pt idx="691">
                  <c:v>0.56377497132283116</c:v>
                </c:pt>
                <c:pt idx="692">
                  <c:v>0.60286052532240753</c:v>
                </c:pt>
                <c:pt idx="693">
                  <c:v>1.7854315916865511</c:v>
                </c:pt>
                <c:pt idx="694">
                  <c:v>1.1417879082143905</c:v>
                </c:pt>
                <c:pt idx="695">
                  <c:v>0.97196464164670626</c:v>
                </c:pt>
                <c:pt idx="696">
                  <c:v>0.86769651009169035</c:v>
                </c:pt>
                <c:pt idx="697">
                  <c:v>0.76886436106209854</c:v>
                </c:pt>
                <c:pt idx="698">
                  <c:v>1.0313193279471664</c:v>
                </c:pt>
                <c:pt idx="699">
                  <c:v>1.9351068582041395</c:v>
                </c:pt>
                <c:pt idx="700">
                  <c:v>1.1306968057497018</c:v>
                </c:pt>
                <c:pt idx="701">
                  <c:v>1.0211805291160685</c:v>
                </c:pt>
                <c:pt idx="702">
                  <c:v>0.9172855282013781</c:v>
                </c:pt>
                <c:pt idx="703">
                  <c:v>0.81852382973480409</c:v>
                </c:pt>
                <c:pt idx="704">
                  <c:v>0.72449970081980919</c:v>
                </c:pt>
                <c:pt idx="705">
                  <c:v>0.63342916912613545</c:v>
                </c:pt>
                <c:pt idx="706">
                  <c:v>0.54358868353579615</c:v>
                </c:pt>
                <c:pt idx="707">
                  <c:v>0.45685603354325571</c:v>
                </c:pt>
                <c:pt idx="708">
                  <c:v>0.37305223474391563</c:v>
                </c:pt>
                <c:pt idx="709">
                  <c:v>0.29156133348238034</c:v>
                </c:pt>
                <c:pt idx="710">
                  <c:v>0.21674514251598001</c:v>
                </c:pt>
                <c:pt idx="711">
                  <c:v>0.1411210851867275</c:v>
                </c:pt>
                <c:pt idx="712">
                  <c:v>0.10316907938270582</c:v>
                </c:pt>
                <c:pt idx="713">
                  <c:v>9.6085647761876919E-2</c:v>
                </c:pt>
                <c:pt idx="714">
                  <c:v>9.4132176843521556E-2</c:v>
                </c:pt>
                <c:pt idx="715">
                  <c:v>9.3037619303150826E-2</c:v>
                </c:pt>
                <c:pt idx="716">
                  <c:v>0.16368499597931857</c:v>
                </c:pt>
                <c:pt idx="717">
                  <c:v>0.10578593914603057</c:v>
                </c:pt>
                <c:pt idx="718">
                  <c:v>9.2705432096798518E-2</c:v>
                </c:pt>
                <c:pt idx="719">
                  <c:v>0.41871149003078056</c:v>
                </c:pt>
                <c:pt idx="720">
                  <c:v>0.27114265053946274</c:v>
                </c:pt>
                <c:pt idx="721">
                  <c:v>0.21506529338924849</c:v>
                </c:pt>
                <c:pt idx="722">
                  <c:v>2.2448826668454513</c:v>
                </c:pt>
                <c:pt idx="723">
                  <c:v>0.58121582898816548</c:v>
                </c:pt>
                <c:pt idx="724">
                  <c:v>0.49274741358436686</c:v>
                </c:pt>
                <c:pt idx="725">
                  <c:v>1.8462634579632737</c:v>
                </c:pt>
                <c:pt idx="726">
                  <c:v>0.838320232762649</c:v>
                </c:pt>
                <c:pt idx="727">
                  <c:v>0.74095895842834647</c:v>
                </c:pt>
                <c:pt idx="728">
                  <c:v>4.4030202170012602</c:v>
                </c:pt>
                <c:pt idx="729">
                  <c:v>1.2398845191109809</c:v>
                </c:pt>
                <c:pt idx="730">
                  <c:v>1.2234656020381622</c:v>
                </c:pt>
                <c:pt idx="731">
                  <c:v>1.2967261567784383</c:v>
                </c:pt>
                <c:pt idx="732">
                  <c:v>1.2688106132196546</c:v>
                </c:pt>
                <c:pt idx="733">
                  <c:v>1.2762538381371709</c:v>
                </c:pt>
                <c:pt idx="734">
                  <c:v>1.2543410695170669</c:v>
                </c:pt>
              </c:numCache>
            </c:numRef>
          </c:yVal>
          <c:smooth val="0"/>
          <c:extLst>
            <c:ext xmlns:c16="http://schemas.microsoft.com/office/drawing/2014/chart" uri="{C3380CC4-5D6E-409C-BE32-E72D297353CC}">
              <c16:uniqueId val="{00000000-80BF-2C40-BB57-6238225301C6}"/>
            </c:ext>
          </c:extLst>
        </c:ser>
        <c:ser>
          <c:idx val="0"/>
          <c:order val="1"/>
          <c:tx>
            <c:strRef>
              <c:f>Escenarios!$D$12</c:f>
              <c:strCache>
                <c:ptCount val="1"/>
                <c:pt idx="0">
                  <c:v>Línea base</c:v>
                </c:pt>
              </c:strCache>
            </c:strRef>
          </c:tx>
          <c:spPr>
            <a:ln w="12700" cap="rnd">
              <a:solidFill>
                <a:schemeClr val="accent1"/>
              </a:solidFill>
              <a:round/>
            </a:ln>
            <a:effectLst/>
          </c:spPr>
          <c:marker>
            <c:symbol val="none"/>
          </c:marker>
          <c:xVal>
            <c:strRef>
              <c:f>Cálculos!$C:$C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Cálculos!$L:$L</c:f>
              <c:numCache>
                <c:formatCode>General</c:formatCode>
                <c:ptCount val="1048576"/>
                <c:pt idx="4">
                  <c:v>0</c:v>
                </c:pt>
                <c:pt idx="6" formatCode="0.0000">
                  <c:v>4.8871888791692042</c:v>
                </c:pt>
                <c:pt idx="7" formatCode="0.0000">
                  <c:v>1.2402707635078456</c:v>
                </c:pt>
                <c:pt idx="8" formatCode="0.0000">
                  <c:v>3.4069630251733405</c:v>
                </c:pt>
                <c:pt idx="9" formatCode="0.0000">
                  <c:v>1.3679634353679435</c:v>
                </c:pt>
                <c:pt idx="10" formatCode="0.0000">
                  <c:v>2.0361839944011195</c:v>
                </c:pt>
                <c:pt idx="11" formatCode="0.0000">
                  <c:v>4.0588912821905554</c:v>
                </c:pt>
                <c:pt idx="12" formatCode="0.0000">
                  <c:v>1.4634717200796306</c:v>
                </c:pt>
                <c:pt idx="13" formatCode="0.0000">
                  <c:v>1.3510533316465807</c:v>
                </c:pt>
                <c:pt idx="14" formatCode="0.0000">
                  <c:v>1.2425228561815767</c:v>
                </c:pt>
                <c:pt idx="15" formatCode="0.0000">
                  <c:v>1.1409328564532228</c:v>
                </c:pt>
                <c:pt idx="16" formatCode="0.0000">
                  <c:v>1.1394308338347314</c:v>
                </c:pt>
                <c:pt idx="17" formatCode="0.0000">
                  <c:v>4.2523745698346769</c:v>
                </c:pt>
                <c:pt idx="18" formatCode="0.0000">
                  <c:v>1.4468510854285785</c:v>
                </c:pt>
                <c:pt idx="19" formatCode="0.0000">
                  <c:v>1.3488024040407365</c:v>
                </c:pt>
                <c:pt idx="20" formatCode="0.0000">
                  <c:v>1.2574931945139574</c:v>
                </c:pt>
                <c:pt idx="21" formatCode="0.0000">
                  <c:v>1.1517379069802745</c:v>
                </c:pt>
                <c:pt idx="22" formatCode="0.0000">
                  <c:v>1.7920002346796047</c:v>
                </c:pt>
                <c:pt idx="23" formatCode="0.0000">
                  <c:v>1.3140963224376521</c:v>
                </c:pt>
                <c:pt idx="24" formatCode="0.0000">
                  <c:v>1.7930844363620821</c:v>
                </c:pt>
                <c:pt idx="25" formatCode="0.0000">
                  <c:v>1.5640655920268942</c:v>
                </c:pt>
                <c:pt idx="26" formatCode="0.0000">
                  <c:v>1.671083719659876</c:v>
                </c:pt>
                <c:pt idx="27" formatCode="0.0000">
                  <c:v>1.4231112545441289</c:v>
                </c:pt>
                <c:pt idx="28" formatCode="0.0000">
                  <c:v>5.0424408996804537</c:v>
                </c:pt>
                <c:pt idx="29" formatCode="0.0000">
                  <c:v>1.5995780242770654</c:v>
                </c:pt>
                <c:pt idx="30" formatCode="0.0000">
                  <c:v>1.4853231961318758</c:v>
                </c:pt>
                <c:pt idx="31" formatCode="0.0000">
                  <c:v>1.5212734575692937</c:v>
                </c:pt>
                <c:pt idx="32" formatCode="0.0000">
                  <c:v>1.4018096224573409</c:v>
                </c:pt>
                <c:pt idx="33" formatCode="0.0000">
                  <c:v>1.2937400646167148</c:v>
                </c:pt>
                <c:pt idx="34" formatCode="0.0000">
                  <c:v>1.250438641851161</c:v>
                </c:pt>
                <c:pt idx="35" formatCode="0.0000">
                  <c:v>1.3852472000754386</c:v>
                </c:pt>
                <c:pt idx="36" formatCode="0.0000">
                  <c:v>1.3236245162591782</c:v>
                </c:pt>
                <c:pt idx="37" formatCode="0.0000">
                  <c:v>1.2653155734873092</c:v>
                </c:pt>
                <c:pt idx="38" formatCode="0.0000">
                  <c:v>1.2344773589072293</c:v>
                </c:pt>
                <c:pt idx="39" formatCode="0.0000">
                  <c:v>1.1286523451630361</c:v>
                </c:pt>
                <c:pt idx="40" formatCode="0.0000">
                  <c:v>1.1413143319486712</c:v>
                </c:pt>
                <c:pt idx="41" formatCode="0.0000">
                  <c:v>1.0377235043064894</c:v>
                </c:pt>
                <c:pt idx="42" formatCode="0.0000">
                  <c:v>0.93673879180993891</c:v>
                </c:pt>
                <c:pt idx="43" formatCode="0.0000">
                  <c:v>2.6954795161585885</c:v>
                </c:pt>
                <c:pt idx="44" formatCode="0.0000">
                  <c:v>1.1439865173728199</c:v>
                </c:pt>
                <c:pt idx="45" formatCode="0.0000">
                  <c:v>1.1125518561432952</c:v>
                </c:pt>
                <c:pt idx="46" formatCode="0.0000">
                  <c:v>5.8020947759633428</c:v>
                </c:pt>
                <c:pt idx="47" formatCode="0.0000">
                  <c:v>1.464951340574532</c:v>
                </c:pt>
                <c:pt idx="48" formatCode="0.0000">
                  <c:v>1.4172034293267564</c:v>
                </c:pt>
                <c:pt idx="49" formatCode="0.0000">
                  <c:v>1.33233826293166</c:v>
                </c:pt>
                <c:pt idx="50" formatCode="0.0000">
                  <c:v>1.2244172334201997</c:v>
                </c:pt>
                <c:pt idx="51" formatCode="0.0000">
                  <c:v>1.1775524986564481</c:v>
                </c:pt>
                <c:pt idx="52" formatCode="0.0000">
                  <c:v>4.405012423741888</c:v>
                </c:pt>
                <c:pt idx="53" formatCode="0.0000">
                  <c:v>1.4966953130665421</c:v>
                </c:pt>
                <c:pt idx="54" formatCode="0.0000">
                  <c:v>2.8033310406533833</c:v>
                </c:pt>
                <c:pt idx="55" formatCode="0.0000">
                  <c:v>1.4941982684123045</c:v>
                </c:pt>
                <c:pt idx="56" formatCode="0.0000">
                  <c:v>6.8716746033597911</c:v>
                </c:pt>
                <c:pt idx="57" formatCode="0.0000">
                  <c:v>2.8999429823126537</c:v>
                </c:pt>
                <c:pt idx="58" formatCode="0.0000">
                  <c:v>2.0250129848627201</c:v>
                </c:pt>
                <c:pt idx="59" formatCode="0.0000">
                  <c:v>8.8259601113939894</c:v>
                </c:pt>
                <c:pt idx="60" formatCode="0.0000">
                  <c:v>2.5262148055986202</c:v>
                </c:pt>
                <c:pt idx="61" formatCode="0.0000">
                  <c:v>1.9357678402723884</c:v>
                </c:pt>
                <c:pt idx="62" formatCode="0.0000">
                  <c:v>1.8193494974710598</c:v>
                </c:pt>
                <c:pt idx="63" formatCode="0.0000">
                  <c:v>1.747827412771944</c:v>
                </c:pt>
                <c:pt idx="64" formatCode="0.0000">
                  <c:v>1.6525879306952638</c:v>
                </c:pt>
                <c:pt idx="65" formatCode="0.0000">
                  <c:v>1.5468292777739348</c:v>
                </c:pt>
                <c:pt idx="66" formatCode="0.0000">
                  <c:v>1.5617725190188958</c:v>
                </c:pt>
                <c:pt idx="67" formatCode="0.0000">
                  <c:v>1.4588018491234469</c:v>
                </c:pt>
                <c:pt idx="68" formatCode="0.0000">
                  <c:v>1.4474787651140879</c:v>
                </c:pt>
                <c:pt idx="69" formatCode="0.0000">
                  <c:v>1.349223898767046</c:v>
                </c:pt>
                <c:pt idx="70" formatCode="0.0000">
                  <c:v>1.5537894617422965</c:v>
                </c:pt>
                <c:pt idx="71" formatCode="0.0000">
                  <c:v>1.3531845040028769</c:v>
                </c:pt>
                <c:pt idx="72" formatCode="0.0000">
                  <c:v>12.012040290858829</c:v>
                </c:pt>
                <c:pt idx="73" formatCode="0.0000">
                  <c:v>1.9464222311368227</c:v>
                </c:pt>
                <c:pt idx="74" formatCode="0.0000">
                  <c:v>3.3783926749941289</c:v>
                </c:pt>
                <c:pt idx="75" formatCode="0.0000">
                  <c:v>2.1261154476706134</c:v>
                </c:pt>
                <c:pt idx="76" formatCode="0.0000">
                  <c:v>5.7354777116783939</c:v>
                </c:pt>
                <c:pt idx="77" formatCode="0.0000">
                  <c:v>2.6246716309973537</c:v>
                </c:pt>
                <c:pt idx="78" formatCode="0.0000">
                  <c:v>2.2083964096611153</c:v>
                </c:pt>
                <c:pt idx="79" formatCode="0.0000">
                  <c:v>2.3102845306716961</c:v>
                </c:pt>
                <c:pt idx="80" formatCode="0.0000">
                  <c:v>5.2410543396204652</c:v>
                </c:pt>
                <c:pt idx="81" formatCode="0.0000">
                  <c:v>2.2215043626763293</c:v>
                </c:pt>
                <c:pt idx="82" formatCode="0.0000">
                  <c:v>2.1812618645552657</c:v>
                </c:pt>
                <c:pt idx="83" formatCode="0.0000">
                  <c:v>2.0733782074389859</c:v>
                </c:pt>
                <c:pt idx="84" formatCode="0.0000">
                  <c:v>2.0888465640201437</c:v>
                </c:pt>
                <c:pt idx="85" formatCode="0.0000">
                  <c:v>1.9778572388277134</c:v>
                </c:pt>
                <c:pt idx="86" formatCode="0.0000">
                  <c:v>1.9309738065648938</c:v>
                </c:pt>
                <c:pt idx="87" formatCode="0.0000">
                  <c:v>1.9082022652411095</c:v>
                </c:pt>
                <c:pt idx="88" formatCode="0.0000">
                  <c:v>1.8059985943374528</c:v>
                </c:pt>
                <c:pt idx="89" formatCode="0.0000">
                  <c:v>1.7044757767716185</c:v>
                </c:pt>
                <c:pt idx="90" formatCode="0.0000">
                  <c:v>1.6078977313093716</c:v>
                </c:pt>
                <c:pt idx="91" formatCode="0.0000">
                  <c:v>1.5137983972978133</c:v>
                </c:pt>
                <c:pt idx="92" formatCode="0.0000">
                  <c:v>2.7979311589012568</c:v>
                </c:pt>
                <c:pt idx="93" formatCode="0.0000">
                  <c:v>1.6893907625651694</c:v>
                </c:pt>
                <c:pt idx="94" formatCode="0.0000">
                  <c:v>1.652795996584453</c:v>
                </c:pt>
                <c:pt idx="95" formatCode="0.0000">
                  <c:v>1.5574333568166159</c:v>
                </c:pt>
                <c:pt idx="96" formatCode="0.0000">
                  <c:v>1.4653500685957135</c:v>
                </c:pt>
                <c:pt idx="97" formatCode="0.0000">
                  <c:v>1.3756461894906167</c:v>
                </c:pt>
                <c:pt idx="98" formatCode="0.0000">
                  <c:v>1.3069977389451357</c:v>
                </c:pt>
                <c:pt idx="99" formatCode="0.0000">
                  <c:v>1.2245542231194431</c:v>
                </c:pt>
                <c:pt idx="100" formatCode="0.0000">
                  <c:v>1.1449032408259905</c:v>
                </c:pt>
                <c:pt idx="101" formatCode="0.0000">
                  <c:v>1.0707987505387293</c:v>
                </c:pt>
                <c:pt idx="102" formatCode="0.0000">
                  <c:v>1.0054378494789429</c:v>
                </c:pt>
                <c:pt idx="103" formatCode="0.0000">
                  <c:v>0.93541465507637223</c:v>
                </c:pt>
                <c:pt idx="104" formatCode="0.0000">
                  <c:v>0.91622230097380064</c:v>
                </c:pt>
                <c:pt idx="105" formatCode="0.0000">
                  <c:v>0.90553924810789743</c:v>
                </c:pt>
                <c:pt idx="106" formatCode="0.0000">
                  <c:v>0.89634208042113594</c:v>
                </c:pt>
                <c:pt idx="107" formatCode="0.0000">
                  <c:v>0.94955402043660442</c:v>
                </c:pt>
                <c:pt idx="108" formatCode="0.0000">
                  <c:v>0.94349735412397229</c:v>
                </c:pt>
                <c:pt idx="109" formatCode="0.0000">
                  <c:v>0.8808033795996264</c:v>
                </c:pt>
                <c:pt idx="110" formatCode="0.0000">
                  <c:v>0.86326403390224038</c:v>
                </c:pt>
                <c:pt idx="111" formatCode="0.0000">
                  <c:v>0.85328779561100609</c:v>
                </c:pt>
                <c:pt idx="112" formatCode="0.0000">
                  <c:v>0.84463617284142845</c:v>
                </c:pt>
                <c:pt idx="113" formatCode="0.0000">
                  <c:v>0.84104220110799444</c:v>
                </c:pt>
                <c:pt idx="114" formatCode="0.0000">
                  <c:v>0.83222427264025045</c:v>
                </c:pt>
                <c:pt idx="115" formatCode="0.0000">
                  <c:v>0.82056326317558403</c:v>
                </c:pt>
                <c:pt idx="116" formatCode="0.0000">
                  <c:v>0.81190376794947594</c:v>
                </c:pt>
                <c:pt idx="117" formatCode="0.0000">
                  <c:v>0.80789623170625358</c:v>
                </c:pt>
                <c:pt idx="118" formatCode="0.0000">
                  <c:v>0.79655094874300325</c:v>
                </c:pt>
                <c:pt idx="119" formatCode="0.0000">
                  <c:v>0.78814066647248804</c:v>
                </c:pt>
                <c:pt idx="120" formatCode="0.0000">
                  <c:v>0.78028172630365444</c:v>
                </c:pt>
                <c:pt idx="121" formatCode="0.0000">
                  <c:v>2.2991294112635776</c:v>
                </c:pt>
                <c:pt idx="122" formatCode="0.0000">
                  <c:v>1.0312425498108726</c:v>
                </c:pt>
                <c:pt idx="123" formatCode="0.0000">
                  <c:v>0.9622573312479259</c:v>
                </c:pt>
                <c:pt idx="124" formatCode="0.0000">
                  <c:v>0.89381419079026525</c:v>
                </c:pt>
                <c:pt idx="125" formatCode="0.0000">
                  <c:v>0.82927815580804798</c:v>
                </c:pt>
                <c:pt idx="126" formatCode="0.0000">
                  <c:v>0.767115768478278</c:v>
                </c:pt>
                <c:pt idx="127" formatCode="0.0000">
                  <c:v>0.73329782258802334</c:v>
                </c:pt>
                <c:pt idx="128" formatCode="0.0000">
                  <c:v>0.72171508077577107</c:v>
                </c:pt>
                <c:pt idx="129" formatCode="0.0000">
                  <c:v>0.71388080192946579</c:v>
                </c:pt>
                <c:pt idx="130" formatCode="0.0000">
                  <c:v>0.70672678438161207</c:v>
                </c:pt>
                <c:pt idx="131" formatCode="0.0000">
                  <c:v>0.69974332800958339</c:v>
                </c:pt>
                <c:pt idx="132" formatCode="0.0000">
                  <c:v>0.69284528670043133</c:v>
                </c:pt>
                <c:pt idx="133" formatCode="0.0000">
                  <c:v>0.68601796887504929</c:v>
                </c:pt>
                <c:pt idx="134" formatCode="0.0000">
                  <c:v>0.68062092630890658</c:v>
                </c:pt>
                <c:pt idx="135" formatCode="0.0000">
                  <c:v>0.67279156579298804</c:v>
                </c:pt>
                <c:pt idx="136" formatCode="0.0000">
                  <c:v>0.66597603704461239</c:v>
                </c:pt>
                <c:pt idx="137" formatCode="0.0000">
                  <c:v>0.65938309376189796</c:v>
                </c:pt>
                <c:pt idx="138" formatCode="0.0000">
                  <c:v>0.65288090387587838</c:v>
                </c:pt>
                <c:pt idx="139" formatCode="0.0000">
                  <c:v>0.64644706137166219</c:v>
                </c:pt>
                <c:pt idx="140" formatCode="0.0000">
                  <c:v>0.64007732321708699</c:v>
                </c:pt>
                <c:pt idx="141" formatCode="0.0000">
                  <c:v>0.63377046545221138</c:v>
                </c:pt>
                <c:pt idx="142" formatCode="0.0000">
                  <c:v>0.62752577021342293</c:v>
                </c:pt>
                <c:pt idx="143" formatCode="0.0000">
                  <c:v>0.6213426086889704</c:v>
                </c:pt>
                <c:pt idx="144" formatCode="0.0000">
                  <c:v>0.61522037186615908</c:v>
                </c:pt>
                <c:pt idx="145" formatCode="0.0000">
                  <c:v>0.60915845899031074</c:v>
                </c:pt>
                <c:pt idx="146" formatCode="0.0000">
                  <c:v>0.60315627560068863</c:v>
                </c:pt>
                <c:pt idx="147" formatCode="0.0000">
                  <c:v>0.59721323315607344</c:v>
                </c:pt>
                <c:pt idx="148" formatCode="0.0000">
                  <c:v>0.59132874892459564</c:v>
                </c:pt>
                <c:pt idx="149" formatCode="0.0000">
                  <c:v>0.58550224591789313</c:v>
                </c:pt>
                <c:pt idx="150" formatCode="0.0000">
                  <c:v>0.57973315283309179</c:v>
                </c:pt>
                <c:pt idx="151" formatCode="0.0000">
                  <c:v>0.57402090399654804</c:v>
                </c:pt>
                <c:pt idx="152" formatCode="0.0000">
                  <c:v>0.56836493930834242</c:v>
                </c:pt>
                <c:pt idx="153" formatCode="0.0000">
                  <c:v>0.5627647041873558</c:v>
                </c:pt>
                <c:pt idx="154" formatCode="0.0000">
                  <c:v>0.55721964951688818</c:v>
                </c:pt>
                <c:pt idx="155" formatCode="0.0000">
                  <c:v>0.55172923159081788</c:v>
                </c:pt>
                <c:pt idx="156" formatCode="0.0000">
                  <c:v>0.54629291206028885</c:v>
                </c:pt>
                <c:pt idx="157" formatCode="0.0000">
                  <c:v>0.54091015788092445</c:v>
                </c:pt>
                <c:pt idx="158" formatCode="0.0000">
                  <c:v>1.8427555368556578</c:v>
                </c:pt>
                <c:pt idx="159" formatCode="0.0000">
                  <c:v>0.84477798213534339</c:v>
                </c:pt>
                <c:pt idx="160" formatCode="0.0000">
                  <c:v>0.78481009333260165</c:v>
                </c:pt>
                <c:pt idx="161" formatCode="0.0000">
                  <c:v>0.72973734866796081</c:v>
                </c:pt>
                <c:pt idx="162" formatCode="0.0000">
                  <c:v>0.67527882889595281</c:v>
                </c:pt>
                <c:pt idx="163" formatCode="0.0000">
                  <c:v>0.62368634020413949</c:v>
                </c:pt>
                <c:pt idx="164" formatCode="0.0000">
                  <c:v>0.57335690174774578</c:v>
                </c:pt>
                <c:pt idx="165" formatCode="0.0000">
                  <c:v>0.58472691552794454</c:v>
                </c:pt>
                <c:pt idx="166" formatCode="0.0000">
                  <c:v>0.58280525244216674</c:v>
                </c:pt>
                <c:pt idx="167" formatCode="0.0000">
                  <c:v>0.54534802457845499</c:v>
                </c:pt>
                <c:pt idx="168" formatCode="0.0000">
                  <c:v>0.49724312663353282</c:v>
                </c:pt>
                <c:pt idx="169" formatCode="0.0000">
                  <c:v>0.48232519039059912</c:v>
                </c:pt>
                <c:pt idx="170" formatCode="0.0000">
                  <c:v>0.47591029540341201</c:v>
                </c:pt>
                <c:pt idx="171" formatCode="0.0000">
                  <c:v>0.47094518037761729</c:v>
                </c:pt>
                <c:pt idx="172" formatCode="0.0000">
                  <c:v>0.46625907055875698</c:v>
                </c:pt>
                <c:pt idx="173" formatCode="0.0000">
                  <c:v>0.4616573131823043</c:v>
                </c:pt>
                <c:pt idx="174" formatCode="0.0000">
                  <c:v>0.45710723331474384</c:v>
                </c:pt>
                <c:pt idx="175" formatCode="0.0000">
                  <c:v>0.45260303772385768</c:v>
                </c:pt>
                <c:pt idx="176" formatCode="0.0000">
                  <c:v>0.44814339748650484</c:v>
                </c:pt>
                <c:pt idx="177" formatCode="0.0000">
                  <c:v>0.44372772809280625</c:v>
                </c:pt>
                <c:pt idx="178" formatCode="0.0000">
                  <c:v>0.43935557214459908</c:v>
                </c:pt>
                <c:pt idx="179" formatCode="0.0000">
                  <c:v>0.43502649688734568</c:v>
                </c:pt>
                <c:pt idx="180" formatCode="0.0000">
                  <c:v>0.43074007717196333</c:v>
                </c:pt>
                <c:pt idx="181" formatCode="0.0000">
                  <c:v>0.42649589259292864</c:v>
                </c:pt>
                <c:pt idx="182" formatCode="0.0000">
                  <c:v>0.42229352697907879</c:v>
                </c:pt>
                <c:pt idx="183" formatCode="0.0000">
                  <c:v>0.41813256827515194</c:v>
                </c:pt>
                <c:pt idx="184" formatCode="0.0000">
                  <c:v>0.4140126084884983</c:v>
                </c:pt>
                <c:pt idx="185" formatCode="0.0000">
                  <c:v>0.40993324364693723</c:v>
                </c:pt>
                <c:pt idx="186" formatCode="0.0000">
                  <c:v>0.40589407375879177</c:v>
                </c:pt>
                <c:pt idx="187" formatCode="0.0000">
                  <c:v>0.40189470277361</c:v>
                </c:pt>
                <c:pt idx="188" formatCode="0.0000">
                  <c:v>0.39793473854332134</c:v>
                </c:pt>
                <c:pt idx="189" formatCode="0.0000">
                  <c:v>0.39401379278378351</c:v>
                </c:pt>
                <c:pt idx="190" formatCode="0.0000">
                  <c:v>0.39013148103671108</c:v>
                </c:pt>
                <c:pt idx="191" formatCode="0.0000">
                  <c:v>0.38628742263197718</c:v>
                </c:pt>
                <c:pt idx="192" formatCode="0.0000">
                  <c:v>0.38248124065028843</c:v>
                </c:pt>
                <c:pt idx="193" formatCode="0.0000">
                  <c:v>0.37871256188622709</c:v>
                </c:pt>
                <c:pt idx="194" formatCode="0.0000">
                  <c:v>0.37498101681165746</c:v>
                </c:pt>
                <c:pt idx="195" formatCode="0.0000">
                  <c:v>0.40766641943381204</c:v>
                </c:pt>
                <c:pt idx="196" formatCode="0.0000">
                  <c:v>0.37366466128510628</c:v>
                </c:pt>
                <c:pt idx="197" formatCode="0.0000">
                  <c:v>0.36500726619578538</c:v>
                </c:pt>
                <c:pt idx="198" formatCode="0.0000">
                  <c:v>0.36058513182688923</c:v>
                </c:pt>
                <c:pt idx="199" formatCode="0.0000">
                  <c:v>0.35689519848815426</c:v>
                </c:pt>
                <c:pt idx="200" formatCode="0.0000">
                  <c:v>0.35335589145778507</c:v>
                </c:pt>
                <c:pt idx="201" formatCode="0.0000">
                  <c:v>0.3498704193606908</c:v>
                </c:pt>
                <c:pt idx="202" formatCode="0.0000">
                  <c:v>0.34642243681854346</c:v>
                </c:pt>
                <c:pt idx="203" formatCode="0.0000">
                  <c:v>0.34300895016641791</c:v>
                </c:pt>
                <c:pt idx="204" formatCode="0.0000">
                  <c:v>0.34099173088913554</c:v>
                </c:pt>
                <c:pt idx="205" formatCode="0.0000">
                  <c:v>0.3501563400313874</c:v>
                </c:pt>
                <c:pt idx="206" formatCode="0.0000">
                  <c:v>0.53371655922175254</c:v>
                </c:pt>
                <c:pt idx="207" formatCode="0.0000">
                  <c:v>0.83604916134534302</c:v>
                </c:pt>
                <c:pt idx="208" formatCode="0.0000">
                  <c:v>0.59350733940572209</c:v>
                </c:pt>
                <c:pt idx="209" formatCode="0.0000">
                  <c:v>0.53862406294966347</c:v>
                </c:pt>
                <c:pt idx="210" formatCode="0.0000">
                  <c:v>0.48446213443817782</c:v>
                </c:pt>
                <c:pt idx="211" formatCode="0.0000">
                  <c:v>0.431852774132372</c:v>
                </c:pt>
                <c:pt idx="212" formatCode="0.0000">
                  <c:v>0.38196848283637064</c:v>
                </c:pt>
                <c:pt idx="213" formatCode="0.0000">
                  <c:v>0.33359144003809027</c:v>
                </c:pt>
                <c:pt idx="214" formatCode="0.0000">
                  <c:v>0.31141346910853623</c:v>
                </c:pt>
                <c:pt idx="215" formatCode="0.0000">
                  <c:v>0.30521033234315281</c:v>
                </c:pt>
                <c:pt idx="216" formatCode="0.0000">
                  <c:v>0.30168286069011552</c:v>
                </c:pt>
                <c:pt idx="217" formatCode="0.0000">
                  <c:v>0.29862399390992017</c:v>
                </c:pt>
                <c:pt idx="218" formatCode="0.0000">
                  <c:v>0.29566725799295751</c:v>
                </c:pt>
                <c:pt idx="219" formatCode="0.0000">
                  <c:v>0.29547669512745139</c:v>
                </c:pt>
                <c:pt idx="220" formatCode="0.0000">
                  <c:v>0.29031884785640777</c:v>
                </c:pt>
                <c:pt idx="221" formatCode="0.0000">
                  <c:v>0.28708550026068269</c:v>
                </c:pt>
                <c:pt idx="222" formatCode="0.0000">
                  <c:v>0.28419492288732801</c:v>
                </c:pt>
                <c:pt idx="223" formatCode="0.0000">
                  <c:v>0.32690789698856632</c:v>
                </c:pt>
                <c:pt idx="224" formatCode="0.0000">
                  <c:v>0.28616416655060573</c:v>
                </c:pt>
                <c:pt idx="225" formatCode="0.0000">
                  <c:v>0.28120579606886287</c:v>
                </c:pt>
                <c:pt idx="226" formatCode="0.0000">
                  <c:v>0.27403275187684767</c:v>
                </c:pt>
                <c:pt idx="227" formatCode="0.0000">
                  <c:v>0.27060214761960605</c:v>
                </c:pt>
                <c:pt idx="228" formatCode="0.0000">
                  <c:v>0.26781462466699835</c:v>
                </c:pt>
                <c:pt idx="229" formatCode="0.0000">
                  <c:v>0.26515566932001383</c:v>
                </c:pt>
                <c:pt idx="230" formatCode="0.0000">
                  <c:v>0.26390223654449724</c:v>
                </c:pt>
                <c:pt idx="231" formatCode="0.0000">
                  <c:v>0.26017836578991882</c:v>
                </c:pt>
                <c:pt idx="232" formatCode="0.0000">
                  <c:v>0.25742832378085118</c:v>
                </c:pt>
                <c:pt idx="233" formatCode="0.0000">
                  <c:v>0.25486088359117698</c:v>
                </c:pt>
                <c:pt idx="234" formatCode="0.0000">
                  <c:v>0.3135763025818642</c:v>
                </c:pt>
                <c:pt idx="235" formatCode="0.0000">
                  <c:v>0.25997710466887197</c:v>
                </c:pt>
                <c:pt idx="236" formatCode="0.0000">
                  <c:v>0.24907448369106713</c:v>
                </c:pt>
                <c:pt idx="237" formatCode="0.0000">
                  <c:v>0.24523621778820492</c:v>
                </c:pt>
                <c:pt idx="238" formatCode="0.0000">
                  <c:v>0.24259017848464651</c:v>
                </c:pt>
                <c:pt idx="239" formatCode="0.0000">
                  <c:v>0.24016176933792502</c:v>
                </c:pt>
                <c:pt idx="240" formatCode="0.0000">
                  <c:v>0.23778907433304064</c:v>
                </c:pt>
                <c:pt idx="241" formatCode="0.0000">
                  <c:v>0.23544503258368057</c:v>
                </c:pt>
                <c:pt idx="242" formatCode="0.0000">
                  <c:v>0.2331249624715501</c:v>
                </c:pt>
                <c:pt idx="243" formatCode="0.0000">
                  <c:v>0.23082789779620866</c:v>
                </c:pt>
                <c:pt idx="244" formatCode="0.0000">
                  <c:v>0.22855349074572498</c:v>
                </c:pt>
                <c:pt idx="245" formatCode="0.0000">
                  <c:v>0.22630149796861282</c:v>
                </c:pt>
                <c:pt idx="246" formatCode="0.0000">
                  <c:v>0.22407169527629267</c:v>
                </c:pt>
                <c:pt idx="247" formatCode="0.0000">
                  <c:v>0.22186386347110892</c:v>
                </c:pt>
                <c:pt idx="248" formatCode="0.0000">
                  <c:v>0.21967778597683785</c:v>
                </c:pt>
                <c:pt idx="249" formatCode="0.0000">
                  <c:v>0.21751324842783273</c:v>
                </c:pt>
                <c:pt idx="250" formatCode="0.0000">
                  <c:v>0.2153700385833538</c:v>
                </c:pt>
                <c:pt idx="251" formatCode="0.0000">
                  <c:v>0.21324794629602883</c:v>
                </c:pt>
                <c:pt idx="252" formatCode="0.0000">
                  <c:v>0.21114676348946765</c:v>
                </c:pt>
                <c:pt idx="253" formatCode="0.0000">
                  <c:v>0.20906628413756462</c:v>
                </c:pt>
                <c:pt idx="254" formatCode="0.0000">
                  <c:v>0.20700630424424779</c:v>
                </c:pt>
                <c:pt idx="255" formatCode="0.0000">
                  <c:v>0.20496662182346889</c:v>
                </c:pt>
                <c:pt idx="256" formatCode="0.0000">
                  <c:v>0.20294703687939639</c:v>
                </c:pt>
                <c:pt idx="257" formatCode="0.0000">
                  <c:v>0.20094735138680556</c:v>
                </c:pt>
                <c:pt idx="258" formatCode="0.0000">
                  <c:v>0.19896736927166123</c:v>
                </c:pt>
                <c:pt idx="259" formatCode="0.0000">
                  <c:v>0.19700689639189239</c:v>
                </c:pt>
                <c:pt idx="260" formatCode="0.0000">
                  <c:v>0.1950657405183561</c:v>
                </c:pt>
                <c:pt idx="261" formatCode="0.0000">
                  <c:v>0.19314371131598909</c:v>
                </c:pt>
                <c:pt idx="262" formatCode="0.0000">
                  <c:v>0.19124062032514477</c:v>
                </c:pt>
                <c:pt idx="263" formatCode="0.0000">
                  <c:v>0.19276264805062956</c:v>
                </c:pt>
                <c:pt idx="264" formatCode="0.0000">
                  <c:v>0.18805574845862072</c:v>
                </c:pt>
                <c:pt idx="265" formatCode="0.0000">
                  <c:v>0.18573691362906825</c:v>
                </c:pt>
                <c:pt idx="266" formatCode="0.0000">
                  <c:v>0.18382949770260068</c:v>
                </c:pt>
                <c:pt idx="267" formatCode="0.0000">
                  <c:v>0.18200535402346268</c:v>
                </c:pt>
                <c:pt idx="268" formatCode="0.0000">
                  <c:v>0.18020988331305393</c:v>
                </c:pt>
                <c:pt idx="269" formatCode="0.0000">
                  <c:v>0.17843387919690268</c:v>
                </c:pt>
                <c:pt idx="270" formatCode="0.0000">
                  <c:v>0.17667566907463197</c:v>
                </c:pt>
                <c:pt idx="271" formatCode="0.0000">
                  <c:v>0.17493483190069542</c:v>
                </c:pt>
                <c:pt idx="272" formatCode="0.0000">
                  <c:v>0.18683662415196553</c:v>
                </c:pt>
                <c:pt idx="273" formatCode="0.0000">
                  <c:v>0.30038080268316125</c:v>
                </c:pt>
                <c:pt idx="274" formatCode="0.0000">
                  <c:v>0.20474695056653988</c:v>
                </c:pt>
                <c:pt idx="275" formatCode="0.0000">
                  <c:v>0.17393791430853422</c:v>
                </c:pt>
                <c:pt idx="276" formatCode="0.0000">
                  <c:v>0.1674464875825345</c:v>
                </c:pt>
                <c:pt idx="277" formatCode="0.0000">
                  <c:v>0.16500382419650567</c:v>
                </c:pt>
                <c:pt idx="278" formatCode="0.0000">
                  <c:v>0.16324645233120982</c:v>
                </c:pt>
                <c:pt idx="279" formatCode="0.0000">
                  <c:v>0.16161611724918737</c:v>
                </c:pt>
                <c:pt idx="280" formatCode="0.0000">
                  <c:v>0.16002005294362295</c:v>
                </c:pt>
                <c:pt idx="281" formatCode="0.0000">
                  <c:v>0.15844273619220633</c:v>
                </c:pt>
                <c:pt idx="282" formatCode="0.0000">
                  <c:v>0.15688146243736611</c:v>
                </c:pt>
                <c:pt idx="283" formatCode="0.0000">
                  <c:v>0.15533565547172296</c:v>
                </c:pt>
                <c:pt idx="284" formatCode="0.0000">
                  <c:v>0.15380509351404403</c:v>
                </c:pt>
                <c:pt idx="285" formatCode="0.0000">
                  <c:v>0.15228961483842907</c:v>
                </c:pt>
                <c:pt idx="286" formatCode="0.0000">
                  <c:v>0.15078906891524829</c:v>
                </c:pt>
                <c:pt idx="287" formatCode="0.0000">
                  <c:v>0.14930330829152061</c:v>
                </c:pt>
                <c:pt idx="288" formatCode="0.0000">
                  <c:v>0.18369309061809569</c:v>
                </c:pt>
                <c:pt idx="289" formatCode="0.0000">
                  <c:v>0.15437000840394163</c:v>
                </c:pt>
                <c:pt idx="290" formatCode="0.0000">
                  <c:v>0.44042950335227282</c:v>
                </c:pt>
                <c:pt idx="291" formatCode="0.0000">
                  <c:v>0.33482348248531368</c:v>
                </c:pt>
                <c:pt idx="292" formatCode="0.0000">
                  <c:v>4.3443213146002231</c:v>
                </c:pt>
                <c:pt idx="293" formatCode="0.0000">
                  <c:v>0.88532264092912827</c:v>
                </c:pt>
                <c:pt idx="294" formatCode="0.0000">
                  <c:v>2.378199451723304</c:v>
                </c:pt>
                <c:pt idx="295" formatCode="0.0000">
                  <c:v>1.0533583298149647</c:v>
                </c:pt>
                <c:pt idx="296" formatCode="0.0000">
                  <c:v>0.95206501532720855</c:v>
                </c:pt>
                <c:pt idx="297" formatCode="0.0000">
                  <c:v>1.5234885273346805</c:v>
                </c:pt>
                <c:pt idx="298" formatCode="0.0000">
                  <c:v>1.1398530708887504</c:v>
                </c:pt>
                <c:pt idx="299" formatCode="0.0000">
                  <c:v>1.0341304251894503</c:v>
                </c:pt>
                <c:pt idx="300" formatCode="0.0000">
                  <c:v>1.0172200830172655</c:v>
                </c:pt>
                <c:pt idx="301" formatCode="0.0000">
                  <c:v>1.0238081828020138</c:v>
                </c:pt>
                <c:pt idx="302" formatCode="0.0000">
                  <c:v>0.98715449919325415</c:v>
                </c:pt>
                <c:pt idx="303" formatCode="0.0000">
                  <c:v>1.1883347799686494</c:v>
                </c:pt>
                <c:pt idx="304" formatCode="0.0000">
                  <c:v>1.0394554454988603</c:v>
                </c:pt>
                <c:pt idx="305" formatCode="0.0000">
                  <c:v>0.9463809171350559</c:v>
                </c:pt>
                <c:pt idx="306" formatCode="0.0000">
                  <c:v>0.89178320758194862</c:v>
                </c:pt>
                <c:pt idx="307" formatCode="0.0000">
                  <c:v>0.79147042123295741</c:v>
                </c:pt>
                <c:pt idx="308" formatCode="0.0000">
                  <c:v>0.78176336424835235</c:v>
                </c:pt>
                <c:pt idx="309" formatCode="0.0000">
                  <c:v>0.68602828733172938</c:v>
                </c:pt>
                <c:pt idx="310" formatCode="0.0000">
                  <c:v>0.60767493036236597</c:v>
                </c:pt>
                <c:pt idx="311" formatCode="0.0000">
                  <c:v>0.59306837234963894</c:v>
                </c:pt>
                <c:pt idx="312" formatCode="0.0000">
                  <c:v>0.50334353328569437</c:v>
                </c:pt>
                <c:pt idx="313" formatCode="0.0000">
                  <c:v>0.50626384331219565</c:v>
                </c:pt>
                <c:pt idx="314" formatCode="0.0000">
                  <c:v>0.45591718863376779</c:v>
                </c:pt>
                <c:pt idx="315" formatCode="0.0000">
                  <c:v>0.37403188459715186</c:v>
                </c:pt>
                <c:pt idx="316" formatCode="0.0000">
                  <c:v>0.35995332675010683</c:v>
                </c:pt>
                <c:pt idx="317" formatCode="0.0000">
                  <c:v>0.27815729287084034</c:v>
                </c:pt>
                <c:pt idx="318" formatCode="0.0000">
                  <c:v>0.2119665557828172</c:v>
                </c:pt>
                <c:pt idx="319" formatCode="0.0000">
                  <c:v>0.1353769240587836</c:v>
                </c:pt>
                <c:pt idx="320" formatCode="0.0000">
                  <c:v>0.11210229412281303</c:v>
                </c:pt>
                <c:pt idx="321" formatCode="0.0000">
                  <c:v>0.10735695951734545</c:v>
                </c:pt>
                <c:pt idx="322" formatCode="0.0000">
                  <c:v>0.12204557292808696</c:v>
                </c:pt>
                <c:pt idx="323" formatCode="0.0000">
                  <c:v>0.11135411753211484</c:v>
                </c:pt>
                <c:pt idx="324" formatCode="0.0000">
                  <c:v>1.8915034652202591</c:v>
                </c:pt>
                <c:pt idx="325" formatCode="0.0000">
                  <c:v>1.2388958899395528</c:v>
                </c:pt>
                <c:pt idx="326" formatCode="0.0000">
                  <c:v>0.5888531001826105</c:v>
                </c:pt>
                <c:pt idx="327" formatCode="0.0000">
                  <c:v>0.5168482161613569</c:v>
                </c:pt>
                <c:pt idx="328" formatCode="0.0000">
                  <c:v>0.56079454893821024</c:v>
                </c:pt>
                <c:pt idx="329" formatCode="0.0000">
                  <c:v>2.3516670782777394</c:v>
                </c:pt>
                <c:pt idx="330" formatCode="0.0000">
                  <c:v>1.2148860618905619</c:v>
                </c:pt>
                <c:pt idx="331" formatCode="0.0000">
                  <c:v>0.90269934264679108</c:v>
                </c:pt>
                <c:pt idx="332" formatCode="0.0000">
                  <c:v>0.79989177153695379</c:v>
                </c:pt>
                <c:pt idx="333" formatCode="0.0000">
                  <c:v>0.70248415964741207</c:v>
                </c:pt>
                <c:pt idx="334" formatCode="0.0000">
                  <c:v>1.1448040765914964</c:v>
                </c:pt>
                <c:pt idx="335" formatCode="0.0000">
                  <c:v>2.4148702256221535</c:v>
                </c:pt>
                <c:pt idx="336" formatCode="0.0000">
                  <c:v>1.0472913906409866</c:v>
                </c:pt>
                <c:pt idx="337" formatCode="0.0000">
                  <c:v>0.93970127022652816</c:v>
                </c:pt>
                <c:pt idx="338" formatCode="0.0000">
                  <c:v>0.83768084681454713</c:v>
                </c:pt>
                <c:pt idx="339" formatCode="0.0000">
                  <c:v>0.74074283585909351</c:v>
                </c:pt>
                <c:pt idx="340" formatCode="0.0000">
                  <c:v>0.64849233962118824</c:v>
                </c:pt>
                <c:pt idx="341" formatCode="0.0000">
                  <c:v>0.55913737443111211</c:v>
                </c:pt>
                <c:pt idx="342" formatCode="0.0000">
                  <c:v>0.47094684714623003</c:v>
                </c:pt>
                <c:pt idx="343" formatCode="0.0000">
                  <c:v>0.38581199563484608</c:v>
                </c:pt>
                <c:pt idx="344" formatCode="0.0000">
                  <c:v>0.30355515732913257</c:v>
                </c:pt>
                <c:pt idx="345" formatCode="0.0000">
                  <c:v>0.22355915044365551</c:v>
                </c:pt>
                <c:pt idx="346" formatCode="0.0000">
                  <c:v>0.15019337981246475</c:v>
                </c:pt>
                <c:pt idx="347" formatCode="0.0000">
                  <c:v>9.3531722452745727E-2</c:v>
                </c:pt>
                <c:pt idx="348" formatCode="0.0000">
                  <c:v>8.3453472404566978E-2</c:v>
                </c:pt>
                <c:pt idx="349" formatCode="0.0000">
                  <c:v>8.1111762966515816E-2</c:v>
                </c:pt>
                <c:pt idx="350" formatCode="0.0000">
                  <c:v>8.0060422055388797E-2</c:v>
                </c:pt>
                <c:pt idx="351" formatCode="0.0000">
                  <c:v>7.922973055423628E-2</c:v>
                </c:pt>
                <c:pt idx="352" formatCode="0.0000">
                  <c:v>0.1623458154835884</c:v>
                </c:pt>
                <c:pt idx="353" formatCode="0.0000">
                  <c:v>9.211203152007677E-2</c:v>
                </c:pt>
                <c:pt idx="354" formatCode="0.0000">
                  <c:v>7.9299364907217298E-2</c:v>
                </c:pt>
                <c:pt idx="355" formatCode="0.0000">
                  <c:v>0.607198398387788</c:v>
                </c:pt>
                <c:pt idx="356" formatCode="0.0000">
                  <c:v>0.25009915814329237</c:v>
                </c:pt>
                <c:pt idx="357" formatCode="0.0000">
                  <c:v>0.19391650543143452</c:v>
                </c:pt>
                <c:pt idx="358" formatCode="0.0000">
                  <c:v>3.1559128276070925</c:v>
                </c:pt>
                <c:pt idx="359" formatCode="0.0000">
                  <c:v>0.52811181362088067</c:v>
                </c:pt>
                <c:pt idx="360" formatCode="0.0000">
                  <c:v>0.4406317669597466</c:v>
                </c:pt>
                <c:pt idx="361" formatCode="0.0000">
                  <c:v>2.4750872343856369</c:v>
                </c:pt>
                <c:pt idx="362" formatCode="0.0000">
                  <c:v>0.7649123928677739</c:v>
                </c:pt>
                <c:pt idx="363" formatCode="0.0000">
                  <c:v>0.66923971202140531</c:v>
                </c:pt>
                <c:pt idx="364" formatCode="0.0000">
                  <c:v>5.9163652872037442</c:v>
                </c:pt>
                <c:pt idx="365" formatCode="0.0000">
                  <c:v>1.2250087596491506</c:v>
                </c:pt>
                <c:pt idx="366" formatCode="0.0000">
                  <c:v>1.2013980197455998</c:v>
                </c:pt>
                <c:pt idx="367" formatCode="0.0000">
                  <c:v>1.3980872587067377</c:v>
                </c:pt>
                <c:pt idx="368" formatCode="0.0000">
                  <c:v>1.2666394319031629</c:v>
                </c:pt>
                <c:pt idx="369" formatCode="0.0000">
                  <c:v>1.2790179504359982</c:v>
                </c:pt>
                <c:pt idx="370" formatCode="0.0000">
                  <c:v>1.2422511247365451</c:v>
                </c:pt>
                <c:pt idx="371" formatCode="0.0000">
                  <c:v>4.9502072551809349</c:v>
                </c:pt>
                <c:pt idx="372" formatCode="0.0000">
                  <c:v>1.3025584522743099</c:v>
                </c:pt>
                <c:pt idx="373" formatCode="0.0000">
                  <c:v>3.4654187455914167</c:v>
                </c:pt>
                <c:pt idx="374" formatCode="0.0000">
                  <c:v>1.4258467888625685</c:v>
                </c:pt>
                <c:pt idx="375" formatCode="0.0000">
                  <c:v>2.0936029000304237</c:v>
                </c:pt>
                <c:pt idx="376" formatCode="0.0000">
                  <c:v>4.115740818643892</c:v>
                </c:pt>
                <c:pt idx="377" formatCode="0.0000">
                  <c:v>1.5197611085572653</c:v>
                </c:pt>
                <c:pt idx="378" formatCode="0.0000">
                  <c:v>1.4067880912820636</c:v>
                </c:pt>
                <c:pt idx="379" formatCode="0.0000">
                  <c:v>1.2977084517318163</c:v>
                </c:pt>
                <c:pt idx="380" formatCode="0.0000">
                  <c:v>1.1955746988341127</c:v>
                </c:pt>
                <c:pt idx="381" formatCode="0.0000">
                  <c:v>1.1935342806515041</c:v>
                </c:pt>
                <c:pt idx="382" formatCode="0.0000">
                  <c:v>4.305945025823152</c:v>
                </c:pt>
                <c:pt idx="383" formatCode="0.0000">
                  <c:v>1.499893698838775</c:v>
                </c:pt>
                <c:pt idx="384" formatCode="0.0000">
                  <c:v>1.4013223758352491</c:v>
                </c:pt>
                <c:pt idx="385" formatCode="0.0000">
                  <c:v>1.3094956744089237</c:v>
                </c:pt>
                <c:pt idx="386" formatCode="0.0000">
                  <c:v>1.2032279939503225</c:v>
                </c:pt>
                <c:pt idx="387" formatCode="0.0000">
                  <c:v>1.8429829774578257</c:v>
                </c:pt>
                <c:pt idx="388" formatCode="0.0000">
                  <c:v>1.3645767200106458</c:v>
                </c:pt>
                <c:pt idx="389" formatCode="0.0000">
                  <c:v>1.843067438460126</c:v>
                </c:pt>
                <c:pt idx="390" formatCode="0.0000">
                  <c:v>1.6135560969389413</c:v>
                </c:pt>
                <c:pt idx="391" formatCode="0.0000">
                  <c:v>1.7200865829333651</c:v>
                </c:pt>
                <c:pt idx="392" formatCode="0.0000">
                  <c:v>1.4716312809341061</c:v>
                </c:pt>
                <c:pt idx="393" formatCode="0.0000">
                  <c:v>5.0904828466907448</c:v>
                </c:pt>
                <c:pt idx="394" formatCode="0.0000">
                  <c:v>1.6471466025407679</c:v>
                </c:pt>
                <c:pt idx="395" formatCode="0.0000">
                  <c:v>1.5324230698639965</c:v>
                </c:pt>
                <c:pt idx="396" formatCode="0.0000">
                  <c:v>1.5679092450272192</c:v>
                </c:pt>
                <c:pt idx="397" formatCode="0.0000">
                  <c:v>1.4479858963936676</c:v>
                </c:pt>
                <c:pt idx="398" formatCode="0.0000">
                  <c:v>1.3394613527276182</c:v>
                </c:pt>
                <c:pt idx="399" formatCode="0.0000">
                  <c:v>1.2957094272203482</c:v>
                </c:pt>
                <c:pt idx="400" formatCode="0.0000">
                  <c:v>1.430071921613725</c:v>
                </c:pt>
                <c:pt idx="401" formatCode="0.0000">
                  <c:v>1.3680075691397342</c:v>
                </c:pt>
                <c:pt idx="402" formatCode="0.0000">
                  <c:v>1.3092613095766161</c:v>
                </c:pt>
                <c:pt idx="403" formatCode="0.0000">
                  <c:v>1.2779900871917922</c:v>
                </c:pt>
                <c:pt idx="404" formatCode="0.0000">
                  <c:v>1.1717363321718894</c:v>
                </c:pt>
                <c:pt idx="405" formatCode="0.0000">
                  <c:v>1.1839738021717221</c:v>
                </c:pt>
                <c:pt idx="406" formatCode="0.0000">
                  <c:v>1.0799626406087408</c:v>
                </c:pt>
                <c:pt idx="407" formatCode="0.0000">
                  <c:v>0.97856173584162787</c:v>
                </c:pt>
                <c:pt idx="408" formatCode="0.0000">
                  <c:v>2.7368903687612862</c:v>
                </c:pt>
                <c:pt idx="409" formatCode="0.0000">
                  <c:v>1.1849893389815285</c:v>
                </c:pt>
                <c:pt idx="410" formatCode="0.0000">
                  <c:v>1.1531506671845839</c:v>
                </c:pt>
                <c:pt idx="411" formatCode="0.0000">
                  <c:v>5.8422935572496169</c:v>
                </c:pt>
                <c:pt idx="412" formatCode="0.0000">
                  <c:v>1.5047540336941885</c:v>
                </c:pt>
                <c:pt idx="413" formatCode="0.0000">
                  <c:v>1.4566139370308417</c:v>
                </c:pt>
                <c:pt idx="414" formatCode="0.0000">
                  <c:v>1.3713604495164853</c:v>
                </c:pt>
                <c:pt idx="415" formatCode="0.0000">
                  <c:v>1.2630549251062437</c:v>
                </c:pt>
                <c:pt idx="416" formatCode="0.0000">
                  <c:v>1.2158094839635281</c:v>
                </c:pt>
                <c:pt idx="417" formatCode="0.0000">
                  <c:v>4.4428924538606314</c:v>
                </c:pt>
                <c:pt idx="418" formatCode="0.0000">
                  <c:v>1.5342021022262053</c:v>
                </c:pt>
                <c:pt idx="419" formatCode="0.0000">
                  <c:v>2.8404682664860359</c:v>
                </c:pt>
                <c:pt idx="420" formatCode="0.0000">
                  <c:v>1.5309695723134296</c:v>
                </c:pt>
                <c:pt idx="421" formatCode="0.0000">
                  <c:v>6.9080835908453357</c:v>
                </c:pt>
                <c:pt idx="422" formatCode="0.0000">
                  <c:v>2.9359932233725585</c:v>
                </c:pt>
                <c:pt idx="423" formatCode="0.0000">
                  <c:v>2.0607080143109631</c:v>
                </c:pt>
                <c:pt idx="424" formatCode="0.0000">
                  <c:v>8.8613034292151855</c:v>
                </c:pt>
                <c:pt idx="425" formatCode="0.0000">
                  <c:v>2.5612098772912022</c:v>
                </c:pt>
                <c:pt idx="426" formatCode="0.0000">
                  <c:v>1.9704180971884062</c:v>
                </c:pt>
                <c:pt idx="427" formatCode="0.0000">
                  <c:v>1.8536583371526365</c:v>
                </c:pt>
                <c:pt idx="428" formatCode="0.0000">
                  <c:v>1.7817981992844092</c:v>
                </c:pt>
                <c:pt idx="429" formatCode="0.0000">
                  <c:v>1.6862239949570106</c:v>
                </c:pt>
                <c:pt idx="430" formatCode="0.0000">
                  <c:v>1.5801339178830243</c:v>
                </c:pt>
                <c:pt idx="431" formatCode="0.0000">
                  <c:v>1.5947490005764433</c:v>
                </c:pt>
                <c:pt idx="432" formatCode="0.0000">
                  <c:v>1.4914534055538216</c:v>
                </c:pt>
                <c:pt idx="433" formatCode="0.0000">
                  <c:v>1.4798085979819597</c:v>
                </c:pt>
                <c:pt idx="434" formatCode="0.0000">
                  <c:v>1.3812351780913044</c:v>
                </c:pt>
                <c:pt idx="435" formatCode="0.0000">
                  <c:v>1.58548532630688</c:v>
                </c:pt>
                <c:pt idx="436" formatCode="0.0000">
                  <c:v>1.3845680616645386</c:v>
                </c:pt>
                <c:pt idx="437" formatCode="0.0000">
                  <c:v>12.04311461885187</c:v>
                </c:pt>
                <c:pt idx="438" formatCode="0.0000">
                  <c:v>1.9771903763748193</c:v>
                </c:pt>
                <c:pt idx="439" formatCode="0.0000">
                  <c:v>3.4088576543686946</c:v>
                </c:pt>
                <c:pt idx="440" formatCode="0.0000">
                  <c:v>2.1562802483472088</c:v>
                </c:pt>
                <c:pt idx="441" formatCode="0.0000">
                  <c:v>5.7653452913892274</c:v>
                </c:pt>
                <c:pt idx="442" formatCode="0.0000">
                  <c:v>2.6542449183313925</c:v>
                </c:pt>
                <c:pt idx="443" formatCode="0.0000">
                  <c:v>2.2376783043512436</c:v>
                </c:pt>
                <c:pt idx="444" formatCode="0.0000">
                  <c:v>2.3392779038790392</c:v>
                </c:pt>
                <c:pt idx="445" formatCode="0.0000">
                  <c:v>5.2697620342159128</c:v>
                </c:pt>
                <c:pt idx="446" formatCode="0.0000">
                  <c:v>2.2499291935192876</c:v>
                </c:pt>
                <c:pt idx="447" formatCode="0.0000">
                  <c:v>2.2094066187696613</c:v>
                </c:pt>
                <c:pt idx="448" formatCode="0.0000">
                  <c:v>2.1012456446865486</c:v>
                </c:pt>
                <c:pt idx="449" formatCode="0.0000">
                  <c:v>2.1164394167709997</c:v>
                </c:pt>
                <c:pt idx="450" formatCode="0.0000">
                  <c:v>2.0051782126283095</c:v>
                </c:pt>
                <c:pt idx="451" formatCode="0.0000">
                  <c:v>1.9580255803032833</c:v>
                </c:pt>
                <c:pt idx="452" formatCode="0.0000">
                  <c:v>1.9349874914096243</c:v>
                </c:pt>
                <c:pt idx="453" formatCode="0.0000">
                  <c:v>1.8325198992927854</c:v>
                </c:pt>
                <c:pt idx="454" formatCode="0.0000">
                  <c:v>1.7307357609923435</c:v>
                </c:pt>
                <c:pt idx="455" formatCode="0.0000">
                  <c:v>1.6338989696509287</c:v>
                </c:pt>
                <c:pt idx="456" formatCode="0.0000">
                  <c:v>1.5395434392449783</c:v>
                </c:pt>
                <c:pt idx="457" formatCode="0.0000">
                  <c:v>2.8234225288181252</c:v>
                </c:pt>
                <c:pt idx="458" formatCode="0.0000">
                  <c:v>1.7146309599426761</c:v>
                </c:pt>
                <c:pt idx="459" formatCode="0.0000">
                  <c:v>1.6777874962854522</c:v>
                </c:pt>
                <c:pt idx="460" formatCode="0.0000">
                  <c:v>1.5821786093185497</c:v>
                </c:pt>
                <c:pt idx="461" formatCode="0.0000">
                  <c:v>1.4898515002308859</c:v>
                </c:pt>
                <c:pt idx="462" formatCode="0.0000">
                  <c:v>1.3999062026841016</c:v>
                </c:pt>
                <c:pt idx="463" formatCode="0.0000">
                  <c:v>1.3310187124503403</c:v>
                </c:pt>
                <c:pt idx="464" formatCode="0.0000">
                  <c:v>1.2483385122513506</c:v>
                </c:pt>
                <c:pt idx="465" formatCode="0.0000">
                  <c:v>1.168453177692105</c:v>
                </c:pt>
                <c:pt idx="466" formatCode="0.0000">
                  <c:v>1.0941166442677441</c:v>
                </c:pt>
                <c:pt idx="467" formatCode="0.0000">
                  <c:v>1.0285259864471563</c:v>
                </c:pt>
                <c:pt idx="468" formatCode="0.0000">
                  <c:v>0.95827529913187237</c:v>
                </c:pt>
                <c:pt idx="469" formatCode="0.0000">
                  <c:v>0.93885769365844074</c:v>
                </c:pt>
                <c:pt idx="470" formatCode="0.0000">
                  <c:v>0.92795160887708539</c:v>
                </c:pt>
                <c:pt idx="471" formatCode="0.0000">
                  <c:v>0.91853360686145658</c:v>
                </c:pt>
                <c:pt idx="472" formatCode="0.0000">
                  <c:v>0.97152688848129887</c:v>
                </c:pt>
                <c:pt idx="473" formatCode="0.0000">
                  <c:v>0.9652537182662928</c:v>
                </c:pt>
                <c:pt idx="474" formatCode="0.0000">
                  <c:v>0.90234537310409035</c:v>
                </c:pt>
                <c:pt idx="475" formatCode="0.0000">
                  <c:v>0.88459376901380149</c:v>
                </c:pt>
                <c:pt idx="476" formatCode="0.0000">
                  <c:v>0.87440736376216577</c:v>
                </c:pt>
                <c:pt idx="477" formatCode="0.0000">
                  <c:v>0.8655476448573054</c:v>
                </c:pt>
                <c:pt idx="478" formatCode="0.0000">
                  <c:v>0.86174762740937438</c:v>
                </c:pt>
                <c:pt idx="479" formatCode="0.0000">
                  <c:v>0.8527256834446344</c:v>
                </c:pt>
                <c:pt idx="480" formatCode="0.0000">
                  <c:v>0.84086266869625659</c:v>
                </c:pt>
                <c:pt idx="481" formatCode="0.0000">
                  <c:v>0.83200315859261154</c:v>
                </c:pt>
                <c:pt idx="482" formatCode="0.0000">
                  <c:v>0.82779757826608047</c:v>
                </c:pt>
                <c:pt idx="483" formatCode="0.0000">
                  <c:v>0.81625620259504461</c:v>
                </c:pt>
                <c:pt idx="484" formatCode="0.0000">
                  <c:v>0.80765175976489945</c:v>
                </c:pt>
                <c:pt idx="485" formatCode="0.0000">
                  <c:v>0.79960057214667535</c:v>
                </c:pt>
                <c:pt idx="486" formatCode="0.0000">
                  <c:v>2.3182579039171172</c:v>
                </c:pt>
                <c:pt idx="487" formatCode="0.0000">
                  <c:v>1.0501825648702448</c:v>
                </c:pt>
                <c:pt idx="488" formatCode="0.0000">
                  <c:v>0.98101072582775761</c:v>
                </c:pt>
                <c:pt idx="489" formatCode="0.0000">
                  <c:v>0.91238280370659131</c:v>
                </c:pt>
                <c:pt idx="490" formatCode="0.0000">
                  <c:v>0.8476638077586105</c:v>
                </c:pt>
                <c:pt idx="491" formatCode="0.0000">
                  <c:v>0.78532026222105045</c:v>
                </c:pt>
                <c:pt idx="492" formatCode="0.0000">
                  <c:v>0.75132294311797576</c:v>
                </c:pt>
                <c:pt idx="493" formatCode="0.0000">
                  <c:v>0.73956259549989256</c:v>
                </c:pt>
                <c:pt idx="494" formatCode="0.0000">
                  <c:v>0.73155246084006376</c:v>
                </c:pt>
                <c:pt idx="495" formatCode="0.0000">
                  <c:v>0.72422432022790262</c:v>
                </c:pt>
                <c:pt idx="496" formatCode="0.0000">
                  <c:v>0.71706845646759221</c:v>
                </c:pt>
                <c:pt idx="497" formatCode="0.0000">
                  <c:v>0.70999970654121913</c:v>
                </c:pt>
                <c:pt idx="498" formatCode="0.0000">
                  <c:v>0.70300336213128134</c:v>
                </c:pt>
                <c:pt idx="499" formatCode="0.0000">
                  <c:v>0.69743895843977965</c:v>
                </c:pt>
                <c:pt idx="500" formatCode="0.0000">
                  <c:v>0.68944388584753236</c:v>
                </c:pt>
                <c:pt idx="501" formatCode="0.0000">
                  <c:v>0.68246427782338581</c:v>
                </c:pt>
                <c:pt idx="502" formatCode="0.0000">
                  <c:v>0.67570887197708496</c:v>
                </c:pt>
                <c:pt idx="503" formatCode="0.0000">
                  <c:v>0.66904582030981385</c:v>
                </c:pt>
                <c:pt idx="504" formatCode="0.0000">
                  <c:v>0.66245270103379095</c:v>
                </c:pt>
                <c:pt idx="505" formatCode="0.0000">
                  <c:v>0.65592525549937841</c:v>
                </c:pt>
                <c:pt idx="506" formatCode="0.0000">
                  <c:v>0.649462244283042</c:v>
                </c:pt>
                <c:pt idx="507" formatCode="0.0000">
                  <c:v>0.64306293420994287</c:v>
                </c:pt>
                <c:pt idx="508" formatCode="0.0000">
                  <c:v>0.63672668130796839</c:v>
                </c:pt>
                <c:pt idx="509" formatCode="0.0000">
                  <c:v>0.63045286155344138</c:v>
                </c:pt>
                <c:pt idx="510" formatCode="0.0000">
                  <c:v>0.62424085932860773</c:v>
                </c:pt>
                <c:pt idx="511" formatCode="0.0000">
                  <c:v>0.61809006545610456</c:v>
                </c:pt>
                <c:pt idx="512" formatCode="0.0000">
                  <c:v>0.61199987682309243</c:v>
                </c:pt>
                <c:pt idx="513" formatCode="0.0000">
                  <c:v>0.60596969626965935</c:v>
                </c:pt>
                <c:pt idx="514" formatCode="0.0000">
                  <c:v>0.599998932521564</c:v>
                </c:pt>
                <c:pt idx="515" formatCode="0.0000">
                  <c:v>0.59408700013081506</c:v>
                </c:pt>
                <c:pt idx="516" formatCode="0.0000">
                  <c:v>0.58823331941802659</c:v>
                </c:pt>
                <c:pt idx="517" formatCode="0.0000">
                  <c:v>0.58243731641553964</c:v>
                </c:pt>
                <c:pt idx="518" formatCode="0.0000">
                  <c:v>0.5766984228111367</c:v>
                </c:pt>
                <c:pt idx="519" formatCode="0.0000">
                  <c:v>0.57101607589231596</c:v>
                </c:pt>
                <c:pt idx="520" formatCode="0.0000">
                  <c:v>0.56538971849111574</c:v>
                </c:pt>
                <c:pt idx="521" formatCode="0.0000">
                  <c:v>0.55981879892948361</c:v>
                </c:pt>
                <c:pt idx="522" formatCode="0.0000">
                  <c:v>0.55430277096518188</c:v>
                </c:pt>
                <c:pt idx="523" formatCode="0.0000">
                  <c:v>1.856016189333324</c:v>
                </c:pt>
                <c:pt idx="524" formatCode="0.0000">
                  <c:v>0.85790797424570586</c:v>
                </c:pt>
                <c:pt idx="525" formatCode="0.0000">
                  <c:v>0.79781071250338043</c:v>
                </c:pt>
                <c:pt idx="526" formatCode="0.0000">
                  <c:v>0.74260986964154363</c:v>
                </c:pt>
                <c:pt idx="527" formatCode="0.0000">
                  <c:v>0.68802451385438734</c:v>
                </c:pt>
                <c:pt idx="528" formatCode="0.0000">
                  <c:v>0.63630643889289296</c:v>
                </c:pt>
                <c:pt idx="529" formatCode="0.0000">
                  <c:v>0.58585265159824562</c:v>
                </c:pt>
                <c:pt idx="530" formatCode="0.0000">
                  <c:v>0.59709954177891178</c:v>
                </c:pt>
                <c:pt idx="531" formatCode="0.0000">
                  <c:v>0.59505596825975315</c:v>
                </c:pt>
                <c:pt idx="532" formatCode="0.0000">
                  <c:v>0.55747803117519745</c:v>
                </c:pt>
                <c:pt idx="533" formatCode="0.0000">
                  <c:v>0.50925361338613517</c:v>
                </c:pt>
                <c:pt idx="534" formatCode="0.0000">
                  <c:v>0.49421733495655312</c:v>
                </c:pt>
                <c:pt idx="535" formatCode="0.0000">
                  <c:v>0.48768526383646943</c:v>
                </c:pt>
                <c:pt idx="536" formatCode="0.0000">
                  <c:v>0.48260412724212481</c:v>
                </c:pt>
                <c:pt idx="537" formatCode="0.0000">
                  <c:v>0.47780313904286376</c:v>
                </c:pt>
                <c:pt idx="538" formatCode="0.0000">
                  <c:v>0.47308763521005426</c:v>
                </c:pt>
                <c:pt idx="539" formatCode="0.0000">
                  <c:v>0.46842492965706373</c:v>
                </c:pt>
                <c:pt idx="540" formatCode="0.0000">
                  <c:v>0.46380921810845144</c:v>
                </c:pt>
                <c:pt idx="541" formatCode="0.0000">
                  <c:v>0.45923916070666504</c:v>
                </c:pt>
                <c:pt idx="542" formatCode="0.0000">
                  <c:v>0.4547141621151532</c:v>
                </c:pt>
                <c:pt idx="543" formatCode="0.0000">
                  <c:v>0.45023375421575923</c:v>
                </c:pt>
                <c:pt idx="544" formatCode="0.0000">
                  <c:v>0.44579749363957749</c:v>
                </c:pt>
                <c:pt idx="545" formatCode="0.0000">
                  <c:v>0.44140494472774394</c:v>
                </c:pt>
                <c:pt idx="546" formatCode="0.0000">
                  <c:v>0.43705567666850847</c:v>
                </c:pt>
                <c:pt idx="547" formatCode="0.0000">
                  <c:v>0.43274926298701727</c:v>
                </c:pt>
                <c:pt idx="548" formatCode="0.0000">
                  <c:v>0.42848528142584191</c:v>
                </c:pt>
                <c:pt idx="549" formatCode="0.0000">
                  <c:v>0.42426331389069033</c:v>
                </c:pt>
                <c:pt idx="550" formatCode="0.0000">
                  <c:v>0.42008294640727356</c:v>
                </c:pt>
                <c:pt idx="551" formatCode="0.0000">
                  <c:v>0.41594376908035957</c:v>
                </c:pt>
                <c:pt idx="552" formatCode="0.0000">
                  <c:v>0.41184537605352345</c:v>
                </c:pt>
                <c:pt idx="553" formatCode="0.0000">
                  <c:v>0.40778736546934202</c:v>
                </c:pt>
                <c:pt idx="554" formatCode="0.0000">
                  <c:v>0.40376933942998927</c:v>
                </c:pt>
                <c:pt idx="555" formatCode="0.0000">
                  <c:v>0.39979090395822159</c:v>
                </c:pt>
                <c:pt idx="556" formatCode="0.0000">
                  <c:v>0.39585166895874668</c:v>
                </c:pt>
                <c:pt idx="557" formatCode="0.0000">
                  <c:v>0.39195124817997434</c:v>
                </c:pt>
                <c:pt idx="558" formatCode="0.0000">
                  <c:v>0.38808925917614301</c:v>
                </c:pt>
                <c:pt idx="559" formatCode="0.0000">
                  <c:v>0.3842653232698206</c:v>
                </c:pt>
                <c:pt idx="560" formatCode="0.0000">
                  <c:v>0.41685924540909342</c:v>
                </c:pt>
                <c:pt idx="561" formatCode="0.0000">
                  <c:v>0.38276690815649256</c:v>
                </c:pt>
                <c:pt idx="562" formatCode="0.0000">
                  <c:v>0.37401982646076154</c:v>
                </c:pt>
                <c:pt idx="563" formatCode="0.0000">
                  <c:v>0.36950888918894992</c:v>
                </c:pt>
                <c:pt idx="564" formatCode="0.0000">
                  <c:v>0.36573102794345325</c:v>
                </c:pt>
                <c:pt idx="565" formatCode="0.0000">
                  <c:v>0.36210465938093028</c:v>
                </c:pt>
                <c:pt idx="566" formatCode="0.0000">
                  <c:v>0.35853298358969504</c:v>
                </c:pt>
                <c:pt idx="567" formatCode="0.0000">
                  <c:v>0.3549996467389373</c:v>
                </c:pt>
                <c:pt idx="568" formatCode="0.0000">
                  <c:v>0.35150164679453394</c:v>
                </c:pt>
                <c:pt idx="569" formatCode="0.0000">
                  <c:v>0.34940074695457202</c:v>
                </c:pt>
                <c:pt idx="570" formatCode="0.0000">
                  <c:v>0.35848250005865956</c:v>
                </c:pt>
                <c:pt idx="571" formatCode="0.0000">
                  <c:v>0.54196067961113903</c:v>
                </c:pt>
                <c:pt idx="572" formatCode="0.0000">
                  <c:v>0.84421205045293646</c:v>
                </c:pt>
                <c:pt idx="573" formatCode="0.0000">
                  <c:v>0.60158979762268971</c:v>
                </c:pt>
                <c:pt idx="574" formatCode="0.0000">
                  <c:v>0.5466268827807278</c:v>
                </c:pt>
                <c:pt idx="575" formatCode="0.0000">
                  <c:v>0.49238610057932336</c:v>
                </c:pt>
                <c:pt idx="576" formatCode="0.0000">
                  <c:v>0.43969866354778731</c:v>
                </c:pt>
                <c:pt idx="577" formatCode="0.0000">
                  <c:v>0.38973706483463066</c:v>
                </c:pt>
                <c:pt idx="578" formatCode="0.0000">
                  <c:v>0.34128347634758949</c:v>
                </c:pt>
                <c:pt idx="579" formatCode="0.0000">
                  <c:v>0.31902971395217772</c:v>
                </c:pt>
                <c:pt idx="580" formatCode="0.0000">
                  <c:v>0.31275153251230176</c:v>
                </c:pt>
                <c:pt idx="581" formatCode="0.0000">
                  <c:v>0.30914975561782398</c:v>
                </c:pt>
                <c:pt idx="582" formatCode="0.0000">
                  <c:v>0.30601731574343016</c:v>
                </c:pt>
                <c:pt idx="583" formatCode="0.0000">
                  <c:v>0.30298773166548976</c:v>
                </c:pt>
                <c:pt idx="584" formatCode="0.0000">
                  <c:v>0.30272503842928716</c:v>
                </c:pt>
                <c:pt idx="585" formatCode="0.0000">
                  <c:v>0.29749577150526968</c:v>
                </c:pt>
                <c:pt idx="586" formatCode="0.0000">
                  <c:v>0.29419170797142219</c:v>
                </c:pt>
                <c:pt idx="587" formatCode="0.0000">
                  <c:v>0.29123111144092673</c:v>
                </c:pt>
                <c:pt idx="588" formatCode="0.0000">
                  <c:v>0.33387475630045688</c:v>
                </c:pt>
                <c:pt idx="589" formatCode="0.0000">
                  <c:v>0.2930623797383195</c:v>
                </c:pt>
                <c:pt idx="590" formatCode="0.0000">
                  <c:v>0.2880360395190118</c:v>
                </c:pt>
                <c:pt idx="591" formatCode="0.0000">
                  <c:v>0.2807956953114451</c:v>
                </c:pt>
                <c:pt idx="592" formatCode="0.0000">
                  <c:v>0.27729845416173476</c:v>
                </c:pt>
                <c:pt idx="593" formatCode="0.0000">
                  <c:v>0.27444495090583143</c:v>
                </c:pt>
                <c:pt idx="594" formatCode="0.0000">
                  <c:v>0.27172066537519501</c:v>
                </c:pt>
                <c:pt idx="595" formatCode="0.0000">
                  <c:v>0.2704025461298864</c:v>
                </c:pt>
                <c:pt idx="596" formatCode="0.0000">
                  <c:v>0.26661462627671001</c:v>
                </c:pt>
                <c:pt idx="597" formatCode="0.0000">
                  <c:v>0.26380116626006817</c:v>
                </c:pt>
                <c:pt idx="598" formatCode="0.0000">
                  <c:v>0.26117093293555349</c:v>
                </c:pt>
                <c:pt idx="599" formatCode="0.0000">
                  <c:v>0.31982417750711389</c:v>
                </c:pt>
                <c:pt idx="600" formatCode="0.0000">
                  <c:v>0.26616341779435532</c:v>
                </c:pt>
                <c:pt idx="601" formatCode="0.0000">
                  <c:v>0.25519984159986009</c:v>
                </c:pt>
                <c:pt idx="602" formatCode="0.0000">
                  <c:v>0.25130122108657604</c:v>
                </c:pt>
                <c:pt idx="603" formatCode="0.0000">
                  <c:v>0.24859542186094752</c:v>
                </c:pt>
                <c:pt idx="604" formatCode="0.0000">
                  <c:v>0.24610784162090185</c:v>
                </c:pt>
                <c:pt idx="605" formatCode="0.0000">
                  <c:v>0.24367655854956918</c:v>
                </c:pt>
                <c:pt idx="606" formatCode="0.0000">
                  <c:v>0.24127450601593417</c:v>
                </c:pt>
                <c:pt idx="607" formatCode="0.0000">
                  <c:v>0.23889699671360326</c:v>
                </c:pt>
                <c:pt idx="608" formatCode="0.0000">
                  <c:v>0.23654305881008356</c:v>
                </c:pt>
                <c:pt idx="609" formatCode="0.0000">
                  <c:v>0.23421233891688478</c:v>
                </c:pt>
                <c:pt idx="610" formatCode="0.0000">
                  <c:v>0.2319045881609095</c:v>
                </c:pt>
                <c:pt idx="611" formatCode="0.0000">
                  <c:v>0.22961957688637258</c:v>
                </c:pt>
                <c:pt idx="612" formatCode="0.0000">
                  <c:v>0.22735708048228237</c:v>
                </c:pt>
                <c:pt idx="613" formatCode="0.0000">
                  <c:v>0.22511687701241775</c:v>
                </c:pt>
                <c:pt idx="614" formatCode="0.0000">
                  <c:v>0.2228987468039485</c:v>
                </c:pt>
                <c:pt idx="615" formatCode="0.0000">
                  <c:v>0.22070247236124393</c:v>
                </c:pt>
                <c:pt idx="616" formatCode="0.0000">
                  <c:v>0.21852783833381861</c:v>
                </c:pt>
                <c:pt idx="617" formatCode="0.0000">
                  <c:v>0.21637463149343678</c:v>
                </c:pt>
                <c:pt idx="618" formatCode="0.0000">
                  <c:v>0.21424264071290947</c:v>
                </c:pt>
                <c:pt idx="619" formatCode="0.0000">
                  <c:v>0.21213165694534364</c:v>
                </c:pt>
                <c:pt idx="620" formatCode="0.0000">
                  <c:v>0.21004147320363692</c:v>
                </c:pt>
                <c:pt idx="621" formatCode="0.0000">
                  <c:v>0.20797188454018029</c:v>
                </c:pt>
                <c:pt idx="622" formatCode="0.0000">
                  <c:v>0.20592268802676222</c:v>
                </c:pt>
                <c:pt idx="623" formatCode="0.0000">
                  <c:v>0.20389368273467148</c:v>
                </c:pt>
                <c:pt idx="624" formatCode="0.0000">
                  <c:v>0.20188466971499511</c:v>
                </c:pt>
                <c:pt idx="625" formatCode="0.0000">
                  <c:v>0.19989545197911121</c:v>
                </c:pt>
                <c:pt idx="626" formatCode="0.0000">
                  <c:v>0.1979258344793737</c:v>
                </c:pt>
                <c:pt idx="627" formatCode="0.0000">
                  <c:v>0.19597562408998745</c:v>
                </c:pt>
                <c:pt idx="628" formatCode="0.0000">
                  <c:v>0.19745099669558727</c:v>
                </c:pt>
                <c:pt idx="629" formatCode="0.0000">
                  <c:v>0.19269790168770201</c:v>
                </c:pt>
                <c:pt idx="630" formatCode="0.0000">
                  <c:v>0.19033332661670857</c:v>
                </c:pt>
                <c:pt idx="631" formatCode="0.0000">
                  <c:v>0.18838062113829354</c:v>
                </c:pt>
                <c:pt idx="632" formatCode="0.0000">
                  <c:v>0.18651163415595057</c:v>
                </c:pt>
                <c:pt idx="633" formatCode="0.0000">
                  <c:v>0.18467176199408422</c:v>
                </c:pt>
                <c:pt idx="634" formatCode="0.0000">
                  <c:v>0.18285179392455195</c:v>
                </c:pt>
                <c:pt idx="635" formatCode="0.0000">
                  <c:v>0.18105005303620453</c:v>
                </c:pt>
                <c:pt idx="636" formatCode="0.0000">
                  <c:v>0.17926611401519763</c:v>
                </c:pt>
                <c:pt idx="637" formatCode="0.0000">
                  <c:v>0.19112522911216245</c:v>
                </c:pt>
                <c:pt idx="638" formatCode="0.0000">
                  <c:v>0.30462715099721932</c:v>
                </c:pt>
                <c:pt idx="639" formatCode="0.0000">
                  <c:v>0.20895145859925807</c:v>
                </c:pt>
                <c:pt idx="640" formatCode="0.0000">
                  <c:v>0.17810099432217008</c:v>
                </c:pt>
                <c:pt idx="641" formatCode="0.0000">
                  <c:v>0.17156854777722769</c:v>
                </c:pt>
                <c:pt idx="642" formatCode="0.0000">
                  <c:v>0.16908526875030219</c:v>
                </c:pt>
                <c:pt idx="643" formatCode="0.0000">
                  <c:v>0.1672876814396935</c:v>
                </c:pt>
                <c:pt idx="644" formatCode="0.0000">
                  <c:v>0.16561752716471939</c:v>
                </c:pt>
                <c:pt idx="645" formatCode="0.0000">
                  <c:v>0.16398203601419567</c:v>
                </c:pt>
                <c:pt idx="646" formatCode="0.0000">
                  <c:v>0.16236568089991391</c:v>
                </c:pt>
                <c:pt idx="647" formatCode="0.0000">
                  <c:v>0.16076575343649599</c:v>
                </c:pt>
                <c:pt idx="648" formatCode="0.0000">
                  <c:v>0.15918167362647226</c:v>
                </c:pt>
                <c:pt idx="649" formatCode="0.0000">
                  <c:v>0.15761321593586447</c:v>
                </c:pt>
                <c:pt idx="650" formatCode="0.0000">
                  <c:v>0.15606021492300326</c:v>
                </c:pt>
                <c:pt idx="651" formatCode="0.0000">
                  <c:v>0.15452251637910216</c:v>
                </c:pt>
                <c:pt idx="652" formatCode="0.0000">
                  <c:v>0.15299996920827519</c:v>
                </c:pt>
                <c:pt idx="653" formatCode="0.0000">
                  <c:v>0.1873533274543614</c:v>
                </c:pt>
                <c:pt idx="654" formatCode="0.0000">
                  <c:v>0.1579941800548591</c:v>
                </c:pt>
                <c:pt idx="655" formatCode="0.0000">
                  <c:v>0.44401796517670333</c:v>
                </c:pt>
                <c:pt idx="656" formatCode="0.0000">
                  <c:v>0.33837658634068302</c:v>
                </c:pt>
                <c:pt idx="657" formatCode="0.0000">
                  <c:v>4.3478394088770216</c:v>
                </c:pt>
                <c:pt idx="658" formatCode="0.0000">
                  <c:v>0.8888060705850731</c:v>
                </c:pt>
                <c:pt idx="659" formatCode="0.0000">
                  <c:v>2.3816485583171603</c:v>
                </c:pt>
                <c:pt idx="660" formatCode="0.0000">
                  <c:v>1.0567734515400389</c:v>
                </c:pt>
                <c:pt idx="661" formatCode="0.0000">
                  <c:v>0.95544648704450696</c:v>
                </c:pt>
                <c:pt idx="662" formatCode="0.0000">
                  <c:v>1.5268366806057445</c:v>
                </c:pt>
                <c:pt idx="663" formatCode="0.0000">
                  <c:v>1.1431682340081666</c:v>
                </c:pt>
                <c:pt idx="664" formatCode="0.0000">
                  <c:v>1.0374129232170406</c:v>
                </c:pt>
                <c:pt idx="665" formatCode="0.0000">
                  <c:v>1.0204702378099599</c:v>
                </c:pt>
                <c:pt idx="666" formatCode="0.0000">
                  <c:v>1.0270263130454091</c:v>
                </c:pt>
                <c:pt idx="667" formatCode="0.0000">
                  <c:v>0.99034092043286237</c:v>
                </c:pt>
                <c:pt idx="668" formatCode="0.0000">
                  <c:v>1.1914898046408373</c:v>
                </c:pt>
                <c:pt idx="669" formatCode="0.0000">
                  <c:v>1.0425793829614849</c:v>
                </c:pt>
                <c:pt idx="670" formatCode="0.0000">
                  <c:v>0.94947407369779735</c:v>
                </c:pt>
                <c:pt idx="671" formatCode="0.0000">
                  <c:v>0.89484588653634489</c:v>
                </c:pt>
                <c:pt idx="672" formatCode="0.0000">
                  <c:v>0.79450292288214264</c:v>
                </c:pt>
                <c:pt idx="673" formatCode="0.0000">
                  <c:v>0.7847659859365026</c:v>
                </c:pt>
                <c:pt idx="674" formatCode="0.0000">
                  <c:v>0.68900132347321752</c:v>
                </c:pt>
                <c:pt idx="675" formatCode="0.0000">
                  <c:v>0.61061867247062995</c:v>
                </c:pt>
                <c:pt idx="676" formatCode="0.0000">
                  <c:v>0.59598310906576546</c:v>
                </c:pt>
                <c:pt idx="677" formatCode="0.0000">
                  <c:v>0.50622955040672069</c:v>
                </c:pt>
                <c:pt idx="678" formatCode="0.0000">
                  <c:v>0.50912142381913283</c:v>
                </c:pt>
                <c:pt idx="679" formatCode="0.0000">
                  <c:v>0.45874661271934741</c:v>
                </c:pt>
                <c:pt idx="680" formatCode="0.0000">
                  <c:v>0.37683342969329992</c:v>
                </c:pt>
                <c:pt idx="681" formatCode="0.0000">
                  <c:v>0.3627272675551465</c:v>
                </c:pt>
                <c:pt idx="682" formatCode="0.0000">
                  <c:v>0.2809039013764269</c:v>
                </c:pt>
                <c:pt idx="683" formatCode="0.0000">
                  <c:v>0.21468610130060692</c:v>
                </c:pt>
                <c:pt idx="684" formatCode="0.0000">
                  <c:v>0.13806967324684122</c:v>
                </c:pt>
                <c:pt idx="685" formatCode="0.0000">
                  <c:v>0.11476851101175782</c:v>
                </c:pt>
                <c:pt idx="686" formatCode="0.0000">
                  <c:v>0.10999690553624006</c:v>
                </c:pt>
                <c:pt idx="687" formatCode="0.0000">
                  <c:v>0.12465950693007123</c:v>
                </c:pt>
                <c:pt idx="688" formatCode="0.0000">
                  <c:v>0.11394229581978699</c:v>
                </c:pt>
                <c:pt idx="689" formatCode="0.0000">
                  <c:v>1.8940661415708069</c:v>
                </c:pt>
                <c:pt idx="690" formatCode="0.0000">
                  <c:v>1.2414333156296367</c:v>
                </c:pt>
                <c:pt idx="691" formatCode="0.0000">
                  <c:v>0.59136552401300213</c:v>
                </c:pt>
                <c:pt idx="692" formatCode="0.0000">
                  <c:v>0.51933588448133494</c:v>
                </c:pt>
                <c:pt idx="693" formatCode="0.0000">
                  <c:v>0.56325770566971511</c:v>
                </c:pt>
                <c:pt idx="694" formatCode="0.0000">
                  <c:v>2.3541059649392904</c:v>
                </c:pt>
                <c:pt idx="695" formatCode="0.0000">
                  <c:v>1.2173009176209393</c:v>
                </c:pt>
                <c:pt idx="696" formatCode="0.0000">
                  <c:v>0.90509040422848308</c:v>
                </c:pt>
                <c:pt idx="697" formatCode="0.0000">
                  <c:v>0.80225927341937486</c:v>
                </c:pt>
                <c:pt idx="698" formatCode="0.0000">
                  <c:v>0.70482833396989064</c:v>
                </c:pt>
                <c:pt idx="699" formatCode="0.0000">
                  <c:v>1.1471251532060367</c:v>
                </c:pt>
                <c:pt idx="700" formatCode="0.0000">
                  <c:v>2.417168432115973</c:v>
                </c:pt>
                <c:pt idx="701" formatCode="0.0000">
                  <c:v>1.0495669523588329</c:v>
                </c:pt>
                <c:pt idx="702" formatCode="0.0000">
                  <c:v>0.94195441029277194</c:v>
                </c:pt>
                <c:pt idx="703" formatCode="0.0000">
                  <c:v>0.83991178615506201</c:v>
                </c:pt>
                <c:pt idx="704" formatCode="0.0000">
                  <c:v>0.74295179322291793</c:v>
                </c:pt>
                <c:pt idx="705" formatCode="0.0000">
                  <c:v>0.65067953160197423</c:v>
                </c:pt>
                <c:pt idx="706" formatCode="0.0000">
                  <c:v>0.56130301548836292</c:v>
                </c:pt>
                <c:pt idx="707" formatCode="0.0000">
                  <c:v>0.47309114962632826</c:v>
                </c:pt>
                <c:pt idx="708" formatCode="0.0000">
                  <c:v>0.38793516979187481</c:v>
                </c:pt>
                <c:pt idx="709" formatCode="0.0000">
                  <c:v>0.30565741134549135</c:v>
                </c:pt>
                <c:pt idx="710" formatCode="0.0000">
                  <c:v>0.22564069045047316</c:v>
                </c:pt>
                <c:pt idx="711" formatCode="0.0000">
                  <c:v>0.15225440990981107</c:v>
                </c:pt>
                <c:pt idx="712" formatCode="0.0000">
                  <c:v>9.5572444729643713E-2</c:v>
                </c:pt>
                <c:pt idx="713" formatCode="0.0000">
                  <c:v>8.5474086958808537E-2</c:v>
                </c:pt>
                <c:pt idx="714" formatCode="0.0000">
                  <c:v>8.311246792428155E-2</c:v>
                </c:pt>
                <c:pt idx="715" formatCode="0.0000">
                  <c:v>8.2041413590674864E-2</c:v>
                </c:pt>
                <c:pt idx="716" formatCode="0.0000">
                  <c:v>8.1191202908089774E-2</c:v>
                </c:pt>
                <c:pt idx="717" formatCode="0.0000">
                  <c:v>0.16428796098315304</c:v>
                </c:pt>
                <c:pt idx="718" formatCode="0.0000">
                  <c:v>9.4035040597451131E-2</c:v>
                </c:pt>
                <c:pt idx="719" formatCode="0.0000">
                  <c:v>8.1203426118127239E-2</c:v>
                </c:pt>
                <c:pt idx="720" formatCode="0.0000">
                  <c:v>0.60908369843007482</c:v>
                </c:pt>
                <c:pt idx="721" formatCode="0.0000">
                  <c:v>0.25196588187521901</c:v>
                </c:pt>
                <c:pt idx="722" formatCode="0.0000">
                  <c:v>0.19576483588981153</c:v>
                </c:pt>
                <c:pt idx="723" formatCode="0.0000">
                  <c:v>3.1577429460252251</c:v>
                </c:pt>
                <c:pt idx="724" formatCode="0.0000">
                  <c:v>0.52992389944633911</c:v>
                </c:pt>
                <c:pt idx="725" formatCode="0.0000">
                  <c:v>0.44242599787196157</c:v>
                </c:pt>
                <c:pt idx="726" formatCode="0.0000">
                  <c:v>2.4768637863133214</c:v>
                </c:pt>
                <c:pt idx="727" formatCode="0.0000">
                  <c:v>0.76667144000617327</c:v>
                </c:pt>
                <c:pt idx="728" formatCode="0.0000">
                  <c:v>0.67098142684937756</c:v>
                </c:pt>
                <c:pt idx="729" formatCode="0.0000">
                  <c:v>5.9180898405006719</c:v>
                </c:pt>
                <c:pt idx="730" formatCode="0.0000">
                  <c:v>1.2267163205116873</c:v>
                </c:pt>
                <c:pt idx="731" formatCode="0.0000">
                  <c:v>1.2030887556042489</c:v>
                </c:pt>
                <c:pt idx="732" formatCode="0.0000">
                  <c:v>1.3997613353422695</c:v>
                </c:pt>
                <c:pt idx="733" formatCode="0.0000">
                  <c:v>1.2682970134628708</c:v>
                </c:pt>
                <c:pt idx="734" formatCode="0.0000">
                  <c:v>1.2806591994497931</c:v>
                </c:pt>
                <c:pt idx="735" formatCode="0.0000">
                  <c:v>1.243876202132892</c:v>
                </c:pt>
              </c:numCache>
            </c:numRef>
          </c:yVal>
          <c:smooth val="0"/>
          <c:extLst>
            <c:ext xmlns:c16="http://schemas.microsoft.com/office/drawing/2014/chart" uri="{C3380CC4-5D6E-409C-BE32-E72D297353CC}">
              <c16:uniqueId val="{00000001-80BF-2C40-BB57-6238225301C6}"/>
            </c:ext>
          </c:extLst>
        </c:ser>
        <c:ser>
          <c:idx val="1"/>
          <c:order val="2"/>
          <c:tx>
            <c:v>Periodo de calentamiento</c:v>
          </c:tx>
          <c:spPr>
            <a:ln w="19050" cap="rnd">
              <a:solidFill>
                <a:srgbClr val="FF0000"/>
              </a:solidFill>
              <a:prstDash val="dash"/>
              <a:round/>
            </a:ln>
            <a:effectLst/>
          </c:spPr>
          <c:marker>
            <c:symbol val="none"/>
          </c:marker>
          <c:xVal>
            <c:numRef>
              <c:f>Entradas!$K$56:$K$57</c:f>
              <c:numCache>
                <c:formatCode>General</c:formatCode>
                <c:ptCount val="2"/>
                <c:pt idx="0">
                  <c:v>60</c:v>
                </c:pt>
                <c:pt idx="1">
                  <c:v>60</c:v>
                </c:pt>
              </c:numCache>
            </c:numRef>
          </c:xVal>
          <c:yVal>
            <c:numRef>
              <c:f>Entradas!$L$56:$L$57</c:f>
              <c:numCache>
                <c:formatCode>General</c:formatCode>
                <c:ptCount val="2"/>
                <c:pt idx="0">
                  <c:v>0</c:v>
                </c:pt>
                <c:pt idx="1">
                  <c:v>12.04311461885187</c:v>
                </c:pt>
              </c:numCache>
            </c:numRef>
          </c:yVal>
          <c:smooth val="0"/>
          <c:extLst>
            <c:ext xmlns:c16="http://schemas.microsoft.com/office/drawing/2014/chart" uri="{C3380CC4-5D6E-409C-BE32-E72D297353CC}">
              <c16:uniqueId val="{00000001-7576-0841-9C1D-86806377D06C}"/>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Caudal (mm)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Gráfico de calibración de caudal después de la amuna</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autoTitleDeleted val="0"/>
    <c:plotArea>
      <c:layout/>
      <c:scatterChart>
        <c:scatterStyle val="lineMarker"/>
        <c:varyColors val="0"/>
        <c:ser>
          <c:idx val="3"/>
          <c:order val="0"/>
          <c:tx>
            <c:strRef>
              <c:f>Observaciones!$I$5</c:f>
              <c:strCache>
                <c:ptCount val="1"/>
                <c:pt idx="0">
                  <c:v>Caudal observado luego de la amuna - Qobs am (mm)</c:v>
                </c:pt>
              </c:strCache>
            </c:strRef>
          </c:tx>
          <c:spPr>
            <a:ln w="25400" cap="rnd">
              <a:noFill/>
              <a:round/>
            </a:ln>
            <a:effectLst/>
          </c:spPr>
          <c:marker>
            <c:symbol val="circle"/>
            <c:size val="2"/>
            <c:spPr>
              <a:solidFill>
                <a:schemeClr val="tx1"/>
              </a:solidFill>
              <a:ln w="12700">
                <a:noFill/>
              </a:ln>
              <a:effectLst/>
            </c:spPr>
          </c:marker>
          <c:xVal>
            <c:strRef>
              <c:f>Observaciones!$C:$C</c:f>
              <c:strCache>
                <c:ptCount val="735"/>
                <c:pt idx="2">
                  <c:v>Observaciones</c:v>
                </c:pt>
                <c:pt idx="4">
                  <c:v>Día</c:v>
                </c:pt>
                <c:pt idx="5">
                  <c:v>1</c:v>
                </c:pt>
                <c:pt idx="6">
                  <c:v>2</c:v>
                </c:pt>
                <c:pt idx="7">
                  <c:v>3</c:v>
                </c:pt>
                <c:pt idx="8">
                  <c:v>4</c:v>
                </c:pt>
                <c:pt idx="9">
                  <c:v>5</c:v>
                </c:pt>
                <c:pt idx="10">
                  <c:v>6</c:v>
                </c:pt>
                <c:pt idx="11">
                  <c:v>7</c:v>
                </c:pt>
                <c:pt idx="12">
                  <c:v>8</c:v>
                </c:pt>
                <c:pt idx="13">
                  <c:v>9</c:v>
                </c:pt>
                <c:pt idx="14">
                  <c:v>10</c:v>
                </c:pt>
                <c:pt idx="15">
                  <c:v>11</c:v>
                </c:pt>
                <c:pt idx="16">
                  <c:v>12</c:v>
                </c:pt>
                <c:pt idx="17">
                  <c:v>13</c:v>
                </c:pt>
                <c:pt idx="18">
                  <c:v>14</c:v>
                </c:pt>
                <c:pt idx="19">
                  <c:v>15</c:v>
                </c:pt>
                <c:pt idx="20">
                  <c:v>16</c:v>
                </c:pt>
                <c:pt idx="21">
                  <c:v>17</c:v>
                </c:pt>
                <c:pt idx="22">
                  <c:v>18</c:v>
                </c:pt>
                <c:pt idx="23">
                  <c:v>19</c:v>
                </c:pt>
                <c:pt idx="24">
                  <c:v>20</c:v>
                </c:pt>
                <c:pt idx="25">
                  <c:v>21</c:v>
                </c:pt>
                <c:pt idx="26">
                  <c:v>22</c:v>
                </c:pt>
                <c:pt idx="27">
                  <c:v>23</c:v>
                </c:pt>
                <c:pt idx="28">
                  <c:v>24</c:v>
                </c:pt>
                <c:pt idx="29">
                  <c:v>25</c:v>
                </c:pt>
                <c:pt idx="30">
                  <c:v>26</c:v>
                </c:pt>
                <c:pt idx="31">
                  <c:v>27</c:v>
                </c:pt>
                <c:pt idx="32">
                  <c:v>28</c:v>
                </c:pt>
                <c:pt idx="33">
                  <c:v>29</c:v>
                </c:pt>
                <c:pt idx="34">
                  <c:v>30</c:v>
                </c:pt>
                <c:pt idx="35">
                  <c:v>31</c:v>
                </c:pt>
                <c:pt idx="36">
                  <c:v>32</c:v>
                </c:pt>
                <c:pt idx="37">
                  <c:v>33</c:v>
                </c:pt>
                <c:pt idx="38">
                  <c:v>34</c:v>
                </c:pt>
                <c:pt idx="39">
                  <c:v>35</c:v>
                </c:pt>
                <c:pt idx="40">
                  <c:v>36</c:v>
                </c:pt>
                <c:pt idx="41">
                  <c:v>37</c:v>
                </c:pt>
                <c:pt idx="42">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60</c:v>
                </c:pt>
                <c:pt idx="65">
                  <c:v>61</c:v>
                </c:pt>
                <c:pt idx="66">
                  <c:v>62</c:v>
                </c:pt>
                <c:pt idx="67">
                  <c:v>63</c:v>
                </c:pt>
                <c:pt idx="68">
                  <c:v>64</c:v>
                </c:pt>
                <c:pt idx="69">
                  <c:v>65</c:v>
                </c:pt>
                <c:pt idx="70">
                  <c:v>66</c:v>
                </c:pt>
                <c:pt idx="71">
                  <c:v>67</c:v>
                </c:pt>
                <c:pt idx="72">
                  <c:v>68</c:v>
                </c:pt>
                <c:pt idx="73">
                  <c:v>69</c:v>
                </c:pt>
                <c:pt idx="74">
                  <c:v>70</c:v>
                </c:pt>
                <c:pt idx="75">
                  <c:v>71</c:v>
                </c:pt>
                <c:pt idx="76">
                  <c:v>72</c:v>
                </c:pt>
                <c:pt idx="77">
                  <c:v>73</c:v>
                </c:pt>
                <c:pt idx="78">
                  <c:v>74</c:v>
                </c:pt>
                <c:pt idx="79">
                  <c:v>75</c:v>
                </c:pt>
                <c:pt idx="80">
                  <c:v>76</c:v>
                </c:pt>
                <c:pt idx="81">
                  <c:v>77</c:v>
                </c:pt>
                <c:pt idx="82">
                  <c:v>78</c:v>
                </c:pt>
                <c:pt idx="83">
                  <c:v>79</c:v>
                </c:pt>
                <c:pt idx="84">
                  <c:v>80</c:v>
                </c:pt>
                <c:pt idx="85">
                  <c:v>81</c:v>
                </c:pt>
                <c:pt idx="86">
                  <c:v>82</c:v>
                </c:pt>
                <c:pt idx="87">
                  <c:v>83</c:v>
                </c:pt>
                <c:pt idx="88">
                  <c:v>84</c:v>
                </c:pt>
                <c:pt idx="89">
                  <c:v>85</c:v>
                </c:pt>
                <c:pt idx="90">
                  <c:v>86</c:v>
                </c:pt>
                <c:pt idx="91">
                  <c:v>87</c:v>
                </c:pt>
                <c:pt idx="92">
                  <c:v>88</c:v>
                </c:pt>
                <c:pt idx="93">
                  <c:v>89</c:v>
                </c:pt>
                <c:pt idx="94">
                  <c:v>90</c:v>
                </c:pt>
                <c:pt idx="95">
                  <c:v>91</c:v>
                </c:pt>
                <c:pt idx="96">
                  <c:v>92</c:v>
                </c:pt>
                <c:pt idx="97">
                  <c:v>93</c:v>
                </c:pt>
                <c:pt idx="98">
                  <c:v>94</c:v>
                </c:pt>
                <c:pt idx="99">
                  <c:v>95</c:v>
                </c:pt>
                <c:pt idx="100">
                  <c:v>96</c:v>
                </c:pt>
                <c:pt idx="101">
                  <c:v>97</c:v>
                </c:pt>
                <c:pt idx="102">
                  <c:v>98</c:v>
                </c:pt>
                <c:pt idx="103">
                  <c:v>99</c:v>
                </c:pt>
                <c:pt idx="104">
                  <c:v>100</c:v>
                </c:pt>
                <c:pt idx="105">
                  <c:v>101</c:v>
                </c:pt>
                <c:pt idx="106">
                  <c:v>102</c:v>
                </c:pt>
                <c:pt idx="107">
                  <c:v>103</c:v>
                </c:pt>
                <c:pt idx="108">
                  <c:v>104</c:v>
                </c:pt>
                <c:pt idx="109">
                  <c:v>105</c:v>
                </c:pt>
                <c:pt idx="110">
                  <c:v>106</c:v>
                </c:pt>
                <c:pt idx="111">
                  <c:v>107</c:v>
                </c:pt>
                <c:pt idx="112">
                  <c:v>108</c:v>
                </c:pt>
                <c:pt idx="113">
                  <c:v>109</c:v>
                </c:pt>
                <c:pt idx="114">
                  <c:v>110</c:v>
                </c:pt>
                <c:pt idx="115">
                  <c:v>111</c:v>
                </c:pt>
                <c:pt idx="116">
                  <c:v>112</c:v>
                </c:pt>
                <c:pt idx="117">
                  <c:v>113</c:v>
                </c:pt>
                <c:pt idx="118">
                  <c:v>114</c:v>
                </c:pt>
                <c:pt idx="119">
                  <c:v>115</c:v>
                </c:pt>
                <c:pt idx="120">
                  <c:v>116</c:v>
                </c:pt>
                <c:pt idx="121">
                  <c:v>117</c:v>
                </c:pt>
                <c:pt idx="122">
                  <c:v>118</c:v>
                </c:pt>
                <c:pt idx="123">
                  <c:v>119</c:v>
                </c:pt>
                <c:pt idx="124">
                  <c:v>120</c:v>
                </c:pt>
                <c:pt idx="125">
                  <c:v>121</c:v>
                </c:pt>
                <c:pt idx="126">
                  <c:v>122</c:v>
                </c:pt>
                <c:pt idx="127">
                  <c:v>123</c:v>
                </c:pt>
                <c:pt idx="128">
                  <c:v>124</c:v>
                </c:pt>
                <c:pt idx="129">
                  <c:v>125</c:v>
                </c:pt>
                <c:pt idx="130">
                  <c:v>126</c:v>
                </c:pt>
                <c:pt idx="131">
                  <c:v>127</c:v>
                </c:pt>
                <c:pt idx="132">
                  <c:v>128</c:v>
                </c:pt>
                <c:pt idx="133">
                  <c:v>129</c:v>
                </c:pt>
                <c:pt idx="134">
                  <c:v>130</c:v>
                </c:pt>
                <c:pt idx="135">
                  <c:v>131</c:v>
                </c:pt>
                <c:pt idx="136">
                  <c:v>132</c:v>
                </c:pt>
                <c:pt idx="137">
                  <c:v>133</c:v>
                </c:pt>
                <c:pt idx="138">
                  <c:v>134</c:v>
                </c:pt>
                <c:pt idx="139">
                  <c:v>135</c:v>
                </c:pt>
                <c:pt idx="140">
                  <c:v>136</c:v>
                </c:pt>
                <c:pt idx="141">
                  <c:v>137</c:v>
                </c:pt>
                <c:pt idx="142">
                  <c:v>138</c:v>
                </c:pt>
                <c:pt idx="143">
                  <c:v>139</c:v>
                </c:pt>
                <c:pt idx="144">
                  <c:v>140</c:v>
                </c:pt>
                <c:pt idx="145">
                  <c:v>141</c:v>
                </c:pt>
                <c:pt idx="146">
                  <c:v>142</c:v>
                </c:pt>
                <c:pt idx="147">
                  <c:v>143</c:v>
                </c:pt>
                <c:pt idx="148">
                  <c:v>144</c:v>
                </c:pt>
                <c:pt idx="149">
                  <c:v>145</c:v>
                </c:pt>
                <c:pt idx="150">
                  <c:v>146</c:v>
                </c:pt>
                <c:pt idx="151">
                  <c:v>147</c:v>
                </c:pt>
                <c:pt idx="152">
                  <c:v>148</c:v>
                </c:pt>
                <c:pt idx="153">
                  <c:v>149</c:v>
                </c:pt>
                <c:pt idx="154">
                  <c:v>150</c:v>
                </c:pt>
                <c:pt idx="155">
                  <c:v>151</c:v>
                </c:pt>
                <c:pt idx="156">
                  <c:v>152</c:v>
                </c:pt>
                <c:pt idx="157">
                  <c:v>153</c:v>
                </c:pt>
                <c:pt idx="158">
                  <c:v>154</c:v>
                </c:pt>
                <c:pt idx="159">
                  <c:v>155</c:v>
                </c:pt>
                <c:pt idx="160">
                  <c:v>156</c:v>
                </c:pt>
                <c:pt idx="161">
                  <c:v>157</c:v>
                </c:pt>
                <c:pt idx="162">
                  <c:v>158</c:v>
                </c:pt>
                <c:pt idx="163">
                  <c:v>159</c:v>
                </c:pt>
                <c:pt idx="164">
                  <c:v>160</c:v>
                </c:pt>
                <c:pt idx="165">
                  <c:v>161</c:v>
                </c:pt>
                <c:pt idx="166">
                  <c:v>162</c:v>
                </c:pt>
                <c:pt idx="167">
                  <c:v>163</c:v>
                </c:pt>
                <c:pt idx="168">
                  <c:v>164</c:v>
                </c:pt>
                <c:pt idx="169">
                  <c:v>165</c:v>
                </c:pt>
                <c:pt idx="170">
                  <c:v>166</c:v>
                </c:pt>
                <c:pt idx="171">
                  <c:v>167</c:v>
                </c:pt>
                <c:pt idx="172">
                  <c:v>168</c:v>
                </c:pt>
                <c:pt idx="173">
                  <c:v>169</c:v>
                </c:pt>
                <c:pt idx="174">
                  <c:v>170</c:v>
                </c:pt>
                <c:pt idx="175">
                  <c:v>171</c:v>
                </c:pt>
                <c:pt idx="176">
                  <c:v>172</c:v>
                </c:pt>
                <c:pt idx="177">
                  <c:v>173</c:v>
                </c:pt>
                <c:pt idx="178">
                  <c:v>174</c:v>
                </c:pt>
                <c:pt idx="179">
                  <c:v>175</c:v>
                </c:pt>
                <c:pt idx="180">
                  <c:v>176</c:v>
                </c:pt>
                <c:pt idx="181">
                  <c:v>177</c:v>
                </c:pt>
                <c:pt idx="182">
                  <c:v>178</c:v>
                </c:pt>
                <c:pt idx="183">
                  <c:v>179</c:v>
                </c:pt>
                <c:pt idx="184">
                  <c:v>180</c:v>
                </c:pt>
                <c:pt idx="185">
                  <c:v>181</c:v>
                </c:pt>
                <c:pt idx="186">
                  <c:v>182</c:v>
                </c:pt>
                <c:pt idx="187">
                  <c:v>183</c:v>
                </c:pt>
                <c:pt idx="188">
                  <c:v>184</c:v>
                </c:pt>
                <c:pt idx="189">
                  <c:v>185</c:v>
                </c:pt>
                <c:pt idx="190">
                  <c:v>186</c:v>
                </c:pt>
                <c:pt idx="191">
                  <c:v>187</c:v>
                </c:pt>
                <c:pt idx="192">
                  <c:v>188</c:v>
                </c:pt>
                <c:pt idx="193">
                  <c:v>189</c:v>
                </c:pt>
                <c:pt idx="194">
                  <c:v>190</c:v>
                </c:pt>
                <c:pt idx="195">
                  <c:v>191</c:v>
                </c:pt>
                <c:pt idx="196">
                  <c:v>192</c:v>
                </c:pt>
                <c:pt idx="197">
                  <c:v>193</c:v>
                </c:pt>
                <c:pt idx="198">
                  <c:v>194</c:v>
                </c:pt>
                <c:pt idx="199">
                  <c:v>195</c:v>
                </c:pt>
                <c:pt idx="200">
                  <c:v>196</c:v>
                </c:pt>
                <c:pt idx="201">
                  <c:v>197</c:v>
                </c:pt>
                <c:pt idx="202">
                  <c:v>198</c:v>
                </c:pt>
                <c:pt idx="203">
                  <c:v>199</c:v>
                </c:pt>
                <c:pt idx="204">
                  <c:v>200</c:v>
                </c:pt>
                <c:pt idx="205">
                  <c:v>201</c:v>
                </c:pt>
                <c:pt idx="206">
                  <c:v>202</c:v>
                </c:pt>
                <c:pt idx="207">
                  <c:v>203</c:v>
                </c:pt>
                <c:pt idx="208">
                  <c:v>204</c:v>
                </c:pt>
                <c:pt idx="209">
                  <c:v>205</c:v>
                </c:pt>
                <c:pt idx="210">
                  <c:v>206</c:v>
                </c:pt>
                <c:pt idx="211">
                  <c:v>207</c:v>
                </c:pt>
                <c:pt idx="212">
                  <c:v>208</c:v>
                </c:pt>
                <c:pt idx="213">
                  <c:v>209</c:v>
                </c:pt>
                <c:pt idx="214">
                  <c:v>210</c:v>
                </c:pt>
                <c:pt idx="215">
                  <c:v>211</c:v>
                </c:pt>
                <c:pt idx="216">
                  <c:v>212</c:v>
                </c:pt>
                <c:pt idx="217">
                  <c:v>213</c:v>
                </c:pt>
                <c:pt idx="218">
                  <c:v>214</c:v>
                </c:pt>
                <c:pt idx="219">
                  <c:v>215</c:v>
                </c:pt>
                <c:pt idx="220">
                  <c:v>216</c:v>
                </c:pt>
                <c:pt idx="221">
                  <c:v>217</c:v>
                </c:pt>
                <c:pt idx="222">
                  <c:v>218</c:v>
                </c:pt>
                <c:pt idx="223">
                  <c:v>219</c:v>
                </c:pt>
                <c:pt idx="224">
                  <c:v>220</c:v>
                </c:pt>
                <c:pt idx="225">
                  <c:v>221</c:v>
                </c:pt>
                <c:pt idx="226">
                  <c:v>222</c:v>
                </c:pt>
                <c:pt idx="227">
                  <c:v>223</c:v>
                </c:pt>
                <c:pt idx="228">
                  <c:v>224</c:v>
                </c:pt>
                <c:pt idx="229">
                  <c:v>225</c:v>
                </c:pt>
                <c:pt idx="230">
                  <c:v>226</c:v>
                </c:pt>
                <c:pt idx="231">
                  <c:v>227</c:v>
                </c:pt>
                <c:pt idx="232">
                  <c:v>228</c:v>
                </c:pt>
                <c:pt idx="233">
                  <c:v>229</c:v>
                </c:pt>
                <c:pt idx="234">
                  <c:v>230</c:v>
                </c:pt>
                <c:pt idx="235">
                  <c:v>231</c:v>
                </c:pt>
                <c:pt idx="236">
                  <c:v>232</c:v>
                </c:pt>
                <c:pt idx="237">
                  <c:v>233</c:v>
                </c:pt>
                <c:pt idx="238">
                  <c:v>234</c:v>
                </c:pt>
                <c:pt idx="239">
                  <c:v>235</c:v>
                </c:pt>
                <c:pt idx="240">
                  <c:v>236</c:v>
                </c:pt>
                <c:pt idx="241">
                  <c:v>237</c:v>
                </c:pt>
                <c:pt idx="242">
                  <c:v>238</c:v>
                </c:pt>
                <c:pt idx="243">
                  <c:v>239</c:v>
                </c:pt>
                <c:pt idx="244">
                  <c:v>240</c:v>
                </c:pt>
                <c:pt idx="245">
                  <c:v>241</c:v>
                </c:pt>
                <c:pt idx="246">
                  <c:v>242</c:v>
                </c:pt>
                <c:pt idx="247">
                  <c:v>243</c:v>
                </c:pt>
                <c:pt idx="248">
                  <c:v>244</c:v>
                </c:pt>
                <c:pt idx="249">
                  <c:v>245</c:v>
                </c:pt>
                <c:pt idx="250">
                  <c:v>246</c:v>
                </c:pt>
                <c:pt idx="251">
                  <c:v>247</c:v>
                </c:pt>
                <c:pt idx="252">
                  <c:v>248</c:v>
                </c:pt>
                <c:pt idx="253">
                  <c:v>249</c:v>
                </c:pt>
                <c:pt idx="254">
                  <c:v>250</c:v>
                </c:pt>
                <c:pt idx="255">
                  <c:v>251</c:v>
                </c:pt>
                <c:pt idx="256">
                  <c:v>252</c:v>
                </c:pt>
                <c:pt idx="257">
                  <c:v>253</c:v>
                </c:pt>
                <c:pt idx="258">
                  <c:v>254</c:v>
                </c:pt>
                <c:pt idx="259">
                  <c:v>255</c:v>
                </c:pt>
                <c:pt idx="260">
                  <c:v>256</c:v>
                </c:pt>
                <c:pt idx="261">
                  <c:v>257</c:v>
                </c:pt>
                <c:pt idx="262">
                  <c:v>258</c:v>
                </c:pt>
                <c:pt idx="263">
                  <c:v>259</c:v>
                </c:pt>
                <c:pt idx="264">
                  <c:v>260</c:v>
                </c:pt>
                <c:pt idx="265">
                  <c:v>261</c:v>
                </c:pt>
                <c:pt idx="266">
                  <c:v>262</c:v>
                </c:pt>
                <c:pt idx="267">
                  <c:v>263</c:v>
                </c:pt>
                <c:pt idx="268">
                  <c:v>264</c:v>
                </c:pt>
                <c:pt idx="269">
                  <c:v>265</c:v>
                </c:pt>
                <c:pt idx="270">
                  <c:v>266</c:v>
                </c:pt>
                <c:pt idx="271">
                  <c:v>267</c:v>
                </c:pt>
                <c:pt idx="272">
                  <c:v>268</c:v>
                </c:pt>
                <c:pt idx="273">
                  <c:v>269</c:v>
                </c:pt>
                <c:pt idx="274">
                  <c:v>270</c:v>
                </c:pt>
                <c:pt idx="275">
                  <c:v>271</c:v>
                </c:pt>
                <c:pt idx="276">
                  <c:v>272</c:v>
                </c:pt>
                <c:pt idx="277">
                  <c:v>273</c:v>
                </c:pt>
                <c:pt idx="278">
                  <c:v>274</c:v>
                </c:pt>
                <c:pt idx="279">
                  <c:v>275</c:v>
                </c:pt>
                <c:pt idx="280">
                  <c:v>276</c:v>
                </c:pt>
                <c:pt idx="281">
                  <c:v>277</c:v>
                </c:pt>
                <c:pt idx="282">
                  <c:v>278</c:v>
                </c:pt>
                <c:pt idx="283">
                  <c:v>279</c:v>
                </c:pt>
                <c:pt idx="284">
                  <c:v>280</c:v>
                </c:pt>
                <c:pt idx="285">
                  <c:v>281</c:v>
                </c:pt>
                <c:pt idx="286">
                  <c:v>282</c:v>
                </c:pt>
                <c:pt idx="287">
                  <c:v>283</c:v>
                </c:pt>
                <c:pt idx="288">
                  <c:v>284</c:v>
                </c:pt>
                <c:pt idx="289">
                  <c:v>285</c:v>
                </c:pt>
                <c:pt idx="290">
                  <c:v>286</c:v>
                </c:pt>
                <c:pt idx="291">
                  <c:v>287</c:v>
                </c:pt>
                <c:pt idx="292">
                  <c:v>288</c:v>
                </c:pt>
                <c:pt idx="293">
                  <c:v>289</c:v>
                </c:pt>
                <c:pt idx="294">
                  <c:v>290</c:v>
                </c:pt>
                <c:pt idx="295">
                  <c:v>291</c:v>
                </c:pt>
                <c:pt idx="296">
                  <c:v>292</c:v>
                </c:pt>
                <c:pt idx="297">
                  <c:v>293</c:v>
                </c:pt>
                <c:pt idx="298">
                  <c:v>294</c:v>
                </c:pt>
                <c:pt idx="299">
                  <c:v>295</c:v>
                </c:pt>
                <c:pt idx="300">
                  <c:v>296</c:v>
                </c:pt>
                <c:pt idx="301">
                  <c:v>297</c:v>
                </c:pt>
                <c:pt idx="302">
                  <c:v>298</c:v>
                </c:pt>
                <c:pt idx="303">
                  <c:v>299</c:v>
                </c:pt>
                <c:pt idx="304">
                  <c:v>300</c:v>
                </c:pt>
                <c:pt idx="305">
                  <c:v>301</c:v>
                </c:pt>
                <c:pt idx="306">
                  <c:v>302</c:v>
                </c:pt>
                <c:pt idx="307">
                  <c:v>303</c:v>
                </c:pt>
                <c:pt idx="308">
                  <c:v>304</c:v>
                </c:pt>
                <c:pt idx="309">
                  <c:v>305</c:v>
                </c:pt>
                <c:pt idx="310">
                  <c:v>306</c:v>
                </c:pt>
                <c:pt idx="311">
                  <c:v>307</c:v>
                </c:pt>
                <c:pt idx="312">
                  <c:v>308</c:v>
                </c:pt>
                <c:pt idx="313">
                  <c:v>309</c:v>
                </c:pt>
                <c:pt idx="314">
                  <c:v>310</c:v>
                </c:pt>
                <c:pt idx="315">
                  <c:v>311</c:v>
                </c:pt>
                <c:pt idx="316">
                  <c:v>312</c:v>
                </c:pt>
                <c:pt idx="317">
                  <c:v>313</c:v>
                </c:pt>
                <c:pt idx="318">
                  <c:v>314</c:v>
                </c:pt>
                <c:pt idx="319">
                  <c:v>315</c:v>
                </c:pt>
                <c:pt idx="320">
                  <c:v>316</c:v>
                </c:pt>
                <c:pt idx="321">
                  <c:v>317</c:v>
                </c:pt>
                <c:pt idx="322">
                  <c:v>318</c:v>
                </c:pt>
                <c:pt idx="323">
                  <c:v>319</c:v>
                </c:pt>
                <c:pt idx="324">
                  <c:v>320</c:v>
                </c:pt>
                <c:pt idx="325">
                  <c:v>321</c:v>
                </c:pt>
                <c:pt idx="326">
                  <c:v>322</c:v>
                </c:pt>
                <c:pt idx="327">
                  <c:v>323</c:v>
                </c:pt>
                <c:pt idx="328">
                  <c:v>324</c:v>
                </c:pt>
                <c:pt idx="329">
                  <c:v>325</c:v>
                </c:pt>
                <c:pt idx="330">
                  <c:v>326</c:v>
                </c:pt>
                <c:pt idx="331">
                  <c:v>327</c:v>
                </c:pt>
                <c:pt idx="332">
                  <c:v>328</c:v>
                </c:pt>
                <c:pt idx="333">
                  <c:v>329</c:v>
                </c:pt>
                <c:pt idx="334">
                  <c:v>330</c:v>
                </c:pt>
                <c:pt idx="335">
                  <c:v>331</c:v>
                </c:pt>
                <c:pt idx="336">
                  <c:v>332</c:v>
                </c:pt>
                <c:pt idx="337">
                  <c:v>333</c:v>
                </c:pt>
                <c:pt idx="338">
                  <c:v>334</c:v>
                </c:pt>
                <c:pt idx="339">
                  <c:v>335</c:v>
                </c:pt>
                <c:pt idx="340">
                  <c:v>336</c:v>
                </c:pt>
                <c:pt idx="341">
                  <c:v>337</c:v>
                </c:pt>
                <c:pt idx="342">
                  <c:v>338</c:v>
                </c:pt>
                <c:pt idx="343">
                  <c:v>339</c:v>
                </c:pt>
                <c:pt idx="344">
                  <c:v>340</c:v>
                </c:pt>
                <c:pt idx="345">
                  <c:v>341</c:v>
                </c:pt>
                <c:pt idx="346">
                  <c:v>342</c:v>
                </c:pt>
                <c:pt idx="347">
                  <c:v>343</c:v>
                </c:pt>
                <c:pt idx="348">
                  <c:v>344</c:v>
                </c:pt>
                <c:pt idx="349">
                  <c:v>345</c:v>
                </c:pt>
                <c:pt idx="350">
                  <c:v>346</c:v>
                </c:pt>
                <c:pt idx="351">
                  <c:v>347</c:v>
                </c:pt>
                <c:pt idx="352">
                  <c:v>348</c:v>
                </c:pt>
                <c:pt idx="353">
                  <c:v>349</c:v>
                </c:pt>
                <c:pt idx="354">
                  <c:v>350</c:v>
                </c:pt>
                <c:pt idx="355">
                  <c:v>351</c:v>
                </c:pt>
                <c:pt idx="356">
                  <c:v>352</c:v>
                </c:pt>
                <c:pt idx="357">
                  <c:v>353</c:v>
                </c:pt>
                <c:pt idx="358">
                  <c:v>354</c:v>
                </c:pt>
                <c:pt idx="359">
                  <c:v>355</c:v>
                </c:pt>
                <c:pt idx="360">
                  <c:v>356</c:v>
                </c:pt>
                <c:pt idx="361">
                  <c:v>357</c:v>
                </c:pt>
                <c:pt idx="362">
                  <c:v>358</c:v>
                </c:pt>
                <c:pt idx="363">
                  <c:v>359</c:v>
                </c:pt>
                <c:pt idx="364">
                  <c:v>360</c:v>
                </c:pt>
                <c:pt idx="365">
                  <c:v>361</c:v>
                </c:pt>
                <c:pt idx="366">
                  <c:v>362</c:v>
                </c:pt>
                <c:pt idx="367">
                  <c:v>363</c:v>
                </c:pt>
                <c:pt idx="368">
                  <c:v>364</c:v>
                </c:pt>
                <c:pt idx="369">
                  <c:v>365</c:v>
                </c:pt>
                <c:pt idx="370">
                  <c:v>366</c:v>
                </c:pt>
                <c:pt idx="371">
                  <c:v>367</c:v>
                </c:pt>
                <c:pt idx="372">
                  <c:v>368</c:v>
                </c:pt>
                <c:pt idx="373">
                  <c:v>369</c:v>
                </c:pt>
                <c:pt idx="374">
                  <c:v>370</c:v>
                </c:pt>
                <c:pt idx="375">
                  <c:v>371</c:v>
                </c:pt>
                <c:pt idx="376">
                  <c:v>372</c:v>
                </c:pt>
                <c:pt idx="377">
                  <c:v>373</c:v>
                </c:pt>
                <c:pt idx="378">
                  <c:v>374</c:v>
                </c:pt>
                <c:pt idx="379">
                  <c:v>375</c:v>
                </c:pt>
                <c:pt idx="380">
                  <c:v>376</c:v>
                </c:pt>
                <c:pt idx="381">
                  <c:v>377</c:v>
                </c:pt>
                <c:pt idx="382">
                  <c:v>378</c:v>
                </c:pt>
                <c:pt idx="383">
                  <c:v>379</c:v>
                </c:pt>
                <c:pt idx="384">
                  <c:v>380</c:v>
                </c:pt>
                <c:pt idx="385">
                  <c:v>381</c:v>
                </c:pt>
                <c:pt idx="386">
                  <c:v>382</c:v>
                </c:pt>
                <c:pt idx="387">
                  <c:v>383</c:v>
                </c:pt>
                <c:pt idx="388">
                  <c:v>384</c:v>
                </c:pt>
                <c:pt idx="389">
                  <c:v>385</c:v>
                </c:pt>
                <c:pt idx="390">
                  <c:v>386</c:v>
                </c:pt>
                <c:pt idx="391">
                  <c:v>387</c:v>
                </c:pt>
                <c:pt idx="392">
                  <c:v>388</c:v>
                </c:pt>
                <c:pt idx="393">
                  <c:v>389</c:v>
                </c:pt>
                <c:pt idx="394">
                  <c:v>390</c:v>
                </c:pt>
                <c:pt idx="395">
                  <c:v>391</c:v>
                </c:pt>
                <c:pt idx="396">
                  <c:v>392</c:v>
                </c:pt>
                <c:pt idx="397">
                  <c:v>393</c:v>
                </c:pt>
                <c:pt idx="398">
                  <c:v>394</c:v>
                </c:pt>
                <c:pt idx="399">
                  <c:v>395</c:v>
                </c:pt>
                <c:pt idx="400">
                  <c:v>396</c:v>
                </c:pt>
                <c:pt idx="401">
                  <c:v>397</c:v>
                </c:pt>
                <c:pt idx="402">
                  <c:v>398</c:v>
                </c:pt>
                <c:pt idx="403">
                  <c:v>399</c:v>
                </c:pt>
                <c:pt idx="404">
                  <c:v>400</c:v>
                </c:pt>
                <c:pt idx="405">
                  <c:v>401</c:v>
                </c:pt>
                <c:pt idx="406">
                  <c:v>402</c:v>
                </c:pt>
                <c:pt idx="407">
                  <c:v>403</c:v>
                </c:pt>
                <c:pt idx="408">
                  <c:v>404</c:v>
                </c:pt>
                <c:pt idx="409">
                  <c:v>405</c:v>
                </c:pt>
                <c:pt idx="410">
                  <c:v>406</c:v>
                </c:pt>
                <c:pt idx="411">
                  <c:v>407</c:v>
                </c:pt>
                <c:pt idx="412">
                  <c:v>408</c:v>
                </c:pt>
                <c:pt idx="413">
                  <c:v>409</c:v>
                </c:pt>
                <c:pt idx="414">
                  <c:v>410</c:v>
                </c:pt>
                <c:pt idx="415">
                  <c:v>411</c:v>
                </c:pt>
                <c:pt idx="416">
                  <c:v>412</c:v>
                </c:pt>
                <c:pt idx="417">
                  <c:v>413</c:v>
                </c:pt>
                <c:pt idx="418">
                  <c:v>414</c:v>
                </c:pt>
                <c:pt idx="419">
                  <c:v>415</c:v>
                </c:pt>
                <c:pt idx="420">
                  <c:v>416</c:v>
                </c:pt>
                <c:pt idx="421">
                  <c:v>417</c:v>
                </c:pt>
                <c:pt idx="422">
                  <c:v>418</c:v>
                </c:pt>
                <c:pt idx="423">
                  <c:v>419</c:v>
                </c:pt>
                <c:pt idx="424">
                  <c:v>420</c:v>
                </c:pt>
                <c:pt idx="425">
                  <c:v>421</c:v>
                </c:pt>
                <c:pt idx="426">
                  <c:v>422</c:v>
                </c:pt>
                <c:pt idx="427">
                  <c:v>423</c:v>
                </c:pt>
                <c:pt idx="428">
                  <c:v>424</c:v>
                </c:pt>
                <c:pt idx="429">
                  <c:v>425</c:v>
                </c:pt>
                <c:pt idx="430">
                  <c:v>426</c:v>
                </c:pt>
                <c:pt idx="431">
                  <c:v>427</c:v>
                </c:pt>
                <c:pt idx="432">
                  <c:v>428</c:v>
                </c:pt>
                <c:pt idx="433">
                  <c:v>429</c:v>
                </c:pt>
                <c:pt idx="434">
                  <c:v>430</c:v>
                </c:pt>
                <c:pt idx="435">
                  <c:v>431</c:v>
                </c:pt>
                <c:pt idx="436">
                  <c:v>432</c:v>
                </c:pt>
                <c:pt idx="437">
                  <c:v>433</c:v>
                </c:pt>
                <c:pt idx="438">
                  <c:v>434</c:v>
                </c:pt>
                <c:pt idx="439">
                  <c:v>435</c:v>
                </c:pt>
                <c:pt idx="440">
                  <c:v>436</c:v>
                </c:pt>
                <c:pt idx="441">
                  <c:v>437</c:v>
                </c:pt>
                <c:pt idx="442">
                  <c:v>438</c:v>
                </c:pt>
                <c:pt idx="443">
                  <c:v>439</c:v>
                </c:pt>
                <c:pt idx="444">
                  <c:v>440</c:v>
                </c:pt>
                <c:pt idx="445">
                  <c:v>441</c:v>
                </c:pt>
                <c:pt idx="446">
                  <c:v>442</c:v>
                </c:pt>
                <c:pt idx="447">
                  <c:v>443</c:v>
                </c:pt>
                <c:pt idx="448">
                  <c:v>444</c:v>
                </c:pt>
                <c:pt idx="449">
                  <c:v>445</c:v>
                </c:pt>
                <c:pt idx="450">
                  <c:v>446</c:v>
                </c:pt>
                <c:pt idx="451">
                  <c:v>447</c:v>
                </c:pt>
                <c:pt idx="452">
                  <c:v>448</c:v>
                </c:pt>
                <c:pt idx="453">
                  <c:v>449</c:v>
                </c:pt>
                <c:pt idx="454">
                  <c:v>450</c:v>
                </c:pt>
                <c:pt idx="455">
                  <c:v>451</c:v>
                </c:pt>
                <c:pt idx="456">
                  <c:v>452</c:v>
                </c:pt>
                <c:pt idx="457">
                  <c:v>453</c:v>
                </c:pt>
                <c:pt idx="458">
                  <c:v>454</c:v>
                </c:pt>
                <c:pt idx="459">
                  <c:v>455</c:v>
                </c:pt>
                <c:pt idx="460">
                  <c:v>456</c:v>
                </c:pt>
                <c:pt idx="461">
                  <c:v>457</c:v>
                </c:pt>
                <c:pt idx="462">
                  <c:v>458</c:v>
                </c:pt>
                <c:pt idx="463">
                  <c:v>459</c:v>
                </c:pt>
                <c:pt idx="464">
                  <c:v>460</c:v>
                </c:pt>
                <c:pt idx="465">
                  <c:v>461</c:v>
                </c:pt>
                <c:pt idx="466">
                  <c:v>462</c:v>
                </c:pt>
                <c:pt idx="467">
                  <c:v>463</c:v>
                </c:pt>
                <c:pt idx="468">
                  <c:v>464</c:v>
                </c:pt>
                <c:pt idx="469">
                  <c:v>465</c:v>
                </c:pt>
                <c:pt idx="470">
                  <c:v>466</c:v>
                </c:pt>
                <c:pt idx="471">
                  <c:v>467</c:v>
                </c:pt>
                <c:pt idx="472">
                  <c:v>468</c:v>
                </c:pt>
                <c:pt idx="473">
                  <c:v>469</c:v>
                </c:pt>
                <c:pt idx="474">
                  <c:v>470</c:v>
                </c:pt>
                <c:pt idx="475">
                  <c:v>471</c:v>
                </c:pt>
                <c:pt idx="476">
                  <c:v>472</c:v>
                </c:pt>
                <c:pt idx="477">
                  <c:v>473</c:v>
                </c:pt>
                <c:pt idx="478">
                  <c:v>474</c:v>
                </c:pt>
                <c:pt idx="479">
                  <c:v>475</c:v>
                </c:pt>
                <c:pt idx="480">
                  <c:v>476</c:v>
                </c:pt>
                <c:pt idx="481">
                  <c:v>477</c:v>
                </c:pt>
                <c:pt idx="482">
                  <c:v>478</c:v>
                </c:pt>
                <c:pt idx="483">
                  <c:v>479</c:v>
                </c:pt>
                <c:pt idx="484">
                  <c:v>480</c:v>
                </c:pt>
                <c:pt idx="485">
                  <c:v>481</c:v>
                </c:pt>
                <c:pt idx="486">
                  <c:v>482</c:v>
                </c:pt>
                <c:pt idx="487">
                  <c:v>483</c:v>
                </c:pt>
                <c:pt idx="488">
                  <c:v>484</c:v>
                </c:pt>
                <c:pt idx="489">
                  <c:v>485</c:v>
                </c:pt>
                <c:pt idx="490">
                  <c:v>486</c:v>
                </c:pt>
                <c:pt idx="491">
                  <c:v>487</c:v>
                </c:pt>
                <c:pt idx="492">
                  <c:v>488</c:v>
                </c:pt>
                <c:pt idx="493">
                  <c:v>489</c:v>
                </c:pt>
                <c:pt idx="494">
                  <c:v>490</c:v>
                </c:pt>
                <c:pt idx="495">
                  <c:v>491</c:v>
                </c:pt>
                <c:pt idx="496">
                  <c:v>492</c:v>
                </c:pt>
                <c:pt idx="497">
                  <c:v>493</c:v>
                </c:pt>
                <c:pt idx="498">
                  <c:v>494</c:v>
                </c:pt>
                <c:pt idx="499">
                  <c:v>495</c:v>
                </c:pt>
                <c:pt idx="500">
                  <c:v>496</c:v>
                </c:pt>
                <c:pt idx="501">
                  <c:v>497</c:v>
                </c:pt>
                <c:pt idx="502">
                  <c:v>498</c:v>
                </c:pt>
                <c:pt idx="503">
                  <c:v>499</c:v>
                </c:pt>
                <c:pt idx="504">
                  <c:v>500</c:v>
                </c:pt>
                <c:pt idx="505">
                  <c:v>501</c:v>
                </c:pt>
                <c:pt idx="506">
                  <c:v>502</c:v>
                </c:pt>
                <c:pt idx="507">
                  <c:v>503</c:v>
                </c:pt>
                <c:pt idx="508">
                  <c:v>504</c:v>
                </c:pt>
                <c:pt idx="509">
                  <c:v>505</c:v>
                </c:pt>
                <c:pt idx="510">
                  <c:v>506</c:v>
                </c:pt>
                <c:pt idx="511">
                  <c:v>507</c:v>
                </c:pt>
                <c:pt idx="512">
                  <c:v>508</c:v>
                </c:pt>
                <c:pt idx="513">
                  <c:v>509</c:v>
                </c:pt>
                <c:pt idx="514">
                  <c:v>510</c:v>
                </c:pt>
                <c:pt idx="515">
                  <c:v>511</c:v>
                </c:pt>
                <c:pt idx="516">
                  <c:v>512</c:v>
                </c:pt>
                <c:pt idx="517">
                  <c:v>513</c:v>
                </c:pt>
                <c:pt idx="518">
                  <c:v>514</c:v>
                </c:pt>
                <c:pt idx="519">
                  <c:v>515</c:v>
                </c:pt>
                <c:pt idx="520">
                  <c:v>516</c:v>
                </c:pt>
                <c:pt idx="521">
                  <c:v>517</c:v>
                </c:pt>
                <c:pt idx="522">
                  <c:v>518</c:v>
                </c:pt>
                <c:pt idx="523">
                  <c:v>519</c:v>
                </c:pt>
                <c:pt idx="524">
                  <c:v>520</c:v>
                </c:pt>
                <c:pt idx="525">
                  <c:v>521</c:v>
                </c:pt>
                <c:pt idx="526">
                  <c:v>522</c:v>
                </c:pt>
                <c:pt idx="527">
                  <c:v>523</c:v>
                </c:pt>
                <c:pt idx="528">
                  <c:v>524</c:v>
                </c:pt>
                <c:pt idx="529">
                  <c:v>525</c:v>
                </c:pt>
                <c:pt idx="530">
                  <c:v>526</c:v>
                </c:pt>
                <c:pt idx="531">
                  <c:v>527</c:v>
                </c:pt>
                <c:pt idx="532">
                  <c:v>528</c:v>
                </c:pt>
                <c:pt idx="533">
                  <c:v>529</c:v>
                </c:pt>
                <c:pt idx="534">
                  <c:v>530</c:v>
                </c:pt>
                <c:pt idx="535">
                  <c:v>531</c:v>
                </c:pt>
                <c:pt idx="536">
                  <c:v>532</c:v>
                </c:pt>
                <c:pt idx="537">
                  <c:v>533</c:v>
                </c:pt>
                <c:pt idx="538">
                  <c:v>534</c:v>
                </c:pt>
                <c:pt idx="539">
                  <c:v>535</c:v>
                </c:pt>
                <c:pt idx="540">
                  <c:v>536</c:v>
                </c:pt>
                <c:pt idx="541">
                  <c:v>537</c:v>
                </c:pt>
                <c:pt idx="542">
                  <c:v>538</c:v>
                </c:pt>
                <c:pt idx="543">
                  <c:v>539</c:v>
                </c:pt>
                <c:pt idx="544">
                  <c:v>540</c:v>
                </c:pt>
                <c:pt idx="545">
                  <c:v>541</c:v>
                </c:pt>
                <c:pt idx="546">
                  <c:v>542</c:v>
                </c:pt>
                <c:pt idx="547">
                  <c:v>543</c:v>
                </c:pt>
                <c:pt idx="548">
                  <c:v>544</c:v>
                </c:pt>
                <c:pt idx="549">
                  <c:v>545</c:v>
                </c:pt>
                <c:pt idx="550">
                  <c:v>546</c:v>
                </c:pt>
                <c:pt idx="551">
                  <c:v>547</c:v>
                </c:pt>
                <c:pt idx="552">
                  <c:v>548</c:v>
                </c:pt>
                <c:pt idx="553">
                  <c:v>549</c:v>
                </c:pt>
                <c:pt idx="554">
                  <c:v>550</c:v>
                </c:pt>
                <c:pt idx="555">
                  <c:v>551</c:v>
                </c:pt>
                <c:pt idx="556">
                  <c:v>552</c:v>
                </c:pt>
                <c:pt idx="557">
                  <c:v>553</c:v>
                </c:pt>
                <c:pt idx="558">
                  <c:v>554</c:v>
                </c:pt>
                <c:pt idx="559">
                  <c:v>555</c:v>
                </c:pt>
                <c:pt idx="560">
                  <c:v>556</c:v>
                </c:pt>
                <c:pt idx="561">
                  <c:v>557</c:v>
                </c:pt>
                <c:pt idx="562">
                  <c:v>558</c:v>
                </c:pt>
                <c:pt idx="563">
                  <c:v>559</c:v>
                </c:pt>
                <c:pt idx="564">
                  <c:v>560</c:v>
                </c:pt>
                <c:pt idx="565">
                  <c:v>561</c:v>
                </c:pt>
                <c:pt idx="566">
                  <c:v>562</c:v>
                </c:pt>
                <c:pt idx="567">
                  <c:v>563</c:v>
                </c:pt>
                <c:pt idx="568">
                  <c:v>564</c:v>
                </c:pt>
                <c:pt idx="569">
                  <c:v>565</c:v>
                </c:pt>
                <c:pt idx="570">
                  <c:v>566</c:v>
                </c:pt>
                <c:pt idx="571">
                  <c:v>567</c:v>
                </c:pt>
                <c:pt idx="572">
                  <c:v>568</c:v>
                </c:pt>
                <c:pt idx="573">
                  <c:v>569</c:v>
                </c:pt>
                <c:pt idx="574">
                  <c:v>570</c:v>
                </c:pt>
                <c:pt idx="575">
                  <c:v>571</c:v>
                </c:pt>
                <c:pt idx="576">
                  <c:v>572</c:v>
                </c:pt>
                <c:pt idx="577">
                  <c:v>573</c:v>
                </c:pt>
                <c:pt idx="578">
                  <c:v>574</c:v>
                </c:pt>
                <c:pt idx="579">
                  <c:v>575</c:v>
                </c:pt>
                <c:pt idx="580">
                  <c:v>576</c:v>
                </c:pt>
                <c:pt idx="581">
                  <c:v>577</c:v>
                </c:pt>
                <c:pt idx="582">
                  <c:v>578</c:v>
                </c:pt>
                <c:pt idx="583">
                  <c:v>579</c:v>
                </c:pt>
                <c:pt idx="584">
                  <c:v>580</c:v>
                </c:pt>
                <c:pt idx="585">
                  <c:v>581</c:v>
                </c:pt>
                <c:pt idx="586">
                  <c:v>582</c:v>
                </c:pt>
                <c:pt idx="587">
                  <c:v>583</c:v>
                </c:pt>
                <c:pt idx="588">
                  <c:v>584</c:v>
                </c:pt>
                <c:pt idx="589">
                  <c:v>585</c:v>
                </c:pt>
                <c:pt idx="590">
                  <c:v>586</c:v>
                </c:pt>
                <c:pt idx="591">
                  <c:v>587</c:v>
                </c:pt>
                <c:pt idx="592">
                  <c:v>588</c:v>
                </c:pt>
                <c:pt idx="593">
                  <c:v>589</c:v>
                </c:pt>
                <c:pt idx="594">
                  <c:v>590</c:v>
                </c:pt>
                <c:pt idx="595">
                  <c:v>591</c:v>
                </c:pt>
                <c:pt idx="596">
                  <c:v>592</c:v>
                </c:pt>
                <c:pt idx="597">
                  <c:v>593</c:v>
                </c:pt>
                <c:pt idx="598">
                  <c:v>594</c:v>
                </c:pt>
                <c:pt idx="599">
                  <c:v>595</c:v>
                </c:pt>
                <c:pt idx="600">
                  <c:v>596</c:v>
                </c:pt>
                <c:pt idx="601">
                  <c:v>597</c:v>
                </c:pt>
                <c:pt idx="602">
                  <c:v>598</c:v>
                </c:pt>
                <c:pt idx="603">
                  <c:v>599</c:v>
                </c:pt>
                <c:pt idx="604">
                  <c:v>600</c:v>
                </c:pt>
                <c:pt idx="605">
                  <c:v>601</c:v>
                </c:pt>
                <c:pt idx="606">
                  <c:v>602</c:v>
                </c:pt>
                <c:pt idx="607">
                  <c:v>603</c:v>
                </c:pt>
                <c:pt idx="608">
                  <c:v>604</c:v>
                </c:pt>
                <c:pt idx="609">
                  <c:v>605</c:v>
                </c:pt>
                <c:pt idx="610">
                  <c:v>606</c:v>
                </c:pt>
                <c:pt idx="611">
                  <c:v>607</c:v>
                </c:pt>
                <c:pt idx="612">
                  <c:v>608</c:v>
                </c:pt>
                <c:pt idx="613">
                  <c:v>609</c:v>
                </c:pt>
                <c:pt idx="614">
                  <c:v>610</c:v>
                </c:pt>
                <c:pt idx="615">
                  <c:v>611</c:v>
                </c:pt>
                <c:pt idx="616">
                  <c:v>612</c:v>
                </c:pt>
                <c:pt idx="617">
                  <c:v>613</c:v>
                </c:pt>
                <c:pt idx="618">
                  <c:v>614</c:v>
                </c:pt>
                <c:pt idx="619">
                  <c:v>615</c:v>
                </c:pt>
                <c:pt idx="620">
                  <c:v>616</c:v>
                </c:pt>
                <c:pt idx="621">
                  <c:v>617</c:v>
                </c:pt>
                <c:pt idx="622">
                  <c:v>618</c:v>
                </c:pt>
                <c:pt idx="623">
                  <c:v>619</c:v>
                </c:pt>
                <c:pt idx="624">
                  <c:v>620</c:v>
                </c:pt>
                <c:pt idx="625">
                  <c:v>621</c:v>
                </c:pt>
                <c:pt idx="626">
                  <c:v>622</c:v>
                </c:pt>
                <c:pt idx="627">
                  <c:v>623</c:v>
                </c:pt>
                <c:pt idx="628">
                  <c:v>624</c:v>
                </c:pt>
                <c:pt idx="629">
                  <c:v>625</c:v>
                </c:pt>
                <c:pt idx="630">
                  <c:v>626</c:v>
                </c:pt>
                <c:pt idx="631">
                  <c:v>627</c:v>
                </c:pt>
                <c:pt idx="632">
                  <c:v>628</c:v>
                </c:pt>
                <c:pt idx="633">
                  <c:v>629</c:v>
                </c:pt>
                <c:pt idx="634">
                  <c:v>630</c:v>
                </c:pt>
                <c:pt idx="635">
                  <c:v>631</c:v>
                </c:pt>
                <c:pt idx="636">
                  <c:v>632</c:v>
                </c:pt>
                <c:pt idx="637">
                  <c:v>633</c:v>
                </c:pt>
                <c:pt idx="638">
                  <c:v>634</c:v>
                </c:pt>
                <c:pt idx="639">
                  <c:v>635</c:v>
                </c:pt>
                <c:pt idx="640">
                  <c:v>636</c:v>
                </c:pt>
                <c:pt idx="641">
                  <c:v>637</c:v>
                </c:pt>
                <c:pt idx="642">
                  <c:v>638</c:v>
                </c:pt>
                <c:pt idx="643">
                  <c:v>639</c:v>
                </c:pt>
                <c:pt idx="644">
                  <c:v>640</c:v>
                </c:pt>
                <c:pt idx="645">
                  <c:v>641</c:v>
                </c:pt>
                <c:pt idx="646">
                  <c:v>642</c:v>
                </c:pt>
                <c:pt idx="647">
                  <c:v>643</c:v>
                </c:pt>
                <c:pt idx="648">
                  <c:v>644</c:v>
                </c:pt>
                <c:pt idx="649">
                  <c:v>645</c:v>
                </c:pt>
                <c:pt idx="650">
                  <c:v>646</c:v>
                </c:pt>
                <c:pt idx="651">
                  <c:v>647</c:v>
                </c:pt>
                <c:pt idx="652">
                  <c:v>648</c:v>
                </c:pt>
                <c:pt idx="653">
                  <c:v>649</c:v>
                </c:pt>
                <c:pt idx="654">
                  <c:v>650</c:v>
                </c:pt>
                <c:pt idx="655">
                  <c:v>651</c:v>
                </c:pt>
                <c:pt idx="656">
                  <c:v>652</c:v>
                </c:pt>
                <c:pt idx="657">
                  <c:v>653</c:v>
                </c:pt>
                <c:pt idx="658">
                  <c:v>654</c:v>
                </c:pt>
                <c:pt idx="659">
                  <c:v>655</c:v>
                </c:pt>
                <c:pt idx="660">
                  <c:v>656</c:v>
                </c:pt>
                <c:pt idx="661">
                  <c:v>657</c:v>
                </c:pt>
                <c:pt idx="662">
                  <c:v>658</c:v>
                </c:pt>
                <c:pt idx="663">
                  <c:v>659</c:v>
                </c:pt>
                <c:pt idx="664">
                  <c:v>660</c:v>
                </c:pt>
                <c:pt idx="665">
                  <c:v>661</c:v>
                </c:pt>
                <c:pt idx="666">
                  <c:v>662</c:v>
                </c:pt>
                <c:pt idx="667">
                  <c:v>663</c:v>
                </c:pt>
                <c:pt idx="668">
                  <c:v>664</c:v>
                </c:pt>
                <c:pt idx="669">
                  <c:v>665</c:v>
                </c:pt>
                <c:pt idx="670">
                  <c:v>666</c:v>
                </c:pt>
                <c:pt idx="671">
                  <c:v>667</c:v>
                </c:pt>
                <c:pt idx="672">
                  <c:v>668</c:v>
                </c:pt>
                <c:pt idx="673">
                  <c:v>669</c:v>
                </c:pt>
                <c:pt idx="674">
                  <c:v>670</c:v>
                </c:pt>
                <c:pt idx="675">
                  <c:v>671</c:v>
                </c:pt>
                <c:pt idx="676">
                  <c:v>672</c:v>
                </c:pt>
                <c:pt idx="677">
                  <c:v>673</c:v>
                </c:pt>
                <c:pt idx="678">
                  <c:v>674</c:v>
                </c:pt>
                <c:pt idx="679">
                  <c:v>675</c:v>
                </c:pt>
                <c:pt idx="680">
                  <c:v>676</c:v>
                </c:pt>
                <c:pt idx="681">
                  <c:v>677</c:v>
                </c:pt>
                <c:pt idx="682">
                  <c:v>678</c:v>
                </c:pt>
                <c:pt idx="683">
                  <c:v>679</c:v>
                </c:pt>
                <c:pt idx="684">
                  <c:v>680</c:v>
                </c:pt>
                <c:pt idx="685">
                  <c:v>681</c:v>
                </c:pt>
                <c:pt idx="686">
                  <c:v>682</c:v>
                </c:pt>
                <c:pt idx="687">
                  <c:v>683</c:v>
                </c:pt>
                <c:pt idx="688">
                  <c:v>684</c:v>
                </c:pt>
                <c:pt idx="689">
                  <c:v>685</c:v>
                </c:pt>
                <c:pt idx="690">
                  <c:v>686</c:v>
                </c:pt>
                <c:pt idx="691">
                  <c:v>687</c:v>
                </c:pt>
                <c:pt idx="692">
                  <c:v>688</c:v>
                </c:pt>
                <c:pt idx="693">
                  <c:v>689</c:v>
                </c:pt>
                <c:pt idx="694">
                  <c:v>690</c:v>
                </c:pt>
                <c:pt idx="695">
                  <c:v>691</c:v>
                </c:pt>
                <c:pt idx="696">
                  <c:v>692</c:v>
                </c:pt>
                <c:pt idx="697">
                  <c:v>693</c:v>
                </c:pt>
                <c:pt idx="698">
                  <c:v>694</c:v>
                </c:pt>
                <c:pt idx="699">
                  <c:v>695</c:v>
                </c:pt>
                <c:pt idx="700">
                  <c:v>696</c:v>
                </c:pt>
                <c:pt idx="701">
                  <c:v>697</c:v>
                </c:pt>
                <c:pt idx="702">
                  <c:v>698</c:v>
                </c:pt>
                <c:pt idx="703">
                  <c:v>699</c:v>
                </c:pt>
                <c:pt idx="704">
                  <c:v>700</c:v>
                </c:pt>
                <c:pt idx="705">
                  <c:v>701</c:v>
                </c:pt>
                <c:pt idx="706">
                  <c:v>702</c:v>
                </c:pt>
                <c:pt idx="707">
                  <c:v>703</c:v>
                </c:pt>
                <c:pt idx="708">
                  <c:v>704</c:v>
                </c:pt>
                <c:pt idx="709">
                  <c:v>705</c:v>
                </c:pt>
                <c:pt idx="710">
                  <c:v>706</c:v>
                </c:pt>
                <c:pt idx="711">
                  <c:v>707</c:v>
                </c:pt>
                <c:pt idx="712">
                  <c:v>708</c:v>
                </c:pt>
                <c:pt idx="713">
                  <c:v>709</c:v>
                </c:pt>
                <c:pt idx="714">
                  <c:v>710</c:v>
                </c:pt>
                <c:pt idx="715">
                  <c:v>711</c:v>
                </c:pt>
                <c:pt idx="716">
                  <c:v>712</c:v>
                </c:pt>
                <c:pt idx="717">
                  <c:v>713</c:v>
                </c:pt>
                <c:pt idx="718">
                  <c:v>714</c:v>
                </c:pt>
                <c:pt idx="719">
                  <c:v>715</c:v>
                </c:pt>
                <c:pt idx="720">
                  <c:v>716</c:v>
                </c:pt>
                <c:pt idx="721">
                  <c:v>717</c:v>
                </c:pt>
                <c:pt idx="722">
                  <c:v>718</c:v>
                </c:pt>
                <c:pt idx="723">
                  <c:v>719</c:v>
                </c:pt>
                <c:pt idx="724">
                  <c:v>720</c:v>
                </c:pt>
                <c:pt idx="725">
                  <c:v>721</c:v>
                </c:pt>
                <c:pt idx="726">
                  <c:v>722</c:v>
                </c:pt>
                <c:pt idx="727">
                  <c:v>723</c:v>
                </c:pt>
                <c:pt idx="728">
                  <c:v>724</c:v>
                </c:pt>
                <c:pt idx="729">
                  <c:v>725</c:v>
                </c:pt>
                <c:pt idx="730">
                  <c:v>726</c:v>
                </c:pt>
                <c:pt idx="731">
                  <c:v>727</c:v>
                </c:pt>
                <c:pt idx="732">
                  <c:v>728</c:v>
                </c:pt>
                <c:pt idx="733">
                  <c:v>729</c:v>
                </c:pt>
                <c:pt idx="734">
                  <c:v>730</c:v>
                </c:pt>
              </c:strCache>
            </c:strRef>
          </c:xVal>
          <c:yVal>
            <c:numRef>
              <c:f>Observaciones!$I:$I</c:f>
              <c:numCache>
                <c:formatCode>0.0</c:formatCode>
                <c:ptCount val="1048576"/>
                <c:pt idx="4">
                  <c:v>0</c:v>
                </c:pt>
                <c:pt idx="5">
                  <c:v>2.6358852226188021</c:v>
                </c:pt>
                <c:pt idx="6">
                  <c:v>0.84562130567263949</c:v>
                </c:pt>
                <c:pt idx="7">
                  <c:v>1.2544264455099672</c:v>
                </c:pt>
                <c:pt idx="8">
                  <c:v>0.86545968799630535</c:v>
                </c:pt>
                <c:pt idx="9">
                  <c:v>0.87401138708168846</c:v>
                </c:pt>
                <c:pt idx="10">
                  <c:v>1.9049229743664646</c:v>
                </c:pt>
                <c:pt idx="11">
                  <c:v>0.89378298074723239</c:v>
                </c:pt>
                <c:pt idx="12">
                  <c:v>0.8966474132540414</c:v>
                </c:pt>
                <c:pt idx="13">
                  <c:v>0.89853350491710149</c:v>
                </c:pt>
                <c:pt idx="14">
                  <c:v>0.89951518062780633</c:v>
                </c:pt>
                <c:pt idx="15">
                  <c:v>0.90044868298428149</c:v>
                </c:pt>
                <c:pt idx="16">
                  <c:v>2.1076306730857404</c:v>
                </c:pt>
                <c:pt idx="17">
                  <c:v>0.91922953932504359</c:v>
                </c:pt>
                <c:pt idx="18">
                  <c:v>0.92163806911027246</c:v>
                </c:pt>
                <c:pt idx="19">
                  <c:v>0.92322092317354287</c:v>
                </c:pt>
                <c:pt idx="20">
                  <c:v>0.92386977531693359</c:v>
                </c:pt>
                <c:pt idx="21">
                  <c:v>0.9294296188990443</c:v>
                </c:pt>
                <c:pt idx="22">
                  <c:v>0.93132490658292566</c:v>
                </c:pt>
                <c:pt idx="23">
                  <c:v>0.9368486446936386</c:v>
                </c:pt>
                <c:pt idx="24">
                  <c:v>0.94068375861574172</c:v>
                </c:pt>
                <c:pt idx="25">
                  <c:v>0.9452542866849678</c:v>
                </c:pt>
                <c:pt idx="26">
                  <c:v>0.94785144308436564</c:v>
                </c:pt>
                <c:pt idx="27">
                  <c:v>2.9003443044225752</c:v>
                </c:pt>
                <c:pt idx="28">
                  <c:v>0.96642155793051931</c:v>
                </c:pt>
                <c:pt idx="29">
                  <c:v>0.96920014808726296</c:v>
                </c:pt>
                <c:pt idx="30">
                  <c:v>0.97217805225851139</c:v>
                </c:pt>
                <c:pt idx="31">
                  <c:v>0.97412645915117291</c:v>
                </c:pt>
                <c:pt idx="32">
                  <c:v>0.97511677178961997</c:v>
                </c:pt>
                <c:pt idx="33">
                  <c:v>0.97570962148594531</c:v>
                </c:pt>
                <c:pt idx="34">
                  <c:v>0.97728961166030259</c:v>
                </c:pt>
                <c:pt idx="35">
                  <c:v>0.97843217465731191</c:v>
                </c:pt>
                <c:pt idx="36">
                  <c:v>0.97904930894569686</c:v>
                </c:pt>
                <c:pt idx="37">
                  <c:v>0.97938005489074698</c:v>
                </c:pt>
                <c:pt idx="38">
                  <c:v>0.97879863202458151</c:v>
                </c:pt>
                <c:pt idx="39">
                  <c:v>0.97831425306794406</c:v>
                </c:pt>
                <c:pt idx="40">
                  <c:v>0.97695186084766872</c:v>
                </c:pt>
                <c:pt idx="41">
                  <c:v>0.97474491431754573</c:v>
                </c:pt>
                <c:pt idx="42">
                  <c:v>0.9863353621729527</c:v>
                </c:pt>
                <c:pt idx="43">
                  <c:v>0.985730905268144</c:v>
                </c:pt>
                <c:pt idx="44">
                  <c:v>0.98485668224762546</c:v>
                </c:pt>
                <c:pt idx="45">
                  <c:v>3.6446997562800254</c:v>
                </c:pt>
                <c:pt idx="46">
                  <c:v>1.0010754661941275</c:v>
                </c:pt>
                <c:pt idx="47">
                  <c:v>1.0026552322127062</c:v>
                </c:pt>
                <c:pt idx="48">
                  <c:v>1.003476629582901</c:v>
                </c:pt>
                <c:pt idx="49">
                  <c:v>1.0033584525755335</c:v>
                </c:pt>
                <c:pt idx="50">
                  <c:v>1.0028288469022764</c:v>
                </c:pt>
                <c:pt idx="51">
                  <c:v>2.3314911773290614</c:v>
                </c:pt>
                <c:pt idx="52">
                  <c:v>1.0187370675949043</c:v>
                </c:pt>
                <c:pt idx="53">
                  <c:v>1.0307948620481349</c:v>
                </c:pt>
                <c:pt idx="54">
                  <c:v>1.0325484460238321</c:v>
                </c:pt>
                <c:pt idx="55">
                  <c:v>4.7149072951742967</c:v>
                </c:pt>
                <c:pt idx="56">
                  <c:v>1.058524051846675</c:v>
                </c:pt>
                <c:pt idx="57">
                  <c:v>1.0640894235756075</c:v>
                </c:pt>
                <c:pt idx="58">
                  <c:v>6.6289806653156962</c:v>
                </c:pt>
                <c:pt idx="59">
                  <c:v>1.0863569810901652</c:v>
                </c:pt>
                <c:pt idx="60">
                  <c:v>1.0910027378169305</c:v>
                </c:pt>
                <c:pt idx="61">
                  <c:v>1.0945781523867031</c:v>
                </c:pt>
                <c:pt idx="62">
                  <c:v>1.0974786707384765</c:v>
                </c:pt>
                <c:pt idx="63">
                  <c:v>1.0995152269471415</c:v>
                </c:pt>
                <c:pt idx="64">
                  <c:v>1.1006131964738437</c:v>
                </c:pt>
                <c:pt idx="65">
                  <c:v>1.1017960334111263</c:v>
                </c:pt>
                <c:pt idx="66">
                  <c:v>1.1020847122339488</c:v>
                </c:pt>
                <c:pt idx="67">
                  <c:v>1.102257011718865</c:v>
                </c:pt>
                <c:pt idx="68">
                  <c:v>1.1015847950662878</c:v>
                </c:pt>
                <c:pt idx="69">
                  <c:v>1.1024636358102891</c:v>
                </c:pt>
                <c:pt idx="70">
                  <c:v>1.1017978614062895</c:v>
                </c:pt>
                <c:pt idx="71">
                  <c:v>9.7231703399355904</c:v>
                </c:pt>
                <c:pt idx="72">
                  <c:v>1.1184740636137809</c:v>
                </c:pt>
                <c:pt idx="73">
                  <c:v>1.5032030778697645</c:v>
                </c:pt>
                <c:pt idx="74">
                  <c:v>1.1360225468554859</c:v>
                </c:pt>
                <c:pt idx="75">
                  <c:v>3.7541337253690221</c:v>
                </c:pt>
                <c:pt idx="76">
                  <c:v>1.1569525420194617</c:v>
                </c:pt>
                <c:pt idx="77">
                  <c:v>1.1627816753791345</c:v>
                </c:pt>
                <c:pt idx="78">
                  <c:v>1.1692256048646983</c:v>
                </c:pt>
                <c:pt idx="79">
                  <c:v>3.325499759288157</c:v>
                </c:pt>
                <c:pt idx="80">
                  <c:v>1.1861626902123361</c:v>
                </c:pt>
                <c:pt idx="81">
                  <c:v>1.1912898391097353</c:v>
                </c:pt>
                <c:pt idx="82">
                  <c:v>1.1954129007626957</c:v>
                </c:pt>
                <c:pt idx="83">
                  <c:v>1.1995682751960035</c:v>
                </c:pt>
                <c:pt idx="84">
                  <c:v>1.2027280058639476</c:v>
                </c:pt>
                <c:pt idx="85">
                  <c:v>1.2054292199177374</c:v>
                </c:pt>
                <c:pt idx="86">
                  <c:v>1.2078827697618437</c:v>
                </c:pt>
                <c:pt idx="87">
                  <c:v>1.2094246870896819</c:v>
                </c:pt>
                <c:pt idx="88">
                  <c:v>1.2100743922214423</c:v>
                </c:pt>
                <c:pt idx="89">
                  <c:v>1.2098880399378018</c:v>
                </c:pt>
                <c:pt idx="90">
                  <c:v>1.208899531122607</c:v>
                </c:pt>
                <c:pt idx="91">
                  <c:v>1.2179337536047621</c:v>
                </c:pt>
                <c:pt idx="92">
                  <c:v>1.2182991651146349</c:v>
                </c:pt>
                <c:pt idx="93">
                  <c:v>1.218338585899057</c:v>
                </c:pt>
                <c:pt idx="94">
                  <c:v>1.2175628227377493</c:v>
                </c:pt>
                <c:pt idx="95">
                  <c:v>1.2160123734037398</c:v>
                </c:pt>
                <c:pt idx="96">
                  <c:v>1.2137193181452783</c:v>
                </c:pt>
                <c:pt idx="97">
                  <c:v>1.2108727199672047</c:v>
                </c:pt>
                <c:pt idx="98">
                  <c:v>1.207365724187226</c:v>
                </c:pt>
                <c:pt idx="99">
                  <c:v>1.2032322861832678</c:v>
                </c:pt>
                <c:pt idx="100">
                  <c:v>1.1985297595762354</c:v>
                </c:pt>
                <c:pt idx="101">
                  <c:v>1.193340523944233</c:v>
                </c:pt>
                <c:pt idx="102">
                  <c:v>1.1878524646815274</c:v>
                </c:pt>
                <c:pt idx="103">
                  <c:v>1.1823204320767975</c:v>
                </c:pt>
                <c:pt idx="104">
                  <c:v>1.1767872708304321</c:v>
                </c:pt>
                <c:pt idx="105">
                  <c:v>1.1712606313970715</c:v>
                </c:pt>
                <c:pt idx="106">
                  <c:v>1.1662367206191875</c:v>
                </c:pt>
                <c:pt idx="107">
                  <c:v>1.161234777154752</c:v>
                </c:pt>
                <c:pt idx="108">
                  <c:v>1.1558054586189161</c:v>
                </c:pt>
                <c:pt idx="109">
                  <c:v>1.1503141683699076</c:v>
                </c:pt>
                <c:pt idx="110">
                  <c:v>1.1448220079263092</c:v>
                </c:pt>
                <c:pt idx="111">
                  <c:v>1.1393395709688425</c:v>
                </c:pt>
                <c:pt idx="112">
                  <c:v>1.1339091489597584</c:v>
                </c:pt>
                <c:pt idx="113">
                  <c:v>1.1284860295623003</c:v>
                </c:pt>
                <c:pt idx="114">
                  <c:v>1.1230462125999083</c:v>
                </c:pt>
                <c:pt idx="115">
                  <c:v>1.1176152016148655</c:v>
                </c:pt>
                <c:pt idx="116">
                  <c:v>1.1122319856321679</c:v>
                </c:pt>
                <c:pt idx="117">
                  <c:v>1.106834161542378</c:v>
                </c:pt>
                <c:pt idx="118">
                  <c:v>1.1014466417597986</c:v>
                </c:pt>
                <c:pt idx="119">
                  <c:v>1.096073918615279</c:v>
                </c:pt>
                <c:pt idx="120">
                  <c:v>1.1026606863314188</c:v>
                </c:pt>
                <c:pt idx="121">
                  <c:v>1.0993777350791443</c:v>
                </c:pt>
                <c:pt idx="122">
                  <c:v>1.0955494752732831</c:v>
                </c:pt>
                <c:pt idx="123">
                  <c:v>1.0911888519390378</c:v>
                </c:pt>
                <c:pt idx="124">
                  <c:v>1.0863378230777889</c:v>
                </c:pt>
                <c:pt idx="125">
                  <c:v>1.0810243980667649</c:v>
                </c:pt>
                <c:pt idx="126">
                  <c:v>1.0755501727424059</c:v>
                </c:pt>
                <c:pt idx="127">
                  <c:v>1.070068123343253</c:v>
                </c:pt>
                <c:pt idx="128">
                  <c:v>1.0646038517875838</c:v>
                </c:pt>
                <c:pt idx="129">
                  <c:v>1.0591618156560973</c:v>
                </c:pt>
                <c:pt idx="130">
                  <c:v>1.0537429557814022</c:v>
                </c:pt>
                <c:pt idx="131">
                  <c:v>1.0483476214784671</c:v>
                </c:pt>
                <c:pt idx="132">
                  <c:v>1.0429760561164645</c:v>
                </c:pt>
                <c:pt idx="133">
                  <c:v>1.0376399326353729</c:v>
                </c:pt>
                <c:pt idx="134">
                  <c:v>1.0292233815672795</c:v>
                </c:pt>
                <c:pt idx="135">
                  <c:v>1.0170427457086608</c:v>
                </c:pt>
                <c:pt idx="136">
                  <c:v>1.0051658836772461</c:v>
                </c:pt>
                <c:pt idx="137">
                  <c:v>0.99345973082039685</c:v>
                </c:pt>
                <c:pt idx="138">
                  <c:v>0.98190066701823331</c:v>
                </c:pt>
                <c:pt idx="139">
                  <c:v>0.97048325356601384</c:v>
                </c:pt>
                <c:pt idx="140">
                  <c:v>0.95920508902171719</c:v>
                </c:pt>
                <c:pt idx="141">
                  <c:v>0.94806429595935371</c:v>
                </c:pt>
                <c:pt idx="142">
                  <c:v>0.93705910365242417</c:v>
                </c:pt>
                <c:pt idx="143">
                  <c:v>0.92618777855229983</c:v>
                </c:pt>
                <c:pt idx="144">
                  <c:v>0.91544861248231535</c:v>
                </c:pt>
                <c:pt idx="145">
                  <c:v>0.90483992041284722</c:v>
                </c:pt>
                <c:pt idx="146">
                  <c:v>0.894360039830015</c:v>
                </c:pt>
                <c:pt idx="147">
                  <c:v>0.88400733037256152</c:v>
                </c:pt>
                <c:pt idx="148">
                  <c:v>0.87378017351691417</c:v>
                </c:pt>
                <c:pt idx="149">
                  <c:v>0.86367697227387175</c:v>
                </c:pt>
                <c:pt idx="150">
                  <c:v>0.85369615089079409</c:v>
                </c:pt>
                <c:pt idx="151">
                  <c:v>0.84383615455822991</c:v>
                </c:pt>
                <c:pt idx="152">
                  <c:v>0.83409544912075329</c:v>
                </c:pt>
                <c:pt idx="153">
                  <c:v>0.82447252079192057</c:v>
                </c:pt>
                <c:pt idx="154">
                  <c:v>0.81496587587328206</c:v>
                </c:pt>
                <c:pt idx="155">
                  <c:v>0.8055740404773909</c:v>
                </c:pt>
                <c:pt idx="156">
                  <c:v>0.79629556025474912</c:v>
                </c:pt>
                <c:pt idx="157">
                  <c:v>0.93958462625145722</c:v>
                </c:pt>
                <c:pt idx="158">
                  <c:v>0.93718541691504798</c:v>
                </c:pt>
                <c:pt idx="159">
                  <c:v>0.93430584829463126</c:v>
                </c:pt>
                <c:pt idx="160">
                  <c:v>0.93099563604460278</c:v>
                </c:pt>
                <c:pt idx="161">
                  <c:v>0.9197525447923347</c:v>
                </c:pt>
                <c:pt idx="162">
                  <c:v>0.86325164925978148</c:v>
                </c:pt>
                <c:pt idx="163">
                  <c:v>0.80809867132944069</c:v>
                </c:pt>
                <c:pt idx="164">
                  <c:v>0.81481017659428956</c:v>
                </c:pt>
                <c:pt idx="165">
                  <c:v>0.80834704725331585</c:v>
                </c:pt>
                <c:pt idx="166">
                  <c:v>0.76639070978628598</c:v>
                </c:pt>
                <c:pt idx="167">
                  <c:v>0.71915050650717716</c:v>
                </c:pt>
                <c:pt idx="168">
                  <c:v>0.70450636764795949</c:v>
                </c:pt>
                <c:pt idx="169">
                  <c:v>0.69535301692134754</c:v>
                </c:pt>
                <c:pt idx="170">
                  <c:v>0.6871916699564028</c:v>
                </c:pt>
                <c:pt idx="171">
                  <c:v>0.67927479432469462</c:v>
                </c:pt>
                <c:pt idx="172">
                  <c:v>0.67147734005033177</c:v>
                </c:pt>
                <c:pt idx="173">
                  <c:v>0.66377756290169154</c:v>
                </c:pt>
                <c:pt idx="174">
                  <c:v>0.65617087393195539</c:v>
                </c:pt>
                <c:pt idx="175">
                  <c:v>0.64865554380828405</c:v>
                </c:pt>
                <c:pt idx="176">
                  <c:v>0.64123033046338151</c:v>
                </c:pt>
                <c:pt idx="177">
                  <c:v>0.63389408526191504</c:v>
                </c:pt>
                <c:pt idx="178">
                  <c:v>0.62664568747690041</c:v>
                </c:pt>
                <c:pt idx="179">
                  <c:v>0.61948403324707491</c:v>
                </c:pt>
                <c:pt idx="180">
                  <c:v>0.61240803357704732</c:v>
                </c:pt>
                <c:pt idx="181">
                  <c:v>0.6054166138403424</c:v>
                </c:pt>
                <c:pt idx="182">
                  <c:v>0.59850871353416069</c:v>
                </c:pt>
                <c:pt idx="183">
                  <c:v>0.59168328607820797</c:v>
                </c:pt>
                <c:pt idx="184">
                  <c:v>0.58493929862310412</c:v>
                </c:pt>
                <c:pt idx="185">
                  <c:v>0.57827573186261239</c:v>
                </c:pt>
                <c:pt idx="186">
                  <c:v>0.57169157984870722</c:v>
                </c:pt>
                <c:pt idx="187">
                  <c:v>0.56518584980927833</c:v>
                </c:pt>
                <c:pt idx="188">
                  <c:v>0.5587575619684132</c:v>
                </c:pt>
                <c:pt idx="189">
                  <c:v>0.55240574936921227</c:v>
                </c:pt>
                <c:pt idx="190">
                  <c:v>0.54612945769910159</c:v>
                </c:pt>
                <c:pt idx="191">
                  <c:v>0.53992774511760677</c:v>
                </c:pt>
                <c:pt idx="192">
                  <c:v>0.53379968208655049</c:v>
                </c:pt>
                <c:pt idx="193">
                  <c:v>0.52774435120264218</c:v>
                </c:pt>
                <c:pt idx="194">
                  <c:v>0.55692192037094435</c:v>
                </c:pt>
                <c:pt idx="195">
                  <c:v>0.52168277538037766</c:v>
                </c:pt>
                <c:pt idx="196">
                  <c:v>0.51097391139091186</c:v>
                </c:pt>
                <c:pt idx="197">
                  <c:v>0.50439306877098888</c:v>
                </c:pt>
                <c:pt idx="198">
                  <c:v>0.49855405674293762</c:v>
                </c:pt>
                <c:pt idx="199">
                  <c:v>0.49289427782567596</c:v>
                </c:pt>
                <c:pt idx="200">
                  <c:v>0.48731968041627505</c:v>
                </c:pt>
                <c:pt idx="201">
                  <c:v>0.48181397074256777</c:v>
                </c:pt>
                <c:pt idx="202">
                  <c:v>0.47637376680659005</c:v>
                </c:pt>
                <c:pt idx="203">
                  <c:v>0.47236038479014719</c:v>
                </c:pt>
                <c:pt idx="204">
                  <c:v>0.47823024091191901</c:v>
                </c:pt>
                <c:pt idx="205">
                  <c:v>0.64535181915131179</c:v>
                </c:pt>
                <c:pt idx="206">
                  <c:v>0.81027909226538741</c:v>
                </c:pt>
                <c:pt idx="207">
                  <c:v>0.71458746562592157</c:v>
                </c:pt>
                <c:pt idx="208">
                  <c:v>0.65661176177431324</c:v>
                </c:pt>
                <c:pt idx="209">
                  <c:v>0.59939286502954536</c:v>
                </c:pt>
                <c:pt idx="210">
                  <c:v>0.54378864174426755</c:v>
                </c:pt>
                <c:pt idx="211">
                  <c:v>0.49100913317253891</c:v>
                </c:pt>
                <c:pt idx="212">
                  <c:v>0.43979765783059283</c:v>
                </c:pt>
                <c:pt idx="213">
                  <c:v>0.42374949560197905</c:v>
                </c:pt>
                <c:pt idx="214">
                  <c:v>0.41714742716992165</c:v>
                </c:pt>
                <c:pt idx="215">
                  <c:v>0.41215900240862818</c:v>
                </c:pt>
                <c:pt idx="216">
                  <c:v>0.40748396532594028</c:v>
                </c:pt>
                <c:pt idx="217">
                  <c:v>0.40290599556483792</c:v>
                </c:pt>
                <c:pt idx="218">
                  <c:v>0.40111373797668731</c:v>
                </c:pt>
                <c:pt idx="219">
                  <c:v>0.39437750905630753</c:v>
                </c:pt>
                <c:pt idx="220">
                  <c:v>0.38958941528297791</c:v>
                </c:pt>
                <c:pt idx="221">
                  <c:v>0.38516748147923457</c:v>
                </c:pt>
                <c:pt idx="222">
                  <c:v>0.42500310880191838</c:v>
                </c:pt>
                <c:pt idx="223">
                  <c:v>0.38391565506039138</c:v>
                </c:pt>
                <c:pt idx="224">
                  <c:v>0.37768353390100906</c:v>
                </c:pt>
                <c:pt idx="225">
                  <c:v>0.36910072934080601</c:v>
                </c:pt>
                <c:pt idx="226">
                  <c:v>0.36425583422531727</c:v>
                </c:pt>
                <c:pt idx="227">
                  <c:v>0.36007103413060415</c:v>
                </c:pt>
                <c:pt idx="228">
                  <c:v>0.35603512149977035</c:v>
                </c:pt>
                <c:pt idx="229">
                  <c:v>0.35342533516556512</c:v>
                </c:pt>
                <c:pt idx="230">
                  <c:v>0.34836550095916996</c:v>
                </c:pt>
                <c:pt idx="231">
                  <c:v>0.3442995933948747</c:v>
                </c:pt>
                <c:pt idx="232">
                  <c:v>0.34043608419363275</c:v>
                </c:pt>
                <c:pt idx="233">
                  <c:v>0.39599744396811409</c:v>
                </c:pt>
                <c:pt idx="234">
                  <c:v>0.34274757207488749</c:v>
                </c:pt>
                <c:pt idx="235">
                  <c:v>0.33083235292176916</c:v>
                </c:pt>
                <c:pt idx="236">
                  <c:v>0.32581173464129509</c:v>
                </c:pt>
                <c:pt idx="237">
                  <c:v>0.3219704282542864</c:v>
                </c:pt>
                <c:pt idx="238">
                  <c:v>0.31835963200079653</c:v>
                </c:pt>
                <c:pt idx="239">
                  <c:v>0.31482148295479162</c:v>
                </c:pt>
                <c:pt idx="240">
                  <c:v>0.31132936904721575</c:v>
                </c:pt>
                <c:pt idx="241">
                  <c:v>0.30787846279345032</c:v>
                </c:pt>
                <c:pt idx="242">
                  <c:v>0.3044675567914828</c:v>
                </c:pt>
                <c:pt idx="243">
                  <c:v>0.30109604950170304</c:v>
                </c:pt>
                <c:pt idx="244">
                  <c:v>0.29776344500977348</c:v>
                </c:pt>
                <c:pt idx="245">
                  <c:v>0.29446926995156664</c:v>
                </c:pt>
                <c:pt idx="246">
                  <c:v>0.29121305966137612</c:v>
                </c:pt>
                <c:pt idx="247">
                  <c:v>0.287994355807701</c:v>
                </c:pt>
                <c:pt idx="248">
                  <c:v>0.284812705936142</c:v>
                </c:pt>
                <c:pt idx="249">
                  <c:v>0.28166766332964843</c:v>
                </c:pt>
                <c:pt idx="250">
                  <c:v>0.27855878692230485</c:v>
                </c:pt>
                <c:pt idx="251">
                  <c:v>0.27548564122286878</c:v>
                </c:pt>
                <c:pt idx="252">
                  <c:v>0.27244779624078225</c:v>
                </c:pt>
                <c:pt idx="253">
                  <c:v>0.26944482741343478</c:v>
                </c:pt>
                <c:pt idx="254">
                  <c:v>0.26647631553446643</c:v>
                </c:pt>
                <c:pt idx="255">
                  <c:v>0.26354184668306141</c:v>
                </c:pt>
                <c:pt idx="256">
                  <c:v>0.2606410121542132</c:v>
                </c:pt>
                <c:pt idx="257">
                  <c:v>0.25777340838994822</c:v>
                </c:pt>
                <c:pt idx="258">
                  <c:v>0.25493863691149066</c:v>
                </c:pt>
                <c:pt idx="259">
                  <c:v>0.25213630425235978</c:v>
                </c:pt>
                <c:pt idx="260">
                  <c:v>0.24936602189238233</c:v>
                </c:pt>
                <c:pt idx="261">
                  <c:v>0.24662740619260975</c:v>
                </c:pt>
                <c:pt idx="262">
                  <c:v>0.24732644543864157</c:v>
                </c:pt>
                <c:pt idx="263">
                  <c:v>0.24180890429252677</c:v>
                </c:pt>
                <c:pt idx="264">
                  <c:v>0.23869158840083443</c:v>
                </c:pt>
                <c:pt idx="265">
                  <c:v>0.23599766829790536</c:v>
                </c:pt>
                <c:pt idx="266">
                  <c:v>0.23339881650579791</c:v>
                </c:pt>
                <c:pt idx="267">
                  <c:v>0.23084025566549299</c:v>
                </c:pt>
                <c:pt idx="268">
                  <c:v>0.2283126040221761</c:v>
                </c:pt>
                <c:pt idx="269">
                  <c:v>0.22581401625414954</c:v>
                </c:pt>
                <c:pt idx="270">
                  <c:v>0.22334390121313674</c:v>
                </c:pt>
                <c:pt idx="271">
                  <c:v>0.23452734785205781</c:v>
                </c:pt>
                <c:pt idx="272">
                  <c:v>0.33693678225539869</c:v>
                </c:pt>
                <c:pt idx="273">
                  <c:v>0.24730547159680216</c:v>
                </c:pt>
                <c:pt idx="274">
                  <c:v>0.21891900463814945</c:v>
                </c:pt>
                <c:pt idx="275">
                  <c:v>0.2122672486179373</c:v>
                </c:pt>
                <c:pt idx="276">
                  <c:v>0.20924408417670479</c:v>
                </c:pt>
                <c:pt idx="277">
                  <c:v>0.20684478734659503</c:v>
                </c:pt>
                <c:pt idx="278">
                  <c:v>0.20457050751815087</c:v>
                </c:pt>
                <c:pt idx="279">
                  <c:v>0.20233821271095445</c:v>
                </c:pt>
                <c:pt idx="280">
                  <c:v>0.20013387352288081</c:v>
                </c:pt>
                <c:pt idx="281">
                  <c:v>0.19795491370668511</c:v>
                </c:pt>
                <c:pt idx="282">
                  <c:v>0.1958006605893694</c:v>
                </c:pt>
                <c:pt idx="283">
                  <c:v>0.19367076040979925</c:v>
                </c:pt>
                <c:pt idx="284">
                  <c:v>0.19156491532615705</c:v>
                </c:pt>
                <c:pt idx="285">
                  <c:v>0.18948283973697028</c:v>
                </c:pt>
                <c:pt idx="286">
                  <c:v>0.18742425299475879</c:v>
                </c:pt>
                <c:pt idx="287">
                  <c:v>0.21911678276306842</c:v>
                </c:pt>
                <c:pt idx="288">
                  <c:v>0.19101694668892791</c:v>
                </c:pt>
                <c:pt idx="289">
                  <c:v>0.44999818528641633</c:v>
                </c:pt>
                <c:pt idx="290">
                  <c:v>0.36677753778558164</c:v>
                </c:pt>
                <c:pt idx="291">
                  <c:v>1.9397050269185223</c:v>
                </c:pt>
                <c:pt idx="292">
                  <c:v>0.74285838297751672</c:v>
                </c:pt>
                <c:pt idx="293">
                  <c:v>0.75537260103781378</c:v>
                </c:pt>
                <c:pt idx="294">
                  <c:v>0.7574578776616846</c:v>
                </c:pt>
                <c:pt idx="295">
                  <c:v>0.75864102326628435</c:v>
                </c:pt>
                <c:pt idx="296">
                  <c:v>0.76419143427946223</c:v>
                </c:pt>
                <c:pt idx="297">
                  <c:v>0.76682219302289245</c:v>
                </c:pt>
                <c:pt idx="298">
                  <c:v>0.76851303474289678</c:v>
                </c:pt>
                <c:pt idx="299">
                  <c:v>0.7700187569389555</c:v>
                </c:pt>
                <c:pt idx="300">
                  <c:v>0.77153998712831995</c:v>
                </c:pt>
                <c:pt idx="301">
                  <c:v>0.77271498079366774</c:v>
                </c:pt>
                <c:pt idx="302">
                  <c:v>0.77538481952852101</c:v>
                </c:pt>
                <c:pt idx="303">
                  <c:v>0.77691719472067522</c:v>
                </c:pt>
                <c:pt idx="304">
                  <c:v>0.77762875832485023</c:v>
                </c:pt>
                <c:pt idx="305">
                  <c:v>0.77785544160575648</c:v>
                </c:pt>
                <c:pt idx="306">
                  <c:v>0.77722087968814724</c:v>
                </c:pt>
                <c:pt idx="307">
                  <c:v>0.77650100250469534</c:v>
                </c:pt>
                <c:pt idx="308">
                  <c:v>0.74865460883835888</c:v>
                </c:pt>
                <c:pt idx="309">
                  <c:v>0.66750801248270686</c:v>
                </c:pt>
                <c:pt idx="310">
                  <c:v>0.65017176661116127</c:v>
                </c:pt>
                <c:pt idx="311">
                  <c:v>0.55776461986571835</c:v>
                </c:pt>
                <c:pt idx="312">
                  <c:v>0.55810435637808864</c:v>
                </c:pt>
                <c:pt idx="313">
                  <c:v>0.50517441395611606</c:v>
                </c:pt>
                <c:pt idx="314">
                  <c:v>0.42079796275794423</c:v>
                </c:pt>
                <c:pt idx="315">
                  <c:v>0.40430075593978182</c:v>
                </c:pt>
                <c:pt idx="316">
                  <c:v>0.32014445134262381</c:v>
                </c:pt>
                <c:pt idx="317">
                  <c:v>0.25162603447757631</c:v>
                </c:pt>
                <c:pt idx="318">
                  <c:v>0.19421416844071632</c:v>
                </c:pt>
                <c:pt idx="319">
                  <c:v>0.18286000068178032</c:v>
                </c:pt>
                <c:pt idx="320">
                  <c:v>0.17917145579000948</c:v>
                </c:pt>
                <c:pt idx="321">
                  <c:v>0.19312815343983047</c:v>
                </c:pt>
                <c:pt idx="322">
                  <c:v>0.18142173101765863</c:v>
                </c:pt>
                <c:pt idx="323">
                  <c:v>0.76695282265436371</c:v>
                </c:pt>
                <c:pt idx="324">
                  <c:v>0.76989712989498815</c:v>
                </c:pt>
                <c:pt idx="325">
                  <c:v>0.66782310289204905</c:v>
                </c:pt>
                <c:pt idx="326">
                  <c:v>0.59222668578517657</c:v>
                </c:pt>
                <c:pt idx="327">
                  <c:v>0.63014121230304543</c:v>
                </c:pt>
                <c:pt idx="328">
                  <c:v>0.77809072886853958</c:v>
                </c:pt>
                <c:pt idx="329">
                  <c:v>0.78088174333230731</c:v>
                </c:pt>
                <c:pt idx="330">
                  <c:v>0.7812522763852241</c:v>
                </c:pt>
                <c:pt idx="331">
                  <c:v>0.78073439187382176</c:v>
                </c:pt>
                <c:pt idx="332">
                  <c:v>0.77938822021769516</c:v>
                </c:pt>
                <c:pt idx="333">
                  <c:v>0.78144288434563003</c:v>
                </c:pt>
                <c:pt idx="334">
                  <c:v>0.79354449684455419</c:v>
                </c:pt>
                <c:pt idx="335">
                  <c:v>0.79489329753532822</c:v>
                </c:pt>
                <c:pt idx="336">
                  <c:v>0.79530006036135426</c:v>
                </c:pt>
                <c:pt idx="337">
                  <c:v>0.79482711141260565</c:v>
                </c:pt>
                <c:pt idx="338">
                  <c:v>0.7935316066496384</c:v>
                </c:pt>
                <c:pt idx="339">
                  <c:v>0.73236992001678813</c:v>
                </c:pt>
                <c:pt idx="340">
                  <c:v>0.63986387764554975</c:v>
                </c:pt>
                <c:pt idx="341">
                  <c:v>0.5485396102150476</c:v>
                </c:pt>
                <c:pt idx="342">
                  <c:v>0.46035117464305336</c:v>
                </c:pt>
                <c:pt idx="343">
                  <c:v>0.37511620870975271</c:v>
                </c:pt>
                <c:pt idx="344">
                  <c:v>0.29219842692406994</c:v>
                </c:pt>
                <c:pt idx="345">
                  <c:v>0.21599971272471249</c:v>
                </c:pt>
                <c:pt idx="346">
                  <c:v>0.18123362461651843</c:v>
                </c:pt>
                <c:pt idx="347">
                  <c:v>0.17362348051319917</c:v>
                </c:pt>
                <c:pt idx="348">
                  <c:v>0.17054388143723909</c:v>
                </c:pt>
                <c:pt idx="349">
                  <c:v>0.16824011597996574</c:v>
                </c:pt>
                <c:pt idx="350">
                  <c:v>0.16608881011975146</c:v>
                </c:pt>
                <c:pt idx="351">
                  <c:v>0.24027056372470662</c:v>
                </c:pt>
                <c:pt idx="352">
                  <c:v>0.17602344000916559</c:v>
                </c:pt>
                <c:pt idx="353">
                  <c:v>0.16221234771349963</c:v>
                </c:pt>
                <c:pt idx="354">
                  <c:v>0.64366414137024464</c:v>
                </c:pt>
                <c:pt idx="355">
                  <c:v>0.32743932773091122</c:v>
                </c:pt>
                <c:pt idx="356">
                  <c:v>0.26789078907782804</c:v>
                </c:pt>
                <c:pt idx="357">
                  <c:v>0.84251749354534256</c:v>
                </c:pt>
                <c:pt idx="358">
                  <c:v>0.62015373311605204</c:v>
                </c:pt>
                <c:pt idx="359">
                  <c:v>0.52904074118082911</c:v>
                </c:pt>
                <c:pt idx="360">
                  <c:v>0.79576914643851782</c:v>
                </c:pt>
                <c:pt idx="361">
                  <c:v>0.79476142854568022</c:v>
                </c:pt>
                <c:pt idx="362">
                  <c:v>0.76562231624948685</c:v>
                </c:pt>
                <c:pt idx="363">
                  <c:v>3.5190219695095739</c:v>
                </c:pt>
                <c:pt idx="364">
                  <c:v>0.81293431633862812</c:v>
                </c:pt>
                <c:pt idx="365">
                  <c:v>0.81534545370273026</c:v>
                </c:pt>
                <c:pt idx="366">
                  <c:v>0.81916599446896288</c:v>
                </c:pt>
                <c:pt idx="367">
                  <c:v>0.82199530234862006</c:v>
                </c:pt>
                <c:pt idx="368">
                  <c:v>0.82486829513646487</c:v>
                </c:pt>
                <c:pt idx="369">
                  <c:v>0.82741763483772712</c:v>
                </c:pt>
                <c:pt idx="370">
                  <c:v>2.6358852226188021</c:v>
                </c:pt>
                <c:pt idx="371">
                  <c:v>0.84562130567263949</c:v>
                </c:pt>
                <c:pt idx="372">
                  <c:v>1.2544264455099672</c:v>
                </c:pt>
                <c:pt idx="373">
                  <c:v>0.86545968799630535</c:v>
                </c:pt>
                <c:pt idx="374">
                  <c:v>0.87401138708168846</c:v>
                </c:pt>
                <c:pt idx="375">
                  <c:v>1.9049229743664646</c:v>
                </c:pt>
                <c:pt idx="376">
                  <c:v>0.89378298074723239</c:v>
                </c:pt>
                <c:pt idx="377">
                  <c:v>0.8966474132540414</c:v>
                </c:pt>
                <c:pt idx="378">
                  <c:v>0.89853350491710149</c:v>
                </c:pt>
                <c:pt idx="379">
                  <c:v>0.89951518062780633</c:v>
                </c:pt>
                <c:pt idx="380">
                  <c:v>0.90044868298428149</c:v>
                </c:pt>
                <c:pt idx="381">
                  <c:v>2.1076306730857404</c:v>
                </c:pt>
                <c:pt idx="382">
                  <c:v>0.91922953932504359</c:v>
                </c:pt>
                <c:pt idx="383">
                  <c:v>0.92163806911027246</c:v>
                </c:pt>
                <c:pt idx="384">
                  <c:v>0.92322092317354287</c:v>
                </c:pt>
                <c:pt idx="385">
                  <c:v>0.92386977531693359</c:v>
                </c:pt>
                <c:pt idx="386">
                  <c:v>0.9294296188990443</c:v>
                </c:pt>
                <c:pt idx="387">
                  <c:v>0.93132490658292566</c:v>
                </c:pt>
                <c:pt idx="388">
                  <c:v>0.9368486446936386</c:v>
                </c:pt>
                <c:pt idx="389">
                  <c:v>0.94068375861574172</c:v>
                </c:pt>
                <c:pt idx="390">
                  <c:v>0.9452542866849678</c:v>
                </c:pt>
                <c:pt idx="391">
                  <c:v>0.94785144308436564</c:v>
                </c:pt>
                <c:pt idx="392">
                  <c:v>2.9003443044225752</c:v>
                </c:pt>
                <c:pt idx="393">
                  <c:v>0.96642155793051931</c:v>
                </c:pt>
                <c:pt idx="394">
                  <c:v>0.96920014808726296</c:v>
                </c:pt>
                <c:pt idx="395">
                  <c:v>0.97217805225851139</c:v>
                </c:pt>
                <c:pt idx="396">
                  <c:v>0.97412645915117291</c:v>
                </c:pt>
                <c:pt idx="397">
                  <c:v>0.97511677178961997</c:v>
                </c:pt>
                <c:pt idx="398">
                  <c:v>0.97570962148594531</c:v>
                </c:pt>
                <c:pt idx="399">
                  <c:v>0.97728961166030259</c:v>
                </c:pt>
                <c:pt idx="400">
                  <c:v>0.97843217465731191</c:v>
                </c:pt>
                <c:pt idx="401">
                  <c:v>0.97904930894569686</c:v>
                </c:pt>
                <c:pt idx="402">
                  <c:v>0.97938005489074698</c:v>
                </c:pt>
                <c:pt idx="403">
                  <c:v>0.97879863202458151</c:v>
                </c:pt>
                <c:pt idx="404">
                  <c:v>0.97831425306794406</c:v>
                </c:pt>
                <c:pt idx="405">
                  <c:v>0.97695186084766872</c:v>
                </c:pt>
                <c:pt idx="406">
                  <c:v>0.97474491431754573</c:v>
                </c:pt>
                <c:pt idx="407">
                  <c:v>0.9863353621729527</c:v>
                </c:pt>
                <c:pt idx="408">
                  <c:v>0.985730905268144</c:v>
                </c:pt>
                <c:pt idx="409">
                  <c:v>0.98485668224762546</c:v>
                </c:pt>
                <c:pt idx="410">
                  <c:v>3.6446997562800254</c:v>
                </c:pt>
                <c:pt idx="411">
                  <c:v>1.0010754661941275</c:v>
                </c:pt>
                <c:pt idx="412">
                  <c:v>1.0026552322127062</c:v>
                </c:pt>
                <c:pt idx="413">
                  <c:v>1.003476629582901</c:v>
                </c:pt>
                <c:pt idx="414">
                  <c:v>1.0033584525755335</c:v>
                </c:pt>
                <c:pt idx="415">
                  <c:v>1.0028288469022764</c:v>
                </c:pt>
                <c:pt idx="416">
                  <c:v>2.3314911773290614</c:v>
                </c:pt>
                <c:pt idx="417">
                  <c:v>1.0187370675949043</c:v>
                </c:pt>
                <c:pt idx="418">
                  <c:v>1.0307948620481349</c:v>
                </c:pt>
                <c:pt idx="419">
                  <c:v>1.0325484460238321</c:v>
                </c:pt>
                <c:pt idx="420">
                  <c:v>4.7149072951742967</c:v>
                </c:pt>
                <c:pt idx="421">
                  <c:v>1.058524051846675</c:v>
                </c:pt>
                <c:pt idx="422">
                  <c:v>1.0640894235756075</c:v>
                </c:pt>
                <c:pt idx="423">
                  <c:v>6.6289806653156962</c:v>
                </c:pt>
                <c:pt idx="424">
                  <c:v>1.0863569810901652</c:v>
                </c:pt>
                <c:pt idx="425">
                  <c:v>1.0910027378169305</c:v>
                </c:pt>
                <c:pt idx="426">
                  <c:v>1.0945781523867031</c:v>
                </c:pt>
                <c:pt idx="427">
                  <c:v>1.0974786707384765</c:v>
                </c:pt>
                <c:pt idx="428">
                  <c:v>1.0995152269471415</c:v>
                </c:pt>
                <c:pt idx="429">
                  <c:v>1.1006131964738437</c:v>
                </c:pt>
                <c:pt idx="430">
                  <c:v>1.1017960334111263</c:v>
                </c:pt>
                <c:pt idx="431">
                  <c:v>1.1020847122339488</c:v>
                </c:pt>
                <c:pt idx="432">
                  <c:v>1.102257011718865</c:v>
                </c:pt>
                <c:pt idx="433">
                  <c:v>1.1015847950662878</c:v>
                </c:pt>
                <c:pt idx="434">
                  <c:v>1.1024636358102891</c:v>
                </c:pt>
                <c:pt idx="435">
                  <c:v>1.1017978614062895</c:v>
                </c:pt>
                <c:pt idx="436">
                  <c:v>9.7231703399355904</c:v>
                </c:pt>
                <c:pt idx="437">
                  <c:v>1.1184740636137809</c:v>
                </c:pt>
                <c:pt idx="438">
                  <c:v>1.5032030778697645</c:v>
                </c:pt>
                <c:pt idx="439">
                  <c:v>1.1360225468554859</c:v>
                </c:pt>
                <c:pt idx="440">
                  <c:v>3.7541337253690221</c:v>
                </c:pt>
                <c:pt idx="441">
                  <c:v>1.1569525420194617</c:v>
                </c:pt>
                <c:pt idx="442">
                  <c:v>1.1627816753791345</c:v>
                </c:pt>
                <c:pt idx="443">
                  <c:v>1.1692256048646983</c:v>
                </c:pt>
                <c:pt idx="444">
                  <c:v>3.325499759288157</c:v>
                </c:pt>
                <c:pt idx="445">
                  <c:v>1.1861626902123361</c:v>
                </c:pt>
                <c:pt idx="446">
                  <c:v>1.1912898391097353</c:v>
                </c:pt>
                <c:pt idx="447">
                  <c:v>1.1954129007626957</c:v>
                </c:pt>
                <c:pt idx="448">
                  <c:v>1.1995682751960035</c:v>
                </c:pt>
                <c:pt idx="449">
                  <c:v>1.2027280058639476</c:v>
                </c:pt>
                <c:pt idx="450">
                  <c:v>1.2054292199177374</c:v>
                </c:pt>
                <c:pt idx="451">
                  <c:v>1.2078827697618437</c:v>
                </c:pt>
                <c:pt idx="452">
                  <c:v>1.2094246870896819</c:v>
                </c:pt>
                <c:pt idx="453">
                  <c:v>1.2100743922214423</c:v>
                </c:pt>
                <c:pt idx="454">
                  <c:v>1.2098880399378018</c:v>
                </c:pt>
                <c:pt idx="455">
                  <c:v>1.208899531122607</c:v>
                </c:pt>
                <c:pt idx="456">
                  <c:v>1.2179337536047621</c:v>
                </c:pt>
                <c:pt idx="457">
                  <c:v>1.2182991651146349</c:v>
                </c:pt>
                <c:pt idx="458">
                  <c:v>1.218338585899057</c:v>
                </c:pt>
                <c:pt idx="459">
                  <c:v>1.2175628227377493</c:v>
                </c:pt>
                <c:pt idx="460">
                  <c:v>1.2160123734037398</c:v>
                </c:pt>
                <c:pt idx="461">
                  <c:v>1.2137193181452783</c:v>
                </c:pt>
                <c:pt idx="462">
                  <c:v>1.2108727199672047</c:v>
                </c:pt>
                <c:pt idx="463">
                  <c:v>1.207365724187226</c:v>
                </c:pt>
                <c:pt idx="464">
                  <c:v>1.2032322861832678</c:v>
                </c:pt>
                <c:pt idx="465">
                  <c:v>1.1985297595762354</c:v>
                </c:pt>
                <c:pt idx="466">
                  <c:v>1.193340523944233</c:v>
                </c:pt>
                <c:pt idx="467">
                  <c:v>1.1878524646815274</c:v>
                </c:pt>
                <c:pt idx="468">
                  <c:v>1.1823204320767975</c:v>
                </c:pt>
                <c:pt idx="469">
                  <c:v>1.1767872708304321</c:v>
                </c:pt>
                <c:pt idx="470">
                  <c:v>1.1712606313970715</c:v>
                </c:pt>
                <c:pt idx="471">
                  <c:v>1.1662367206191875</c:v>
                </c:pt>
                <c:pt idx="472">
                  <c:v>1.161234777154752</c:v>
                </c:pt>
                <c:pt idx="473">
                  <c:v>1.1558054586189161</c:v>
                </c:pt>
                <c:pt idx="474">
                  <c:v>1.1503141683699076</c:v>
                </c:pt>
                <c:pt idx="475">
                  <c:v>1.1448220079263092</c:v>
                </c:pt>
                <c:pt idx="476">
                  <c:v>1.1393395709688425</c:v>
                </c:pt>
                <c:pt idx="477">
                  <c:v>1.1339091489597584</c:v>
                </c:pt>
                <c:pt idx="478">
                  <c:v>1.1284860295623003</c:v>
                </c:pt>
                <c:pt idx="479">
                  <c:v>1.1230462125999083</c:v>
                </c:pt>
                <c:pt idx="480">
                  <c:v>1.1176152016148655</c:v>
                </c:pt>
                <c:pt idx="481">
                  <c:v>1.1122319856321679</c:v>
                </c:pt>
                <c:pt idx="482">
                  <c:v>1.106834161542378</c:v>
                </c:pt>
                <c:pt idx="483">
                  <c:v>1.1014466417597986</c:v>
                </c:pt>
                <c:pt idx="484">
                  <c:v>1.096073918615279</c:v>
                </c:pt>
                <c:pt idx="485">
                  <c:v>1.1026606863314188</c:v>
                </c:pt>
                <c:pt idx="486">
                  <c:v>1.0993777350791443</c:v>
                </c:pt>
                <c:pt idx="487">
                  <c:v>1.0955494752732831</c:v>
                </c:pt>
                <c:pt idx="488">
                  <c:v>1.0911888519390378</c:v>
                </c:pt>
                <c:pt idx="489">
                  <c:v>1.0863378230777889</c:v>
                </c:pt>
                <c:pt idx="490">
                  <c:v>1.0810243980667649</c:v>
                </c:pt>
                <c:pt idx="491">
                  <c:v>1.0755501727424059</c:v>
                </c:pt>
                <c:pt idx="492">
                  <c:v>1.070068123343253</c:v>
                </c:pt>
                <c:pt idx="493">
                  <c:v>1.0646038517875838</c:v>
                </c:pt>
                <c:pt idx="494">
                  <c:v>1.0591618156560973</c:v>
                </c:pt>
                <c:pt idx="495">
                  <c:v>1.0537429557814022</c:v>
                </c:pt>
                <c:pt idx="496">
                  <c:v>1.0483476214784671</c:v>
                </c:pt>
                <c:pt idx="497">
                  <c:v>1.0429760561164645</c:v>
                </c:pt>
                <c:pt idx="498">
                  <c:v>1.0376399326353729</c:v>
                </c:pt>
                <c:pt idx="499">
                  <c:v>1.0292233815672795</c:v>
                </c:pt>
                <c:pt idx="500">
                  <c:v>1.0170427457086608</c:v>
                </c:pt>
                <c:pt idx="501">
                  <c:v>1.0051658836772461</c:v>
                </c:pt>
                <c:pt idx="502">
                  <c:v>0.99345973082039685</c:v>
                </c:pt>
                <c:pt idx="503">
                  <c:v>0.98190066701823331</c:v>
                </c:pt>
                <c:pt idx="504">
                  <c:v>0.97048325356601384</c:v>
                </c:pt>
                <c:pt idx="505">
                  <c:v>0.95920508902171719</c:v>
                </c:pt>
                <c:pt idx="506">
                  <c:v>0.94806429595935371</c:v>
                </c:pt>
                <c:pt idx="507">
                  <c:v>0.93705910365242417</c:v>
                </c:pt>
                <c:pt idx="508">
                  <c:v>0.92618777855229983</c:v>
                </c:pt>
                <c:pt idx="509">
                  <c:v>0.91544861248231535</c:v>
                </c:pt>
                <c:pt idx="510">
                  <c:v>0.90483992041284722</c:v>
                </c:pt>
                <c:pt idx="511">
                  <c:v>0.894360039830015</c:v>
                </c:pt>
                <c:pt idx="512">
                  <c:v>0.88400733037256152</c:v>
                </c:pt>
                <c:pt idx="513">
                  <c:v>0.87378017351691417</c:v>
                </c:pt>
                <c:pt idx="514">
                  <c:v>0.86367697227387175</c:v>
                </c:pt>
                <c:pt idx="515">
                  <c:v>0.85369615089079409</c:v>
                </c:pt>
                <c:pt idx="516">
                  <c:v>0.84383615455822991</c:v>
                </c:pt>
                <c:pt idx="517">
                  <c:v>0.83409544912075329</c:v>
                </c:pt>
                <c:pt idx="518">
                  <c:v>0.82447252079192057</c:v>
                </c:pt>
                <c:pt idx="519">
                  <c:v>0.81496587587328206</c:v>
                </c:pt>
                <c:pt idx="520">
                  <c:v>0.8055740404773909</c:v>
                </c:pt>
                <c:pt idx="521">
                  <c:v>0.79629556025474912</c:v>
                </c:pt>
                <c:pt idx="522">
                  <c:v>0.93958462625145722</c:v>
                </c:pt>
                <c:pt idx="523">
                  <c:v>0.93718541691504798</c:v>
                </c:pt>
                <c:pt idx="524">
                  <c:v>0.93430584829463126</c:v>
                </c:pt>
                <c:pt idx="525">
                  <c:v>0.93099563604460278</c:v>
                </c:pt>
                <c:pt idx="526">
                  <c:v>0.9197525447923347</c:v>
                </c:pt>
                <c:pt idx="527">
                  <c:v>0.86325164925978148</c:v>
                </c:pt>
                <c:pt idx="528">
                  <c:v>0.80809867132944069</c:v>
                </c:pt>
                <c:pt idx="529">
                  <c:v>0.81481017659428956</c:v>
                </c:pt>
                <c:pt idx="530">
                  <c:v>0.80834704725331585</c:v>
                </c:pt>
                <c:pt idx="531">
                  <c:v>0.76639070978628598</c:v>
                </c:pt>
                <c:pt idx="532">
                  <c:v>0.71915050650717716</c:v>
                </c:pt>
                <c:pt idx="533">
                  <c:v>0.70450636764795949</c:v>
                </c:pt>
                <c:pt idx="534">
                  <c:v>0.69535301692134754</c:v>
                </c:pt>
                <c:pt idx="535">
                  <c:v>0.6871916699564028</c:v>
                </c:pt>
                <c:pt idx="536">
                  <c:v>0.67927479432469462</c:v>
                </c:pt>
                <c:pt idx="537">
                  <c:v>0.67147734005033177</c:v>
                </c:pt>
                <c:pt idx="538">
                  <c:v>0.66377756290169154</c:v>
                </c:pt>
                <c:pt idx="539">
                  <c:v>0.65617087393195539</c:v>
                </c:pt>
                <c:pt idx="540">
                  <c:v>0.64865554380828405</c:v>
                </c:pt>
                <c:pt idx="541">
                  <c:v>0.64123033046338151</c:v>
                </c:pt>
                <c:pt idx="542">
                  <c:v>0.63389408526191504</c:v>
                </c:pt>
                <c:pt idx="543">
                  <c:v>0.62664568747690041</c:v>
                </c:pt>
                <c:pt idx="544">
                  <c:v>0.61948403324707491</c:v>
                </c:pt>
                <c:pt idx="545">
                  <c:v>0.61240803357704732</c:v>
                </c:pt>
                <c:pt idx="546">
                  <c:v>0.6054166138403424</c:v>
                </c:pt>
                <c:pt idx="547">
                  <c:v>0.59850871353416069</c:v>
                </c:pt>
                <c:pt idx="548">
                  <c:v>0.59168328607820797</c:v>
                </c:pt>
                <c:pt idx="549">
                  <c:v>0.58493929862310412</c:v>
                </c:pt>
                <c:pt idx="550">
                  <c:v>0.57827573186261239</c:v>
                </c:pt>
                <c:pt idx="551">
                  <c:v>0.57169157984870722</c:v>
                </c:pt>
                <c:pt idx="552">
                  <c:v>0.56518584980927833</c:v>
                </c:pt>
                <c:pt idx="553">
                  <c:v>0.5587575619684132</c:v>
                </c:pt>
                <c:pt idx="554">
                  <c:v>0.55240574936921227</c:v>
                </c:pt>
                <c:pt idx="555">
                  <c:v>0.54612945769910159</c:v>
                </c:pt>
                <c:pt idx="556">
                  <c:v>0.53992774511760677</c:v>
                </c:pt>
                <c:pt idx="557">
                  <c:v>0.53379968208655049</c:v>
                </c:pt>
                <c:pt idx="558">
                  <c:v>0.52774435120264218</c:v>
                </c:pt>
                <c:pt idx="559">
                  <c:v>0.55692192037094435</c:v>
                </c:pt>
                <c:pt idx="560">
                  <c:v>0.52168277538037766</c:v>
                </c:pt>
                <c:pt idx="561">
                  <c:v>0.51097391139091186</c:v>
                </c:pt>
                <c:pt idx="562">
                  <c:v>0.50439306877098888</c:v>
                </c:pt>
                <c:pt idx="563">
                  <c:v>0.49855405674293762</c:v>
                </c:pt>
                <c:pt idx="564">
                  <c:v>0.49289427782567596</c:v>
                </c:pt>
                <c:pt idx="565">
                  <c:v>0.48731968041627505</c:v>
                </c:pt>
                <c:pt idx="566">
                  <c:v>0.48181397074256777</c:v>
                </c:pt>
                <c:pt idx="567">
                  <c:v>0.47637376680659005</c:v>
                </c:pt>
                <c:pt idx="568">
                  <c:v>0.47236038479014719</c:v>
                </c:pt>
                <c:pt idx="569">
                  <c:v>0.47823024091191901</c:v>
                </c:pt>
                <c:pt idx="570">
                  <c:v>0.64535181915131179</c:v>
                </c:pt>
                <c:pt idx="571">
                  <c:v>0.81027909226538741</c:v>
                </c:pt>
                <c:pt idx="572">
                  <c:v>0.71458746562592157</c:v>
                </c:pt>
                <c:pt idx="573">
                  <c:v>0.65661176177431324</c:v>
                </c:pt>
                <c:pt idx="574">
                  <c:v>0.59939286502954536</c:v>
                </c:pt>
                <c:pt idx="575">
                  <c:v>0.54378864174426755</c:v>
                </c:pt>
                <c:pt idx="576">
                  <c:v>0.49100913317253891</c:v>
                </c:pt>
                <c:pt idx="577">
                  <c:v>0.43979765783059283</c:v>
                </c:pt>
                <c:pt idx="578">
                  <c:v>0.42374949560197905</c:v>
                </c:pt>
                <c:pt idx="579">
                  <c:v>0.41714742716992165</c:v>
                </c:pt>
                <c:pt idx="580">
                  <c:v>0.41215900240862818</c:v>
                </c:pt>
                <c:pt idx="581">
                  <c:v>0.40748396532594028</c:v>
                </c:pt>
                <c:pt idx="582">
                  <c:v>0.40290599556483792</c:v>
                </c:pt>
                <c:pt idx="583">
                  <c:v>0.40111373797668731</c:v>
                </c:pt>
                <c:pt idx="584">
                  <c:v>0.39437750905630753</c:v>
                </c:pt>
                <c:pt idx="585">
                  <c:v>0.38958941528297791</c:v>
                </c:pt>
                <c:pt idx="586">
                  <c:v>0.38516748147923457</c:v>
                </c:pt>
                <c:pt idx="587">
                  <c:v>0.42500310880191838</c:v>
                </c:pt>
                <c:pt idx="588">
                  <c:v>0.38391565506039138</c:v>
                </c:pt>
                <c:pt idx="589">
                  <c:v>0.37768353390100906</c:v>
                </c:pt>
                <c:pt idx="590">
                  <c:v>0.36910072934080601</c:v>
                </c:pt>
                <c:pt idx="591">
                  <c:v>0.36425583422531727</c:v>
                </c:pt>
                <c:pt idx="592">
                  <c:v>0.36007103413060415</c:v>
                </c:pt>
                <c:pt idx="593">
                  <c:v>0.35603512149977035</c:v>
                </c:pt>
                <c:pt idx="594">
                  <c:v>0.35342533516556512</c:v>
                </c:pt>
                <c:pt idx="595">
                  <c:v>0.34836550095916996</c:v>
                </c:pt>
                <c:pt idx="596">
                  <c:v>0.3442995933948747</c:v>
                </c:pt>
                <c:pt idx="597">
                  <c:v>0.34043608419363275</c:v>
                </c:pt>
                <c:pt idx="598">
                  <c:v>0.39599744396811409</c:v>
                </c:pt>
                <c:pt idx="599">
                  <c:v>0.34274757207488749</c:v>
                </c:pt>
                <c:pt idx="600">
                  <c:v>0.33083235292176916</c:v>
                </c:pt>
                <c:pt idx="601">
                  <c:v>0.32581173464129509</c:v>
                </c:pt>
                <c:pt idx="602">
                  <c:v>0.3219704282542864</c:v>
                </c:pt>
                <c:pt idx="603">
                  <c:v>0.31835963200079653</c:v>
                </c:pt>
                <c:pt idx="604">
                  <c:v>0.31482148295479162</c:v>
                </c:pt>
                <c:pt idx="605">
                  <c:v>0.31132936904721575</c:v>
                </c:pt>
                <c:pt idx="606">
                  <c:v>0.30787846279345032</c:v>
                </c:pt>
                <c:pt idx="607">
                  <c:v>0.3044675567914828</c:v>
                </c:pt>
                <c:pt idx="608">
                  <c:v>0.30109604950170304</c:v>
                </c:pt>
                <c:pt idx="609">
                  <c:v>0.29776344500977348</c:v>
                </c:pt>
                <c:pt idx="610">
                  <c:v>0.29446926995156664</c:v>
                </c:pt>
                <c:pt idx="611">
                  <c:v>0.29121305966137612</c:v>
                </c:pt>
                <c:pt idx="612">
                  <c:v>0.287994355807701</c:v>
                </c:pt>
                <c:pt idx="613">
                  <c:v>0.284812705936142</c:v>
                </c:pt>
                <c:pt idx="614">
                  <c:v>0.28166766332964843</c:v>
                </c:pt>
                <c:pt idx="615">
                  <c:v>0.27855878692230485</c:v>
                </c:pt>
                <c:pt idx="616">
                  <c:v>0.27548564122286878</c:v>
                </c:pt>
                <c:pt idx="617">
                  <c:v>0.27244779624078225</c:v>
                </c:pt>
                <c:pt idx="618">
                  <c:v>0.26944482741343478</c:v>
                </c:pt>
                <c:pt idx="619">
                  <c:v>0.26647631553446643</c:v>
                </c:pt>
                <c:pt idx="620">
                  <c:v>0.26354184668306141</c:v>
                </c:pt>
                <c:pt idx="621">
                  <c:v>0.2606410121542132</c:v>
                </c:pt>
                <c:pt idx="622">
                  <c:v>0.25777340838994822</c:v>
                </c:pt>
                <c:pt idx="623">
                  <c:v>0.25493863691149066</c:v>
                </c:pt>
                <c:pt idx="624">
                  <c:v>0.25213630425235978</c:v>
                </c:pt>
                <c:pt idx="625">
                  <c:v>0.24936602189238233</c:v>
                </c:pt>
                <c:pt idx="626">
                  <c:v>0.24662740619260975</c:v>
                </c:pt>
                <c:pt idx="627">
                  <c:v>0.24732644543864157</c:v>
                </c:pt>
                <c:pt idx="628">
                  <c:v>0.24180890429252677</c:v>
                </c:pt>
                <c:pt idx="629">
                  <c:v>0.23869158840083443</c:v>
                </c:pt>
                <c:pt idx="630">
                  <c:v>0.23599766829790536</c:v>
                </c:pt>
                <c:pt idx="631">
                  <c:v>0.23339881650579791</c:v>
                </c:pt>
                <c:pt idx="632">
                  <c:v>0.23084025566549299</c:v>
                </c:pt>
                <c:pt idx="633">
                  <c:v>0.2283126040221761</c:v>
                </c:pt>
                <c:pt idx="634">
                  <c:v>0.22581401625414954</c:v>
                </c:pt>
                <c:pt idx="635">
                  <c:v>0.22334390121313674</c:v>
                </c:pt>
                <c:pt idx="636">
                  <c:v>0.23452734785205781</c:v>
                </c:pt>
                <c:pt idx="637">
                  <c:v>0.33693678225539869</c:v>
                </c:pt>
                <c:pt idx="638">
                  <c:v>0.24730547159680216</c:v>
                </c:pt>
                <c:pt idx="639">
                  <c:v>0.21891900463814945</c:v>
                </c:pt>
                <c:pt idx="640">
                  <c:v>0.2122672486179373</c:v>
                </c:pt>
                <c:pt idx="641">
                  <c:v>0.20924408417670479</c:v>
                </c:pt>
                <c:pt idx="642">
                  <c:v>0.20684478734659503</c:v>
                </c:pt>
                <c:pt idx="643">
                  <c:v>0.20457050751815087</c:v>
                </c:pt>
                <c:pt idx="644">
                  <c:v>0.20233821271095445</c:v>
                </c:pt>
                <c:pt idx="645">
                  <c:v>0.20013387352288081</c:v>
                </c:pt>
                <c:pt idx="646">
                  <c:v>0.19795491370668511</c:v>
                </c:pt>
                <c:pt idx="647">
                  <c:v>0.1958006605893694</c:v>
                </c:pt>
                <c:pt idx="648">
                  <c:v>0.19367076040979925</c:v>
                </c:pt>
                <c:pt idx="649">
                  <c:v>0.19156491532615705</c:v>
                </c:pt>
                <c:pt idx="650">
                  <c:v>0.18948283973697028</c:v>
                </c:pt>
                <c:pt idx="651">
                  <c:v>0.18742425299475879</c:v>
                </c:pt>
                <c:pt idx="652">
                  <c:v>0.21911678276306842</c:v>
                </c:pt>
                <c:pt idx="653">
                  <c:v>0.19101694668892791</c:v>
                </c:pt>
                <c:pt idx="654">
                  <c:v>0.44999818528641633</c:v>
                </c:pt>
                <c:pt idx="655">
                  <c:v>0.36677753778558164</c:v>
                </c:pt>
                <c:pt idx="656">
                  <c:v>1.9397050269185223</c:v>
                </c:pt>
                <c:pt idx="657">
                  <c:v>0.74285838297751672</c:v>
                </c:pt>
                <c:pt idx="658">
                  <c:v>0.75537260103781378</c:v>
                </c:pt>
                <c:pt idx="659">
                  <c:v>0.7574578776616846</c:v>
                </c:pt>
                <c:pt idx="660">
                  <c:v>0.75864102326628435</c:v>
                </c:pt>
                <c:pt idx="661">
                  <c:v>0.76419143427946223</c:v>
                </c:pt>
                <c:pt idx="662">
                  <c:v>0.76682219302289245</c:v>
                </c:pt>
                <c:pt idx="663">
                  <c:v>0.76851303474289678</c:v>
                </c:pt>
                <c:pt idx="664">
                  <c:v>0.7700187569389555</c:v>
                </c:pt>
                <c:pt idx="665">
                  <c:v>0.77153998712831995</c:v>
                </c:pt>
                <c:pt idx="666">
                  <c:v>0.77271498079366774</c:v>
                </c:pt>
                <c:pt idx="667">
                  <c:v>0.77538481952852101</c:v>
                </c:pt>
                <c:pt idx="668">
                  <c:v>0.77691719472067522</c:v>
                </c:pt>
                <c:pt idx="669">
                  <c:v>0.77762875832485023</c:v>
                </c:pt>
                <c:pt idx="670">
                  <c:v>0.77785544160575648</c:v>
                </c:pt>
                <c:pt idx="671">
                  <c:v>0.77722087968814724</c:v>
                </c:pt>
                <c:pt idx="672">
                  <c:v>0.77650100250469534</c:v>
                </c:pt>
                <c:pt idx="673">
                  <c:v>0.74865460883835888</c:v>
                </c:pt>
                <c:pt idx="674">
                  <c:v>0.66750801248270686</c:v>
                </c:pt>
                <c:pt idx="675">
                  <c:v>0.65017176661116127</c:v>
                </c:pt>
                <c:pt idx="676">
                  <c:v>0.55776461986571835</c:v>
                </c:pt>
                <c:pt idx="677">
                  <c:v>0.55810435637808864</c:v>
                </c:pt>
                <c:pt idx="678">
                  <c:v>0.50517441395611606</c:v>
                </c:pt>
                <c:pt idx="679">
                  <c:v>0.42079796275794423</c:v>
                </c:pt>
                <c:pt idx="680">
                  <c:v>0.40430075593978182</c:v>
                </c:pt>
                <c:pt idx="681">
                  <c:v>0.32014445134262381</c:v>
                </c:pt>
                <c:pt idx="682">
                  <c:v>0.25162603447757631</c:v>
                </c:pt>
                <c:pt idx="683">
                  <c:v>0.19421416844071632</c:v>
                </c:pt>
                <c:pt idx="684">
                  <c:v>0.18286000068178032</c:v>
                </c:pt>
                <c:pt idx="685">
                  <c:v>0.17917145579000948</c:v>
                </c:pt>
                <c:pt idx="686">
                  <c:v>0.19312815343983047</c:v>
                </c:pt>
                <c:pt idx="687">
                  <c:v>0.18142173101765863</c:v>
                </c:pt>
                <c:pt idx="688">
                  <c:v>0.76695282265436371</c:v>
                </c:pt>
                <c:pt idx="689">
                  <c:v>0.76989712989498815</c:v>
                </c:pt>
                <c:pt idx="690">
                  <c:v>0.66782310289204905</c:v>
                </c:pt>
                <c:pt idx="691">
                  <c:v>0.59222668578517657</c:v>
                </c:pt>
                <c:pt idx="692">
                  <c:v>0.63014121230304543</c:v>
                </c:pt>
                <c:pt idx="693">
                  <c:v>0.77809072886853958</c:v>
                </c:pt>
                <c:pt idx="694">
                  <c:v>0.78088174333230731</c:v>
                </c:pt>
                <c:pt idx="695">
                  <c:v>0.7812522763852241</c:v>
                </c:pt>
                <c:pt idx="696">
                  <c:v>0.78073439187382176</c:v>
                </c:pt>
                <c:pt idx="697">
                  <c:v>0.77938822021769516</c:v>
                </c:pt>
                <c:pt idx="698">
                  <c:v>0.78144288434563003</c:v>
                </c:pt>
                <c:pt idx="699">
                  <c:v>0.79354449684455419</c:v>
                </c:pt>
                <c:pt idx="700">
                  <c:v>0.79489329753532822</c:v>
                </c:pt>
                <c:pt idx="701">
                  <c:v>0.79530006036135426</c:v>
                </c:pt>
                <c:pt idx="702">
                  <c:v>0.79482711141260565</c:v>
                </c:pt>
                <c:pt idx="703">
                  <c:v>0.7935316066496384</c:v>
                </c:pt>
                <c:pt idx="704">
                  <c:v>0.73236992001678813</c:v>
                </c:pt>
                <c:pt idx="705">
                  <c:v>0.63986387764554975</c:v>
                </c:pt>
                <c:pt idx="706">
                  <c:v>0.5485396102150476</c:v>
                </c:pt>
                <c:pt idx="707">
                  <c:v>0.46035117464305336</c:v>
                </c:pt>
                <c:pt idx="708">
                  <c:v>0.37511620870975271</c:v>
                </c:pt>
                <c:pt idx="709">
                  <c:v>0.29219842692406994</c:v>
                </c:pt>
                <c:pt idx="710">
                  <c:v>0.21599971272471249</c:v>
                </c:pt>
                <c:pt idx="711">
                  <c:v>0.18123362461651843</c:v>
                </c:pt>
                <c:pt idx="712">
                  <c:v>0.17362348051319917</c:v>
                </c:pt>
                <c:pt idx="713">
                  <c:v>0.17054388143723909</c:v>
                </c:pt>
                <c:pt idx="714">
                  <c:v>0.16824011597996574</c:v>
                </c:pt>
                <c:pt idx="715">
                  <c:v>0.16608881011975146</c:v>
                </c:pt>
                <c:pt idx="716">
                  <c:v>0.24027056372470662</c:v>
                </c:pt>
                <c:pt idx="717">
                  <c:v>0.17602344000916559</c:v>
                </c:pt>
                <c:pt idx="718">
                  <c:v>0.16221234771349963</c:v>
                </c:pt>
                <c:pt idx="719">
                  <c:v>0.64366414137024464</c:v>
                </c:pt>
                <c:pt idx="720">
                  <c:v>0.32743932773091122</c:v>
                </c:pt>
                <c:pt idx="721">
                  <c:v>0.26789078907782804</c:v>
                </c:pt>
                <c:pt idx="722">
                  <c:v>0.84251749354534256</c:v>
                </c:pt>
                <c:pt idx="723">
                  <c:v>0.62015373311605204</c:v>
                </c:pt>
                <c:pt idx="724">
                  <c:v>0.52904074118082911</c:v>
                </c:pt>
                <c:pt idx="725">
                  <c:v>0.79576914643851782</c:v>
                </c:pt>
                <c:pt idx="726">
                  <c:v>0.79476142854568022</c:v>
                </c:pt>
                <c:pt idx="727">
                  <c:v>0.76562231624948685</c:v>
                </c:pt>
                <c:pt idx="728">
                  <c:v>3.5190219695095739</c:v>
                </c:pt>
                <c:pt idx="729">
                  <c:v>0.81293431633862812</c:v>
                </c:pt>
                <c:pt idx="730">
                  <c:v>0.81534545370273026</c:v>
                </c:pt>
                <c:pt idx="731">
                  <c:v>0.81916599446896288</c:v>
                </c:pt>
                <c:pt idx="732">
                  <c:v>0.82199530234862006</c:v>
                </c:pt>
                <c:pt idx="733">
                  <c:v>0.82486829513646487</c:v>
                </c:pt>
                <c:pt idx="734">
                  <c:v>0.82741763483772712</c:v>
                </c:pt>
              </c:numCache>
            </c:numRef>
          </c:yVal>
          <c:smooth val="0"/>
          <c:extLst>
            <c:ext xmlns:c16="http://schemas.microsoft.com/office/drawing/2014/chart" uri="{C3380CC4-5D6E-409C-BE32-E72D297353CC}">
              <c16:uniqueId val="{00000000-7B19-6248-A130-848C53A3370C}"/>
            </c:ext>
          </c:extLst>
        </c:ser>
        <c:ser>
          <c:idx val="0"/>
          <c:order val="1"/>
          <c:tx>
            <c:strRef>
              <c:f>Escenarios!$E$19</c:f>
              <c:strCache>
                <c:ptCount val="1"/>
                <c:pt idx="0">
                  <c:v>Amuna 1</c:v>
                </c:pt>
              </c:strCache>
            </c:strRef>
          </c:tx>
          <c:spPr>
            <a:ln w="12700" cap="rnd">
              <a:solidFill>
                <a:schemeClr val="accent1"/>
              </a:solidFill>
              <a:round/>
            </a:ln>
            <a:effectLst/>
          </c:spPr>
          <c:marker>
            <c:symbol val="none"/>
          </c:marker>
          <c:xVal>
            <c:strRef>
              <c:f>Cálculos!$C:$C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Cálculos!$AR:$AR</c:f>
              <c:numCache>
                <c:formatCode>General</c:formatCode>
                <c:ptCount val="1048576"/>
                <c:pt idx="4">
                  <c:v>0</c:v>
                </c:pt>
                <c:pt idx="6" formatCode="0.0000">
                  <c:v>3.2417628720297689</c:v>
                </c:pt>
                <c:pt idx="7" formatCode="0.0000">
                  <c:v>0.85006016130047279</c:v>
                </c:pt>
                <c:pt idx="8" formatCode="0.0000">
                  <c:v>1.7827575510020119</c:v>
                </c:pt>
                <c:pt idx="9" formatCode="0.0000">
                  <c:v>0.90431436941107424</c:v>
                </c:pt>
                <c:pt idx="10" formatCode="0.0000">
                  <c:v>1.0811953624815061</c:v>
                </c:pt>
                <c:pt idx="11" formatCode="0.0000">
                  <c:v>2.4664220431040844</c:v>
                </c:pt>
                <c:pt idx="12" formatCode="0.0000">
                  <c:v>0.9605632996752147</c:v>
                </c:pt>
                <c:pt idx="13" formatCode="0.0000">
                  <c:v>0.93390657086716011</c:v>
                </c:pt>
                <c:pt idx="14" formatCode="0.0000">
                  <c:v>0.9069620112688549</c:v>
                </c:pt>
                <c:pt idx="15" formatCode="0.0000">
                  <c:v>0.8805819442379943</c:v>
                </c:pt>
                <c:pt idx="16" formatCode="0.0000">
                  <c:v>0.87927973516111568</c:v>
                </c:pt>
                <c:pt idx="17" formatCode="0.0000">
                  <c:v>2.6819088623234357</c:v>
                </c:pt>
                <c:pt idx="18" formatCode="0.0000">
                  <c:v>0.97788221471463876</c:v>
                </c:pt>
                <c:pt idx="19" formatCode="0.0000">
                  <c:v>0.95449363388871378</c:v>
                </c:pt>
                <c:pt idx="20" formatCode="0.0000">
                  <c:v>0.93172944217456877</c:v>
                </c:pt>
                <c:pt idx="21" formatCode="0.0000">
                  <c:v>0.90412136193546222</c:v>
                </c:pt>
                <c:pt idx="22" formatCode="0.0000">
                  <c:v>1.0704015539584784</c:v>
                </c:pt>
                <c:pt idx="23" formatCode="0.0000">
                  <c:v>0.95167953542222805</c:v>
                </c:pt>
                <c:pt idx="24" formatCode="0.0000">
                  <c:v>1.0775961324372865</c:v>
                </c:pt>
                <c:pt idx="25" formatCode="0.0000">
                  <c:v>1.0238303016029395</c:v>
                </c:pt>
                <c:pt idx="26" formatCode="0.0000">
                  <c:v>1.0551029977433704</c:v>
                </c:pt>
                <c:pt idx="27" formatCode="0.0000">
                  <c:v>0.99479082128687002</c:v>
                </c:pt>
                <c:pt idx="28" formatCode="0.0000">
                  <c:v>3.5158694438908507</c:v>
                </c:pt>
                <c:pt idx="29" formatCode="0.0000">
                  <c:v>1.0611908374693988</c:v>
                </c:pt>
                <c:pt idx="30" formatCode="0.0000">
                  <c:v>1.0346442792948802</c:v>
                </c:pt>
                <c:pt idx="31" formatCode="0.0000">
                  <c:v>1.0460279542561202</c:v>
                </c:pt>
                <c:pt idx="32" formatCode="0.0000">
                  <c:v>1.0171175729243427</c:v>
                </c:pt>
                <c:pt idx="33" formatCode="0.0000">
                  <c:v>0.98982899892644427</c:v>
                </c:pt>
                <c:pt idx="34" formatCode="0.0000">
                  <c:v>0.97838260078818462</c:v>
                </c:pt>
                <c:pt idx="35" formatCode="0.0000">
                  <c:v>1.012891426136993</c:v>
                </c:pt>
                <c:pt idx="36" formatCode="0.0000">
                  <c:v>0.99760386393252221</c:v>
                </c:pt>
                <c:pt idx="37" formatCode="0.0000">
                  <c:v>0.98242138125732481</c:v>
                </c:pt>
                <c:pt idx="38" formatCode="0.0000">
                  <c:v>0.97369008049684824</c:v>
                </c:pt>
                <c:pt idx="39" formatCode="0.0000">
                  <c:v>0.94499192855084002</c:v>
                </c:pt>
                <c:pt idx="40" formatCode="0.0000">
                  <c:v>0.94617551528609478</c:v>
                </c:pt>
                <c:pt idx="41" formatCode="0.0000">
                  <c:v>0.91810047182162791</c:v>
                </c:pt>
                <c:pt idx="42" formatCode="0.0000">
                  <c:v>0.89071023827074036</c:v>
                </c:pt>
                <c:pt idx="43" formatCode="0.0000">
                  <c:v>1.3462303429048577</c:v>
                </c:pt>
                <c:pt idx="44" formatCode="0.0000">
                  <c:v>0.95613405971672238</c:v>
                </c:pt>
                <c:pt idx="45" formatCode="0.0000">
                  <c:v>0.94595605029698726</c:v>
                </c:pt>
                <c:pt idx="46" formatCode="0.0000">
                  <c:v>4.3038035613948296</c:v>
                </c:pt>
                <c:pt idx="47" formatCode="0.0000">
                  <c:v>1.0537843181587889</c:v>
                </c:pt>
                <c:pt idx="48" formatCode="0.0000">
                  <c:v>1.0426246322056778</c:v>
                </c:pt>
                <c:pt idx="49" formatCode="0.0000">
                  <c:v>1.021149693001435</c:v>
                </c:pt>
                <c:pt idx="50" formatCode="0.0000">
                  <c:v>0.99273812759898439</c:v>
                </c:pt>
                <c:pt idx="51" formatCode="0.0000">
                  <c:v>0.97905634199367331</c:v>
                </c:pt>
                <c:pt idx="52" formatCode="0.0000">
                  <c:v>2.9233005649667185</c:v>
                </c:pt>
                <c:pt idx="53" formatCode="0.0000">
                  <c:v>1.0782959180042213</c:v>
                </c:pt>
                <c:pt idx="54" formatCode="0.0000">
                  <c:v>1.4213296058628799</c:v>
                </c:pt>
                <c:pt idx="55" formatCode="0.0000">
                  <c:v>1.0952495726125329</c:v>
                </c:pt>
                <c:pt idx="56" formatCode="0.0000">
                  <c:v>5.4265643724883592</c:v>
                </c:pt>
                <c:pt idx="57" formatCode="0.0000">
                  <c:v>1.4814899002815098</c:v>
                </c:pt>
                <c:pt idx="58" formatCode="0.0000">
                  <c:v>1.2697542810880045</c:v>
                </c:pt>
                <c:pt idx="59" formatCode="0.0000">
                  <c:v>7.4219465419933357</c:v>
                </c:pt>
                <c:pt idx="60" formatCode="0.0000">
                  <c:v>1.4240478901775315</c:v>
                </c:pt>
                <c:pt idx="61" formatCode="0.0000">
                  <c:v>1.2816570616353484</c:v>
                </c:pt>
                <c:pt idx="62" formatCode="0.0000">
                  <c:v>1.2562889136678927</c:v>
                </c:pt>
                <c:pt idx="63" formatCode="0.0000">
                  <c:v>1.2414267717792147</c:v>
                </c:pt>
                <c:pt idx="64" formatCode="0.0000">
                  <c:v>1.2194060048041331</c:v>
                </c:pt>
                <c:pt idx="65" formatCode="0.0000">
                  <c:v>1.1935184388413147</c:v>
                </c:pt>
                <c:pt idx="66" formatCode="0.0000">
                  <c:v>1.198000217319978</c:v>
                </c:pt>
                <c:pt idx="67" formatCode="0.0000">
                  <c:v>1.171817899392388</c:v>
                </c:pt>
                <c:pt idx="68" formatCode="0.0000">
                  <c:v>1.168381136074452</c:v>
                </c:pt>
                <c:pt idx="69" formatCode="0.0000">
                  <c:v>1.1421568183912543</c:v>
                </c:pt>
                <c:pt idx="70" formatCode="0.0000">
                  <c:v>1.1940705395064115</c:v>
                </c:pt>
                <c:pt idx="71" formatCode="0.0000">
                  <c:v>1.1424178129962668</c:v>
                </c:pt>
                <c:pt idx="72" formatCode="0.0000">
                  <c:v>10.648099093060527</c:v>
                </c:pt>
                <c:pt idx="73" formatCode="0.0000">
                  <c:v>1.3120805806502194</c:v>
                </c:pt>
                <c:pt idx="74" formatCode="0.0000">
                  <c:v>2.0354721065227666</c:v>
                </c:pt>
                <c:pt idx="75" formatCode="0.0000">
                  <c:v>1.379753986759058</c:v>
                </c:pt>
                <c:pt idx="76" formatCode="0.0000">
                  <c:v>4.4150183130797904</c:v>
                </c:pt>
                <c:pt idx="77" formatCode="0.0000">
                  <c:v>1.5322089692668477</c:v>
                </c:pt>
                <c:pt idx="78" formatCode="0.0000">
                  <c:v>1.4354380299839498</c:v>
                </c:pt>
                <c:pt idx="79" formatCode="0.0000">
                  <c:v>1.4692486291876508</c:v>
                </c:pt>
                <c:pt idx="80" formatCode="0.0000">
                  <c:v>3.9634595401305561</c:v>
                </c:pt>
                <c:pt idx="81" formatCode="0.0000">
                  <c:v>1.4690757825463976</c:v>
                </c:pt>
                <c:pt idx="82" formatCode="0.0000">
                  <c:v>1.4653019058445496</c:v>
                </c:pt>
                <c:pt idx="83" formatCode="0.0000">
                  <c:v>1.4432583874235083</c:v>
                </c:pt>
                <c:pt idx="84" formatCode="0.0000">
                  <c:v>1.4522157035111227</c:v>
                </c:pt>
                <c:pt idx="85" formatCode="0.0000">
                  <c:v>1.4283136080792234</c:v>
                </c:pt>
                <c:pt idx="86" formatCode="0.0000">
                  <c:v>1.4198397241108318</c:v>
                </c:pt>
                <c:pt idx="87" formatCode="0.0000">
                  <c:v>1.417184603020361</c:v>
                </c:pt>
                <c:pt idx="88" formatCode="0.0000">
                  <c:v>1.3933839427131471</c:v>
                </c:pt>
                <c:pt idx="89" formatCode="0.0000">
                  <c:v>1.3684526326991264</c:v>
                </c:pt>
                <c:pt idx="90" formatCode="0.0000">
                  <c:v>1.3437190285773295</c:v>
                </c:pt>
                <c:pt idx="91" formatCode="0.0000">
                  <c:v>1.3185111561689964</c:v>
                </c:pt>
                <c:pt idx="92" formatCode="0.0000">
                  <c:v>1.652698031329678</c:v>
                </c:pt>
                <c:pt idx="93" formatCode="0.0000">
                  <c:v>1.3757720243391756</c:v>
                </c:pt>
                <c:pt idx="94" formatCode="0.0000">
                  <c:v>1.3664903740921464</c:v>
                </c:pt>
                <c:pt idx="95" formatCode="0.0000">
                  <c:v>1.3413447653193866</c:v>
                </c:pt>
                <c:pt idx="96" formatCode="0.0000">
                  <c:v>1.3159950882483464</c:v>
                </c:pt>
                <c:pt idx="97" formatCode="0.0000">
                  <c:v>1.2902249996667698</c:v>
                </c:pt>
                <c:pt idx="98" formatCode="0.0000">
                  <c:v>1.26903511605002</c:v>
                </c:pt>
                <c:pt idx="99" formatCode="0.0000">
                  <c:v>1.2435619989438993</c:v>
                </c:pt>
                <c:pt idx="100" formatCode="0.0000">
                  <c:v>1.2179575735626724</c:v>
                </c:pt>
                <c:pt idx="101" formatCode="0.0000">
                  <c:v>1.1931135728679108</c:v>
                </c:pt>
                <c:pt idx="102" formatCode="0.0000">
                  <c:v>1.1705520398080573</c:v>
                </c:pt>
                <c:pt idx="103" formatCode="0.0000">
                  <c:v>1.1469200276392235</c:v>
                </c:pt>
                <c:pt idx="104" formatCode="0.0000">
                  <c:v>1.1360893662333562</c:v>
                </c:pt>
                <c:pt idx="105" formatCode="0.0000">
                  <c:v>1.1274782395035712</c:v>
                </c:pt>
                <c:pt idx="106" formatCode="0.0000">
                  <c:v>1.1193293839925316</c:v>
                </c:pt>
                <c:pt idx="107" formatCode="0.0000">
                  <c:v>1.1268722174317385</c:v>
                </c:pt>
                <c:pt idx="108" formatCode="0.0000">
                  <c:v>1.1196859446287215</c:v>
                </c:pt>
                <c:pt idx="109" formatCode="0.0000">
                  <c:v>1.098427044317805</c:v>
                </c:pt>
                <c:pt idx="110" formatCode="0.0000">
                  <c:v>1.0885421755346911</c:v>
                </c:pt>
                <c:pt idx="111" formatCode="0.0000">
                  <c:v>1.0806321529565879</c:v>
                </c:pt>
                <c:pt idx="112" formatCode="0.0000">
                  <c:v>1.0731360685915325</c:v>
                </c:pt>
                <c:pt idx="113" formatCode="0.0000">
                  <c:v>1.0669859159391695</c:v>
                </c:pt>
                <c:pt idx="114" formatCode="0.0000">
                  <c:v>1.0596100470195384</c:v>
                </c:pt>
                <c:pt idx="115" formatCode="0.0000">
                  <c:v>1.0516024537756274</c:v>
                </c:pt>
                <c:pt idx="116" formatCode="0.0000">
                  <c:v>1.0444230767798144</c:v>
                </c:pt>
                <c:pt idx="117" formatCode="0.0000">
                  <c:v>1.0384833374498821</c:v>
                </c:pt>
                <c:pt idx="118" formatCode="0.0000">
                  <c:v>1.0307846377777057</c:v>
                </c:pt>
                <c:pt idx="119" formatCode="0.0000">
                  <c:v>1.0238940109420054</c:v>
                </c:pt>
                <c:pt idx="120" formatCode="0.0000">
                  <c:v>1.0172144062547466</c:v>
                </c:pt>
                <c:pt idx="121" formatCode="0.0000">
                  <c:v>1.4066004982043707</c:v>
                </c:pt>
                <c:pt idx="122" formatCode="0.0000">
                  <c:v>1.0848381090540991</c:v>
                </c:pt>
                <c:pt idx="123" formatCode="0.0000">
                  <c:v>1.0628743572587134</c:v>
                </c:pt>
                <c:pt idx="124" formatCode="0.0000">
                  <c:v>1.0411182323349266</c:v>
                </c:pt>
                <c:pt idx="125" formatCode="0.0000">
                  <c:v>1.0204098889466908</c:v>
                </c:pt>
                <c:pt idx="126" formatCode="0.0000">
                  <c:v>1.0003648773067406</c:v>
                </c:pt>
                <c:pt idx="127" formatCode="0.0000">
                  <c:v>0.9874748271198881</c:v>
                </c:pt>
                <c:pt idx="128" formatCode="0.0000">
                  <c:v>0.98021137663978386</c:v>
                </c:pt>
                <c:pt idx="129" formatCode="0.0000">
                  <c:v>0.97395180426872907</c:v>
                </c:pt>
                <c:pt idx="130" formatCode="0.0000">
                  <c:v>0.96792803911056713</c:v>
                </c:pt>
                <c:pt idx="131" formatCode="0.0000">
                  <c:v>0.9620116512536363</c:v>
                </c:pt>
                <c:pt idx="132" formatCode="0.0000">
                  <c:v>0.95618036464854894</c:v>
                </c:pt>
                <c:pt idx="133" formatCode="0.0000">
                  <c:v>0.94654300866074026</c:v>
                </c:pt>
                <c:pt idx="134" formatCode="0.0000">
                  <c:v>0.93716377649470628</c:v>
                </c:pt>
                <c:pt idx="135" formatCode="0.0000">
                  <c:v>0.92541309513079262</c:v>
                </c:pt>
                <c:pt idx="136" formatCode="0.0000">
                  <c:v>0.91473618389240685</c:v>
                </c:pt>
                <c:pt idx="137" formatCode="0.0000">
                  <c:v>0.90434088030505655</c:v>
                </c:pt>
                <c:pt idx="138" formatCode="0.0000">
                  <c:v>0.89409445013109001</c:v>
                </c:pt>
                <c:pt idx="139" formatCode="0.0000">
                  <c:v>0.88397359897680094</c:v>
                </c:pt>
                <c:pt idx="140" formatCode="0.0000">
                  <c:v>0.87397320901030218</c:v>
                </c:pt>
                <c:pt idx="141" formatCode="0.0000">
                  <c:v>0.8640911948434572</c:v>
                </c:pt>
                <c:pt idx="142" formatCode="0.0000">
                  <c:v>0.85432599035160151</c:v>
                </c:pt>
                <c:pt idx="143" formatCode="0.0000">
                  <c:v>0.84467613142781151</c:v>
                </c:pt>
                <c:pt idx="144" formatCode="0.0000">
                  <c:v>0.83514018653191324</c:v>
                </c:pt>
                <c:pt idx="145" formatCode="0.0000">
                  <c:v>0.82571674495428482</c:v>
                </c:pt>
                <c:pt idx="146" formatCode="0.0000">
                  <c:v>0.81640441465960722</c:v>
                </c:pt>
                <c:pt idx="147" formatCode="0.0000">
                  <c:v>0.80720182172320365</c:v>
                </c:pt>
                <c:pt idx="148" formatCode="0.0000">
                  <c:v>0.79810761003452724</c:v>
                </c:pt>
                <c:pt idx="149" formatCode="0.0000">
                  <c:v>0.78912044104782253</c:v>
                </c:pt>
                <c:pt idx="150" formatCode="0.0000">
                  <c:v>0.78023899354341497</c:v>
                </c:pt>
                <c:pt idx="151" formatCode="0.0000">
                  <c:v>0.77146196339352446</c:v>
                </c:pt>
                <c:pt idx="152" formatCode="0.0000">
                  <c:v>0.76278806333154836</c:v>
                </c:pt>
                <c:pt idx="153" formatCode="0.0000">
                  <c:v>0.7542160227246073</c:v>
                </c:pt>
                <c:pt idx="154" formatCode="0.0000">
                  <c:v>0.74574458734926896</c:v>
                </c:pt>
                <c:pt idx="155" formatCode="0.0000">
                  <c:v>0.73737251917040958</c:v>
                </c:pt>
                <c:pt idx="156" formatCode="0.0000">
                  <c:v>0.72909859612316208</c:v>
                </c:pt>
                <c:pt idx="157" formatCode="0.0000">
                  <c:v>0.72092161189790638</c:v>
                </c:pt>
                <c:pt idx="158" formatCode="0.0000">
                  <c:v>1.1659285201433902</c:v>
                </c:pt>
                <c:pt idx="159" formatCode="0.0000">
                  <c:v>0.91357824146648858</c:v>
                </c:pt>
                <c:pt idx="160" formatCode="0.0000">
                  <c:v>0.89577403225317376</c:v>
                </c:pt>
                <c:pt idx="161" formatCode="0.0000">
                  <c:v>0.87923659481192917</c:v>
                </c:pt>
                <c:pt idx="162" formatCode="0.0000">
                  <c:v>0.85095416395573353</c:v>
                </c:pt>
                <c:pt idx="163" formatCode="0.0000">
                  <c:v>0.79667643436420499</c:v>
                </c:pt>
                <c:pt idx="164" formatCode="0.0000">
                  <c:v>0.74370279957867869</c:v>
                </c:pt>
                <c:pt idx="165" formatCode="0.0000">
                  <c:v>0.75246903422392541</c:v>
                </c:pt>
                <c:pt idx="166" formatCode="0.0000">
                  <c:v>0.74798339141057757</c:v>
                </c:pt>
                <c:pt idx="167" formatCode="0.0000">
                  <c:v>0.70800137488290282</c:v>
                </c:pt>
                <c:pt idx="168" formatCode="0.0000">
                  <c:v>0.65741028029253479</c:v>
                </c:pt>
                <c:pt idx="169" formatCode="0.0000">
                  <c:v>0.64004414953413424</c:v>
                </c:pt>
                <c:pt idx="170" formatCode="0.0000">
                  <c:v>0.63121848128951386</c:v>
                </c:pt>
                <c:pt idx="171" formatCode="0.0000">
                  <c:v>0.62387944227114478</c:v>
                </c:pt>
                <c:pt idx="172" formatCode="0.0000">
                  <c:v>0.61685569447445154</c:v>
                </c:pt>
                <c:pt idx="173" formatCode="0.0000">
                  <c:v>0.60995203049420688</c:v>
                </c:pt>
                <c:pt idx="174" formatCode="0.0000">
                  <c:v>0.6031352292340153</c:v>
                </c:pt>
                <c:pt idx="175" formatCode="0.0000">
                  <c:v>0.59639895964701317</c:v>
                </c:pt>
                <c:pt idx="176" formatCode="0.0000">
                  <c:v>0.58974136321604365</c:v>
                </c:pt>
                <c:pt idx="177" formatCode="0.0000">
                  <c:v>0.58316133393218716</c:v>
                </c:pt>
                <c:pt idx="178" formatCode="0.0000">
                  <c:v>0.57665790086948199</c:v>
                </c:pt>
                <c:pt idx="179" formatCode="0.0000">
                  <c:v>0.57023012559499076</c:v>
                </c:pt>
                <c:pt idx="180" formatCode="0.0000">
                  <c:v>0.56387708501065059</c:v>
                </c:pt>
                <c:pt idx="181" formatCode="0.0000">
                  <c:v>0.55759786837323111</c:v>
                </c:pt>
                <c:pt idx="182" formatCode="0.0000">
                  <c:v>0.55139157666879512</c:v>
                </c:pt>
                <c:pt idx="183" formatCode="0.0000">
                  <c:v>0.54525732237967783</c:v>
                </c:pt>
                <c:pt idx="184" formatCode="0.0000">
                  <c:v>0.53919422931838679</c:v>
                </c:pt>
                <c:pt idx="185" formatCode="0.0000">
                  <c:v>0.53320143247437246</c:v>
                </c:pt>
                <c:pt idx="186" formatCode="0.0000">
                  <c:v>0.5272780778646744</c:v>
                </c:pt>
                <c:pt idx="187" formatCode="0.0000">
                  <c:v>0.52142332238692624</c:v>
                </c:pt>
                <c:pt idx="188" formatCode="0.0000">
                  <c:v>0.51563633367444162</c:v>
                </c:pt>
                <c:pt idx="189" formatCode="0.0000">
                  <c:v>0.50991628995331295</c:v>
                </c:pt>
                <c:pt idx="190" formatCode="0.0000">
                  <c:v>0.50426237990148792</c:v>
                </c:pt>
                <c:pt idx="191" formatCode="0.0000">
                  <c:v>0.49867380250979043</c:v>
                </c:pt>
                <c:pt idx="192" formatCode="0.0000">
                  <c:v>0.49314976694486445</c:v>
                </c:pt>
                <c:pt idx="193" formatCode="0.0000">
                  <c:v>0.48768949241400816</c:v>
                </c:pt>
                <c:pt idx="194" formatCode="0.0000">
                  <c:v>0.48229220803187406</c:v>
                </c:pt>
                <c:pt idx="195" formatCode="0.0000">
                  <c:v>0.51333733258332714</c:v>
                </c:pt>
                <c:pt idx="196" formatCode="0.0000">
                  <c:v>0.47772036841948673</c:v>
                </c:pt>
                <c:pt idx="197" formatCode="0.0000">
                  <c:v>0.46747245613803434</c:v>
                </c:pt>
                <c:pt idx="198" formatCode="0.0000">
                  <c:v>0.46148411602525047</c:v>
                </c:pt>
                <c:pt idx="199" formatCode="0.0000">
                  <c:v>0.45625191678437865</c:v>
                </c:pt>
                <c:pt idx="200" formatCode="0.0000">
                  <c:v>0.45119391776722761</c:v>
                </c:pt>
                <c:pt idx="201" formatCode="0.0000">
                  <c:v>0.44621296726558596</c:v>
                </c:pt>
                <c:pt idx="202" formatCode="0.0000">
                  <c:v>0.44129236507578584</c:v>
                </c:pt>
                <c:pt idx="203" formatCode="0.0000">
                  <c:v>0.43642876813115566</c:v>
                </c:pt>
                <c:pt idx="204" formatCode="0.0000">
                  <c:v>0.43298360385546181</c:v>
                </c:pt>
                <c:pt idx="205" formatCode="0.0000">
                  <c:v>0.44074209449139901</c:v>
                </c:pt>
                <c:pt idx="206" formatCode="0.0000">
                  <c:v>0.62291768804422198</c:v>
                </c:pt>
                <c:pt idx="207" formatCode="0.0000">
                  <c:v>0.81524995786622623</c:v>
                </c:pt>
                <c:pt idx="208" formatCode="0.0000">
                  <c:v>0.68000238648575484</c:v>
                </c:pt>
                <c:pt idx="209" formatCode="0.0000">
                  <c:v>0.62379701186512981</c:v>
                </c:pt>
                <c:pt idx="210" formatCode="0.0000">
                  <c:v>0.56833319378616831</c:v>
                </c:pt>
                <c:pt idx="211" formatCode="0.0000">
                  <c:v>0.51444184361657741</c:v>
                </c:pt>
                <c:pt idx="212" formatCode="0.0000">
                  <c:v>0.46329515798859455</c:v>
                </c:pt>
                <c:pt idx="213" formatCode="0.0000">
                  <c:v>0.41367501686759112</c:v>
                </c:pt>
                <c:pt idx="214" formatCode="0.0000">
                  <c:v>0.39027294868030371</c:v>
                </c:pt>
                <c:pt idx="215" formatCode="0.0000">
                  <c:v>0.38286442528620362</c:v>
                </c:pt>
                <c:pt idx="216" formatCode="0.0000">
                  <c:v>0.37814999163687918</c:v>
                </c:pt>
                <c:pt idx="217" formatCode="0.0000">
                  <c:v>0.37392230586776742</c:v>
                </c:pt>
                <c:pt idx="218" formatCode="0.0000">
                  <c:v>0.3698146166489088</c:v>
                </c:pt>
                <c:pt idx="219" formatCode="0.0000">
                  <c:v>0.36849069308708715</c:v>
                </c:pt>
                <c:pt idx="220" formatCode="0.0000">
                  <c:v>0.36221680881798557</c:v>
                </c:pt>
                <c:pt idx="221" formatCode="0.0000">
                  <c:v>0.35788448312545218</c:v>
                </c:pt>
                <c:pt idx="222" formatCode="0.0000">
                  <c:v>0.35391172580701846</c:v>
                </c:pt>
                <c:pt idx="223" formatCode="0.0000">
                  <c:v>0.39555906135100771</c:v>
                </c:pt>
                <c:pt idx="224" formatCode="0.0000">
                  <c:v>0.35376598090442818</c:v>
                </c:pt>
                <c:pt idx="225" formatCode="0.0000">
                  <c:v>0.34777429998820647</c:v>
                </c:pt>
                <c:pt idx="226" formatCode="0.0000">
                  <c:v>0.33958373976699885</c:v>
                </c:pt>
                <c:pt idx="227" formatCode="0.0000">
                  <c:v>0.33515117246446419</c:v>
                </c:pt>
                <c:pt idx="228" formatCode="0.0000">
                  <c:v>0.33137700171926132</c:v>
                </c:pt>
                <c:pt idx="229" formatCode="0.0000">
                  <c:v>0.32774647973495807</c:v>
                </c:pt>
                <c:pt idx="230" formatCode="0.0000">
                  <c:v>0.32553633095821488</c:v>
                </c:pt>
                <c:pt idx="231" formatCode="0.0000">
                  <c:v>0.32087036784286016</c:v>
                </c:pt>
                <c:pt idx="232" formatCode="0.0000">
                  <c:v>0.31719263358750932</c:v>
                </c:pt>
                <c:pt idx="233" formatCode="0.0000">
                  <c:v>0.31371168115673714</c:v>
                </c:pt>
                <c:pt idx="234" formatCode="0.0000">
                  <c:v>0.371527551166629</c:v>
                </c:pt>
                <c:pt idx="235" formatCode="0.0000">
                  <c:v>0.31704255410126048</c:v>
                </c:pt>
                <c:pt idx="236" formatCode="0.0000">
                  <c:v>0.30526767362997387</c:v>
                </c:pt>
                <c:pt idx="237" formatCode="0.0000">
                  <c:v>0.30057048093549299</c:v>
                </c:pt>
                <c:pt idx="238" formatCode="0.0000">
                  <c:v>0.2970786437485371</c:v>
                </c:pt>
                <c:pt idx="239" formatCode="0.0000">
                  <c:v>0.29381736494803345</c:v>
                </c:pt>
                <c:pt idx="240" formatCode="0.0000">
                  <c:v>0.29062453090779827</c:v>
                </c:pt>
                <c:pt idx="241" formatCode="0.0000">
                  <c:v>0.28747288615087097</c:v>
                </c:pt>
                <c:pt idx="242" formatCode="0.0000">
                  <c:v>0.28435755744267477</c:v>
                </c:pt>
                <c:pt idx="243" formatCode="0.0000">
                  <c:v>0.28127738989538942</c:v>
                </c:pt>
                <c:pt idx="244" formatCode="0.0000">
                  <c:v>0.27823184989383731</c:v>
                </c:pt>
                <c:pt idx="245" formatCode="0.0000">
                  <c:v>0.27522051112333423</c:v>
                </c:pt>
                <c:pt idx="246" formatCode="0.0000">
                  <c:v>0.27224296922874031</c:v>
                </c:pt>
                <c:pt idx="247" formatCode="0.0000">
                  <c:v>0.26929882759973017</c:v>
                </c:pt>
                <c:pt idx="248" formatCode="0.0000">
                  <c:v>0.26638769495920678</c:v>
                </c:pt>
                <c:pt idx="249" formatCode="0.0000">
                  <c:v>0.26350918491099584</c:v>
                </c:pt>
                <c:pt idx="250" formatCode="0.0000">
                  <c:v>0.26066291581335954</c:v>
                </c:pt>
                <c:pt idx="251" formatCode="0.0000">
                  <c:v>0.2578485107072635</c:v>
                </c:pt>
                <c:pt idx="252" formatCode="0.0000">
                  <c:v>0.2550655972544128</c:v>
                </c:pt>
                <c:pt idx="253" formatCode="0.0000">
                  <c:v>0.25231380767758088</c:v>
                </c:pt>
                <c:pt idx="254" formatCode="0.0000">
                  <c:v>0.24959277870198088</c:v>
                </c:pt>
                <c:pt idx="255" formatCode="0.0000">
                  <c:v>0.24690215149746395</c:v>
                </c:pt>
                <c:pt idx="256" formatCode="0.0000">
                  <c:v>0.24424157162149898</c:v>
                </c:pt>
                <c:pt idx="257" formatCode="0.0000">
                  <c:v>0.24161068896291743</c:v>
                </c:pt>
                <c:pt idx="258" formatCode="0.0000">
                  <c:v>0.23900915768641159</c:v>
                </c:pt>
                <c:pt idx="259" formatCode="0.0000">
                  <c:v>0.23643663617777613</c:v>
                </c:pt>
                <c:pt idx="260" formatCode="0.0000">
                  <c:v>0.23389278698988156</c:v>
                </c:pt>
                <c:pt idx="261" formatCode="0.0000">
                  <c:v>0.23137727678937098</c:v>
                </c:pt>
                <c:pt idx="262" formatCode="0.0000">
                  <c:v>0.22888977630406837</c:v>
                </c:pt>
                <c:pt idx="263" formatCode="0.0000">
                  <c:v>0.22983632737860515</c:v>
                </c:pt>
                <c:pt idx="264" formatCode="0.0000">
                  <c:v>0.22456274743843854</c:v>
                </c:pt>
                <c:pt idx="265" formatCode="0.0000">
                  <c:v>0.22168589410985712</c:v>
                </c:pt>
                <c:pt idx="266" formatCode="0.0000">
                  <c:v>0.21922898913498537</c:v>
                </c:pt>
                <c:pt idx="267" formatCode="0.0000">
                  <c:v>0.21686375548330786</c:v>
                </c:pt>
                <c:pt idx="268" formatCode="0.0000">
                  <c:v>0.21453546549427463</c:v>
                </c:pt>
                <c:pt idx="269" formatCode="0.0000">
                  <c:v>0.21223478637381396</c:v>
                </c:pt>
                <c:pt idx="270" formatCode="0.0000">
                  <c:v>0.20995992103430383</c:v>
                </c:pt>
                <c:pt idx="271" formatCode="0.0000">
                  <c:v>0.20771032584577107</c:v>
                </c:pt>
                <c:pt idx="272" formatCode="0.0000">
                  <c:v>0.21911113657439465</c:v>
                </c:pt>
                <c:pt idx="273" formatCode="0.0000">
                  <c:v>0.33216199120929274</c:v>
                </c:pt>
                <c:pt idx="274" formatCode="0.0000">
                  <c:v>0.236042355774012</c:v>
                </c:pt>
                <c:pt idx="275" formatCode="0.0000">
                  <c:v>0.20475496151539305</c:v>
                </c:pt>
                <c:pt idx="276" formatCode="0.0000">
                  <c:v>0.19779248860900517</c:v>
                </c:pt>
                <c:pt idx="277" formatCode="0.0000">
                  <c:v>0.19488597909983468</c:v>
                </c:pt>
                <c:pt idx="278" formatCode="0.0000">
                  <c:v>0.19267185111398991</c:v>
                </c:pt>
                <c:pt idx="279" formatCode="0.0000">
                  <c:v>0.19059174154156983</c:v>
                </c:pt>
                <c:pt idx="280" formatCode="0.0000">
                  <c:v>0.18855277765981721</c:v>
                </c:pt>
                <c:pt idx="281" formatCode="0.0000">
                  <c:v>0.18653933116165972</c:v>
                </c:pt>
                <c:pt idx="282" formatCode="0.0000">
                  <c:v>0.18454859401101015</c:v>
                </c:pt>
                <c:pt idx="283" formatCode="0.0000">
                  <c:v>0.18257988810366824</c:v>
                </c:pt>
                <c:pt idx="284" formatCode="0.0000">
                  <c:v>0.18063289131909824</c:v>
                </c:pt>
                <c:pt idx="285" formatCode="0.0000">
                  <c:v>0.17870734312580788</c:v>
                </c:pt>
                <c:pt idx="286" formatCode="0.0000">
                  <c:v>0.17680299569884347</c:v>
                </c:pt>
                <c:pt idx="287" formatCode="0.0000">
                  <c:v>0.17491960577708288</c:v>
                </c:pt>
                <c:pt idx="288" formatCode="0.0000">
                  <c:v>0.20891783666768604</c:v>
                </c:pt>
                <c:pt idx="289" formatCode="0.0000">
                  <c:v>0.17920918797799779</c:v>
                </c:pt>
                <c:pt idx="290" formatCode="0.0000">
                  <c:v>0.46488900992963345</c:v>
                </c:pt>
                <c:pt idx="291" formatCode="0.0000">
                  <c:v>0.35890911946153747</c:v>
                </c:pt>
                <c:pt idx="292" formatCode="0.0000">
                  <c:v>2.7227716596340059</c:v>
                </c:pt>
                <c:pt idx="293" formatCode="0.0000">
                  <c:v>0.78346158517815123</c:v>
                </c:pt>
                <c:pt idx="294" formatCode="0.0000">
                  <c:v>1.1704620803756791</c:v>
                </c:pt>
                <c:pt idx="295" formatCode="0.0000">
                  <c:v>0.83837271144566106</c:v>
                </c:pt>
                <c:pt idx="296" formatCode="0.0000">
                  <c:v>0.81218373145498435</c:v>
                </c:pt>
                <c:pt idx="297" formatCode="0.0000">
                  <c:v>0.95888899281683559</c:v>
                </c:pt>
                <c:pt idx="298" formatCode="0.0000">
                  <c:v>0.86243406773920483</c:v>
                </c:pt>
                <c:pt idx="299" formatCode="0.0000">
                  <c:v>0.83510049454175872</c:v>
                </c:pt>
                <c:pt idx="300" formatCode="0.0000">
                  <c:v>0.82998379845561454</c:v>
                </c:pt>
                <c:pt idx="301" formatCode="0.0000">
                  <c:v>0.83075530313302348</c:v>
                </c:pt>
                <c:pt idx="302" formatCode="0.0000">
                  <c:v>0.82072974450567449</c:v>
                </c:pt>
                <c:pt idx="303" formatCode="0.0000">
                  <c:v>0.8711553740000938</c:v>
                </c:pt>
                <c:pt idx="304" formatCode="0.0000">
                  <c:v>0.83308458501445537</c:v>
                </c:pt>
                <c:pt idx="305" formatCode="0.0000">
                  <c:v>0.80897800461835767</c:v>
                </c:pt>
                <c:pt idx="306" formatCode="0.0000">
                  <c:v>0.79450343717180627</c:v>
                </c:pt>
                <c:pt idx="307" formatCode="0.0000">
                  <c:v>0.76861271299593859</c:v>
                </c:pt>
                <c:pt idx="308" formatCode="0.0000">
                  <c:v>0.76538584084610706</c:v>
                </c:pt>
                <c:pt idx="309" formatCode="0.0000">
                  <c:v>0.73678540905905487</c:v>
                </c:pt>
                <c:pt idx="310" formatCode="0.0000">
                  <c:v>0.6576562169437522</c:v>
                </c:pt>
                <c:pt idx="311" formatCode="0.0000">
                  <c:v>0.64228568261697372</c:v>
                </c:pt>
                <c:pt idx="312" formatCode="0.0000">
                  <c:v>0.55180854480569008</c:v>
                </c:pt>
                <c:pt idx="313" formatCode="0.0000">
                  <c:v>0.55398805515707261</c:v>
                </c:pt>
                <c:pt idx="314" formatCode="0.0000">
                  <c:v>0.50291192410958618</c:v>
                </c:pt>
                <c:pt idx="315" formatCode="0.0000">
                  <c:v>0.42030829393044133</c:v>
                </c:pt>
                <c:pt idx="316" formatCode="0.0000">
                  <c:v>0.40552238973342958</c:v>
                </c:pt>
                <c:pt idx="317" formatCode="0.0000">
                  <c:v>0.32302982146791653</c:v>
                </c:pt>
                <c:pt idx="318" formatCode="0.0000">
                  <c:v>0.2561531966938303</c:v>
                </c:pt>
                <c:pt idx="319" formatCode="0.0000">
                  <c:v>0.17888816124647425</c:v>
                </c:pt>
                <c:pt idx="320" formatCode="0.0000">
                  <c:v>0.15494845129996121</c:v>
                </c:pt>
                <c:pt idx="321" formatCode="0.0000">
                  <c:v>0.14954820259623078</c:v>
                </c:pt>
                <c:pt idx="322" formatCode="0.0000">
                  <c:v>0.16359191243250812</c:v>
                </c:pt>
                <c:pt idx="323" formatCode="0.0000">
                  <c:v>0.15226541097254093</c:v>
                </c:pt>
                <c:pt idx="324" formatCode="0.0000">
                  <c:v>1.0403094696797623</c:v>
                </c:pt>
                <c:pt idx="325" formatCode="0.0000">
                  <c:v>0.87769255258294698</c:v>
                </c:pt>
                <c:pt idx="326" formatCode="0.0000">
                  <c:v>0.63766401228718095</c:v>
                </c:pt>
                <c:pt idx="327" formatCode="0.0000">
                  <c:v>0.56491304141491328</c:v>
                </c:pt>
                <c:pt idx="328" formatCode="0.0000">
                  <c:v>0.60812469146260262</c:v>
                </c:pt>
                <c:pt idx="329" formatCode="0.0000">
                  <c:v>1.1670192905950627</c:v>
                </c:pt>
                <c:pt idx="330" formatCode="0.0000">
                  <c:v>0.88288216129137798</c:v>
                </c:pt>
                <c:pt idx="331" formatCode="0.0000">
                  <c:v>0.80390673999723217</c:v>
                </c:pt>
                <c:pt idx="332" formatCode="0.0000">
                  <c:v>0.77729030177960079</c:v>
                </c:pt>
                <c:pt idx="333" formatCode="0.0000">
                  <c:v>0.75203783242004896</c:v>
                </c:pt>
                <c:pt idx="334" formatCode="0.0000">
                  <c:v>0.86191483972194882</c:v>
                </c:pt>
                <c:pt idx="335" formatCode="0.0000">
                  <c:v>1.1932503926023372</c:v>
                </c:pt>
                <c:pt idx="336" formatCode="0.0000">
                  <c:v>0.85026840088130329</c:v>
                </c:pt>
                <c:pt idx="337" formatCode="0.0000">
                  <c:v>0.82230020719086028</c:v>
                </c:pt>
                <c:pt idx="338" formatCode="0.0000">
                  <c:v>0.79574080310848549</c:v>
                </c:pt>
                <c:pt idx="339" formatCode="0.0000">
                  <c:v>0.77046811734915943</c:v>
                </c:pt>
                <c:pt idx="340" formatCode="0.0000">
                  <c:v>0.71435243386907865</c:v>
                </c:pt>
                <c:pt idx="341" formatCode="0.0000">
                  <c:v>0.62399078086666193</c:v>
                </c:pt>
                <c:pt idx="342" formatCode="0.0000">
                  <c:v>0.53480895324136868</c:v>
                </c:pt>
                <c:pt idx="343" formatCode="0.0000">
                  <c:v>0.44869795366019294</c:v>
                </c:pt>
                <c:pt idx="344" formatCode="0.0000">
                  <c:v>0.36547988794910702</c:v>
                </c:pt>
                <c:pt idx="345" formatCode="0.0000">
                  <c:v>0.2845373462566349</c:v>
                </c:pt>
                <c:pt idx="346" formatCode="0.0000">
                  <c:v>0.21023950883683012</c:v>
                </c:pt>
                <c:pt idx="347" formatCode="0.0000">
                  <c:v>0.15266003155964269</c:v>
                </c:pt>
                <c:pt idx="348" formatCode="0.0000">
                  <c:v>0.1416779906981957</c:v>
                </c:pt>
                <c:pt idx="349" formatCode="0.0000">
                  <c:v>0.13844630511275274</c:v>
                </c:pt>
                <c:pt idx="350" formatCode="0.0000">
                  <c:v>0.13651859155952922</c:v>
                </c:pt>
                <c:pt idx="351" formatCode="0.0000">
                  <c:v>0.13482492298863616</c:v>
                </c:pt>
                <c:pt idx="352" formatCode="0.0000">
                  <c:v>0.21709122166597059</c:v>
                </c:pt>
                <c:pt idx="353" formatCode="0.0000">
                  <c:v>0.14602064064325632</c:v>
                </c:pt>
                <c:pt idx="354" formatCode="0.0000">
                  <c:v>0.13238396762098792</c:v>
                </c:pt>
                <c:pt idx="355" formatCode="0.0000">
                  <c:v>0.65947158983370102</c:v>
                </c:pt>
                <c:pt idx="356" formatCode="0.0000">
                  <c:v>0.30157334094304883</c:v>
                </c:pt>
                <c:pt idx="357" formatCode="0.0000">
                  <c:v>0.24460389262959842</c:v>
                </c:pt>
                <c:pt idx="358" formatCode="0.0000">
                  <c:v>1.5604639745386135</c:v>
                </c:pt>
                <c:pt idx="359" formatCode="0.0000">
                  <c:v>0.59754458325887161</c:v>
                </c:pt>
                <c:pt idx="360" formatCode="0.0000">
                  <c:v>0.5090032395593741</c:v>
                </c:pt>
                <c:pt idx="361" formatCode="0.0000">
                  <c:v>1.2200110831912956</c:v>
                </c:pt>
                <c:pt idx="362" formatCode="0.0000">
                  <c:v>0.79120115403291424</c:v>
                </c:pt>
                <c:pt idx="363" formatCode="0.0000">
                  <c:v>0.74956590352533548</c:v>
                </c:pt>
                <c:pt idx="364" formatCode="0.0000">
                  <c:v>4.3500378059323239</c:v>
                </c:pt>
                <c:pt idx="365" formatCode="0.0000">
                  <c:v>0.92398185901898899</c:v>
                </c:pt>
                <c:pt idx="366" formatCode="0.0000">
                  <c:v>0.91740780380116072</c:v>
                </c:pt>
                <c:pt idx="367" formatCode="0.0000">
                  <c:v>0.96814158223337787</c:v>
                </c:pt>
                <c:pt idx="368" formatCode="0.0000">
                  <c:v>0.93544236753356325</c:v>
                </c:pt>
                <c:pt idx="369" formatCode="0.0000">
                  <c:v>0.93883591636892649</c:v>
                </c:pt>
                <c:pt idx="370" formatCode="0.0000">
                  <c:v>0.9296426367677566</c:v>
                </c:pt>
                <c:pt idx="371" formatCode="0.0000">
                  <c:v>3.4039221871579977</c:v>
                </c:pt>
                <c:pt idx="372" formatCode="0.0000">
                  <c:v>0.9639716908938335</c:v>
                </c:pt>
                <c:pt idx="373" formatCode="0.0000">
                  <c:v>1.9380497336263662</c:v>
                </c:pt>
                <c:pt idx="374" formatCode="0.0000">
                  <c:v>1.0148050717605916</c:v>
                </c:pt>
                <c:pt idx="375" formatCode="0.0000">
                  <c:v>1.1907605121397036</c:v>
                </c:pt>
                <c:pt idx="376" formatCode="0.0000">
                  <c:v>2.6170266879656858</c:v>
                </c:pt>
                <c:pt idx="377" formatCode="0.0000">
                  <c:v>1.0676029831147467</c:v>
                </c:pt>
                <c:pt idx="378" formatCode="0.0000">
                  <c:v>1.0400255080698495</c:v>
                </c:pt>
                <c:pt idx="379" formatCode="0.0000">
                  <c:v>1.0121672272663813</c:v>
                </c:pt>
                <c:pt idx="380" formatCode="0.0000">
                  <c:v>0.98488042613536819</c:v>
                </c:pt>
                <c:pt idx="381" formatCode="0.0000">
                  <c:v>0.9826784320320926</c:v>
                </c:pt>
                <c:pt idx="382" formatCode="0.0000">
                  <c:v>2.8239784249886872</c:v>
                </c:pt>
                <c:pt idx="383" formatCode="0.0000">
                  <c:v>1.0788973211215613</c:v>
                </c:pt>
                <c:pt idx="384" formatCode="0.0000">
                  <c:v>1.0546388169542422</c:v>
                </c:pt>
                <c:pt idx="385" formatCode="0.0000">
                  <c:v>1.0310113566507291</c:v>
                </c:pt>
                <c:pt idx="386" formatCode="0.0000">
                  <c:v>1.0025466263023601</c:v>
                </c:pt>
                <c:pt idx="387" formatCode="0.0000">
                  <c:v>1.1679767503338527</c:v>
                </c:pt>
                <c:pt idx="388" formatCode="0.0000">
                  <c:v>1.0484112094787414</c:v>
                </c:pt>
                <c:pt idx="389" formatCode="0.0000">
                  <c:v>1.1734907933273711</c:v>
                </c:pt>
                <c:pt idx="390" formatCode="0.0000">
                  <c:v>1.1188944211928233</c:v>
                </c:pt>
                <c:pt idx="391" formatCode="0.0000">
                  <c:v>1.1493430126713993</c:v>
                </c:pt>
                <c:pt idx="392" formatCode="0.0000">
                  <c:v>1.088213130743646</c:v>
                </c:pt>
                <c:pt idx="393" formatCode="0.0000">
                  <c:v>3.6439611208266904</c:v>
                </c:pt>
                <c:pt idx="394" formatCode="0.0000">
                  <c:v>1.1524544551649176</c:v>
                </c:pt>
                <c:pt idx="395" formatCode="0.0000">
                  <c:v>1.1251174581858241</c:v>
                </c:pt>
                <c:pt idx="396" formatCode="0.0000">
                  <c:v>1.1357168196380918</c:v>
                </c:pt>
                <c:pt idx="397" formatCode="0.0000">
                  <c:v>1.1060282151596317</c:v>
                </c:pt>
                <c:pt idx="398" formatCode="0.0000">
                  <c:v>1.0779674733996718</c:v>
                </c:pt>
                <c:pt idx="399" formatCode="0.0000">
                  <c:v>1.0657549278683258</c:v>
                </c:pt>
                <c:pt idx="400" formatCode="0.0000">
                  <c:v>1.0995035911456192</c:v>
                </c:pt>
                <c:pt idx="401" formatCode="0.0000">
                  <c:v>1.0834618171181167</c:v>
                </c:pt>
                <c:pt idx="402" formatCode="0.0000">
                  <c:v>1.0675310377755249</c:v>
                </c:pt>
                <c:pt idx="403" formatCode="0.0000">
                  <c:v>1.0580573203964618</c:v>
                </c:pt>
                <c:pt idx="404" formatCode="0.0000">
                  <c:v>1.0286019497417218</c:v>
                </c:pt>
                <c:pt idx="405" formatCode="0.0000">
                  <c:v>1.0290550902025004</c:v>
                </c:pt>
                <c:pt idx="406" formatCode="0.0000">
                  <c:v>0.99977114361405839</c:v>
                </c:pt>
                <c:pt idx="407" formatCode="0.0000">
                  <c:v>0.97118991450772607</c:v>
                </c:pt>
                <c:pt idx="408" formatCode="0.0000">
                  <c:v>1.4260113943926103</c:v>
                </c:pt>
                <c:pt idx="409" formatCode="0.0000">
                  <c:v>1.0352219278451498</c:v>
                </c:pt>
                <c:pt idx="410" formatCode="0.0000">
                  <c:v>1.0243139837478419</c:v>
                </c:pt>
                <c:pt idx="411" formatCode="0.0000">
                  <c:v>4.4111679937136259</c:v>
                </c:pt>
                <c:pt idx="412" formatCode="0.0000">
                  <c:v>1.1303302943995301</c:v>
                </c:pt>
                <c:pt idx="413" formatCode="0.0000">
                  <c:v>1.1185064359437908</c:v>
                </c:pt>
                <c:pt idx="414" formatCode="0.0000">
                  <c:v>1.0963724920008653</c:v>
                </c:pt>
                <c:pt idx="415" formatCode="0.0000">
                  <c:v>1.0673070597443945</c:v>
                </c:pt>
                <c:pt idx="416" formatCode="0.0000">
                  <c:v>1.0529765152632522</c:v>
                </c:pt>
                <c:pt idx="417" formatCode="0.0000">
                  <c:v>3.0245528257848164</c:v>
                </c:pt>
                <c:pt idx="418" formatCode="0.0000">
                  <c:v>1.1505061611943621</c:v>
                </c:pt>
                <c:pt idx="419" formatCode="0.0000">
                  <c:v>1.4929127707023135</c:v>
                </c:pt>
                <c:pt idx="420" formatCode="0.0000">
                  <c:v>1.166210547375613</c:v>
                </c:pt>
                <c:pt idx="421" formatCode="0.0000">
                  <c:v>5.523797367346698</c:v>
                </c:pt>
                <c:pt idx="422" formatCode="0.0000">
                  <c:v>1.5681759960199058</c:v>
                </c:pt>
                <c:pt idx="423" formatCode="0.0000">
                  <c:v>1.338207559801609</c:v>
                </c:pt>
                <c:pt idx="424" formatCode="0.0000">
                  <c:v>7.515909457724522</c:v>
                </c:pt>
                <c:pt idx="425" formatCode="0.0000">
                  <c:v>1.490921422211402</c:v>
                </c:pt>
                <c:pt idx="426" formatCode="0.0000">
                  <c:v>1.3479531668984033</c:v>
                </c:pt>
                <c:pt idx="427" formatCode="0.0000">
                  <c:v>1.3220120360266672</c:v>
                </c:pt>
                <c:pt idx="428" formatCode="0.0000">
                  <c:v>1.3065813303539446</c:v>
                </c:pt>
                <c:pt idx="429" formatCode="0.0000">
                  <c:v>1.2839963939215497</c:v>
                </c:pt>
                <c:pt idx="430" formatCode="0.0000">
                  <c:v>1.2575490279923578</c:v>
                </c:pt>
                <c:pt idx="431" formatCode="0.0000">
                  <c:v>1.2614753511223027</c:v>
                </c:pt>
                <c:pt idx="432" formatCode="0.0000">
                  <c:v>1.2347418975575566</c:v>
                </c:pt>
                <c:pt idx="433" formatCode="0.0000">
                  <c:v>1.2307582933796959</c:v>
                </c:pt>
                <c:pt idx="434" formatCode="0.0000">
                  <c:v>1.2039914046556968</c:v>
                </c:pt>
                <c:pt idx="435" formatCode="0.0000">
                  <c:v>1.2553667995716451</c:v>
                </c:pt>
                <c:pt idx="436" formatCode="0.0000">
                  <c:v>1.2031799667111753</c:v>
                </c:pt>
                <c:pt idx="437" formatCode="0.0000">
                  <c:v>10.731280847179455</c:v>
                </c:pt>
                <c:pt idx="438" formatCode="0.0000">
                  <c:v>1.3714362922296057</c:v>
                </c:pt>
                <c:pt idx="439" formatCode="0.0000">
                  <c:v>2.1168110691264039</c:v>
                </c:pt>
                <c:pt idx="440" formatCode="0.0000">
                  <c:v>1.4377373560776818</c:v>
                </c:pt>
                <c:pt idx="441" formatCode="0.0000">
                  <c:v>4.4945570409221247</c:v>
                </c:pt>
                <c:pt idx="442" formatCode="0.0000">
                  <c:v>1.5888532297132201</c:v>
                </c:pt>
                <c:pt idx="443" formatCode="0.0000">
                  <c:v>1.4915923152506008</c:v>
                </c:pt>
                <c:pt idx="444" formatCode="0.0000">
                  <c:v>1.5249167253627893</c:v>
                </c:pt>
                <c:pt idx="445" formatCode="0.0000">
                  <c:v>4.0398468797137834</c:v>
                </c:pt>
                <c:pt idx="446" formatCode="0.0000">
                  <c:v>1.5234587005129547</c:v>
                </c:pt>
                <c:pt idx="447" formatCode="0.0000">
                  <c:v>1.5192148180985836</c:v>
                </c:pt>
                <c:pt idx="448" formatCode="0.0000">
                  <c:v>1.4967049186300083</c:v>
                </c:pt>
                <c:pt idx="449" formatCode="0.0000">
                  <c:v>1.5051994580036658</c:v>
                </c:pt>
                <c:pt idx="450" formatCode="0.0000">
                  <c:v>1.4808381698251669</c:v>
                </c:pt>
                <c:pt idx="451" formatCode="0.0000">
                  <c:v>1.4719086566804447</c:v>
                </c:pt>
                <c:pt idx="452" formatCode="0.0000">
                  <c:v>1.4688014495597961</c:v>
                </c:pt>
                <c:pt idx="453" formatCode="0.0000">
                  <c:v>1.4445522259211669</c:v>
                </c:pt>
                <c:pt idx="454" formatCode="0.0000">
                  <c:v>1.4191758548074882</c:v>
                </c:pt>
                <c:pt idx="455" formatCode="0.0000">
                  <c:v>1.3940006713347453</c:v>
                </c:pt>
                <c:pt idx="456" formatCode="0.0000">
                  <c:v>1.3683546808285767</c:v>
                </c:pt>
                <c:pt idx="457" formatCode="0.0000">
                  <c:v>1.7021068786397773</c:v>
                </c:pt>
                <c:pt idx="458" formatCode="0.0000">
                  <c:v>1.4247496145375531</c:v>
                </c:pt>
                <c:pt idx="459" formatCode="0.0000">
                  <c:v>1.4150401069033651</c:v>
                </c:pt>
                <c:pt idx="460" formatCode="0.0000">
                  <c:v>1.3894700199553633</c:v>
                </c:pt>
                <c:pt idx="461" formatCode="0.0000">
                  <c:v>1.3636992234119789</c:v>
                </c:pt>
                <c:pt idx="462" formatCode="0.0000">
                  <c:v>1.3375113535585634</c:v>
                </c:pt>
                <c:pt idx="463" formatCode="0.0000">
                  <c:v>1.3159070063776332</c:v>
                </c:pt>
                <c:pt idx="464" formatCode="0.0000">
                  <c:v>1.2900227229345418</c:v>
                </c:pt>
                <c:pt idx="465" formatCode="0.0000">
                  <c:v>1.2640104079782719</c:v>
                </c:pt>
                <c:pt idx="466" formatCode="0.0000">
                  <c:v>1.2387582484459134</c:v>
                </c:pt>
                <c:pt idx="467" formatCode="0.0000">
                  <c:v>1.2155306909940964</c:v>
                </c:pt>
                <c:pt idx="468" formatCode="0.0000">
                  <c:v>1.1912425227704904</c:v>
                </c:pt>
                <c:pt idx="469" formatCode="0.0000">
                  <c:v>1.1797654258813808</c:v>
                </c:pt>
                <c:pt idx="470" formatCode="0.0000">
                  <c:v>1.1705174387025647</c:v>
                </c:pt>
                <c:pt idx="471" formatCode="0.0000">
                  <c:v>1.1617411544339675</c:v>
                </c:pt>
                <c:pt idx="472" formatCode="0.0000">
                  <c:v>1.168665849625683</c:v>
                </c:pt>
                <c:pt idx="473" formatCode="0.0000">
                  <c:v>1.1608705900324212</c:v>
                </c:pt>
                <c:pt idx="474" formatCode="0.0000">
                  <c:v>1.139011717432028</c:v>
                </c:pt>
                <c:pt idx="475" formatCode="0.0000">
                  <c:v>1.1285357559683125</c:v>
                </c:pt>
                <c:pt idx="476" formatCode="0.0000">
                  <c:v>1.1200433874598998</c:v>
                </c:pt>
                <c:pt idx="477" formatCode="0.0000">
                  <c:v>1.1119735730587588</c:v>
                </c:pt>
                <c:pt idx="478" formatCode="0.0000">
                  <c:v>1.1052581773806467</c:v>
                </c:pt>
                <c:pt idx="479" formatCode="0.0000">
                  <c:v>1.0973254255040292</c:v>
                </c:pt>
                <c:pt idx="480" formatCode="0.0000">
                  <c:v>1.0887691843432179</c:v>
                </c:pt>
                <c:pt idx="481" formatCode="0.0000">
                  <c:v>1.0810492713258424</c:v>
                </c:pt>
                <c:pt idx="482" formatCode="0.0000">
                  <c:v>1.0745769865803374</c:v>
                </c:pt>
                <c:pt idx="483" formatCode="0.0000">
                  <c:v>1.0663536126365336</c:v>
                </c:pt>
                <c:pt idx="484" formatCode="0.0000">
                  <c:v>1.0589460650107441</c:v>
                </c:pt>
                <c:pt idx="485" formatCode="0.0000">
                  <c:v>1.0517571771249148</c:v>
                </c:pt>
                <c:pt idx="486" formatCode="0.0000">
                  <c:v>1.4408607971251723</c:v>
                </c:pt>
                <c:pt idx="487" formatCode="0.0000">
                  <c:v>1.1186007073768649</c:v>
                </c:pt>
                <c:pt idx="488" formatCode="0.0000">
                  <c:v>1.0961466065070575</c:v>
                </c:pt>
                <c:pt idx="489" formatCode="0.0000">
                  <c:v>1.0739073741845742</c:v>
                </c:pt>
                <c:pt idx="490" formatCode="0.0000">
                  <c:v>1.0527230568796804</c:v>
                </c:pt>
                <c:pt idx="491" formatCode="0.0000">
                  <c:v>1.0322090982405872</c:v>
                </c:pt>
                <c:pt idx="492" formatCode="0.0000">
                  <c:v>1.0188570230120855</c:v>
                </c:pt>
                <c:pt idx="493" formatCode="0.0000">
                  <c:v>1.0111383660680231</c:v>
                </c:pt>
                <c:pt idx="494" formatCode="0.0000">
                  <c:v>1.0044303039871987</c:v>
                </c:pt>
                <c:pt idx="495" formatCode="0.0000">
                  <c:v>0.9979646655827018</c:v>
                </c:pt>
                <c:pt idx="496" formatCode="0.0000">
                  <c:v>0.99161292216167007</c:v>
                </c:pt>
                <c:pt idx="497" formatCode="0.0000">
                  <c:v>0.98535270038022427</c:v>
                </c:pt>
                <c:pt idx="498" formatCode="0.0000">
                  <c:v>0.97917925711723464</c:v>
                </c:pt>
                <c:pt idx="499" formatCode="0.0000">
                  <c:v>0.97343142642615865</c:v>
                </c:pt>
                <c:pt idx="500" formatCode="0.0000">
                  <c:v>0.96582543658645026</c:v>
                </c:pt>
                <c:pt idx="501" formatCode="0.0000">
                  <c:v>0.95462126827489424</c:v>
                </c:pt>
                <c:pt idx="502" formatCode="0.0000">
                  <c:v>0.9437058755889205</c:v>
                </c:pt>
                <c:pt idx="503" formatCode="0.0000">
                  <c:v>0.93294642350861023</c:v>
                </c:pt>
                <c:pt idx="504" formatCode="0.0000">
                  <c:v>0.92231951831194126</c:v>
                </c:pt>
                <c:pt idx="505" formatCode="0.0000">
                  <c:v>0.9118199442712891</c:v>
                </c:pt>
                <c:pt idx="506" formatCode="0.0000">
                  <c:v>0.90144551951430718</c:v>
                </c:pt>
                <c:pt idx="507" formatCode="0.0000">
                  <c:v>0.89119458282290687</c:v>
                </c:pt>
                <c:pt idx="508" formatCode="0.0000">
                  <c:v>0.88106557636709626</c:v>
                </c:pt>
                <c:pt idx="509" formatCode="0.0000">
                  <c:v>0.87105697623386236</c:v>
                </c:pt>
                <c:pt idx="510" formatCode="0.0000">
                  <c:v>0.86116728067114601</c:v>
                </c:pt>
                <c:pt idx="511" formatCode="0.0000">
                  <c:v>0.85139500791206102</c:v>
                </c:pt>
                <c:pt idx="512" formatCode="0.0000">
                  <c:v>0.84173869559199122</c:v>
                </c:pt>
                <c:pt idx="513" formatCode="0.0000">
                  <c:v>0.83219690043312355</c:v>
                </c:pt>
                <c:pt idx="514" formatCode="0.0000">
                  <c:v>0.82276819797643674</c:v>
                </c:pt>
                <c:pt idx="515" formatCode="0.0000">
                  <c:v>0.8134511823245949</c:v>
                </c:pt>
                <c:pt idx="516" formatCode="0.0000">
                  <c:v>0.80424446588963805</c:v>
                </c:pt>
                <c:pt idx="517" formatCode="0.0000">
                  <c:v>0.79514667914441572</c:v>
                </c:pt>
                <c:pt idx="518" formatCode="0.0000">
                  <c:v>0.78615647037754233</c:v>
                </c:pt>
                <c:pt idx="519" formatCode="0.0000">
                  <c:v>0.77727250545179738</c:v>
                </c:pt>
                <c:pt idx="520" formatCode="0.0000">
                  <c:v>0.76849346756591841</c:v>
                </c:pt>
                <c:pt idx="521" formatCode="0.0000">
                  <c:v>0.75981805701973459</c:v>
                </c:pt>
                <c:pt idx="522" formatCode="0.0000">
                  <c:v>0.7512449909825929</c:v>
                </c:pt>
                <c:pt idx="523" formatCode="0.0000">
                  <c:v>1.1860676775839389</c:v>
                </c:pt>
                <c:pt idx="524" formatCode="0.0000">
                  <c:v>0.93342757490538308</c:v>
                </c:pt>
                <c:pt idx="525" formatCode="0.0000">
                  <c:v>0.91533779428481599</c:v>
                </c:pt>
                <c:pt idx="526" formatCode="0.0000">
                  <c:v>0.8985189747770943</c:v>
                </c:pt>
                <c:pt idx="527" formatCode="0.0000">
                  <c:v>0.87951855261001732</c:v>
                </c:pt>
                <c:pt idx="528" formatCode="0.0000">
                  <c:v>0.82487344395455953</c:v>
                </c:pt>
                <c:pt idx="529" formatCode="0.0000">
                  <c:v>0.77153736339913037</c:v>
                </c:pt>
                <c:pt idx="530" formatCode="0.0000">
                  <c:v>0.77994601688362108</c:v>
                </c:pt>
                <c:pt idx="531" formatCode="0.0000">
                  <c:v>0.77510758981741867</c:v>
                </c:pt>
                <c:pt idx="532" formatCode="0.0000">
                  <c:v>0.73477751921279766</c:v>
                </c:pt>
                <c:pt idx="533" formatCode="0.0000">
                  <c:v>0.68384303494448184</c:v>
                </c:pt>
                <c:pt idx="534" formatCode="0.0000">
                  <c:v>0.66613811407134582</c:v>
                </c:pt>
                <c:pt idx="535" formatCode="0.0000">
                  <c:v>0.65697819136678737</c:v>
                </c:pt>
                <c:pt idx="536" formatCode="0.0000">
                  <c:v>0.64930937054868842</c:v>
                </c:pt>
                <c:pt idx="537" formatCode="0.0000">
                  <c:v>0.64196025151836067</c:v>
                </c:pt>
                <c:pt idx="538" formatCode="0.0000">
                  <c:v>0.63473556566379286</c:v>
                </c:pt>
                <c:pt idx="539" formatCode="0.0000">
                  <c:v>0.627602031556179</c:v>
                </c:pt>
                <c:pt idx="540" formatCode="0.0000">
                  <c:v>0.62055325867785749</c:v>
                </c:pt>
                <c:pt idx="541" formatCode="0.0000">
                  <c:v>0.61358732988991216</c:v>
                </c:pt>
                <c:pt idx="542" formatCode="0.0000">
                  <c:v>0.6067030813983163</c:v>
                </c:pt>
                <c:pt idx="543" formatCode="0.0000">
                  <c:v>0.59989948531645032</c:v>
                </c:pt>
                <c:pt idx="544" formatCode="0.0000">
                  <c:v>0.59317554706314557</c:v>
                </c:pt>
                <c:pt idx="545" formatCode="0.0000">
                  <c:v>0.58653028819269026</c:v>
                </c:pt>
                <c:pt idx="546" formatCode="0.0000">
                  <c:v>0.5799627434031176</c:v>
                </c:pt>
                <c:pt idx="547" formatCode="0.0000">
                  <c:v>0.5734719598991721</c:v>
                </c:pt>
                <c:pt idx="548" formatCode="0.0000">
                  <c:v>0.56705699714796132</c:v>
                </c:pt>
                <c:pt idx="549" formatCode="0.0000">
                  <c:v>0.56071692670169737</c:v>
                </c:pt>
                <c:pt idx="550" formatCode="0.0000">
                  <c:v>0.55445083203347478</c:v>
                </c:pt>
                <c:pt idx="551" formatCode="0.0000">
                  <c:v>0.54825780837708615</c:v>
                </c:pt>
                <c:pt idx="552" formatCode="0.0000">
                  <c:v>0.54213696256935628</c:v>
                </c:pt>
                <c:pt idx="553" formatCode="0.0000">
                  <c:v>0.5360874128947154</c:v>
                </c:pt>
                <c:pt idx="554" formatCode="0.0000">
                  <c:v>0.53010828893194162</c:v>
                </c:pt>
                <c:pt idx="555" formatCode="0.0000">
                  <c:v>0.52419873140303219</c:v>
                </c:pt>
                <c:pt idx="556" formatCode="0.0000">
                  <c:v>0.51835789202417271</c:v>
                </c:pt>
                <c:pt idx="557" formatCode="0.0000">
                  <c:v>0.51258493335877553</c:v>
                </c:pt>
                <c:pt idx="558" formatCode="0.0000">
                  <c:v>0.50687902867255619</c:v>
                </c:pt>
                <c:pt idx="559" formatCode="0.0000">
                  <c:v>0.50123936179061912</c:v>
                </c:pt>
                <c:pt idx="560" formatCode="0.0000">
                  <c:v>0.53204530685084417</c:v>
                </c:pt>
                <c:pt idx="561" formatCode="0.0000">
                  <c:v>0.49619232219059639</c:v>
                </c:pt>
                <c:pt idx="562" formatCode="0.0000">
                  <c:v>0.48571150501783966</c:v>
                </c:pt>
                <c:pt idx="563" formatCode="0.0000">
                  <c:v>0.47949333284411499</c:v>
                </c:pt>
                <c:pt idx="564" formatCode="0.0000">
                  <c:v>0.47403433220397995</c:v>
                </c:pt>
                <c:pt idx="565" formatCode="0.0000">
                  <c:v>0.46875252087781744</c:v>
                </c:pt>
                <c:pt idx="566" formatCode="0.0000">
                  <c:v>0.46355070617458771</c:v>
                </c:pt>
                <c:pt idx="567" formatCode="0.0000">
                  <c:v>0.45841214748785652</c:v>
                </c:pt>
                <c:pt idx="568" formatCode="0.0000">
                  <c:v>0.4533334619198377</c:v>
                </c:pt>
                <c:pt idx="569" formatCode="0.0000">
                  <c:v>0.44967603762655017</c:v>
                </c:pt>
                <c:pt idx="570" formatCode="0.0000">
                  <c:v>0.45722505813814479</c:v>
                </c:pt>
                <c:pt idx="571" formatCode="0.0000">
                  <c:v>0.63919393329449303</c:v>
                </c:pt>
                <c:pt idx="572" formatCode="0.0000">
                  <c:v>0.82520003199104897</c:v>
                </c:pt>
                <c:pt idx="573" formatCode="0.0000">
                  <c:v>0.69587330015352278</c:v>
                </c:pt>
                <c:pt idx="574" formatCode="0.0000">
                  <c:v>0.63946923868116978</c:v>
                </c:pt>
                <c:pt idx="575" formatCode="0.0000">
                  <c:v>0.58380933813167768</c:v>
                </c:pt>
                <c:pt idx="576" formatCode="0.0000">
                  <c:v>0.52972447432661962</c:v>
                </c:pt>
                <c:pt idx="577" formatCode="0.0000">
                  <c:v>0.47838680885343043</c:v>
                </c:pt>
                <c:pt idx="578" formatCode="0.0000">
                  <c:v>0.42857818712676243</c:v>
                </c:pt>
                <c:pt idx="579" formatCode="0.0000">
                  <c:v>0.40499010350957354</c:v>
                </c:pt>
                <c:pt idx="580" formatCode="0.0000">
                  <c:v>0.39739799627746031</c:v>
                </c:pt>
                <c:pt idx="581" formatCode="0.0000">
                  <c:v>0.39250237727110537</c:v>
                </c:pt>
                <c:pt idx="582" formatCode="0.0000">
                  <c:v>0.38809587198117823</c:v>
                </c:pt>
                <c:pt idx="583" formatCode="0.0000">
                  <c:v>0.38381169689235867</c:v>
                </c:pt>
                <c:pt idx="584" formatCode="0.0000">
                  <c:v>0.38231358937884441</c:v>
                </c:pt>
                <c:pt idx="585" formatCode="0.0000">
                  <c:v>0.37586779178997232</c:v>
                </c:pt>
                <c:pt idx="586" formatCode="0.0000">
                  <c:v>0.37136579256304536</c:v>
                </c:pt>
                <c:pt idx="587" formatCode="0.0000">
                  <c:v>0.36722557108250781</c:v>
                </c:pt>
                <c:pt idx="588" formatCode="0.0000">
                  <c:v>0.40870762185080206</c:v>
                </c:pt>
                <c:pt idx="589" formatCode="0.0000">
                  <c:v>0.36675140645010312</c:v>
                </c:pt>
                <c:pt idx="590" formatCode="0.0000">
                  <c:v>0.36059871125148452</c:v>
                </c:pt>
                <c:pt idx="591" formatCode="0.0000">
                  <c:v>0.35224922867874925</c:v>
                </c:pt>
                <c:pt idx="592" formatCode="0.0000">
                  <c:v>0.34765980261781182</c:v>
                </c:pt>
                <c:pt idx="593" formatCode="0.0000">
                  <c:v>0.34373080876689077</c:v>
                </c:pt>
                <c:pt idx="594" formatCode="0.0000">
                  <c:v>0.33994747178069817</c:v>
                </c:pt>
                <c:pt idx="595" formatCode="0.0000">
                  <c:v>0.33758648894298671</c:v>
                </c:pt>
                <c:pt idx="596" formatCode="0.0000">
                  <c:v>0.33277164592507297</c:v>
                </c:pt>
                <c:pt idx="597" formatCode="0.0000">
                  <c:v>0.32894695951798419</c:v>
                </c:pt>
                <c:pt idx="598" formatCode="0.0000">
                  <c:v>0.32532095664823979</c:v>
                </c:pt>
                <c:pt idx="599" formatCode="0.0000">
                  <c:v>0.38299365225808968</c:v>
                </c:pt>
                <c:pt idx="600" formatCode="0.0000">
                  <c:v>0.32836733151676017</c:v>
                </c:pt>
                <c:pt idx="601" formatCode="0.0000">
                  <c:v>0.31645295313257266</c:v>
                </c:pt>
                <c:pt idx="602" formatCode="0.0000">
                  <c:v>0.31161806367597622</c:v>
                </c:pt>
                <c:pt idx="603" formatCode="0.0000">
                  <c:v>0.30799030660915366</c:v>
                </c:pt>
                <c:pt idx="604" formatCode="0.0000">
                  <c:v>0.30459486088130067</c:v>
                </c:pt>
                <c:pt idx="605" formatCode="0.0000">
                  <c:v>0.30126958927044417</c:v>
                </c:pt>
                <c:pt idx="606" formatCode="0.0000">
                  <c:v>0.2979872130329857</c:v>
                </c:pt>
                <c:pt idx="607" formatCode="0.0000">
                  <c:v>0.29474283599214196</c:v>
                </c:pt>
                <c:pt idx="608" formatCode="0.0000">
                  <c:v>0.29153528063766576</c:v>
                </c:pt>
                <c:pt idx="609" formatCode="0.0000">
                  <c:v>0.28836399104714783</c:v>
                </c:pt>
                <c:pt idx="610" formatCode="0.0000">
                  <c:v>0.28522851890935269</c:v>
                </c:pt>
                <c:pt idx="611" formatCode="0.0000">
                  <c:v>0.28212843817881861</c:v>
                </c:pt>
                <c:pt idx="612" formatCode="0.0000">
                  <c:v>0.27906333085674168</c:v>
                </c:pt>
                <c:pt idx="613" formatCode="0.0000">
                  <c:v>0.2760327845750693</c:v>
                </c:pt>
                <c:pt idx="614" formatCode="0.0000">
                  <c:v>0.27303639213993719</c:v>
                </c:pt>
                <c:pt idx="615" formatCode="0.0000">
                  <c:v>0.27007375140098622</c:v>
                </c:pt>
                <c:pt idx="616" formatCode="0.0000">
                  <c:v>0.26714446517549534</c:v>
                </c:pt>
                <c:pt idx="617" formatCode="0.0000">
                  <c:v>0.26424814118234391</c:v>
                </c:pt>
                <c:pt idx="618" formatCode="0.0000">
                  <c:v>0.26138439197832575</c:v>
                </c:pt>
                <c:pt idx="619" formatCode="0.0000">
                  <c:v>0.25855283489556452</c:v>
                </c:pt>
                <c:pt idx="620" formatCode="0.0000">
                  <c:v>0.25575309197981388</c:v>
                </c:pt>
                <c:pt idx="621" formatCode="0.0000">
                  <c:v>0.25298478992959633</c:v>
                </c:pt>
                <c:pt idx="622" formatCode="0.0000">
                  <c:v>0.25024756003616205</c:v>
                </c:pt>
                <c:pt idx="623" formatCode="0.0000">
                  <c:v>0.24754103812425793</c:v>
                </c:pt>
                <c:pt idx="624" formatCode="0.0000">
                  <c:v>0.24486486449369305</c:v>
                </c:pt>
                <c:pt idx="625" formatCode="0.0000">
                  <c:v>0.24221868386169043</c:v>
                </c:pt>
                <c:pt idx="626" formatCode="0.0000">
                  <c:v>0.23960214530601437</c:v>
                </c:pt>
                <c:pt idx="627" formatCode="0.0000">
                  <c:v>0.23701490220886154</c:v>
                </c:pt>
                <c:pt idx="628" formatCode="0.0000">
                  <c:v>0.23786297930902178</c:v>
                </c:pt>
                <c:pt idx="629" formatCode="0.0000">
                  <c:v>0.23249217716248072</c:v>
                </c:pt>
                <c:pt idx="630" formatCode="0.0000">
                  <c:v>0.22951933675906</c:v>
                </c:pt>
                <c:pt idx="631" formatCode="0.0000">
                  <c:v>0.22696766343410524</c:v>
                </c:pt>
                <c:pt idx="632" formatCode="0.0000">
                  <c:v>0.22450886397674127</c:v>
                </c:pt>
                <c:pt idx="633" formatCode="0.0000">
                  <c:v>0.22208819476925698</c:v>
                </c:pt>
                <c:pt idx="634" formatCode="0.0000">
                  <c:v>0.21969630728044393</c:v>
                </c:pt>
                <c:pt idx="635" formatCode="0.0000">
                  <c:v>0.217331388902441</c:v>
                </c:pt>
                <c:pt idx="636" formatCode="0.0000">
                  <c:v>0.21499288069884981</c:v>
                </c:pt>
                <c:pt idx="637" formatCode="0.0000">
                  <c:v>0.22630590334020109</c:v>
                </c:pt>
                <c:pt idx="638" formatCode="0.0000">
                  <c:v>0.3392700799277491</c:v>
                </c:pt>
                <c:pt idx="639" formatCode="0.0000">
                  <c:v>0.24306486180200976</c:v>
                </c:pt>
                <c:pt idx="640" formatCode="0.0000">
                  <c:v>0.21169296572872032</c:v>
                </c:pt>
                <c:pt idx="641" formatCode="0.0000">
                  <c:v>0.20464705760140928</c:v>
                </c:pt>
                <c:pt idx="642" formatCode="0.0000">
                  <c:v>0.20165816537926037</c:v>
                </c:pt>
                <c:pt idx="643" formatCode="0.0000">
                  <c:v>0.19936269329603684</c:v>
                </c:pt>
                <c:pt idx="644" formatCode="0.0000">
                  <c:v>0.19720226454020751</c:v>
                </c:pt>
                <c:pt idx="645" formatCode="0.0000">
                  <c:v>0.19508399287539832</c:v>
                </c:pt>
                <c:pt idx="646" formatCode="0.0000">
                  <c:v>0.19299223666627047</c:v>
                </c:pt>
                <c:pt idx="647" formatCode="0.0000">
                  <c:v>0.19092417473119641</c:v>
                </c:pt>
                <c:pt idx="648" formatCode="0.0000">
                  <c:v>0.18887911600057566</c:v>
                </c:pt>
                <c:pt idx="649" formatCode="0.0000">
                  <c:v>0.18685672556606425</c:v>
                </c:pt>
                <c:pt idx="650" formatCode="0.0000">
                  <c:v>0.18485673028344113</c:v>
                </c:pt>
                <c:pt idx="651" formatCode="0.0000">
                  <c:v>0.18287886988762825</c:v>
                </c:pt>
                <c:pt idx="652" formatCode="0.0000">
                  <c:v>0.18092288884754482</c:v>
                </c:pt>
                <c:pt idx="653" formatCode="0.0000">
                  <c:v>0.21484943836815282</c:v>
                </c:pt>
                <c:pt idx="654" formatCode="0.0000">
                  <c:v>0.18507000611999089</c:v>
                </c:pt>
                <c:pt idx="655" formatCode="0.0000">
                  <c:v>0.47067993055092527</c:v>
                </c:pt>
                <c:pt idx="656" formatCode="0.0000">
                  <c:v>0.36463101698690631</c:v>
                </c:pt>
                <c:pt idx="657" formatCode="0.0000">
                  <c:v>2.7284253970337242</c:v>
                </c:pt>
                <c:pt idx="658" formatCode="0.0000">
                  <c:v>0.7864354418822791</c:v>
                </c:pt>
                <c:pt idx="659" formatCode="0.0000">
                  <c:v>1.1734347517853883</c:v>
                </c:pt>
                <c:pt idx="660" formatCode="0.0000">
                  <c:v>0.84130462873284295</c:v>
                </c:pt>
                <c:pt idx="661" formatCode="0.0000">
                  <c:v>0.81507547140494352</c:v>
                </c:pt>
                <c:pt idx="662" formatCode="0.0000">
                  <c:v>0.96177950686578406</c:v>
                </c:pt>
                <c:pt idx="663" formatCode="0.0000">
                  <c:v>0.86532295118185432</c:v>
                </c:pt>
                <c:pt idx="664" formatCode="0.0000">
                  <c:v>0.837949722686123</c:v>
                </c:pt>
                <c:pt idx="665" formatCode="0.0000">
                  <c:v>0.83279393308345806</c:v>
                </c:pt>
                <c:pt idx="666" formatCode="0.0000">
                  <c:v>0.83352689787622003</c:v>
                </c:pt>
                <c:pt idx="667" formatCode="0.0000">
                  <c:v>0.82346334496647389</c:v>
                </c:pt>
                <c:pt idx="668" formatCode="0.0000">
                  <c:v>0.87388768686830121</c:v>
                </c:pt>
                <c:pt idx="669" formatCode="0.0000">
                  <c:v>0.83577941833592395</c:v>
                </c:pt>
                <c:pt idx="670" formatCode="0.0000">
                  <c:v>0.81163588906071971</c:v>
                </c:pt>
                <c:pt idx="671" formatCode="0.0000">
                  <c:v>0.7971248957072774</c:v>
                </c:pt>
                <c:pt idx="672" formatCode="0.0000">
                  <c:v>0.77119826101484534</c:v>
                </c:pt>
                <c:pt idx="673" formatCode="0.0000">
                  <c:v>0.76793598626871984</c:v>
                </c:pt>
                <c:pt idx="674" formatCode="0.0000">
                  <c:v>0.74153042955186743</c:v>
                </c:pt>
                <c:pt idx="675" formatCode="0.0000">
                  <c:v>0.66234485818473421</c:v>
                </c:pt>
                <c:pt idx="676" formatCode="0.0000">
                  <c:v>0.64691864725147019</c:v>
                </c:pt>
                <c:pt idx="677" formatCode="0.0000">
                  <c:v>0.55638652630683916</c:v>
                </c:pt>
                <c:pt idx="678" formatCode="0.0000">
                  <c:v>0.55851173795055631</c:v>
                </c:pt>
                <c:pt idx="679" formatCode="0.0000">
                  <c:v>0.50738198369662602</c:v>
                </c:pt>
                <c:pt idx="680" formatCode="0.0000">
                  <c:v>0.4247253970090652</c:v>
                </c:pt>
                <c:pt idx="681" formatCode="0.0000">
                  <c:v>0.40988719431803422</c:v>
                </c:pt>
                <c:pt idx="682" formatCode="0.0000">
                  <c:v>0.3273429770071497</c:v>
                </c:pt>
                <c:pt idx="683" formatCode="0.0000">
                  <c:v>0.2604153441868175</c:v>
                </c:pt>
                <c:pt idx="684" formatCode="0.0000">
                  <c:v>0.1830999333574147</c:v>
                </c:pt>
                <c:pt idx="685" formatCode="0.0000">
                  <c:v>0.15911047247111437</c:v>
                </c:pt>
                <c:pt idx="686" formatCode="0.0000">
                  <c:v>0.15366108915931836</c:v>
                </c:pt>
                <c:pt idx="687" formatCode="0.0000">
                  <c:v>0.16765627271855443</c:v>
                </c:pt>
                <c:pt idx="688" formatCode="0.0000">
                  <c:v>0.15628184542017287</c:v>
                </c:pt>
                <c:pt idx="689" formatCode="0.0000">
                  <c:v>1.0423859420349564</c:v>
                </c:pt>
                <c:pt idx="690" formatCode="0.0000">
                  <c:v>0.87976985454928025</c:v>
                </c:pt>
                <c:pt idx="691" formatCode="0.0000">
                  <c:v>0.64159732588224583</c:v>
                </c:pt>
                <c:pt idx="692" formatCode="0.0000">
                  <c:v>0.56879988084845856</c:v>
                </c:pt>
                <c:pt idx="693" formatCode="0.0000">
                  <c:v>0.61196563263151682</c:v>
                </c:pt>
                <c:pt idx="694" formatCode="0.0000">
                  <c:v>1.1690136961612212</c:v>
                </c:pt>
                <c:pt idx="695" formatCode="0.0000">
                  <c:v>0.88487707763906154</c:v>
                </c:pt>
                <c:pt idx="696" formatCode="0.0000">
                  <c:v>0.80587444293511168</c:v>
                </c:pt>
                <c:pt idx="697" formatCode="0.0000">
                  <c:v>0.77923117495886174</c:v>
                </c:pt>
                <c:pt idx="698" formatCode="0.0000">
                  <c:v>0.75395225394605658</c:v>
                </c:pt>
                <c:pt idx="699" formatCode="0.0000">
                  <c:v>0.86382979090801393</c:v>
                </c:pt>
                <c:pt idx="700" formatCode="0.0000">
                  <c:v>1.1951655718041523</c:v>
                </c:pt>
                <c:pt idx="701" formatCode="0.0000">
                  <c:v>0.85215742706536612</c:v>
                </c:pt>
                <c:pt idx="702" formatCode="0.0000">
                  <c:v>0.8241634493608534</c:v>
                </c:pt>
                <c:pt idx="703" formatCode="0.0000">
                  <c:v>0.79757862493078147</c:v>
                </c:pt>
                <c:pt idx="704" formatCode="0.0000">
                  <c:v>0.77228087723141847</c:v>
                </c:pt>
                <c:pt idx="705" formatCode="0.0000">
                  <c:v>0.7177808790232626</c:v>
                </c:pt>
                <c:pt idx="706" formatCode="0.0000">
                  <c:v>0.62737870223588443</c:v>
                </c:pt>
                <c:pt idx="707" formatCode="0.0000">
                  <c:v>0.53815685317688666</c:v>
                </c:pt>
                <c:pt idx="708" formatCode="0.0000">
                  <c:v>0.45200632798816787</c:v>
                </c:pt>
                <c:pt idx="709" formatCode="0.0000">
                  <c:v>0.36874922605897698</c:v>
                </c:pt>
                <c:pt idx="710" formatCode="0.0000">
                  <c:v>0.28776813118824801</c:v>
                </c:pt>
                <c:pt idx="711" formatCode="0.0000">
                  <c:v>0.21343221736635756</c:v>
                </c:pt>
                <c:pt idx="712" formatCode="0.0000">
                  <c:v>0.15581513428428712</c:v>
                </c:pt>
                <c:pt idx="713" formatCode="0.0000">
                  <c:v>0.14479595211971488</c:v>
                </c:pt>
                <c:pt idx="714" formatCode="0.0000">
                  <c:v>0.14152758371981314</c:v>
                </c:pt>
                <c:pt idx="715" formatCode="0.0000">
                  <c:v>0.13956363990890791</c:v>
                </c:pt>
                <c:pt idx="716" formatCode="0.0000">
                  <c:v>0.13783418778528705</c:v>
                </c:pt>
                <c:pt idx="717" formatCode="0.0000">
                  <c:v>0.22006514384197104</c:v>
                </c:pt>
                <c:pt idx="718" formatCode="0.0000">
                  <c:v>0.14895965543565068</c:v>
                </c:pt>
                <c:pt idx="719" formatCode="0.0000">
                  <c:v>0.13528850464854369</c:v>
                </c:pt>
                <c:pt idx="720" formatCode="0.0000">
                  <c:v>0.66234207317259319</c:v>
                </c:pt>
                <c:pt idx="721" formatCode="0.0000">
                  <c:v>0.30441018920148738</c:v>
                </c:pt>
                <c:pt idx="722" formatCode="0.0000">
                  <c:v>0.24740751902141525</c:v>
                </c:pt>
                <c:pt idx="723" formatCode="0.0000">
                  <c:v>1.5632347869558225</c:v>
                </c:pt>
                <c:pt idx="724" formatCode="0.0000">
                  <c:v>0.60028298434321758</c:v>
                </c:pt>
                <c:pt idx="725" formatCode="0.0000">
                  <c:v>0.5117096267728839</c:v>
                </c:pt>
                <c:pt idx="726" formatCode="0.0000">
                  <c:v>1.2213738012164388</c:v>
                </c:pt>
                <c:pt idx="727" formatCode="0.0000">
                  <c:v>0.79254545513782571</c:v>
                </c:pt>
                <c:pt idx="728" formatCode="0.0000">
                  <c:v>0.75219833156662796</c:v>
                </c:pt>
                <c:pt idx="729" formatCode="0.0000">
                  <c:v>4.3526394576710423</c:v>
                </c:pt>
                <c:pt idx="730" formatCode="0.0000">
                  <c:v>0.92529201637727732</c:v>
                </c:pt>
                <c:pt idx="731" formatCode="0.0000">
                  <c:v>0.91871963643846799</c:v>
                </c:pt>
                <c:pt idx="732" formatCode="0.0000">
                  <c:v>0.96945485071400195</c:v>
                </c:pt>
                <c:pt idx="733" formatCode="0.0000">
                  <c:v>0.93675683818854061</c:v>
                </c:pt>
                <c:pt idx="734" formatCode="0.0000">
                  <c:v>0.94015136118712594</c:v>
                </c:pt>
                <c:pt idx="735" formatCode="0.0000">
                  <c:v>0.93095883328884232</c:v>
                </c:pt>
              </c:numCache>
            </c:numRef>
          </c:yVal>
          <c:smooth val="0"/>
          <c:extLst>
            <c:ext xmlns:c16="http://schemas.microsoft.com/office/drawing/2014/chart" uri="{C3380CC4-5D6E-409C-BE32-E72D297353CC}">
              <c16:uniqueId val="{00000001-7B19-6248-A130-848C53A3370C}"/>
            </c:ext>
          </c:extLst>
        </c:ser>
        <c:ser>
          <c:idx val="1"/>
          <c:order val="2"/>
          <c:tx>
            <c:v>Periodo de calentamiento</c:v>
          </c:tx>
          <c:spPr>
            <a:ln w="19050" cap="rnd">
              <a:solidFill>
                <a:srgbClr val="FF0000"/>
              </a:solidFill>
              <a:prstDash val="dash"/>
              <a:round/>
            </a:ln>
            <a:effectLst/>
          </c:spPr>
          <c:marker>
            <c:symbol val="none"/>
          </c:marker>
          <c:xVal>
            <c:numRef>
              <c:f>Entradas!$K$78:$K$79</c:f>
              <c:numCache>
                <c:formatCode>General</c:formatCode>
                <c:ptCount val="2"/>
                <c:pt idx="0">
                  <c:v>60</c:v>
                </c:pt>
                <c:pt idx="1">
                  <c:v>60</c:v>
                </c:pt>
              </c:numCache>
            </c:numRef>
          </c:xVal>
          <c:yVal>
            <c:numRef>
              <c:f>Entradas!$L$78:$L$79</c:f>
              <c:numCache>
                <c:formatCode>General</c:formatCode>
                <c:ptCount val="2"/>
                <c:pt idx="0">
                  <c:v>0</c:v>
                </c:pt>
                <c:pt idx="1">
                  <c:v>10.731280847179455</c:v>
                </c:pt>
              </c:numCache>
            </c:numRef>
          </c:yVal>
          <c:smooth val="0"/>
          <c:extLst>
            <c:ext xmlns:c16="http://schemas.microsoft.com/office/drawing/2014/chart" uri="{C3380CC4-5D6E-409C-BE32-E72D297353CC}">
              <c16:uniqueId val="{00000001-62C0-1249-832D-64627E70C8F0}"/>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Caudal (mm)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Comparación de caudal entre escenarios</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autoTitleDeleted val="0"/>
    <c:plotArea>
      <c:layout/>
      <c:scatterChart>
        <c:scatterStyle val="lineMarker"/>
        <c:varyColors val="0"/>
        <c:ser>
          <c:idx val="0"/>
          <c:order val="0"/>
          <c:tx>
            <c:strRef>
              <c:f>Escenarios!$D$12</c:f>
              <c:strCache>
                <c:ptCount val="1"/>
                <c:pt idx="0">
                  <c:v>Línea base</c:v>
                </c:pt>
              </c:strCache>
            </c:strRef>
          </c:tx>
          <c:spPr>
            <a:ln w="12700" cap="rnd">
              <a:solidFill>
                <a:schemeClr val="accent1"/>
              </a:solidFill>
              <a:round/>
            </a:ln>
            <a:effectLst/>
          </c:spPr>
          <c:marker>
            <c:symbol val="none"/>
          </c:marker>
          <c:xVal>
            <c:strRef>
              <c:f>Cálculos!$C:$C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Cálculos!$L:$L</c:f>
              <c:numCache>
                <c:formatCode>General</c:formatCode>
                <c:ptCount val="1048576"/>
                <c:pt idx="4">
                  <c:v>0</c:v>
                </c:pt>
                <c:pt idx="6" formatCode="0.0000">
                  <c:v>4.8871888791692042</c:v>
                </c:pt>
                <c:pt idx="7" formatCode="0.0000">
                  <c:v>1.2402707635078456</c:v>
                </c:pt>
                <c:pt idx="8" formatCode="0.0000">
                  <c:v>3.4069630251733405</c:v>
                </c:pt>
                <c:pt idx="9" formatCode="0.0000">
                  <c:v>1.3679634353679435</c:v>
                </c:pt>
                <c:pt idx="10" formatCode="0.0000">
                  <c:v>2.0361839944011195</c:v>
                </c:pt>
                <c:pt idx="11" formatCode="0.0000">
                  <c:v>4.0588912821905554</c:v>
                </c:pt>
                <c:pt idx="12" formatCode="0.0000">
                  <c:v>1.4634717200796306</c:v>
                </c:pt>
                <c:pt idx="13" formatCode="0.0000">
                  <c:v>1.3510533316465807</c:v>
                </c:pt>
                <c:pt idx="14" formatCode="0.0000">
                  <c:v>1.2425228561815767</c:v>
                </c:pt>
                <c:pt idx="15" formatCode="0.0000">
                  <c:v>1.1409328564532228</c:v>
                </c:pt>
                <c:pt idx="16" formatCode="0.0000">
                  <c:v>1.1394308338347314</c:v>
                </c:pt>
                <c:pt idx="17" formatCode="0.0000">
                  <c:v>4.2523745698346769</c:v>
                </c:pt>
                <c:pt idx="18" formatCode="0.0000">
                  <c:v>1.4468510854285785</c:v>
                </c:pt>
                <c:pt idx="19" formatCode="0.0000">
                  <c:v>1.3488024040407365</c:v>
                </c:pt>
                <c:pt idx="20" formatCode="0.0000">
                  <c:v>1.2574931945139574</c:v>
                </c:pt>
                <c:pt idx="21" formatCode="0.0000">
                  <c:v>1.1517379069802745</c:v>
                </c:pt>
                <c:pt idx="22" formatCode="0.0000">
                  <c:v>1.7920002346796047</c:v>
                </c:pt>
                <c:pt idx="23" formatCode="0.0000">
                  <c:v>1.3140963224376521</c:v>
                </c:pt>
                <c:pt idx="24" formatCode="0.0000">
                  <c:v>1.7930844363620821</c:v>
                </c:pt>
                <c:pt idx="25" formatCode="0.0000">
                  <c:v>1.5640655920268942</c:v>
                </c:pt>
                <c:pt idx="26" formatCode="0.0000">
                  <c:v>1.671083719659876</c:v>
                </c:pt>
                <c:pt idx="27" formatCode="0.0000">
                  <c:v>1.4231112545441289</c:v>
                </c:pt>
                <c:pt idx="28" formatCode="0.0000">
                  <c:v>5.0424408996804537</c:v>
                </c:pt>
                <c:pt idx="29" formatCode="0.0000">
                  <c:v>1.5995780242770654</c:v>
                </c:pt>
                <c:pt idx="30" formatCode="0.0000">
                  <c:v>1.4853231961318758</c:v>
                </c:pt>
                <c:pt idx="31" formatCode="0.0000">
                  <c:v>1.5212734575692937</c:v>
                </c:pt>
                <c:pt idx="32" formatCode="0.0000">
                  <c:v>1.4018096224573409</c:v>
                </c:pt>
                <c:pt idx="33" formatCode="0.0000">
                  <c:v>1.2937400646167148</c:v>
                </c:pt>
                <c:pt idx="34" formatCode="0.0000">
                  <c:v>1.250438641851161</c:v>
                </c:pt>
                <c:pt idx="35" formatCode="0.0000">
                  <c:v>1.3852472000754386</c:v>
                </c:pt>
                <c:pt idx="36" formatCode="0.0000">
                  <c:v>1.3236245162591782</c:v>
                </c:pt>
                <c:pt idx="37" formatCode="0.0000">
                  <c:v>1.2653155734873092</c:v>
                </c:pt>
                <c:pt idx="38" formatCode="0.0000">
                  <c:v>1.2344773589072293</c:v>
                </c:pt>
                <c:pt idx="39" formatCode="0.0000">
                  <c:v>1.1286523451630361</c:v>
                </c:pt>
                <c:pt idx="40" formatCode="0.0000">
                  <c:v>1.1413143319486712</c:v>
                </c:pt>
                <c:pt idx="41" formatCode="0.0000">
                  <c:v>1.0377235043064894</c:v>
                </c:pt>
                <c:pt idx="42" formatCode="0.0000">
                  <c:v>0.93673879180993891</c:v>
                </c:pt>
                <c:pt idx="43" formatCode="0.0000">
                  <c:v>2.6954795161585885</c:v>
                </c:pt>
                <c:pt idx="44" formatCode="0.0000">
                  <c:v>1.1439865173728199</c:v>
                </c:pt>
                <c:pt idx="45" formatCode="0.0000">
                  <c:v>1.1125518561432952</c:v>
                </c:pt>
                <c:pt idx="46" formatCode="0.0000">
                  <c:v>5.8020947759633428</c:v>
                </c:pt>
                <c:pt idx="47" formatCode="0.0000">
                  <c:v>1.464951340574532</c:v>
                </c:pt>
                <c:pt idx="48" formatCode="0.0000">
                  <c:v>1.4172034293267564</c:v>
                </c:pt>
                <c:pt idx="49" formatCode="0.0000">
                  <c:v>1.33233826293166</c:v>
                </c:pt>
                <c:pt idx="50" formatCode="0.0000">
                  <c:v>1.2244172334201997</c:v>
                </c:pt>
                <c:pt idx="51" formatCode="0.0000">
                  <c:v>1.1775524986564481</c:v>
                </c:pt>
                <c:pt idx="52" formatCode="0.0000">
                  <c:v>4.405012423741888</c:v>
                </c:pt>
                <c:pt idx="53" formatCode="0.0000">
                  <c:v>1.4966953130665421</c:v>
                </c:pt>
                <c:pt idx="54" formatCode="0.0000">
                  <c:v>2.8033310406533833</c:v>
                </c:pt>
                <c:pt idx="55" formatCode="0.0000">
                  <c:v>1.4941982684123045</c:v>
                </c:pt>
                <c:pt idx="56" formatCode="0.0000">
                  <c:v>6.8716746033597911</c:v>
                </c:pt>
                <c:pt idx="57" formatCode="0.0000">
                  <c:v>2.8999429823126537</c:v>
                </c:pt>
                <c:pt idx="58" formatCode="0.0000">
                  <c:v>2.0250129848627201</c:v>
                </c:pt>
                <c:pt idx="59" formatCode="0.0000">
                  <c:v>8.8259601113939894</c:v>
                </c:pt>
                <c:pt idx="60" formatCode="0.0000">
                  <c:v>2.5262148055986202</c:v>
                </c:pt>
                <c:pt idx="61" formatCode="0.0000">
                  <c:v>1.9357678402723884</c:v>
                </c:pt>
                <c:pt idx="62" formatCode="0.0000">
                  <c:v>1.8193494974710598</c:v>
                </c:pt>
                <c:pt idx="63" formatCode="0.0000">
                  <c:v>1.747827412771944</c:v>
                </c:pt>
                <c:pt idx="64" formatCode="0.0000">
                  <c:v>1.6525879306952638</c:v>
                </c:pt>
                <c:pt idx="65" formatCode="0.0000">
                  <c:v>1.5468292777739348</c:v>
                </c:pt>
                <c:pt idx="66" formatCode="0.0000">
                  <c:v>1.5617725190188958</c:v>
                </c:pt>
                <c:pt idx="67" formatCode="0.0000">
                  <c:v>1.4588018491234469</c:v>
                </c:pt>
                <c:pt idx="68" formatCode="0.0000">
                  <c:v>1.4474787651140879</c:v>
                </c:pt>
                <c:pt idx="69" formatCode="0.0000">
                  <c:v>1.349223898767046</c:v>
                </c:pt>
                <c:pt idx="70" formatCode="0.0000">
                  <c:v>1.5537894617422965</c:v>
                </c:pt>
                <c:pt idx="71" formatCode="0.0000">
                  <c:v>1.3531845040028769</c:v>
                </c:pt>
                <c:pt idx="72" formatCode="0.0000">
                  <c:v>12.012040290858829</c:v>
                </c:pt>
                <c:pt idx="73" formatCode="0.0000">
                  <c:v>1.9464222311368227</c:v>
                </c:pt>
                <c:pt idx="74" formatCode="0.0000">
                  <c:v>3.3783926749941289</c:v>
                </c:pt>
                <c:pt idx="75" formatCode="0.0000">
                  <c:v>2.1261154476706134</c:v>
                </c:pt>
                <c:pt idx="76" formatCode="0.0000">
                  <c:v>5.7354777116783939</c:v>
                </c:pt>
                <c:pt idx="77" formatCode="0.0000">
                  <c:v>2.6246716309973537</c:v>
                </c:pt>
                <c:pt idx="78" formatCode="0.0000">
                  <c:v>2.2083964096611153</c:v>
                </c:pt>
                <c:pt idx="79" formatCode="0.0000">
                  <c:v>2.3102845306716961</c:v>
                </c:pt>
                <c:pt idx="80" formatCode="0.0000">
                  <c:v>5.2410543396204652</c:v>
                </c:pt>
                <c:pt idx="81" formatCode="0.0000">
                  <c:v>2.2215043626763293</c:v>
                </c:pt>
                <c:pt idx="82" formatCode="0.0000">
                  <c:v>2.1812618645552657</c:v>
                </c:pt>
                <c:pt idx="83" formatCode="0.0000">
                  <c:v>2.0733782074389859</c:v>
                </c:pt>
                <c:pt idx="84" formatCode="0.0000">
                  <c:v>2.0888465640201437</c:v>
                </c:pt>
                <c:pt idx="85" formatCode="0.0000">
                  <c:v>1.9778572388277134</c:v>
                </c:pt>
                <c:pt idx="86" formatCode="0.0000">
                  <c:v>1.9309738065648938</c:v>
                </c:pt>
                <c:pt idx="87" formatCode="0.0000">
                  <c:v>1.9082022652411095</c:v>
                </c:pt>
                <c:pt idx="88" formatCode="0.0000">
                  <c:v>1.8059985943374528</c:v>
                </c:pt>
                <c:pt idx="89" formatCode="0.0000">
                  <c:v>1.7044757767716185</c:v>
                </c:pt>
                <c:pt idx="90" formatCode="0.0000">
                  <c:v>1.6078977313093716</c:v>
                </c:pt>
                <c:pt idx="91" formatCode="0.0000">
                  <c:v>1.5137983972978133</c:v>
                </c:pt>
                <c:pt idx="92" formatCode="0.0000">
                  <c:v>2.7979311589012568</c:v>
                </c:pt>
                <c:pt idx="93" formatCode="0.0000">
                  <c:v>1.6893907625651694</c:v>
                </c:pt>
                <c:pt idx="94" formatCode="0.0000">
                  <c:v>1.652795996584453</c:v>
                </c:pt>
                <c:pt idx="95" formatCode="0.0000">
                  <c:v>1.5574333568166159</c:v>
                </c:pt>
                <c:pt idx="96" formatCode="0.0000">
                  <c:v>1.4653500685957135</c:v>
                </c:pt>
                <c:pt idx="97" formatCode="0.0000">
                  <c:v>1.3756461894906167</c:v>
                </c:pt>
                <c:pt idx="98" formatCode="0.0000">
                  <c:v>1.3069977389451357</c:v>
                </c:pt>
                <c:pt idx="99" formatCode="0.0000">
                  <c:v>1.2245542231194431</c:v>
                </c:pt>
                <c:pt idx="100" formatCode="0.0000">
                  <c:v>1.1449032408259905</c:v>
                </c:pt>
                <c:pt idx="101" formatCode="0.0000">
                  <c:v>1.0707987505387293</c:v>
                </c:pt>
                <c:pt idx="102" formatCode="0.0000">
                  <c:v>1.0054378494789429</c:v>
                </c:pt>
                <c:pt idx="103" formatCode="0.0000">
                  <c:v>0.93541465507637223</c:v>
                </c:pt>
                <c:pt idx="104" formatCode="0.0000">
                  <c:v>0.91622230097380064</c:v>
                </c:pt>
                <c:pt idx="105" formatCode="0.0000">
                  <c:v>0.90553924810789743</c:v>
                </c:pt>
                <c:pt idx="106" formatCode="0.0000">
                  <c:v>0.89634208042113594</c:v>
                </c:pt>
                <c:pt idx="107" formatCode="0.0000">
                  <c:v>0.94955402043660442</c:v>
                </c:pt>
                <c:pt idx="108" formatCode="0.0000">
                  <c:v>0.94349735412397229</c:v>
                </c:pt>
                <c:pt idx="109" formatCode="0.0000">
                  <c:v>0.8808033795996264</c:v>
                </c:pt>
                <c:pt idx="110" formatCode="0.0000">
                  <c:v>0.86326403390224038</c:v>
                </c:pt>
                <c:pt idx="111" formatCode="0.0000">
                  <c:v>0.85328779561100609</c:v>
                </c:pt>
                <c:pt idx="112" formatCode="0.0000">
                  <c:v>0.84463617284142845</c:v>
                </c:pt>
                <c:pt idx="113" formatCode="0.0000">
                  <c:v>0.84104220110799444</c:v>
                </c:pt>
                <c:pt idx="114" formatCode="0.0000">
                  <c:v>0.83222427264025045</c:v>
                </c:pt>
                <c:pt idx="115" formatCode="0.0000">
                  <c:v>0.82056326317558403</c:v>
                </c:pt>
                <c:pt idx="116" formatCode="0.0000">
                  <c:v>0.81190376794947594</c:v>
                </c:pt>
                <c:pt idx="117" formatCode="0.0000">
                  <c:v>0.80789623170625358</c:v>
                </c:pt>
                <c:pt idx="118" formatCode="0.0000">
                  <c:v>0.79655094874300325</c:v>
                </c:pt>
                <c:pt idx="119" formatCode="0.0000">
                  <c:v>0.78814066647248804</c:v>
                </c:pt>
                <c:pt idx="120" formatCode="0.0000">
                  <c:v>0.78028172630365444</c:v>
                </c:pt>
                <c:pt idx="121" formatCode="0.0000">
                  <c:v>2.2991294112635776</c:v>
                </c:pt>
                <c:pt idx="122" formatCode="0.0000">
                  <c:v>1.0312425498108726</c:v>
                </c:pt>
                <c:pt idx="123" formatCode="0.0000">
                  <c:v>0.9622573312479259</c:v>
                </c:pt>
                <c:pt idx="124" formatCode="0.0000">
                  <c:v>0.89381419079026525</c:v>
                </c:pt>
                <c:pt idx="125" formatCode="0.0000">
                  <c:v>0.82927815580804798</c:v>
                </c:pt>
                <c:pt idx="126" formatCode="0.0000">
                  <c:v>0.767115768478278</c:v>
                </c:pt>
                <c:pt idx="127" formatCode="0.0000">
                  <c:v>0.73329782258802334</c:v>
                </c:pt>
                <c:pt idx="128" formatCode="0.0000">
                  <c:v>0.72171508077577107</c:v>
                </c:pt>
                <c:pt idx="129" formatCode="0.0000">
                  <c:v>0.71388080192946579</c:v>
                </c:pt>
                <c:pt idx="130" formatCode="0.0000">
                  <c:v>0.70672678438161207</c:v>
                </c:pt>
                <c:pt idx="131" formatCode="0.0000">
                  <c:v>0.69974332800958339</c:v>
                </c:pt>
                <c:pt idx="132" formatCode="0.0000">
                  <c:v>0.69284528670043133</c:v>
                </c:pt>
                <c:pt idx="133" formatCode="0.0000">
                  <c:v>0.68601796887504929</c:v>
                </c:pt>
                <c:pt idx="134" formatCode="0.0000">
                  <c:v>0.68062092630890658</c:v>
                </c:pt>
                <c:pt idx="135" formatCode="0.0000">
                  <c:v>0.67279156579298804</c:v>
                </c:pt>
                <c:pt idx="136" formatCode="0.0000">
                  <c:v>0.66597603704461239</c:v>
                </c:pt>
                <c:pt idx="137" formatCode="0.0000">
                  <c:v>0.65938309376189796</c:v>
                </c:pt>
                <c:pt idx="138" formatCode="0.0000">
                  <c:v>0.65288090387587838</c:v>
                </c:pt>
                <c:pt idx="139" formatCode="0.0000">
                  <c:v>0.64644706137166219</c:v>
                </c:pt>
                <c:pt idx="140" formatCode="0.0000">
                  <c:v>0.64007732321708699</c:v>
                </c:pt>
                <c:pt idx="141" formatCode="0.0000">
                  <c:v>0.63377046545221138</c:v>
                </c:pt>
                <c:pt idx="142" formatCode="0.0000">
                  <c:v>0.62752577021342293</c:v>
                </c:pt>
                <c:pt idx="143" formatCode="0.0000">
                  <c:v>0.6213426086889704</c:v>
                </c:pt>
                <c:pt idx="144" formatCode="0.0000">
                  <c:v>0.61522037186615908</c:v>
                </c:pt>
                <c:pt idx="145" formatCode="0.0000">
                  <c:v>0.60915845899031074</c:v>
                </c:pt>
                <c:pt idx="146" formatCode="0.0000">
                  <c:v>0.60315627560068863</c:v>
                </c:pt>
                <c:pt idx="147" formatCode="0.0000">
                  <c:v>0.59721323315607344</c:v>
                </c:pt>
                <c:pt idx="148" formatCode="0.0000">
                  <c:v>0.59132874892459564</c:v>
                </c:pt>
                <c:pt idx="149" formatCode="0.0000">
                  <c:v>0.58550224591789313</c:v>
                </c:pt>
                <c:pt idx="150" formatCode="0.0000">
                  <c:v>0.57973315283309179</c:v>
                </c:pt>
                <c:pt idx="151" formatCode="0.0000">
                  <c:v>0.57402090399654804</c:v>
                </c:pt>
                <c:pt idx="152" formatCode="0.0000">
                  <c:v>0.56836493930834242</c:v>
                </c:pt>
                <c:pt idx="153" formatCode="0.0000">
                  <c:v>0.5627647041873558</c:v>
                </c:pt>
                <c:pt idx="154" formatCode="0.0000">
                  <c:v>0.55721964951688818</c:v>
                </c:pt>
                <c:pt idx="155" formatCode="0.0000">
                  <c:v>0.55172923159081788</c:v>
                </c:pt>
                <c:pt idx="156" formatCode="0.0000">
                  <c:v>0.54629291206028885</c:v>
                </c:pt>
                <c:pt idx="157" formatCode="0.0000">
                  <c:v>0.54091015788092445</c:v>
                </c:pt>
                <c:pt idx="158" formatCode="0.0000">
                  <c:v>1.8427555368556578</c:v>
                </c:pt>
                <c:pt idx="159" formatCode="0.0000">
                  <c:v>0.84477798213534339</c:v>
                </c:pt>
                <c:pt idx="160" formatCode="0.0000">
                  <c:v>0.78481009333260165</c:v>
                </c:pt>
                <c:pt idx="161" formatCode="0.0000">
                  <c:v>0.72973734866796081</c:v>
                </c:pt>
                <c:pt idx="162" formatCode="0.0000">
                  <c:v>0.67527882889595281</c:v>
                </c:pt>
                <c:pt idx="163" formatCode="0.0000">
                  <c:v>0.62368634020413949</c:v>
                </c:pt>
                <c:pt idx="164" formatCode="0.0000">
                  <c:v>0.57335690174774578</c:v>
                </c:pt>
                <c:pt idx="165" formatCode="0.0000">
                  <c:v>0.58472691552794454</c:v>
                </c:pt>
                <c:pt idx="166" formatCode="0.0000">
                  <c:v>0.58280525244216674</c:v>
                </c:pt>
                <c:pt idx="167" formatCode="0.0000">
                  <c:v>0.54534802457845499</c:v>
                </c:pt>
                <c:pt idx="168" formatCode="0.0000">
                  <c:v>0.49724312663353282</c:v>
                </c:pt>
                <c:pt idx="169" formatCode="0.0000">
                  <c:v>0.48232519039059912</c:v>
                </c:pt>
                <c:pt idx="170" formatCode="0.0000">
                  <c:v>0.47591029540341201</c:v>
                </c:pt>
                <c:pt idx="171" formatCode="0.0000">
                  <c:v>0.47094518037761729</c:v>
                </c:pt>
                <c:pt idx="172" formatCode="0.0000">
                  <c:v>0.46625907055875698</c:v>
                </c:pt>
                <c:pt idx="173" formatCode="0.0000">
                  <c:v>0.4616573131823043</c:v>
                </c:pt>
                <c:pt idx="174" formatCode="0.0000">
                  <c:v>0.45710723331474384</c:v>
                </c:pt>
                <c:pt idx="175" formatCode="0.0000">
                  <c:v>0.45260303772385768</c:v>
                </c:pt>
                <c:pt idx="176" formatCode="0.0000">
                  <c:v>0.44814339748650484</c:v>
                </c:pt>
                <c:pt idx="177" formatCode="0.0000">
                  <c:v>0.44372772809280625</c:v>
                </c:pt>
                <c:pt idx="178" formatCode="0.0000">
                  <c:v>0.43935557214459908</c:v>
                </c:pt>
                <c:pt idx="179" formatCode="0.0000">
                  <c:v>0.43502649688734568</c:v>
                </c:pt>
                <c:pt idx="180" formatCode="0.0000">
                  <c:v>0.43074007717196333</c:v>
                </c:pt>
                <c:pt idx="181" formatCode="0.0000">
                  <c:v>0.42649589259292864</c:v>
                </c:pt>
                <c:pt idx="182" formatCode="0.0000">
                  <c:v>0.42229352697907879</c:v>
                </c:pt>
                <c:pt idx="183" formatCode="0.0000">
                  <c:v>0.41813256827515194</c:v>
                </c:pt>
                <c:pt idx="184" formatCode="0.0000">
                  <c:v>0.4140126084884983</c:v>
                </c:pt>
                <c:pt idx="185" formatCode="0.0000">
                  <c:v>0.40993324364693723</c:v>
                </c:pt>
                <c:pt idx="186" formatCode="0.0000">
                  <c:v>0.40589407375879177</c:v>
                </c:pt>
                <c:pt idx="187" formatCode="0.0000">
                  <c:v>0.40189470277361</c:v>
                </c:pt>
                <c:pt idx="188" formatCode="0.0000">
                  <c:v>0.39793473854332134</c:v>
                </c:pt>
                <c:pt idx="189" formatCode="0.0000">
                  <c:v>0.39401379278378351</c:v>
                </c:pt>
                <c:pt idx="190" formatCode="0.0000">
                  <c:v>0.39013148103671108</c:v>
                </c:pt>
                <c:pt idx="191" formatCode="0.0000">
                  <c:v>0.38628742263197718</c:v>
                </c:pt>
                <c:pt idx="192" formatCode="0.0000">
                  <c:v>0.38248124065028843</c:v>
                </c:pt>
                <c:pt idx="193" formatCode="0.0000">
                  <c:v>0.37871256188622709</c:v>
                </c:pt>
                <c:pt idx="194" formatCode="0.0000">
                  <c:v>0.37498101681165746</c:v>
                </c:pt>
                <c:pt idx="195" formatCode="0.0000">
                  <c:v>0.40766641943381204</c:v>
                </c:pt>
                <c:pt idx="196" formatCode="0.0000">
                  <c:v>0.37366466128510628</c:v>
                </c:pt>
                <c:pt idx="197" formatCode="0.0000">
                  <c:v>0.36500726619578538</c:v>
                </c:pt>
                <c:pt idx="198" formatCode="0.0000">
                  <c:v>0.36058513182688923</c:v>
                </c:pt>
                <c:pt idx="199" formatCode="0.0000">
                  <c:v>0.35689519848815426</c:v>
                </c:pt>
                <c:pt idx="200" formatCode="0.0000">
                  <c:v>0.35335589145778507</c:v>
                </c:pt>
                <c:pt idx="201" formatCode="0.0000">
                  <c:v>0.3498704193606908</c:v>
                </c:pt>
                <c:pt idx="202" formatCode="0.0000">
                  <c:v>0.34642243681854346</c:v>
                </c:pt>
                <c:pt idx="203" formatCode="0.0000">
                  <c:v>0.34300895016641791</c:v>
                </c:pt>
                <c:pt idx="204" formatCode="0.0000">
                  <c:v>0.34099173088913554</c:v>
                </c:pt>
                <c:pt idx="205" formatCode="0.0000">
                  <c:v>0.3501563400313874</c:v>
                </c:pt>
                <c:pt idx="206" formatCode="0.0000">
                  <c:v>0.53371655922175254</c:v>
                </c:pt>
                <c:pt idx="207" formatCode="0.0000">
                  <c:v>0.83604916134534302</c:v>
                </c:pt>
                <c:pt idx="208" formatCode="0.0000">
                  <c:v>0.59350733940572209</c:v>
                </c:pt>
                <c:pt idx="209" formatCode="0.0000">
                  <c:v>0.53862406294966347</c:v>
                </c:pt>
                <c:pt idx="210" formatCode="0.0000">
                  <c:v>0.48446213443817782</c:v>
                </c:pt>
                <c:pt idx="211" formatCode="0.0000">
                  <c:v>0.431852774132372</c:v>
                </c:pt>
                <c:pt idx="212" formatCode="0.0000">
                  <c:v>0.38196848283637064</c:v>
                </c:pt>
                <c:pt idx="213" formatCode="0.0000">
                  <c:v>0.33359144003809027</c:v>
                </c:pt>
                <c:pt idx="214" formatCode="0.0000">
                  <c:v>0.31141346910853623</c:v>
                </c:pt>
                <c:pt idx="215" formatCode="0.0000">
                  <c:v>0.30521033234315281</c:v>
                </c:pt>
                <c:pt idx="216" formatCode="0.0000">
                  <c:v>0.30168286069011552</c:v>
                </c:pt>
                <c:pt idx="217" formatCode="0.0000">
                  <c:v>0.29862399390992017</c:v>
                </c:pt>
                <c:pt idx="218" formatCode="0.0000">
                  <c:v>0.29566725799295751</c:v>
                </c:pt>
                <c:pt idx="219" formatCode="0.0000">
                  <c:v>0.29547669512745139</c:v>
                </c:pt>
                <c:pt idx="220" formatCode="0.0000">
                  <c:v>0.29031884785640777</c:v>
                </c:pt>
                <c:pt idx="221" formatCode="0.0000">
                  <c:v>0.28708550026068269</c:v>
                </c:pt>
                <c:pt idx="222" formatCode="0.0000">
                  <c:v>0.28419492288732801</c:v>
                </c:pt>
                <c:pt idx="223" formatCode="0.0000">
                  <c:v>0.32690789698856632</c:v>
                </c:pt>
                <c:pt idx="224" formatCode="0.0000">
                  <c:v>0.28616416655060573</c:v>
                </c:pt>
                <c:pt idx="225" formatCode="0.0000">
                  <c:v>0.28120579606886287</c:v>
                </c:pt>
                <c:pt idx="226" formatCode="0.0000">
                  <c:v>0.27403275187684767</c:v>
                </c:pt>
                <c:pt idx="227" formatCode="0.0000">
                  <c:v>0.27060214761960605</c:v>
                </c:pt>
                <c:pt idx="228" formatCode="0.0000">
                  <c:v>0.26781462466699835</c:v>
                </c:pt>
                <c:pt idx="229" formatCode="0.0000">
                  <c:v>0.26515566932001383</c:v>
                </c:pt>
                <c:pt idx="230" formatCode="0.0000">
                  <c:v>0.26390223654449724</c:v>
                </c:pt>
                <c:pt idx="231" formatCode="0.0000">
                  <c:v>0.26017836578991882</c:v>
                </c:pt>
                <c:pt idx="232" formatCode="0.0000">
                  <c:v>0.25742832378085118</c:v>
                </c:pt>
                <c:pt idx="233" formatCode="0.0000">
                  <c:v>0.25486088359117698</c:v>
                </c:pt>
                <c:pt idx="234" formatCode="0.0000">
                  <c:v>0.3135763025818642</c:v>
                </c:pt>
                <c:pt idx="235" formatCode="0.0000">
                  <c:v>0.25997710466887197</c:v>
                </c:pt>
                <c:pt idx="236" formatCode="0.0000">
                  <c:v>0.24907448369106713</c:v>
                </c:pt>
                <c:pt idx="237" formatCode="0.0000">
                  <c:v>0.24523621778820492</c:v>
                </c:pt>
                <c:pt idx="238" formatCode="0.0000">
                  <c:v>0.24259017848464651</c:v>
                </c:pt>
                <c:pt idx="239" formatCode="0.0000">
                  <c:v>0.24016176933792502</c:v>
                </c:pt>
                <c:pt idx="240" formatCode="0.0000">
                  <c:v>0.23778907433304064</c:v>
                </c:pt>
                <c:pt idx="241" formatCode="0.0000">
                  <c:v>0.23544503258368057</c:v>
                </c:pt>
                <c:pt idx="242" formatCode="0.0000">
                  <c:v>0.2331249624715501</c:v>
                </c:pt>
                <c:pt idx="243" formatCode="0.0000">
                  <c:v>0.23082789779620866</c:v>
                </c:pt>
                <c:pt idx="244" formatCode="0.0000">
                  <c:v>0.22855349074572498</c:v>
                </c:pt>
                <c:pt idx="245" formatCode="0.0000">
                  <c:v>0.22630149796861282</c:v>
                </c:pt>
                <c:pt idx="246" formatCode="0.0000">
                  <c:v>0.22407169527629267</c:v>
                </c:pt>
                <c:pt idx="247" formatCode="0.0000">
                  <c:v>0.22186386347110892</c:v>
                </c:pt>
                <c:pt idx="248" formatCode="0.0000">
                  <c:v>0.21967778597683785</c:v>
                </c:pt>
                <c:pt idx="249" formatCode="0.0000">
                  <c:v>0.21751324842783273</c:v>
                </c:pt>
                <c:pt idx="250" formatCode="0.0000">
                  <c:v>0.2153700385833538</c:v>
                </c:pt>
                <c:pt idx="251" formatCode="0.0000">
                  <c:v>0.21324794629602883</c:v>
                </c:pt>
                <c:pt idx="252" formatCode="0.0000">
                  <c:v>0.21114676348946765</c:v>
                </c:pt>
                <c:pt idx="253" formatCode="0.0000">
                  <c:v>0.20906628413756462</c:v>
                </c:pt>
                <c:pt idx="254" formatCode="0.0000">
                  <c:v>0.20700630424424779</c:v>
                </c:pt>
                <c:pt idx="255" formatCode="0.0000">
                  <c:v>0.20496662182346889</c:v>
                </c:pt>
                <c:pt idx="256" formatCode="0.0000">
                  <c:v>0.20294703687939639</c:v>
                </c:pt>
                <c:pt idx="257" formatCode="0.0000">
                  <c:v>0.20094735138680556</c:v>
                </c:pt>
                <c:pt idx="258" formatCode="0.0000">
                  <c:v>0.19896736927166123</c:v>
                </c:pt>
                <c:pt idx="259" formatCode="0.0000">
                  <c:v>0.19700689639189239</c:v>
                </c:pt>
                <c:pt idx="260" formatCode="0.0000">
                  <c:v>0.1950657405183561</c:v>
                </c:pt>
                <c:pt idx="261" formatCode="0.0000">
                  <c:v>0.19314371131598909</c:v>
                </c:pt>
                <c:pt idx="262" formatCode="0.0000">
                  <c:v>0.19124062032514477</c:v>
                </c:pt>
                <c:pt idx="263" formatCode="0.0000">
                  <c:v>0.19276264805062956</c:v>
                </c:pt>
                <c:pt idx="264" formatCode="0.0000">
                  <c:v>0.18805574845862072</c:v>
                </c:pt>
                <c:pt idx="265" formatCode="0.0000">
                  <c:v>0.18573691362906825</c:v>
                </c:pt>
                <c:pt idx="266" formatCode="0.0000">
                  <c:v>0.18382949770260068</c:v>
                </c:pt>
                <c:pt idx="267" formatCode="0.0000">
                  <c:v>0.18200535402346268</c:v>
                </c:pt>
                <c:pt idx="268" formatCode="0.0000">
                  <c:v>0.18020988331305393</c:v>
                </c:pt>
                <c:pt idx="269" formatCode="0.0000">
                  <c:v>0.17843387919690268</c:v>
                </c:pt>
                <c:pt idx="270" formatCode="0.0000">
                  <c:v>0.17667566907463197</c:v>
                </c:pt>
                <c:pt idx="271" formatCode="0.0000">
                  <c:v>0.17493483190069542</c:v>
                </c:pt>
                <c:pt idx="272" formatCode="0.0000">
                  <c:v>0.18683662415196553</c:v>
                </c:pt>
                <c:pt idx="273" formatCode="0.0000">
                  <c:v>0.30038080268316125</c:v>
                </c:pt>
                <c:pt idx="274" formatCode="0.0000">
                  <c:v>0.20474695056653988</c:v>
                </c:pt>
                <c:pt idx="275" formatCode="0.0000">
                  <c:v>0.17393791430853422</c:v>
                </c:pt>
                <c:pt idx="276" formatCode="0.0000">
                  <c:v>0.1674464875825345</c:v>
                </c:pt>
                <c:pt idx="277" formatCode="0.0000">
                  <c:v>0.16500382419650567</c:v>
                </c:pt>
                <c:pt idx="278" formatCode="0.0000">
                  <c:v>0.16324645233120982</c:v>
                </c:pt>
                <c:pt idx="279" formatCode="0.0000">
                  <c:v>0.16161611724918737</c:v>
                </c:pt>
                <c:pt idx="280" formatCode="0.0000">
                  <c:v>0.16002005294362295</c:v>
                </c:pt>
                <c:pt idx="281" formatCode="0.0000">
                  <c:v>0.15844273619220633</c:v>
                </c:pt>
                <c:pt idx="282" formatCode="0.0000">
                  <c:v>0.15688146243736611</c:v>
                </c:pt>
                <c:pt idx="283" formatCode="0.0000">
                  <c:v>0.15533565547172296</c:v>
                </c:pt>
                <c:pt idx="284" formatCode="0.0000">
                  <c:v>0.15380509351404403</c:v>
                </c:pt>
                <c:pt idx="285" formatCode="0.0000">
                  <c:v>0.15228961483842907</c:v>
                </c:pt>
                <c:pt idx="286" formatCode="0.0000">
                  <c:v>0.15078906891524829</c:v>
                </c:pt>
                <c:pt idx="287" formatCode="0.0000">
                  <c:v>0.14930330829152061</c:v>
                </c:pt>
                <c:pt idx="288" formatCode="0.0000">
                  <c:v>0.18369309061809569</c:v>
                </c:pt>
                <c:pt idx="289" formatCode="0.0000">
                  <c:v>0.15437000840394163</c:v>
                </c:pt>
                <c:pt idx="290" formatCode="0.0000">
                  <c:v>0.44042950335227282</c:v>
                </c:pt>
                <c:pt idx="291" formatCode="0.0000">
                  <c:v>0.33482348248531368</c:v>
                </c:pt>
                <c:pt idx="292" formatCode="0.0000">
                  <c:v>4.3443213146002231</c:v>
                </c:pt>
                <c:pt idx="293" formatCode="0.0000">
                  <c:v>0.88532264092912827</c:v>
                </c:pt>
                <c:pt idx="294" formatCode="0.0000">
                  <c:v>2.378199451723304</c:v>
                </c:pt>
                <c:pt idx="295" formatCode="0.0000">
                  <c:v>1.0533583298149647</c:v>
                </c:pt>
                <c:pt idx="296" formatCode="0.0000">
                  <c:v>0.95206501532720855</c:v>
                </c:pt>
                <c:pt idx="297" formatCode="0.0000">
                  <c:v>1.5234885273346805</c:v>
                </c:pt>
                <c:pt idx="298" formatCode="0.0000">
                  <c:v>1.1398530708887504</c:v>
                </c:pt>
                <c:pt idx="299" formatCode="0.0000">
                  <c:v>1.0341304251894503</c:v>
                </c:pt>
                <c:pt idx="300" formatCode="0.0000">
                  <c:v>1.0172200830172655</c:v>
                </c:pt>
                <c:pt idx="301" formatCode="0.0000">
                  <c:v>1.0238081828020138</c:v>
                </c:pt>
                <c:pt idx="302" formatCode="0.0000">
                  <c:v>0.98715449919325415</c:v>
                </c:pt>
                <c:pt idx="303" formatCode="0.0000">
                  <c:v>1.1883347799686494</c:v>
                </c:pt>
                <c:pt idx="304" formatCode="0.0000">
                  <c:v>1.0394554454988603</c:v>
                </c:pt>
                <c:pt idx="305" formatCode="0.0000">
                  <c:v>0.9463809171350559</c:v>
                </c:pt>
                <c:pt idx="306" formatCode="0.0000">
                  <c:v>0.89178320758194862</c:v>
                </c:pt>
                <c:pt idx="307" formatCode="0.0000">
                  <c:v>0.79147042123295741</c:v>
                </c:pt>
                <c:pt idx="308" formatCode="0.0000">
                  <c:v>0.78176336424835235</c:v>
                </c:pt>
                <c:pt idx="309" formatCode="0.0000">
                  <c:v>0.68602828733172938</c:v>
                </c:pt>
                <c:pt idx="310" formatCode="0.0000">
                  <c:v>0.60767493036236597</c:v>
                </c:pt>
                <c:pt idx="311" formatCode="0.0000">
                  <c:v>0.59306837234963894</c:v>
                </c:pt>
                <c:pt idx="312" formatCode="0.0000">
                  <c:v>0.50334353328569437</c:v>
                </c:pt>
                <c:pt idx="313" formatCode="0.0000">
                  <c:v>0.50626384331219565</c:v>
                </c:pt>
                <c:pt idx="314" formatCode="0.0000">
                  <c:v>0.45591718863376779</c:v>
                </c:pt>
                <c:pt idx="315" formatCode="0.0000">
                  <c:v>0.37403188459715186</c:v>
                </c:pt>
                <c:pt idx="316" formatCode="0.0000">
                  <c:v>0.35995332675010683</c:v>
                </c:pt>
                <c:pt idx="317" formatCode="0.0000">
                  <c:v>0.27815729287084034</c:v>
                </c:pt>
                <c:pt idx="318" formatCode="0.0000">
                  <c:v>0.2119665557828172</c:v>
                </c:pt>
                <c:pt idx="319" formatCode="0.0000">
                  <c:v>0.1353769240587836</c:v>
                </c:pt>
                <c:pt idx="320" formatCode="0.0000">
                  <c:v>0.11210229412281303</c:v>
                </c:pt>
                <c:pt idx="321" formatCode="0.0000">
                  <c:v>0.10735695951734545</c:v>
                </c:pt>
                <c:pt idx="322" formatCode="0.0000">
                  <c:v>0.12204557292808696</c:v>
                </c:pt>
                <c:pt idx="323" formatCode="0.0000">
                  <c:v>0.11135411753211484</c:v>
                </c:pt>
                <c:pt idx="324" formatCode="0.0000">
                  <c:v>1.8915034652202591</c:v>
                </c:pt>
                <c:pt idx="325" formatCode="0.0000">
                  <c:v>1.2388958899395528</c:v>
                </c:pt>
                <c:pt idx="326" formatCode="0.0000">
                  <c:v>0.5888531001826105</c:v>
                </c:pt>
                <c:pt idx="327" formatCode="0.0000">
                  <c:v>0.5168482161613569</c:v>
                </c:pt>
                <c:pt idx="328" formatCode="0.0000">
                  <c:v>0.56079454893821024</c:v>
                </c:pt>
                <c:pt idx="329" formatCode="0.0000">
                  <c:v>2.3516670782777394</c:v>
                </c:pt>
                <c:pt idx="330" formatCode="0.0000">
                  <c:v>1.2148860618905619</c:v>
                </c:pt>
                <c:pt idx="331" formatCode="0.0000">
                  <c:v>0.90269934264679108</c:v>
                </c:pt>
                <c:pt idx="332" formatCode="0.0000">
                  <c:v>0.79989177153695379</c:v>
                </c:pt>
                <c:pt idx="333" formatCode="0.0000">
                  <c:v>0.70248415964741207</c:v>
                </c:pt>
                <c:pt idx="334" formatCode="0.0000">
                  <c:v>1.1448040765914964</c:v>
                </c:pt>
                <c:pt idx="335" formatCode="0.0000">
                  <c:v>2.4148702256221535</c:v>
                </c:pt>
                <c:pt idx="336" formatCode="0.0000">
                  <c:v>1.0472913906409866</c:v>
                </c:pt>
                <c:pt idx="337" formatCode="0.0000">
                  <c:v>0.93970127022652816</c:v>
                </c:pt>
                <c:pt idx="338" formatCode="0.0000">
                  <c:v>0.83768084681454713</c:v>
                </c:pt>
                <c:pt idx="339" formatCode="0.0000">
                  <c:v>0.74074283585909351</c:v>
                </c:pt>
                <c:pt idx="340" formatCode="0.0000">
                  <c:v>0.64849233962118824</c:v>
                </c:pt>
                <c:pt idx="341" formatCode="0.0000">
                  <c:v>0.55913737443111211</c:v>
                </c:pt>
                <c:pt idx="342" formatCode="0.0000">
                  <c:v>0.47094684714623003</c:v>
                </c:pt>
                <c:pt idx="343" formatCode="0.0000">
                  <c:v>0.38581199563484608</c:v>
                </c:pt>
                <c:pt idx="344" formatCode="0.0000">
                  <c:v>0.30355515732913257</c:v>
                </c:pt>
                <c:pt idx="345" formatCode="0.0000">
                  <c:v>0.22355915044365551</c:v>
                </c:pt>
                <c:pt idx="346" formatCode="0.0000">
                  <c:v>0.15019337981246475</c:v>
                </c:pt>
                <c:pt idx="347" formatCode="0.0000">
                  <c:v>9.3531722452745727E-2</c:v>
                </c:pt>
                <c:pt idx="348" formatCode="0.0000">
                  <c:v>8.3453472404566978E-2</c:v>
                </c:pt>
                <c:pt idx="349" formatCode="0.0000">
                  <c:v>8.1111762966515816E-2</c:v>
                </c:pt>
                <c:pt idx="350" formatCode="0.0000">
                  <c:v>8.0060422055388797E-2</c:v>
                </c:pt>
                <c:pt idx="351" formatCode="0.0000">
                  <c:v>7.922973055423628E-2</c:v>
                </c:pt>
                <c:pt idx="352" formatCode="0.0000">
                  <c:v>0.1623458154835884</c:v>
                </c:pt>
                <c:pt idx="353" formatCode="0.0000">
                  <c:v>9.211203152007677E-2</c:v>
                </c:pt>
                <c:pt idx="354" formatCode="0.0000">
                  <c:v>7.9299364907217298E-2</c:v>
                </c:pt>
                <c:pt idx="355" formatCode="0.0000">
                  <c:v>0.607198398387788</c:v>
                </c:pt>
                <c:pt idx="356" formatCode="0.0000">
                  <c:v>0.25009915814329237</c:v>
                </c:pt>
                <c:pt idx="357" formatCode="0.0000">
                  <c:v>0.19391650543143452</c:v>
                </c:pt>
                <c:pt idx="358" formatCode="0.0000">
                  <c:v>3.1559128276070925</c:v>
                </c:pt>
                <c:pt idx="359" formatCode="0.0000">
                  <c:v>0.52811181362088067</c:v>
                </c:pt>
                <c:pt idx="360" formatCode="0.0000">
                  <c:v>0.4406317669597466</c:v>
                </c:pt>
                <c:pt idx="361" formatCode="0.0000">
                  <c:v>2.4750872343856369</c:v>
                </c:pt>
                <c:pt idx="362" formatCode="0.0000">
                  <c:v>0.7649123928677739</c:v>
                </c:pt>
                <c:pt idx="363" formatCode="0.0000">
                  <c:v>0.66923971202140531</c:v>
                </c:pt>
                <c:pt idx="364" formatCode="0.0000">
                  <c:v>5.9163652872037442</c:v>
                </c:pt>
                <c:pt idx="365" formatCode="0.0000">
                  <c:v>1.2250087596491506</c:v>
                </c:pt>
                <c:pt idx="366" formatCode="0.0000">
                  <c:v>1.2013980197455998</c:v>
                </c:pt>
                <c:pt idx="367" formatCode="0.0000">
                  <c:v>1.3980872587067377</c:v>
                </c:pt>
                <c:pt idx="368" formatCode="0.0000">
                  <c:v>1.2666394319031629</c:v>
                </c:pt>
                <c:pt idx="369" formatCode="0.0000">
                  <c:v>1.2790179504359982</c:v>
                </c:pt>
                <c:pt idx="370" formatCode="0.0000">
                  <c:v>1.2422511247365451</c:v>
                </c:pt>
                <c:pt idx="371" formatCode="0.0000">
                  <c:v>4.9502072551809349</c:v>
                </c:pt>
                <c:pt idx="372" formatCode="0.0000">
                  <c:v>1.3025584522743099</c:v>
                </c:pt>
                <c:pt idx="373" formatCode="0.0000">
                  <c:v>3.4654187455914167</c:v>
                </c:pt>
                <c:pt idx="374" formatCode="0.0000">
                  <c:v>1.4258467888625685</c:v>
                </c:pt>
                <c:pt idx="375" formatCode="0.0000">
                  <c:v>2.0936029000304237</c:v>
                </c:pt>
                <c:pt idx="376" formatCode="0.0000">
                  <c:v>4.115740818643892</c:v>
                </c:pt>
                <c:pt idx="377" formatCode="0.0000">
                  <c:v>1.5197611085572653</c:v>
                </c:pt>
                <c:pt idx="378" formatCode="0.0000">
                  <c:v>1.4067880912820636</c:v>
                </c:pt>
                <c:pt idx="379" formatCode="0.0000">
                  <c:v>1.2977084517318163</c:v>
                </c:pt>
                <c:pt idx="380" formatCode="0.0000">
                  <c:v>1.1955746988341127</c:v>
                </c:pt>
                <c:pt idx="381" formatCode="0.0000">
                  <c:v>1.1935342806515041</c:v>
                </c:pt>
                <c:pt idx="382" formatCode="0.0000">
                  <c:v>4.305945025823152</c:v>
                </c:pt>
                <c:pt idx="383" formatCode="0.0000">
                  <c:v>1.499893698838775</c:v>
                </c:pt>
                <c:pt idx="384" formatCode="0.0000">
                  <c:v>1.4013223758352491</c:v>
                </c:pt>
                <c:pt idx="385" formatCode="0.0000">
                  <c:v>1.3094956744089237</c:v>
                </c:pt>
                <c:pt idx="386" formatCode="0.0000">
                  <c:v>1.2032279939503225</c:v>
                </c:pt>
                <c:pt idx="387" formatCode="0.0000">
                  <c:v>1.8429829774578257</c:v>
                </c:pt>
                <c:pt idx="388" formatCode="0.0000">
                  <c:v>1.3645767200106458</c:v>
                </c:pt>
                <c:pt idx="389" formatCode="0.0000">
                  <c:v>1.843067438460126</c:v>
                </c:pt>
                <c:pt idx="390" formatCode="0.0000">
                  <c:v>1.6135560969389413</c:v>
                </c:pt>
                <c:pt idx="391" formatCode="0.0000">
                  <c:v>1.7200865829333651</c:v>
                </c:pt>
                <c:pt idx="392" formatCode="0.0000">
                  <c:v>1.4716312809341061</c:v>
                </c:pt>
                <c:pt idx="393" formatCode="0.0000">
                  <c:v>5.0904828466907448</c:v>
                </c:pt>
                <c:pt idx="394" formatCode="0.0000">
                  <c:v>1.6471466025407679</c:v>
                </c:pt>
                <c:pt idx="395" formatCode="0.0000">
                  <c:v>1.5324230698639965</c:v>
                </c:pt>
                <c:pt idx="396" formatCode="0.0000">
                  <c:v>1.5679092450272192</c:v>
                </c:pt>
                <c:pt idx="397" formatCode="0.0000">
                  <c:v>1.4479858963936676</c:v>
                </c:pt>
                <c:pt idx="398" formatCode="0.0000">
                  <c:v>1.3394613527276182</c:v>
                </c:pt>
                <c:pt idx="399" formatCode="0.0000">
                  <c:v>1.2957094272203482</c:v>
                </c:pt>
                <c:pt idx="400" formatCode="0.0000">
                  <c:v>1.430071921613725</c:v>
                </c:pt>
                <c:pt idx="401" formatCode="0.0000">
                  <c:v>1.3680075691397342</c:v>
                </c:pt>
                <c:pt idx="402" formatCode="0.0000">
                  <c:v>1.3092613095766161</c:v>
                </c:pt>
                <c:pt idx="403" formatCode="0.0000">
                  <c:v>1.2779900871917922</c:v>
                </c:pt>
                <c:pt idx="404" formatCode="0.0000">
                  <c:v>1.1717363321718894</c:v>
                </c:pt>
                <c:pt idx="405" formatCode="0.0000">
                  <c:v>1.1839738021717221</c:v>
                </c:pt>
                <c:pt idx="406" formatCode="0.0000">
                  <c:v>1.0799626406087408</c:v>
                </c:pt>
                <c:pt idx="407" formatCode="0.0000">
                  <c:v>0.97856173584162787</c:v>
                </c:pt>
                <c:pt idx="408" formatCode="0.0000">
                  <c:v>2.7368903687612862</c:v>
                </c:pt>
                <c:pt idx="409" formatCode="0.0000">
                  <c:v>1.1849893389815285</c:v>
                </c:pt>
                <c:pt idx="410" formatCode="0.0000">
                  <c:v>1.1531506671845839</c:v>
                </c:pt>
                <c:pt idx="411" formatCode="0.0000">
                  <c:v>5.8422935572496169</c:v>
                </c:pt>
                <c:pt idx="412" formatCode="0.0000">
                  <c:v>1.5047540336941885</c:v>
                </c:pt>
                <c:pt idx="413" formatCode="0.0000">
                  <c:v>1.4566139370308417</c:v>
                </c:pt>
                <c:pt idx="414" formatCode="0.0000">
                  <c:v>1.3713604495164853</c:v>
                </c:pt>
                <c:pt idx="415" formatCode="0.0000">
                  <c:v>1.2630549251062437</c:v>
                </c:pt>
                <c:pt idx="416" formatCode="0.0000">
                  <c:v>1.2158094839635281</c:v>
                </c:pt>
                <c:pt idx="417" formatCode="0.0000">
                  <c:v>4.4428924538606314</c:v>
                </c:pt>
                <c:pt idx="418" formatCode="0.0000">
                  <c:v>1.5342021022262053</c:v>
                </c:pt>
                <c:pt idx="419" formatCode="0.0000">
                  <c:v>2.8404682664860359</c:v>
                </c:pt>
                <c:pt idx="420" formatCode="0.0000">
                  <c:v>1.5309695723134296</c:v>
                </c:pt>
                <c:pt idx="421" formatCode="0.0000">
                  <c:v>6.9080835908453357</c:v>
                </c:pt>
                <c:pt idx="422" formatCode="0.0000">
                  <c:v>2.9359932233725585</c:v>
                </c:pt>
                <c:pt idx="423" formatCode="0.0000">
                  <c:v>2.0607080143109631</c:v>
                </c:pt>
                <c:pt idx="424" formatCode="0.0000">
                  <c:v>8.8613034292151855</c:v>
                </c:pt>
                <c:pt idx="425" formatCode="0.0000">
                  <c:v>2.5612098772912022</c:v>
                </c:pt>
                <c:pt idx="426" formatCode="0.0000">
                  <c:v>1.9704180971884062</c:v>
                </c:pt>
                <c:pt idx="427" formatCode="0.0000">
                  <c:v>1.8536583371526365</c:v>
                </c:pt>
                <c:pt idx="428" formatCode="0.0000">
                  <c:v>1.7817981992844092</c:v>
                </c:pt>
                <c:pt idx="429" formatCode="0.0000">
                  <c:v>1.6862239949570106</c:v>
                </c:pt>
                <c:pt idx="430" formatCode="0.0000">
                  <c:v>1.5801339178830243</c:v>
                </c:pt>
                <c:pt idx="431" formatCode="0.0000">
                  <c:v>1.5947490005764433</c:v>
                </c:pt>
                <c:pt idx="432" formatCode="0.0000">
                  <c:v>1.4914534055538216</c:v>
                </c:pt>
                <c:pt idx="433" formatCode="0.0000">
                  <c:v>1.4798085979819597</c:v>
                </c:pt>
                <c:pt idx="434" formatCode="0.0000">
                  <c:v>1.3812351780913044</c:v>
                </c:pt>
                <c:pt idx="435" formatCode="0.0000">
                  <c:v>1.58548532630688</c:v>
                </c:pt>
                <c:pt idx="436" formatCode="0.0000">
                  <c:v>1.3845680616645386</c:v>
                </c:pt>
                <c:pt idx="437" formatCode="0.0000">
                  <c:v>12.04311461885187</c:v>
                </c:pt>
                <c:pt idx="438" formatCode="0.0000">
                  <c:v>1.9771903763748193</c:v>
                </c:pt>
                <c:pt idx="439" formatCode="0.0000">
                  <c:v>3.4088576543686946</c:v>
                </c:pt>
                <c:pt idx="440" formatCode="0.0000">
                  <c:v>2.1562802483472088</c:v>
                </c:pt>
                <c:pt idx="441" formatCode="0.0000">
                  <c:v>5.7653452913892274</c:v>
                </c:pt>
                <c:pt idx="442" formatCode="0.0000">
                  <c:v>2.6542449183313925</c:v>
                </c:pt>
                <c:pt idx="443" formatCode="0.0000">
                  <c:v>2.2376783043512436</c:v>
                </c:pt>
                <c:pt idx="444" formatCode="0.0000">
                  <c:v>2.3392779038790392</c:v>
                </c:pt>
                <c:pt idx="445" formatCode="0.0000">
                  <c:v>5.2697620342159128</c:v>
                </c:pt>
                <c:pt idx="446" formatCode="0.0000">
                  <c:v>2.2499291935192876</c:v>
                </c:pt>
                <c:pt idx="447" formatCode="0.0000">
                  <c:v>2.2094066187696613</c:v>
                </c:pt>
                <c:pt idx="448" formatCode="0.0000">
                  <c:v>2.1012456446865486</c:v>
                </c:pt>
                <c:pt idx="449" formatCode="0.0000">
                  <c:v>2.1164394167709997</c:v>
                </c:pt>
                <c:pt idx="450" formatCode="0.0000">
                  <c:v>2.0051782126283095</c:v>
                </c:pt>
                <c:pt idx="451" formatCode="0.0000">
                  <c:v>1.9580255803032833</c:v>
                </c:pt>
                <c:pt idx="452" formatCode="0.0000">
                  <c:v>1.9349874914096243</c:v>
                </c:pt>
                <c:pt idx="453" formatCode="0.0000">
                  <c:v>1.8325198992927854</c:v>
                </c:pt>
                <c:pt idx="454" formatCode="0.0000">
                  <c:v>1.7307357609923435</c:v>
                </c:pt>
                <c:pt idx="455" formatCode="0.0000">
                  <c:v>1.6338989696509287</c:v>
                </c:pt>
                <c:pt idx="456" formatCode="0.0000">
                  <c:v>1.5395434392449783</c:v>
                </c:pt>
                <c:pt idx="457" formatCode="0.0000">
                  <c:v>2.8234225288181252</c:v>
                </c:pt>
                <c:pt idx="458" formatCode="0.0000">
                  <c:v>1.7146309599426761</c:v>
                </c:pt>
                <c:pt idx="459" formatCode="0.0000">
                  <c:v>1.6777874962854522</c:v>
                </c:pt>
                <c:pt idx="460" formatCode="0.0000">
                  <c:v>1.5821786093185497</c:v>
                </c:pt>
                <c:pt idx="461" formatCode="0.0000">
                  <c:v>1.4898515002308859</c:v>
                </c:pt>
                <c:pt idx="462" formatCode="0.0000">
                  <c:v>1.3999062026841016</c:v>
                </c:pt>
                <c:pt idx="463" formatCode="0.0000">
                  <c:v>1.3310187124503403</c:v>
                </c:pt>
                <c:pt idx="464" formatCode="0.0000">
                  <c:v>1.2483385122513506</c:v>
                </c:pt>
                <c:pt idx="465" formatCode="0.0000">
                  <c:v>1.168453177692105</c:v>
                </c:pt>
                <c:pt idx="466" formatCode="0.0000">
                  <c:v>1.0941166442677441</c:v>
                </c:pt>
                <c:pt idx="467" formatCode="0.0000">
                  <c:v>1.0285259864471563</c:v>
                </c:pt>
                <c:pt idx="468" formatCode="0.0000">
                  <c:v>0.95827529913187237</c:v>
                </c:pt>
                <c:pt idx="469" formatCode="0.0000">
                  <c:v>0.93885769365844074</c:v>
                </c:pt>
                <c:pt idx="470" formatCode="0.0000">
                  <c:v>0.92795160887708539</c:v>
                </c:pt>
                <c:pt idx="471" formatCode="0.0000">
                  <c:v>0.91853360686145658</c:v>
                </c:pt>
                <c:pt idx="472" formatCode="0.0000">
                  <c:v>0.97152688848129887</c:v>
                </c:pt>
                <c:pt idx="473" formatCode="0.0000">
                  <c:v>0.9652537182662928</c:v>
                </c:pt>
                <c:pt idx="474" formatCode="0.0000">
                  <c:v>0.90234537310409035</c:v>
                </c:pt>
                <c:pt idx="475" formatCode="0.0000">
                  <c:v>0.88459376901380149</c:v>
                </c:pt>
                <c:pt idx="476" formatCode="0.0000">
                  <c:v>0.87440736376216577</c:v>
                </c:pt>
                <c:pt idx="477" formatCode="0.0000">
                  <c:v>0.8655476448573054</c:v>
                </c:pt>
                <c:pt idx="478" formatCode="0.0000">
                  <c:v>0.86174762740937438</c:v>
                </c:pt>
                <c:pt idx="479" formatCode="0.0000">
                  <c:v>0.8527256834446344</c:v>
                </c:pt>
                <c:pt idx="480" formatCode="0.0000">
                  <c:v>0.84086266869625659</c:v>
                </c:pt>
                <c:pt idx="481" formatCode="0.0000">
                  <c:v>0.83200315859261154</c:v>
                </c:pt>
                <c:pt idx="482" formatCode="0.0000">
                  <c:v>0.82779757826608047</c:v>
                </c:pt>
                <c:pt idx="483" formatCode="0.0000">
                  <c:v>0.81625620259504461</c:v>
                </c:pt>
                <c:pt idx="484" formatCode="0.0000">
                  <c:v>0.80765175976489945</c:v>
                </c:pt>
                <c:pt idx="485" formatCode="0.0000">
                  <c:v>0.79960057214667535</c:v>
                </c:pt>
                <c:pt idx="486" formatCode="0.0000">
                  <c:v>2.3182579039171172</c:v>
                </c:pt>
                <c:pt idx="487" formatCode="0.0000">
                  <c:v>1.0501825648702448</c:v>
                </c:pt>
                <c:pt idx="488" formatCode="0.0000">
                  <c:v>0.98101072582775761</c:v>
                </c:pt>
                <c:pt idx="489" formatCode="0.0000">
                  <c:v>0.91238280370659131</c:v>
                </c:pt>
                <c:pt idx="490" formatCode="0.0000">
                  <c:v>0.8476638077586105</c:v>
                </c:pt>
                <c:pt idx="491" formatCode="0.0000">
                  <c:v>0.78532026222105045</c:v>
                </c:pt>
                <c:pt idx="492" formatCode="0.0000">
                  <c:v>0.75132294311797576</c:v>
                </c:pt>
                <c:pt idx="493" formatCode="0.0000">
                  <c:v>0.73956259549989256</c:v>
                </c:pt>
                <c:pt idx="494" formatCode="0.0000">
                  <c:v>0.73155246084006376</c:v>
                </c:pt>
                <c:pt idx="495" formatCode="0.0000">
                  <c:v>0.72422432022790262</c:v>
                </c:pt>
                <c:pt idx="496" formatCode="0.0000">
                  <c:v>0.71706845646759221</c:v>
                </c:pt>
                <c:pt idx="497" formatCode="0.0000">
                  <c:v>0.70999970654121913</c:v>
                </c:pt>
                <c:pt idx="498" formatCode="0.0000">
                  <c:v>0.70300336213128134</c:v>
                </c:pt>
                <c:pt idx="499" formatCode="0.0000">
                  <c:v>0.69743895843977965</c:v>
                </c:pt>
                <c:pt idx="500" formatCode="0.0000">
                  <c:v>0.68944388584753236</c:v>
                </c:pt>
                <c:pt idx="501" formatCode="0.0000">
                  <c:v>0.68246427782338581</c:v>
                </c:pt>
                <c:pt idx="502" formatCode="0.0000">
                  <c:v>0.67570887197708496</c:v>
                </c:pt>
                <c:pt idx="503" formatCode="0.0000">
                  <c:v>0.66904582030981385</c:v>
                </c:pt>
                <c:pt idx="504" formatCode="0.0000">
                  <c:v>0.66245270103379095</c:v>
                </c:pt>
                <c:pt idx="505" formatCode="0.0000">
                  <c:v>0.65592525549937841</c:v>
                </c:pt>
                <c:pt idx="506" formatCode="0.0000">
                  <c:v>0.649462244283042</c:v>
                </c:pt>
                <c:pt idx="507" formatCode="0.0000">
                  <c:v>0.64306293420994287</c:v>
                </c:pt>
                <c:pt idx="508" formatCode="0.0000">
                  <c:v>0.63672668130796839</c:v>
                </c:pt>
                <c:pt idx="509" formatCode="0.0000">
                  <c:v>0.63045286155344138</c:v>
                </c:pt>
                <c:pt idx="510" formatCode="0.0000">
                  <c:v>0.62424085932860773</c:v>
                </c:pt>
                <c:pt idx="511" formatCode="0.0000">
                  <c:v>0.61809006545610456</c:v>
                </c:pt>
                <c:pt idx="512" formatCode="0.0000">
                  <c:v>0.61199987682309243</c:v>
                </c:pt>
                <c:pt idx="513" formatCode="0.0000">
                  <c:v>0.60596969626965935</c:v>
                </c:pt>
                <c:pt idx="514" formatCode="0.0000">
                  <c:v>0.599998932521564</c:v>
                </c:pt>
                <c:pt idx="515" formatCode="0.0000">
                  <c:v>0.59408700013081506</c:v>
                </c:pt>
                <c:pt idx="516" formatCode="0.0000">
                  <c:v>0.58823331941802659</c:v>
                </c:pt>
                <c:pt idx="517" formatCode="0.0000">
                  <c:v>0.58243731641553964</c:v>
                </c:pt>
                <c:pt idx="518" formatCode="0.0000">
                  <c:v>0.5766984228111367</c:v>
                </c:pt>
                <c:pt idx="519" formatCode="0.0000">
                  <c:v>0.57101607589231596</c:v>
                </c:pt>
                <c:pt idx="520" formatCode="0.0000">
                  <c:v>0.56538971849111574</c:v>
                </c:pt>
                <c:pt idx="521" formatCode="0.0000">
                  <c:v>0.55981879892948361</c:v>
                </c:pt>
                <c:pt idx="522" formatCode="0.0000">
                  <c:v>0.55430277096518188</c:v>
                </c:pt>
                <c:pt idx="523" formatCode="0.0000">
                  <c:v>1.856016189333324</c:v>
                </c:pt>
                <c:pt idx="524" formatCode="0.0000">
                  <c:v>0.85790797424570586</c:v>
                </c:pt>
                <c:pt idx="525" formatCode="0.0000">
                  <c:v>0.79781071250338043</c:v>
                </c:pt>
                <c:pt idx="526" formatCode="0.0000">
                  <c:v>0.74260986964154363</c:v>
                </c:pt>
                <c:pt idx="527" formatCode="0.0000">
                  <c:v>0.68802451385438734</c:v>
                </c:pt>
                <c:pt idx="528" formatCode="0.0000">
                  <c:v>0.63630643889289296</c:v>
                </c:pt>
                <c:pt idx="529" formatCode="0.0000">
                  <c:v>0.58585265159824562</c:v>
                </c:pt>
                <c:pt idx="530" formatCode="0.0000">
                  <c:v>0.59709954177891178</c:v>
                </c:pt>
                <c:pt idx="531" formatCode="0.0000">
                  <c:v>0.59505596825975315</c:v>
                </c:pt>
                <c:pt idx="532" formatCode="0.0000">
                  <c:v>0.55747803117519745</c:v>
                </c:pt>
                <c:pt idx="533" formatCode="0.0000">
                  <c:v>0.50925361338613517</c:v>
                </c:pt>
                <c:pt idx="534" formatCode="0.0000">
                  <c:v>0.49421733495655312</c:v>
                </c:pt>
                <c:pt idx="535" formatCode="0.0000">
                  <c:v>0.48768526383646943</c:v>
                </c:pt>
                <c:pt idx="536" formatCode="0.0000">
                  <c:v>0.48260412724212481</c:v>
                </c:pt>
                <c:pt idx="537" formatCode="0.0000">
                  <c:v>0.47780313904286376</c:v>
                </c:pt>
                <c:pt idx="538" formatCode="0.0000">
                  <c:v>0.47308763521005426</c:v>
                </c:pt>
                <c:pt idx="539" formatCode="0.0000">
                  <c:v>0.46842492965706373</c:v>
                </c:pt>
                <c:pt idx="540" formatCode="0.0000">
                  <c:v>0.46380921810845144</c:v>
                </c:pt>
                <c:pt idx="541" formatCode="0.0000">
                  <c:v>0.45923916070666504</c:v>
                </c:pt>
                <c:pt idx="542" formatCode="0.0000">
                  <c:v>0.4547141621151532</c:v>
                </c:pt>
                <c:pt idx="543" formatCode="0.0000">
                  <c:v>0.45023375421575923</c:v>
                </c:pt>
                <c:pt idx="544" formatCode="0.0000">
                  <c:v>0.44579749363957749</c:v>
                </c:pt>
                <c:pt idx="545" formatCode="0.0000">
                  <c:v>0.44140494472774394</c:v>
                </c:pt>
                <c:pt idx="546" formatCode="0.0000">
                  <c:v>0.43705567666850847</c:v>
                </c:pt>
                <c:pt idx="547" formatCode="0.0000">
                  <c:v>0.43274926298701727</c:v>
                </c:pt>
                <c:pt idx="548" formatCode="0.0000">
                  <c:v>0.42848528142584191</c:v>
                </c:pt>
                <c:pt idx="549" formatCode="0.0000">
                  <c:v>0.42426331389069033</c:v>
                </c:pt>
                <c:pt idx="550" formatCode="0.0000">
                  <c:v>0.42008294640727356</c:v>
                </c:pt>
                <c:pt idx="551" formatCode="0.0000">
                  <c:v>0.41594376908035957</c:v>
                </c:pt>
                <c:pt idx="552" formatCode="0.0000">
                  <c:v>0.41184537605352345</c:v>
                </c:pt>
                <c:pt idx="553" formatCode="0.0000">
                  <c:v>0.40778736546934202</c:v>
                </c:pt>
                <c:pt idx="554" formatCode="0.0000">
                  <c:v>0.40376933942998927</c:v>
                </c:pt>
                <c:pt idx="555" formatCode="0.0000">
                  <c:v>0.39979090395822159</c:v>
                </c:pt>
                <c:pt idx="556" formatCode="0.0000">
                  <c:v>0.39585166895874668</c:v>
                </c:pt>
                <c:pt idx="557" formatCode="0.0000">
                  <c:v>0.39195124817997434</c:v>
                </c:pt>
                <c:pt idx="558" formatCode="0.0000">
                  <c:v>0.38808925917614301</c:v>
                </c:pt>
                <c:pt idx="559" formatCode="0.0000">
                  <c:v>0.3842653232698206</c:v>
                </c:pt>
                <c:pt idx="560" formatCode="0.0000">
                  <c:v>0.41685924540909342</c:v>
                </c:pt>
                <c:pt idx="561" formatCode="0.0000">
                  <c:v>0.38276690815649256</c:v>
                </c:pt>
                <c:pt idx="562" formatCode="0.0000">
                  <c:v>0.37401982646076154</c:v>
                </c:pt>
                <c:pt idx="563" formatCode="0.0000">
                  <c:v>0.36950888918894992</c:v>
                </c:pt>
                <c:pt idx="564" formatCode="0.0000">
                  <c:v>0.36573102794345325</c:v>
                </c:pt>
                <c:pt idx="565" formatCode="0.0000">
                  <c:v>0.36210465938093028</c:v>
                </c:pt>
                <c:pt idx="566" formatCode="0.0000">
                  <c:v>0.35853298358969504</c:v>
                </c:pt>
                <c:pt idx="567" formatCode="0.0000">
                  <c:v>0.3549996467389373</c:v>
                </c:pt>
                <c:pt idx="568" formatCode="0.0000">
                  <c:v>0.35150164679453394</c:v>
                </c:pt>
                <c:pt idx="569" formatCode="0.0000">
                  <c:v>0.34940074695457202</c:v>
                </c:pt>
                <c:pt idx="570" formatCode="0.0000">
                  <c:v>0.35848250005865956</c:v>
                </c:pt>
                <c:pt idx="571" formatCode="0.0000">
                  <c:v>0.54196067961113903</c:v>
                </c:pt>
                <c:pt idx="572" formatCode="0.0000">
                  <c:v>0.84421205045293646</c:v>
                </c:pt>
                <c:pt idx="573" formatCode="0.0000">
                  <c:v>0.60158979762268971</c:v>
                </c:pt>
                <c:pt idx="574" formatCode="0.0000">
                  <c:v>0.5466268827807278</c:v>
                </c:pt>
                <c:pt idx="575" formatCode="0.0000">
                  <c:v>0.49238610057932336</c:v>
                </c:pt>
                <c:pt idx="576" formatCode="0.0000">
                  <c:v>0.43969866354778731</c:v>
                </c:pt>
                <c:pt idx="577" formatCode="0.0000">
                  <c:v>0.38973706483463066</c:v>
                </c:pt>
                <c:pt idx="578" formatCode="0.0000">
                  <c:v>0.34128347634758949</c:v>
                </c:pt>
                <c:pt idx="579" formatCode="0.0000">
                  <c:v>0.31902971395217772</c:v>
                </c:pt>
                <c:pt idx="580" formatCode="0.0000">
                  <c:v>0.31275153251230176</c:v>
                </c:pt>
                <c:pt idx="581" formatCode="0.0000">
                  <c:v>0.30914975561782398</c:v>
                </c:pt>
                <c:pt idx="582" formatCode="0.0000">
                  <c:v>0.30601731574343016</c:v>
                </c:pt>
                <c:pt idx="583" formatCode="0.0000">
                  <c:v>0.30298773166548976</c:v>
                </c:pt>
                <c:pt idx="584" formatCode="0.0000">
                  <c:v>0.30272503842928716</c:v>
                </c:pt>
                <c:pt idx="585" formatCode="0.0000">
                  <c:v>0.29749577150526968</c:v>
                </c:pt>
                <c:pt idx="586" formatCode="0.0000">
                  <c:v>0.29419170797142219</c:v>
                </c:pt>
                <c:pt idx="587" formatCode="0.0000">
                  <c:v>0.29123111144092673</c:v>
                </c:pt>
                <c:pt idx="588" formatCode="0.0000">
                  <c:v>0.33387475630045688</c:v>
                </c:pt>
                <c:pt idx="589" formatCode="0.0000">
                  <c:v>0.2930623797383195</c:v>
                </c:pt>
                <c:pt idx="590" formatCode="0.0000">
                  <c:v>0.2880360395190118</c:v>
                </c:pt>
                <c:pt idx="591" formatCode="0.0000">
                  <c:v>0.2807956953114451</c:v>
                </c:pt>
                <c:pt idx="592" formatCode="0.0000">
                  <c:v>0.27729845416173476</c:v>
                </c:pt>
                <c:pt idx="593" formatCode="0.0000">
                  <c:v>0.27444495090583143</c:v>
                </c:pt>
                <c:pt idx="594" formatCode="0.0000">
                  <c:v>0.27172066537519501</c:v>
                </c:pt>
                <c:pt idx="595" formatCode="0.0000">
                  <c:v>0.2704025461298864</c:v>
                </c:pt>
                <c:pt idx="596" formatCode="0.0000">
                  <c:v>0.26661462627671001</c:v>
                </c:pt>
                <c:pt idx="597" formatCode="0.0000">
                  <c:v>0.26380116626006817</c:v>
                </c:pt>
                <c:pt idx="598" formatCode="0.0000">
                  <c:v>0.26117093293555349</c:v>
                </c:pt>
                <c:pt idx="599" formatCode="0.0000">
                  <c:v>0.31982417750711389</c:v>
                </c:pt>
                <c:pt idx="600" formatCode="0.0000">
                  <c:v>0.26616341779435532</c:v>
                </c:pt>
                <c:pt idx="601" formatCode="0.0000">
                  <c:v>0.25519984159986009</c:v>
                </c:pt>
                <c:pt idx="602" formatCode="0.0000">
                  <c:v>0.25130122108657604</c:v>
                </c:pt>
                <c:pt idx="603" formatCode="0.0000">
                  <c:v>0.24859542186094752</c:v>
                </c:pt>
                <c:pt idx="604" formatCode="0.0000">
                  <c:v>0.24610784162090185</c:v>
                </c:pt>
                <c:pt idx="605" formatCode="0.0000">
                  <c:v>0.24367655854956918</c:v>
                </c:pt>
                <c:pt idx="606" formatCode="0.0000">
                  <c:v>0.24127450601593417</c:v>
                </c:pt>
                <c:pt idx="607" formatCode="0.0000">
                  <c:v>0.23889699671360326</c:v>
                </c:pt>
                <c:pt idx="608" formatCode="0.0000">
                  <c:v>0.23654305881008356</c:v>
                </c:pt>
                <c:pt idx="609" formatCode="0.0000">
                  <c:v>0.23421233891688478</c:v>
                </c:pt>
                <c:pt idx="610" formatCode="0.0000">
                  <c:v>0.2319045881609095</c:v>
                </c:pt>
                <c:pt idx="611" formatCode="0.0000">
                  <c:v>0.22961957688637258</c:v>
                </c:pt>
                <c:pt idx="612" formatCode="0.0000">
                  <c:v>0.22735708048228237</c:v>
                </c:pt>
                <c:pt idx="613" formatCode="0.0000">
                  <c:v>0.22511687701241775</c:v>
                </c:pt>
                <c:pt idx="614" formatCode="0.0000">
                  <c:v>0.2228987468039485</c:v>
                </c:pt>
                <c:pt idx="615" formatCode="0.0000">
                  <c:v>0.22070247236124393</c:v>
                </c:pt>
                <c:pt idx="616" formatCode="0.0000">
                  <c:v>0.21852783833381861</c:v>
                </c:pt>
                <c:pt idx="617" formatCode="0.0000">
                  <c:v>0.21637463149343678</c:v>
                </c:pt>
                <c:pt idx="618" formatCode="0.0000">
                  <c:v>0.21424264071290947</c:v>
                </c:pt>
                <c:pt idx="619" formatCode="0.0000">
                  <c:v>0.21213165694534364</c:v>
                </c:pt>
                <c:pt idx="620" formatCode="0.0000">
                  <c:v>0.21004147320363692</c:v>
                </c:pt>
                <c:pt idx="621" formatCode="0.0000">
                  <c:v>0.20797188454018029</c:v>
                </c:pt>
                <c:pt idx="622" formatCode="0.0000">
                  <c:v>0.20592268802676222</c:v>
                </c:pt>
                <c:pt idx="623" formatCode="0.0000">
                  <c:v>0.20389368273467148</c:v>
                </c:pt>
                <c:pt idx="624" formatCode="0.0000">
                  <c:v>0.20188466971499511</c:v>
                </c:pt>
                <c:pt idx="625" formatCode="0.0000">
                  <c:v>0.19989545197911121</c:v>
                </c:pt>
                <c:pt idx="626" formatCode="0.0000">
                  <c:v>0.1979258344793737</c:v>
                </c:pt>
                <c:pt idx="627" formatCode="0.0000">
                  <c:v>0.19597562408998745</c:v>
                </c:pt>
                <c:pt idx="628" formatCode="0.0000">
                  <c:v>0.19745099669558727</c:v>
                </c:pt>
                <c:pt idx="629" formatCode="0.0000">
                  <c:v>0.19269790168770201</c:v>
                </c:pt>
                <c:pt idx="630" formatCode="0.0000">
                  <c:v>0.19033332661670857</c:v>
                </c:pt>
                <c:pt idx="631" formatCode="0.0000">
                  <c:v>0.18838062113829354</c:v>
                </c:pt>
                <c:pt idx="632" formatCode="0.0000">
                  <c:v>0.18651163415595057</c:v>
                </c:pt>
                <c:pt idx="633" formatCode="0.0000">
                  <c:v>0.18467176199408422</c:v>
                </c:pt>
                <c:pt idx="634" formatCode="0.0000">
                  <c:v>0.18285179392455195</c:v>
                </c:pt>
                <c:pt idx="635" formatCode="0.0000">
                  <c:v>0.18105005303620453</c:v>
                </c:pt>
                <c:pt idx="636" formatCode="0.0000">
                  <c:v>0.17926611401519763</c:v>
                </c:pt>
                <c:pt idx="637" formatCode="0.0000">
                  <c:v>0.19112522911216245</c:v>
                </c:pt>
                <c:pt idx="638" formatCode="0.0000">
                  <c:v>0.30462715099721932</c:v>
                </c:pt>
                <c:pt idx="639" formatCode="0.0000">
                  <c:v>0.20895145859925807</c:v>
                </c:pt>
                <c:pt idx="640" formatCode="0.0000">
                  <c:v>0.17810099432217008</c:v>
                </c:pt>
                <c:pt idx="641" formatCode="0.0000">
                  <c:v>0.17156854777722769</c:v>
                </c:pt>
                <c:pt idx="642" formatCode="0.0000">
                  <c:v>0.16908526875030219</c:v>
                </c:pt>
                <c:pt idx="643" formatCode="0.0000">
                  <c:v>0.1672876814396935</c:v>
                </c:pt>
                <c:pt idx="644" formatCode="0.0000">
                  <c:v>0.16561752716471939</c:v>
                </c:pt>
                <c:pt idx="645" formatCode="0.0000">
                  <c:v>0.16398203601419567</c:v>
                </c:pt>
                <c:pt idx="646" formatCode="0.0000">
                  <c:v>0.16236568089991391</c:v>
                </c:pt>
                <c:pt idx="647" formatCode="0.0000">
                  <c:v>0.16076575343649599</c:v>
                </c:pt>
                <c:pt idx="648" formatCode="0.0000">
                  <c:v>0.15918167362647226</c:v>
                </c:pt>
                <c:pt idx="649" formatCode="0.0000">
                  <c:v>0.15761321593586447</c:v>
                </c:pt>
                <c:pt idx="650" formatCode="0.0000">
                  <c:v>0.15606021492300326</c:v>
                </c:pt>
                <c:pt idx="651" formatCode="0.0000">
                  <c:v>0.15452251637910216</c:v>
                </c:pt>
                <c:pt idx="652" formatCode="0.0000">
                  <c:v>0.15299996920827519</c:v>
                </c:pt>
                <c:pt idx="653" formatCode="0.0000">
                  <c:v>0.1873533274543614</c:v>
                </c:pt>
                <c:pt idx="654" formatCode="0.0000">
                  <c:v>0.1579941800548591</c:v>
                </c:pt>
                <c:pt idx="655" formatCode="0.0000">
                  <c:v>0.44401796517670333</c:v>
                </c:pt>
                <c:pt idx="656" formatCode="0.0000">
                  <c:v>0.33837658634068302</c:v>
                </c:pt>
                <c:pt idx="657" formatCode="0.0000">
                  <c:v>4.3478394088770216</c:v>
                </c:pt>
                <c:pt idx="658" formatCode="0.0000">
                  <c:v>0.8888060705850731</c:v>
                </c:pt>
                <c:pt idx="659" formatCode="0.0000">
                  <c:v>2.3816485583171603</c:v>
                </c:pt>
                <c:pt idx="660" formatCode="0.0000">
                  <c:v>1.0567734515400389</c:v>
                </c:pt>
                <c:pt idx="661" formatCode="0.0000">
                  <c:v>0.95544648704450696</c:v>
                </c:pt>
                <c:pt idx="662" formatCode="0.0000">
                  <c:v>1.5268366806057445</c:v>
                </c:pt>
                <c:pt idx="663" formatCode="0.0000">
                  <c:v>1.1431682340081666</c:v>
                </c:pt>
                <c:pt idx="664" formatCode="0.0000">
                  <c:v>1.0374129232170406</c:v>
                </c:pt>
                <c:pt idx="665" formatCode="0.0000">
                  <c:v>1.0204702378099599</c:v>
                </c:pt>
                <c:pt idx="666" formatCode="0.0000">
                  <c:v>1.0270263130454091</c:v>
                </c:pt>
                <c:pt idx="667" formatCode="0.0000">
                  <c:v>0.99034092043286237</c:v>
                </c:pt>
                <c:pt idx="668" formatCode="0.0000">
                  <c:v>1.1914898046408373</c:v>
                </c:pt>
                <c:pt idx="669" formatCode="0.0000">
                  <c:v>1.0425793829614849</c:v>
                </c:pt>
                <c:pt idx="670" formatCode="0.0000">
                  <c:v>0.94947407369779735</c:v>
                </c:pt>
                <c:pt idx="671" formatCode="0.0000">
                  <c:v>0.89484588653634489</c:v>
                </c:pt>
                <c:pt idx="672" formatCode="0.0000">
                  <c:v>0.79450292288214264</c:v>
                </c:pt>
                <c:pt idx="673" formatCode="0.0000">
                  <c:v>0.7847659859365026</c:v>
                </c:pt>
                <c:pt idx="674" formatCode="0.0000">
                  <c:v>0.68900132347321752</c:v>
                </c:pt>
                <c:pt idx="675" formatCode="0.0000">
                  <c:v>0.61061867247062995</c:v>
                </c:pt>
                <c:pt idx="676" formatCode="0.0000">
                  <c:v>0.59598310906576546</c:v>
                </c:pt>
                <c:pt idx="677" formatCode="0.0000">
                  <c:v>0.50622955040672069</c:v>
                </c:pt>
                <c:pt idx="678" formatCode="0.0000">
                  <c:v>0.50912142381913283</c:v>
                </c:pt>
                <c:pt idx="679" formatCode="0.0000">
                  <c:v>0.45874661271934741</c:v>
                </c:pt>
                <c:pt idx="680" formatCode="0.0000">
                  <c:v>0.37683342969329992</c:v>
                </c:pt>
                <c:pt idx="681" formatCode="0.0000">
                  <c:v>0.3627272675551465</c:v>
                </c:pt>
                <c:pt idx="682" formatCode="0.0000">
                  <c:v>0.2809039013764269</c:v>
                </c:pt>
                <c:pt idx="683" formatCode="0.0000">
                  <c:v>0.21468610130060692</c:v>
                </c:pt>
                <c:pt idx="684" formatCode="0.0000">
                  <c:v>0.13806967324684122</c:v>
                </c:pt>
                <c:pt idx="685" formatCode="0.0000">
                  <c:v>0.11476851101175782</c:v>
                </c:pt>
                <c:pt idx="686" formatCode="0.0000">
                  <c:v>0.10999690553624006</c:v>
                </c:pt>
                <c:pt idx="687" formatCode="0.0000">
                  <c:v>0.12465950693007123</c:v>
                </c:pt>
                <c:pt idx="688" formatCode="0.0000">
                  <c:v>0.11394229581978699</c:v>
                </c:pt>
                <c:pt idx="689" formatCode="0.0000">
                  <c:v>1.8940661415708069</c:v>
                </c:pt>
                <c:pt idx="690" formatCode="0.0000">
                  <c:v>1.2414333156296367</c:v>
                </c:pt>
                <c:pt idx="691" formatCode="0.0000">
                  <c:v>0.59136552401300213</c:v>
                </c:pt>
                <c:pt idx="692" formatCode="0.0000">
                  <c:v>0.51933588448133494</c:v>
                </c:pt>
                <c:pt idx="693" formatCode="0.0000">
                  <c:v>0.56325770566971511</c:v>
                </c:pt>
                <c:pt idx="694" formatCode="0.0000">
                  <c:v>2.3541059649392904</c:v>
                </c:pt>
                <c:pt idx="695" formatCode="0.0000">
                  <c:v>1.2173009176209393</c:v>
                </c:pt>
                <c:pt idx="696" formatCode="0.0000">
                  <c:v>0.90509040422848308</c:v>
                </c:pt>
                <c:pt idx="697" formatCode="0.0000">
                  <c:v>0.80225927341937486</c:v>
                </c:pt>
                <c:pt idx="698" formatCode="0.0000">
                  <c:v>0.70482833396989064</c:v>
                </c:pt>
                <c:pt idx="699" formatCode="0.0000">
                  <c:v>1.1471251532060367</c:v>
                </c:pt>
                <c:pt idx="700" formatCode="0.0000">
                  <c:v>2.417168432115973</c:v>
                </c:pt>
                <c:pt idx="701" formatCode="0.0000">
                  <c:v>1.0495669523588329</c:v>
                </c:pt>
                <c:pt idx="702" formatCode="0.0000">
                  <c:v>0.94195441029277194</c:v>
                </c:pt>
                <c:pt idx="703" formatCode="0.0000">
                  <c:v>0.83991178615506201</c:v>
                </c:pt>
                <c:pt idx="704" formatCode="0.0000">
                  <c:v>0.74295179322291793</c:v>
                </c:pt>
                <c:pt idx="705" formatCode="0.0000">
                  <c:v>0.65067953160197423</c:v>
                </c:pt>
                <c:pt idx="706" formatCode="0.0000">
                  <c:v>0.56130301548836292</c:v>
                </c:pt>
                <c:pt idx="707" formatCode="0.0000">
                  <c:v>0.47309114962632826</c:v>
                </c:pt>
                <c:pt idx="708" formatCode="0.0000">
                  <c:v>0.38793516979187481</c:v>
                </c:pt>
                <c:pt idx="709" formatCode="0.0000">
                  <c:v>0.30565741134549135</c:v>
                </c:pt>
                <c:pt idx="710" formatCode="0.0000">
                  <c:v>0.22564069045047316</c:v>
                </c:pt>
                <c:pt idx="711" formatCode="0.0000">
                  <c:v>0.15225440990981107</c:v>
                </c:pt>
                <c:pt idx="712" formatCode="0.0000">
                  <c:v>9.5572444729643713E-2</c:v>
                </c:pt>
                <c:pt idx="713" formatCode="0.0000">
                  <c:v>8.5474086958808537E-2</c:v>
                </c:pt>
                <c:pt idx="714" formatCode="0.0000">
                  <c:v>8.311246792428155E-2</c:v>
                </c:pt>
                <c:pt idx="715" formatCode="0.0000">
                  <c:v>8.2041413590674864E-2</c:v>
                </c:pt>
                <c:pt idx="716" formatCode="0.0000">
                  <c:v>8.1191202908089774E-2</c:v>
                </c:pt>
                <c:pt idx="717" formatCode="0.0000">
                  <c:v>0.16428796098315304</c:v>
                </c:pt>
                <c:pt idx="718" formatCode="0.0000">
                  <c:v>9.4035040597451131E-2</c:v>
                </c:pt>
                <c:pt idx="719" formatCode="0.0000">
                  <c:v>8.1203426118127239E-2</c:v>
                </c:pt>
                <c:pt idx="720" formatCode="0.0000">
                  <c:v>0.60908369843007482</c:v>
                </c:pt>
                <c:pt idx="721" formatCode="0.0000">
                  <c:v>0.25196588187521901</c:v>
                </c:pt>
                <c:pt idx="722" formatCode="0.0000">
                  <c:v>0.19576483588981153</c:v>
                </c:pt>
                <c:pt idx="723" formatCode="0.0000">
                  <c:v>3.1577429460252251</c:v>
                </c:pt>
                <c:pt idx="724" formatCode="0.0000">
                  <c:v>0.52992389944633911</c:v>
                </c:pt>
                <c:pt idx="725" formatCode="0.0000">
                  <c:v>0.44242599787196157</c:v>
                </c:pt>
                <c:pt idx="726" formatCode="0.0000">
                  <c:v>2.4768637863133214</c:v>
                </c:pt>
                <c:pt idx="727" formatCode="0.0000">
                  <c:v>0.76667144000617327</c:v>
                </c:pt>
                <c:pt idx="728" formatCode="0.0000">
                  <c:v>0.67098142684937756</c:v>
                </c:pt>
                <c:pt idx="729" formatCode="0.0000">
                  <c:v>5.9180898405006719</c:v>
                </c:pt>
                <c:pt idx="730" formatCode="0.0000">
                  <c:v>1.2267163205116873</c:v>
                </c:pt>
                <c:pt idx="731" formatCode="0.0000">
                  <c:v>1.2030887556042489</c:v>
                </c:pt>
                <c:pt idx="732" formatCode="0.0000">
                  <c:v>1.3997613353422695</c:v>
                </c:pt>
                <c:pt idx="733" formatCode="0.0000">
                  <c:v>1.2682970134628708</c:v>
                </c:pt>
                <c:pt idx="734" formatCode="0.0000">
                  <c:v>1.2806591994497931</c:v>
                </c:pt>
                <c:pt idx="735" formatCode="0.0000">
                  <c:v>1.243876202132892</c:v>
                </c:pt>
              </c:numCache>
            </c:numRef>
          </c:yVal>
          <c:smooth val="0"/>
          <c:extLst>
            <c:ext xmlns:c16="http://schemas.microsoft.com/office/drawing/2014/chart" uri="{C3380CC4-5D6E-409C-BE32-E72D297353CC}">
              <c16:uniqueId val="{00000001-B4F3-BF42-A654-55915CD5B9C5}"/>
            </c:ext>
          </c:extLst>
        </c:ser>
        <c:ser>
          <c:idx val="1"/>
          <c:order val="1"/>
          <c:tx>
            <c:strRef>
              <c:f>Escenarios!$E$19</c:f>
              <c:strCache>
                <c:ptCount val="1"/>
                <c:pt idx="0">
                  <c:v>Amuna 1</c:v>
                </c:pt>
              </c:strCache>
            </c:strRef>
          </c:tx>
          <c:spPr>
            <a:ln w="12700" cap="rnd">
              <a:solidFill>
                <a:schemeClr val="accent2"/>
              </a:solidFill>
              <a:round/>
            </a:ln>
            <a:effectLst/>
          </c:spPr>
          <c:marker>
            <c:symbol val="none"/>
          </c:marker>
          <c:xVal>
            <c:strRef>
              <c:f>Cálculos!$Q:$Q</c:f>
              <c:strCache>
                <c:ptCount val="736"/>
                <c:pt idx="2">
                  <c:v>Escenario 1</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Cálculos!$AR:$AR</c:f>
              <c:numCache>
                <c:formatCode>General</c:formatCode>
                <c:ptCount val="1048576"/>
                <c:pt idx="4">
                  <c:v>0</c:v>
                </c:pt>
                <c:pt idx="6" formatCode="0.0000">
                  <c:v>3.2417628720297689</c:v>
                </c:pt>
                <c:pt idx="7" formatCode="0.0000">
                  <c:v>0.85006016130047279</c:v>
                </c:pt>
                <c:pt idx="8" formatCode="0.0000">
                  <c:v>1.7827575510020119</c:v>
                </c:pt>
                <c:pt idx="9" formatCode="0.0000">
                  <c:v>0.90431436941107424</c:v>
                </c:pt>
                <c:pt idx="10" formatCode="0.0000">
                  <c:v>1.0811953624815061</c:v>
                </c:pt>
                <c:pt idx="11" formatCode="0.0000">
                  <c:v>2.4664220431040844</c:v>
                </c:pt>
                <c:pt idx="12" formatCode="0.0000">
                  <c:v>0.9605632996752147</c:v>
                </c:pt>
                <c:pt idx="13" formatCode="0.0000">
                  <c:v>0.93390657086716011</c:v>
                </c:pt>
                <c:pt idx="14" formatCode="0.0000">
                  <c:v>0.9069620112688549</c:v>
                </c:pt>
                <c:pt idx="15" formatCode="0.0000">
                  <c:v>0.8805819442379943</c:v>
                </c:pt>
                <c:pt idx="16" formatCode="0.0000">
                  <c:v>0.87927973516111568</c:v>
                </c:pt>
                <c:pt idx="17" formatCode="0.0000">
                  <c:v>2.6819088623234357</c:v>
                </c:pt>
                <c:pt idx="18" formatCode="0.0000">
                  <c:v>0.97788221471463876</c:v>
                </c:pt>
                <c:pt idx="19" formatCode="0.0000">
                  <c:v>0.95449363388871378</c:v>
                </c:pt>
                <c:pt idx="20" formatCode="0.0000">
                  <c:v>0.93172944217456877</c:v>
                </c:pt>
                <c:pt idx="21" formatCode="0.0000">
                  <c:v>0.90412136193546222</c:v>
                </c:pt>
                <c:pt idx="22" formatCode="0.0000">
                  <c:v>1.0704015539584784</c:v>
                </c:pt>
                <c:pt idx="23" formatCode="0.0000">
                  <c:v>0.95167953542222805</c:v>
                </c:pt>
                <c:pt idx="24" formatCode="0.0000">
                  <c:v>1.0775961324372865</c:v>
                </c:pt>
                <c:pt idx="25" formatCode="0.0000">
                  <c:v>1.0238303016029395</c:v>
                </c:pt>
                <c:pt idx="26" formatCode="0.0000">
                  <c:v>1.0551029977433704</c:v>
                </c:pt>
                <c:pt idx="27" formatCode="0.0000">
                  <c:v>0.99479082128687002</c:v>
                </c:pt>
                <c:pt idx="28" formatCode="0.0000">
                  <c:v>3.5158694438908507</c:v>
                </c:pt>
                <c:pt idx="29" formatCode="0.0000">
                  <c:v>1.0611908374693988</c:v>
                </c:pt>
                <c:pt idx="30" formatCode="0.0000">
                  <c:v>1.0346442792948802</c:v>
                </c:pt>
                <c:pt idx="31" formatCode="0.0000">
                  <c:v>1.0460279542561202</c:v>
                </c:pt>
                <c:pt idx="32" formatCode="0.0000">
                  <c:v>1.0171175729243427</c:v>
                </c:pt>
                <c:pt idx="33" formatCode="0.0000">
                  <c:v>0.98982899892644427</c:v>
                </c:pt>
                <c:pt idx="34" formatCode="0.0000">
                  <c:v>0.97838260078818462</c:v>
                </c:pt>
                <c:pt idx="35" formatCode="0.0000">
                  <c:v>1.012891426136993</c:v>
                </c:pt>
                <c:pt idx="36" formatCode="0.0000">
                  <c:v>0.99760386393252221</c:v>
                </c:pt>
                <c:pt idx="37" formatCode="0.0000">
                  <c:v>0.98242138125732481</c:v>
                </c:pt>
                <c:pt idx="38" formatCode="0.0000">
                  <c:v>0.97369008049684824</c:v>
                </c:pt>
                <c:pt idx="39" formatCode="0.0000">
                  <c:v>0.94499192855084002</c:v>
                </c:pt>
                <c:pt idx="40" formatCode="0.0000">
                  <c:v>0.94617551528609478</c:v>
                </c:pt>
                <c:pt idx="41" formatCode="0.0000">
                  <c:v>0.91810047182162791</c:v>
                </c:pt>
                <c:pt idx="42" formatCode="0.0000">
                  <c:v>0.89071023827074036</c:v>
                </c:pt>
                <c:pt idx="43" formatCode="0.0000">
                  <c:v>1.3462303429048577</c:v>
                </c:pt>
                <c:pt idx="44" formatCode="0.0000">
                  <c:v>0.95613405971672238</c:v>
                </c:pt>
                <c:pt idx="45" formatCode="0.0000">
                  <c:v>0.94595605029698726</c:v>
                </c:pt>
                <c:pt idx="46" formatCode="0.0000">
                  <c:v>4.3038035613948296</c:v>
                </c:pt>
                <c:pt idx="47" formatCode="0.0000">
                  <c:v>1.0537843181587889</c:v>
                </c:pt>
                <c:pt idx="48" formatCode="0.0000">
                  <c:v>1.0426246322056778</c:v>
                </c:pt>
                <c:pt idx="49" formatCode="0.0000">
                  <c:v>1.021149693001435</c:v>
                </c:pt>
                <c:pt idx="50" formatCode="0.0000">
                  <c:v>0.99273812759898439</c:v>
                </c:pt>
                <c:pt idx="51" formatCode="0.0000">
                  <c:v>0.97905634199367331</c:v>
                </c:pt>
                <c:pt idx="52" formatCode="0.0000">
                  <c:v>2.9233005649667185</c:v>
                </c:pt>
                <c:pt idx="53" formatCode="0.0000">
                  <c:v>1.0782959180042213</c:v>
                </c:pt>
                <c:pt idx="54" formatCode="0.0000">
                  <c:v>1.4213296058628799</c:v>
                </c:pt>
                <c:pt idx="55" formatCode="0.0000">
                  <c:v>1.0952495726125329</c:v>
                </c:pt>
                <c:pt idx="56" formatCode="0.0000">
                  <c:v>5.4265643724883592</c:v>
                </c:pt>
                <c:pt idx="57" formatCode="0.0000">
                  <c:v>1.4814899002815098</c:v>
                </c:pt>
                <c:pt idx="58" formatCode="0.0000">
                  <c:v>1.2697542810880045</c:v>
                </c:pt>
                <c:pt idx="59" formatCode="0.0000">
                  <c:v>7.4219465419933357</c:v>
                </c:pt>
                <c:pt idx="60" formatCode="0.0000">
                  <c:v>1.4240478901775315</c:v>
                </c:pt>
                <c:pt idx="61" formatCode="0.0000">
                  <c:v>1.2816570616353484</c:v>
                </c:pt>
                <c:pt idx="62" formatCode="0.0000">
                  <c:v>1.2562889136678927</c:v>
                </c:pt>
                <c:pt idx="63" formatCode="0.0000">
                  <c:v>1.2414267717792147</c:v>
                </c:pt>
                <c:pt idx="64" formatCode="0.0000">
                  <c:v>1.2194060048041331</c:v>
                </c:pt>
                <c:pt idx="65" formatCode="0.0000">
                  <c:v>1.1935184388413147</c:v>
                </c:pt>
                <c:pt idx="66" formatCode="0.0000">
                  <c:v>1.198000217319978</c:v>
                </c:pt>
                <c:pt idx="67" formatCode="0.0000">
                  <c:v>1.171817899392388</c:v>
                </c:pt>
                <c:pt idx="68" formatCode="0.0000">
                  <c:v>1.168381136074452</c:v>
                </c:pt>
                <c:pt idx="69" formatCode="0.0000">
                  <c:v>1.1421568183912543</c:v>
                </c:pt>
                <c:pt idx="70" formatCode="0.0000">
                  <c:v>1.1940705395064115</c:v>
                </c:pt>
                <c:pt idx="71" formatCode="0.0000">
                  <c:v>1.1424178129962668</c:v>
                </c:pt>
                <c:pt idx="72" formatCode="0.0000">
                  <c:v>10.648099093060527</c:v>
                </c:pt>
                <c:pt idx="73" formatCode="0.0000">
                  <c:v>1.3120805806502194</c:v>
                </c:pt>
                <c:pt idx="74" formatCode="0.0000">
                  <c:v>2.0354721065227666</c:v>
                </c:pt>
                <c:pt idx="75" formatCode="0.0000">
                  <c:v>1.379753986759058</c:v>
                </c:pt>
                <c:pt idx="76" formatCode="0.0000">
                  <c:v>4.4150183130797904</c:v>
                </c:pt>
                <c:pt idx="77" formatCode="0.0000">
                  <c:v>1.5322089692668477</c:v>
                </c:pt>
                <c:pt idx="78" formatCode="0.0000">
                  <c:v>1.4354380299839498</c:v>
                </c:pt>
                <c:pt idx="79" formatCode="0.0000">
                  <c:v>1.4692486291876508</c:v>
                </c:pt>
                <c:pt idx="80" formatCode="0.0000">
                  <c:v>3.9634595401305561</c:v>
                </c:pt>
                <c:pt idx="81" formatCode="0.0000">
                  <c:v>1.4690757825463976</c:v>
                </c:pt>
                <c:pt idx="82" formatCode="0.0000">
                  <c:v>1.4653019058445496</c:v>
                </c:pt>
                <c:pt idx="83" formatCode="0.0000">
                  <c:v>1.4432583874235083</c:v>
                </c:pt>
                <c:pt idx="84" formatCode="0.0000">
                  <c:v>1.4522157035111227</c:v>
                </c:pt>
                <c:pt idx="85" formatCode="0.0000">
                  <c:v>1.4283136080792234</c:v>
                </c:pt>
                <c:pt idx="86" formatCode="0.0000">
                  <c:v>1.4198397241108318</c:v>
                </c:pt>
                <c:pt idx="87" formatCode="0.0000">
                  <c:v>1.417184603020361</c:v>
                </c:pt>
                <c:pt idx="88" formatCode="0.0000">
                  <c:v>1.3933839427131471</c:v>
                </c:pt>
                <c:pt idx="89" formatCode="0.0000">
                  <c:v>1.3684526326991264</c:v>
                </c:pt>
                <c:pt idx="90" formatCode="0.0000">
                  <c:v>1.3437190285773295</c:v>
                </c:pt>
                <c:pt idx="91" formatCode="0.0000">
                  <c:v>1.3185111561689964</c:v>
                </c:pt>
                <c:pt idx="92" formatCode="0.0000">
                  <c:v>1.652698031329678</c:v>
                </c:pt>
                <c:pt idx="93" formatCode="0.0000">
                  <c:v>1.3757720243391756</c:v>
                </c:pt>
                <c:pt idx="94" formatCode="0.0000">
                  <c:v>1.3664903740921464</c:v>
                </c:pt>
                <c:pt idx="95" formatCode="0.0000">
                  <c:v>1.3413447653193866</c:v>
                </c:pt>
                <c:pt idx="96" formatCode="0.0000">
                  <c:v>1.3159950882483464</c:v>
                </c:pt>
                <c:pt idx="97" formatCode="0.0000">
                  <c:v>1.2902249996667698</c:v>
                </c:pt>
                <c:pt idx="98" formatCode="0.0000">
                  <c:v>1.26903511605002</c:v>
                </c:pt>
                <c:pt idx="99" formatCode="0.0000">
                  <c:v>1.2435619989438993</c:v>
                </c:pt>
                <c:pt idx="100" formatCode="0.0000">
                  <c:v>1.2179575735626724</c:v>
                </c:pt>
                <c:pt idx="101" formatCode="0.0000">
                  <c:v>1.1931135728679108</c:v>
                </c:pt>
                <c:pt idx="102" formatCode="0.0000">
                  <c:v>1.1705520398080573</c:v>
                </c:pt>
                <c:pt idx="103" formatCode="0.0000">
                  <c:v>1.1469200276392235</c:v>
                </c:pt>
                <c:pt idx="104" formatCode="0.0000">
                  <c:v>1.1360893662333562</c:v>
                </c:pt>
                <c:pt idx="105" formatCode="0.0000">
                  <c:v>1.1274782395035712</c:v>
                </c:pt>
                <c:pt idx="106" formatCode="0.0000">
                  <c:v>1.1193293839925316</c:v>
                </c:pt>
                <c:pt idx="107" formatCode="0.0000">
                  <c:v>1.1268722174317385</c:v>
                </c:pt>
                <c:pt idx="108" formatCode="0.0000">
                  <c:v>1.1196859446287215</c:v>
                </c:pt>
                <c:pt idx="109" formatCode="0.0000">
                  <c:v>1.098427044317805</c:v>
                </c:pt>
                <c:pt idx="110" formatCode="0.0000">
                  <c:v>1.0885421755346911</c:v>
                </c:pt>
                <c:pt idx="111" formatCode="0.0000">
                  <c:v>1.0806321529565879</c:v>
                </c:pt>
                <c:pt idx="112" formatCode="0.0000">
                  <c:v>1.0731360685915325</c:v>
                </c:pt>
                <c:pt idx="113" formatCode="0.0000">
                  <c:v>1.0669859159391695</c:v>
                </c:pt>
                <c:pt idx="114" formatCode="0.0000">
                  <c:v>1.0596100470195384</c:v>
                </c:pt>
                <c:pt idx="115" formatCode="0.0000">
                  <c:v>1.0516024537756274</c:v>
                </c:pt>
                <c:pt idx="116" formatCode="0.0000">
                  <c:v>1.0444230767798144</c:v>
                </c:pt>
                <c:pt idx="117" formatCode="0.0000">
                  <c:v>1.0384833374498821</c:v>
                </c:pt>
                <c:pt idx="118" formatCode="0.0000">
                  <c:v>1.0307846377777057</c:v>
                </c:pt>
                <c:pt idx="119" formatCode="0.0000">
                  <c:v>1.0238940109420054</c:v>
                </c:pt>
                <c:pt idx="120" formatCode="0.0000">
                  <c:v>1.0172144062547466</c:v>
                </c:pt>
                <c:pt idx="121" formatCode="0.0000">
                  <c:v>1.4066004982043707</c:v>
                </c:pt>
                <c:pt idx="122" formatCode="0.0000">
                  <c:v>1.0848381090540991</c:v>
                </c:pt>
                <c:pt idx="123" formatCode="0.0000">
                  <c:v>1.0628743572587134</c:v>
                </c:pt>
                <c:pt idx="124" formatCode="0.0000">
                  <c:v>1.0411182323349266</c:v>
                </c:pt>
                <c:pt idx="125" formatCode="0.0000">
                  <c:v>1.0204098889466908</c:v>
                </c:pt>
                <c:pt idx="126" formatCode="0.0000">
                  <c:v>1.0003648773067406</c:v>
                </c:pt>
                <c:pt idx="127" formatCode="0.0000">
                  <c:v>0.9874748271198881</c:v>
                </c:pt>
                <c:pt idx="128" formatCode="0.0000">
                  <c:v>0.98021137663978386</c:v>
                </c:pt>
                <c:pt idx="129" formatCode="0.0000">
                  <c:v>0.97395180426872907</c:v>
                </c:pt>
                <c:pt idx="130" formatCode="0.0000">
                  <c:v>0.96792803911056713</c:v>
                </c:pt>
                <c:pt idx="131" formatCode="0.0000">
                  <c:v>0.9620116512536363</c:v>
                </c:pt>
                <c:pt idx="132" formatCode="0.0000">
                  <c:v>0.95618036464854894</c:v>
                </c:pt>
                <c:pt idx="133" formatCode="0.0000">
                  <c:v>0.94654300866074026</c:v>
                </c:pt>
                <c:pt idx="134" formatCode="0.0000">
                  <c:v>0.93716377649470628</c:v>
                </c:pt>
                <c:pt idx="135" formatCode="0.0000">
                  <c:v>0.92541309513079262</c:v>
                </c:pt>
                <c:pt idx="136" formatCode="0.0000">
                  <c:v>0.91473618389240685</c:v>
                </c:pt>
                <c:pt idx="137" formatCode="0.0000">
                  <c:v>0.90434088030505655</c:v>
                </c:pt>
                <c:pt idx="138" formatCode="0.0000">
                  <c:v>0.89409445013109001</c:v>
                </c:pt>
                <c:pt idx="139" formatCode="0.0000">
                  <c:v>0.88397359897680094</c:v>
                </c:pt>
                <c:pt idx="140" formatCode="0.0000">
                  <c:v>0.87397320901030218</c:v>
                </c:pt>
                <c:pt idx="141" formatCode="0.0000">
                  <c:v>0.8640911948434572</c:v>
                </c:pt>
                <c:pt idx="142" formatCode="0.0000">
                  <c:v>0.85432599035160151</c:v>
                </c:pt>
                <c:pt idx="143" formatCode="0.0000">
                  <c:v>0.84467613142781151</c:v>
                </c:pt>
                <c:pt idx="144" formatCode="0.0000">
                  <c:v>0.83514018653191324</c:v>
                </c:pt>
                <c:pt idx="145" formatCode="0.0000">
                  <c:v>0.82571674495428482</c:v>
                </c:pt>
                <c:pt idx="146" formatCode="0.0000">
                  <c:v>0.81640441465960722</c:v>
                </c:pt>
                <c:pt idx="147" formatCode="0.0000">
                  <c:v>0.80720182172320365</c:v>
                </c:pt>
                <c:pt idx="148" formatCode="0.0000">
                  <c:v>0.79810761003452724</c:v>
                </c:pt>
                <c:pt idx="149" formatCode="0.0000">
                  <c:v>0.78912044104782253</c:v>
                </c:pt>
                <c:pt idx="150" formatCode="0.0000">
                  <c:v>0.78023899354341497</c:v>
                </c:pt>
                <c:pt idx="151" formatCode="0.0000">
                  <c:v>0.77146196339352446</c:v>
                </c:pt>
                <c:pt idx="152" formatCode="0.0000">
                  <c:v>0.76278806333154836</c:v>
                </c:pt>
                <c:pt idx="153" formatCode="0.0000">
                  <c:v>0.7542160227246073</c:v>
                </c:pt>
                <c:pt idx="154" formatCode="0.0000">
                  <c:v>0.74574458734926896</c:v>
                </c:pt>
                <c:pt idx="155" formatCode="0.0000">
                  <c:v>0.73737251917040958</c:v>
                </c:pt>
                <c:pt idx="156" formatCode="0.0000">
                  <c:v>0.72909859612316208</c:v>
                </c:pt>
                <c:pt idx="157" formatCode="0.0000">
                  <c:v>0.72092161189790638</c:v>
                </c:pt>
                <c:pt idx="158" formatCode="0.0000">
                  <c:v>1.1659285201433902</c:v>
                </c:pt>
                <c:pt idx="159" formatCode="0.0000">
                  <c:v>0.91357824146648858</c:v>
                </c:pt>
                <c:pt idx="160" formatCode="0.0000">
                  <c:v>0.89577403225317376</c:v>
                </c:pt>
                <c:pt idx="161" formatCode="0.0000">
                  <c:v>0.87923659481192917</c:v>
                </c:pt>
                <c:pt idx="162" formatCode="0.0000">
                  <c:v>0.85095416395573353</c:v>
                </c:pt>
                <c:pt idx="163" formatCode="0.0000">
                  <c:v>0.79667643436420499</c:v>
                </c:pt>
                <c:pt idx="164" formatCode="0.0000">
                  <c:v>0.74370279957867869</c:v>
                </c:pt>
                <c:pt idx="165" formatCode="0.0000">
                  <c:v>0.75246903422392541</c:v>
                </c:pt>
                <c:pt idx="166" formatCode="0.0000">
                  <c:v>0.74798339141057757</c:v>
                </c:pt>
                <c:pt idx="167" formatCode="0.0000">
                  <c:v>0.70800137488290282</c:v>
                </c:pt>
                <c:pt idx="168" formatCode="0.0000">
                  <c:v>0.65741028029253479</c:v>
                </c:pt>
                <c:pt idx="169" formatCode="0.0000">
                  <c:v>0.64004414953413424</c:v>
                </c:pt>
                <c:pt idx="170" formatCode="0.0000">
                  <c:v>0.63121848128951386</c:v>
                </c:pt>
                <c:pt idx="171" formatCode="0.0000">
                  <c:v>0.62387944227114478</c:v>
                </c:pt>
                <c:pt idx="172" formatCode="0.0000">
                  <c:v>0.61685569447445154</c:v>
                </c:pt>
                <c:pt idx="173" formatCode="0.0000">
                  <c:v>0.60995203049420688</c:v>
                </c:pt>
                <c:pt idx="174" formatCode="0.0000">
                  <c:v>0.6031352292340153</c:v>
                </c:pt>
                <c:pt idx="175" formatCode="0.0000">
                  <c:v>0.59639895964701317</c:v>
                </c:pt>
                <c:pt idx="176" formatCode="0.0000">
                  <c:v>0.58974136321604365</c:v>
                </c:pt>
                <c:pt idx="177" formatCode="0.0000">
                  <c:v>0.58316133393218716</c:v>
                </c:pt>
                <c:pt idx="178" formatCode="0.0000">
                  <c:v>0.57665790086948199</c:v>
                </c:pt>
                <c:pt idx="179" formatCode="0.0000">
                  <c:v>0.57023012559499076</c:v>
                </c:pt>
                <c:pt idx="180" formatCode="0.0000">
                  <c:v>0.56387708501065059</c:v>
                </c:pt>
                <c:pt idx="181" formatCode="0.0000">
                  <c:v>0.55759786837323111</c:v>
                </c:pt>
                <c:pt idx="182" formatCode="0.0000">
                  <c:v>0.55139157666879512</c:v>
                </c:pt>
                <c:pt idx="183" formatCode="0.0000">
                  <c:v>0.54525732237967783</c:v>
                </c:pt>
                <c:pt idx="184" formatCode="0.0000">
                  <c:v>0.53919422931838679</c:v>
                </c:pt>
                <c:pt idx="185" formatCode="0.0000">
                  <c:v>0.53320143247437246</c:v>
                </c:pt>
                <c:pt idx="186" formatCode="0.0000">
                  <c:v>0.5272780778646744</c:v>
                </c:pt>
                <c:pt idx="187" formatCode="0.0000">
                  <c:v>0.52142332238692624</c:v>
                </c:pt>
                <c:pt idx="188" formatCode="0.0000">
                  <c:v>0.51563633367444162</c:v>
                </c:pt>
                <c:pt idx="189" formatCode="0.0000">
                  <c:v>0.50991628995331295</c:v>
                </c:pt>
                <c:pt idx="190" formatCode="0.0000">
                  <c:v>0.50426237990148792</c:v>
                </c:pt>
                <c:pt idx="191" formatCode="0.0000">
                  <c:v>0.49867380250979043</c:v>
                </c:pt>
                <c:pt idx="192" formatCode="0.0000">
                  <c:v>0.49314976694486445</c:v>
                </c:pt>
                <c:pt idx="193" formatCode="0.0000">
                  <c:v>0.48768949241400816</c:v>
                </c:pt>
                <c:pt idx="194" formatCode="0.0000">
                  <c:v>0.48229220803187406</c:v>
                </c:pt>
                <c:pt idx="195" formatCode="0.0000">
                  <c:v>0.51333733258332714</c:v>
                </c:pt>
                <c:pt idx="196" formatCode="0.0000">
                  <c:v>0.47772036841948673</c:v>
                </c:pt>
                <c:pt idx="197" formatCode="0.0000">
                  <c:v>0.46747245613803434</c:v>
                </c:pt>
                <c:pt idx="198" formatCode="0.0000">
                  <c:v>0.46148411602525047</c:v>
                </c:pt>
                <c:pt idx="199" formatCode="0.0000">
                  <c:v>0.45625191678437865</c:v>
                </c:pt>
                <c:pt idx="200" formatCode="0.0000">
                  <c:v>0.45119391776722761</c:v>
                </c:pt>
                <c:pt idx="201" formatCode="0.0000">
                  <c:v>0.44621296726558596</c:v>
                </c:pt>
                <c:pt idx="202" formatCode="0.0000">
                  <c:v>0.44129236507578584</c:v>
                </c:pt>
                <c:pt idx="203" formatCode="0.0000">
                  <c:v>0.43642876813115566</c:v>
                </c:pt>
                <c:pt idx="204" formatCode="0.0000">
                  <c:v>0.43298360385546181</c:v>
                </c:pt>
                <c:pt idx="205" formatCode="0.0000">
                  <c:v>0.44074209449139901</c:v>
                </c:pt>
                <c:pt idx="206" formatCode="0.0000">
                  <c:v>0.62291768804422198</c:v>
                </c:pt>
                <c:pt idx="207" formatCode="0.0000">
                  <c:v>0.81524995786622623</c:v>
                </c:pt>
                <c:pt idx="208" formatCode="0.0000">
                  <c:v>0.68000238648575484</c:v>
                </c:pt>
                <c:pt idx="209" formatCode="0.0000">
                  <c:v>0.62379701186512981</c:v>
                </c:pt>
                <c:pt idx="210" formatCode="0.0000">
                  <c:v>0.56833319378616831</c:v>
                </c:pt>
                <c:pt idx="211" formatCode="0.0000">
                  <c:v>0.51444184361657741</c:v>
                </c:pt>
                <c:pt idx="212" formatCode="0.0000">
                  <c:v>0.46329515798859455</c:v>
                </c:pt>
                <c:pt idx="213" formatCode="0.0000">
                  <c:v>0.41367501686759112</c:v>
                </c:pt>
                <c:pt idx="214" formatCode="0.0000">
                  <c:v>0.39027294868030371</c:v>
                </c:pt>
                <c:pt idx="215" formatCode="0.0000">
                  <c:v>0.38286442528620362</c:v>
                </c:pt>
                <c:pt idx="216" formatCode="0.0000">
                  <c:v>0.37814999163687918</c:v>
                </c:pt>
                <c:pt idx="217" formatCode="0.0000">
                  <c:v>0.37392230586776742</c:v>
                </c:pt>
                <c:pt idx="218" formatCode="0.0000">
                  <c:v>0.3698146166489088</c:v>
                </c:pt>
                <c:pt idx="219" formatCode="0.0000">
                  <c:v>0.36849069308708715</c:v>
                </c:pt>
                <c:pt idx="220" formatCode="0.0000">
                  <c:v>0.36221680881798557</c:v>
                </c:pt>
                <c:pt idx="221" formatCode="0.0000">
                  <c:v>0.35788448312545218</c:v>
                </c:pt>
                <c:pt idx="222" formatCode="0.0000">
                  <c:v>0.35391172580701846</c:v>
                </c:pt>
                <c:pt idx="223" formatCode="0.0000">
                  <c:v>0.39555906135100771</c:v>
                </c:pt>
                <c:pt idx="224" formatCode="0.0000">
                  <c:v>0.35376598090442818</c:v>
                </c:pt>
                <c:pt idx="225" formatCode="0.0000">
                  <c:v>0.34777429998820647</c:v>
                </c:pt>
                <c:pt idx="226" formatCode="0.0000">
                  <c:v>0.33958373976699885</c:v>
                </c:pt>
                <c:pt idx="227" formatCode="0.0000">
                  <c:v>0.33515117246446419</c:v>
                </c:pt>
                <c:pt idx="228" formatCode="0.0000">
                  <c:v>0.33137700171926132</c:v>
                </c:pt>
                <c:pt idx="229" formatCode="0.0000">
                  <c:v>0.32774647973495807</c:v>
                </c:pt>
                <c:pt idx="230" formatCode="0.0000">
                  <c:v>0.32553633095821488</c:v>
                </c:pt>
                <c:pt idx="231" formatCode="0.0000">
                  <c:v>0.32087036784286016</c:v>
                </c:pt>
                <c:pt idx="232" formatCode="0.0000">
                  <c:v>0.31719263358750932</c:v>
                </c:pt>
                <c:pt idx="233" formatCode="0.0000">
                  <c:v>0.31371168115673714</c:v>
                </c:pt>
                <c:pt idx="234" formatCode="0.0000">
                  <c:v>0.371527551166629</c:v>
                </c:pt>
                <c:pt idx="235" formatCode="0.0000">
                  <c:v>0.31704255410126048</c:v>
                </c:pt>
                <c:pt idx="236" formatCode="0.0000">
                  <c:v>0.30526767362997387</c:v>
                </c:pt>
                <c:pt idx="237" formatCode="0.0000">
                  <c:v>0.30057048093549299</c:v>
                </c:pt>
                <c:pt idx="238" formatCode="0.0000">
                  <c:v>0.2970786437485371</c:v>
                </c:pt>
                <c:pt idx="239" formatCode="0.0000">
                  <c:v>0.29381736494803345</c:v>
                </c:pt>
                <c:pt idx="240" formatCode="0.0000">
                  <c:v>0.29062453090779827</c:v>
                </c:pt>
                <c:pt idx="241" formatCode="0.0000">
                  <c:v>0.28747288615087097</c:v>
                </c:pt>
                <c:pt idx="242" formatCode="0.0000">
                  <c:v>0.28435755744267477</c:v>
                </c:pt>
                <c:pt idx="243" formatCode="0.0000">
                  <c:v>0.28127738989538942</c:v>
                </c:pt>
                <c:pt idx="244" formatCode="0.0000">
                  <c:v>0.27823184989383731</c:v>
                </c:pt>
                <c:pt idx="245" formatCode="0.0000">
                  <c:v>0.27522051112333423</c:v>
                </c:pt>
                <c:pt idx="246" formatCode="0.0000">
                  <c:v>0.27224296922874031</c:v>
                </c:pt>
                <c:pt idx="247" formatCode="0.0000">
                  <c:v>0.26929882759973017</c:v>
                </c:pt>
                <c:pt idx="248" formatCode="0.0000">
                  <c:v>0.26638769495920678</c:v>
                </c:pt>
                <c:pt idx="249" formatCode="0.0000">
                  <c:v>0.26350918491099584</c:v>
                </c:pt>
                <c:pt idx="250" formatCode="0.0000">
                  <c:v>0.26066291581335954</c:v>
                </c:pt>
                <c:pt idx="251" formatCode="0.0000">
                  <c:v>0.2578485107072635</c:v>
                </c:pt>
                <c:pt idx="252" formatCode="0.0000">
                  <c:v>0.2550655972544128</c:v>
                </c:pt>
                <c:pt idx="253" formatCode="0.0000">
                  <c:v>0.25231380767758088</c:v>
                </c:pt>
                <c:pt idx="254" formatCode="0.0000">
                  <c:v>0.24959277870198088</c:v>
                </c:pt>
                <c:pt idx="255" formatCode="0.0000">
                  <c:v>0.24690215149746395</c:v>
                </c:pt>
                <c:pt idx="256" formatCode="0.0000">
                  <c:v>0.24424157162149898</c:v>
                </c:pt>
                <c:pt idx="257" formatCode="0.0000">
                  <c:v>0.24161068896291743</c:v>
                </c:pt>
                <c:pt idx="258" formatCode="0.0000">
                  <c:v>0.23900915768641159</c:v>
                </c:pt>
                <c:pt idx="259" formatCode="0.0000">
                  <c:v>0.23643663617777613</c:v>
                </c:pt>
                <c:pt idx="260" formatCode="0.0000">
                  <c:v>0.23389278698988156</c:v>
                </c:pt>
                <c:pt idx="261" formatCode="0.0000">
                  <c:v>0.23137727678937098</c:v>
                </c:pt>
                <c:pt idx="262" formatCode="0.0000">
                  <c:v>0.22888977630406837</c:v>
                </c:pt>
                <c:pt idx="263" formatCode="0.0000">
                  <c:v>0.22983632737860515</c:v>
                </c:pt>
                <c:pt idx="264" formatCode="0.0000">
                  <c:v>0.22456274743843854</c:v>
                </c:pt>
                <c:pt idx="265" formatCode="0.0000">
                  <c:v>0.22168589410985712</c:v>
                </c:pt>
                <c:pt idx="266" formatCode="0.0000">
                  <c:v>0.21922898913498537</c:v>
                </c:pt>
                <c:pt idx="267" formatCode="0.0000">
                  <c:v>0.21686375548330786</c:v>
                </c:pt>
                <c:pt idx="268" formatCode="0.0000">
                  <c:v>0.21453546549427463</c:v>
                </c:pt>
                <c:pt idx="269" formatCode="0.0000">
                  <c:v>0.21223478637381396</c:v>
                </c:pt>
                <c:pt idx="270" formatCode="0.0000">
                  <c:v>0.20995992103430383</c:v>
                </c:pt>
                <c:pt idx="271" formatCode="0.0000">
                  <c:v>0.20771032584577107</c:v>
                </c:pt>
                <c:pt idx="272" formatCode="0.0000">
                  <c:v>0.21911113657439465</c:v>
                </c:pt>
                <c:pt idx="273" formatCode="0.0000">
                  <c:v>0.33216199120929274</c:v>
                </c:pt>
                <c:pt idx="274" formatCode="0.0000">
                  <c:v>0.236042355774012</c:v>
                </c:pt>
                <c:pt idx="275" formatCode="0.0000">
                  <c:v>0.20475496151539305</c:v>
                </c:pt>
                <c:pt idx="276" formatCode="0.0000">
                  <c:v>0.19779248860900517</c:v>
                </c:pt>
                <c:pt idx="277" formatCode="0.0000">
                  <c:v>0.19488597909983468</c:v>
                </c:pt>
                <c:pt idx="278" formatCode="0.0000">
                  <c:v>0.19267185111398991</c:v>
                </c:pt>
                <c:pt idx="279" formatCode="0.0000">
                  <c:v>0.19059174154156983</c:v>
                </c:pt>
                <c:pt idx="280" formatCode="0.0000">
                  <c:v>0.18855277765981721</c:v>
                </c:pt>
                <c:pt idx="281" formatCode="0.0000">
                  <c:v>0.18653933116165972</c:v>
                </c:pt>
                <c:pt idx="282" formatCode="0.0000">
                  <c:v>0.18454859401101015</c:v>
                </c:pt>
                <c:pt idx="283" formatCode="0.0000">
                  <c:v>0.18257988810366824</c:v>
                </c:pt>
                <c:pt idx="284" formatCode="0.0000">
                  <c:v>0.18063289131909824</c:v>
                </c:pt>
                <c:pt idx="285" formatCode="0.0000">
                  <c:v>0.17870734312580788</c:v>
                </c:pt>
                <c:pt idx="286" formatCode="0.0000">
                  <c:v>0.17680299569884347</c:v>
                </c:pt>
                <c:pt idx="287" formatCode="0.0000">
                  <c:v>0.17491960577708288</c:v>
                </c:pt>
                <c:pt idx="288" formatCode="0.0000">
                  <c:v>0.20891783666768604</c:v>
                </c:pt>
                <c:pt idx="289" formatCode="0.0000">
                  <c:v>0.17920918797799779</c:v>
                </c:pt>
                <c:pt idx="290" formatCode="0.0000">
                  <c:v>0.46488900992963345</c:v>
                </c:pt>
                <c:pt idx="291" formatCode="0.0000">
                  <c:v>0.35890911946153747</c:v>
                </c:pt>
                <c:pt idx="292" formatCode="0.0000">
                  <c:v>2.7227716596340059</c:v>
                </c:pt>
                <c:pt idx="293" formatCode="0.0000">
                  <c:v>0.78346158517815123</c:v>
                </c:pt>
                <c:pt idx="294" formatCode="0.0000">
                  <c:v>1.1704620803756791</c:v>
                </c:pt>
                <c:pt idx="295" formatCode="0.0000">
                  <c:v>0.83837271144566106</c:v>
                </c:pt>
                <c:pt idx="296" formatCode="0.0000">
                  <c:v>0.81218373145498435</c:v>
                </c:pt>
                <c:pt idx="297" formatCode="0.0000">
                  <c:v>0.95888899281683559</c:v>
                </c:pt>
                <c:pt idx="298" formatCode="0.0000">
                  <c:v>0.86243406773920483</c:v>
                </c:pt>
                <c:pt idx="299" formatCode="0.0000">
                  <c:v>0.83510049454175872</c:v>
                </c:pt>
                <c:pt idx="300" formatCode="0.0000">
                  <c:v>0.82998379845561454</c:v>
                </c:pt>
                <c:pt idx="301" formatCode="0.0000">
                  <c:v>0.83075530313302348</c:v>
                </c:pt>
                <c:pt idx="302" formatCode="0.0000">
                  <c:v>0.82072974450567449</c:v>
                </c:pt>
                <c:pt idx="303" formatCode="0.0000">
                  <c:v>0.8711553740000938</c:v>
                </c:pt>
                <c:pt idx="304" formatCode="0.0000">
                  <c:v>0.83308458501445537</c:v>
                </c:pt>
                <c:pt idx="305" formatCode="0.0000">
                  <c:v>0.80897800461835767</c:v>
                </c:pt>
                <c:pt idx="306" formatCode="0.0000">
                  <c:v>0.79450343717180627</c:v>
                </c:pt>
                <c:pt idx="307" formatCode="0.0000">
                  <c:v>0.76861271299593859</c:v>
                </c:pt>
                <c:pt idx="308" formatCode="0.0000">
                  <c:v>0.76538584084610706</c:v>
                </c:pt>
                <c:pt idx="309" formatCode="0.0000">
                  <c:v>0.73678540905905487</c:v>
                </c:pt>
                <c:pt idx="310" formatCode="0.0000">
                  <c:v>0.6576562169437522</c:v>
                </c:pt>
                <c:pt idx="311" formatCode="0.0000">
                  <c:v>0.64228568261697372</c:v>
                </c:pt>
                <c:pt idx="312" formatCode="0.0000">
                  <c:v>0.55180854480569008</c:v>
                </c:pt>
                <c:pt idx="313" formatCode="0.0000">
                  <c:v>0.55398805515707261</c:v>
                </c:pt>
                <c:pt idx="314" formatCode="0.0000">
                  <c:v>0.50291192410958618</c:v>
                </c:pt>
                <c:pt idx="315" formatCode="0.0000">
                  <c:v>0.42030829393044133</c:v>
                </c:pt>
                <c:pt idx="316" formatCode="0.0000">
                  <c:v>0.40552238973342958</c:v>
                </c:pt>
                <c:pt idx="317" formatCode="0.0000">
                  <c:v>0.32302982146791653</c:v>
                </c:pt>
                <c:pt idx="318" formatCode="0.0000">
                  <c:v>0.2561531966938303</c:v>
                </c:pt>
                <c:pt idx="319" formatCode="0.0000">
                  <c:v>0.17888816124647425</c:v>
                </c:pt>
                <c:pt idx="320" formatCode="0.0000">
                  <c:v>0.15494845129996121</c:v>
                </c:pt>
                <c:pt idx="321" formatCode="0.0000">
                  <c:v>0.14954820259623078</c:v>
                </c:pt>
                <c:pt idx="322" formatCode="0.0000">
                  <c:v>0.16359191243250812</c:v>
                </c:pt>
                <c:pt idx="323" formatCode="0.0000">
                  <c:v>0.15226541097254093</c:v>
                </c:pt>
                <c:pt idx="324" formatCode="0.0000">
                  <c:v>1.0403094696797623</c:v>
                </c:pt>
                <c:pt idx="325" formatCode="0.0000">
                  <c:v>0.87769255258294698</c:v>
                </c:pt>
                <c:pt idx="326" formatCode="0.0000">
                  <c:v>0.63766401228718095</c:v>
                </c:pt>
                <c:pt idx="327" formatCode="0.0000">
                  <c:v>0.56491304141491328</c:v>
                </c:pt>
                <c:pt idx="328" formatCode="0.0000">
                  <c:v>0.60812469146260262</c:v>
                </c:pt>
                <c:pt idx="329" formatCode="0.0000">
                  <c:v>1.1670192905950627</c:v>
                </c:pt>
                <c:pt idx="330" formatCode="0.0000">
                  <c:v>0.88288216129137798</c:v>
                </c:pt>
                <c:pt idx="331" formatCode="0.0000">
                  <c:v>0.80390673999723217</c:v>
                </c:pt>
                <c:pt idx="332" formatCode="0.0000">
                  <c:v>0.77729030177960079</c:v>
                </c:pt>
                <c:pt idx="333" formatCode="0.0000">
                  <c:v>0.75203783242004896</c:v>
                </c:pt>
                <c:pt idx="334" formatCode="0.0000">
                  <c:v>0.86191483972194882</c:v>
                </c:pt>
                <c:pt idx="335" formatCode="0.0000">
                  <c:v>1.1932503926023372</c:v>
                </c:pt>
                <c:pt idx="336" formatCode="0.0000">
                  <c:v>0.85026840088130329</c:v>
                </c:pt>
                <c:pt idx="337" formatCode="0.0000">
                  <c:v>0.82230020719086028</c:v>
                </c:pt>
                <c:pt idx="338" formatCode="0.0000">
                  <c:v>0.79574080310848549</c:v>
                </c:pt>
                <c:pt idx="339" formatCode="0.0000">
                  <c:v>0.77046811734915943</c:v>
                </c:pt>
                <c:pt idx="340" formatCode="0.0000">
                  <c:v>0.71435243386907865</c:v>
                </c:pt>
                <c:pt idx="341" formatCode="0.0000">
                  <c:v>0.62399078086666193</c:v>
                </c:pt>
                <c:pt idx="342" formatCode="0.0000">
                  <c:v>0.53480895324136868</c:v>
                </c:pt>
                <c:pt idx="343" formatCode="0.0000">
                  <c:v>0.44869795366019294</c:v>
                </c:pt>
                <c:pt idx="344" formatCode="0.0000">
                  <c:v>0.36547988794910702</c:v>
                </c:pt>
                <c:pt idx="345" formatCode="0.0000">
                  <c:v>0.2845373462566349</c:v>
                </c:pt>
                <c:pt idx="346" formatCode="0.0000">
                  <c:v>0.21023950883683012</c:v>
                </c:pt>
                <c:pt idx="347" formatCode="0.0000">
                  <c:v>0.15266003155964269</c:v>
                </c:pt>
                <c:pt idx="348" formatCode="0.0000">
                  <c:v>0.1416779906981957</c:v>
                </c:pt>
                <c:pt idx="349" formatCode="0.0000">
                  <c:v>0.13844630511275274</c:v>
                </c:pt>
                <c:pt idx="350" formatCode="0.0000">
                  <c:v>0.13651859155952922</c:v>
                </c:pt>
                <c:pt idx="351" formatCode="0.0000">
                  <c:v>0.13482492298863616</c:v>
                </c:pt>
                <c:pt idx="352" formatCode="0.0000">
                  <c:v>0.21709122166597059</c:v>
                </c:pt>
                <c:pt idx="353" formatCode="0.0000">
                  <c:v>0.14602064064325632</c:v>
                </c:pt>
                <c:pt idx="354" formatCode="0.0000">
                  <c:v>0.13238396762098792</c:v>
                </c:pt>
                <c:pt idx="355" formatCode="0.0000">
                  <c:v>0.65947158983370102</c:v>
                </c:pt>
                <c:pt idx="356" formatCode="0.0000">
                  <c:v>0.30157334094304883</c:v>
                </c:pt>
                <c:pt idx="357" formatCode="0.0000">
                  <c:v>0.24460389262959842</c:v>
                </c:pt>
                <c:pt idx="358" formatCode="0.0000">
                  <c:v>1.5604639745386135</c:v>
                </c:pt>
                <c:pt idx="359" formatCode="0.0000">
                  <c:v>0.59754458325887161</c:v>
                </c:pt>
                <c:pt idx="360" formatCode="0.0000">
                  <c:v>0.5090032395593741</c:v>
                </c:pt>
                <c:pt idx="361" formatCode="0.0000">
                  <c:v>1.2200110831912956</c:v>
                </c:pt>
                <c:pt idx="362" formatCode="0.0000">
                  <c:v>0.79120115403291424</c:v>
                </c:pt>
                <c:pt idx="363" formatCode="0.0000">
                  <c:v>0.74956590352533548</c:v>
                </c:pt>
                <c:pt idx="364" formatCode="0.0000">
                  <c:v>4.3500378059323239</c:v>
                </c:pt>
                <c:pt idx="365" formatCode="0.0000">
                  <c:v>0.92398185901898899</c:v>
                </c:pt>
                <c:pt idx="366" formatCode="0.0000">
                  <c:v>0.91740780380116072</c:v>
                </c:pt>
                <c:pt idx="367" formatCode="0.0000">
                  <c:v>0.96814158223337787</c:v>
                </c:pt>
                <c:pt idx="368" formatCode="0.0000">
                  <c:v>0.93544236753356325</c:v>
                </c:pt>
                <c:pt idx="369" formatCode="0.0000">
                  <c:v>0.93883591636892649</c:v>
                </c:pt>
                <c:pt idx="370" formatCode="0.0000">
                  <c:v>0.9296426367677566</c:v>
                </c:pt>
                <c:pt idx="371" formatCode="0.0000">
                  <c:v>3.4039221871579977</c:v>
                </c:pt>
                <c:pt idx="372" formatCode="0.0000">
                  <c:v>0.9639716908938335</c:v>
                </c:pt>
                <c:pt idx="373" formatCode="0.0000">
                  <c:v>1.9380497336263662</c:v>
                </c:pt>
                <c:pt idx="374" formatCode="0.0000">
                  <c:v>1.0148050717605916</c:v>
                </c:pt>
                <c:pt idx="375" formatCode="0.0000">
                  <c:v>1.1907605121397036</c:v>
                </c:pt>
                <c:pt idx="376" formatCode="0.0000">
                  <c:v>2.6170266879656858</c:v>
                </c:pt>
                <c:pt idx="377" formatCode="0.0000">
                  <c:v>1.0676029831147467</c:v>
                </c:pt>
                <c:pt idx="378" formatCode="0.0000">
                  <c:v>1.0400255080698495</c:v>
                </c:pt>
                <c:pt idx="379" formatCode="0.0000">
                  <c:v>1.0121672272663813</c:v>
                </c:pt>
                <c:pt idx="380" formatCode="0.0000">
                  <c:v>0.98488042613536819</c:v>
                </c:pt>
                <c:pt idx="381" formatCode="0.0000">
                  <c:v>0.9826784320320926</c:v>
                </c:pt>
                <c:pt idx="382" formatCode="0.0000">
                  <c:v>2.8239784249886872</c:v>
                </c:pt>
                <c:pt idx="383" formatCode="0.0000">
                  <c:v>1.0788973211215613</c:v>
                </c:pt>
                <c:pt idx="384" formatCode="0.0000">
                  <c:v>1.0546388169542422</c:v>
                </c:pt>
                <c:pt idx="385" formatCode="0.0000">
                  <c:v>1.0310113566507291</c:v>
                </c:pt>
                <c:pt idx="386" formatCode="0.0000">
                  <c:v>1.0025466263023601</c:v>
                </c:pt>
                <c:pt idx="387" formatCode="0.0000">
                  <c:v>1.1679767503338527</c:v>
                </c:pt>
                <c:pt idx="388" formatCode="0.0000">
                  <c:v>1.0484112094787414</c:v>
                </c:pt>
                <c:pt idx="389" formatCode="0.0000">
                  <c:v>1.1734907933273711</c:v>
                </c:pt>
                <c:pt idx="390" formatCode="0.0000">
                  <c:v>1.1188944211928233</c:v>
                </c:pt>
                <c:pt idx="391" formatCode="0.0000">
                  <c:v>1.1493430126713993</c:v>
                </c:pt>
                <c:pt idx="392" formatCode="0.0000">
                  <c:v>1.088213130743646</c:v>
                </c:pt>
                <c:pt idx="393" formatCode="0.0000">
                  <c:v>3.6439611208266904</c:v>
                </c:pt>
                <c:pt idx="394" formatCode="0.0000">
                  <c:v>1.1524544551649176</c:v>
                </c:pt>
                <c:pt idx="395" formatCode="0.0000">
                  <c:v>1.1251174581858241</c:v>
                </c:pt>
                <c:pt idx="396" formatCode="0.0000">
                  <c:v>1.1357168196380918</c:v>
                </c:pt>
                <c:pt idx="397" formatCode="0.0000">
                  <c:v>1.1060282151596317</c:v>
                </c:pt>
                <c:pt idx="398" formatCode="0.0000">
                  <c:v>1.0779674733996718</c:v>
                </c:pt>
                <c:pt idx="399" formatCode="0.0000">
                  <c:v>1.0657549278683258</c:v>
                </c:pt>
                <c:pt idx="400" formatCode="0.0000">
                  <c:v>1.0995035911456192</c:v>
                </c:pt>
                <c:pt idx="401" formatCode="0.0000">
                  <c:v>1.0834618171181167</c:v>
                </c:pt>
                <c:pt idx="402" formatCode="0.0000">
                  <c:v>1.0675310377755249</c:v>
                </c:pt>
                <c:pt idx="403" formatCode="0.0000">
                  <c:v>1.0580573203964618</c:v>
                </c:pt>
                <c:pt idx="404" formatCode="0.0000">
                  <c:v>1.0286019497417218</c:v>
                </c:pt>
                <c:pt idx="405" formatCode="0.0000">
                  <c:v>1.0290550902025004</c:v>
                </c:pt>
                <c:pt idx="406" formatCode="0.0000">
                  <c:v>0.99977114361405839</c:v>
                </c:pt>
                <c:pt idx="407" formatCode="0.0000">
                  <c:v>0.97118991450772607</c:v>
                </c:pt>
                <c:pt idx="408" formatCode="0.0000">
                  <c:v>1.4260113943926103</c:v>
                </c:pt>
                <c:pt idx="409" formatCode="0.0000">
                  <c:v>1.0352219278451498</c:v>
                </c:pt>
                <c:pt idx="410" formatCode="0.0000">
                  <c:v>1.0243139837478419</c:v>
                </c:pt>
                <c:pt idx="411" formatCode="0.0000">
                  <c:v>4.4111679937136259</c:v>
                </c:pt>
                <c:pt idx="412" formatCode="0.0000">
                  <c:v>1.1303302943995301</c:v>
                </c:pt>
                <c:pt idx="413" formatCode="0.0000">
                  <c:v>1.1185064359437908</c:v>
                </c:pt>
                <c:pt idx="414" formatCode="0.0000">
                  <c:v>1.0963724920008653</c:v>
                </c:pt>
                <c:pt idx="415" formatCode="0.0000">
                  <c:v>1.0673070597443945</c:v>
                </c:pt>
                <c:pt idx="416" formatCode="0.0000">
                  <c:v>1.0529765152632522</c:v>
                </c:pt>
                <c:pt idx="417" formatCode="0.0000">
                  <c:v>3.0245528257848164</c:v>
                </c:pt>
                <c:pt idx="418" formatCode="0.0000">
                  <c:v>1.1505061611943621</c:v>
                </c:pt>
                <c:pt idx="419" formatCode="0.0000">
                  <c:v>1.4929127707023135</c:v>
                </c:pt>
                <c:pt idx="420" formatCode="0.0000">
                  <c:v>1.166210547375613</c:v>
                </c:pt>
                <c:pt idx="421" formatCode="0.0000">
                  <c:v>5.523797367346698</c:v>
                </c:pt>
                <c:pt idx="422" formatCode="0.0000">
                  <c:v>1.5681759960199058</c:v>
                </c:pt>
                <c:pt idx="423" formatCode="0.0000">
                  <c:v>1.338207559801609</c:v>
                </c:pt>
                <c:pt idx="424" formatCode="0.0000">
                  <c:v>7.515909457724522</c:v>
                </c:pt>
                <c:pt idx="425" formatCode="0.0000">
                  <c:v>1.490921422211402</c:v>
                </c:pt>
                <c:pt idx="426" formatCode="0.0000">
                  <c:v>1.3479531668984033</c:v>
                </c:pt>
                <c:pt idx="427" formatCode="0.0000">
                  <c:v>1.3220120360266672</c:v>
                </c:pt>
                <c:pt idx="428" formatCode="0.0000">
                  <c:v>1.3065813303539446</c:v>
                </c:pt>
                <c:pt idx="429" formatCode="0.0000">
                  <c:v>1.2839963939215497</c:v>
                </c:pt>
                <c:pt idx="430" formatCode="0.0000">
                  <c:v>1.2575490279923578</c:v>
                </c:pt>
                <c:pt idx="431" formatCode="0.0000">
                  <c:v>1.2614753511223027</c:v>
                </c:pt>
                <c:pt idx="432" formatCode="0.0000">
                  <c:v>1.2347418975575566</c:v>
                </c:pt>
                <c:pt idx="433" formatCode="0.0000">
                  <c:v>1.2307582933796959</c:v>
                </c:pt>
                <c:pt idx="434" formatCode="0.0000">
                  <c:v>1.2039914046556968</c:v>
                </c:pt>
                <c:pt idx="435" formatCode="0.0000">
                  <c:v>1.2553667995716451</c:v>
                </c:pt>
                <c:pt idx="436" formatCode="0.0000">
                  <c:v>1.2031799667111753</c:v>
                </c:pt>
                <c:pt idx="437" formatCode="0.0000">
                  <c:v>10.731280847179455</c:v>
                </c:pt>
                <c:pt idx="438" formatCode="0.0000">
                  <c:v>1.3714362922296057</c:v>
                </c:pt>
                <c:pt idx="439" formatCode="0.0000">
                  <c:v>2.1168110691264039</c:v>
                </c:pt>
                <c:pt idx="440" formatCode="0.0000">
                  <c:v>1.4377373560776818</c:v>
                </c:pt>
                <c:pt idx="441" formatCode="0.0000">
                  <c:v>4.4945570409221247</c:v>
                </c:pt>
                <c:pt idx="442" formatCode="0.0000">
                  <c:v>1.5888532297132201</c:v>
                </c:pt>
                <c:pt idx="443" formatCode="0.0000">
                  <c:v>1.4915923152506008</c:v>
                </c:pt>
                <c:pt idx="444" formatCode="0.0000">
                  <c:v>1.5249167253627893</c:v>
                </c:pt>
                <c:pt idx="445" formatCode="0.0000">
                  <c:v>4.0398468797137834</c:v>
                </c:pt>
                <c:pt idx="446" formatCode="0.0000">
                  <c:v>1.5234587005129547</c:v>
                </c:pt>
                <c:pt idx="447" formatCode="0.0000">
                  <c:v>1.5192148180985836</c:v>
                </c:pt>
                <c:pt idx="448" formatCode="0.0000">
                  <c:v>1.4967049186300083</c:v>
                </c:pt>
                <c:pt idx="449" formatCode="0.0000">
                  <c:v>1.5051994580036658</c:v>
                </c:pt>
                <c:pt idx="450" formatCode="0.0000">
                  <c:v>1.4808381698251669</c:v>
                </c:pt>
                <c:pt idx="451" formatCode="0.0000">
                  <c:v>1.4719086566804447</c:v>
                </c:pt>
                <c:pt idx="452" formatCode="0.0000">
                  <c:v>1.4688014495597961</c:v>
                </c:pt>
                <c:pt idx="453" formatCode="0.0000">
                  <c:v>1.4445522259211669</c:v>
                </c:pt>
                <c:pt idx="454" formatCode="0.0000">
                  <c:v>1.4191758548074882</c:v>
                </c:pt>
                <c:pt idx="455" formatCode="0.0000">
                  <c:v>1.3940006713347453</c:v>
                </c:pt>
                <c:pt idx="456" formatCode="0.0000">
                  <c:v>1.3683546808285767</c:v>
                </c:pt>
                <c:pt idx="457" formatCode="0.0000">
                  <c:v>1.7021068786397773</c:v>
                </c:pt>
                <c:pt idx="458" formatCode="0.0000">
                  <c:v>1.4247496145375531</c:v>
                </c:pt>
                <c:pt idx="459" formatCode="0.0000">
                  <c:v>1.4150401069033651</c:v>
                </c:pt>
                <c:pt idx="460" formatCode="0.0000">
                  <c:v>1.3894700199553633</c:v>
                </c:pt>
                <c:pt idx="461" formatCode="0.0000">
                  <c:v>1.3636992234119789</c:v>
                </c:pt>
                <c:pt idx="462" formatCode="0.0000">
                  <c:v>1.3375113535585634</c:v>
                </c:pt>
                <c:pt idx="463" formatCode="0.0000">
                  <c:v>1.3159070063776332</c:v>
                </c:pt>
                <c:pt idx="464" formatCode="0.0000">
                  <c:v>1.2900227229345418</c:v>
                </c:pt>
                <c:pt idx="465" formatCode="0.0000">
                  <c:v>1.2640104079782719</c:v>
                </c:pt>
                <c:pt idx="466" formatCode="0.0000">
                  <c:v>1.2387582484459134</c:v>
                </c:pt>
                <c:pt idx="467" formatCode="0.0000">
                  <c:v>1.2155306909940964</c:v>
                </c:pt>
                <c:pt idx="468" formatCode="0.0000">
                  <c:v>1.1912425227704904</c:v>
                </c:pt>
                <c:pt idx="469" formatCode="0.0000">
                  <c:v>1.1797654258813808</c:v>
                </c:pt>
                <c:pt idx="470" formatCode="0.0000">
                  <c:v>1.1705174387025647</c:v>
                </c:pt>
                <c:pt idx="471" formatCode="0.0000">
                  <c:v>1.1617411544339675</c:v>
                </c:pt>
                <c:pt idx="472" formatCode="0.0000">
                  <c:v>1.168665849625683</c:v>
                </c:pt>
                <c:pt idx="473" formatCode="0.0000">
                  <c:v>1.1608705900324212</c:v>
                </c:pt>
                <c:pt idx="474" formatCode="0.0000">
                  <c:v>1.139011717432028</c:v>
                </c:pt>
                <c:pt idx="475" formatCode="0.0000">
                  <c:v>1.1285357559683125</c:v>
                </c:pt>
                <c:pt idx="476" formatCode="0.0000">
                  <c:v>1.1200433874598998</c:v>
                </c:pt>
                <c:pt idx="477" formatCode="0.0000">
                  <c:v>1.1119735730587588</c:v>
                </c:pt>
                <c:pt idx="478" formatCode="0.0000">
                  <c:v>1.1052581773806467</c:v>
                </c:pt>
                <c:pt idx="479" formatCode="0.0000">
                  <c:v>1.0973254255040292</c:v>
                </c:pt>
                <c:pt idx="480" formatCode="0.0000">
                  <c:v>1.0887691843432179</c:v>
                </c:pt>
                <c:pt idx="481" formatCode="0.0000">
                  <c:v>1.0810492713258424</c:v>
                </c:pt>
                <c:pt idx="482" formatCode="0.0000">
                  <c:v>1.0745769865803374</c:v>
                </c:pt>
                <c:pt idx="483" formatCode="0.0000">
                  <c:v>1.0663536126365336</c:v>
                </c:pt>
                <c:pt idx="484" formatCode="0.0000">
                  <c:v>1.0589460650107441</c:v>
                </c:pt>
                <c:pt idx="485" formatCode="0.0000">
                  <c:v>1.0517571771249148</c:v>
                </c:pt>
                <c:pt idx="486" formatCode="0.0000">
                  <c:v>1.4408607971251723</c:v>
                </c:pt>
                <c:pt idx="487" formatCode="0.0000">
                  <c:v>1.1186007073768649</c:v>
                </c:pt>
                <c:pt idx="488" formatCode="0.0000">
                  <c:v>1.0961466065070575</c:v>
                </c:pt>
                <c:pt idx="489" formatCode="0.0000">
                  <c:v>1.0739073741845742</c:v>
                </c:pt>
                <c:pt idx="490" formatCode="0.0000">
                  <c:v>1.0527230568796804</c:v>
                </c:pt>
                <c:pt idx="491" formatCode="0.0000">
                  <c:v>1.0322090982405872</c:v>
                </c:pt>
                <c:pt idx="492" formatCode="0.0000">
                  <c:v>1.0188570230120855</c:v>
                </c:pt>
                <c:pt idx="493" formatCode="0.0000">
                  <c:v>1.0111383660680231</c:v>
                </c:pt>
                <c:pt idx="494" formatCode="0.0000">
                  <c:v>1.0044303039871987</c:v>
                </c:pt>
                <c:pt idx="495" formatCode="0.0000">
                  <c:v>0.9979646655827018</c:v>
                </c:pt>
                <c:pt idx="496" formatCode="0.0000">
                  <c:v>0.99161292216167007</c:v>
                </c:pt>
                <c:pt idx="497" formatCode="0.0000">
                  <c:v>0.98535270038022427</c:v>
                </c:pt>
                <c:pt idx="498" formatCode="0.0000">
                  <c:v>0.97917925711723464</c:v>
                </c:pt>
                <c:pt idx="499" formatCode="0.0000">
                  <c:v>0.97343142642615865</c:v>
                </c:pt>
                <c:pt idx="500" formatCode="0.0000">
                  <c:v>0.96582543658645026</c:v>
                </c:pt>
                <c:pt idx="501" formatCode="0.0000">
                  <c:v>0.95462126827489424</c:v>
                </c:pt>
                <c:pt idx="502" formatCode="0.0000">
                  <c:v>0.9437058755889205</c:v>
                </c:pt>
                <c:pt idx="503" formatCode="0.0000">
                  <c:v>0.93294642350861023</c:v>
                </c:pt>
                <c:pt idx="504" formatCode="0.0000">
                  <c:v>0.92231951831194126</c:v>
                </c:pt>
                <c:pt idx="505" formatCode="0.0000">
                  <c:v>0.9118199442712891</c:v>
                </c:pt>
                <c:pt idx="506" formatCode="0.0000">
                  <c:v>0.90144551951430718</c:v>
                </c:pt>
                <c:pt idx="507" formatCode="0.0000">
                  <c:v>0.89119458282290687</c:v>
                </c:pt>
                <c:pt idx="508" formatCode="0.0000">
                  <c:v>0.88106557636709626</c:v>
                </c:pt>
                <c:pt idx="509" formatCode="0.0000">
                  <c:v>0.87105697623386236</c:v>
                </c:pt>
                <c:pt idx="510" formatCode="0.0000">
                  <c:v>0.86116728067114601</c:v>
                </c:pt>
                <c:pt idx="511" formatCode="0.0000">
                  <c:v>0.85139500791206102</c:v>
                </c:pt>
                <c:pt idx="512" formatCode="0.0000">
                  <c:v>0.84173869559199122</c:v>
                </c:pt>
                <c:pt idx="513" formatCode="0.0000">
                  <c:v>0.83219690043312355</c:v>
                </c:pt>
                <c:pt idx="514" formatCode="0.0000">
                  <c:v>0.82276819797643674</c:v>
                </c:pt>
                <c:pt idx="515" formatCode="0.0000">
                  <c:v>0.8134511823245949</c:v>
                </c:pt>
                <c:pt idx="516" formatCode="0.0000">
                  <c:v>0.80424446588963805</c:v>
                </c:pt>
                <c:pt idx="517" formatCode="0.0000">
                  <c:v>0.79514667914441572</c:v>
                </c:pt>
                <c:pt idx="518" formatCode="0.0000">
                  <c:v>0.78615647037754233</c:v>
                </c:pt>
                <c:pt idx="519" formatCode="0.0000">
                  <c:v>0.77727250545179738</c:v>
                </c:pt>
                <c:pt idx="520" formatCode="0.0000">
                  <c:v>0.76849346756591841</c:v>
                </c:pt>
                <c:pt idx="521" formatCode="0.0000">
                  <c:v>0.75981805701973459</c:v>
                </c:pt>
                <c:pt idx="522" formatCode="0.0000">
                  <c:v>0.7512449909825929</c:v>
                </c:pt>
                <c:pt idx="523" formatCode="0.0000">
                  <c:v>1.1860676775839389</c:v>
                </c:pt>
                <c:pt idx="524" formatCode="0.0000">
                  <c:v>0.93342757490538308</c:v>
                </c:pt>
                <c:pt idx="525" formatCode="0.0000">
                  <c:v>0.91533779428481599</c:v>
                </c:pt>
                <c:pt idx="526" formatCode="0.0000">
                  <c:v>0.8985189747770943</c:v>
                </c:pt>
                <c:pt idx="527" formatCode="0.0000">
                  <c:v>0.87951855261001732</c:v>
                </c:pt>
                <c:pt idx="528" formatCode="0.0000">
                  <c:v>0.82487344395455953</c:v>
                </c:pt>
                <c:pt idx="529" formatCode="0.0000">
                  <c:v>0.77153736339913037</c:v>
                </c:pt>
                <c:pt idx="530" formatCode="0.0000">
                  <c:v>0.77994601688362108</c:v>
                </c:pt>
                <c:pt idx="531" formatCode="0.0000">
                  <c:v>0.77510758981741867</c:v>
                </c:pt>
                <c:pt idx="532" formatCode="0.0000">
                  <c:v>0.73477751921279766</c:v>
                </c:pt>
                <c:pt idx="533" formatCode="0.0000">
                  <c:v>0.68384303494448184</c:v>
                </c:pt>
                <c:pt idx="534" formatCode="0.0000">
                  <c:v>0.66613811407134582</c:v>
                </c:pt>
                <c:pt idx="535" formatCode="0.0000">
                  <c:v>0.65697819136678737</c:v>
                </c:pt>
                <c:pt idx="536" formatCode="0.0000">
                  <c:v>0.64930937054868842</c:v>
                </c:pt>
                <c:pt idx="537" formatCode="0.0000">
                  <c:v>0.64196025151836067</c:v>
                </c:pt>
                <c:pt idx="538" formatCode="0.0000">
                  <c:v>0.63473556566379286</c:v>
                </c:pt>
                <c:pt idx="539" formatCode="0.0000">
                  <c:v>0.627602031556179</c:v>
                </c:pt>
                <c:pt idx="540" formatCode="0.0000">
                  <c:v>0.62055325867785749</c:v>
                </c:pt>
                <c:pt idx="541" formatCode="0.0000">
                  <c:v>0.61358732988991216</c:v>
                </c:pt>
                <c:pt idx="542" formatCode="0.0000">
                  <c:v>0.6067030813983163</c:v>
                </c:pt>
                <c:pt idx="543" formatCode="0.0000">
                  <c:v>0.59989948531645032</c:v>
                </c:pt>
                <c:pt idx="544" formatCode="0.0000">
                  <c:v>0.59317554706314557</c:v>
                </c:pt>
                <c:pt idx="545" formatCode="0.0000">
                  <c:v>0.58653028819269026</c:v>
                </c:pt>
                <c:pt idx="546" formatCode="0.0000">
                  <c:v>0.5799627434031176</c:v>
                </c:pt>
                <c:pt idx="547" formatCode="0.0000">
                  <c:v>0.5734719598991721</c:v>
                </c:pt>
                <c:pt idx="548" formatCode="0.0000">
                  <c:v>0.56705699714796132</c:v>
                </c:pt>
                <c:pt idx="549" formatCode="0.0000">
                  <c:v>0.56071692670169737</c:v>
                </c:pt>
                <c:pt idx="550" formatCode="0.0000">
                  <c:v>0.55445083203347478</c:v>
                </c:pt>
                <c:pt idx="551" formatCode="0.0000">
                  <c:v>0.54825780837708615</c:v>
                </c:pt>
                <c:pt idx="552" formatCode="0.0000">
                  <c:v>0.54213696256935628</c:v>
                </c:pt>
                <c:pt idx="553" formatCode="0.0000">
                  <c:v>0.5360874128947154</c:v>
                </c:pt>
                <c:pt idx="554" formatCode="0.0000">
                  <c:v>0.53010828893194162</c:v>
                </c:pt>
                <c:pt idx="555" formatCode="0.0000">
                  <c:v>0.52419873140303219</c:v>
                </c:pt>
                <c:pt idx="556" formatCode="0.0000">
                  <c:v>0.51835789202417271</c:v>
                </c:pt>
                <c:pt idx="557" formatCode="0.0000">
                  <c:v>0.51258493335877553</c:v>
                </c:pt>
                <c:pt idx="558" formatCode="0.0000">
                  <c:v>0.50687902867255619</c:v>
                </c:pt>
                <c:pt idx="559" formatCode="0.0000">
                  <c:v>0.50123936179061912</c:v>
                </c:pt>
                <c:pt idx="560" formatCode="0.0000">
                  <c:v>0.53204530685084417</c:v>
                </c:pt>
                <c:pt idx="561" formatCode="0.0000">
                  <c:v>0.49619232219059639</c:v>
                </c:pt>
                <c:pt idx="562" formatCode="0.0000">
                  <c:v>0.48571150501783966</c:v>
                </c:pt>
                <c:pt idx="563" formatCode="0.0000">
                  <c:v>0.47949333284411499</c:v>
                </c:pt>
                <c:pt idx="564" formatCode="0.0000">
                  <c:v>0.47403433220397995</c:v>
                </c:pt>
                <c:pt idx="565" formatCode="0.0000">
                  <c:v>0.46875252087781744</c:v>
                </c:pt>
                <c:pt idx="566" formatCode="0.0000">
                  <c:v>0.46355070617458771</c:v>
                </c:pt>
                <c:pt idx="567" formatCode="0.0000">
                  <c:v>0.45841214748785652</c:v>
                </c:pt>
                <c:pt idx="568" formatCode="0.0000">
                  <c:v>0.4533334619198377</c:v>
                </c:pt>
                <c:pt idx="569" formatCode="0.0000">
                  <c:v>0.44967603762655017</c:v>
                </c:pt>
                <c:pt idx="570" formatCode="0.0000">
                  <c:v>0.45722505813814479</c:v>
                </c:pt>
                <c:pt idx="571" formatCode="0.0000">
                  <c:v>0.63919393329449303</c:v>
                </c:pt>
                <c:pt idx="572" formatCode="0.0000">
                  <c:v>0.82520003199104897</c:v>
                </c:pt>
                <c:pt idx="573" formatCode="0.0000">
                  <c:v>0.69587330015352278</c:v>
                </c:pt>
                <c:pt idx="574" formatCode="0.0000">
                  <c:v>0.63946923868116978</c:v>
                </c:pt>
                <c:pt idx="575" formatCode="0.0000">
                  <c:v>0.58380933813167768</c:v>
                </c:pt>
                <c:pt idx="576" formatCode="0.0000">
                  <c:v>0.52972447432661962</c:v>
                </c:pt>
                <c:pt idx="577" formatCode="0.0000">
                  <c:v>0.47838680885343043</c:v>
                </c:pt>
                <c:pt idx="578" formatCode="0.0000">
                  <c:v>0.42857818712676243</c:v>
                </c:pt>
                <c:pt idx="579" formatCode="0.0000">
                  <c:v>0.40499010350957354</c:v>
                </c:pt>
                <c:pt idx="580" formatCode="0.0000">
                  <c:v>0.39739799627746031</c:v>
                </c:pt>
                <c:pt idx="581" formatCode="0.0000">
                  <c:v>0.39250237727110537</c:v>
                </c:pt>
                <c:pt idx="582" formatCode="0.0000">
                  <c:v>0.38809587198117823</c:v>
                </c:pt>
                <c:pt idx="583" formatCode="0.0000">
                  <c:v>0.38381169689235867</c:v>
                </c:pt>
                <c:pt idx="584" formatCode="0.0000">
                  <c:v>0.38231358937884441</c:v>
                </c:pt>
                <c:pt idx="585" formatCode="0.0000">
                  <c:v>0.37586779178997232</c:v>
                </c:pt>
                <c:pt idx="586" formatCode="0.0000">
                  <c:v>0.37136579256304536</c:v>
                </c:pt>
                <c:pt idx="587" formatCode="0.0000">
                  <c:v>0.36722557108250781</c:v>
                </c:pt>
                <c:pt idx="588" formatCode="0.0000">
                  <c:v>0.40870762185080206</c:v>
                </c:pt>
                <c:pt idx="589" formatCode="0.0000">
                  <c:v>0.36675140645010312</c:v>
                </c:pt>
                <c:pt idx="590" formatCode="0.0000">
                  <c:v>0.36059871125148452</c:v>
                </c:pt>
                <c:pt idx="591" formatCode="0.0000">
                  <c:v>0.35224922867874925</c:v>
                </c:pt>
                <c:pt idx="592" formatCode="0.0000">
                  <c:v>0.34765980261781182</c:v>
                </c:pt>
                <c:pt idx="593" formatCode="0.0000">
                  <c:v>0.34373080876689077</c:v>
                </c:pt>
                <c:pt idx="594" formatCode="0.0000">
                  <c:v>0.33994747178069817</c:v>
                </c:pt>
                <c:pt idx="595" formatCode="0.0000">
                  <c:v>0.33758648894298671</c:v>
                </c:pt>
                <c:pt idx="596" formatCode="0.0000">
                  <c:v>0.33277164592507297</c:v>
                </c:pt>
                <c:pt idx="597" formatCode="0.0000">
                  <c:v>0.32894695951798419</c:v>
                </c:pt>
                <c:pt idx="598" formatCode="0.0000">
                  <c:v>0.32532095664823979</c:v>
                </c:pt>
                <c:pt idx="599" formatCode="0.0000">
                  <c:v>0.38299365225808968</c:v>
                </c:pt>
                <c:pt idx="600" formatCode="0.0000">
                  <c:v>0.32836733151676017</c:v>
                </c:pt>
                <c:pt idx="601" formatCode="0.0000">
                  <c:v>0.31645295313257266</c:v>
                </c:pt>
                <c:pt idx="602" formatCode="0.0000">
                  <c:v>0.31161806367597622</c:v>
                </c:pt>
                <c:pt idx="603" formatCode="0.0000">
                  <c:v>0.30799030660915366</c:v>
                </c:pt>
                <c:pt idx="604" formatCode="0.0000">
                  <c:v>0.30459486088130067</c:v>
                </c:pt>
                <c:pt idx="605" formatCode="0.0000">
                  <c:v>0.30126958927044417</c:v>
                </c:pt>
                <c:pt idx="606" formatCode="0.0000">
                  <c:v>0.2979872130329857</c:v>
                </c:pt>
                <c:pt idx="607" formatCode="0.0000">
                  <c:v>0.29474283599214196</c:v>
                </c:pt>
                <c:pt idx="608" formatCode="0.0000">
                  <c:v>0.29153528063766576</c:v>
                </c:pt>
                <c:pt idx="609" formatCode="0.0000">
                  <c:v>0.28836399104714783</c:v>
                </c:pt>
                <c:pt idx="610" formatCode="0.0000">
                  <c:v>0.28522851890935269</c:v>
                </c:pt>
                <c:pt idx="611" formatCode="0.0000">
                  <c:v>0.28212843817881861</c:v>
                </c:pt>
                <c:pt idx="612" formatCode="0.0000">
                  <c:v>0.27906333085674168</c:v>
                </c:pt>
                <c:pt idx="613" formatCode="0.0000">
                  <c:v>0.2760327845750693</c:v>
                </c:pt>
                <c:pt idx="614" formatCode="0.0000">
                  <c:v>0.27303639213993719</c:v>
                </c:pt>
                <c:pt idx="615" formatCode="0.0000">
                  <c:v>0.27007375140098622</c:v>
                </c:pt>
                <c:pt idx="616" formatCode="0.0000">
                  <c:v>0.26714446517549534</c:v>
                </c:pt>
                <c:pt idx="617" formatCode="0.0000">
                  <c:v>0.26424814118234391</c:v>
                </c:pt>
                <c:pt idx="618" formatCode="0.0000">
                  <c:v>0.26138439197832575</c:v>
                </c:pt>
                <c:pt idx="619" formatCode="0.0000">
                  <c:v>0.25855283489556452</c:v>
                </c:pt>
                <c:pt idx="620" formatCode="0.0000">
                  <c:v>0.25575309197981388</c:v>
                </c:pt>
                <c:pt idx="621" formatCode="0.0000">
                  <c:v>0.25298478992959633</c:v>
                </c:pt>
                <c:pt idx="622" formatCode="0.0000">
                  <c:v>0.25024756003616205</c:v>
                </c:pt>
                <c:pt idx="623" formatCode="0.0000">
                  <c:v>0.24754103812425793</c:v>
                </c:pt>
                <c:pt idx="624" formatCode="0.0000">
                  <c:v>0.24486486449369305</c:v>
                </c:pt>
                <c:pt idx="625" formatCode="0.0000">
                  <c:v>0.24221868386169043</c:v>
                </c:pt>
                <c:pt idx="626" formatCode="0.0000">
                  <c:v>0.23960214530601437</c:v>
                </c:pt>
                <c:pt idx="627" formatCode="0.0000">
                  <c:v>0.23701490220886154</c:v>
                </c:pt>
                <c:pt idx="628" formatCode="0.0000">
                  <c:v>0.23786297930902178</c:v>
                </c:pt>
                <c:pt idx="629" formatCode="0.0000">
                  <c:v>0.23249217716248072</c:v>
                </c:pt>
                <c:pt idx="630" formatCode="0.0000">
                  <c:v>0.22951933675906</c:v>
                </c:pt>
                <c:pt idx="631" formatCode="0.0000">
                  <c:v>0.22696766343410524</c:v>
                </c:pt>
                <c:pt idx="632" formatCode="0.0000">
                  <c:v>0.22450886397674127</c:v>
                </c:pt>
                <c:pt idx="633" formatCode="0.0000">
                  <c:v>0.22208819476925698</c:v>
                </c:pt>
                <c:pt idx="634" formatCode="0.0000">
                  <c:v>0.21969630728044393</c:v>
                </c:pt>
                <c:pt idx="635" formatCode="0.0000">
                  <c:v>0.217331388902441</c:v>
                </c:pt>
                <c:pt idx="636" formatCode="0.0000">
                  <c:v>0.21499288069884981</c:v>
                </c:pt>
                <c:pt idx="637" formatCode="0.0000">
                  <c:v>0.22630590334020109</c:v>
                </c:pt>
                <c:pt idx="638" formatCode="0.0000">
                  <c:v>0.3392700799277491</c:v>
                </c:pt>
                <c:pt idx="639" formatCode="0.0000">
                  <c:v>0.24306486180200976</c:v>
                </c:pt>
                <c:pt idx="640" formatCode="0.0000">
                  <c:v>0.21169296572872032</c:v>
                </c:pt>
                <c:pt idx="641" formatCode="0.0000">
                  <c:v>0.20464705760140928</c:v>
                </c:pt>
                <c:pt idx="642" formatCode="0.0000">
                  <c:v>0.20165816537926037</c:v>
                </c:pt>
                <c:pt idx="643" formatCode="0.0000">
                  <c:v>0.19936269329603684</c:v>
                </c:pt>
                <c:pt idx="644" formatCode="0.0000">
                  <c:v>0.19720226454020751</c:v>
                </c:pt>
                <c:pt idx="645" formatCode="0.0000">
                  <c:v>0.19508399287539832</c:v>
                </c:pt>
                <c:pt idx="646" formatCode="0.0000">
                  <c:v>0.19299223666627047</c:v>
                </c:pt>
                <c:pt idx="647" formatCode="0.0000">
                  <c:v>0.19092417473119641</c:v>
                </c:pt>
                <c:pt idx="648" formatCode="0.0000">
                  <c:v>0.18887911600057566</c:v>
                </c:pt>
                <c:pt idx="649" formatCode="0.0000">
                  <c:v>0.18685672556606425</c:v>
                </c:pt>
                <c:pt idx="650" formatCode="0.0000">
                  <c:v>0.18485673028344113</c:v>
                </c:pt>
                <c:pt idx="651" formatCode="0.0000">
                  <c:v>0.18287886988762825</c:v>
                </c:pt>
                <c:pt idx="652" formatCode="0.0000">
                  <c:v>0.18092288884754482</c:v>
                </c:pt>
                <c:pt idx="653" formatCode="0.0000">
                  <c:v>0.21484943836815282</c:v>
                </c:pt>
                <c:pt idx="654" formatCode="0.0000">
                  <c:v>0.18507000611999089</c:v>
                </c:pt>
                <c:pt idx="655" formatCode="0.0000">
                  <c:v>0.47067993055092527</c:v>
                </c:pt>
                <c:pt idx="656" formatCode="0.0000">
                  <c:v>0.36463101698690631</c:v>
                </c:pt>
                <c:pt idx="657" formatCode="0.0000">
                  <c:v>2.7284253970337242</c:v>
                </c:pt>
                <c:pt idx="658" formatCode="0.0000">
                  <c:v>0.7864354418822791</c:v>
                </c:pt>
                <c:pt idx="659" formatCode="0.0000">
                  <c:v>1.1734347517853883</c:v>
                </c:pt>
                <c:pt idx="660" formatCode="0.0000">
                  <c:v>0.84130462873284295</c:v>
                </c:pt>
                <c:pt idx="661" formatCode="0.0000">
                  <c:v>0.81507547140494352</c:v>
                </c:pt>
                <c:pt idx="662" formatCode="0.0000">
                  <c:v>0.96177950686578406</c:v>
                </c:pt>
                <c:pt idx="663" formatCode="0.0000">
                  <c:v>0.86532295118185432</c:v>
                </c:pt>
                <c:pt idx="664" formatCode="0.0000">
                  <c:v>0.837949722686123</c:v>
                </c:pt>
                <c:pt idx="665" formatCode="0.0000">
                  <c:v>0.83279393308345806</c:v>
                </c:pt>
                <c:pt idx="666" formatCode="0.0000">
                  <c:v>0.83352689787622003</c:v>
                </c:pt>
                <c:pt idx="667" formatCode="0.0000">
                  <c:v>0.82346334496647389</c:v>
                </c:pt>
                <c:pt idx="668" formatCode="0.0000">
                  <c:v>0.87388768686830121</c:v>
                </c:pt>
                <c:pt idx="669" formatCode="0.0000">
                  <c:v>0.83577941833592395</c:v>
                </c:pt>
                <c:pt idx="670" formatCode="0.0000">
                  <c:v>0.81163588906071971</c:v>
                </c:pt>
                <c:pt idx="671" formatCode="0.0000">
                  <c:v>0.7971248957072774</c:v>
                </c:pt>
                <c:pt idx="672" formatCode="0.0000">
                  <c:v>0.77119826101484534</c:v>
                </c:pt>
                <c:pt idx="673" formatCode="0.0000">
                  <c:v>0.76793598626871984</c:v>
                </c:pt>
                <c:pt idx="674" formatCode="0.0000">
                  <c:v>0.74153042955186743</c:v>
                </c:pt>
                <c:pt idx="675" formatCode="0.0000">
                  <c:v>0.66234485818473421</c:v>
                </c:pt>
                <c:pt idx="676" formatCode="0.0000">
                  <c:v>0.64691864725147019</c:v>
                </c:pt>
                <c:pt idx="677" formatCode="0.0000">
                  <c:v>0.55638652630683916</c:v>
                </c:pt>
                <c:pt idx="678" formatCode="0.0000">
                  <c:v>0.55851173795055631</c:v>
                </c:pt>
                <c:pt idx="679" formatCode="0.0000">
                  <c:v>0.50738198369662602</c:v>
                </c:pt>
                <c:pt idx="680" formatCode="0.0000">
                  <c:v>0.4247253970090652</c:v>
                </c:pt>
                <c:pt idx="681" formatCode="0.0000">
                  <c:v>0.40988719431803422</c:v>
                </c:pt>
                <c:pt idx="682" formatCode="0.0000">
                  <c:v>0.3273429770071497</c:v>
                </c:pt>
                <c:pt idx="683" formatCode="0.0000">
                  <c:v>0.2604153441868175</c:v>
                </c:pt>
                <c:pt idx="684" formatCode="0.0000">
                  <c:v>0.1830999333574147</c:v>
                </c:pt>
                <c:pt idx="685" formatCode="0.0000">
                  <c:v>0.15911047247111437</c:v>
                </c:pt>
                <c:pt idx="686" formatCode="0.0000">
                  <c:v>0.15366108915931836</c:v>
                </c:pt>
                <c:pt idx="687" formatCode="0.0000">
                  <c:v>0.16765627271855443</c:v>
                </c:pt>
                <c:pt idx="688" formatCode="0.0000">
                  <c:v>0.15628184542017287</c:v>
                </c:pt>
                <c:pt idx="689" formatCode="0.0000">
                  <c:v>1.0423859420349564</c:v>
                </c:pt>
                <c:pt idx="690" formatCode="0.0000">
                  <c:v>0.87976985454928025</c:v>
                </c:pt>
                <c:pt idx="691" formatCode="0.0000">
                  <c:v>0.64159732588224583</c:v>
                </c:pt>
                <c:pt idx="692" formatCode="0.0000">
                  <c:v>0.56879988084845856</c:v>
                </c:pt>
                <c:pt idx="693" formatCode="0.0000">
                  <c:v>0.61196563263151682</c:v>
                </c:pt>
                <c:pt idx="694" formatCode="0.0000">
                  <c:v>1.1690136961612212</c:v>
                </c:pt>
                <c:pt idx="695" formatCode="0.0000">
                  <c:v>0.88487707763906154</c:v>
                </c:pt>
                <c:pt idx="696" formatCode="0.0000">
                  <c:v>0.80587444293511168</c:v>
                </c:pt>
                <c:pt idx="697" formatCode="0.0000">
                  <c:v>0.77923117495886174</c:v>
                </c:pt>
                <c:pt idx="698" formatCode="0.0000">
                  <c:v>0.75395225394605658</c:v>
                </c:pt>
                <c:pt idx="699" formatCode="0.0000">
                  <c:v>0.86382979090801393</c:v>
                </c:pt>
                <c:pt idx="700" formatCode="0.0000">
                  <c:v>1.1951655718041523</c:v>
                </c:pt>
                <c:pt idx="701" formatCode="0.0000">
                  <c:v>0.85215742706536612</c:v>
                </c:pt>
                <c:pt idx="702" formatCode="0.0000">
                  <c:v>0.8241634493608534</c:v>
                </c:pt>
                <c:pt idx="703" formatCode="0.0000">
                  <c:v>0.79757862493078147</c:v>
                </c:pt>
                <c:pt idx="704" formatCode="0.0000">
                  <c:v>0.77228087723141847</c:v>
                </c:pt>
                <c:pt idx="705" formatCode="0.0000">
                  <c:v>0.7177808790232626</c:v>
                </c:pt>
                <c:pt idx="706" formatCode="0.0000">
                  <c:v>0.62737870223588443</c:v>
                </c:pt>
                <c:pt idx="707" formatCode="0.0000">
                  <c:v>0.53815685317688666</c:v>
                </c:pt>
                <c:pt idx="708" formatCode="0.0000">
                  <c:v>0.45200632798816787</c:v>
                </c:pt>
                <c:pt idx="709" formatCode="0.0000">
                  <c:v>0.36874922605897698</c:v>
                </c:pt>
                <c:pt idx="710" formatCode="0.0000">
                  <c:v>0.28776813118824801</c:v>
                </c:pt>
                <c:pt idx="711" formatCode="0.0000">
                  <c:v>0.21343221736635756</c:v>
                </c:pt>
                <c:pt idx="712" formatCode="0.0000">
                  <c:v>0.15581513428428712</c:v>
                </c:pt>
                <c:pt idx="713" formatCode="0.0000">
                  <c:v>0.14479595211971488</c:v>
                </c:pt>
                <c:pt idx="714" formatCode="0.0000">
                  <c:v>0.14152758371981314</c:v>
                </c:pt>
                <c:pt idx="715" formatCode="0.0000">
                  <c:v>0.13956363990890791</c:v>
                </c:pt>
                <c:pt idx="716" formatCode="0.0000">
                  <c:v>0.13783418778528705</c:v>
                </c:pt>
                <c:pt idx="717" formatCode="0.0000">
                  <c:v>0.22006514384197104</c:v>
                </c:pt>
                <c:pt idx="718" formatCode="0.0000">
                  <c:v>0.14895965543565068</c:v>
                </c:pt>
                <c:pt idx="719" formatCode="0.0000">
                  <c:v>0.13528850464854369</c:v>
                </c:pt>
                <c:pt idx="720" formatCode="0.0000">
                  <c:v>0.66234207317259319</c:v>
                </c:pt>
                <c:pt idx="721" formatCode="0.0000">
                  <c:v>0.30441018920148738</c:v>
                </c:pt>
                <c:pt idx="722" formatCode="0.0000">
                  <c:v>0.24740751902141525</c:v>
                </c:pt>
                <c:pt idx="723" formatCode="0.0000">
                  <c:v>1.5632347869558225</c:v>
                </c:pt>
                <c:pt idx="724" formatCode="0.0000">
                  <c:v>0.60028298434321758</c:v>
                </c:pt>
                <c:pt idx="725" formatCode="0.0000">
                  <c:v>0.5117096267728839</c:v>
                </c:pt>
                <c:pt idx="726" formatCode="0.0000">
                  <c:v>1.2213738012164388</c:v>
                </c:pt>
                <c:pt idx="727" formatCode="0.0000">
                  <c:v>0.79254545513782571</c:v>
                </c:pt>
                <c:pt idx="728" formatCode="0.0000">
                  <c:v>0.75219833156662796</c:v>
                </c:pt>
                <c:pt idx="729" formatCode="0.0000">
                  <c:v>4.3526394576710423</c:v>
                </c:pt>
                <c:pt idx="730" formatCode="0.0000">
                  <c:v>0.92529201637727732</c:v>
                </c:pt>
                <c:pt idx="731" formatCode="0.0000">
                  <c:v>0.91871963643846799</c:v>
                </c:pt>
                <c:pt idx="732" formatCode="0.0000">
                  <c:v>0.96945485071400195</c:v>
                </c:pt>
                <c:pt idx="733" formatCode="0.0000">
                  <c:v>0.93675683818854061</c:v>
                </c:pt>
                <c:pt idx="734" formatCode="0.0000">
                  <c:v>0.94015136118712594</c:v>
                </c:pt>
                <c:pt idx="735" formatCode="0.0000">
                  <c:v>0.93095883328884232</c:v>
                </c:pt>
              </c:numCache>
            </c:numRef>
          </c:yVal>
          <c:smooth val="0"/>
          <c:extLst>
            <c:ext xmlns:c16="http://schemas.microsoft.com/office/drawing/2014/chart" uri="{C3380CC4-5D6E-409C-BE32-E72D297353CC}">
              <c16:uniqueId val="{00000002-B4F3-BF42-A654-55915CD5B9C5}"/>
            </c:ext>
          </c:extLst>
        </c:ser>
        <c:ser>
          <c:idx val="2"/>
          <c:order val="2"/>
          <c:tx>
            <c:strRef>
              <c:f>Escenarios!$F$19</c:f>
              <c:strCache>
                <c:ptCount val="1"/>
                <c:pt idx="0">
                  <c:v>Amuna 2</c:v>
                </c:pt>
              </c:strCache>
            </c:strRef>
          </c:tx>
          <c:spPr>
            <a:ln w="12700" cap="rnd">
              <a:solidFill>
                <a:schemeClr val="accent6"/>
              </a:solidFill>
              <a:round/>
            </a:ln>
            <a:effectLst/>
          </c:spPr>
          <c:marker>
            <c:symbol val="none"/>
          </c:marker>
          <c:xVal>
            <c:strRef>
              <c:f>Cálculos!$AW:$AW</c:f>
              <c:strCache>
                <c:ptCount val="736"/>
                <c:pt idx="2">
                  <c:v>Escenario 2</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Cálculos!$BX:$BX</c:f>
              <c:numCache>
                <c:formatCode>General</c:formatCode>
                <c:ptCount val="1048576"/>
                <c:pt idx="4">
                  <c:v>0</c:v>
                </c:pt>
                <c:pt idx="6" formatCode="0.0000">
                  <c:v>0.99585955638857204</c:v>
                </c:pt>
                <c:pt idx="7" formatCode="0.0000">
                  <c:v>0.74921982805764153</c:v>
                </c:pt>
                <c:pt idx="8" formatCode="0.0000">
                  <c:v>0.784870983919569</c:v>
                </c:pt>
                <c:pt idx="9" formatCode="0.0000">
                  <c:v>0.78883313384173814</c:v>
                </c:pt>
                <c:pt idx="10" formatCode="0.0000">
                  <c:v>0.8029776254557689</c:v>
                </c:pt>
                <c:pt idx="11" formatCode="0.0000">
                  <c:v>0.84784283226880419</c:v>
                </c:pt>
                <c:pt idx="12" formatCode="0.0000">
                  <c:v>0.85232812905850042</c:v>
                </c:pt>
                <c:pt idx="13" formatCode="0.0000">
                  <c:v>0.8550008129722908</c:v>
                </c:pt>
                <c:pt idx="14" formatCode="0.0000">
                  <c:v>0.85598023746164908</c:v>
                </c:pt>
                <c:pt idx="15" formatCode="0.0000">
                  <c:v>0.85538873231005108</c:v>
                </c:pt>
                <c:pt idx="16" formatCode="0.0000">
                  <c:v>0.85484137365978397</c:v>
                </c:pt>
                <c:pt idx="17" formatCode="0.0000">
                  <c:v>0.90194258203052657</c:v>
                </c:pt>
                <c:pt idx="18" formatCode="0.0000">
                  <c:v>0.90534430969557211</c:v>
                </c:pt>
                <c:pt idx="19" formatCode="0.0000">
                  <c:v>0.90720198443657618</c:v>
                </c:pt>
                <c:pt idx="20" formatCode="0.0000">
                  <c:v>0.90763903869339568</c:v>
                </c:pt>
                <c:pt idx="21" formatCode="0.0000">
                  <c:v>0.90643388418221826</c:v>
                </c:pt>
                <c:pt idx="22" formatCode="0.0000">
                  <c:v>0.91505978877293059</c:v>
                </c:pt>
                <c:pt idx="23" formatCode="0.0000">
                  <c:v>0.91636196571457629</c:v>
                </c:pt>
                <c:pt idx="24" formatCode="0.0000">
                  <c:v>0.92490173494296557</c:v>
                </c:pt>
                <c:pt idx="25" formatCode="0.0000">
                  <c:v>0.92984943437906087</c:v>
                </c:pt>
                <c:pt idx="26" formatCode="0.0000">
                  <c:v>0.936213069016541</c:v>
                </c:pt>
                <c:pt idx="27" formatCode="0.0000">
                  <c:v>0.93876369067448695</c:v>
                </c:pt>
                <c:pt idx="28" formatCode="0.0000">
                  <c:v>1.394976338718144</c:v>
                </c:pt>
                <c:pt idx="29" formatCode="0.0000">
                  <c:v>0.99499611261335041</c:v>
                </c:pt>
                <c:pt idx="30" formatCode="0.0000">
                  <c:v>0.99758846087983288</c:v>
                </c:pt>
                <c:pt idx="31" formatCode="0.0000">
                  <c:v>1.0006883549784449</c:v>
                </c:pt>
                <c:pt idx="32" formatCode="0.0000">
                  <c:v>1.0018804508426973</c:v>
                </c:pt>
                <c:pt idx="33" formatCode="0.0000">
                  <c:v>1.0014292020075763</c:v>
                </c:pt>
                <c:pt idx="34" formatCode="0.0000">
                  <c:v>1.0004653793542837</c:v>
                </c:pt>
                <c:pt idx="35" formatCode="0.0000">
                  <c:v>1.0014496699504987</c:v>
                </c:pt>
                <c:pt idx="36" formatCode="0.0000">
                  <c:v>1.0015071892835237</c:v>
                </c:pt>
                <c:pt idx="37" formatCode="0.0000">
                  <c:v>1.0006194623598264</c:v>
                </c:pt>
                <c:pt idx="38" formatCode="0.0000">
                  <c:v>0.99920171064636942</c:v>
                </c:pt>
                <c:pt idx="39" formatCode="0.0000">
                  <c:v>0.99614482317254938</c:v>
                </c:pt>
                <c:pt idx="40" formatCode="0.0000">
                  <c:v>0.99342941397807349</c:v>
                </c:pt>
                <c:pt idx="41" formatCode="0.0000">
                  <c:v>0.98904898522167395</c:v>
                </c:pt>
                <c:pt idx="42" formatCode="0.0000">
                  <c:v>0.98449628989433158</c:v>
                </c:pt>
                <c:pt idx="43" formatCode="0.0000">
                  <c:v>1.0056183670949022</c:v>
                </c:pt>
                <c:pt idx="44" formatCode="0.0000">
                  <c:v>1.0026729333552207</c:v>
                </c:pt>
                <c:pt idx="45" formatCode="0.0000">
                  <c:v>0.99947994828116471</c:v>
                </c:pt>
                <c:pt idx="46" formatCode="0.0000">
                  <c:v>2.2143338649633626</c:v>
                </c:pt>
                <c:pt idx="47" formatCode="0.0000">
                  <c:v>1.0516749078728582</c:v>
                </c:pt>
                <c:pt idx="48" formatCode="0.0000">
                  <c:v>1.0523019829340026</c:v>
                </c:pt>
                <c:pt idx="49" formatCode="0.0000">
                  <c:v>1.0515711183728089</c:v>
                </c:pt>
                <c:pt idx="50" formatCode="0.0000">
                  <c:v>1.0492624114454219</c:v>
                </c:pt>
                <c:pt idx="51" formatCode="0.0000">
                  <c:v>1.0462537371248701</c:v>
                </c:pt>
                <c:pt idx="52" formatCode="0.0000">
                  <c:v>1.0926493609665802</c:v>
                </c:pt>
                <c:pt idx="53" formatCode="0.0000">
                  <c:v>1.0938819808820393</c:v>
                </c:pt>
                <c:pt idx="54" formatCode="0.0000">
                  <c:v>1.1150115625023369</c:v>
                </c:pt>
                <c:pt idx="55" formatCode="0.0000">
                  <c:v>1.1158942648193326</c:v>
                </c:pt>
                <c:pt idx="56" formatCode="0.0000">
                  <c:v>3.3986712502045879</c:v>
                </c:pt>
                <c:pt idx="57" formatCode="0.0000">
                  <c:v>1.1867514910046952</c:v>
                </c:pt>
                <c:pt idx="58" formatCode="0.0000">
                  <c:v>1.1949101402851572</c:v>
                </c:pt>
                <c:pt idx="59" formatCode="0.0000">
                  <c:v>5.4306994276953313</c:v>
                </c:pt>
                <c:pt idx="60" formatCode="0.0000">
                  <c:v>1.2573992578998519</c:v>
                </c:pt>
                <c:pt idx="61" formatCode="0.0000">
                  <c:v>1.2629111542706986</c:v>
                </c:pt>
                <c:pt idx="62" formatCode="0.0000">
                  <c:v>1.2664892570459412</c:v>
                </c:pt>
                <c:pt idx="63" formatCode="0.0000">
                  <c:v>1.2690784133795374</c:v>
                </c:pt>
                <c:pt idx="64" formatCode="0.0000">
                  <c:v>1.2700809149965115</c:v>
                </c:pt>
                <c:pt idx="65" formatCode="0.0000">
                  <c:v>1.2694542969569034</c:v>
                </c:pt>
                <c:pt idx="66" formatCode="0.0000">
                  <c:v>1.2690966695554913</c:v>
                </c:pt>
                <c:pt idx="67" formatCode="0.0000">
                  <c:v>1.2671768092313942</c:v>
                </c:pt>
                <c:pt idx="68" formatCode="0.0000">
                  <c:v>1.2650699633848488</c:v>
                </c:pt>
                <c:pt idx="69" formatCode="0.0000">
                  <c:v>1.2615559871976147</c:v>
                </c:pt>
                <c:pt idx="70" formatCode="0.0000">
                  <c:v>1.2612849805671265</c:v>
                </c:pt>
                <c:pt idx="71" formatCode="0.0000">
                  <c:v>1.2579895300684434</c:v>
                </c:pt>
                <c:pt idx="72" formatCode="0.0000">
                  <c:v>8.6789674290686687</c:v>
                </c:pt>
                <c:pt idx="73" formatCode="0.0000">
                  <c:v>1.3099419339853839</c:v>
                </c:pt>
                <c:pt idx="74" formatCode="0.0000">
                  <c:v>1.3367516336662977</c:v>
                </c:pt>
                <c:pt idx="75" formatCode="0.0000">
                  <c:v>1.3440915045634965</c:v>
                </c:pt>
                <c:pt idx="76" formatCode="0.0000">
                  <c:v>2.4872432277280536</c:v>
                </c:pt>
                <c:pt idx="77" formatCode="0.0000">
                  <c:v>1.4038242081669345</c:v>
                </c:pt>
                <c:pt idx="78" formatCode="0.0000">
                  <c:v>1.4114937496096132</c:v>
                </c:pt>
                <c:pt idx="79" formatCode="0.0000">
                  <c:v>1.4205876590776714</c:v>
                </c:pt>
                <c:pt idx="80" formatCode="0.0000">
                  <c:v>2.0682231552300459</c:v>
                </c:pt>
                <c:pt idx="81" formatCode="0.0000">
                  <c:v>1.4719835490761177</c:v>
                </c:pt>
                <c:pt idx="82" formatCode="0.0000">
                  <c:v>1.4780720718431408</c:v>
                </c:pt>
                <c:pt idx="83" formatCode="0.0000">
                  <c:v>1.4823920154704733</c:v>
                </c:pt>
                <c:pt idx="84" formatCode="0.0000">
                  <c:v>1.4869431846525383</c:v>
                </c:pt>
                <c:pt idx="85" formatCode="0.0000">
                  <c:v>1.4898334775752335</c:v>
                </c:pt>
                <c:pt idx="86" formatCode="0.0000">
                  <c:v>1.491960949056504</c:v>
                </c:pt>
                <c:pt idx="87" formatCode="0.0000">
                  <c:v>1.4938093053962134</c:v>
                </c:pt>
                <c:pt idx="88" formatCode="0.0000">
                  <c:v>1.4939977832175806</c:v>
                </c:pt>
                <c:pt idx="89" formatCode="0.0000">
                  <c:v>1.4925213198473708</c:v>
                </c:pt>
                <c:pt idx="90" formatCode="0.0000">
                  <c:v>1.4896667517334738</c:v>
                </c:pt>
                <c:pt idx="91" formatCode="0.0000">
                  <c:v>1.4853932829286633</c:v>
                </c:pt>
                <c:pt idx="92" formatCode="0.0000">
                  <c:v>1.5009032047816599</c:v>
                </c:pt>
                <c:pt idx="93" formatCode="0.0000">
                  <c:v>1.4991964398422009</c:v>
                </c:pt>
                <c:pt idx="94" formatCode="0.0000">
                  <c:v>1.4970370683956329</c:v>
                </c:pt>
                <c:pt idx="95" formatCode="0.0000">
                  <c:v>1.4933722707113914</c:v>
                </c:pt>
                <c:pt idx="96" formatCode="0.0000">
                  <c:v>1.4883677587621311</c:v>
                </c:pt>
                <c:pt idx="97" formatCode="0.0000">
                  <c:v>1.4820460946119587</c:v>
                </c:pt>
                <c:pt idx="98" formatCode="0.0000">
                  <c:v>1.47482396367114</c:v>
                </c:pt>
                <c:pt idx="99" formatCode="0.0000">
                  <c:v>1.4665011497651275</c:v>
                </c:pt>
                <c:pt idx="100" formatCode="0.0000">
                  <c:v>1.4570974187205306</c:v>
                </c:pt>
                <c:pt idx="101" formatCode="0.0000">
                  <c:v>1.4468375270433707</c:v>
                </c:pt>
                <c:pt idx="102" formatCode="0.0000">
                  <c:v>1.4357195083508785</c:v>
                </c:pt>
                <c:pt idx="103" formatCode="0.0000">
                  <c:v>1.4243393437205996</c:v>
                </c:pt>
                <c:pt idx="104" formatCode="0.0000">
                  <c:v>1.4131331277183414</c:v>
                </c:pt>
                <c:pt idx="105" formatCode="0.0000">
                  <c:v>1.4020982014963477</c:v>
                </c:pt>
                <c:pt idx="106" formatCode="0.0000">
                  <c:v>1.3912319468480074</c:v>
                </c:pt>
                <c:pt idx="107" formatCode="0.0000">
                  <c:v>1.3805317855866446</c:v>
                </c:pt>
                <c:pt idx="108" formatCode="0.0000">
                  <c:v>1.3699951789338027</c:v>
                </c:pt>
                <c:pt idx="109" formatCode="0.0000">
                  <c:v>1.3596196269168828</c:v>
                </c:pt>
                <c:pt idx="110" formatCode="0.0000">
                  <c:v>1.3494026677759829</c:v>
                </c:pt>
                <c:pt idx="111" formatCode="0.0000">
                  <c:v>1.3393418773798107</c:v>
                </c:pt>
                <c:pt idx="112" formatCode="0.0000">
                  <c:v>1.3294348686505186</c:v>
                </c:pt>
                <c:pt idx="113" formatCode="0.0000">
                  <c:v>1.3196792909973345</c:v>
                </c:pt>
                <c:pt idx="114" formatCode="0.0000">
                  <c:v>1.3100728297588469</c:v>
                </c:pt>
                <c:pt idx="115" formatCode="0.0000">
                  <c:v>1.3006132056538151</c:v>
                </c:pt>
                <c:pt idx="116" formatCode="0.0000">
                  <c:v>1.2912981742403766</c:v>
                </c:pt>
                <c:pt idx="117" formatCode="0.0000">
                  <c:v>1.2821255253835155</c:v>
                </c:pt>
                <c:pt idx="118" formatCode="0.0000">
                  <c:v>1.2730930827306777</c:v>
                </c:pt>
                <c:pt idx="119" formatCode="0.0000">
                  <c:v>1.2641987031953938</c:v>
                </c:pt>
                <c:pt idx="120" formatCode="0.0000">
                  <c:v>1.2554402764488017</c:v>
                </c:pt>
                <c:pt idx="121" formatCode="0.0000">
                  <c:v>1.2672770964050137</c:v>
                </c:pt>
                <c:pt idx="122" formatCode="0.0000">
                  <c:v>1.2594536832815613</c:v>
                </c:pt>
                <c:pt idx="123" formatCode="0.0000">
                  <c:v>1.2508053270513093</c:v>
                </c:pt>
                <c:pt idx="124" formatCode="0.0000">
                  <c:v>1.2422516213681214</c:v>
                </c:pt>
                <c:pt idx="125" formatCode="0.0000">
                  <c:v>1.2338286611896276</c:v>
                </c:pt>
                <c:pt idx="126" formatCode="0.0000">
                  <c:v>1.2255344480384855</c:v>
                </c:pt>
                <c:pt idx="127" formatCode="0.0000">
                  <c:v>1.2173670139845729</c:v>
                </c:pt>
                <c:pt idx="128" formatCode="0.0000">
                  <c:v>1.209324421178066</c:v>
                </c:pt>
                <c:pt idx="129" formatCode="0.0000">
                  <c:v>1.2014047613896546</c:v>
                </c:pt>
                <c:pt idx="130" formatCode="0.0000">
                  <c:v>1.1936061555577839</c:v>
                </c:pt>
                <c:pt idx="131" formatCode="0.0000">
                  <c:v>1.1859267533428208</c:v>
                </c:pt>
                <c:pt idx="132" formatCode="0.0000">
                  <c:v>1.1783647326880291</c:v>
                </c:pt>
                <c:pt idx="133" formatCode="0.0000">
                  <c:v>1.16573626826231</c:v>
                </c:pt>
                <c:pt idx="134" formatCode="0.0000">
                  <c:v>1.1530066129681584</c:v>
                </c:pt>
                <c:pt idx="135" formatCode="0.0000">
                  <c:v>1.1379567205214149</c:v>
                </c:pt>
                <c:pt idx="136" formatCode="0.0000">
                  <c:v>1.1240310274567218</c:v>
                </c:pt>
                <c:pt idx="137" formatCode="0.0000">
                  <c:v>1.1104366004759416</c:v>
                </c:pt>
                <c:pt idx="138" formatCode="0.0000">
                  <c:v>1.0970399463000067</c:v>
                </c:pt>
                <c:pt idx="139" formatCode="0.0000">
                  <c:v>1.0838170230959312</c:v>
                </c:pt>
                <c:pt idx="140" formatCode="0.0000">
                  <c:v>1.0707619770173422</c:v>
                </c:pt>
                <c:pt idx="141" formatCode="0.0000">
                  <c:v>1.0578719979117805</c:v>
                </c:pt>
                <c:pt idx="142" formatCode="0.0000">
                  <c:v>1.0451448059684614</c:v>
                </c:pt>
                <c:pt idx="143" formatCode="0.0000">
                  <c:v>1.0325782343032084</c:v>
                </c:pt>
                <c:pt idx="144" formatCode="0.0000">
                  <c:v>1.0201701593407195</c:v>
                </c:pt>
                <c:pt idx="145" formatCode="0.0000">
                  <c:v>1.007918488914173</c:v>
                </c:pt>
                <c:pt idx="146" formatCode="0.0000">
                  <c:v>0.99582115994729103</c:v>
                </c:pt>
                <c:pt idx="147" formatCode="0.0000">
                  <c:v>0.98387613773146509</c:v>
                </c:pt>
                <c:pt idx="148" formatCode="0.0000">
                  <c:v>0.97208141547246196</c:v>
                </c:pt>
                <c:pt idx="149" formatCode="0.0000">
                  <c:v>0.96043501388670127</c:v>
                </c:pt>
                <c:pt idx="150" formatCode="0.0000">
                  <c:v>0.94893498081051908</c:v>
                </c:pt>
                <c:pt idx="151" formatCode="0.0000">
                  <c:v>0.93757939081628083</c:v>
                </c:pt>
                <c:pt idx="152" formatCode="0.0000">
                  <c:v>0.9263663448342514</c:v>
                </c:pt>
                <c:pt idx="153" formatCode="0.0000">
                  <c:v>0.91529396977998023</c:v>
                </c:pt>
                <c:pt idx="154" formatCode="0.0000">
                  <c:v>0.9043604181870859</c:v>
                </c:pt>
                <c:pt idx="155" formatCode="0.0000">
                  <c:v>0.89356386784536013</c:v>
                </c:pt>
                <c:pt idx="156" formatCode="0.0000">
                  <c:v>0.88290252144411152</c:v>
                </c:pt>
                <c:pt idx="157" formatCode="0.0000">
                  <c:v>0.87237460622067076</c:v>
                </c:pt>
                <c:pt idx="158" formatCode="0.0000">
                  <c:v>1.031578086537837</c:v>
                </c:pt>
                <c:pt idx="159" formatCode="0.0000">
                  <c:v>1.0263753233894006</c:v>
                </c:pt>
                <c:pt idx="160" formatCode="0.0000">
                  <c:v>1.0212520857611116</c:v>
                </c:pt>
                <c:pt idx="161" formatCode="0.0000">
                  <c:v>1.0162071580857468</c:v>
                </c:pt>
                <c:pt idx="162" formatCode="0.0000">
                  <c:v>0.99531817227228048</c:v>
                </c:pt>
                <c:pt idx="163" formatCode="0.0000">
                  <c:v>0.93883380314625775</c:v>
                </c:pt>
                <c:pt idx="164" formatCode="0.0000">
                  <c:v>0.88368725785670643</c:v>
                </c:pt>
                <c:pt idx="165" formatCode="0.0000">
                  <c:v>0.89031379547183376</c:v>
                </c:pt>
                <c:pt idx="166" formatCode="0.0000">
                  <c:v>0.88372116142611734</c:v>
                </c:pt>
                <c:pt idx="167" formatCode="0.0000">
                  <c:v>0.84166435954762564</c:v>
                </c:pt>
                <c:pt idx="168" formatCode="0.0000">
                  <c:v>0.78903019321313583</c:v>
                </c:pt>
                <c:pt idx="169" formatCode="0.0000">
                  <c:v>0.76965221956699525</c:v>
                </c:pt>
                <c:pt idx="170" formatCode="0.0000">
                  <c:v>0.75884545995023112</c:v>
                </c:pt>
                <c:pt idx="171" formatCode="0.0000">
                  <c:v>0.74955561103080104</c:v>
                </c:pt>
                <c:pt idx="172" formatCode="0.0000">
                  <c:v>0.74061087194436215</c:v>
                </c:pt>
                <c:pt idx="173" formatCode="0.0000">
                  <c:v>0.73181557950084664</c:v>
                </c:pt>
                <c:pt idx="174" formatCode="0.0000">
                  <c:v>0.72313606378580153</c:v>
                </c:pt>
                <c:pt idx="175" formatCode="0.0000">
                  <c:v>0.71456555179460091</c:v>
                </c:pt>
                <c:pt idx="176" formatCode="0.0000">
                  <c:v>0.70610174980775919</c:v>
                </c:pt>
                <c:pt idx="177" formatCode="0.0000">
                  <c:v>0.69774312326620325</c:v>
                </c:pt>
                <c:pt idx="178" formatCode="0.0000">
                  <c:v>0.68948827924431255</c:v>
                </c:pt>
                <c:pt idx="179" formatCode="0.0000">
                  <c:v>0.68133586375986055</c:v>
                </c:pt>
                <c:pt idx="180" formatCode="0.0000">
                  <c:v>0.67328454451726805</c:v>
                </c:pt>
                <c:pt idx="181" formatCode="0.0000">
                  <c:v>0.66533300783047356</c:v>
                </c:pt>
                <c:pt idx="182" formatCode="0.0000">
                  <c:v>0.65747995790179004</c:v>
                </c:pt>
                <c:pt idx="183" formatCode="0.0000">
                  <c:v>0.64972411649474027</c:v>
                </c:pt>
                <c:pt idx="184" formatCode="0.0000">
                  <c:v>0.64206422267525265</c:v>
                </c:pt>
                <c:pt idx="185" formatCode="0.0000">
                  <c:v>0.63449903256714524</c:v>
                </c:pt>
                <c:pt idx="186" formatCode="0.0000">
                  <c:v>0.62702731911288001</c:v>
                </c:pt>
                <c:pt idx="187" formatCode="0.0000">
                  <c:v>0.61964787183805004</c:v>
                </c:pt>
                <c:pt idx="188" formatCode="0.0000">
                  <c:v>0.61235949661930089</c:v>
                </c:pt>
                <c:pt idx="189" formatCode="0.0000">
                  <c:v>0.60516101545559686</c:v>
                </c:pt>
                <c:pt idx="190" formatCode="0.0000">
                  <c:v>0.59805126624277716</c:v>
                </c:pt>
                <c:pt idx="191" formatCode="0.0000">
                  <c:v>0.59102910255134855</c:v>
                </c:pt>
                <c:pt idx="192" formatCode="0.0000">
                  <c:v>0.58409339340747257</c:v>
                </c:pt>
                <c:pt idx="193" formatCode="0.0000">
                  <c:v>0.57724302307709641</c:v>
                </c:pt>
                <c:pt idx="194" formatCode="0.0000">
                  <c:v>0.57047689085318298</c:v>
                </c:pt>
                <c:pt idx="195" formatCode="0.0000">
                  <c:v>0.60017409074031358</c:v>
                </c:pt>
                <c:pt idx="196" formatCode="0.0000">
                  <c:v>0.56322980527367061</c:v>
                </c:pt>
                <c:pt idx="197" formatCode="0.0000">
                  <c:v>0.55167486012346445</c:v>
                </c:pt>
                <c:pt idx="198" formatCode="0.0000">
                  <c:v>0.54439946546224838</c:v>
                </c:pt>
                <c:pt idx="199" formatCode="0.0000">
                  <c:v>0.53789988461970406</c:v>
                </c:pt>
                <c:pt idx="200" formatCode="0.0000">
                  <c:v>0.53159387624178833</c:v>
                </c:pt>
                <c:pt idx="201" formatCode="0.0000">
                  <c:v>0.52538399251080148</c:v>
                </c:pt>
                <c:pt idx="202" formatCode="0.0000">
                  <c:v>0.51925324163969389</c:v>
                </c:pt>
                <c:pt idx="203" formatCode="0.0000">
                  <c:v>0.5131979934353359</c:v>
                </c:pt>
                <c:pt idx="204" formatCode="0.0000">
                  <c:v>0.50857939258383533</c:v>
                </c:pt>
                <c:pt idx="205" formatCode="0.0000">
                  <c:v>0.51518238291194285</c:v>
                </c:pt>
                <c:pt idx="206" formatCode="0.0000">
                  <c:v>0.69622013826462548</c:v>
                </c:pt>
                <c:pt idx="207" formatCode="0.0000">
                  <c:v>0.85121967168816348</c:v>
                </c:pt>
                <c:pt idx="208" formatCode="0.0000">
                  <c:v>0.75108107087678089</c:v>
                </c:pt>
                <c:pt idx="209" formatCode="0.0000">
                  <c:v>0.69378924100414352</c:v>
                </c:pt>
                <c:pt idx="210" formatCode="0.0000">
                  <c:v>0.63725557441012204</c:v>
                </c:pt>
                <c:pt idx="211" formatCode="0.0000">
                  <c:v>0.58231072862434696</c:v>
                </c:pt>
                <c:pt idx="212" formatCode="0.0000">
                  <c:v>0.53012665032095563</c:v>
                </c:pt>
                <c:pt idx="213" formatCode="0.0000">
                  <c:v>0.47948497332789142</c:v>
                </c:pt>
                <c:pt idx="214" formatCode="0.0000">
                  <c:v>0.45507698369673399</c:v>
                </c:pt>
                <c:pt idx="215" formatCode="0.0000">
                  <c:v>0.44667791461656203</c:v>
                </c:pt>
                <c:pt idx="216" formatCode="0.0000">
                  <c:v>0.44098807601670703</c:v>
                </c:pt>
                <c:pt idx="217" formatCode="0.0000">
                  <c:v>0.43579989460272245</c:v>
                </c:pt>
                <c:pt idx="218" formatCode="0.0000">
                  <c:v>0.43074639115222835</c:v>
                </c:pt>
                <c:pt idx="219" formatCode="0.0000">
                  <c:v>0.42849111036297988</c:v>
                </c:pt>
                <c:pt idx="220" formatCode="0.0000">
                  <c:v>0.42130010489177905</c:v>
                </c:pt>
                <c:pt idx="221" formatCode="0.0000">
                  <c:v>0.41606467642130951</c:v>
                </c:pt>
                <c:pt idx="222" formatCode="0.0000">
                  <c:v>0.41120262047402611</c:v>
                </c:pt>
                <c:pt idx="223" formatCode="0.0000">
                  <c:v>0.45197425053842272</c:v>
                </c:pt>
                <c:pt idx="224" formatCode="0.0000">
                  <c:v>0.40931884998686285</c:v>
                </c:pt>
                <c:pt idx="225" formatCode="0.0000">
                  <c:v>0.40247802974151492</c:v>
                </c:pt>
                <c:pt idx="226" formatCode="0.0000">
                  <c:v>0.39345130949561991</c:v>
                </c:pt>
                <c:pt idx="227" formatCode="0.0000">
                  <c:v>0.38819536308096148</c:v>
                </c:pt>
                <c:pt idx="228" formatCode="0.0000">
                  <c:v>0.38361039877679232</c:v>
                </c:pt>
                <c:pt idx="229" formatCode="0.0000">
                  <c:v>0.37918147641339084</c:v>
                </c:pt>
                <c:pt idx="230" formatCode="0.0000">
                  <c:v>0.3761851310046011</c:v>
                </c:pt>
                <c:pt idx="231" formatCode="0.0000">
                  <c:v>0.37074498846696285</c:v>
                </c:pt>
                <c:pt idx="232" formatCode="0.0000">
                  <c:v>0.36630490831307111</c:v>
                </c:pt>
                <c:pt idx="233" formatCode="0.0000">
                  <c:v>0.36207326262916667</c:v>
                </c:pt>
                <c:pt idx="234" formatCode="0.0000">
                  <c:v>0.41914991391777079</c:v>
                </c:pt>
                <c:pt idx="235" formatCode="0.0000">
                  <c:v>0.36393699727190493</c:v>
                </c:pt>
                <c:pt idx="236" formatCode="0.0000">
                  <c:v>0.35144532365075271</c:v>
                </c:pt>
                <c:pt idx="237" formatCode="0.0000">
                  <c:v>0.34604229416679694</c:v>
                </c:pt>
                <c:pt idx="238" formatCode="0.0000">
                  <c:v>0.34185540908008116</c:v>
                </c:pt>
                <c:pt idx="239" formatCode="0.0000">
                  <c:v>0.33790970635868778</c:v>
                </c:pt>
                <c:pt idx="240" formatCode="0.0000">
                  <c:v>0.33404290998629138</c:v>
                </c:pt>
                <c:pt idx="241" formatCode="0.0000">
                  <c:v>0.33022760457796274</c:v>
                </c:pt>
                <c:pt idx="242" formatCode="0.0000">
                  <c:v>0.32645875943538966</c:v>
                </c:pt>
                <c:pt idx="243" formatCode="0.0000">
                  <c:v>0.32273506461388829</c:v>
                </c:pt>
                <c:pt idx="244" formatCode="0.0000">
                  <c:v>0.31905583381149999</c:v>
                </c:pt>
                <c:pt idx="245" formatCode="0.0000">
                  <c:v>0.31542049036061459</c:v>
                </c:pt>
                <c:pt idx="246" formatCode="0.0000">
                  <c:v>0.31182848185134815</c:v>
                </c:pt>
                <c:pt idx="247" formatCode="0.0000">
                  <c:v>0.30827926588168431</c:v>
                </c:pt>
                <c:pt idx="248" formatCode="0.0000">
                  <c:v>0.30477230761129703</c:v>
                </c:pt>
                <c:pt idx="249" formatCode="0.0000">
                  <c:v>0.30130707927518285</c:v>
                </c:pt>
                <c:pt idx="250" formatCode="0.0000">
                  <c:v>0.29788306002363174</c:v>
                </c:pt>
                <c:pt idx="251" formatCode="0.0000">
                  <c:v>0.29449973581746552</c:v>
                </c:pt>
                <c:pt idx="252" formatCode="0.0000">
                  <c:v>0.29115659933354954</c:v>
                </c:pt>
                <c:pt idx="253" formatCode="0.0000">
                  <c:v>0.28785314987309418</c:v>
                </c:pt>
                <c:pt idx="254" formatCode="0.0000">
                  <c:v>0.28458889327148795</c:v>
                </c:pt>
                <c:pt idx="255" formatCode="0.0000">
                  <c:v>0.28136334180944123</c:v>
                </c:pt>
                <c:pt idx="256" formatCode="0.0000">
                  <c:v>0.27817601412538406</c:v>
                </c:pt>
                <c:pt idx="257" formatCode="0.0000">
                  <c:v>0.2750264351290983</c:v>
                </c:pt>
                <c:pt idx="258" formatCode="0.0000">
                  <c:v>0.27191413591656211</c:v>
                </c:pt>
                <c:pt idx="259" formatCode="0.0000">
                  <c:v>0.26883865368599158</c:v>
                </c:pt>
                <c:pt idx="260" formatCode="0.0000">
                  <c:v>0.26579953165506098</c:v>
                </c:pt>
                <c:pt idx="261" formatCode="0.0000">
                  <c:v>0.26279631897928513</c:v>
                </c:pt>
                <c:pt idx="262" formatCode="0.0000">
                  <c:v>0.25982857067154624</c:v>
                </c:pt>
                <c:pt idx="263" formatCode="0.0000">
                  <c:v>0.26030221463026537</c:v>
                </c:pt>
                <c:pt idx="264" formatCode="0.0000">
                  <c:v>0.2545629560763854</c:v>
                </c:pt>
                <c:pt idx="265" formatCode="0.0000">
                  <c:v>0.25122754214675425</c:v>
                </c:pt>
                <c:pt idx="266" formatCode="0.0000">
                  <c:v>0.24831908578291448</c:v>
                </c:pt>
                <c:pt idx="267" formatCode="0.0000">
                  <c:v>0.24550920281681216</c:v>
                </c:pt>
                <c:pt idx="268" formatCode="0.0000">
                  <c:v>0.24274306008798247</c:v>
                </c:pt>
                <c:pt idx="269" formatCode="0.0000">
                  <c:v>0.24001122091503158</c:v>
                </c:pt>
                <c:pt idx="270" formatCode="0.0000">
                  <c:v>0.23731178591095833</c:v>
                </c:pt>
                <c:pt idx="271" formatCode="0.0000">
                  <c:v>0.23464411071008179</c:v>
                </c:pt>
                <c:pt idx="272" formatCode="0.0000">
                  <c:v>0.24563323188264352</c:v>
                </c:pt>
                <c:pt idx="273" formatCode="0.0000">
                  <c:v>0.35827868973805849</c:v>
                </c:pt>
                <c:pt idx="274" formatCode="0.0000">
                  <c:v>0.26175985411322861</c:v>
                </c:pt>
                <c:pt idx="275" formatCode="0.0000">
                  <c:v>0.23007936153858632</c:v>
                </c:pt>
                <c:pt idx="276" formatCode="0.0000">
                  <c:v>0.22272979892105663</c:v>
                </c:pt>
                <c:pt idx="277" formatCode="0.0000">
                  <c:v>0.21944211646261574</c:v>
                </c:pt>
                <c:pt idx="278" formatCode="0.0000">
                  <c:v>0.21685264185020472</c:v>
                </c:pt>
                <c:pt idx="279" formatCode="0.0000">
                  <c:v>0.21440292291714075</c:v>
                </c:pt>
                <c:pt idx="280" formatCode="0.0000">
                  <c:v>0.21199999924513943</c:v>
                </c:pt>
                <c:pt idx="281" formatCode="0.0000">
                  <c:v>0.20962815617204916</c:v>
                </c:pt>
                <c:pt idx="282" formatCode="0.0000">
                  <c:v>0.20728450062666212</c:v>
                </c:pt>
                <c:pt idx="283" formatCode="0.0000">
                  <c:v>0.2049682707694403</c:v>
                </c:pt>
                <c:pt idx="284" formatCode="0.0000">
                  <c:v>0.20267906202442543</c:v>
                </c:pt>
                <c:pt idx="285" formatCode="0.0000">
                  <c:v>0.20041653266505449</c:v>
                </c:pt>
                <c:pt idx="286" formatCode="0.0000">
                  <c:v>0.19818035491238939</c:v>
                </c:pt>
                <c:pt idx="287" formatCode="0.0000">
                  <c:v>0.19597020677344035</c:v>
                </c:pt>
                <c:pt idx="288" formatCode="0.0000">
                  <c:v>0.2296466740269355</c:v>
                </c:pt>
                <c:pt idx="289" formatCode="0.0000">
                  <c:v>0.19962117993682912</c:v>
                </c:pt>
                <c:pt idx="290" formatCode="0.0000">
                  <c:v>0.48498899954827368</c:v>
                </c:pt>
                <c:pt idx="291" formatCode="0.0000">
                  <c:v>0.37870187577284137</c:v>
                </c:pt>
                <c:pt idx="292" formatCode="0.0000">
                  <c:v>0.78547421883575963</c:v>
                </c:pt>
                <c:pt idx="293" formatCode="0.0000">
                  <c:v>0.78403321410894167</c:v>
                </c:pt>
                <c:pt idx="294" formatCode="0.0000">
                  <c:v>0.80351051684135033</c:v>
                </c:pt>
                <c:pt idx="295" formatCode="0.0000">
                  <c:v>0.80243416412687152</c:v>
                </c:pt>
                <c:pt idx="296" formatCode="0.0000">
                  <c:v>0.80073392244606023</c:v>
                </c:pt>
                <c:pt idx="297" formatCode="0.0000">
                  <c:v>0.8069419063556259</c:v>
                </c:pt>
                <c:pt idx="298" formatCode="0.0000">
                  <c:v>0.80725240346320848</c:v>
                </c:pt>
                <c:pt idx="299" formatCode="0.0000">
                  <c:v>0.80587777666121363</c:v>
                </c:pt>
                <c:pt idx="300" formatCode="0.0000">
                  <c:v>0.8042360373728844</c:v>
                </c:pt>
                <c:pt idx="301" formatCode="0.0000">
                  <c:v>0.80268106219521218</c:v>
                </c:pt>
                <c:pt idx="302" formatCode="0.0000">
                  <c:v>0.80097704661642632</c:v>
                </c:pt>
                <c:pt idx="303" formatCode="0.0000">
                  <c:v>0.80217830335853857</c:v>
                </c:pt>
                <c:pt idx="304" formatCode="0.0000">
                  <c:v>0.80099004420713737</c:v>
                </c:pt>
                <c:pt idx="305" formatCode="0.0000">
                  <c:v>0.79931187625609157</c:v>
                </c:pt>
                <c:pt idx="306" formatCode="0.0000">
                  <c:v>0.79765935951679501</c:v>
                </c:pt>
                <c:pt idx="307" formatCode="0.0000">
                  <c:v>0.79603210190413853</c:v>
                </c:pt>
                <c:pt idx="308" formatCode="0.0000">
                  <c:v>0.79442971732613088</c:v>
                </c:pt>
                <c:pt idx="309" formatCode="0.0000">
                  <c:v>0.78768011292402151</c:v>
                </c:pt>
                <c:pt idx="310" formatCode="0.0000">
                  <c:v>0.7077729826858139</c:v>
                </c:pt>
                <c:pt idx="311" formatCode="0.0000">
                  <c:v>0.69163640121254066</c:v>
                </c:pt>
                <c:pt idx="312" formatCode="0.0000">
                  <c:v>0.60040492547466062</c:v>
                </c:pt>
                <c:pt idx="313" formatCode="0.0000">
                  <c:v>0.60184162814102538</c:v>
                </c:pt>
                <c:pt idx="314" formatCode="0.0000">
                  <c:v>0.55003404340750917</c:v>
                </c:pt>
                <c:pt idx="315" formatCode="0.0000">
                  <c:v>0.46671013999264233</c:v>
                </c:pt>
                <c:pt idx="316" formatCode="0.0000">
                  <c:v>0.45121497211427131</c:v>
                </c:pt>
                <c:pt idx="317" formatCode="0.0000">
                  <c:v>0.3680239814380033</c:v>
                </c:pt>
                <c:pt idx="318" formatCode="0.0000">
                  <c:v>0.30045960981226649</c:v>
                </c:pt>
                <c:pt idx="319" formatCode="0.0000">
                  <c:v>0.22251733989380607</c:v>
                </c:pt>
                <c:pt idx="320" formatCode="0.0000">
                  <c:v>0.19791074717240076</c:v>
                </c:pt>
                <c:pt idx="321" formatCode="0.0000">
                  <c:v>0.19185380916175598</c:v>
                </c:pt>
                <c:pt idx="322" formatCode="0.0000">
                  <c:v>0.20525086734942047</c:v>
                </c:pt>
                <c:pt idx="323" formatCode="0.0000">
                  <c:v>0.19328759847105487</c:v>
                </c:pt>
                <c:pt idx="324" formatCode="0.0000">
                  <c:v>0.7852154903570141</c:v>
                </c:pt>
                <c:pt idx="325" formatCode="0.0000">
                  <c:v>0.7871558245730057</c:v>
                </c:pt>
                <c:pt idx="326" formatCode="0.0000">
                  <c:v>0.68334221626963743</c:v>
                </c:pt>
                <c:pt idx="327" formatCode="0.0000">
                  <c:v>0.60989304276398637</c:v>
                </c:pt>
                <c:pt idx="328" formatCode="0.0000">
                  <c:v>0.65241716237804559</c:v>
                </c:pt>
                <c:pt idx="329" formatCode="0.0000">
                  <c:v>0.80186313296391354</c:v>
                </c:pt>
                <c:pt idx="330" formatCode="0.0000">
                  <c:v>0.80315876517019724</c:v>
                </c:pt>
                <c:pt idx="331" formatCode="0.0000">
                  <c:v>0.8014474477834147</c:v>
                </c:pt>
                <c:pt idx="332" formatCode="0.0000">
                  <c:v>0.79976228830569673</c:v>
                </c:pt>
                <c:pt idx="333" formatCode="0.0000">
                  <c:v>0.79810288690694065</c:v>
                </c:pt>
                <c:pt idx="334" formatCode="0.0000">
                  <c:v>0.79838604153702653</c:v>
                </c:pt>
                <c:pt idx="335" formatCode="0.0000">
                  <c:v>0.81802942925517308</c:v>
                </c:pt>
                <c:pt idx="336" formatCode="0.0000">
                  <c:v>0.81648782216075244</c:v>
                </c:pt>
                <c:pt idx="337" formatCode="0.0000">
                  <c:v>0.81457276684471824</c:v>
                </c:pt>
                <c:pt idx="338" formatCode="0.0000">
                  <c:v>0.81268698362233394</c:v>
                </c:pt>
                <c:pt idx="339" formatCode="0.0000">
                  <c:v>0.81083002506241586</c:v>
                </c:pt>
                <c:pt idx="340" formatCode="0.0000">
                  <c:v>0.76629379019406485</c:v>
                </c:pt>
                <c:pt idx="341" formatCode="0.0000">
                  <c:v>0.67513820072729991</c:v>
                </c:pt>
                <c:pt idx="342" formatCode="0.0000">
                  <c:v>0.58517457215267055</c:v>
                </c:pt>
                <c:pt idx="343" formatCode="0.0000">
                  <c:v>0.49829372164282526</c:v>
                </c:pt>
                <c:pt idx="344" formatCode="0.0000">
                  <c:v>0.41431757236471817</c:v>
                </c:pt>
                <c:pt idx="345" formatCode="0.0000">
                  <c:v>0.3326285345998431</c:v>
                </c:pt>
                <c:pt idx="346" formatCode="0.0000">
                  <c:v>0.25759561148453558</c:v>
                </c:pt>
                <c:pt idx="347" formatCode="0.0000">
                  <c:v>0.19929228447831554</c:v>
                </c:pt>
                <c:pt idx="348" formatCode="0.0000">
                  <c:v>0.18759745810978251</c:v>
                </c:pt>
                <c:pt idx="349" formatCode="0.0000">
                  <c:v>0.18366388211983409</c:v>
                </c:pt>
                <c:pt idx="350" formatCode="0.0000">
                  <c:v>0.18104500673035098</c:v>
                </c:pt>
                <c:pt idx="351" formatCode="0.0000">
                  <c:v>0.17867074090262786</c:v>
                </c:pt>
                <c:pt idx="352" formatCode="0.0000">
                  <c:v>0.260266845420355</c:v>
                </c:pt>
                <c:pt idx="353" formatCode="0.0000">
                  <c:v>0.18853631432134499</c:v>
                </c:pt>
                <c:pt idx="354" formatCode="0.0000">
                  <c:v>0.17424977872274788</c:v>
                </c:pt>
                <c:pt idx="355" formatCode="0.0000">
                  <c:v>0.70069747166917018</c:v>
                </c:pt>
                <c:pt idx="356" formatCode="0.0000">
                  <c:v>0.34216907498916693</c:v>
                </c:pt>
                <c:pt idx="357" formatCode="0.0000">
                  <c:v>0.28457911085101356</c:v>
                </c:pt>
                <c:pt idx="358" formatCode="0.0000">
                  <c:v>0.81328387138841263</c:v>
                </c:pt>
                <c:pt idx="359" formatCode="0.0000">
                  <c:v>0.64832960287240049</c:v>
                </c:pt>
                <c:pt idx="360" formatCode="0.0000">
                  <c:v>0.55901199760088049</c:v>
                </c:pt>
                <c:pt idx="361" formatCode="0.0000">
                  <c:v>0.83010042569296072</c:v>
                </c:pt>
                <c:pt idx="362" formatCode="0.0000">
                  <c:v>0.8279772983687308</c:v>
                </c:pt>
                <c:pt idx="363" formatCode="0.0000">
                  <c:v>0.80392633559160909</c:v>
                </c:pt>
                <c:pt idx="364" formatCode="0.0000">
                  <c:v>2.1576640097226769</c:v>
                </c:pt>
                <c:pt idx="365" formatCode="0.0000">
                  <c:v>0.87961001336764488</c:v>
                </c:pt>
                <c:pt idx="366" formatCode="0.0000">
                  <c:v>0.87952665375103356</c:v>
                </c:pt>
                <c:pt idx="367" formatCode="0.0000">
                  <c:v>0.88241875608377529</c:v>
                </c:pt>
                <c:pt idx="368" formatCode="0.0000">
                  <c:v>0.88338948953447871</c:v>
                </c:pt>
                <c:pt idx="369" formatCode="0.0000">
                  <c:v>0.8845313520158431</c:v>
                </c:pt>
                <c:pt idx="370" formatCode="0.0000">
                  <c:v>0.88521934001880309</c:v>
                </c:pt>
                <c:pt idx="371" formatCode="0.0000">
                  <c:v>1.2499316388714192</c:v>
                </c:pt>
                <c:pt idx="372" formatCode="0.0000">
                  <c:v>0.93830531413449392</c:v>
                </c:pt>
                <c:pt idx="373" formatCode="0.0000">
                  <c:v>0.97195976175420995</c:v>
                </c:pt>
                <c:pt idx="374" formatCode="0.0000">
                  <c:v>0.97394697484312998</c:v>
                </c:pt>
                <c:pt idx="375" formatCode="0.0000">
                  <c:v>0.98613961782097648</c:v>
                </c:pt>
                <c:pt idx="376" formatCode="0.0000">
                  <c:v>1.0290741075379402</c:v>
                </c:pt>
                <c:pt idx="377" formatCode="0.0000">
                  <c:v>1.0316496367191901</c:v>
                </c:pt>
                <c:pt idx="378" formatCode="0.0000">
                  <c:v>1.032433266655385</c:v>
                </c:pt>
                <c:pt idx="379" formatCode="0.0000">
                  <c:v>1.0315441177151932</c:v>
                </c:pt>
                <c:pt idx="380" formatCode="0.0000">
                  <c:v>1.0291042893390396</c:v>
                </c:pt>
                <c:pt idx="381" formatCode="0.0000">
                  <c:v>1.0267286300321448</c:v>
                </c:pt>
                <c:pt idx="382" formatCode="0.0000">
                  <c:v>1.0720213368770128</c:v>
                </c:pt>
                <c:pt idx="383" formatCode="0.0000">
                  <c:v>1.0736341382046035</c:v>
                </c:pt>
                <c:pt idx="384" formatCode="0.0000">
                  <c:v>1.0737222420829808</c:v>
                </c:pt>
                <c:pt idx="385" formatCode="0.0000">
                  <c:v>1.0724088638134694</c:v>
                </c:pt>
                <c:pt idx="386" formatCode="0.0000">
                  <c:v>1.0694722005171458</c:v>
                </c:pt>
                <c:pt idx="387" formatCode="0.0000">
                  <c:v>1.0763853079809698</c:v>
                </c:pt>
                <c:pt idx="388" formatCode="0.0000">
                  <c:v>1.0759931898524109</c:v>
                </c:pt>
                <c:pt idx="389" formatCode="0.0000">
                  <c:v>1.0828569589166217</c:v>
                </c:pt>
                <c:pt idx="390" formatCode="0.0000">
                  <c:v>1.0861467483239626</c:v>
                </c:pt>
                <c:pt idx="391" formatCode="0.0000">
                  <c:v>1.0908703607741654</c:v>
                </c:pt>
                <c:pt idx="392" formatCode="0.0000">
                  <c:v>1.0917986481081028</c:v>
                </c:pt>
                <c:pt idx="393" formatCode="0.0000">
                  <c:v>1.5937140660280098</c:v>
                </c:pt>
                <c:pt idx="394" formatCode="0.0000">
                  <c:v>1.1441155681506257</c:v>
                </c:pt>
                <c:pt idx="395" formatCode="0.0000">
                  <c:v>1.1451485219036903</c:v>
                </c:pt>
                <c:pt idx="396" formatCode="0.0000">
                  <c:v>1.1467057635459343</c:v>
                </c:pt>
                <c:pt idx="397" formatCode="0.0000">
                  <c:v>1.1463717630000427</c:v>
                </c:pt>
                <c:pt idx="398" formatCode="0.0000">
                  <c:v>1.1444107899446996</c:v>
                </c:pt>
                <c:pt idx="399" formatCode="0.0000">
                  <c:v>1.1419534335331814</c:v>
                </c:pt>
                <c:pt idx="400" formatCode="0.0000">
                  <c:v>1.1414602012078032</c:v>
                </c:pt>
                <c:pt idx="401" formatCode="0.0000">
                  <c:v>1.140056030907582</c:v>
                </c:pt>
                <c:pt idx="402" formatCode="0.0000">
                  <c:v>1.1377222721426161</c:v>
                </c:pt>
                <c:pt idx="403" formatCode="0.0000">
                  <c:v>1.1348739729105719</c:v>
                </c:pt>
                <c:pt idx="404" formatCode="0.0000">
                  <c:v>1.1304018507740987</c:v>
                </c:pt>
                <c:pt idx="405" formatCode="0.0000">
                  <c:v>1.1262863502844902</c:v>
                </c:pt>
                <c:pt idx="406" formatCode="0.0000">
                  <c:v>1.1205208060664882</c:v>
                </c:pt>
                <c:pt idx="407" formatCode="0.0000">
                  <c:v>1.1139585314753728</c:v>
                </c:pt>
                <c:pt idx="408" formatCode="0.0000">
                  <c:v>1.1337347214409428</c:v>
                </c:pt>
                <c:pt idx="409" formatCode="0.0000">
                  <c:v>1.1294577358306166</c:v>
                </c:pt>
                <c:pt idx="410" formatCode="0.0000">
                  <c:v>1.1249473765838993</c:v>
                </c:pt>
                <c:pt idx="411" formatCode="0.0000">
                  <c:v>2.3780822739120824</c:v>
                </c:pt>
                <c:pt idx="412" formatCode="0.0000">
                  <c:v>1.1739444429498338</c:v>
                </c:pt>
                <c:pt idx="413" formatCode="0.0000">
                  <c:v>1.1733049973059706</c:v>
                </c:pt>
                <c:pt idx="414" formatCode="0.0000">
                  <c:v>1.1713210355374106</c:v>
                </c:pt>
                <c:pt idx="415" formatCode="0.0000">
                  <c:v>1.1677725082035453</c:v>
                </c:pt>
                <c:pt idx="416" formatCode="0.0000">
                  <c:v>1.1635371452466838</c:v>
                </c:pt>
                <c:pt idx="417" formatCode="0.0000">
                  <c:v>1.2087190688377762</c:v>
                </c:pt>
                <c:pt idx="418" formatCode="0.0000">
                  <c:v>1.2087508351305374</c:v>
                </c:pt>
                <c:pt idx="419" formatCode="0.0000">
                  <c:v>1.2286922696056894</c:v>
                </c:pt>
                <c:pt idx="420" formatCode="0.0000">
                  <c:v>1.2283993926930741</c:v>
                </c:pt>
                <c:pt idx="421" formatCode="0.0000">
                  <c:v>3.5458656968881805</c:v>
                </c:pt>
                <c:pt idx="422" formatCode="0.0000">
                  <c:v>1.2963946039290026</c:v>
                </c:pt>
                <c:pt idx="423" formatCode="0.0000">
                  <c:v>1.3034229384835077</c:v>
                </c:pt>
                <c:pt idx="424" formatCode="0.0000">
                  <c:v>5.5728968987846388</c:v>
                </c:pt>
                <c:pt idx="425" formatCode="0.0000">
                  <c:v>1.3631550273521766</c:v>
                </c:pt>
                <c:pt idx="426" formatCode="0.0000">
                  <c:v>1.3675800583961824</c:v>
                </c:pt>
                <c:pt idx="427" formatCode="0.0000">
                  <c:v>1.3700826902028505</c:v>
                </c:pt>
                <c:pt idx="428" formatCode="0.0000">
                  <c:v>1.3716076471811274</c:v>
                </c:pt>
                <c:pt idx="429" formatCode="0.0000">
                  <c:v>1.3715570996805551</c:v>
                </c:pt>
                <c:pt idx="430" formatCode="0.0000">
                  <c:v>1.3698884627392776</c:v>
                </c:pt>
                <c:pt idx="431" formatCode="0.0000">
                  <c:v>1.3684997279680178</c:v>
                </c:pt>
                <c:pt idx="432" formatCode="0.0000">
                  <c:v>1.3655595544441255</c:v>
                </c:pt>
                <c:pt idx="433" formatCode="0.0000">
                  <c:v>1.3624430735129884</c:v>
                </c:pt>
                <c:pt idx="434" formatCode="0.0000">
                  <c:v>1.3579300255932589</c:v>
                </c:pt>
                <c:pt idx="435" formatCode="0.0000">
                  <c:v>1.3566703970960134</c:v>
                </c:pt>
                <c:pt idx="436" formatCode="0.0000">
                  <c:v>1.352396662371889</c:v>
                </c:pt>
                <c:pt idx="437" formatCode="0.0000">
                  <c:v>8.8030058530231443</c:v>
                </c:pt>
                <c:pt idx="438" formatCode="0.0000">
                  <c:v>1.4019553494735342</c:v>
                </c:pt>
                <c:pt idx="439" formatCode="0.0000">
                  <c:v>1.4278242661019525</c:v>
                </c:pt>
                <c:pt idx="440" formatCode="0.0000">
                  <c:v>1.4342331457424859</c:v>
                </c:pt>
                <c:pt idx="441" formatCode="0.0000">
                  <c:v>2.6058746113615596</c:v>
                </c:pt>
                <c:pt idx="442" formatCode="0.0000">
                  <c:v>1.4916832704196112</c:v>
                </c:pt>
                <c:pt idx="443" formatCode="0.0000">
                  <c:v>1.498457445383695</c:v>
                </c:pt>
                <c:pt idx="444" formatCode="0.0000">
                  <c:v>1.5066652641488496</c:v>
                </c:pt>
                <c:pt idx="445" formatCode="0.0000">
                  <c:v>2.1816927374363462</c:v>
                </c:pt>
                <c:pt idx="446" formatCode="0.0000">
                  <c:v>1.5558843108553264</c:v>
                </c:pt>
                <c:pt idx="447" formatCode="0.0000">
                  <c:v>1.5611205892713316</c:v>
                </c:pt>
                <c:pt idx="448" formatCode="0.0000">
                  <c:v>1.5645970764547577</c:v>
                </c:pt>
                <c:pt idx="449" formatCode="0.0000">
                  <c:v>1.5683134845411788</c:v>
                </c:pt>
                <c:pt idx="450" formatCode="0.0000">
                  <c:v>1.5703776201608903</c:v>
                </c:pt>
                <c:pt idx="451" formatCode="0.0000">
                  <c:v>1.5716874475682086</c:v>
                </c:pt>
                <c:pt idx="452" formatCode="0.0000">
                  <c:v>1.5727265834801862</c:v>
                </c:pt>
                <c:pt idx="453" formatCode="0.0000">
                  <c:v>1.5721141759070416</c:v>
                </c:pt>
                <c:pt idx="454" formatCode="0.0000">
                  <c:v>1.5698450745214543</c:v>
                </c:pt>
                <c:pt idx="455" formatCode="0.0000">
                  <c:v>1.5662060290653879</c:v>
                </c:pt>
                <c:pt idx="456" formatCode="0.0000">
                  <c:v>1.5611561578232149</c:v>
                </c:pt>
                <c:pt idx="457" formatCode="0.0000">
                  <c:v>1.57589766730227</c:v>
                </c:pt>
                <c:pt idx="458" formatCode="0.0000">
                  <c:v>1.5734303961275322</c:v>
                </c:pt>
                <c:pt idx="459" formatCode="0.0000">
                  <c:v>1.5705183415659576</c:v>
                </c:pt>
                <c:pt idx="460" formatCode="0.0000">
                  <c:v>1.5661086017648067</c:v>
                </c:pt>
                <c:pt idx="461" formatCode="0.0000">
                  <c:v>1.5603668074607557</c:v>
                </c:pt>
                <c:pt idx="462" formatCode="0.0000">
                  <c:v>1.5533154403582152</c:v>
                </c:pt>
                <c:pt idx="463" formatCode="0.0000">
                  <c:v>1.5453711063742461</c:v>
                </c:pt>
                <c:pt idx="464" formatCode="0.0000">
                  <c:v>1.5363335106979066</c:v>
                </c:pt>
                <c:pt idx="465" formatCode="0.0000">
                  <c:v>1.5262223413666574</c:v>
                </c:pt>
                <c:pt idx="466" formatCode="0.0000">
                  <c:v>1.5152622779351597</c:v>
                </c:pt>
                <c:pt idx="467" formatCode="0.0000">
                  <c:v>1.5034512778977298</c:v>
                </c:pt>
                <c:pt idx="468" formatCode="0.0000">
                  <c:v>1.4910358164357391</c:v>
                </c:pt>
                <c:pt idx="469" formatCode="0.0000">
                  <c:v>1.4788101283696278</c:v>
                </c:pt>
                <c:pt idx="470" formatCode="0.0000">
                  <c:v>1.4667713129661537</c:v>
                </c:pt>
                <c:pt idx="471" formatCode="0.0000">
                  <c:v>1.4549165138304985</c:v>
                </c:pt>
                <c:pt idx="472" formatCode="0.0000">
                  <c:v>1.4432429182285444</c:v>
                </c:pt>
                <c:pt idx="473" formatCode="0.0000">
                  <c:v>1.4317477564195098</c:v>
                </c:pt>
                <c:pt idx="474" formatCode="0.0000">
                  <c:v>1.4204283009987848</c:v>
                </c:pt>
                <c:pt idx="475" formatCode="0.0000">
                  <c:v>1.4092818662508138</c:v>
                </c:pt>
                <c:pt idx="476" formatCode="0.0000">
                  <c:v>1.3983058075118651</c:v>
                </c:pt>
                <c:pt idx="477" formatCode="0.0000">
                  <c:v>1.3874975205425479</c:v>
                </c:pt>
                <c:pt idx="478" formatCode="0.0000">
                  <c:v>1.3768544409099119</c:v>
                </c:pt>
                <c:pt idx="479" formatCode="0.0000">
                  <c:v>1.3663740433789995</c:v>
                </c:pt>
                <c:pt idx="480" formatCode="0.0000">
                  <c:v>1.3560538413136927</c:v>
                </c:pt>
                <c:pt idx="481" formatCode="0.0000">
                  <c:v>1.3458913860867203</c:v>
                </c:pt>
                <c:pt idx="482" formatCode="0.0000">
                  <c:v>1.335884266498685</c:v>
                </c:pt>
                <c:pt idx="483" formatCode="0.0000">
                  <c:v>1.3260301082059676</c:v>
                </c:pt>
                <c:pt idx="484" formatCode="0.0000">
                  <c:v>1.3163265731573779</c:v>
                </c:pt>
                <c:pt idx="485" formatCode="0.0000">
                  <c:v>1.306771359039415</c:v>
                </c:pt>
                <c:pt idx="486" formatCode="0.0000">
                  <c:v>1.3181159544522871</c:v>
                </c:pt>
                <c:pt idx="487" formatCode="0.0000">
                  <c:v>1.3098049596326589</c:v>
                </c:pt>
                <c:pt idx="488" formatCode="0.0000">
                  <c:v>1.3006736219727846</c:v>
                </c:pt>
                <c:pt idx="489" formatCode="0.0000">
                  <c:v>1.2913576670809834</c:v>
                </c:pt>
                <c:pt idx="490" formatCode="0.0000">
                  <c:v>1.2821841088613555</c:v>
                </c:pt>
                <c:pt idx="491" formatCode="0.0000">
                  <c:v>1.2731507707455847</c:v>
                </c:pt>
                <c:pt idx="492" formatCode="0.0000">
                  <c:v>1.2642555094347405</c:v>
                </c:pt>
                <c:pt idx="493" formatCode="0.0000">
                  <c:v>1.2554962143907451</c:v>
                </c:pt>
                <c:pt idx="494" formatCode="0.0000">
                  <c:v>1.2468708073356174</c:v>
                </c:pt>
                <c:pt idx="495" formatCode="0.0000">
                  <c:v>1.2383772417583683</c:v>
                </c:pt>
                <c:pt idx="496" formatCode="0.0000">
                  <c:v>1.2300135024294354</c:v>
                </c:pt>
                <c:pt idx="497" formatCode="0.0000">
                  <c:v>1.2217776049225368</c:v>
                </c:pt>
                <c:pt idx="498" formatCode="0.0000">
                  <c:v>1.2136675951438383</c:v>
                </c:pt>
                <c:pt idx="499" formatCode="0.0000">
                  <c:v>1.205681548868311</c:v>
                </c:pt>
                <c:pt idx="500" formatCode="0.0000">
                  <c:v>1.1960614571307144</c:v>
                </c:pt>
                <c:pt idx="501" formatCode="0.0000">
                  <c:v>1.1813380743617461</c:v>
                </c:pt>
                <c:pt idx="502" formatCode="0.0000">
                  <c:v>1.1669572592808182</c:v>
                </c:pt>
                <c:pt idx="503" formatCode="0.0000">
                  <c:v>1.1527853546430473</c:v>
                </c:pt>
                <c:pt idx="504" formatCode="0.0000">
                  <c:v>1.1387981570693577</c:v>
                </c:pt>
                <c:pt idx="505" formatCode="0.0000">
                  <c:v>1.1249896535508805</c:v>
                </c:pt>
                <c:pt idx="506" formatCode="0.0000">
                  <c:v>1.1113568771206648</c:v>
                </c:pt>
                <c:pt idx="507" formatCode="0.0000">
                  <c:v>1.0978973934663823</c:v>
                </c:pt>
                <c:pt idx="508" formatCode="0.0000">
                  <c:v>1.0846088834807386</c:v>
                </c:pt>
                <c:pt idx="509" formatCode="0.0000">
                  <c:v>1.07148907360973</c:v>
                </c:pt>
                <c:pt idx="510" formatCode="0.0000">
                  <c:v>1.0585357239187534</c:v>
                </c:pt>
                <c:pt idx="511" formatCode="0.0000">
                  <c:v>1.0457466257416821</c:v>
                </c:pt>
                <c:pt idx="512" formatCode="0.0000">
                  <c:v>1.0331196009254935</c:v>
                </c:pt>
                <c:pt idx="513" formatCode="0.0000">
                  <c:v>1.020652501344971</c:v>
                </c:pt>
                <c:pt idx="514" formatCode="0.0000">
                  <c:v>1.0083432084674564</c:v>
                </c:pt>
                <c:pt idx="515" formatCode="0.0000">
                  <c:v>0.99618963293106377</c:v>
                </c:pt>
                <c:pt idx="516" formatCode="0.0000">
                  <c:v>0.98418971413020773</c:v>
                </c:pt>
                <c:pt idx="517" formatCode="0.0000">
                  <c:v>0.97234141980735322</c:v>
                </c:pt>
                <c:pt idx="518" formatCode="0.0000">
                  <c:v>0.96064274565072727</c:v>
                </c:pt>
                <c:pt idx="519" formatCode="0.0000">
                  <c:v>0.9490917148978808</c:v>
                </c:pt>
                <c:pt idx="520" formatCode="0.0000">
                  <c:v>0.93768637794500775</c:v>
                </c:pt>
                <c:pt idx="521" formatCode="0.0000">
                  <c:v>0.92642481196193693</c:v>
                </c:pt>
                <c:pt idx="522" formatCode="0.0000">
                  <c:v>0.91530512051271118</c:v>
                </c:pt>
                <c:pt idx="523" formatCode="0.0000">
                  <c:v>1.0608671859772325</c:v>
                </c:pt>
                <c:pt idx="524" formatCode="0.0000">
                  <c:v>1.0552167317075369</c:v>
                </c:pt>
                <c:pt idx="525" formatCode="0.0000">
                  <c:v>1.0496526460273863</c:v>
                </c:pt>
                <c:pt idx="526" formatCode="0.0000">
                  <c:v>1.0441736087715507</c:v>
                </c:pt>
                <c:pt idx="527" formatCode="0.0000">
                  <c:v>1.0356028338082397</c:v>
                </c:pt>
                <c:pt idx="528" formatCode="0.0000">
                  <c:v>0.97857193835161516</c:v>
                </c:pt>
                <c:pt idx="529" formatCode="0.0000">
                  <c:v>0.92288653833572099</c:v>
                </c:pt>
                <c:pt idx="530" formatCode="0.0000">
                  <c:v>0.92898178228813599</c:v>
                </c:pt>
                <c:pt idx="531" formatCode="0.0000">
                  <c:v>0.92186530672611933</c:v>
                </c:pt>
                <c:pt idx="532" formatCode="0.0000">
                  <c:v>0.87929200815977016</c:v>
                </c:pt>
                <c:pt idx="533" formatCode="0.0000">
                  <c:v>0.82614858422334536</c:v>
                </c:pt>
                <c:pt idx="534" formatCode="0.0000">
                  <c:v>0.80626848787068039</c:v>
                </c:pt>
                <c:pt idx="535" formatCode="0.0000">
                  <c:v>0.7949666377812088</c:v>
                </c:pt>
                <c:pt idx="536" formatCode="0.0000">
                  <c:v>0.78518862946747148</c:v>
                </c:pt>
                <c:pt idx="537" formatCode="0.0000">
                  <c:v>0.77576256239348385</c:v>
                </c:pt>
                <c:pt idx="538" formatCode="0.0000">
                  <c:v>0.7664926751592458</c:v>
                </c:pt>
                <c:pt idx="539" formatCode="0.0000">
                  <c:v>0.75734520108034875</c:v>
                </c:pt>
                <c:pt idx="540" formatCode="0.0000">
                  <c:v>0.74831327180078056</c:v>
                </c:pt>
                <c:pt idx="541" formatCode="0.0000">
                  <c:v>0.73939449964715098</c:v>
                </c:pt>
                <c:pt idx="542" formatCode="0.0000">
                  <c:v>0.73058725748319553</c:v>
                </c:pt>
                <c:pt idx="543" formatCode="0.0000">
                  <c:v>0.72189006116235788</c:v>
                </c:pt>
                <c:pt idx="544" formatCode="0.0000">
                  <c:v>0.71330146681757745</c:v>
                </c:pt>
                <c:pt idx="545" formatCode="0.0000">
                  <c:v>0.7048200535846969</c:v>
                </c:pt>
                <c:pt idx="546" formatCode="0.0000">
                  <c:v>0.69644442050577937</c:v>
                </c:pt>
                <c:pt idx="547" formatCode="0.0000">
                  <c:v>0.6881731857887079</c:v>
                </c:pt>
                <c:pt idx="548" formatCode="0.0000">
                  <c:v>0.68000498646105179</c:v>
                </c:pt>
                <c:pt idx="549" formatCode="0.0000">
                  <c:v>0.67193847809257812</c:v>
                </c:pt>
                <c:pt idx="550" formatCode="0.0000">
                  <c:v>0.66397233453233007</c:v>
                </c:pt>
                <c:pt idx="551" formatCode="0.0000">
                  <c:v>0.65610524765125422</c:v>
                </c:pt>
                <c:pt idx="552" formatCode="0.0000">
                  <c:v>0.64833592708882959</c:v>
                </c:pt>
                <c:pt idx="553" formatCode="0.0000">
                  <c:v>0.64066310000340099</c:v>
                </c:pt>
                <c:pt idx="554" formatCode="0.0000">
                  <c:v>0.6330855108261193</c:v>
                </c:pt>
                <c:pt idx="555" formatCode="0.0000">
                  <c:v>0.62560192101843148</c:v>
                </c:pt>
                <c:pt idx="556" formatCode="0.0000">
                  <c:v>0.61821110883306385</c:v>
                </c:pt>
                <c:pt idx="557" formatCode="0.0000">
                  <c:v>0.61091186907845119</c:v>
                </c:pt>
                <c:pt idx="558" formatCode="0.0000">
                  <c:v>0.60370301288655615</c:v>
                </c:pt>
                <c:pt idx="559" formatCode="0.0000">
                  <c:v>0.5965833674840354</c:v>
                </c:pt>
                <c:pt idx="560" formatCode="0.0000">
                  <c:v>0.62593195586101558</c:v>
                </c:pt>
                <c:pt idx="561" formatCode="0.0000">
                  <c:v>0.58864389057448907</c:v>
                </c:pt>
                <c:pt idx="562" formatCode="0.0000">
                  <c:v>0.57674992833738514</c:v>
                </c:pt>
                <c:pt idx="563" formatCode="0.0000">
                  <c:v>0.56914021137076143</c:v>
                </c:pt>
                <c:pt idx="564" formatCode="0.0000">
                  <c:v>0.56231093604368965</c:v>
                </c:pt>
                <c:pt idx="565" formatCode="0.0000">
                  <c:v>0.5556797950177278</c:v>
                </c:pt>
                <c:pt idx="566" formatCode="0.0000">
                  <c:v>0.54914927545253311</c:v>
                </c:pt>
                <c:pt idx="567" formatCode="0.0000">
                  <c:v>0.54270232148592934</c:v>
                </c:pt>
                <c:pt idx="568" formatCode="0.0000">
                  <c:v>0.53633523978315001</c:v>
                </c:pt>
                <c:pt idx="569" formatCode="0.0000">
                  <c:v>0.53140911280834036</c:v>
                </c:pt>
                <c:pt idx="570" formatCode="0.0000">
                  <c:v>0.53770882307235257</c:v>
                </c:pt>
                <c:pt idx="571" formatCode="0.0000">
                  <c:v>0.71844748399691427</c:v>
                </c:pt>
                <c:pt idx="572" formatCode="0.0000">
                  <c:v>0.86498915997692605</c:v>
                </c:pt>
                <c:pt idx="573" formatCode="0.0000">
                  <c:v>0.7727225473520507</c:v>
                </c:pt>
                <c:pt idx="574" formatCode="0.0000">
                  <c:v>0.71514382614946537</c:v>
                </c:pt>
                <c:pt idx="575" formatCode="0.0000">
                  <c:v>0.65832722083393536</c:v>
                </c:pt>
                <c:pt idx="576" formatCode="0.0000">
                  <c:v>0.60310333278097028</c:v>
                </c:pt>
                <c:pt idx="577" formatCode="0.0000">
                  <c:v>0.5506440533269169</c:v>
                </c:pt>
                <c:pt idx="578" formatCode="0.0000">
                  <c:v>0.49973096176619447</c:v>
                </c:pt>
                <c:pt idx="579" formatCode="0.0000">
                  <c:v>0.47505529040924122</c:v>
                </c:pt>
                <c:pt idx="580" formatCode="0.0000">
                  <c:v>0.46639221948467136</c:v>
                </c:pt>
                <c:pt idx="581" formatCode="0.0000">
                  <c:v>0.46044200673049718</c:v>
                </c:pt>
                <c:pt idx="582" formatCode="0.0000">
                  <c:v>0.45499702741874015</c:v>
                </c:pt>
                <c:pt idx="583" formatCode="0.0000">
                  <c:v>0.44969025164008541</c:v>
                </c:pt>
                <c:pt idx="584" formatCode="0.0000">
                  <c:v>0.44718517414092962</c:v>
                </c:pt>
                <c:pt idx="585" formatCode="0.0000">
                  <c:v>0.43974779835143407</c:v>
                </c:pt>
                <c:pt idx="586" formatCode="0.0000">
                  <c:v>0.43426937744166505</c:v>
                </c:pt>
                <c:pt idx="587" formatCode="0.0000">
                  <c:v>0.42916765912494781</c:v>
                </c:pt>
                <c:pt idx="588" formatCode="0.0000">
                  <c:v>0.46970290977375606</c:v>
                </c:pt>
                <c:pt idx="589" formatCode="0.0000">
                  <c:v>0.42681436632731939</c:v>
                </c:pt>
                <c:pt idx="590" formatCode="0.0000">
                  <c:v>0.41974359394748817</c:v>
                </c:pt>
                <c:pt idx="591" formatCode="0.0000">
                  <c:v>0.41049006723008041</c:v>
                </c:pt>
                <c:pt idx="592" formatCode="0.0000">
                  <c:v>0.40501041556257994</c:v>
                </c:pt>
                <c:pt idx="593" formatCode="0.0000">
                  <c:v>0.40020480342343623</c:v>
                </c:pt>
                <c:pt idx="594" formatCode="0.0000">
                  <c:v>0.39555824747613877</c:v>
                </c:pt>
                <c:pt idx="595" formatCode="0.0000">
                  <c:v>0.39234724019241451</c:v>
                </c:pt>
                <c:pt idx="596" formatCode="0.0000">
                  <c:v>0.38669536556215722</c:v>
                </c:pt>
                <c:pt idx="597" formatCode="0.0000">
                  <c:v>0.38204644177772112</c:v>
                </c:pt>
                <c:pt idx="598" formatCode="0.0000">
                  <c:v>0.37760880020258292</c:v>
                </c:pt>
                <c:pt idx="599" formatCode="0.0000">
                  <c:v>0.43448226320517885</c:v>
                </c:pt>
                <c:pt idx="600" formatCode="0.0000">
                  <c:v>0.37906892632446015</c:v>
                </c:pt>
                <c:pt idx="601" formatCode="0.0000">
                  <c:v>0.36637956153701856</c:v>
                </c:pt>
                <c:pt idx="602" formatCode="0.0000">
                  <c:v>0.36078153153581438</c:v>
                </c:pt>
                <c:pt idx="603" formatCode="0.0000">
                  <c:v>0.35640229871615414</c:v>
                </c:pt>
                <c:pt idx="604" formatCode="0.0000">
                  <c:v>0.35226686372800925</c:v>
                </c:pt>
                <c:pt idx="605" formatCode="0.0000">
                  <c:v>0.34821291377553026</c:v>
                </c:pt>
                <c:pt idx="606" formatCode="0.0000">
                  <c:v>0.34421299722493243</c:v>
                </c:pt>
                <c:pt idx="607" formatCode="0.0000">
                  <c:v>0.34026204765191514</c:v>
                </c:pt>
                <c:pt idx="608" formatCode="0.0000">
                  <c:v>0.33635871990098937</c:v>
                </c:pt>
                <c:pt idx="609" formatCode="0.0000">
                  <c:v>0.33250229296700295</c:v>
                </c:pt>
                <c:pt idx="610" formatCode="0.0000">
                  <c:v>0.32869215597930823</c:v>
                </c:pt>
                <c:pt idx="611" formatCode="0.0000">
                  <c:v>0.32492772281779164</c:v>
                </c:pt>
                <c:pt idx="612" formatCode="0.0000">
                  <c:v>0.32120841785577842</c:v>
                </c:pt>
                <c:pt idx="613" formatCode="0.0000">
                  <c:v>0.3175336735067259</c:v>
                </c:pt>
                <c:pt idx="614" formatCode="0.0000">
                  <c:v>0.31390292973083278</c:v>
                </c:pt>
                <c:pt idx="615" formatCode="0.0000">
                  <c:v>0.31031563386809058</c:v>
                </c:pt>
                <c:pt idx="616" formatCode="0.0000">
                  <c:v>0.30677124052670635</c:v>
                </c:pt>
                <c:pt idx="617" formatCode="0.0000">
                  <c:v>0.30326921148189989</c:v>
                </c:pt>
                <c:pt idx="618" formatCode="0.0000">
                  <c:v>0.29980901557759015</c:v>
                </c:pt>
                <c:pt idx="619" formatCode="0.0000">
                  <c:v>0.29639012862971253</c:v>
                </c:pt>
                <c:pt idx="620" formatCode="0.0000">
                  <c:v>0.29301203333094294</c:v>
                </c:pt>
                <c:pt idx="621" formatCode="0.0000">
                  <c:v>0.28967421915677183</c:v>
                </c:pt>
                <c:pt idx="622" formatCode="0.0000">
                  <c:v>0.28637618227290534</c:v>
                </c:pt>
                <c:pt idx="623" formatCode="0.0000">
                  <c:v>0.283117425443974</c:v>
                </c:pt>
                <c:pt idx="624" formatCode="0.0000">
                  <c:v>0.27989745794352688</c:v>
                </c:pt>
                <c:pt idx="625" formatCode="0.0000">
                  <c:v>0.27671579546529596</c:v>
                </c:pt>
                <c:pt idx="626" formatCode="0.0000">
                  <c:v>0.27357196003571027</c:v>
                </c:pt>
                <c:pt idx="627" formatCode="0.0000">
                  <c:v>0.2704654799276423</c:v>
                </c:pt>
                <c:pt idx="628" formatCode="0.0000">
                  <c:v>0.27080225668288499</c:v>
                </c:pt>
                <c:pt idx="629" formatCode="0.0000">
                  <c:v>0.2649279695435231</c:v>
                </c:pt>
                <c:pt idx="630" formatCode="0.0000">
                  <c:v>0.26145934003979066</c:v>
                </c:pt>
                <c:pt idx="631" formatCode="0.0000">
                  <c:v>0.25841945587341486</c:v>
                </c:pt>
                <c:pt idx="632" formatCode="0.0000">
                  <c:v>0.255479907997961</c:v>
                </c:pt>
                <c:pt idx="633" formatCode="0.0000">
                  <c:v>0.2525858387307337</c:v>
                </c:pt>
                <c:pt idx="634" formatCode="0.0000">
                  <c:v>0.24972778721905176</c:v>
                </c:pt>
                <c:pt idx="635" formatCode="0.0000">
                  <c:v>0.24690383025044255</c:v>
                </c:pt>
                <c:pt idx="636" formatCode="0.0000">
                  <c:v>0.24411329997451514</c:v>
                </c:pt>
                <c:pt idx="637" formatCode="0.0000">
                  <c:v>0.25498120981258493</c:v>
                </c:pt>
                <c:pt idx="638" formatCode="0.0000">
                  <c:v>0.36750707725602161</c:v>
                </c:pt>
                <c:pt idx="639" formatCode="0.0000">
                  <c:v>0.27087024964972983</c:v>
                </c:pt>
                <c:pt idx="640" formatCode="0.0000">
                  <c:v>0.23907334135343405</c:v>
                </c:pt>
                <c:pt idx="641" formatCode="0.0000">
                  <c:v>0.23160891741995113</c:v>
                </c:pt>
                <c:pt idx="642" formatCode="0.0000">
                  <c:v>0.22820790650912856</c:v>
                </c:pt>
                <c:pt idx="643" formatCode="0.0000">
                  <c:v>0.2255066150732081</c:v>
                </c:pt>
                <c:pt idx="644" formatCode="0.0000">
                  <c:v>0.22294657001375182</c:v>
                </c:pt>
                <c:pt idx="645" formatCode="0.0000">
                  <c:v>0.22043479027924803</c:v>
                </c:pt>
                <c:pt idx="646" formatCode="0.0000">
                  <c:v>0.21795554086849311</c:v>
                </c:pt>
                <c:pt idx="647" formatCode="0.0000">
                  <c:v>0.2155059086611151</c:v>
                </c:pt>
                <c:pt idx="648" formatCode="0.0000">
                  <c:v>0.21308511205407546</c:v>
                </c:pt>
                <c:pt idx="649" formatCode="0.0000">
                  <c:v>0.21069272698941807</c:v>
                </c:pt>
                <c:pt idx="650" formatCode="0.0000">
                  <c:v>0.2083283925359837</c:v>
                </c:pt>
                <c:pt idx="651" formatCode="0.0000">
                  <c:v>0.20599176198360117</c:v>
                </c:pt>
                <c:pt idx="652" formatCode="0.0000">
                  <c:v>0.20368249467743096</c:v>
                </c:pt>
                <c:pt idx="653" formatCode="0.0000">
                  <c:v>0.23726115799981412</c:v>
                </c:pt>
                <c:pt idx="654" formatCode="0.0000">
                  <c:v>0.20713915707991809</c:v>
                </c:pt>
                <c:pt idx="655" formatCode="0.0000">
                  <c:v>0.49241174908590257</c:v>
                </c:pt>
                <c:pt idx="656" formatCode="0.0000">
                  <c:v>0.38603065930639247</c:v>
                </c:pt>
                <c:pt idx="657" formatCode="0.0000">
                  <c:v>0.78924596125744129</c:v>
                </c:pt>
                <c:pt idx="658" formatCode="0.0000">
                  <c:v>0.78774730451583974</c:v>
                </c:pt>
                <c:pt idx="659" formatCode="0.0000">
                  <c:v>0.80722055690519801</c:v>
                </c:pt>
                <c:pt idx="660" formatCode="0.0000">
                  <c:v>0.80613969629104631</c:v>
                </c:pt>
                <c:pt idx="661" formatCode="0.0000">
                  <c:v>0.80438281463559635</c:v>
                </c:pt>
                <c:pt idx="662" formatCode="0.0000">
                  <c:v>0.81058620167649098</c:v>
                </c:pt>
                <c:pt idx="663" formatCode="0.0000">
                  <c:v>0.81089166791705714</c:v>
                </c:pt>
                <c:pt idx="664" formatCode="0.0000">
                  <c:v>0.80951158785209221</c:v>
                </c:pt>
                <c:pt idx="665" formatCode="0.0000">
                  <c:v>0.80786398428092832</c:v>
                </c:pt>
                <c:pt idx="666" formatCode="0.0000">
                  <c:v>0.80630274495428533</c:v>
                </c:pt>
                <c:pt idx="667" formatCode="0.0000">
                  <c:v>0.80454337105973395</c:v>
                </c:pt>
                <c:pt idx="668" formatCode="0.0000">
                  <c:v>0.80573834098322683</c:v>
                </c:pt>
                <c:pt idx="669" formatCode="0.0000">
                  <c:v>0.80454341593310286</c:v>
                </c:pt>
                <c:pt idx="670" formatCode="0.0000">
                  <c:v>0.80281093381730995</c:v>
                </c:pt>
                <c:pt idx="671" formatCode="0.0000">
                  <c:v>0.80110493311869357</c:v>
                </c:pt>
                <c:pt idx="672" formatCode="0.0000">
                  <c:v>0.79942500906224956</c:v>
                </c:pt>
                <c:pt idx="673" formatCode="0.0000">
                  <c:v>0.79777076306005956</c:v>
                </c:pt>
                <c:pt idx="674" formatCode="0.0000">
                  <c:v>0.79394312608993789</c:v>
                </c:pt>
                <c:pt idx="675" formatCode="0.0000">
                  <c:v>0.71395641370684748</c:v>
                </c:pt>
                <c:pt idx="676" formatCode="0.0000">
                  <c:v>0.69774130739598961</c:v>
                </c:pt>
                <c:pt idx="677" formatCode="0.0000">
                  <c:v>0.6064323495345203</c:v>
                </c:pt>
                <c:pt idx="678" formatCode="0.0000">
                  <c:v>0.6077925984056024</c:v>
                </c:pt>
                <c:pt idx="679" formatCode="0.0000">
                  <c:v>0.55590957402401298</c:v>
                </c:pt>
                <c:pt idx="680" formatCode="0.0000">
                  <c:v>0.47251123112880128</c:v>
                </c:pt>
                <c:pt idx="681" formatCode="0.0000">
                  <c:v>0.45694261015701582</c:v>
                </c:pt>
                <c:pt idx="682" formatCode="0.0000">
                  <c:v>0.37367913918925943</c:v>
                </c:pt>
                <c:pt idx="683" formatCode="0.0000">
                  <c:v>0.30604324668190341</c:v>
                </c:pt>
                <c:pt idx="684" formatCode="0.0000">
                  <c:v>0.22803040208977954</c:v>
                </c:pt>
                <c:pt idx="685" formatCode="0.0000">
                  <c:v>0.20335416788813315</c:v>
                </c:pt>
                <c:pt idx="686" formatCode="0.0000">
                  <c:v>0.19722850876079431</c:v>
                </c:pt>
                <c:pt idx="687" formatCode="0.0000">
                  <c:v>0.21055775354741252</c:v>
                </c:pt>
                <c:pt idx="688" formatCode="0.0000">
                  <c:v>0.19852756651508308</c:v>
                </c:pt>
                <c:pt idx="689" formatCode="0.0000">
                  <c:v>0.78786591799294547</c:v>
                </c:pt>
                <c:pt idx="690" formatCode="0.0000">
                  <c:v>0.78980452494627573</c:v>
                </c:pt>
                <c:pt idx="691" formatCode="0.0000">
                  <c:v>0.68846285443369115</c:v>
                </c:pt>
                <c:pt idx="692" formatCode="0.0000">
                  <c:v>0.61494905821713663</c:v>
                </c:pt>
                <c:pt idx="693" formatCode="0.0000">
                  <c:v>0.65740940842224194</c:v>
                </c:pt>
                <c:pt idx="694" formatCode="0.0000">
                  <c:v>0.80439084350679657</c:v>
                </c:pt>
                <c:pt idx="695" formatCode="0.0000">
                  <c:v>0.80568475069938827</c:v>
                </c:pt>
                <c:pt idx="696" formatCode="0.0000">
                  <c:v>0.80393482299970809</c:v>
                </c:pt>
                <c:pt idx="697" formatCode="0.0000">
                  <c:v>0.80221164337726436</c:v>
                </c:pt>
                <c:pt idx="698" formatCode="0.0000">
                  <c:v>0.80051480298108801</c:v>
                </c:pt>
                <c:pt idx="699" formatCode="0.0000">
                  <c:v>0.80079656910759067</c:v>
                </c:pt>
                <c:pt idx="700" formatCode="0.0000">
                  <c:v>0.82043823997032894</c:v>
                </c:pt>
                <c:pt idx="701" formatCode="0.0000">
                  <c:v>0.81889459613206261</c:v>
                </c:pt>
                <c:pt idx="702" formatCode="0.0000">
                  <c:v>0.81694275268124605</c:v>
                </c:pt>
                <c:pt idx="703" formatCode="0.0000">
                  <c:v>0.81502074363980848</c:v>
                </c:pt>
                <c:pt idx="704" formatCode="0.0000">
                  <c:v>0.81312811298143162</c:v>
                </c:pt>
                <c:pt idx="705" formatCode="0.0000">
                  <c:v>0.77074394325224604</c:v>
                </c:pt>
                <c:pt idx="706" formatCode="0.0000">
                  <c:v>0.67953221294277821</c:v>
                </c:pt>
                <c:pt idx="707" formatCode="0.0000">
                  <c:v>0.58951318458728885</c:v>
                </c:pt>
                <c:pt idx="708" formatCode="0.0000">
                  <c:v>0.5025776651845808</c:v>
                </c:pt>
                <c:pt idx="709" formatCode="0.0000">
                  <c:v>0.41854756787190645</c:v>
                </c:pt>
                <c:pt idx="710" formatCode="0.0000">
                  <c:v>0.33680529304311124</c:v>
                </c:pt>
                <c:pt idx="711" formatCode="0.0000">
                  <c:v>0.26171983408687494</c:v>
                </c:pt>
                <c:pt idx="712" formatCode="0.0000">
                  <c:v>0.20336466285302379</c:v>
                </c:pt>
                <c:pt idx="713" formatCode="0.0000">
                  <c:v>0.1916186743964271</c:v>
                </c:pt>
                <c:pt idx="714" formatCode="0.0000">
                  <c:v>0.18763460911824323</c:v>
                </c:pt>
                <c:pt idx="715" formatCode="0.0000">
                  <c:v>0.18496590803266461</c:v>
                </c:pt>
                <c:pt idx="716" formatCode="0.0000">
                  <c:v>0.1825424710234349</c:v>
                </c:pt>
                <c:pt idx="717" formatCode="0.0000">
                  <c:v>0.26409004992494639</c:v>
                </c:pt>
                <c:pt idx="718" formatCode="0.0000">
                  <c:v>0.19231162995210932</c:v>
                </c:pt>
                <c:pt idx="719" formatCode="0.0000">
                  <c:v>0.17797783352373797</c:v>
                </c:pt>
                <c:pt idx="720" formatCode="0.0000">
                  <c:v>0.70437888510886681</c:v>
                </c:pt>
                <c:pt idx="721" formatCode="0.0000">
                  <c:v>0.3458044580814662</c:v>
                </c:pt>
                <c:pt idx="722" formatCode="0.0000">
                  <c:v>0.28816906627446504</c:v>
                </c:pt>
                <c:pt idx="723" formatCode="0.0000">
                  <c:v>0.81502684899778099</c:v>
                </c:pt>
                <c:pt idx="724" formatCode="0.0000">
                  <c:v>0.65185802446383811</c:v>
                </c:pt>
                <c:pt idx="725" formatCode="0.0000">
                  <c:v>0.56249632966284413</c:v>
                </c:pt>
                <c:pt idx="726" formatCode="0.0000">
                  <c:v>0.83179184826420938</c:v>
                </c:pt>
                <c:pt idx="727" formatCode="0.0000">
                  <c:v>0.82964286712808555</c:v>
                </c:pt>
                <c:pt idx="728" formatCode="0.0000">
                  <c:v>0.80730816054894461</c:v>
                </c:pt>
                <c:pt idx="729" formatCode="0.0000">
                  <c:v>2.1610036036604265</c:v>
                </c:pt>
                <c:pt idx="730" formatCode="0.0000">
                  <c:v>0.88122646820291362</c:v>
                </c:pt>
                <c:pt idx="731" formatCode="0.0000">
                  <c:v>0.88114424399009672</c:v>
                </c:pt>
                <c:pt idx="732" formatCode="0.0000">
                  <c:v>0.88403720973136413</c:v>
                </c:pt>
                <c:pt idx="733" formatCode="0.0000">
                  <c:v>0.88500854126187156</c:v>
                </c:pt>
                <c:pt idx="734" formatCode="0.0000">
                  <c:v>0.88615074303424279</c:v>
                </c:pt>
                <c:pt idx="735" formatCode="0.0000">
                  <c:v>0.88683881795489472</c:v>
                </c:pt>
              </c:numCache>
            </c:numRef>
          </c:yVal>
          <c:smooth val="0"/>
          <c:extLst>
            <c:ext xmlns:c16="http://schemas.microsoft.com/office/drawing/2014/chart" uri="{C3380CC4-5D6E-409C-BE32-E72D297353CC}">
              <c16:uniqueId val="{00000003-B4F3-BF42-A654-55915CD5B9C5}"/>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Caudal (mm)</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Análisis de umbrales para caudal</a:t>
            </a:r>
          </a:p>
        </c:rich>
      </c:tx>
      <c:overlay val="0"/>
      <c:spPr>
        <a:noFill/>
        <a:ln>
          <a:noFill/>
        </a:ln>
        <a:effectLst/>
      </c:spPr>
    </c:title>
    <c:autoTitleDeleted val="0"/>
    <c:plotArea>
      <c:layout/>
      <c:scatterChart>
        <c:scatterStyle val="lineMarker"/>
        <c:varyColors val="0"/>
        <c:ser>
          <c:idx val="0"/>
          <c:order val="0"/>
          <c:tx>
            <c:strRef>
              <c:f>Escenarios!$D$12</c:f>
              <c:strCache>
                <c:ptCount val="1"/>
                <c:pt idx="0">
                  <c:v>Línea base</c:v>
                </c:pt>
              </c:strCache>
            </c:strRef>
          </c:tx>
          <c:spPr>
            <a:ln w="12700"/>
          </c:spPr>
          <c:marker>
            <c:symbol val="none"/>
          </c:marker>
          <c:xVal>
            <c:strRef>
              <c:f>Cálculos!$C:$C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Cálculos!$L:$L</c:f>
              <c:numCache>
                <c:formatCode>General</c:formatCode>
                <c:ptCount val="1048576"/>
                <c:pt idx="4">
                  <c:v>0</c:v>
                </c:pt>
                <c:pt idx="6" formatCode="0.0000">
                  <c:v>4.8871888791692042</c:v>
                </c:pt>
                <c:pt idx="7" formatCode="0.0000">
                  <c:v>1.2402707635078456</c:v>
                </c:pt>
                <c:pt idx="8" formatCode="0.0000">
                  <c:v>3.4069630251733405</c:v>
                </c:pt>
                <c:pt idx="9" formatCode="0.0000">
                  <c:v>1.3679634353679435</c:v>
                </c:pt>
                <c:pt idx="10" formatCode="0.0000">
                  <c:v>2.0361839944011195</c:v>
                </c:pt>
                <c:pt idx="11" formatCode="0.0000">
                  <c:v>4.0588912821905554</c:v>
                </c:pt>
                <c:pt idx="12" formatCode="0.0000">
                  <c:v>1.4634717200796306</c:v>
                </c:pt>
                <c:pt idx="13" formatCode="0.0000">
                  <c:v>1.3510533316465807</c:v>
                </c:pt>
                <c:pt idx="14" formatCode="0.0000">
                  <c:v>1.2425228561815767</c:v>
                </c:pt>
                <c:pt idx="15" formatCode="0.0000">
                  <c:v>1.1409328564532228</c:v>
                </c:pt>
                <c:pt idx="16" formatCode="0.0000">
                  <c:v>1.1394308338347314</c:v>
                </c:pt>
                <c:pt idx="17" formatCode="0.0000">
                  <c:v>4.2523745698346769</c:v>
                </c:pt>
                <c:pt idx="18" formatCode="0.0000">
                  <c:v>1.4468510854285785</c:v>
                </c:pt>
                <c:pt idx="19" formatCode="0.0000">
                  <c:v>1.3488024040407365</c:v>
                </c:pt>
                <c:pt idx="20" formatCode="0.0000">
                  <c:v>1.2574931945139574</c:v>
                </c:pt>
                <c:pt idx="21" formatCode="0.0000">
                  <c:v>1.1517379069802745</c:v>
                </c:pt>
                <c:pt idx="22" formatCode="0.0000">
                  <c:v>1.7920002346796047</c:v>
                </c:pt>
                <c:pt idx="23" formatCode="0.0000">
                  <c:v>1.3140963224376521</c:v>
                </c:pt>
                <c:pt idx="24" formatCode="0.0000">
                  <c:v>1.7930844363620821</c:v>
                </c:pt>
                <c:pt idx="25" formatCode="0.0000">
                  <c:v>1.5640655920268942</c:v>
                </c:pt>
                <c:pt idx="26" formatCode="0.0000">
                  <c:v>1.671083719659876</c:v>
                </c:pt>
                <c:pt idx="27" formatCode="0.0000">
                  <c:v>1.4231112545441289</c:v>
                </c:pt>
                <c:pt idx="28" formatCode="0.0000">
                  <c:v>5.0424408996804537</c:v>
                </c:pt>
                <c:pt idx="29" formatCode="0.0000">
                  <c:v>1.5995780242770654</c:v>
                </c:pt>
                <c:pt idx="30" formatCode="0.0000">
                  <c:v>1.4853231961318758</c:v>
                </c:pt>
                <c:pt idx="31" formatCode="0.0000">
                  <c:v>1.5212734575692937</c:v>
                </c:pt>
                <c:pt idx="32" formatCode="0.0000">
                  <c:v>1.4018096224573409</c:v>
                </c:pt>
                <c:pt idx="33" formatCode="0.0000">
                  <c:v>1.2937400646167148</c:v>
                </c:pt>
                <c:pt idx="34" formatCode="0.0000">
                  <c:v>1.250438641851161</c:v>
                </c:pt>
                <c:pt idx="35" formatCode="0.0000">
                  <c:v>1.3852472000754386</c:v>
                </c:pt>
                <c:pt idx="36" formatCode="0.0000">
                  <c:v>1.3236245162591782</c:v>
                </c:pt>
                <c:pt idx="37" formatCode="0.0000">
                  <c:v>1.2653155734873092</c:v>
                </c:pt>
                <c:pt idx="38" formatCode="0.0000">
                  <c:v>1.2344773589072293</c:v>
                </c:pt>
                <c:pt idx="39" formatCode="0.0000">
                  <c:v>1.1286523451630361</c:v>
                </c:pt>
                <c:pt idx="40" formatCode="0.0000">
                  <c:v>1.1413143319486712</c:v>
                </c:pt>
                <c:pt idx="41" formatCode="0.0000">
                  <c:v>1.0377235043064894</c:v>
                </c:pt>
                <c:pt idx="42" formatCode="0.0000">
                  <c:v>0.93673879180993891</c:v>
                </c:pt>
                <c:pt idx="43" formatCode="0.0000">
                  <c:v>2.6954795161585885</c:v>
                </c:pt>
                <c:pt idx="44" formatCode="0.0000">
                  <c:v>1.1439865173728199</c:v>
                </c:pt>
                <c:pt idx="45" formatCode="0.0000">
                  <c:v>1.1125518561432952</c:v>
                </c:pt>
                <c:pt idx="46" formatCode="0.0000">
                  <c:v>5.8020947759633428</c:v>
                </c:pt>
                <c:pt idx="47" formatCode="0.0000">
                  <c:v>1.464951340574532</c:v>
                </c:pt>
                <c:pt idx="48" formatCode="0.0000">
                  <c:v>1.4172034293267564</c:v>
                </c:pt>
                <c:pt idx="49" formatCode="0.0000">
                  <c:v>1.33233826293166</c:v>
                </c:pt>
                <c:pt idx="50" formatCode="0.0000">
                  <c:v>1.2244172334201997</c:v>
                </c:pt>
                <c:pt idx="51" formatCode="0.0000">
                  <c:v>1.1775524986564481</c:v>
                </c:pt>
                <c:pt idx="52" formatCode="0.0000">
                  <c:v>4.405012423741888</c:v>
                </c:pt>
                <c:pt idx="53" formatCode="0.0000">
                  <c:v>1.4966953130665421</c:v>
                </c:pt>
                <c:pt idx="54" formatCode="0.0000">
                  <c:v>2.8033310406533833</c:v>
                </c:pt>
                <c:pt idx="55" formatCode="0.0000">
                  <c:v>1.4941982684123045</c:v>
                </c:pt>
                <c:pt idx="56" formatCode="0.0000">
                  <c:v>6.8716746033597911</c:v>
                </c:pt>
                <c:pt idx="57" formatCode="0.0000">
                  <c:v>2.8999429823126537</c:v>
                </c:pt>
                <c:pt idx="58" formatCode="0.0000">
                  <c:v>2.0250129848627201</c:v>
                </c:pt>
                <c:pt idx="59" formatCode="0.0000">
                  <c:v>8.8259601113939894</c:v>
                </c:pt>
                <c:pt idx="60" formatCode="0.0000">
                  <c:v>2.5262148055986202</c:v>
                </c:pt>
                <c:pt idx="61" formatCode="0.0000">
                  <c:v>1.9357678402723884</c:v>
                </c:pt>
                <c:pt idx="62" formatCode="0.0000">
                  <c:v>1.8193494974710598</c:v>
                </c:pt>
                <c:pt idx="63" formatCode="0.0000">
                  <c:v>1.747827412771944</c:v>
                </c:pt>
                <c:pt idx="64" formatCode="0.0000">
                  <c:v>1.6525879306952638</c:v>
                </c:pt>
                <c:pt idx="65" formatCode="0.0000">
                  <c:v>1.5468292777739348</c:v>
                </c:pt>
                <c:pt idx="66" formatCode="0.0000">
                  <c:v>1.5617725190188958</c:v>
                </c:pt>
                <c:pt idx="67" formatCode="0.0000">
                  <c:v>1.4588018491234469</c:v>
                </c:pt>
                <c:pt idx="68" formatCode="0.0000">
                  <c:v>1.4474787651140879</c:v>
                </c:pt>
                <c:pt idx="69" formatCode="0.0000">
                  <c:v>1.349223898767046</c:v>
                </c:pt>
                <c:pt idx="70" formatCode="0.0000">
                  <c:v>1.5537894617422965</c:v>
                </c:pt>
                <c:pt idx="71" formatCode="0.0000">
                  <c:v>1.3531845040028769</c:v>
                </c:pt>
                <c:pt idx="72" formatCode="0.0000">
                  <c:v>12.012040290858829</c:v>
                </c:pt>
                <c:pt idx="73" formatCode="0.0000">
                  <c:v>1.9464222311368227</c:v>
                </c:pt>
                <c:pt idx="74" formatCode="0.0000">
                  <c:v>3.3783926749941289</c:v>
                </c:pt>
                <c:pt idx="75" formatCode="0.0000">
                  <c:v>2.1261154476706134</c:v>
                </c:pt>
                <c:pt idx="76" formatCode="0.0000">
                  <c:v>5.7354777116783939</c:v>
                </c:pt>
                <c:pt idx="77" formatCode="0.0000">
                  <c:v>2.6246716309973537</c:v>
                </c:pt>
                <c:pt idx="78" formatCode="0.0000">
                  <c:v>2.2083964096611153</c:v>
                </c:pt>
                <c:pt idx="79" formatCode="0.0000">
                  <c:v>2.3102845306716961</c:v>
                </c:pt>
                <c:pt idx="80" formatCode="0.0000">
                  <c:v>5.2410543396204652</c:v>
                </c:pt>
                <c:pt idx="81" formatCode="0.0000">
                  <c:v>2.2215043626763293</c:v>
                </c:pt>
                <c:pt idx="82" formatCode="0.0000">
                  <c:v>2.1812618645552657</c:v>
                </c:pt>
                <c:pt idx="83" formatCode="0.0000">
                  <c:v>2.0733782074389859</c:v>
                </c:pt>
                <c:pt idx="84" formatCode="0.0000">
                  <c:v>2.0888465640201437</c:v>
                </c:pt>
                <c:pt idx="85" formatCode="0.0000">
                  <c:v>1.9778572388277134</c:v>
                </c:pt>
                <c:pt idx="86" formatCode="0.0000">
                  <c:v>1.9309738065648938</c:v>
                </c:pt>
                <c:pt idx="87" formatCode="0.0000">
                  <c:v>1.9082022652411095</c:v>
                </c:pt>
                <c:pt idx="88" formatCode="0.0000">
                  <c:v>1.8059985943374528</c:v>
                </c:pt>
                <c:pt idx="89" formatCode="0.0000">
                  <c:v>1.7044757767716185</c:v>
                </c:pt>
                <c:pt idx="90" formatCode="0.0000">
                  <c:v>1.6078977313093716</c:v>
                </c:pt>
                <c:pt idx="91" formatCode="0.0000">
                  <c:v>1.5137983972978133</c:v>
                </c:pt>
                <c:pt idx="92" formatCode="0.0000">
                  <c:v>2.7979311589012568</c:v>
                </c:pt>
                <c:pt idx="93" formatCode="0.0000">
                  <c:v>1.6893907625651694</c:v>
                </c:pt>
                <c:pt idx="94" formatCode="0.0000">
                  <c:v>1.652795996584453</c:v>
                </c:pt>
                <c:pt idx="95" formatCode="0.0000">
                  <c:v>1.5574333568166159</c:v>
                </c:pt>
                <c:pt idx="96" formatCode="0.0000">
                  <c:v>1.4653500685957135</c:v>
                </c:pt>
                <c:pt idx="97" formatCode="0.0000">
                  <c:v>1.3756461894906167</c:v>
                </c:pt>
                <c:pt idx="98" formatCode="0.0000">
                  <c:v>1.3069977389451357</c:v>
                </c:pt>
                <c:pt idx="99" formatCode="0.0000">
                  <c:v>1.2245542231194431</c:v>
                </c:pt>
                <c:pt idx="100" formatCode="0.0000">
                  <c:v>1.1449032408259905</c:v>
                </c:pt>
                <c:pt idx="101" formatCode="0.0000">
                  <c:v>1.0707987505387293</c:v>
                </c:pt>
                <c:pt idx="102" formatCode="0.0000">
                  <c:v>1.0054378494789429</c:v>
                </c:pt>
                <c:pt idx="103" formatCode="0.0000">
                  <c:v>0.93541465507637223</c:v>
                </c:pt>
                <c:pt idx="104" formatCode="0.0000">
                  <c:v>0.91622230097380064</c:v>
                </c:pt>
                <c:pt idx="105" formatCode="0.0000">
                  <c:v>0.90553924810789743</c:v>
                </c:pt>
                <c:pt idx="106" formatCode="0.0000">
                  <c:v>0.89634208042113594</c:v>
                </c:pt>
                <c:pt idx="107" formatCode="0.0000">
                  <c:v>0.94955402043660442</c:v>
                </c:pt>
                <c:pt idx="108" formatCode="0.0000">
                  <c:v>0.94349735412397229</c:v>
                </c:pt>
                <c:pt idx="109" formatCode="0.0000">
                  <c:v>0.8808033795996264</c:v>
                </c:pt>
                <c:pt idx="110" formatCode="0.0000">
                  <c:v>0.86326403390224038</c:v>
                </c:pt>
                <c:pt idx="111" formatCode="0.0000">
                  <c:v>0.85328779561100609</c:v>
                </c:pt>
                <c:pt idx="112" formatCode="0.0000">
                  <c:v>0.84463617284142845</c:v>
                </c:pt>
                <c:pt idx="113" formatCode="0.0000">
                  <c:v>0.84104220110799444</c:v>
                </c:pt>
                <c:pt idx="114" formatCode="0.0000">
                  <c:v>0.83222427264025045</c:v>
                </c:pt>
                <c:pt idx="115" formatCode="0.0000">
                  <c:v>0.82056326317558403</c:v>
                </c:pt>
                <c:pt idx="116" formatCode="0.0000">
                  <c:v>0.81190376794947594</c:v>
                </c:pt>
                <c:pt idx="117" formatCode="0.0000">
                  <c:v>0.80789623170625358</c:v>
                </c:pt>
                <c:pt idx="118" formatCode="0.0000">
                  <c:v>0.79655094874300325</c:v>
                </c:pt>
                <c:pt idx="119" formatCode="0.0000">
                  <c:v>0.78814066647248804</c:v>
                </c:pt>
                <c:pt idx="120" formatCode="0.0000">
                  <c:v>0.78028172630365444</c:v>
                </c:pt>
                <c:pt idx="121" formatCode="0.0000">
                  <c:v>2.2991294112635776</c:v>
                </c:pt>
                <c:pt idx="122" formatCode="0.0000">
                  <c:v>1.0312425498108726</c:v>
                </c:pt>
                <c:pt idx="123" formatCode="0.0000">
                  <c:v>0.9622573312479259</c:v>
                </c:pt>
                <c:pt idx="124" formatCode="0.0000">
                  <c:v>0.89381419079026525</c:v>
                </c:pt>
                <c:pt idx="125" formatCode="0.0000">
                  <c:v>0.82927815580804798</c:v>
                </c:pt>
                <c:pt idx="126" formatCode="0.0000">
                  <c:v>0.767115768478278</c:v>
                </c:pt>
                <c:pt idx="127" formatCode="0.0000">
                  <c:v>0.73329782258802334</c:v>
                </c:pt>
                <c:pt idx="128" formatCode="0.0000">
                  <c:v>0.72171508077577107</c:v>
                </c:pt>
                <c:pt idx="129" formatCode="0.0000">
                  <c:v>0.71388080192946579</c:v>
                </c:pt>
                <c:pt idx="130" formatCode="0.0000">
                  <c:v>0.70672678438161207</c:v>
                </c:pt>
                <c:pt idx="131" formatCode="0.0000">
                  <c:v>0.69974332800958339</c:v>
                </c:pt>
                <c:pt idx="132" formatCode="0.0000">
                  <c:v>0.69284528670043133</c:v>
                </c:pt>
                <c:pt idx="133" formatCode="0.0000">
                  <c:v>0.68601796887504929</c:v>
                </c:pt>
                <c:pt idx="134" formatCode="0.0000">
                  <c:v>0.68062092630890658</c:v>
                </c:pt>
                <c:pt idx="135" formatCode="0.0000">
                  <c:v>0.67279156579298804</c:v>
                </c:pt>
                <c:pt idx="136" formatCode="0.0000">
                  <c:v>0.66597603704461239</c:v>
                </c:pt>
                <c:pt idx="137" formatCode="0.0000">
                  <c:v>0.65938309376189796</c:v>
                </c:pt>
                <c:pt idx="138" formatCode="0.0000">
                  <c:v>0.65288090387587838</c:v>
                </c:pt>
                <c:pt idx="139" formatCode="0.0000">
                  <c:v>0.64644706137166219</c:v>
                </c:pt>
                <c:pt idx="140" formatCode="0.0000">
                  <c:v>0.64007732321708699</c:v>
                </c:pt>
                <c:pt idx="141" formatCode="0.0000">
                  <c:v>0.63377046545221138</c:v>
                </c:pt>
                <c:pt idx="142" formatCode="0.0000">
                  <c:v>0.62752577021342293</c:v>
                </c:pt>
                <c:pt idx="143" formatCode="0.0000">
                  <c:v>0.6213426086889704</c:v>
                </c:pt>
                <c:pt idx="144" formatCode="0.0000">
                  <c:v>0.61522037186615908</c:v>
                </c:pt>
                <c:pt idx="145" formatCode="0.0000">
                  <c:v>0.60915845899031074</c:v>
                </c:pt>
                <c:pt idx="146" formatCode="0.0000">
                  <c:v>0.60315627560068863</c:v>
                </c:pt>
                <c:pt idx="147" formatCode="0.0000">
                  <c:v>0.59721323315607344</c:v>
                </c:pt>
                <c:pt idx="148" formatCode="0.0000">
                  <c:v>0.59132874892459564</c:v>
                </c:pt>
                <c:pt idx="149" formatCode="0.0000">
                  <c:v>0.58550224591789313</c:v>
                </c:pt>
                <c:pt idx="150" formatCode="0.0000">
                  <c:v>0.57973315283309179</c:v>
                </c:pt>
                <c:pt idx="151" formatCode="0.0000">
                  <c:v>0.57402090399654804</c:v>
                </c:pt>
                <c:pt idx="152" formatCode="0.0000">
                  <c:v>0.56836493930834242</c:v>
                </c:pt>
                <c:pt idx="153" formatCode="0.0000">
                  <c:v>0.5627647041873558</c:v>
                </c:pt>
                <c:pt idx="154" formatCode="0.0000">
                  <c:v>0.55721964951688818</c:v>
                </c:pt>
                <c:pt idx="155" formatCode="0.0000">
                  <c:v>0.55172923159081788</c:v>
                </c:pt>
                <c:pt idx="156" formatCode="0.0000">
                  <c:v>0.54629291206028885</c:v>
                </c:pt>
                <c:pt idx="157" formatCode="0.0000">
                  <c:v>0.54091015788092445</c:v>
                </c:pt>
                <c:pt idx="158" formatCode="0.0000">
                  <c:v>1.8427555368556578</c:v>
                </c:pt>
                <c:pt idx="159" formatCode="0.0000">
                  <c:v>0.84477798213534339</c:v>
                </c:pt>
                <c:pt idx="160" formatCode="0.0000">
                  <c:v>0.78481009333260165</c:v>
                </c:pt>
                <c:pt idx="161" formatCode="0.0000">
                  <c:v>0.72973734866796081</c:v>
                </c:pt>
                <c:pt idx="162" formatCode="0.0000">
                  <c:v>0.67527882889595281</c:v>
                </c:pt>
                <c:pt idx="163" formatCode="0.0000">
                  <c:v>0.62368634020413949</c:v>
                </c:pt>
                <c:pt idx="164" formatCode="0.0000">
                  <c:v>0.57335690174774578</c:v>
                </c:pt>
                <c:pt idx="165" formatCode="0.0000">
                  <c:v>0.58472691552794454</c:v>
                </c:pt>
                <c:pt idx="166" formatCode="0.0000">
                  <c:v>0.58280525244216674</c:v>
                </c:pt>
                <c:pt idx="167" formatCode="0.0000">
                  <c:v>0.54534802457845499</c:v>
                </c:pt>
                <c:pt idx="168" formatCode="0.0000">
                  <c:v>0.49724312663353282</c:v>
                </c:pt>
                <c:pt idx="169" formatCode="0.0000">
                  <c:v>0.48232519039059912</c:v>
                </c:pt>
                <c:pt idx="170" formatCode="0.0000">
                  <c:v>0.47591029540341201</c:v>
                </c:pt>
                <c:pt idx="171" formatCode="0.0000">
                  <c:v>0.47094518037761729</c:v>
                </c:pt>
                <c:pt idx="172" formatCode="0.0000">
                  <c:v>0.46625907055875698</c:v>
                </c:pt>
                <c:pt idx="173" formatCode="0.0000">
                  <c:v>0.4616573131823043</c:v>
                </c:pt>
                <c:pt idx="174" formatCode="0.0000">
                  <c:v>0.45710723331474384</c:v>
                </c:pt>
                <c:pt idx="175" formatCode="0.0000">
                  <c:v>0.45260303772385768</c:v>
                </c:pt>
                <c:pt idx="176" formatCode="0.0000">
                  <c:v>0.44814339748650484</c:v>
                </c:pt>
                <c:pt idx="177" formatCode="0.0000">
                  <c:v>0.44372772809280625</c:v>
                </c:pt>
                <c:pt idx="178" formatCode="0.0000">
                  <c:v>0.43935557214459908</c:v>
                </c:pt>
                <c:pt idx="179" formatCode="0.0000">
                  <c:v>0.43502649688734568</c:v>
                </c:pt>
                <c:pt idx="180" formatCode="0.0000">
                  <c:v>0.43074007717196333</c:v>
                </c:pt>
                <c:pt idx="181" formatCode="0.0000">
                  <c:v>0.42649589259292864</c:v>
                </c:pt>
                <c:pt idx="182" formatCode="0.0000">
                  <c:v>0.42229352697907879</c:v>
                </c:pt>
                <c:pt idx="183" formatCode="0.0000">
                  <c:v>0.41813256827515194</c:v>
                </c:pt>
                <c:pt idx="184" formatCode="0.0000">
                  <c:v>0.4140126084884983</c:v>
                </c:pt>
                <c:pt idx="185" formatCode="0.0000">
                  <c:v>0.40993324364693723</c:v>
                </c:pt>
                <c:pt idx="186" formatCode="0.0000">
                  <c:v>0.40589407375879177</c:v>
                </c:pt>
                <c:pt idx="187" formatCode="0.0000">
                  <c:v>0.40189470277361</c:v>
                </c:pt>
                <c:pt idx="188" formatCode="0.0000">
                  <c:v>0.39793473854332134</c:v>
                </c:pt>
                <c:pt idx="189" formatCode="0.0000">
                  <c:v>0.39401379278378351</c:v>
                </c:pt>
                <c:pt idx="190" formatCode="0.0000">
                  <c:v>0.39013148103671108</c:v>
                </c:pt>
                <c:pt idx="191" formatCode="0.0000">
                  <c:v>0.38628742263197718</c:v>
                </c:pt>
                <c:pt idx="192" formatCode="0.0000">
                  <c:v>0.38248124065028843</c:v>
                </c:pt>
                <c:pt idx="193" formatCode="0.0000">
                  <c:v>0.37871256188622709</c:v>
                </c:pt>
                <c:pt idx="194" formatCode="0.0000">
                  <c:v>0.37498101681165746</c:v>
                </c:pt>
                <c:pt idx="195" formatCode="0.0000">
                  <c:v>0.40766641943381204</c:v>
                </c:pt>
                <c:pt idx="196" formatCode="0.0000">
                  <c:v>0.37366466128510628</c:v>
                </c:pt>
                <c:pt idx="197" formatCode="0.0000">
                  <c:v>0.36500726619578538</c:v>
                </c:pt>
                <c:pt idx="198" formatCode="0.0000">
                  <c:v>0.36058513182688923</c:v>
                </c:pt>
                <c:pt idx="199" formatCode="0.0000">
                  <c:v>0.35689519848815426</c:v>
                </c:pt>
                <c:pt idx="200" formatCode="0.0000">
                  <c:v>0.35335589145778507</c:v>
                </c:pt>
                <c:pt idx="201" formatCode="0.0000">
                  <c:v>0.3498704193606908</c:v>
                </c:pt>
                <c:pt idx="202" formatCode="0.0000">
                  <c:v>0.34642243681854346</c:v>
                </c:pt>
                <c:pt idx="203" formatCode="0.0000">
                  <c:v>0.34300895016641791</c:v>
                </c:pt>
                <c:pt idx="204" formatCode="0.0000">
                  <c:v>0.34099173088913554</c:v>
                </c:pt>
                <c:pt idx="205" formatCode="0.0000">
                  <c:v>0.3501563400313874</c:v>
                </c:pt>
                <c:pt idx="206" formatCode="0.0000">
                  <c:v>0.53371655922175254</c:v>
                </c:pt>
                <c:pt idx="207" formatCode="0.0000">
                  <c:v>0.83604916134534302</c:v>
                </c:pt>
                <c:pt idx="208" formatCode="0.0000">
                  <c:v>0.59350733940572209</c:v>
                </c:pt>
                <c:pt idx="209" formatCode="0.0000">
                  <c:v>0.53862406294966347</c:v>
                </c:pt>
                <c:pt idx="210" formatCode="0.0000">
                  <c:v>0.48446213443817782</c:v>
                </c:pt>
                <c:pt idx="211" formatCode="0.0000">
                  <c:v>0.431852774132372</c:v>
                </c:pt>
                <c:pt idx="212" formatCode="0.0000">
                  <c:v>0.38196848283637064</c:v>
                </c:pt>
                <c:pt idx="213" formatCode="0.0000">
                  <c:v>0.33359144003809027</c:v>
                </c:pt>
                <c:pt idx="214" formatCode="0.0000">
                  <c:v>0.31141346910853623</c:v>
                </c:pt>
                <c:pt idx="215" formatCode="0.0000">
                  <c:v>0.30521033234315281</c:v>
                </c:pt>
                <c:pt idx="216" formatCode="0.0000">
                  <c:v>0.30168286069011552</c:v>
                </c:pt>
                <c:pt idx="217" formatCode="0.0000">
                  <c:v>0.29862399390992017</c:v>
                </c:pt>
                <c:pt idx="218" formatCode="0.0000">
                  <c:v>0.29566725799295751</c:v>
                </c:pt>
                <c:pt idx="219" formatCode="0.0000">
                  <c:v>0.29547669512745139</c:v>
                </c:pt>
                <c:pt idx="220" formatCode="0.0000">
                  <c:v>0.29031884785640777</c:v>
                </c:pt>
                <c:pt idx="221" formatCode="0.0000">
                  <c:v>0.28708550026068269</c:v>
                </c:pt>
                <c:pt idx="222" formatCode="0.0000">
                  <c:v>0.28419492288732801</c:v>
                </c:pt>
                <c:pt idx="223" formatCode="0.0000">
                  <c:v>0.32690789698856632</c:v>
                </c:pt>
                <c:pt idx="224" formatCode="0.0000">
                  <c:v>0.28616416655060573</c:v>
                </c:pt>
                <c:pt idx="225" formatCode="0.0000">
                  <c:v>0.28120579606886287</c:v>
                </c:pt>
                <c:pt idx="226" formatCode="0.0000">
                  <c:v>0.27403275187684767</c:v>
                </c:pt>
                <c:pt idx="227" formatCode="0.0000">
                  <c:v>0.27060214761960605</c:v>
                </c:pt>
                <c:pt idx="228" formatCode="0.0000">
                  <c:v>0.26781462466699835</c:v>
                </c:pt>
                <c:pt idx="229" formatCode="0.0000">
                  <c:v>0.26515566932001383</c:v>
                </c:pt>
                <c:pt idx="230" formatCode="0.0000">
                  <c:v>0.26390223654449724</c:v>
                </c:pt>
                <c:pt idx="231" formatCode="0.0000">
                  <c:v>0.26017836578991882</c:v>
                </c:pt>
                <c:pt idx="232" formatCode="0.0000">
                  <c:v>0.25742832378085118</c:v>
                </c:pt>
                <c:pt idx="233" formatCode="0.0000">
                  <c:v>0.25486088359117698</c:v>
                </c:pt>
                <c:pt idx="234" formatCode="0.0000">
                  <c:v>0.3135763025818642</c:v>
                </c:pt>
                <c:pt idx="235" formatCode="0.0000">
                  <c:v>0.25997710466887197</c:v>
                </c:pt>
                <c:pt idx="236" formatCode="0.0000">
                  <c:v>0.24907448369106713</c:v>
                </c:pt>
                <c:pt idx="237" formatCode="0.0000">
                  <c:v>0.24523621778820492</c:v>
                </c:pt>
                <c:pt idx="238" formatCode="0.0000">
                  <c:v>0.24259017848464651</c:v>
                </c:pt>
                <c:pt idx="239" formatCode="0.0000">
                  <c:v>0.24016176933792502</c:v>
                </c:pt>
                <c:pt idx="240" formatCode="0.0000">
                  <c:v>0.23778907433304064</c:v>
                </c:pt>
                <c:pt idx="241" formatCode="0.0000">
                  <c:v>0.23544503258368057</c:v>
                </c:pt>
                <c:pt idx="242" formatCode="0.0000">
                  <c:v>0.2331249624715501</c:v>
                </c:pt>
                <c:pt idx="243" formatCode="0.0000">
                  <c:v>0.23082789779620866</c:v>
                </c:pt>
                <c:pt idx="244" formatCode="0.0000">
                  <c:v>0.22855349074572498</c:v>
                </c:pt>
                <c:pt idx="245" formatCode="0.0000">
                  <c:v>0.22630149796861282</c:v>
                </c:pt>
                <c:pt idx="246" formatCode="0.0000">
                  <c:v>0.22407169527629267</c:v>
                </c:pt>
                <c:pt idx="247" formatCode="0.0000">
                  <c:v>0.22186386347110892</c:v>
                </c:pt>
                <c:pt idx="248" formatCode="0.0000">
                  <c:v>0.21967778597683785</c:v>
                </c:pt>
                <c:pt idx="249" formatCode="0.0000">
                  <c:v>0.21751324842783273</c:v>
                </c:pt>
                <c:pt idx="250" formatCode="0.0000">
                  <c:v>0.2153700385833538</c:v>
                </c:pt>
                <c:pt idx="251" formatCode="0.0000">
                  <c:v>0.21324794629602883</c:v>
                </c:pt>
                <c:pt idx="252" formatCode="0.0000">
                  <c:v>0.21114676348946765</c:v>
                </c:pt>
                <c:pt idx="253" formatCode="0.0000">
                  <c:v>0.20906628413756462</c:v>
                </c:pt>
                <c:pt idx="254" formatCode="0.0000">
                  <c:v>0.20700630424424779</c:v>
                </c:pt>
                <c:pt idx="255" formatCode="0.0000">
                  <c:v>0.20496662182346889</c:v>
                </c:pt>
                <c:pt idx="256" formatCode="0.0000">
                  <c:v>0.20294703687939639</c:v>
                </c:pt>
                <c:pt idx="257" formatCode="0.0000">
                  <c:v>0.20094735138680556</c:v>
                </c:pt>
                <c:pt idx="258" formatCode="0.0000">
                  <c:v>0.19896736927166123</c:v>
                </c:pt>
                <c:pt idx="259" formatCode="0.0000">
                  <c:v>0.19700689639189239</c:v>
                </c:pt>
                <c:pt idx="260" formatCode="0.0000">
                  <c:v>0.1950657405183561</c:v>
                </c:pt>
                <c:pt idx="261" formatCode="0.0000">
                  <c:v>0.19314371131598909</c:v>
                </c:pt>
                <c:pt idx="262" formatCode="0.0000">
                  <c:v>0.19124062032514477</c:v>
                </c:pt>
                <c:pt idx="263" formatCode="0.0000">
                  <c:v>0.19276264805062956</c:v>
                </c:pt>
                <c:pt idx="264" formatCode="0.0000">
                  <c:v>0.18805574845862072</c:v>
                </c:pt>
                <c:pt idx="265" formatCode="0.0000">
                  <c:v>0.18573691362906825</c:v>
                </c:pt>
                <c:pt idx="266" formatCode="0.0000">
                  <c:v>0.18382949770260068</c:v>
                </c:pt>
                <c:pt idx="267" formatCode="0.0000">
                  <c:v>0.18200535402346268</c:v>
                </c:pt>
                <c:pt idx="268" formatCode="0.0000">
                  <c:v>0.18020988331305393</c:v>
                </c:pt>
                <c:pt idx="269" formatCode="0.0000">
                  <c:v>0.17843387919690268</c:v>
                </c:pt>
                <c:pt idx="270" formatCode="0.0000">
                  <c:v>0.17667566907463197</c:v>
                </c:pt>
                <c:pt idx="271" formatCode="0.0000">
                  <c:v>0.17493483190069542</c:v>
                </c:pt>
                <c:pt idx="272" formatCode="0.0000">
                  <c:v>0.18683662415196553</c:v>
                </c:pt>
                <c:pt idx="273" formatCode="0.0000">
                  <c:v>0.30038080268316125</c:v>
                </c:pt>
                <c:pt idx="274" formatCode="0.0000">
                  <c:v>0.20474695056653988</c:v>
                </c:pt>
                <c:pt idx="275" formatCode="0.0000">
                  <c:v>0.17393791430853422</c:v>
                </c:pt>
                <c:pt idx="276" formatCode="0.0000">
                  <c:v>0.1674464875825345</c:v>
                </c:pt>
                <c:pt idx="277" formatCode="0.0000">
                  <c:v>0.16500382419650567</c:v>
                </c:pt>
                <c:pt idx="278" formatCode="0.0000">
                  <c:v>0.16324645233120982</c:v>
                </c:pt>
                <c:pt idx="279" formatCode="0.0000">
                  <c:v>0.16161611724918737</c:v>
                </c:pt>
                <c:pt idx="280" formatCode="0.0000">
                  <c:v>0.16002005294362295</c:v>
                </c:pt>
                <c:pt idx="281" formatCode="0.0000">
                  <c:v>0.15844273619220633</c:v>
                </c:pt>
                <c:pt idx="282" formatCode="0.0000">
                  <c:v>0.15688146243736611</c:v>
                </c:pt>
                <c:pt idx="283" formatCode="0.0000">
                  <c:v>0.15533565547172296</c:v>
                </c:pt>
                <c:pt idx="284" formatCode="0.0000">
                  <c:v>0.15380509351404403</c:v>
                </c:pt>
                <c:pt idx="285" formatCode="0.0000">
                  <c:v>0.15228961483842907</c:v>
                </c:pt>
                <c:pt idx="286" formatCode="0.0000">
                  <c:v>0.15078906891524829</c:v>
                </c:pt>
                <c:pt idx="287" formatCode="0.0000">
                  <c:v>0.14930330829152061</c:v>
                </c:pt>
                <c:pt idx="288" formatCode="0.0000">
                  <c:v>0.18369309061809569</c:v>
                </c:pt>
                <c:pt idx="289" formatCode="0.0000">
                  <c:v>0.15437000840394163</c:v>
                </c:pt>
                <c:pt idx="290" formatCode="0.0000">
                  <c:v>0.44042950335227282</c:v>
                </c:pt>
                <c:pt idx="291" formatCode="0.0000">
                  <c:v>0.33482348248531368</c:v>
                </c:pt>
                <c:pt idx="292" formatCode="0.0000">
                  <c:v>4.3443213146002231</c:v>
                </c:pt>
                <c:pt idx="293" formatCode="0.0000">
                  <c:v>0.88532264092912827</c:v>
                </c:pt>
                <c:pt idx="294" formatCode="0.0000">
                  <c:v>2.378199451723304</c:v>
                </c:pt>
                <c:pt idx="295" formatCode="0.0000">
                  <c:v>1.0533583298149647</c:v>
                </c:pt>
                <c:pt idx="296" formatCode="0.0000">
                  <c:v>0.95206501532720855</c:v>
                </c:pt>
                <c:pt idx="297" formatCode="0.0000">
                  <c:v>1.5234885273346805</c:v>
                </c:pt>
                <c:pt idx="298" formatCode="0.0000">
                  <c:v>1.1398530708887504</c:v>
                </c:pt>
                <c:pt idx="299" formatCode="0.0000">
                  <c:v>1.0341304251894503</c:v>
                </c:pt>
                <c:pt idx="300" formatCode="0.0000">
                  <c:v>1.0172200830172655</c:v>
                </c:pt>
                <c:pt idx="301" formatCode="0.0000">
                  <c:v>1.0238081828020138</c:v>
                </c:pt>
                <c:pt idx="302" formatCode="0.0000">
                  <c:v>0.98715449919325415</c:v>
                </c:pt>
                <c:pt idx="303" formatCode="0.0000">
                  <c:v>1.1883347799686494</c:v>
                </c:pt>
                <c:pt idx="304" formatCode="0.0000">
                  <c:v>1.0394554454988603</c:v>
                </c:pt>
                <c:pt idx="305" formatCode="0.0000">
                  <c:v>0.9463809171350559</c:v>
                </c:pt>
                <c:pt idx="306" formatCode="0.0000">
                  <c:v>0.89178320758194862</c:v>
                </c:pt>
                <c:pt idx="307" formatCode="0.0000">
                  <c:v>0.79147042123295741</c:v>
                </c:pt>
                <c:pt idx="308" formatCode="0.0000">
                  <c:v>0.78176336424835235</c:v>
                </c:pt>
                <c:pt idx="309" formatCode="0.0000">
                  <c:v>0.68602828733172938</c:v>
                </c:pt>
                <c:pt idx="310" formatCode="0.0000">
                  <c:v>0.60767493036236597</c:v>
                </c:pt>
                <c:pt idx="311" formatCode="0.0000">
                  <c:v>0.59306837234963894</c:v>
                </c:pt>
                <c:pt idx="312" formatCode="0.0000">
                  <c:v>0.50334353328569437</c:v>
                </c:pt>
                <c:pt idx="313" formatCode="0.0000">
                  <c:v>0.50626384331219565</c:v>
                </c:pt>
                <c:pt idx="314" formatCode="0.0000">
                  <c:v>0.45591718863376779</c:v>
                </c:pt>
                <c:pt idx="315" formatCode="0.0000">
                  <c:v>0.37403188459715186</c:v>
                </c:pt>
                <c:pt idx="316" formatCode="0.0000">
                  <c:v>0.35995332675010683</c:v>
                </c:pt>
                <c:pt idx="317" formatCode="0.0000">
                  <c:v>0.27815729287084034</c:v>
                </c:pt>
                <c:pt idx="318" formatCode="0.0000">
                  <c:v>0.2119665557828172</c:v>
                </c:pt>
                <c:pt idx="319" formatCode="0.0000">
                  <c:v>0.1353769240587836</c:v>
                </c:pt>
                <c:pt idx="320" formatCode="0.0000">
                  <c:v>0.11210229412281303</c:v>
                </c:pt>
                <c:pt idx="321" formatCode="0.0000">
                  <c:v>0.10735695951734545</c:v>
                </c:pt>
                <c:pt idx="322" formatCode="0.0000">
                  <c:v>0.12204557292808696</c:v>
                </c:pt>
                <c:pt idx="323" formatCode="0.0000">
                  <c:v>0.11135411753211484</c:v>
                </c:pt>
                <c:pt idx="324" formatCode="0.0000">
                  <c:v>1.8915034652202591</c:v>
                </c:pt>
                <c:pt idx="325" formatCode="0.0000">
                  <c:v>1.2388958899395528</c:v>
                </c:pt>
                <c:pt idx="326" formatCode="0.0000">
                  <c:v>0.5888531001826105</c:v>
                </c:pt>
                <c:pt idx="327" formatCode="0.0000">
                  <c:v>0.5168482161613569</c:v>
                </c:pt>
                <c:pt idx="328" formatCode="0.0000">
                  <c:v>0.56079454893821024</c:v>
                </c:pt>
                <c:pt idx="329" formatCode="0.0000">
                  <c:v>2.3516670782777394</c:v>
                </c:pt>
                <c:pt idx="330" formatCode="0.0000">
                  <c:v>1.2148860618905619</c:v>
                </c:pt>
                <c:pt idx="331" formatCode="0.0000">
                  <c:v>0.90269934264679108</c:v>
                </c:pt>
                <c:pt idx="332" formatCode="0.0000">
                  <c:v>0.79989177153695379</c:v>
                </c:pt>
                <c:pt idx="333" formatCode="0.0000">
                  <c:v>0.70248415964741207</c:v>
                </c:pt>
                <c:pt idx="334" formatCode="0.0000">
                  <c:v>1.1448040765914964</c:v>
                </c:pt>
                <c:pt idx="335" formatCode="0.0000">
                  <c:v>2.4148702256221535</c:v>
                </c:pt>
                <c:pt idx="336" formatCode="0.0000">
                  <c:v>1.0472913906409866</c:v>
                </c:pt>
                <c:pt idx="337" formatCode="0.0000">
                  <c:v>0.93970127022652816</c:v>
                </c:pt>
                <c:pt idx="338" formatCode="0.0000">
                  <c:v>0.83768084681454713</c:v>
                </c:pt>
                <c:pt idx="339" formatCode="0.0000">
                  <c:v>0.74074283585909351</c:v>
                </c:pt>
                <c:pt idx="340" formatCode="0.0000">
                  <c:v>0.64849233962118824</c:v>
                </c:pt>
                <c:pt idx="341" formatCode="0.0000">
                  <c:v>0.55913737443111211</c:v>
                </c:pt>
                <c:pt idx="342" formatCode="0.0000">
                  <c:v>0.47094684714623003</c:v>
                </c:pt>
                <c:pt idx="343" formatCode="0.0000">
                  <c:v>0.38581199563484608</c:v>
                </c:pt>
                <c:pt idx="344" formatCode="0.0000">
                  <c:v>0.30355515732913257</c:v>
                </c:pt>
                <c:pt idx="345" formatCode="0.0000">
                  <c:v>0.22355915044365551</c:v>
                </c:pt>
                <c:pt idx="346" formatCode="0.0000">
                  <c:v>0.15019337981246475</c:v>
                </c:pt>
                <c:pt idx="347" formatCode="0.0000">
                  <c:v>9.3531722452745727E-2</c:v>
                </c:pt>
                <c:pt idx="348" formatCode="0.0000">
                  <c:v>8.3453472404566978E-2</c:v>
                </c:pt>
                <c:pt idx="349" formatCode="0.0000">
                  <c:v>8.1111762966515816E-2</c:v>
                </c:pt>
                <c:pt idx="350" formatCode="0.0000">
                  <c:v>8.0060422055388797E-2</c:v>
                </c:pt>
                <c:pt idx="351" formatCode="0.0000">
                  <c:v>7.922973055423628E-2</c:v>
                </c:pt>
                <c:pt idx="352" formatCode="0.0000">
                  <c:v>0.1623458154835884</c:v>
                </c:pt>
                <c:pt idx="353" formatCode="0.0000">
                  <c:v>9.211203152007677E-2</c:v>
                </c:pt>
                <c:pt idx="354" formatCode="0.0000">
                  <c:v>7.9299364907217298E-2</c:v>
                </c:pt>
                <c:pt idx="355" formatCode="0.0000">
                  <c:v>0.607198398387788</c:v>
                </c:pt>
                <c:pt idx="356" formatCode="0.0000">
                  <c:v>0.25009915814329237</c:v>
                </c:pt>
                <c:pt idx="357" formatCode="0.0000">
                  <c:v>0.19391650543143452</c:v>
                </c:pt>
                <c:pt idx="358" formatCode="0.0000">
                  <c:v>3.1559128276070925</c:v>
                </c:pt>
                <c:pt idx="359" formatCode="0.0000">
                  <c:v>0.52811181362088067</c:v>
                </c:pt>
                <c:pt idx="360" formatCode="0.0000">
                  <c:v>0.4406317669597466</c:v>
                </c:pt>
                <c:pt idx="361" formatCode="0.0000">
                  <c:v>2.4750872343856369</c:v>
                </c:pt>
                <c:pt idx="362" formatCode="0.0000">
                  <c:v>0.7649123928677739</c:v>
                </c:pt>
                <c:pt idx="363" formatCode="0.0000">
                  <c:v>0.66923971202140531</c:v>
                </c:pt>
                <c:pt idx="364" formatCode="0.0000">
                  <c:v>5.9163652872037442</c:v>
                </c:pt>
                <c:pt idx="365" formatCode="0.0000">
                  <c:v>1.2250087596491506</c:v>
                </c:pt>
                <c:pt idx="366" formatCode="0.0000">
                  <c:v>1.2013980197455998</c:v>
                </c:pt>
                <c:pt idx="367" formatCode="0.0000">
                  <c:v>1.3980872587067377</c:v>
                </c:pt>
                <c:pt idx="368" formatCode="0.0000">
                  <c:v>1.2666394319031629</c:v>
                </c:pt>
                <c:pt idx="369" formatCode="0.0000">
                  <c:v>1.2790179504359982</c:v>
                </c:pt>
                <c:pt idx="370" formatCode="0.0000">
                  <c:v>1.2422511247365451</c:v>
                </c:pt>
                <c:pt idx="371" formatCode="0.0000">
                  <c:v>4.9502072551809349</c:v>
                </c:pt>
                <c:pt idx="372" formatCode="0.0000">
                  <c:v>1.3025584522743099</c:v>
                </c:pt>
                <c:pt idx="373" formatCode="0.0000">
                  <c:v>3.4654187455914167</c:v>
                </c:pt>
                <c:pt idx="374" formatCode="0.0000">
                  <c:v>1.4258467888625685</c:v>
                </c:pt>
                <c:pt idx="375" formatCode="0.0000">
                  <c:v>2.0936029000304237</c:v>
                </c:pt>
                <c:pt idx="376" formatCode="0.0000">
                  <c:v>4.115740818643892</c:v>
                </c:pt>
                <c:pt idx="377" formatCode="0.0000">
                  <c:v>1.5197611085572653</c:v>
                </c:pt>
                <c:pt idx="378" formatCode="0.0000">
                  <c:v>1.4067880912820636</c:v>
                </c:pt>
                <c:pt idx="379" formatCode="0.0000">
                  <c:v>1.2977084517318163</c:v>
                </c:pt>
                <c:pt idx="380" formatCode="0.0000">
                  <c:v>1.1955746988341127</c:v>
                </c:pt>
                <c:pt idx="381" formatCode="0.0000">
                  <c:v>1.1935342806515041</c:v>
                </c:pt>
                <c:pt idx="382" formatCode="0.0000">
                  <c:v>4.305945025823152</c:v>
                </c:pt>
                <c:pt idx="383" formatCode="0.0000">
                  <c:v>1.499893698838775</c:v>
                </c:pt>
                <c:pt idx="384" formatCode="0.0000">
                  <c:v>1.4013223758352491</c:v>
                </c:pt>
                <c:pt idx="385" formatCode="0.0000">
                  <c:v>1.3094956744089237</c:v>
                </c:pt>
                <c:pt idx="386" formatCode="0.0000">
                  <c:v>1.2032279939503225</c:v>
                </c:pt>
                <c:pt idx="387" formatCode="0.0000">
                  <c:v>1.8429829774578257</c:v>
                </c:pt>
                <c:pt idx="388" formatCode="0.0000">
                  <c:v>1.3645767200106458</c:v>
                </c:pt>
                <c:pt idx="389" formatCode="0.0000">
                  <c:v>1.843067438460126</c:v>
                </c:pt>
                <c:pt idx="390" formatCode="0.0000">
                  <c:v>1.6135560969389413</c:v>
                </c:pt>
                <c:pt idx="391" formatCode="0.0000">
                  <c:v>1.7200865829333651</c:v>
                </c:pt>
                <c:pt idx="392" formatCode="0.0000">
                  <c:v>1.4716312809341061</c:v>
                </c:pt>
                <c:pt idx="393" formatCode="0.0000">
                  <c:v>5.0904828466907448</c:v>
                </c:pt>
                <c:pt idx="394" formatCode="0.0000">
                  <c:v>1.6471466025407679</c:v>
                </c:pt>
                <c:pt idx="395" formatCode="0.0000">
                  <c:v>1.5324230698639965</c:v>
                </c:pt>
                <c:pt idx="396" formatCode="0.0000">
                  <c:v>1.5679092450272192</c:v>
                </c:pt>
                <c:pt idx="397" formatCode="0.0000">
                  <c:v>1.4479858963936676</c:v>
                </c:pt>
                <c:pt idx="398" formatCode="0.0000">
                  <c:v>1.3394613527276182</c:v>
                </c:pt>
                <c:pt idx="399" formatCode="0.0000">
                  <c:v>1.2957094272203482</c:v>
                </c:pt>
                <c:pt idx="400" formatCode="0.0000">
                  <c:v>1.430071921613725</c:v>
                </c:pt>
                <c:pt idx="401" formatCode="0.0000">
                  <c:v>1.3680075691397342</c:v>
                </c:pt>
                <c:pt idx="402" formatCode="0.0000">
                  <c:v>1.3092613095766161</c:v>
                </c:pt>
                <c:pt idx="403" formatCode="0.0000">
                  <c:v>1.2779900871917922</c:v>
                </c:pt>
                <c:pt idx="404" formatCode="0.0000">
                  <c:v>1.1717363321718894</c:v>
                </c:pt>
                <c:pt idx="405" formatCode="0.0000">
                  <c:v>1.1839738021717221</c:v>
                </c:pt>
                <c:pt idx="406" formatCode="0.0000">
                  <c:v>1.0799626406087408</c:v>
                </c:pt>
                <c:pt idx="407" formatCode="0.0000">
                  <c:v>0.97856173584162787</c:v>
                </c:pt>
                <c:pt idx="408" formatCode="0.0000">
                  <c:v>2.7368903687612862</c:v>
                </c:pt>
                <c:pt idx="409" formatCode="0.0000">
                  <c:v>1.1849893389815285</c:v>
                </c:pt>
                <c:pt idx="410" formatCode="0.0000">
                  <c:v>1.1531506671845839</c:v>
                </c:pt>
                <c:pt idx="411" formatCode="0.0000">
                  <c:v>5.8422935572496169</c:v>
                </c:pt>
                <c:pt idx="412" formatCode="0.0000">
                  <c:v>1.5047540336941885</c:v>
                </c:pt>
                <c:pt idx="413" formatCode="0.0000">
                  <c:v>1.4566139370308417</c:v>
                </c:pt>
                <c:pt idx="414" formatCode="0.0000">
                  <c:v>1.3713604495164853</c:v>
                </c:pt>
                <c:pt idx="415" formatCode="0.0000">
                  <c:v>1.2630549251062437</c:v>
                </c:pt>
                <c:pt idx="416" formatCode="0.0000">
                  <c:v>1.2158094839635281</c:v>
                </c:pt>
                <c:pt idx="417" formatCode="0.0000">
                  <c:v>4.4428924538606314</c:v>
                </c:pt>
                <c:pt idx="418" formatCode="0.0000">
                  <c:v>1.5342021022262053</c:v>
                </c:pt>
                <c:pt idx="419" formatCode="0.0000">
                  <c:v>2.8404682664860359</c:v>
                </c:pt>
                <c:pt idx="420" formatCode="0.0000">
                  <c:v>1.5309695723134296</c:v>
                </c:pt>
                <c:pt idx="421" formatCode="0.0000">
                  <c:v>6.9080835908453357</c:v>
                </c:pt>
                <c:pt idx="422" formatCode="0.0000">
                  <c:v>2.9359932233725585</c:v>
                </c:pt>
                <c:pt idx="423" formatCode="0.0000">
                  <c:v>2.0607080143109631</c:v>
                </c:pt>
                <c:pt idx="424" formatCode="0.0000">
                  <c:v>8.8613034292151855</c:v>
                </c:pt>
                <c:pt idx="425" formatCode="0.0000">
                  <c:v>2.5612098772912022</c:v>
                </c:pt>
                <c:pt idx="426" formatCode="0.0000">
                  <c:v>1.9704180971884062</c:v>
                </c:pt>
                <c:pt idx="427" formatCode="0.0000">
                  <c:v>1.8536583371526365</c:v>
                </c:pt>
                <c:pt idx="428" formatCode="0.0000">
                  <c:v>1.7817981992844092</c:v>
                </c:pt>
                <c:pt idx="429" formatCode="0.0000">
                  <c:v>1.6862239949570106</c:v>
                </c:pt>
                <c:pt idx="430" formatCode="0.0000">
                  <c:v>1.5801339178830243</c:v>
                </c:pt>
                <c:pt idx="431" formatCode="0.0000">
                  <c:v>1.5947490005764433</c:v>
                </c:pt>
                <c:pt idx="432" formatCode="0.0000">
                  <c:v>1.4914534055538216</c:v>
                </c:pt>
                <c:pt idx="433" formatCode="0.0000">
                  <c:v>1.4798085979819597</c:v>
                </c:pt>
                <c:pt idx="434" formatCode="0.0000">
                  <c:v>1.3812351780913044</c:v>
                </c:pt>
                <c:pt idx="435" formatCode="0.0000">
                  <c:v>1.58548532630688</c:v>
                </c:pt>
                <c:pt idx="436" formatCode="0.0000">
                  <c:v>1.3845680616645386</c:v>
                </c:pt>
                <c:pt idx="437" formatCode="0.0000">
                  <c:v>12.04311461885187</c:v>
                </c:pt>
                <c:pt idx="438" formatCode="0.0000">
                  <c:v>1.9771903763748193</c:v>
                </c:pt>
                <c:pt idx="439" formatCode="0.0000">
                  <c:v>3.4088576543686946</c:v>
                </c:pt>
                <c:pt idx="440" formatCode="0.0000">
                  <c:v>2.1562802483472088</c:v>
                </c:pt>
                <c:pt idx="441" formatCode="0.0000">
                  <c:v>5.7653452913892274</c:v>
                </c:pt>
                <c:pt idx="442" formatCode="0.0000">
                  <c:v>2.6542449183313925</c:v>
                </c:pt>
                <c:pt idx="443" formatCode="0.0000">
                  <c:v>2.2376783043512436</c:v>
                </c:pt>
                <c:pt idx="444" formatCode="0.0000">
                  <c:v>2.3392779038790392</c:v>
                </c:pt>
                <c:pt idx="445" formatCode="0.0000">
                  <c:v>5.2697620342159128</c:v>
                </c:pt>
                <c:pt idx="446" formatCode="0.0000">
                  <c:v>2.2499291935192876</c:v>
                </c:pt>
                <c:pt idx="447" formatCode="0.0000">
                  <c:v>2.2094066187696613</c:v>
                </c:pt>
                <c:pt idx="448" formatCode="0.0000">
                  <c:v>2.1012456446865486</c:v>
                </c:pt>
                <c:pt idx="449" formatCode="0.0000">
                  <c:v>2.1164394167709997</c:v>
                </c:pt>
                <c:pt idx="450" formatCode="0.0000">
                  <c:v>2.0051782126283095</c:v>
                </c:pt>
                <c:pt idx="451" formatCode="0.0000">
                  <c:v>1.9580255803032833</c:v>
                </c:pt>
                <c:pt idx="452" formatCode="0.0000">
                  <c:v>1.9349874914096243</c:v>
                </c:pt>
                <c:pt idx="453" formatCode="0.0000">
                  <c:v>1.8325198992927854</c:v>
                </c:pt>
                <c:pt idx="454" formatCode="0.0000">
                  <c:v>1.7307357609923435</c:v>
                </c:pt>
                <c:pt idx="455" formatCode="0.0000">
                  <c:v>1.6338989696509287</c:v>
                </c:pt>
                <c:pt idx="456" formatCode="0.0000">
                  <c:v>1.5395434392449783</c:v>
                </c:pt>
                <c:pt idx="457" formatCode="0.0000">
                  <c:v>2.8234225288181252</c:v>
                </c:pt>
                <c:pt idx="458" formatCode="0.0000">
                  <c:v>1.7146309599426761</c:v>
                </c:pt>
                <c:pt idx="459" formatCode="0.0000">
                  <c:v>1.6777874962854522</c:v>
                </c:pt>
                <c:pt idx="460" formatCode="0.0000">
                  <c:v>1.5821786093185497</c:v>
                </c:pt>
                <c:pt idx="461" formatCode="0.0000">
                  <c:v>1.4898515002308859</c:v>
                </c:pt>
                <c:pt idx="462" formatCode="0.0000">
                  <c:v>1.3999062026841016</c:v>
                </c:pt>
                <c:pt idx="463" formatCode="0.0000">
                  <c:v>1.3310187124503403</c:v>
                </c:pt>
                <c:pt idx="464" formatCode="0.0000">
                  <c:v>1.2483385122513506</c:v>
                </c:pt>
                <c:pt idx="465" formatCode="0.0000">
                  <c:v>1.168453177692105</c:v>
                </c:pt>
                <c:pt idx="466" formatCode="0.0000">
                  <c:v>1.0941166442677441</c:v>
                </c:pt>
                <c:pt idx="467" formatCode="0.0000">
                  <c:v>1.0285259864471563</c:v>
                </c:pt>
                <c:pt idx="468" formatCode="0.0000">
                  <c:v>0.95827529913187237</c:v>
                </c:pt>
                <c:pt idx="469" formatCode="0.0000">
                  <c:v>0.93885769365844074</c:v>
                </c:pt>
                <c:pt idx="470" formatCode="0.0000">
                  <c:v>0.92795160887708539</c:v>
                </c:pt>
                <c:pt idx="471" formatCode="0.0000">
                  <c:v>0.91853360686145658</c:v>
                </c:pt>
                <c:pt idx="472" formatCode="0.0000">
                  <c:v>0.97152688848129887</c:v>
                </c:pt>
                <c:pt idx="473" formatCode="0.0000">
                  <c:v>0.9652537182662928</c:v>
                </c:pt>
                <c:pt idx="474" formatCode="0.0000">
                  <c:v>0.90234537310409035</c:v>
                </c:pt>
                <c:pt idx="475" formatCode="0.0000">
                  <c:v>0.88459376901380149</c:v>
                </c:pt>
                <c:pt idx="476" formatCode="0.0000">
                  <c:v>0.87440736376216577</c:v>
                </c:pt>
                <c:pt idx="477" formatCode="0.0000">
                  <c:v>0.8655476448573054</c:v>
                </c:pt>
                <c:pt idx="478" formatCode="0.0000">
                  <c:v>0.86174762740937438</c:v>
                </c:pt>
                <c:pt idx="479" formatCode="0.0000">
                  <c:v>0.8527256834446344</c:v>
                </c:pt>
                <c:pt idx="480" formatCode="0.0000">
                  <c:v>0.84086266869625659</c:v>
                </c:pt>
                <c:pt idx="481" formatCode="0.0000">
                  <c:v>0.83200315859261154</c:v>
                </c:pt>
                <c:pt idx="482" formatCode="0.0000">
                  <c:v>0.82779757826608047</c:v>
                </c:pt>
                <c:pt idx="483" formatCode="0.0000">
                  <c:v>0.81625620259504461</c:v>
                </c:pt>
                <c:pt idx="484" formatCode="0.0000">
                  <c:v>0.80765175976489945</c:v>
                </c:pt>
                <c:pt idx="485" formatCode="0.0000">
                  <c:v>0.79960057214667535</c:v>
                </c:pt>
                <c:pt idx="486" formatCode="0.0000">
                  <c:v>2.3182579039171172</c:v>
                </c:pt>
                <c:pt idx="487" formatCode="0.0000">
                  <c:v>1.0501825648702448</c:v>
                </c:pt>
                <c:pt idx="488" formatCode="0.0000">
                  <c:v>0.98101072582775761</c:v>
                </c:pt>
                <c:pt idx="489" formatCode="0.0000">
                  <c:v>0.91238280370659131</c:v>
                </c:pt>
                <c:pt idx="490" formatCode="0.0000">
                  <c:v>0.8476638077586105</c:v>
                </c:pt>
                <c:pt idx="491" formatCode="0.0000">
                  <c:v>0.78532026222105045</c:v>
                </c:pt>
                <c:pt idx="492" formatCode="0.0000">
                  <c:v>0.75132294311797576</c:v>
                </c:pt>
                <c:pt idx="493" formatCode="0.0000">
                  <c:v>0.73956259549989256</c:v>
                </c:pt>
                <c:pt idx="494" formatCode="0.0000">
                  <c:v>0.73155246084006376</c:v>
                </c:pt>
                <c:pt idx="495" formatCode="0.0000">
                  <c:v>0.72422432022790262</c:v>
                </c:pt>
                <c:pt idx="496" formatCode="0.0000">
                  <c:v>0.71706845646759221</c:v>
                </c:pt>
                <c:pt idx="497" formatCode="0.0000">
                  <c:v>0.70999970654121913</c:v>
                </c:pt>
                <c:pt idx="498" formatCode="0.0000">
                  <c:v>0.70300336213128134</c:v>
                </c:pt>
                <c:pt idx="499" formatCode="0.0000">
                  <c:v>0.69743895843977965</c:v>
                </c:pt>
                <c:pt idx="500" formatCode="0.0000">
                  <c:v>0.68944388584753236</c:v>
                </c:pt>
                <c:pt idx="501" formatCode="0.0000">
                  <c:v>0.68246427782338581</c:v>
                </c:pt>
                <c:pt idx="502" formatCode="0.0000">
                  <c:v>0.67570887197708496</c:v>
                </c:pt>
                <c:pt idx="503" formatCode="0.0000">
                  <c:v>0.66904582030981385</c:v>
                </c:pt>
                <c:pt idx="504" formatCode="0.0000">
                  <c:v>0.66245270103379095</c:v>
                </c:pt>
                <c:pt idx="505" formatCode="0.0000">
                  <c:v>0.65592525549937841</c:v>
                </c:pt>
                <c:pt idx="506" formatCode="0.0000">
                  <c:v>0.649462244283042</c:v>
                </c:pt>
                <c:pt idx="507" formatCode="0.0000">
                  <c:v>0.64306293420994287</c:v>
                </c:pt>
                <c:pt idx="508" formatCode="0.0000">
                  <c:v>0.63672668130796839</c:v>
                </c:pt>
                <c:pt idx="509" formatCode="0.0000">
                  <c:v>0.63045286155344138</c:v>
                </c:pt>
                <c:pt idx="510" formatCode="0.0000">
                  <c:v>0.62424085932860773</c:v>
                </c:pt>
                <c:pt idx="511" formatCode="0.0000">
                  <c:v>0.61809006545610456</c:v>
                </c:pt>
                <c:pt idx="512" formatCode="0.0000">
                  <c:v>0.61199987682309243</c:v>
                </c:pt>
                <c:pt idx="513" formatCode="0.0000">
                  <c:v>0.60596969626965935</c:v>
                </c:pt>
                <c:pt idx="514" formatCode="0.0000">
                  <c:v>0.599998932521564</c:v>
                </c:pt>
                <c:pt idx="515" formatCode="0.0000">
                  <c:v>0.59408700013081506</c:v>
                </c:pt>
                <c:pt idx="516" formatCode="0.0000">
                  <c:v>0.58823331941802659</c:v>
                </c:pt>
                <c:pt idx="517" formatCode="0.0000">
                  <c:v>0.58243731641553964</c:v>
                </c:pt>
                <c:pt idx="518" formatCode="0.0000">
                  <c:v>0.5766984228111367</c:v>
                </c:pt>
                <c:pt idx="519" formatCode="0.0000">
                  <c:v>0.57101607589231596</c:v>
                </c:pt>
                <c:pt idx="520" formatCode="0.0000">
                  <c:v>0.56538971849111574</c:v>
                </c:pt>
                <c:pt idx="521" formatCode="0.0000">
                  <c:v>0.55981879892948361</c:v>
                </c:pt>
                <c:pt idx="522" formatCode="0.0000">
                  <c:v>0.55430277096518188</c:v>
                </c:pt>
                <c:pt idx="523" formatCode="0.0000">
                  <c:v>1.856016189333324</c:v>
                </c:pt>
                <c:pt idx="524" formatCode="0.0000">
                  <c:v>0.85790797424570586</c:v>
                </c:pt>
                <c:pt idx="525" formatCode="0.0000">
                  <c:v>0.79781071250338043</c:v>
                </c:pt>
                <c:pt idx="526" formatCode="0.0000">
                  <c:v>0.74260986964154363</c:v>
                </c:pt>
                <c:pt idx="527" formatCode="0.0000">
                  <c:v>0.68802451385438734</c:v>
                </c:pt>
                <c:pt idx="528" formatCode="0.0000">
                  <c:v>0.63630643889289296</c:v>
                </c:pt>
                <c:pt idx="529" formatCode="0.0000">
                  <c:v>0.58585265159824562</c:v>
                </c:pt>
                <c:pt idx="530" formatCode="0.0000">
                  <c:v>0.59709954177891178</c:v>
                </c:pt>
                <c:pt idx="531" formatCode="0.0000">
                  <c:v>0.59505596825975315</c:v>
                </c:pt>
                <c:pt idx="532" formatCode="0.0000">
                  <c:v>0.55747803117519745</c:v>
                </c:pt>
                <c:pt idx="533" formatCode="0.0000">
                  <c:v>0.50925361338613517</c:v>
                </c:pt>
                <c:pt idx="534" formatCode="0.0000">
                  <c:v>0.49421733495655312</c:v>
                </c:pt>
                <c:pt idx="535" formatCode="0.0000">
                  <c:v>0.48768526383646943</c:v>
                </c:pt>
                <c:pt idx="536" formatCode="0.0000">
                  <c:v>0.48260412724212481</c:v>
                </c:pt>
                <c:pt idx="537" formatCode="0.0000">
                  <c:v>0.47780313904286376</c:v>
                </c:pt>
                <c:pt idx="538" formatCode="0.0000">
                  <c:v>0.47308763521005426</c:v>
                </c:pt>
                <c:pt idx="539" formatCode="0.0000">
                  <c:v>0.46842492965706373</c:v>
                </c:pt>
                <c:pt idx="540" formatCode="0.0000">
                  <c:v>0.46380921810845144</c:v>
                </c:pt>
                <c:pt idx="541" formatCode="0.0000">
                  <c:v>0.45923916070666504</c:v>
                </c:pt>
                <c:pt idx="542" formatCode="0.0000">
                  <c:v>0.4547141621151532</c:v>
                </c:pt>
                <c:pt idx="543" formatCode="0.0000">
                  <c:v>0.45023375421575923</c:v>
                </c:pt>
                <c:pt idx="544" formatCode="0.0000">
                  <c:v>0.44579749363957749</c:v>
                </c:pt>
                <c:pt idx="545" formatCode="0.0000">
                  <c:v>0.44140494472774394</c:v>
                </c:pt>
                <c:pt idx="546" formatCode="0.0000">
                  <c:v>0.43705567666850847</c:v>
                </c:pt>
                <c:pt idx="547" formatCode="0.0000">
                  <c:v>0.43274926298701727</c:v>
                </c:pt>
                <c:pt idx="548" formatCode="0.0000">
                  <c:v>0.42848528142584191</c:v>
                </c:pt>
                <c:pt idx="549" formatCode="0.0000">
                  <c:v>0.42426331389069033</c:v>
                </c:pt>
                <c:pt idx="550" formatCode="0.0000">
                  <c:v>0.42008294640727356</c:v>
                </c:pt>
                <c:pt idx="551" formatCode="0.0000">
                  <c:v>0.41594376908035957</c:v>
                </c:pt>
                <c:pt idx="552" formatCode="0.0000">
                  <c:v>0.41184537605352345</c:v>
                </c:pt>
                <c:pt idx="553" formatCode="0.0000">
                  <c:v>0.40778736546934202</c:v>
                </c:pt>
                <c:pt idx="554" formatCode="0.0000">
                  <c:v>0.40376933942998927</c:v>
                </c:pt>
                <c:pt idx="555" formatCode="0.0000">
                  <c:v>0.39979090395822159</c:v>
                </c:pt>
                <c:pt idx="556" formatCode="0.0000">
                  <c:v>0.39585166895874668</c:v>
                </c:pt>
                <c:pt idx="557" formatCode="0.0000">
                  <c:v>0.39195124817997434</c:v>
                </c:pt>
                <c:pt idx="558" formatCode="0.0000">
                  <c:v>0.38808925917614301</c:v>
                </c:pt>
                <c:pt idx="559" formatCode="0.0000">
                  <c:v>0.3842653232698206</c:v>
                </c:pt>
                <c:pt idx="560" formatCode="0.0000">
                  <c:v>0.41685924540909342</c:v>
                </c:pt>
                <c:pt idx="561" formatCode="0.0000">
                  <c:v>0.38276690815649256</c:v>
                </c:pt>
                <c:pt idx="562" formatCode="0.0000">
                  <c:v>0.37401982646076154</c:v>
                </c:pt>
                <c:pt idx="563" formatCode="0.0000">
                  <c:v>0.36950888918894992</c:v>
                </c:pt>
                <c:pt idx="564" formatCode="0.0000">
                  <c:v>0.36573102794345325</c:v>
                </c:pt>
                <c:pt idx="565" formatCode="0.0000">
                  <c:v>0.36210465938093028</c:v>
                </c:pt>
                <c:pt idx="566" formatCode="0.0000">
                  <c:v>0.35853298358969504</c:v>
                </c:pt>
                <c:pt idx="567" formatCode="0.0000">
                  <c:v>0.3549996467389373</c:v>
                </c:pt>
                <c:pt idx="568" formatCode="0.0000">
                  <c:v>0.35150164679453394</c:v>
                </c:pt>
                <c:pt idx="569" formatCode="0.0000">
                  <c:v>0.34940074695457202</c:v>
                </c:pt>
                <c:pt idx="570" formatCode="0.0000">
                  <c:v>0.35848250005865956</c:v>
                </c:pt>
                <c:pt idx="571" formatCode="0.0000">
                  <c:v>0.54196067961113903</c:v>
                </c:pt>
                <c:pt idx="572" formatCode="0.0000">
                  <c:v>0.84421205045293646</c:v>
                </c:pt>
                <c:pt idx="573" formatCode="0.0000">
                  <c:v>0.60158979762268971</c:v>
                </c:pt>
                <c:pt idx="574" formatCode="0.0000">
                  <c:v>0.5466268827807278</c:v>
                </c:pt>
                <c:pt idx="575" formatCode="0.0000">
                  <c:v>0.49238610057932336</c:v>
                </c:pt>
                <c:pt idx="576" formatCode="0.0000">
                  <c:v>0.43969866354778731</c:v>
                </c:pt>
                <c:pt idx="577" formatCode="0.0000">
                  <c:v>0.38973706483463066</c:v>
                </c:pt>
                <c:pt idx="578" formatCode="0.0000">
                  <c:v>0.34128347634758949</c:v>
                </c:pt>
                <c:pt idx="579" formatCode="0.0000">
                  <c:v>0.31902971395217772</c:v>
                </c:pt>
                <c:pt idx="580" formatCode="0.0000">
                  <c:v>0.31275153251230176</c:v>
                </c:pt>
                <c:pt idx="581" formatCode="0.0000">
                  <c:v>0.30914975561782398</c:v>
                </c:pt>
                <c:pt idx="582" formatCode="0.0000">
                  <c:v>0.30601731574343016</c:v>
                </c:pt>
                <c:pt idx="583" formatCode="0.0000">
                  <c:v>0.30298773166548976</c:v>
                </c:pt>
                <c:pt idx="584" formatCode="0.0000">
                  <c:v>0.30272503842928716</c:v>
                </c:pt>
                <c:pt idx="585" formatCode="0.0000">
                  <c:v>0.29749577150526968</c:v>
                </c:pt>
                <c:pt idx="586" formatCode="0.0000">
                  <c:v>0.29419170797142219</c:v>
                </c:pt>
                <c:pt idx="587" formatCode="0.0000">
                  <c:v>0.29123111144092673</c:v>
                </c:pt>
                <c:pt idx="588" formatCode="0.0000">
                  <c:v>0.33387475630045688</c:v>
                </c:pt>
                <c:pt idx="589" formatCode="0.0000">
                  <c:v>0.2930623797383195</c:v>
                </c:pt>
                <c:pt idx="590" formatCode="0.0000">
                  <c:v>0.2880360395190118</c:v>
                </c:pt>
                <c:pt idx="591" formatCode="0.0000">
                  <c:v>0.2807956953114451</c:v>
                </c:pt>
                <c:pt idx="592" formatCode="0.0000">
                  <c:v>0.27729845416173476</c:v>
                </c:pt>
                <c:pt idx="593" formatCode="0.0000">
                  <c:v>0.27444495090583143</c:v>
                </c:pt>
                <c:pt idx="594" formatCode="0.0000">
                  <c:v>0.27172066537519501</c:v>
                </c:pt>
                <c:pt idx="595" formatCode="0.0000">
                  <c:v>0.2704025461298864</c:v>
                </c:pt>
                <c:pt idx="596" formatCode="0.0000">
                  <c:v>0.26661462627671001</c:v>
                </c:pt>
                <c:pt idx="597" formatCode="0.0000">
                  <c:v>0.26380116626006817</c:v>
                </c:pt>
                <c:pt idx="598" formatCode="0.0000">
                  <c:v>0.26117093293555349</c:v>
                </c:pt>
                <c:pt idx="599" formatCode="0.0000">
                  <c:v>0.31982417750711389</c:v>
                </c:pt>
                <c:pt idx="600" formatCode="0.0000">
                  <c:v>0.26616341779435532</c:v>
                </c:pt>
                <c:pt idx="601" formatCode="0.0000">
                  <c:v>0.25519984159986009</c:v>
                </c:pt>
                <c:pt idx="602" formatCode="0.0000">
                  <c:v>0.25130122108657604</c:v>
                </c:pt>
                <c:pt idx="603" formatCode="0.0000">
                  <c:v>0.24859542186094752</c:v>
                </c:pt>
                <c:pt idx="604" formatCode="0.0000">
                  <c:v>0.24610784162090185</c:v>
                </c:pt>
                <c:pt idx="605" formatCode="0.0000">
                  <c:v>0.24367655854956918</c:v>
                </c:pt>
                <c:pt idx="606" formatCode="0.0000">
                  <c:v>0.24127450601593417</c:v>
                </c:pt>
                <c:pt idx="607" formatCode="0.0000">
                  <c:v>0.23889699671360326</c:v>
                </c:pt>
                <c:pt idx="608" formatCode="0.0000">
                  <c:v>0.23654305881008356</c:v>
                </c:pt>
                <c:pt idx="609" formatCode="0.0000">
                  <c:v>0.23421233891688478</c:v>
                </c:pt>
                <c:pt idx="610" formatCode="0.0000">
                  <c:v>0.2319045881609095</c:v>
                </c:pt>
                <c:pt idx="611" formatCode="0.0000">
                  <c:v>0.22961957688637258</c:v>
                </c:pt>
                <c:pt idx="612" formatCode="0.0000">
                  <c:v>0.22735708048228237</c:v>
                </c:pt>
                <c:pt idx="613" formatCode="0.0000">
                  <c:v>0.22511687701241775</c:v>
                </c:pt>
                <c:pt idx="614" formatCode="0.0000">
                  <c:v>0.2228987468039485</c:v>
                </c:pt>
                <c:pt idx="615" formatCode="0.0000">
                  <c:v>0.22070247236124393</c:v>
                </c:pt>
                <c:pt idx="616" formatCode="0.0000">
                  <c:v>0.21852783833381861</c:v>
                </c:pt>
                <c:pt idx="617" formatCode="0.0000">
                  <c:v>0.21637463149343678</c:v>
                </c:pt>
                <c:pt idx="618" formatCode="0.0000">
                  <c:v>0.21424264071290947</c:v>
                </c:pt>
                <c:pt idx="619" formatCode="0.0000">
                  <c:v>0.21213165694534364</c:v>
                </c:pt>
                <c:pt idx="620" formatCode="0.0000">
                  <c:v>0.21004147320363692</c:v>
                </c:pt>
                <c:pt idx="621" formatCode="0.0000">
                  <c:v>0.20797188454018029</c:v>
                </c:pt>
                <c:pt idx="622" formatCode="0.0000">
                  <c:v>0.20592268802676222</c:v>
                </c:pt>
                <c:pt idx="623" formatCode="0.0000">
                  <c:v>0.20389368273467148</c:v>
                </c:pt>
                <c:pt idx="624" formatCode="0.0000">
                  <c:v>0.20188466971499511</c:v>
                </c:pt>
                <c:pt idx="625" formatCode="0.0000">
                  <c:v>0.19989545197911121</c:v>
                </c:pt>
                <c:pt idx="626" formatCode="0.0000">
                  <c:v>0.1979258344793737</c:v>
                </c:pt>
                <c:pt idx="627" formatCode="0.0000">
                  <c:v>0.19597562408998745</c:v>
                </c:pt>
                <c:pt idx="628" formatCode="0.0000">
                  <c:v>0.19745099669558727</c:v>
                </c:pt>
                <c:pt idx="629" formatCode="0.0000">
                  <c:v>0.19269790168770201</c:v>
                </c:pt>
                <c:pt idx="630" formatCode="0.0000">
                  <c:v>0.19033332661670857</c:v>
                </c:pt>
                <c:pt idx="631" formatCode="0.0000">
                  <c:v>0.18838062113829354</c:v>
                </c:pt>
                <c:pt idx="632" formatCode="0.0000">
                  <c:v>0.18651163415595057</c:v>
                </c:pt>
                <c:pt idx="633" formatCode="0.0000">
                  <c:v>0.18467176199408422</c:v>
                </c:pt>
                <c:pt idx="634" formatCode="0.0000">
                  <c:v>0.18285179392455195</c:v>
                </c:pt>
                <c:pt idx="635" formatCode="0.0000">
                  <c:v>0.18105005303620453</c:v>
                </c:pt>
                <c:pt idx="636" formatCode="0.0000">
                  <c:v>0.17926611401519763</c:v>
                </c:pt>
                <c:pt idx="637" formatCode="0.0000">
                  <c:v>0.19112522911216245</c:v>
                </c:pt>
                <c:pt idx="638" formatCode="0.0000">
                  <c:v>0.30462715099721932</c:v>
                </c:pt>
                <c:pt idx="639" formatCode="0.0000">
                  <c:v>0.20895145859925807</c:v>
                </c:pt>
                <c:pt idx="640" formatCode="0.0000">
                  <c:v>0.17810099432217008</c:v>
                </c:pt>
                <c:pt idx="641" formatCode="0.0000">
                  <c:v>0.17156854777722769</c:v>
                </c:pt>
                <c:pt idx="642" formatCode="0.0000">
                  <c:v>0.16908526875030219</c:v>
                </c:pt>
                <c:pt idx="643" formatCode="0.0000">
                  <c:v>0.1672876814396935</c:v>
                </c:pt>
                <c:pt idx="644" formatCode="0.0000">
                  <c:v>0.16561752716471939</c:v>
                </c:pt>
                <c:pt idx="645" formatCode="0.0000">
                  <c:v>0.16398203601419567</c:v>
                </c:pt>
                <c:pt idx="646" formatCode="0.0000">
                  <c:v>0.16236568089991391</c:v>
                </c:pt>
                <c:pt idx="647" formatCode="0.0000">
                  <c:v>0.16076575343649599</c:v>
                </c:pt>
                <c:pt idx="648" formatCode="0.0000">
                  <c:v>0.15918167362647226</c:v>
                </c:pt>
                <c:pt idx="649" formatCode="0.0000">
                  <c:v>0.15761321593586447</c:v>
                </c:pt>
                <c:pt idx="650" formatCode="0.0000">
                  <c:v>0.15606021492300326</c:v>
                </c:pt>
                <c:pt idx="651" formatCode="0.0000">
                  <c:v>0.15452251637910216</c:v>
                </c:pt>
                <c:pt idx="652" formatCode="0.0000">
                  <c:v>0.15299996920827519</c:v>
                </c:pt>
                <c:pt idx="653" formatCode="0.0000">
                  <c:v>0.1873533274543614</c:v>
                </c:pt>
                <c:pt idx="654" formatCode="0.0000">
                  <c:v>0.1579941800548591</c:v>
                </c:pt>
                <c:pt idx="655" formatCode="0.0000">
                  <c:v>0.44401796517670333</c:v>
                </c:pt>
                <c:pt idx="656" formatCode="0.0000">
                  <c:v>0.33837658634068302</c:v>
                </c:pt>
                <c:pt idx="657" formatCode="0.0000">
                  <c:v>4.3478394088770216</c:v>
                </c:pt>
                <c:pt idx="658" formatCode="0.0000">
                  <c:v>0.8888060705850731</c:v>
                </c:pt>
                <c:pt idx="659" formatCode="0.0000">
                  <c:v>2.3816485583171603</c:v>
                </c:pt>
                <c:pt idx="660" formatCode="0.0000">
                  <c:v>1.0567734515400389</c:v>
                </c:pt>
                <c:pt idx="661" formatCode="0.0000">
                  <c:v>0.95544648704450696</c:v>
                </c:pt>
                <c:pt idx="662" formatCode="0.0000">
                  <c:v>1.5268366806057445</c:v>
                </c:pt>
                <c:pt idx="663" formatCode="0.0000">
                  <c:v>1.1431682340081666</c:v>
                </c:pt>
                <c:pt idx="664" formatCode="0.0000">
                  <c:v>1.0374129232170406</c:v>
                </c:pt>
                <c:pt idx="665" formatCode="0.0000">
                  <c:v>1.0204702378099599</c:v>
                </c:pt>
                <c:pt idx="666" formatCode="0.0000">
                  <c:v>1.0270263130454091</c:v>
                </c:pt>
                <c:pt idx="667" formatCode="0.0000">
                  <c:v>0.99034092043286237</c:v>
                </c:pt>
                <c:pt idx="668" formatCode="0.0000">
                  <c:v>1.1914898046408373</c:v>
                </c:pt>
                <c:pt idx="669" formatCode="0.0000">
                  <c:v>1.0425793829614849</c:v>
                </c:pt>
                <c:pt idx="670" formatCode="0.0000">
                  <c:v>0.94947407369779735</c:v>
                </c:pt>
                <c:pt idx="671" formatCode="0.0000">
                  <c:v>0.89484588653634489</c:v>
                </c:pt>
                <c:pt idx="672" formatCode="0.0000">
                  <c:v>0.79450292288214264</c:v>
                </c:pt>
                <c:pt idx="673" formatCode="0.0000">
                  <c:v>0.7847659859365026</c:v>
                </c:pt>
                <c:pt idx="674" formatCode="0.0000">
                  <c:v>0.68900132347321752</c:v>
                </c:pt>
                <c:pt idx="675" formatCode="0.0000">
                  <c:v>0.61061867247062995</c:v>
                </c:pt>
                <c:pt idx="676" formatCode="0.0000">
                  <c:v>0.59598310906576546</c:v>
                </c:pt>
                <c:pt idx="677" formatCode="0.0000">
                  <c:v>0.50622955040672069</c:v>
                </c:pt>
                <c:pt idx="678" formatCode="0.0000">
                  <c:v>0.50912142381913283</c:v>
                </c:pt>
                <c:pt idx="679" formatCode="0.0000">
                  <c:v>0.45874661271934741</c:v>
                </c:pt>
                <c:pt idx="680" formatCode="0.0000">
                  <c:v>0.37683342969329992</c:v>
                </c:pt>
                <c:pt idx="681" formatCode="0.0000">
                  <c:v>0.3627272675551465</c:v>
                </c:pt>
                <c:pt idx="682" formatCode="0.0000">
                  <c:v>0.2809039013764269</c:v>
                </c:pt>
                <c:pt idx="683" formatCode="0.0000">
                  <c:v>0.21468610130060692</c:v>
                </c:pt>
                <c:pt idx="684" formatCode="0.0000">
                  <c:v>0.13806967324684122</c:v>
                </c:pt>
                <c:pt idx="685" formatCode="0.0000">
                  <c:v>0.11476851101175782</c:v>
                </c:pt>
                <c:pt idx="686" formatCode="0.0000">
                  <c:v>0.10999690553624006</c:v>
                </c:pt>
                <c:pt idx="687" formatCode="0.0000">
                  <c:v>0.12465950693007123</c:v>
                </c:pt>
                <c:pt idx="688" formatCode="0.0000">
                  <c:v>0.11394229581978699</c:v>
                </c:pt>
                <c:pt idx="689" formatCode="0.0000">
                  <c:v>1.8940661415708069</c:v>
                </c:pt>
                <c:pt idx="690" formatCode="0.0000">
                  <c:v>1.2414333156296367</c:v>
                </c:pt>
                <c:pt idx="691" formatCode="0.0000">
                  <c:v>0.59136552401300213</c:v>
                </c:pt>
                <c:pt idx="692" formatCode="0.0000">
                  <c:v>0.51933588448133494</c:v>
                </c:pt>
                <c:pt idx="693" formatCode="0.0000">
                  <c:v>0.56325770566971511</c:v>
                </c:pt>
                <c:pt idx="694" formatCode="0.0000">
                  <c:v>2.3541059649392904</c:v>
                </c:pt>
                <c:pt idx="695" formatCode="0.0000">
                  <c:v>1.2173009176209393</c:v>
                </c:pt>
                <c:pt idx="696" formatCode="0.0000">
                  <c:v>0.90509040422848308</c:v>
                </c:pt>
                <c:pt idx="697" formatCode="0.0000">
                  <c:v>0.80225927341937486</c:v>
                </c:pt>
                <c:pt idx="698" formatCode="0.0000">
                  <c:v>0.70482833396989064</c:v>
                </c:pt>
                <c:pt idx="699" formatCode="0.0000">
                  <c:v>1.1471251532060367</c:v>
                </c:pt>
                <c:pt idx="700" formatCode="0.0000">
                  <c:v>2.417168432115973</c:v>
                </c:pt>
                <c:pt idx="701" formatCode="0.0000">
                  <c:v>1.0495669523588329</c:v>
                </c:pt>
                <c:pt idx="702" formatCode="0.0000">
                  <c:v>0.94195441029277194</c:v>
                </c:pt>
                <c:pt idx="703" formatCode="0.0000">
                  <c:v>0.83991178615506201</c:v>
                </c:pt>
                <c:pt idx="704" formatCode="0.0000">
                  <c:v>0.74295179322291793</c:v>
                </c:pt>
                <c:pt idx="705" formatCode="0.0000">
                  <c:v>0.65067953160197423</c:v>
                </c:pt>
                <c:pt idx="706" formatCode="0.0000">
                  <c:v>0.56130301548836292</c:v>
                </c:pt>
                <c:pt idx="707" formatCode="0.0000">
                  <c:v>0.47309114962632826</c:v>
                </c:pt>
                <c:pt idx="708" formatCode="0.0000">
                  <c:v>0.38793516979187481</c:v>
                </c:pt>
                <c:pt idx="709" formatCode="0.0000">
                  <c:v>0.30565741134549135</c:v>
                </c:pt>
                <c:pt idx="710" formatCode="0.0000">
                  <c:v>0.22564069045047316</c:v>
                </c:pt>
                <c:pt idx="711" formatCode="0.0000">
                  <c:v>0.15225440990981107</c:v>
                </c:pt>
                <c:pt idx="712" formatCode="0.0000">
                  <c:v>9.5572444729643713E-2</c:v>
                </c:pt>
                <c:pt idx="713" formatCode="0.0000">
                  <c:v>8.5474086958808537E-2</c:v>
                </c:pt>
                <c:pt idx="714" formatCode="0.0000">
                  <c:v>8.311246792428155E-2</c:v>
                </c:pt>
                <c:pt idx="715" formatCode="0.0000">
                  <c:v>8.2041413590674864E-2</c:v>
                </c:pt>
                <c:pt idx="716" formatCode="0.0000">
                  <c:v>8.1191202908089774E-2</c:v>
                </c:pt>
                <c:pt idx="717" formatCode="0.0000">
                  <c:v>0.16428796098315304</c:v>
                </c:pt>
                <c:pt idx="718" formatCode="0.0000">
                  <c:v>9.4035040597451131E-2</c:v>
                </c:pt>
                <c:pt idx="719" formatCode="0.0000">
                  <c:v>8.1203426118127239E-2</c:v>
                </c:pt>
                <c:pt idx="720" formatCode="0.0000">
                  <c:v>0.60908369843007482</c:v>
                </c:pt>
                <c:pt idx="721" formatCode="0.0000">
                  <c:v>0.25196588187521901</c:v>
                </c:pt>
                <c:pt idx="722" formatCode="0.0000">
                  <c:v>0.19576483588981153</c:v>
                </c:pt>
                <c:pt idx="723" formatCode="0.0000">
                  <c:v>3.1577429460252251</c:v>
                </c:pt>
                <c:pt idx="724" formatCode="0.0000">
                  <c:v>0.52992389944633911</c:v>
                </c:pt>
                <c:pt idx="725" formatCode="0.0000">
                  <c:v>0.44242599787196157</c:v>
                </c:pt>
                <c:pt idx="726" formatCode="0.0000">
                  <c:v>2.4768637863133214</c:v>
                </c:pt>
                <c:pt idx="727" formatCode="0.0000">
                  <c:v>0.76667144000617327</c:v>
                </c:pt>
                <c:pt idx="728" formatCode="0.0000">
                  <c:v>0.67098142684937756</c:v>
                </c:pt>
                <c:pt idx="729" formatCode="0.0000">
                  <c:v>5.9180898405006719</c:v>
                </c:pt>
                <c:pt idx="730" formatCode="0.0000">
                  <c:v>1.2267163205116873</c:v>
                </c:pt>
                <c:pt idx="731" formatCode="0.0000">
                  <c:v>1.2030887556042489</c:v>
                </c:pt>
                <c:pt idx="732" formatCode="0.0000">
                  <c:v>1.3997613353422695</c:v>
                </c:pt>
                <c:pt idx="733" formatCode="0.0000">
                  <c:v>1.2682970134628708</c:v>
                </c:pt>
                <c:pt idx="734" formatCode="0.0000">
                  <c:v>1.2806591994497931</c:v>
                </c:pt>
                <c:pt idx="735" formatCode="0.0000">
                  <c:v>1.243876202132892</c:v>
                </c:pt>
              </c:numCache>
            </c:numRef>
          </c:yVal>
          <c:smooth val="0"/>
          <c:extLst>
            <c:ext xmlns:c16="http://schemas.microsoft.com/office/drawing/2014/chart" uri="{C3380CC4-5D6E-409C-BE32-E72D297353CC}">
              <c16:uniqueId val="{00000009-71B5-9249-B237-C91EA5F862A4}"/>
            </c:ext>
          </c:extLst>
        </c:ser>
        <c:ser>
          <c:idx val="1"/>
          <c:order val="1"/>
          <c:tx>
            <c:strRef>
              <c:f>Escenarios!$E$19</c:f>
              <c:strCache>
                <c:ptCount val="1"/>
                <c:pt idx="0">
                  <c:v>Amuna 1</c:v>
                </c:pt>
              </c:strCache>
            </c:strRef>
          </c:tx>
          <c:spPr>
            <a:ln w="12700"/>
          </c:spPr>
          <c:marker>
            <c:symbol val="none"/>
          </c:marker>
          <c:xVal>
            <c:strRef>
              <c:f>Cálculos!$Q:$Q</c:f>
              <c:strCache>
                <c:ptCount val="736"/>
                <c:pt idx="2">
                  <c:v>Escenario 1</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Cálculos!$AR:$AR</c:f>
              <c:numCache>
                <c:formatCode>General</c:formatCode>
                <c:ptCount val="1048576"/>
                <c:pt idx="4">
                  <c:v>0</c:v>
                </c:pt>
                <c:pt idx="6" formatCode="0.0000">
                  <c:v>3.2417628720297689</c:v>
                </c:pt>
                <c:pt idx="7" formatCode="0.0000">
                  <c:v>0.85006016130047279</c:v>
                </c:pt>
                <c:pt idx="8" formatCode="0.0000">
                  <c:v>1.7827575510020119</c:v>
                </c:pt>
                <c:pt idx="9" formatCode="0.0000">
                  <c:v>0.90431436941107424</c:v>
                </c:pt>
                <c:pt idx="10" formatCode="0.0000">
                  <c:v>1.0811953624815061</c:v>
                </c:pt>
                <c:pt idx="11" formatCode="0.0000">
                  <c:v>2.4664220431040844</c:v>
                </c:pt>
                <c:pt idx="12" formatCode="0.0000">
                  <c:v>0.9605632996752147</c:v>
                </c:pt>
                <c:pt idx="13" formatCode="0.0000">
                  <c:v>0.93390657086716011</c:v>
                </c:pt>
                <c:pt idx="14" formatCode="0.0000">
                  <c:v>0.9069620112688549</c:v>
                </c:pt>
                <c:pt idx="15" formatCode="0.0000">
                  <c:v>0.8805819442379943</c:v>
                </c:pt>
                <c:pt idx="16" formatCode="0.0000">
                  <c:v>0.87927973516111568</c:v>
                </c:pt>
                <c:pt idx="17" formatCode="0.0000">
                  <c:v>2.6819088623234357</c:v>
                </c:pt>
                <c:pt idx="18" formatCode="0.0000">
                  <c:v>0.97788221471463876</c:v>
                </c:pt>
                <c:pt idx="19" formatCode="0.0000">
                  <c:v>0.95449363388871378</c:v>
                </c:pt>
                <c:pt idx="20" formatCode="0.0000">
                  <c:v>0.93172944217456877</c:v>
                </c:pt>
                <c:pt idx="21" formatCode="0.0000">
                  <c:v>0.90412136193546222</c:v>
                </c:pt>
                <c:pt idx="22" formatCode="0.0000">
                  <c:v>1.0704015539584784</c:v>
                </c:pt>
                <c:pt idx="23" formatCode="0.0000">
                  <c:v>0.95167953542222805</c:v>
                </c:pt>
                <c:pt idx="24" formatCode="0.0000">
                  <c:v>1.0775961324372865</c:v>
                </c:pt>
                <c:pt idx="25" formatCode="0.0000">
                  <c:v>1.0238303016029395</c:v>
                </c:pt>
                <c:pt idx="26" formatCode="0.0000">
                  <c:v>1.0551029977433704</c:v>
                </c:pt>
                <c:pt idx="27" formatCode="0.0000">
                  <c:v>0.99479082128687002</c:v>
                </c:pt>
                <c:pt idx="28" formatCode="0.0000">
                  <c:v>3.5158694438908507</c:v>
                </c:pt>
                <c:pt idx="29" formatCode="0.0000">
                  <c:v>1.0611908374693988</c:v>
                </c:pt>
                <c:pt idx="30" formatCode="0.0000">
                  <c:v>1.0346442792948802</c:v>
                </c:pt>
                <c:pt idx="31" formatCode="0.0000">
                  <c:v>1.0460279542561202</c:v>
                </c:pt>
                <c:pt idx="32" formatCode="0.0000">
                  <c:v>1.0171175729243427</c:v>
                </c:pt>
                <c:pt idx="33" formatCode="0.0000">
                  <c:v>0.98982899892644427</c:v>
                </c:pt>
                <c:pt idx="34" formatCode="0.0000">
                  <c:v>0.97838260078818462</c:v>
                </c:pt>
                <c:pt idx="35" formatCode="0.0000">
                  <c:v>1.012891426136993</c:v>
                </c:pt>
                <c:pt idx="36" formatCode="0.0000">
                  <c:v>0.99760386393252221</c:v>
                </c:pt>
                <c:pt idx="37" formatCode="0.0000">
                  <c:v>0.98242138125732481</c:v>
                </c:pt>
                <c:pt idx="38" formatCode="0.0000">
                  <c:v>0.97369008049684824</c:v>
                </c:pt>
                <c:pt idx="39" formatCode="0.0000">
                  <c:v>0.94499192855084002</c:v>
                </c:pt>
                <c:pt idx="40" formatCode="0.0000">
                  <c:v>0.94617551528609478</c:v>
                </c:pt>
                <c:pt idx="41" formatCode="0.0000">
                  <c:v>0.91810047182162791</c:v>
                </c:pt>
                <c:pt idx="42" formatCode="0.0000">
                  <c:v>0.89071023827074036</c:v>
                </c:pt>
                <c:pt idx="43" formatCode="0.0000">
                  <c:v>1.3462303429048577</c:v>
                </c:pt>
                <c:pt idx="44" formatCode="0.0000">
                  <c:v>0.95613405971672238</c:v>
                </c:pt>
                <c:pt idx="45" formatCode="0.0000">
                  <c:v>0.94595605029698726</c:v>
                </c:pt>
                <c:pt idx="46" formatCode="0.0000">
                  <c:v>4.3038035613948296</c:v>
                </c:pt>
                <c:pt idx="47" formatCode="0.0000">
                  <c:v>1.0537843181587889</c:v>
                </c:pt>
                <c:pt idx="48" formatCode="0.0000">
                  <c:v>1.0426246322056778</c:v>
                </c:pt>
                <c:pt idx="49" formatCode="0.0000">
                  <c:v>1.021149693001435</c:v>
                </c:pt>
                <c:pt idx="50" formatCode="0.0000">
                  <c:v>0.99273812759898439</c:v>
                </c:pt>
                <c:pt idx="51" formatCode="0.0000">
                  <c:v>0.97905634199367331</c:v>
                </c:pt>
                <c:pt idx="52" formatCode="0.0000">
                  <c:v>2.9233005649667185</c:v>
                </c:pt>
                <c:pt idx="53" formatCode="0.0000">
                  <c:v>1.0782959180042213</c:v>
                </c:pt>
                <c:pt idx="54" formatCode="0.0000">
                  <c:v>1.4213296058628799</c:v>
                </c:pt>
                <c:pt idx="55" formatCode="0.0000">
                  <c:v>1.0952495726125329</c:v>
                </c:pt>
                <c:pt idx="56" formatCode="0.0000">
                  <c:v>5.4265643724883592</c:v>
                </c:pt>
                <c:pt idx="57" formatCode="0.0000">
                  <c:v>1.4814899002815098</c:v>
                </c:pt>
                <c:pt idx="58" formatCode="0.0000">
                  <c:v>1.2697542810880045</c:v>
                </c:pt>
                <c:pt idx="59" formatCode="0.0000">
                  <c:v>7.4219465419933357</c:v>
                </c:pt>
                <c:pt idx="60" formatCode="0.0000">
                  <c:v>1.4240478901775315</c:v>
                </c:pt>
                <c:pt idx="61" formatCode="0.0000">
                  <c:v>1.2816570616353484</c:v>
                </c:pt>
                <c:pt idx="62" formatCode="0.0000">
                  <c:v>1.2562889136678927</c:v>
                </c:pt>
                <c:pt idx="63" formatCode="0.0000">
                  <c:v>1.2414267717792147</c:v>
                </c:pt>
                <c:pt idx="64" formatCode="0.0000">
                  <c:v>1.2194060048041331</c:v>
                </c:pt>
                <c:pt idx="65" formatCode="0.0000">
                  <c:v>1.1935184388413147</c:v>
                </c:pt>
                <c:pt idx="66" formatCode="0.0000">
                  <c:v>1.198000217319978</c:v>
                </c:pt>
                <c:pt idx="67" formatCode="0.0000">
                  <c:v>1.171817899392388</c:v>
                </c:pt>
                <c:pt idx="68" formatCode="0.0000">
                  <c:v>1.168381136074452</c:v>
                </c:pt>
                <c:pt idx="69" formatCode="0.0000">
                  <c:v>1.1421568183912543</c:v>
                </c:pt>
                <c:pt idx="70" formatCode="0.0000">
                  <c:v>1.1940705395064115</c:v>
                </c:pt>
                <c:pt idx="71" formatCode="0.0000">
                  <c:v>1.1424178129962668</c:v>
                </c:pt>
                <c:pt idx="72" formatCode="0.0000">
                  <c:v>10.648099093060527</c:v>
                </c:pt>
                <c:pt idx="73" formatCode="0.0000">
                  <c:v>1.3120805806502194</c:v>
                </c:pt>
                <c:pt idx="74" formatCode="0.0000">
                  <c:v>2.0354721065227666</c:v>
                </c:pt>
                <c:pt idx="75" formatCode="0.0000">
                  <c:v>1.379753986759058</c:v>
                </c:pt>
                <c:pt idx="76" formatCode="0.0000">
                  <c:v>4.4150183130797904</c:v>
                </c:pt>
                <c:pt idx="77" formatCode="0.0000">
                  <c:v>1.5322089692668477</c:v>
                </c:pt>
                <c:pt idx="78" formatCode="0.0000">
                  <c:v>1.4354380299839498</c:v>
                </c:pt>
                <c:pt idx="79" formatCode="0.0000">
                  <c:v>1.4692486291876508</c:v>
                </c:pt>
                <c:pt idx="80" formatCode="0.0000">
                  <c:v>3.9634595401305561</c:v>
                </c:pt>
                <c:pt idx="81" formatCode="0.0000">
                  <c:v>1.4690757825463976</c:v>
                </c:pt>
                <c:pt idx="82" formatCode="0.0000">
                  <c:v>1.4653019058445496</c:v>
                </c:pt>
                <c:pt idx="83" formatCode="0.0000">
                  <c:v>1.4432583874235083</c:v>
                </c:pt>
                <c:pt idx="84" formatCode="0.0000">
                  <c:v>1.4522157035111227</c:v>
                </c:pt>
                <c:pt idx="85" formatCode="0.0000">
                  <c:v>1.4283136080792234</c:v>
                </c:pt>
                <c:pt idx="86" formatCode="0.0000">
                  <c:v>1.4198397241108318</c:v>
                </c:pt>
                <c:pt idx="87" formatCode="0.0000">
                  <c:v>1.417184603020361</c:v>
                </c:pt>
                <c:pt idx="88" formatCode="0.0000">
                  <c:v>1.3933839427131471</c:v>
                </c:pt>
                <c:pt idx="89" formatCode="0.0000">
                  <c:v>1.3684526326991264</c:v>
                </c:pt>
                <c:pt idx="90" formatCode="0.0000">
                  <c:v>1.3437190285773295</c:v>
                </c:pt>
                <c:pt idx="91" formatCode="0.0000">
                  <c:v>1.3185111561689964</c:v>
                </c:pt>
                <c:pt idx="92" formatCode="0.0000">
                  <c:v>1.652698031329678</c:v>
                </c:pt>
                <c:pt idx="93" formatCode="0.0000">
                  <c:v>1.3757720243391756</c:v>
                </c:pt>
                <c:pt idx="94" formatCode="0.0000">
                  <c:v>1.3664903740921464</c:v>
                </c:pt>
                <c:pt idx="95" formatCode="0.0000">
                  <c:v>1.3413447653193866</c:v>
                </c:pt>
                <c:pt idx="96" formatCode="0.0000">
                  <c:v>1.3159950882483464</c:v>
                </c:pt>
                <c:pt idx="97" formatCode="0.0000">
                  <c:v>1.2902249996667698</c:v>
                </c:pt>
                <c:pt idx="98" formatCode="0.0000">
                  <c:v>1.26903511605002</c:v>
                </c:pt>
                <c:pt idx="99" formatCode="0.0000">
                  <c:v>1.2435619989438993</c:v>
                </c:pt>
                <c:pt idx="100" formatCode="0.0000">
                  <c:v>1.2179575735626724</c:v>
                </c:pt>
                <c:pt idx="101" formatCode="0.0000">
                  <c:v>1.1931135728679108</c:v>
                </c:pt>
                <c:pt idx="102" formatCode="0.0000">
                  <c:v>1.1705520398080573</c:v>
                </c:pt>
                <c:pt idx="103" formatCode="0.0000">
                  <c:v>1.1469200276392235</c:v>
                </c:pt>
                <c:pt idx="104" formatCode="0.0000">
                  <c:v>1.1360893662333562</c:v>
                </c:pt>
                <c:pt idx="105" formatCode="0.0000">
                  <c:v>1.1274782395035712</c:v>
                </c:pt>
                <c:pt idx="106" formatCode="0.0000">
                  <c:v>1.1193293839925316</c:v>
                </c:pt>
                <c:pt idx="107" formatCode="0.0000">
                  <c:v>1.1268722174317385</c:v>
                </c:pt>
                <c:pt idx="108" formatCode="0.0000">
                  <c:v>1.1196859446287215</c:v>
                </c:pt>
                <c:pt idx="109" formatCode="0.0000">
                  <c:v>1.098427044317805</c:v>
                </c:pt>
                <c:pt idx="110" formatCode="0.0000">
                  <c:v>1.0885421755346911</c:v>
                </c:pt>
                <c:pt idx="111" formatCode="0.0000">
                  <c:v>1.0806321529565879</c:v>
                </c:pt>
                <c:pt idx="112" formatCode="0.0000">
                  <c:v>1.0731360685915325</c:v>
                </c:pt>
                <c:pt idx="113" formatCode="0.0000">
                  <c:v>1.0669859159391695</c:v>
                </c:pt>
                <c:pt idx="114" formatCode="0.0000">
                  <c:v>1.0596100470195384</c:v>
                </c:pt>
                <c:pt idx="115" formatCode="0.0000">
                  <c:v>1.0516024537756274</c:v>
                </c:pt>
                <c:pt idx="116" formatCode="0.0000">
                  <c:v>1.0444230767798144</c:v>
                </c:pt>
                <c:pt idx="117" formatCode="0.0000">
                  <c:v>1.0384833374498821</c:v>
                </c:pt>
                <c:pt idx="118" formatCode="0.0000">
                  <c:v>1.0307846377777057</c:v>
                </c:pt>
                <c:pt idx="119" formatCode="0.0000">
                  <c:v>1.0238940109420054</c:v>
                </c:pt>
                <c:pt idx="120" formatCode="0.0000">
                  <c:v>1.0172144062547466</c:v>
                </c:pt>
                <c:pt idx="121" formatCode="0.0000">
                  <c:v>1.4066004982043707</c:v>
                </c:pt>
                <c:pt idx="122" formatCode="0.0000">
                  <c:v>1.0848381090540991</c:v>
                </c:pt>
                <c:pt idx="123" formatCode="0.0000">
                  <c:v>1.0628743572587134</c:v>
                </c:pt>
                <c:pt idx="124" formatCode="0.0000">
                  <c:v>1.0411182323349266</c:v>
                </c:pt>
                <c:pt idx="125" formatCode="0.0000">
                  <c:v>1.0204098889466908</c:v>
                </c:pt>
                <c:pt idx="126" formatCode="0.0000">
                  <c:v>1.0003648773067406</c:v>
                </c:pt>
                <c:pt idx="127" formatCode="0.0000">
                  <c:v>0.9874748271198881</c:v>
                </c:pt>
                <c:pt idx="128" formatCode="0.0000">
                  <c:v>0.98021137663978386</c:v>
                </c:pt>
                <c:pt idx="129" formatCode="0.0000">
                  <c:v>0.97395180426872907</c:v>
                </c:pt>
                <c:pt idx="130" formatCode="0.0000">
                  <c:v>0.96792803911056713</c:v>
                </c:pt>
                <c:pt idx="131" formatCode="0.0000">
                  <c:v>0.9620116512536363</c:v>
                </c:pt>
                <c:pt idx="132" formatCode="0.0000">
                  <c:v>0.95618036464854894</c:v>
                </c:pt>
                <c:pt idx="133" formatCode="0.0000">
                  <c:v>0.94654300866074026</c:v>
                </c:pt>
                <c:pt idx="134" formatCode="0.0000">
                  <c:v>0.93716377649470628</c:v>
                </c:pt>
                <c:pt idx="135" formatCode="0.0000">
                  <c:v>0.92541309513079262</c:v>
                </c:pt>
                <c:pt idx="136" formatCode="0.0000">
                  <c:v>0.91473618389240685</c:v>
                </c:pt>
                <c:pt idx="137" formatCode="0.0000">
                  <c:v>0.90434088030505655</c:v>
                </c:pt>
                <c:pt idx="138" formatCode="0.0000">
                  <c:v>0.89409445013109001</c:v>
                </c:pt>
                <c:pt idx="139" formatCode="0.0000">
                  <c:v>0.88397359897680094</c:v>
                </c:pt>
                <c:pt idx="140" formatCode="0.0000">
                  <c:v>0.87397320901030218</c:v>
                </c:pt>
                <c:pt idx="141" formatCode="0.0000">
                  <c:v>0.8640911948434572</c:v>
                </c:pt>
                <c:pt idx="142" formatCode="0.0000">
                  <c:v>0.85432599035160151</c:v>
                </c:pt>
                <c:pt idx="143" formatCode="0.0000">
                  <c:v>0.84467613142781151</c:v>
                </c:pt>
                <c:pt idx="144" formatCode="0.0000">
                  <c:v>0.83514018653191324</c:v>
                </c:pt>
                <c:pt idx="145" formatCode="0.0000">
                  <c:v>0.82571674495428482</c:v>
                </c:pt>
                <c:pt idx="146" formatCode="0.0000">
                  <c:v>0.81640441465960722</c:v>
                </c:pt>
                <c:pt idx="147" formatCode="0.0000">
                  <c:v>0.80720182172320365</c:v>
                </c:pt>
                <c:pt idx="148" formatCode="0.0000">
                  <c:v>0.79810761003452724</c:v>
                </c:pt>
                <c:pt idx="149" formatCode="0.0000">
                  <c:v>0.78912044104782253</c:v>
                </c:pt>
                <c:pt idx="150" formatCode="0.0000">
                  <c:v>0.78023899354341497</c:v>
                </c:pt>
                <c:pt idx="151" formatCode="0.0000">
                  <c:v>0.77146196339352446</c:v>
                </c:pt>
                <c:pt idx="152" formatCode="0.0000">
                  <c:v>0.76278806333154836</c:v>
                </c:pt>
                <c:pt idx="153" formatCode="0.0000">
                  <c:v>0.7542160227246073</c:v>
                </c:pt>
                <c:pt idx="154" formatCode="0.0000">
                  <c:v>0.74574458734926896</c:v>
                </c:pt>
                <c:pt idx="155" formatCode="0.0000">
                  <c:v>0.73737251917040958</c:v>
                </c:pt>
                <c:pt idx="156" formatCode="0.0000">
                  <c:v>0.72909859612316208</c:v>
                </c:pt>
                <c:pt idx="157" formatCode="0.0000">
                  <c:v>0.72092161189790638</c:v>
                </c:pt>
                <c:pt idx="158" formatCode="0.0000">
                  <c:v>1.1659285201433902</c:v>
                </c:pt>
                <c:pt idx="159" formatCode="0.0000">
                  <c:v>0.91357824146648858</c:v>
                </c:pt>
                <c:pt idx="160" formatCode="0.0000">
                  <c:v>0.89577403225317376</c:v>
                </c:pt>
                <c:pt idx="161" formatCode="0.0000">
                  <c:v>0.87923659481192917</c:v>
                </c:pt>
                <c:pt idx="162" formatCode="0.0000">
                  <c:v>0.85095416395573353</c:v>
                </c:pt>
                <c:pt idx="163" formatCode="0.0000">
                  <c:v>0.79667643436420499</c:v>
                </c:pt>
                <c:pt idx="164" formatCode="0.0000">
                  <c:v>0.74370279957867869</c:v>
                </c:pt>
                <c:pt idx="165" formatCode="0.0000">
                  <c:v>0.75246903422392541</c:v>
                </c:pt>
                <c:pt idx="166" formatCode="0.0000">
                  <c:v>0.74798339141057757</c:v>
                </c:pt>
                <c:pt idx="167" formatCode="0.0000">
                  <c:v>0.70800137488290282</c:v>
                </c:pt>
                <c:pt idx="168" formatCode="0.0000">
                  <c:v>0.65741028029253479</c:v>
                </c:pt>
                <c:pt idx="169" formatCode="0.0000">
                  <c:v>0.64004414953413424</c:v>
                </c:pt>
                <c:pt idx="170" formatCode="0.0000">
                  <c:v>0.63121848128951386</c:v>
                </c:pt>
                <c:pt idx="171" formatCode="0.0000">
                  <c:v>0.62387944227114478</c:v>
                </c:pt>
                <c:pt idx="172" formatCode="0.0000">
                  <c:v>0.61685569447445154</c:v>
                </c:pt>
                <c:pt idx="173" formatCode="0.0000">
                  <c:v>0.60995203049420688</c:v>
                </c:pt>
                <c:pt idx="174" formatCode="0.0000">
                  <c:v>0.6031352292340153</c:v>
                </c:pt>
                <c:pt idx="175" formatCode="0.0000">
                  <c:v>0.59639895964701317</c:v>
                </c:pt>
                <c:pt idx="176" formatCode="0.0000">
                  <c:v>0.58974136321604365</c:v>
                </c:pt>
                <c:pt idx="177" formatCode="0.0000">
                  <c:v>0.58316133393218716</c:v>
                </c:pt>
                <c:pt idx="178" formatCode="0.0000">
                  <c:v>0.57665790086948199</c:v>
                </c:pt>
                <c:pt idx="179" formatCode="0.0000">
                  <c:v>0.57023012559499076</c:v>
                </c:pt>
                <c:pt idx="180" formatCode="0.0000">
                  <c:v>0.56387708501065059</c:v>
                </c:pt>
                <c:pt idx="181" formatCode="0.0000">
                  <c:v>0.55759786837323111</c:v>
                </c:pt>
                <c:pt idx="182" formatCode="0.0000">
                  <c:v>0.55139157666879512</c:v>
                </c:pt>
                <c:pt idx="183" formatCode="0.0000">
                  <c:v>0.54525732237967783</c:v>
                </c:pt>
                <c:pt idx="184" formatCode="0.0000">
                  <c:v>0.53919422931838679</c:v>
                </c:pt>
                <c:pt idx="185" formatCode="0.0000">
                  <c:v>0.53320143247437246</c:v>
                </c:pt>
                <c:pt idx="186" formatCode="0.0000">
                  <c:v>0.5272780778646744</c:v>
                </c:pt>
                <c:pt idx="187" formatCode="0.0000">
                  <c:v>0.52142332238692624</c:v>
                </c:pt>
                <c:pt idx="188" formatCode="0.0000">
                  <c:v>0.51563633367444162</c:v>
                </c:pt>
                <c:pt idx="189" formatCode="0.0000">
                  <c:v>0.50991628995331295</c:v>
                </c:pt>
                <c:pt idx="190" formatCode="0.0000">
                  <c:v>0.50426237990148792</c:v>
                </c:pt>
                <c:pt idx="191" formatCode="0.0000">
                  <c:v>0.49867380250979043</c:v>
                </c:pt>
                <c:pt idx="192" formatCode="0.0000">
                  <c:v>0.49314976694486445</c:v>
                </c:pt>
                <c:pt idx="193" formatCode="0.0000">
                  <c:v>0.48768949241400816</c:v>
                </c:pt>
                <c:pt idx="194" formatCode="0.0000">
                  <c:v>0.48229220803187406</c:v>
                </c:pt>
                <c:pt idx="195" formatCode="0.0000">
                  <c:v>0.51333733258332714</c:v>
                </c:pt>
                <c:pt idx="196" formatCode="0.0000">
                  <c:v>0.47772036841948673</c:v>
                </c:pt>
                <c:pt idx="197" formatCode="0.0000">
                  <c:v>0.46747245613803434</c:v>
                </c:pt>
                <c:pt idx="198" formatCode="0.0000">
                  <c:v>0.46148411602525047</c:v>
                </c:pt>
                <c:pt idx="199" formatCode="0.0000">
                  <c:v>0.45625191678437865</c:v>
                </c:pt>
                <c:pt idx="200" formatCode="0.0000">
                  <c:v>0.45119391776722761</c:v>
                </c:pt>
                <c:pt idx="201" formatCode="0.0000">
                  <c:v>0.44621296726558596</c:v>
                </c:pt>
                <c:pt idx="202" formatCode="0.0000">
                  <c:v>0.44129236507578584</c:v>
                </c:pt>
                <c:pt idx="203" formatCode="0.0000">
                  <c:v>0.43642876813115566</c:v>
                </c:pt>
                <c:pt idx="204" formatCode="0.0000">
                  <c:v>0.43298360385546181</c:v>
                </c:pt>
                <c:pt idx="205" formatCode="0.0000">
                  <c:v>0.44074209449139901</c:v>
                </c:pt>
                <c:pt idx="206" formatCode="0.0000">
                  <c:v>0.62291768804422198</c:v>
                </c:pt>
                <c:pt idx="207" formatCode="0.0000">
                  <c:v>0.81524995786622623</c:v>
                </c:pt>
                <c:pt idx="208" formatCode="0.0000">
                  <c:v>0.68000238648575484</c:v>
                </c:pt>
                <c:pt idx="209" formatCode="0.0000">
                  <c:v>0.62379701186512981</c:v>
                </c:pt>
                <c:pt idx="210" formatCode="0.0000">
                  <c:v>0.56833319378616831</c:v>
                </c:pt>
                <c:pt idx="211" formatCode="0.0000">
                  <c:v>0.51444184361657741</c:v>
                </c:pt>
                <c:pt idx="212" formatCode="0.0000">
                  <c:v>0.46329515798859455</c:v>
                </c:pt>
                <c:pt idx="213" formatCode="0.0000">
                  <c:v>0.41367501686759112</c:v>
                </c:pt>
                <c:pt idx="214" formatCode="0.0000">
                  <c:v>0.39027294868030371</c:v>
                </c:pt>
                <c:pt idx="215" formatCode="0.0000">
                  <c:v>0.38286442528620362</c:v>
                </c:pt>
                <c:pt idx="216" formatCode="0.0000">
                  <c:v>0.37814999163687918</c:v>
                </c:pt>
                <c:pt idx="217" formatCode="0.0000">
                  <c:v>0.37392230586776742</c:v>
                </c:pt>
                <c:pt idx="218" formatCode="0.0000">
                  <c:v>0.3698146166489088</c:v>
                </c:pt>
                <c:pt idx="219" formatCode="0.0000">
                  <c:v>0.36849069308708715</c:v>
                </c:pt>
                <c:pt idx="220" formatCode="0.0000">
                  <c:v>0.36221680881798557</c:v>
                </c:pt>
                <c:pt idx="221" formatCode="0.0000">
                  <c:v>0.35788448312545218</c:v>
                </c:pt>
                <c:pt idx="222" formatCode="0.0000">
                  <c:v>0.35391172580701846</c:v>
                </c:pt>
                <c:pt idx="223" formatCode="0.0000">
                  <c:v>0.39555906135100771</c:v>
                </c:pt>
                <c:pt idx="224" formatCode="0.0000">
                  <c:v>0.35376598090442818</c:v>
                </c:pt>
                <c:pt idx="225" formatCode="0.0000">
                  <c:v>0.34777429998820647</c:v>
                </c:pt>
                <c:pt idx="226" formatCode="0.0000">
                  <c:v>0.33958373976699885</c:v>
                </c:pt>
                <c:pt idx="227" formatCode="0.0000">
                  <c:v>0.33515117246446419</c:v>
                </c:pt>
                <c:pt idx="228" formatCode="0.0000">
                  <c:v>0.33137700171926132</c:v>
                </c:pt>
                <c:pt idx="229" formatCode="0.0000">
                  <c:v>0.32774647973495807</c:v>
                </c:pt>
                <c:pt idx="230" formatCode="0.0000">
                  <c:v>0.32553633095821488</c:v>
                </c:pt>
                <c:pt idx="231" formatCode="0.0000">
                  <c:v>0.32087036784286016</c:v>
                </c:pt>
                <c:pt idx="232" formatCode="0.0000">
                  <c:v>0.31719263358750932</c:v>
                </c:pt>
                <c:pt idx="233" formatCode="0.0000">
                  <c:v>0.31371168115673714</c:v>
                </c:pt>
                <c:pt idx="234" formatCode="0.0000">
                  <c:v>0.371527551166629</c:v>
                </c:pt>
                <c:pt idx="235" formatCode="0.0000">
                  <c:v>0.31704255410126048</c:v>
                </c:pt>
                <c:pt idx="236" formatCode="0.0000">
                  <c:v>0.30526767362997387</c:v>
                </c:pt>
                <c:pt idx="237" formatCode="0.0000">
                  <c:v>0.30057048093549299</c:v>
                </c:pt>
                <c:pt idx="238" formatCode="0.0000">
                  <c:v>0.2970786437485371</c:v>
                </c:pt>
                <c:pt idx="239" formatCode="0.0000">
                  <c:v>0.29381736494803345</c:v>
                </c:pt>
                <c:pt idx="240" formatCode="0.0000">
                  <c:v>0.29062453090779827</c:v>
                </c:pt>
                <c:pt idx="241" formatCode="0.0000">
                  <c:v>0.28747288615087097</c:v>
                </c:pt>
                <c:pt idx="242" formatCode="0.0000">
                  <c:v>0.28435755744267477</c:v>
                </c:pt>
                <c:pt idx="243" formatCode="0.0000">
                  <c:v>0.28127738989538942</c:v>
                </c:pt>
                <c:pt idx="244" formatCode="0.0000">
                  <c:v>0.27823184989383731</c:v>
                </c:pt>
                <c:pt idx="245" formatCode="0.0000">
                  <c:v>0.27522051112333423</c:v>
                </c:pt>
                <c:pt idx="246" formatCode="0.0000">
                  <c:v>0.27224296922874031</c:v>
                </c:pt>
                <c:pt idx="247" formatCode="0.0000">
                  <c:v>0.26929882759973017</c:v>
                </c:pt>
                <c:pt idx="248" formatCode="0.0000">
                  <c:v>0.26638769495920678</c:v>
                </c:pt>
                <c:pt idx="249" formatCode="0.0000">
                  <c:v>0.26350918491099584</c:v>
                </c:pt>
                <c:pt idx="250" formatCode="0.0000">
                  <c:v>0.26066291581335954</c:v>
                </c:pt>
                <c:pt idx="251" formatCode="0.0000">
                  <c:v>0.2578485107072635</c:v>
                </c:pt>
                <c:pt idx="252" formatCode="0.0000">
                  <c:v>0.2550655972544128</c:v>
                </c:pt>
                <c:pt idx="253" formatCode="0.0000">
                  <c:v>0.25231380767758088</c:v>
                </c:pt>
                <c:pt idx="254" formatCode="0.0000">
                  <c:v>0.24959277870198088</c:v>
                </c:pt>
                <c:pt idx="255" formatCode="0.0000">
                  <c:v>0.24690215149746395</c:v>
                </c:pt>
                <c:pt idx="256" formatCode="0.0000">
                  <c:v>0.24424157162149898</c:v>
                </c:pt>
                <c:pt idx="257" formatCode="0.0000">
                  <c:v>0.24161068896291743</c:v>
                </c:pt>
                <c:pt idx="258" formatCode="0.0000">
                  <c:v>0.23900915768641159</c:v>
                </c:pt>
                <c:pt idx="259" formatCode="0.0000">
                  <c:v>0.23643663617777613</c:v>
                </c:pt>
                <c:pt idx="260" formatCode="0.0000">
                  <c:v>0.23389278698988156</c:v>
                </c:pt>
                <c:pt idx="261" formatCode="0.0000">
                  <c:v>0.23137727678937098</c:v>
                </c:pt>
                <c:pt idx="262" formatCode="0.0000">
                  <c:v>0.22888977630406837</c:v>
                </c:pt>
                <c:pt idx="263" formatCode="0.0000">
                  <c:v>0.22983632737860515</c:v>
                </c:pt>
                <c:pt idx="264" formatCode="0.0000">
                  <c:v>0.22456274743843854</c:v>
                </c:pt>
                <c:pt idx="265" formatCode="0.0000">
                  <c:v>0.22168589410985712</c:v>
                </c:pt>
                <c:pt idx="266" formatCode="0.0000">
                  <c:v>0.21922898913498537</c:v>
                </c:pt>
                <c:pt idx="267" formatCode="0.0000">
                  <c:v>0.21686375548330786</c:v>
                </c:pt>
                <c:pt idx="268" formatCode="0.0000">
                  <c:v>0.21453546549427463</c:v>
                </c:pt>
                <c:pt idx="269" formatCode="0.0000">
                  <c:v>0.21223478637381396</c:v>
                </c:pt>
                <c:pt idx="270" formatCode="0.0000">
                  <c:v>0.20995992103430383</c:v>
                </c:pt>
                <c:pt idx="271" formatCode="0.0000">
                  <c:v>0.20771032584577107</c:v>
                </c:pt>
                <c:pt idx="272" formatCode="0.0000">
                  <c:v>0.21911113657439465</c:v>
                </c:pt>
                <c:pt idx="273" formatCode="0.0000">
                  <c:v>0.33216199120929274</c:v>
                </c:pt>
                <c:pt idx="274" formatCode="0.0000">
                  <c:v>0.236042355774012</c:v>
                </c:pt>
                <c:pt idx="275" formatCode="0.0000">
                  <c:v>0.20475496151539305</c:v>
                </c:pt>
                <c:pt idx="276" formatCode="0.0000">
                  <c:v>0.19779248860900517</c:v>
                </c:pt>
                <c:pt idx="277" formatCode="0.0000">
                  <c:v>0.19488597909983468</c:v>
                </c:pt>
                <c:pt idx="278" formatCode="0.0000">
                  <c:v>0.19267185111398991</c:v>
                </c:pt>
                <c:pt idx="279" formatCode="0.0000">
                  <c:v>0.19059174154156983</c:v>
                </c:pt>
                <c:pt idx="280" formatCode="0.0000">
                  <c:v>0.18855277765981721</c:v>
                </c:pt>
                <c:pt idx="281" formatCode="0.0000">
                  <c:v>0.18653933116165972</c:v>
                </c:pt>
                <c:pt idx="282" formatCode="0.0000">
                  <c:v>0.18454859401101015</c:v>
                </c:pt>
                <c:pt idx="283" formatCode="0.0000">
                  <c:v>0.18257988810366824</c:v>
                </c:pt>
                <c:pt idx="284" formatCode="0.0000">
                  <c:v>0.18063289131909824</c:v>
                </c:pt>
                <c:pt idx="285" formatCode="0.0000">
                  <c:v>0.17870734312580788</c:v>
                </c:pt>
                <c:pt idx="286" formatCode="0.0000">
                  <c:v>0.17680299569884347</c:v>
                </c:pt>
                <c:pt idx="287" formatCode="0.0000">
                  <c:v>0.17491960577708288</c:v>
                </c:pt>
                <c:pt idx="288" formatCode="0.0000">
                  <c:v>0.20891783666768604</c:v>
                </c:pt>
                <c:pt idx="289" formatCode="0.0000">
                  <c:v>0.17920918797799779</c:v>
                </c:pt>
                <c:pt idx="290" formatCode="0.0000">
                  <c:v>0.46488900992963345</c:v>
                </c:pt>
                <c:pt idx="291" formatCode="0.0000">
                  <c:v>0.35890911946153747</c:v>
                </c:pt>
                <c:pt idx="292" formatCode="0.0000">
                  <c:v>2.7227716596340059</c:v>
                </c:pt>
                <c:pt idx="293" formatCode="0.0000">
                  <c:v>0.78346158517815123</c:v>
                </c:pt>
                <c:pt idx="294" formatCode="0.0000">
                  <c:v>1.1704620803756791</c:v>
                </c:pt>
                <c:pt idx="295" formatCode="0.0000">
                  <c:v>0.83837271144566106</c:v>
                </c:pt>
                <c:pt idx="296" formatCode="0.0000">
                  <c:v>0.81218373145498435</c:v>
                </c:pt>
                <c:pt idx="297" formatCode="0.0000">
                  <c:v>0.95888899281683559</c:v>
                </c:pt>
                <c:pt idx="298" formatCode="0.0000">
                  <c:v>0.86243406773920483</c:v>
                </c:pt>
                <c:pt idx="299" formatCode="0.0000">
                  <c:v>0.83510049454175872</c:v>
                </c:pt>
                <c:pt idx="300" formatCode="0.0000">
                  <c:v>0.82998379845561454</c:v>
                </c:pt>
                <c:pt idx="301" formatCode="0.0000">
                  <c:v>0.83075530313302348</c:v>
                </c:pt>
                <c:pt idx="302" formatCode="0.0000">
                  <c:v>0.82072974450567449</c:v>
                </c:pt>
                <c:pt idx="303" formatCode="0.0000">
                  <c:v>0.8711553740000938</c:v>
                </c:pt>
                <c:pt idx="304" formatCode="0.0000">
                  <c:v>0.83308458501445537</c:v>
                </c:pt>
                <c:pt idx="305" formatCode="0.0000">
                  <c:v>0.80897800461835767</c:v>
                </c:pt>
                <c:pt idx="306" formatCode="0.0000">
                  <c:v>0.79450343717180627</c:v>
                </c:pt>
                <c:pt idx="307" formatCode="0.0000">
                  <c:v>0.76861271299593859</c:v>
                </c:pt>
                <c:pt idx="308" formatCode="0.0000">
                  <c:v>0.76538584084610706</c:v>
                </c:pt>
                <c:pt idx="309" formatCode="0.0000">
                  <c:v>0.73678540905905487</c:v>
                </c:pt>
                <c:pt idx="310" formatCode="0.0000">
                  <c:v>0.6576562169437522</c:v>
                </c:pt>
                <c:pt idx="311" formatCode="0.0000">
                  <c:v>0.64228568261697372</c:v>
                </c:pt>
                <c:pt idx="312" formatCode="0.0000">
                  <c:v>0.55180854480569008</c:v>
                </c:pt>
                <c:pt idx="313" formatCode="0.0000">
                  <c:v>0.55398805515707261</c:v>
                </c:pt>
                <c:pt idx="314" formatCode="0.0000">
                  <c:v>0.50291192410958618</c:v>
                </c:pt>
                <c:pt idx="315" formatCode="0.0000">
                  <c:v>0.42030829393044133</c:v>
                </c:pt>
                <c:pt idx="316" formatCode="0.0000">
                  <c:v>0.40552238973342958</c:v>
                </c:pt>
                <c:pt idx="317" formatCode="0.0000">
                  <c:v>0.32302982146791653</c:v>
                </c:pt>
                <c:pt idx="318" formatCode="0.0000">
                  <c:v>0.2561531966938303</c:v>
                </c:pt>
                <c:pt idx="319" formatCode="0.0000">
                  <c:v>0.17888816124647425</c:v>
                </c:pt>
                <c:pt idx="320" formatCode="0.0000">
                  <c:v>0.15494845129996121</c:v>
                </c:pt>
                <c:pt idx="321" formatCode="0.0000">
                  <c:v>0.14954820259623078</c:v>
                </c:pt>
                <c:pt idx="322" formatCode="0.0000">
                  <c:v>0.16359191243250812</c:v>
                </c:pt>
                <c:pt idx="323" formatCode="0.0000">
                  <c:v>0.15226541097254093</c:v>
                </c:pt>
                <c:pt idx="324" formatCode="0.0000">
                  <c:v>1.0403094696797623</c:v>
                </c:pt>
                <c:pt idx="325" formatCode="0.0000">
                  <c:v>0.87769255258294698</c:v>
                </c:pt>
                <c:pt idx="326" formatCode="0.0000">
                  <c:v>0.63766401228718095</c:v>
                </c:pt>
                <c:pt idx="327" formatCode="0.0000">
                  <c:v>0.56491304141491328</c:v>
                </c:pt>
                <c:pt idx="328" formatCode="0.0000">
                  <c:v>0.60812469146260262</c:v>
                </c:pt>
                <c:pt idx="329" formatCode="0.0000">
                  <c:v>1.1670192905950627</c:v>
                </c:pt>
                <c:pt idx="330" formatCode="0.0000">
                  <c:v>0.88288216129137798</c:v>
                </c:pt>
                <c:pt idx="331" formatCode="0.0000">
                  <c:v>0.80390673999723217</c:v>
                </c:pt>
                <c:pt idx="332" formatCode="0.0000">
                  <c:v>0.77729030177960079</c:v>
                </c:pt>
                <c:pt idx="333" formatCode="0.0000">
                  <c:v>0.75203783242004896</c:v>
                </c:pt>
                <c:pt idx="334" formatCode="0.0000">
                  <c:v>0.86191483972194882</c:v>
                </c:pt>
                <c:pt idx="335" formatCode="0.0000">
                  <c:v>1.1932503926023372</c:v>
                </c:pt>
                <c:pt idx="336" formatCode="0.0000">
                  <c:v>0.85026840088130329</c:v>
                </c:pt>
                <c:pt idx="337" formatCode="0.0000">
                  <c:v>0.82230020719086028</c:v>
                </c:pt>
                <c:pt idx="338" formatCode="0.0000">
                  <c:v>0.79574080310848549</c:v>
                </c:pt>
                <c:pt idx="339" formatCode="0.0000">
                  <c:v>0.77046811734915943</c:v>
                </c:pt>
                <c:pt idx="340" formatCode="0.0000">
                  <c:v>0.71435243386907865</c:v>
                </c:pt>
                <c:pt idx="341" formatCode="0.0000">
                  <c:v>0.62399078086666193</c:v>
                </c:pt>
                <c:pt idx="342" formatCode="0.0000">
                  <c:v>0.53480895324136868</c:v>
                </c:pt>
                <c:pt idx="343" formatCode="0.0000">
                  <c:v>0.44869795366019294</c:v>
                </c:pt>
                <c:pt idx="344" formatCode="0.0000">
                  <c:v>0.36547988794910702</c:v>
                </c:pt>
                <c:pt idx="345" formatCode="0.0000">
                  <c:v>0.2845373462566349</c:v>
                </c:pt>
                <c:pt idx="346" formatCode="0.0000">
                  <c:v>0.21023950883683012</c:v>
                </c:pt>
                <c:pt idx="347" formatCode="0.0000">
                  <c:v>0.15266003155964269</c:v>
                </c:pt>
                <c:pt idx="348" formatCode="0.0000">
                  <c:v>0.1416779906981957</c:v>
                </c:pt>
                <c:pt idx="349" formatCode="0.0000">
                  <c:v>0.13844630511275274</c:v>
                </c:pt>
                <c:pt idx="350" formatCode="0.0000">
                  <c:v>0.13651859155952922</c:v>
                </c:pt>
                <c:pt idx="351" formatCode="0.0000">
                  <c:v>0.13482492298863616</c:v>
                </c:pt>
                <c:pt idx="352" formatCode="0.0000">
                  <c:v>0.21709122166597059</c:v>
                </c:pt>
                <c:pt idx="353" formatCode="0.0000">
                  <c:v>0.14602064064325632</c:v>
                </c:pt>
                <c:pt idx="354" formatCode="0.0000">
                  <c:v>0.13238396762098792</c:v>
                </c:pt>
                <c:pt idx="355" formatCode="0.0000">
                  <c:v>0.65947158983370102</c:v>
                </c:pt>
                <c:pt idx="356" formatCode="0.0000">
                  <c:v>0.30157334094304883</c:v>
                </c:pt>
                <c:pt idx="357" formatCode="0.0000">
                  <c:v>0.24460389262959842</c:v>
                </c:pt>
                <c:pt idx="358" formatCode="0.0000">
                  <c:v>1.5604639745386135</c:v>
                </c:pt>
                <c:pt idx="359" formatCode="0.0000">
                  <c:v>0.59754458325887161</c:v>
                </c:pt>
                <c:pt idx="360" formatCode="0.0000">
                  <c:v>0.5090032395593741</c:v>
                </c:pt>
                <c:pt idx="361" formatCode="0.0000">
                  <c:v>1.2200110831912956</c:v>
                </c:pt>
                <c:pt idx="362" formatCode="0.0000">
                  <c:v>0.79120115403291424</c:v>
                </c:pt>
                <c:pt idx="363" formatCode="0.0000">
                  <c:v>0.74956590352533548</c:v>
                </c:pt>
                <c:pt idx="364" formatCode="0.0000">
                  <c:v>4.3500378059323239</c:v>
                </c:pt>
                <c:pt idx="365" formatCode="0.0000">
                  <c:v>0.92398185901898899</c:v>
                </c:pt>
                <c:pt idx="366" formatCode="0.0000">
                  <c:v>0.91740780380116072</c:v>
                </c:pt>
                <c:pt idx="367" formatCode="0.0000">
                  <c:v>0.96814158223337787</c:v>
                </c:pt>
                <c:pt idx="368" formatCode="0.0000">
                  <c:v>0.93544236753356325</c:v>
                </c:pt>
                <c:pt idx="369" formatCode="0.0000">
                  <c:v>0.93883591636892649</c:v>
                </c:pt>
                <c:pt idx="370" formatCode="0.0000">
                  <c:v>0.9296426367677566</c:v>
                </c:pt>
                <c:pt idx="371" formatCode="0.0000">
                  <c:v>3.4039221871579977</c:v>
                </c:pt>
                <c:pt idx="372" formatCode="0.0000">
                  <c:v>0.9639716908938335</c:v>
                </c:pt>
                <c:pt idx="373" formatCode="0.0000">
                  <c:v>1.9380497336263662</c:v>
                </c:pt>
                <c:pt idx="374" formatCode="0.0000">
                  <c:v>1.0148050717605916</c:v>
                </c:pt>
                <c:pt idx="375" formatCode="0.0000">
                  <c:v>1.1907605121397036</c:v>
                </c:pt>
                <c:pt idx="376" formatCode="0.0000">
                  <c:v>2.6170266879656858</c:v>
                </c:pt>
                <c:pt idx="377" formatCode="0.0000">
                  <c:v>1.0676029831147467</c:v>
                </c:pt>
                <c:pt idx="378" formatCode="0.0000">
                  <c:v>1.0400255080698495</c:v>
                </c:pt>
                <c:pt idx="379" formatCode="0.0000">
                  <c:v>1.0121672272663813</c:v>
                </c:pt>
                <c:pt idx="380" formatCode="0.0000">
                  <c:v>0.98488042613536819</c:v>
                </c:pt>
                <c:pt idx="381" formatCode="0.0000">
                  <c:v>0.9826784320320926</c:v>
                </c:pt>
                <c:pt idx="382" formatCode="0.0000">
                  <c:v>2.8239784249886872</c:v>
                </c:pt>
                <c:pt idx="383" formatCode="0.0000">
                  <c:v>1.0788973211215613</c:v>
                </c:pt>
                <c:pt idx="384" formatCode="0.0000">
                  <c:v>1.0546388169542422</c:v>
                </c:pt>
                <c:pt idx="385" formatCode="0.0000">
                  <c:v>1.0310113566507291</c:v>
                </c:pt>
                <c:pt idx="386" formatCode="0.0000">
                  <c:v>1.0025466263023601</c:v>
                </c:pt>
                <c:pt idx="387" formatCode="0.0000">
                  <c:v>1.1679767503338527</c:v>
                </c:pt>
                <c:pt idx="388" formatCode="0.0000">
                  <c:v>1.0484112094787414</c:v>
                </c:pt>
                <c:pt idx="389" formatCode="0.0000">
                  <c:v>1.1734907933273711</c:v>
                </c:pt>
                <c:pt idx="390" formatCode="0.0000">
                  <c:v>1.1188944211928233</c:v>
                </c:pt>
                <c:pt idx="391" formatCode="0.0000">
                  <c:v>1.1493430126713993</c:v>
                </c:pt>
                <c:pt idx="392" formatCode="0.0000">
                  <c:v>1.088213130743646</c:v>
                </c:pt>
                <c:pt idx="393" formatCode="0.0000">
                  <c:v>3.6439611208266904</c:v>
                </c:pt>
                <c:pt idx="394" formatCode="0.0000">
                  <c:v>1.1524544551649176</c:v>
                </c:pt>
                <c:pt idx="395" formatCode="0.0000">
                  <c:v>1.1251174581858241</c:v>
                </c:pt>
                <c:pt idx="396" formatCode="0.0000">
                  <c:v>1.1357168196380918</c:v>
                </c:pt>
                <c:pt idx="397" formatCode="0.0000">
                  <c:v>1.1060282151596317</c:v>
                </c:pt>
                <c:pt idx="398" formatCode="0.0000">
                  <c:v>1.0779674733996718</c:v>
                </c:pt>
                <c:pt idx="399" formatCode="0.0000">
                  <c:v>1.0657549278683258</c:v>
                </c:pt>
                <c:pt idx="400" formatCode="0.0000">
                  <c:v>1.0995035911456192</c:v>
                </c:pt>
                <c:pt idx="401" formatCode="0.0000">
                  <c:v>1.0834618171181167</c:v>
                </c:pt>
                <c:pt idx="402" formatCode="0.0000">
                  <c:v>1.0675310377755249</c:v>
                </c:pt>
                <c:pt idx="403" formatCode="0.0000">
                  <c:v>1.0580573203964618</c:v>
                </c:pt>
                <c:pt idx="404" formatCode="0.0000">
                  <c:v>1.0286019497417218</c:v>
                </c:pt>
                <c:pt idx="405" formatCode="0.0000">
                  <c:v>1.0290550902025004</c:v>
                </c:pt>
                <c:pt idx="406" formatCode="0.0000">
                  <c:v>0.99977114361405839</c:v>
                </c:pt>
                <c:pt idx="407" formatCode="0.0000">
                  <c:v>0.97118991450772607</c:v>
                </c:pt>
                <c:pt idx="408" formatCode="0.0000">
                  <c:v>1.4260113943926103</c:v>
                </c:pt>
                <c:pt idx="409" formatCode="0.0000">
                  <c:v>1.0352219278451498</c:v>
                </c:pt>
                <c:pt idx="410" formatCode="0.0000">
                  <c:v>1.0243139837478419</c:v>
                </c:pt>
                <c:pt idx="411" formatCode="0.0000">
                  <c:v>4.4111679937136259</c:v>
                </c:pt>
                <c:pt idx="412" formatCode="0.0000">
                  <c:v>1.1303302943995301</c:v>
                </c:pt>
                <c:pt idx="413" formatCode="0.0000">
                  <c:v>1.1185064359437908</c:v>
                </c:pt>
                <c:pt idx="414" formatCode="0.0000">
                  <c:v>1.0963724920008653</c:v>
                </c:pt>
                <c:pt idx="415" formatCode="0.0000">
                  <c:v>1.0673070597443945</c:v>
                </c:pt>
                <c:pt idx="416" formatCode="0.0000">
                  <c:v>1.0529765152632522</c:v>
                </c:pt>
                <c:pt idx="417" formatCode="0.0000">
                  <c:v>3.0245528257848164</c:v>
                </c:pt>
                <c:pt idx="418" formatCode="0.0000">
                  <c:v>1.1505061611943621</c:v>
                </c:pt>
                <c:pt idx="419" formatCode="0.0000">
                  <c:v>1.4929127707023135</c:v>
                </c:pt>
                <c:pt idx="420" formatCode="0.0000">
                  <c:v>1.166210547375613</c:v>
                </c:pt>
                <c:pt idx="421" formatCode="0.0000">
                  <c:v>5.523797367346698</c:v>
                </c:pt>
                <c:pt idx="422" formatCode="0.0000">
                  <c:v>1.5681759960199058</c:v>
                </c:pt>
                <c:pt idx="423" formatCode="0.0000">
                  <c:v>1.338207559801609</c:v>
                </c:pt>
                <c:pt idx="424" formatCode="0.0000">
                  <c:v>7.515909457724522</c:v>
                </c:pt>
                <c:pt idx="425" formatCode="0.0000">
                  <c:v>1.490921422211402</c:v>
                </c:pt>
                <c:pt idx="426" formatCode="0.0000">
                  <c:v>1.3479531668984033</c:v>
                </c:pt>
                <c:pt idx="427" formatCode="0.0000">
                  <c:v>1.3220120360266672</c:v>
                </c:pt>
                <c:pt idx="428" formatCode="0.0000">
                  <c:v>1.3065813303539446</c:v>
                </c:pt>
                <c:pt idx="429" formatCode="0.0000">
                  <c:v>1.2839963939215497</c:v>
                </c:pt>
                <c:pt idx="430" formatCode="0.0000">
                  <c:v>1.2575490279923578</c:v>
                </c:pt>
                <c:pt idx="431" formatCode="0.0000">
                  <c:v>1.2614753511223027</c:v>
                </c:pt>
                <c:pt idx="432" formatCode="0.0000">
                  <c:v>1.2347418975575566</c:v>
                </c:pt>
                <c:pt idx="433" formatCode="0.0000">
                  <c:v>1.2307582933796959</c:v>
                </c:pt>
                <c:pt idx="434" formatCode="0.0000">
                  <c:v>1.2039914046556968</c:v>
                </c:pt>
                <c:pt idx="435" formatCode="0.0000">
                  <c:v>1.2553667995716451</c:v>
                </c:pt>
                <c:pt idx="436" formatCode="0.0000">
                  <c:v>1.2031799667111753</c:v>
                </c:pt>
                <c:pt idx="437" formatCode="0.0000">
                  <c:v>10.731280847179455</c:v>
                </c:pt>
                <c:pt idx="438" formatCode="0.0000">
                  <c:v>1.3714362922296057</c:v>
                </c:pt>
                <c:pt idx="439" formatCode="0.0000">
                  <c:v>2.1168110691264039</c:v>
                </c:pt>
                <c:pt idx="440" formatCode="0.0000">
                  <c:v>1.4377373560776818</c:v>
                </c:pt>
                <c:pt idx="441" formatCode="0.0000">
                  <c:v>4.4945570409221247</c:v>
                </c:pt>
                <c:pt idx="442" formatCode="0.0000">
                  <c:v>1.5888532297132201</c:v>
                </c:pt>
                <c:pt idx="443" formatCode="0.0000">
                  <c:v>1.4915923152506008</c:v>
                </c:pt>
                <c:pt idx="444" formatCode="0.0000">
                  <c:v>1.5249167253627893</c:v>
                </c:pt>
                <c:pt idx="445" formatCode="0.0000">
                  <c:v>4.0398468797137834</c:v>
                </c:pt>
                <c:pt idx="446" formatCode="0.0000">
                  <c:v>1.5234587005129547</c:v>
                </c:pt>
                <c:pt idx="447" formatCode="0.0000">
                  <c:v>1.5192148180985836</c:v>
                </c:pt>
                <c:pt idx="448" formatCode="0.0000">
                  <c:v>1.4967049186300083</c:v>
                </c:pt>
                <c:pt idx="449" formatCode="0.0000">
                  <c:v>1.5051994580036658</c:v>
                </c:pt>
                <c:pt idx="450" formatCode="0.0000">
                  <c:v>1.4808381698251669</c:v>
                </c:pt>
                <c:pt idx="451" formatCode="0.0000">
                  <c:v>1.4719086566804447</c:v>
                </c:pt>
                <c:pt idx="452" formatCode="0.0000">
                  <c:v>1.4688014495597961</c:v>
                </c:pt>
                <c:pt idx="453" formatCode="0.0000">
                  <c:v>1.4445522259211669</c:v>
                </c:pt>
                <c:pt idx="454" formatCode="0.0000">
                  <c:v>1.4191758548074882</c:v>
                </c:pt>
                <c:pt idx="455" formatCode="0.0000">
                  <c:v>1.3940006713347453</c:v>
                </c:pt>
                <c:pt idx="456" formatCode="0.0000">
                  <c:v>1.3683546808285767</c:v>
                </c:pt>
                <c:pt idx="457" formatCode="0.0000">
                  <c:v>1.7021068786397773</c:v>
                </c:pt>
                <c:pt idx="458" formatCode="0.0000">
                  <c:v>1.4247496145375531</c:v>
                </c:pt>
                <c:pt idx="459" formatCode="0.0000">
                  <c:v>1.4150401069033651</c:v>
                </c:pt>
                <c:pt idx="460" formatCode="0.0000">
                  <c:v>1.3894700199553633</c:v>
                </c:pt>
                <c:pt idx="461" formatCode="0.0000">
                  <c:v>1.3636992234119789</c:v>
                </c:pt>
                <c:pt idx="462" formatCode="0.0000">
                  <c:v>1.3375113535585634</c:v>
                </c:pt>
                <c:pt idx="463" formatCode="0.0000">
                  <c:v>1.3159070063776332</c:v>
                </c:pt>
                <c:pt idx="464" formatCode="0.0000">
                  <c:v>1.2900227229345418</c:v>
                </c:pt>
                <c:pt idx="465" formatCode="0.0000">
                  <c:v>1.2640104079782719</c:v>
                </c:pt>
                <c:pt idx="466" formatCode="0.0000">
                  <c:v>1.2387582484459134</c:v>
                </c:pt>
                <c:pt idx="467" formatCode="0.0000">
                  <c:v>1.2155306909940964</c:v>
                </c:pt>
                <c:pt idx="468" formatCode="0.0000">
                  <c:v>1.1912425227704904</c:v>
                </c:pt>
                <c:pt idx="469" formatCode="0.0000">
                  <c:v>1.1797654258813808</c:v>
                </c:pt>
                <c:pt idx="470" formatCode="0.0000">
                  <c:v>1.1705174387025647</c:v>
                </c:pt>
                <c:pt idx="471" formatCode="0.0000">
                  <c:v>1.1617411544339675</c:v>
                </c:pt>
                <c:pt idx="472" formatCode="0.0000">
                  <c:v>1.168665849625683</c:v>
                </c:pt>
                <c:pt idx="473" formatCode="0.0000">
                  <c:v>1.1608705900324212</c:v>
                </c:pt>
                <c:pt idx="474" formatCode="0.0000">
                  <c:v>1.139011717432028</c:v>
                </c:pt>
                <c:pt idx="475" formatCode="0.0000">
                  <c:v>1.1285357559683125</c:v>
                </c:pt>
                <c:pt idx="476" formatCode="0.0000">
                  <c:v>1.1200433874598998</c:v>
                </c:pt>
                <c:pt idx="477" formatCode="0.0000">
                  <c:v>1.1119735730587588</c:v>
                </c:pt>
                <c:pt idx="478" formatCode="0.0000">
                  <c:v>1.1052581773806467</c:v>
                </c:pt>
                <c:pt idx="479" formatCode="0.0000">
                  <c:v>1.0973254255040292</c:v>
                </c:pt>
                <c:pt idx="480" formatCode="0.0000">
                  <c:v>1.0887691843432179</c:v>
                </c:pt>
                <c:pt idx="481" formatCode="0.0000">
                  <c:v>1.0810492713258424</c:v>
                </c:pt>
                <c:pt idx="482" formatCode="0.0000">
                  <c:v>1.0745769865803374</c:v>
                </c:pt>
                <c:pt idx="483" formatCode="0.0000">
                  <c:v>1.0663536126365336</c:v>
                </c:pt>
                <c:pt idx="484" formatCode="0.0000">
                  <c:v>1.0589460650107441</c:v>
                </c:pt>
                <c:pt idx="485" formatCode="0.0000">
                  <c:v>1.0517571771249148</c:v>
                </c:pt>
                <c:pt idx="486" formatCode="0.0000">
                  <c:v>1.4408607971251723</c:v>
                </c:pt>
                <c:pt idx="487" formatCode="0.0000">
                  <c:v>1.1186007073768649</c:v>
                </c:pt>
                <c:pt idx="488" formatCode="0.0000">
                  <c:v>1.0961466065070575</c:v>
                </c:pt>
                <c:pt idx="489" formatCode="0.0000">
                  <c:v>1.0739073741845742</c:v>
                </c:pt>
                <c:pt idx="490" formatCode="0.0000">
                  <c:v>1.0527230568796804</c:v>
                </c:pt>
                <c:pt idx="491" formatCode="0.0000">
                  <c:v>1.0322090982405872</c:v>
                </c:pt>
                <c:pt idx="492" formatCode="0.0000">
                  <c:v>1.0188570230120855</c:v>
                </c:pt>
                <c:pt idx="493" formatCode="0.0000">
                  <c:v>1.0111383660680231</c:v>
                </c:pt>
                <c:pt idx="494" formatCode="0.0000">
                  <c:v>1.0044303039871987</c:v>
                </c:pt>
                <c:pt idx="495" formatCode="0.0000">
                  <c:v>0.9979646655827018</c:v>
                </c:pt>
                <c:pt idx="496" formatCode="0.0000">
                  <c:v>0.99161292216167007</c:v>
                </c:pt>
                <c:pt idx="497" formatCode="0.0000">
                  <c:v>0.98535270038022427</c:v>
                </c:pt>
                <c:pt idx="498" formatCode="0.0000">
                  <c:v>0.97917925711723464</c:v>
                </c:pt>
                <c:pt idx="499" formatCode="0.0000">
                  <c:v>0.97343142642615865</c:v>
                </c:pt>
                <c:pt idx="500" formatCode="0.0000">
                  <c:v>0.96582543658645026</c:v>
                </c:pt>
                <c:pt idx="501" formatCode="0.0000">
                  <c:v>0.95462126827489424</c:v>
                </c:pt>
                <c:pt idx="502" formatCode="0.0000">
                  <c:v>0.9437058755889205</c:v>
                </c:pt>
                <c:pt idx="503" formatCode="0.0000">
                  <c:v>0.93294642350861023</c:v>
                </c:pt>
                <c:pt idx="504" formatCode="0.0000">
                  <c:v>0.92231951831194126</c:v>
                </c:pt>
                <c:pt idx="505" formatCode="0.0000">
                  <c:v>0.9118199442712891</c:v>
                </c:pt>
                <c:pt idx="506" formatCode="0.0000">
                  <c:v>0.90144551951430718</c:v>
                </c:pt>
                <c:pt idx="507" formatCode="0.0000">
                  <c:v>0.89119458282290687</c:v>
                </c:pt>
                <c:pt idx="508" formatCode="0.0000">
                  <c:v>0.88106557636709626</c:v>
                </c:pt>
                <c:pt idx="509" formatCode="0.0000">
                  <c:v>0.87105697623386236</c:v>
                </c:pt>
                <c:pt idx="510" formatCode="0.0000">
                  <c:v>0.86116728067114601</c:v>
                </c:pt>
                <c:pt idx="511" formatCode="0.0000">
                  <c:v>0.85139500791206102</c:v>
                </c:pt>
                <c:pt idx="512" formatCode="0.0000">
                  <c:v>0.84173869559199122</c:v>
                </c:pt>
                <c:pt idx="513" formatCode="0.0000">
                  <c:v>0.83219690043312355</c:v>
                </c:pt>
                <c:pt idx="514" formatCode="0.0000">
                  <c:v>0.82276819797643674</c:v>
                </c:pt>
                <c:pt idx="515" formatCode="0.0000">
                  <c:v>0.8134511823245949</c:v>
                </c:pt>
                <c:pt idx="516" formatCode="0.0000">
                  <c:v>0.80424446588963805</c:v>
                </c:pt>
                <c:pt idx="517" formatCode="0.0000">
                  <c:v>0.79514667914441572</c:v>
                </c:pt>
                <c:pt idx="518" formatCode="0.0000">
                  <c:v>0.78615647037754233</c:v>
                </c:pt>
                <c:pt idx="519" formatCode="0.0000">
                  <c:v>0.77727250545179738</c:v>
                </c:pt>
                <c:pt idx="520" formatCode="0.0000">
                  <c:v>0.76849346756591841</c:v>
                </c:pt>
                <c:pt idx="521" formatCode="0.0000">
                  <c:v>0.75981805701973459</c:v>
                </c:pt>
                <c:pt idx="522" formatCode="0.0000">
                  <c:v>0.7512449909825929</c:v>
                </c:pt>
                <c:pt idx="523" formatCode="0.0000">
                  <c:v>1.1860676775839389</c:v>
                </c:pt>
                <c:pt idx="524" formatCode="0.0000">
                  <c:v>0.93342757490538308</c:v>
                </c:pt>
                <c:pt idx="525" formatCode="0.0000">
                  <c:v>0.91533779428481599</c:v>
                </c:pt>
                <c:pt idx="526" formatCode="0.0000">
                  <c:v>0.8985189747770943</c:v>
                </c:pt>
                <c:pt idx="527" formatCode="0.0000">
                  <c:v>0.87951855261001732</c:v>
                </c:pt>
                <c:pt idx="528" formatCode="0.0000">
                  <c:v>0.82487344395455953</c:v>
                </c:pt>
                <c:pt idx="529" formatCode="0.0000">
                  <c:v>0.77153736339913037</c:v>
                </c:pt>
                <c:pt idx="530" formatCode="0.0000">
                  <c:v>0.77994601688362108</c:v>
                </c:pt>
                <c:pt idx="531" formatCode="0.0000">
                  <c:v>0.77510758981741867</c:v>
                </c:pt>
                <c:pt idx="532" formatCode="0.0000">
                  <c:v>0.73477751921279766</c:v>
                </c:pt>
                <c:pt idx="533" formatCode="0.0000">
                  <c:v>0.68384303494448184</c:v>
                </c:pt>
                <c:pt idx="534" formatCode="0.0000">
                  <c:v>0.66613811407134582</c:v>
                </c:pt>
                <c:pt idx="535" formatCode="0.0000">
                  <c:v>0.65697819136678737</c:v>
                </c:pt>
                <c:pt idx="536" formatCode="0.0000">
                  <c:v>0.64930937054868842</c:v>
                </c:pt>
                <c:pt idx="537" formatCode="0.0000">
                  <c:v>0.64196025151836067</c:v>
                </c:pt>
                <c:pt idx="538" formatCode="0.0000">
                  <c:v>0.63473556566379286</c:v>
                </c:pt>
                <c:pt idx="539" formatCode="0.0000">
                  <c:v>0.627602031556179</c:v>
                </c:pt>
                <c:pt idx="540" formatCode="0.0000">
                  <c:v>0.62055325867785749</c:v>
                </c:pt>
                <c:pt idx="541" formatCode="0.0000">
                  <c:v>0.61358732988991216</c:v>
                </c:pt>
                <c:pt idx="542" formatCode="0.0000">
                  <c:v>0.6067030813983163</c:v>
                </c:pt>
                <c:pt idx="543" formatCode="0.0000">
                  <c:v>0.59989948531645032</c:v>
                </c:pt>
                <c:pt idx="544" formatCode="0.0000">
                  <c:v>0.59317554706314557</c:v>
                </c:pt>
                <c:pt idx="545" formatCode="0.0000">
                  <c:v>0.58653028819269026</c:v>
                </c:pt>
                <c:pt idx="546" formatCode="0.0000">
                  <c:v>0.5799627434031176</c:v>
                </c:pt>
                <c:pt idx="547" formatCode="0.0000">
                  <c:v>0.5734719598991721</c:v>
                </c:pt>
                <c:pt idx="548" formatCode="0.0000">
                  <c:v>0.56705699714796132</c:v>
                </c:pt>
                <c:pt idx="549" formatCode="0.0000">
                  <c:v>0.56071692670169737</c:v>
                </c:pt>
                <c:pt idx="550" formatCode="0.0000">
                  <c:v>0.55445083203347478</c:v>
                </c:pt>
                <c:pt idx="551" formatCode="0.0000">
                  <c:v>0.54825780837708615</c:v>
                </c:pt>
                <c:pt idx="552" formatCode="0.0000">
                  <c:v>0.54213696256935628</c:v>
                </c:pt>
                <c:pt idx="553" formatCode="0.0000">
                  <c:v>0.5360874128947154</c:v>
                </c:pt>
                <c:pt idx="554" formatCode="0.0000">
                  <c:v>0.53010828893194162</c:v>
                </c:pt>
                <c:pt idx="555" formatCode="0.0000">
                  <c:v>0.52419873140303219</c:v>
                </c:pt>
                <c:pt idx="556" formatCode="0.0000">
                  <c:v>0.51835789202417271</c:v>
                </c:pt>
                <c:pt idx="557" formatCode="0.0000">
                  <c:v>0.51258493335877553</c:v>
                </c:pt>
                <c:pt idx="558" formatCode="0.0000">
                  <c:v>0.50687902867255619</c:v>
                </c:pt>
                <c:pt idx="559" formatCode="0.0000">
                  <c:v>0.50123936179061912</c:v>
                </c:pt>
                <c:pt idx="560" formatCode="0.0000">
                  <c:v>0.53204530685084417</c:v>
                </c:pt>
                <c:pt idx="561" formatCode="0.0000">
                  <c:v>0.49619232219059639</c:v>
                </c:pt>
                <c:pt idx="562" formatCode="0.0000">
                  <c:v>0.48571150501783966</c:v>
                </c:pt>
                <c:pt idx="563" formatCode="0.0000">
                  <c:v>0.47949333284411499</c:v>
                </c:pt>
                <c:pt idx="564" formatCode="0.0000">
                  <c:v>0.47403433220397995</c:v>
                </c:pt>
                <c:pt idx="565" formatCode="0.0000">
                  <c:v>0.46875252087781744</c:v>
                </c:pt>
                <c:pt idx="566" formatCode="0.0000">
                  <c:v>0.46355070617458771</c:v>
                </c:pt>
                <c:pt idx="567" formatCode="0.0000">
                  <c:v>0.45841214748785652</c:v>
                </c:pt>
                <c:pt idx="568" formatCode="0.0000">
                  <c:v>0.4533334619198377</c:v>
                </c:pt>
                <c:pt idx="569" formatCode="0.0000">
                  <c:v>0.44967603762655017</c:v>
                </c:pt>
                <c:pt idx="570" formatCode="0.0000">
                  <c:v>0.45722505813814479</c:v>
                </c:pt>
                <c:pt idx="571" formatCode="0.0000">
                  <c:v>0.63919393329449303</c:v>
                </c:pt>
                <c:pt idx="572" formatCode="0.0000">
                  <c:v>0.82520003199104897</c:v>
                </c:pt>
                <c:pt idx="573" formatCode="0.0000">
                  <c:v>0.69587330015352278</c:v>
                </c:pt>
                <c:pt idx="574" formatCode="0.0000">
                  <c:v>0.63946923868116978</c:v>
                </c:pt>
                <c:pt idx="575" formatCode="0.0000">
                  <c:v>0.58380933813167768</c:v>
                </c:pt>
                <c:pt idx="576" formatCode="0.0000">
                  <c:v>0.52972447432661962</c:v>
                </c:pt>
                <c:pt idx="577" formatCode="0.0000">
                  <c:v>0.47838680885343043</c:v>
                </c:pt>
                <c:pt idx="578" formatCode="0.0000">
                  <c:v>0.42857818712676243</c:v>
                </c:pt>
                <c:pt idx="579" formatCode="0.0000">
                  <c:v>0.40499010350957354</c:v>
                </c:pt>
                <c:pt idx="580" formatCode="0.0000">
                  <c:v>0.39739799627746031</c:v>
                </c:pt>
                <c:pt idx="581" formatCode="0.0000">
                  <c:v>0.39250237727110537</c:v>
                </c:pt>
                <c:pt idx="582" formatCode="0.0000">
                  <c:v>0.38809587198117823</c:v>
                </c:pt>
                <c:pt idx="583" formatCode="0.0000">
                  <c:v>0.38381169689235867</c:v>
                </c:pt>
                <c:pt idx="584" formatCode="0.0000">
                  <c:v>0.38231358937884441</c:v>
                </c:pt>
                <c:pt idx="585" formatCode="0.0000">
                  <c:v>0.37586779178997232</c:v>
                </c:pt>
                <c:pt idx="586" formatCode="0.0000">
                  <c:v>0.37136579256304536</c:v>
                </c:pt>
                <c:pt idx="587" formatCode="0.0000">
                  <c:v>0.36722557108250781</c:v>
                </c:pt>
                <c:pt idx="588" formatCode="0.0000">
                  <c:v>0.40870762185080206</c:v>
                </c:pt>
                <c:pt idx="589" formatCode="0.0000">
                  <c:v>0.36675140645010312</c:v>
                </c:pt>
                <c:pt idx="590" formatCode="0.0000">
                  <c:v>0.36059871125148452</c:v>
                </c:pt>
                <c:pt idx="591" formatCode="0.0000">
                  <c:v>0.35224922867874925</c:v>
                </c:pt>
                <c:pt idx="592" formatCode="0.0000">
                  <c:v>0.34765980261781182</c:v>
                </c:pt>
                <c:pt idx="593" formatCode="0.0000">
                  <c:v>0.34373080876689077</c:v>
                </c:pt>
                <c:pt idx="594" formatCode="0.0000">
                  <c:v>0.33994747178069817</c:v>
                </c:pt>
                <c:pt idx="595" formatCode="0.0000">
                  <c:v>0.33758648894298671</c:v>
                </c:pt>
                <c:pt idx="596" formatCode="0.0000">
                  <c:v>0.33277164592507297</c:v>
                </c:pt>
                <c:pt idx="597" formatCode="0.0000">
                  <c:v>0.32894695951798419</c:v>
                </c:pt>
                <c:pt idx="598" formatCode="0.0000">
                  <c:v>0.32532095664823979</c:v>
                </c:pt>
                <c:pt idx="599" formatCode="0.0000">
                  <c:v>0.38299365225808968</c:v>
                </c:pt>
                <c:pt idx="600" formatCode="0.0000">
                  <c:v>0.32836733151676017</c:v>
                </c:pt>
                <c:pt idx="601" formatCode="0.0000">
                  <c:v>0.31645295313257266</c:v>
                </c:pt>
                <c:pt idx="602" formatCode="0.0000">
                  <c:v>0.31161806367597622</c:v>
                </c:pt>
                <c:pt idx="603" formatCode="0.0000">
                  <c:v>0.30799030660915366</c:v>
                </c:pt>
                <c:pt idx="604" formatCode="0.0000">
                  <c:v>0.30459486088130067</c:v>
                </c:pt>
                <c:pt idx="605" formatCode="0.0000">
                  <c:v>0.30126958927044417</c:v>
                </c:pt>
                <c:pt idx="606" formatCode="0.0000">
                  <c:v>0.2979872130329857</c:v>
                </c:pt>
                <c:pt idx="607" formatCode="0.0000">
                  <c:v>0.29474283599214196</c:v>
                </c:pt>
                <c:pt idx="608" formatCode="0.0000">
                  <c:v>0.29153528063766576</c:v>
                </c:pt>
                <c:pt idx="609" formatCode="0.0000">
                  <c:v>0.28836399104714783</c:v>
                </c:pt>
                <c:pt idx="610" formatCode="0.0000">
                  <c:v>0.28522851890935269</c:v>
                </c:pt>
                <c:pt idx="611" formatCode="0.0000">
                  <c:v>0.28212843817881861</c:v>
                </c:pt>
                <c:pt idx="612" formatCode="0.0000">
                  <c:v>0.27906333085674168</c:v>
                </c:pt>
                <c:pt idx="613" formatCode="0.0000">
                  <c:v>0.2760327845750693</c:v>
                </c:pt>
                <c:pt idx="614" formatCode="0.0000">
                  <c:v>0.27303639213993719</c:v>
                </c:pt>
                <c:pt idx="615" formatCode="0.0000">
                  <c:v>0.27007375140098622</c:v>
                </c:pt>
                <c:pt idx="616" formatCode="0.0000">
                  <c:v>0.26714446517549534</c:v>
                </c:pt>
                <c:pt idx="617" formatCode="0.0000">
                  <c:v>0.26424814118234391</c:v>
                </c:pt>
                <c:pt idx="618" formatCode="0.0000">
                  <c:v>0.26138439197832575</c:v>
                </c:pt>
                <c:pt idx="619" formatCode="0.0000">
                  <c:v>0.25855283489556452</c:v>
                </c:pt>
                <c:pt idx="620" formatCode="0.0000">
                  <c:v>0.25575309197981388</c:v>
                </c:pt>
                <c:pt idx="621" formatCode="0.0000">
                  <c:v>0.25298478992959633</c:v>
                </c:pt>
                <c:pt idx="622" formatCode="0.0000">
                  <c:v>0.25024756003616205</c:v>
                </c:pt>
                <c:pt idx="623" formatCode="0.0000">
                  <c:v>0.24754103812425793</c:v>
                </c:pt>
                <c:pt idx="624" formatCode="0.0000">
                  <c:v>0.24486486449369305</c:v>
                </c:pt>
                <c:pt idx="625" formatCode="0.0000">
                  <c:v>0.24221868386169043</c:v>
                </c:pt>
                <c:pt idx="626" formatCode="0.0000">
                  <c:v>0.23960214530601437</c:v>
                </c:pt>
                <c:pt idx="627" formatCode="0.0000">
                  <c:v>0.23701490220886154</c:v>
                </c:pt>
                <c:pt idx="628" formatCode="0.0000">
                  <c:v>0.23786297930902178</c:v>
                </c:pt>
                <c:pt idx="629" formatCode="0.0000">
                  <c:v>0.23249217716248072</c:v>
                </c:pt>
                <c:pt idx="630" formatCode="0.0000">
                  <c:v>0.22951933675906</c:v>
                </c:pt>
                <c:pt idx="631" formatCode="0.0000">
                  <c:v>0.22696766343410524</c:v>
                </c:pt>
                <c:pt idx="632" formatCode="0.0000">
                  <c:v>0.22450886397674127</c:v>
                </c:pt>
                <c:pt idx="633" formatCode="0.0000">
                  <c:v>0.22208819476925698</c:v>
                </c:pt>
                <c:pt idx="634" formatCode="0.0000">
                  <c:v>0.21969630728044393</c:v>
                </c:pt>
                <c:pt idx="635" formatCode="0.0000">
                  <c:v>0.217331388902441</c:v>
                </c:pt>
                <c:pt idx="636" formatCode="0.0000">
                  <c:v>0.21499288069884981</c:v>
                </c:pt>
                <c:pt idx="637" formatCode="0.0000">
                  <c:v>0.22630590334020109</c:v>
                </c:pt>
                <c:pt idx="638" formatCode="0.0000">
                  <c:v>0.3392700799277491</c:v>
                </c:pt>
                <c:pt idx="639" formatCode="0.0000">
                  <c:v>0.24306486180200976</c:v>
                </c:pt>
                <c:pt idx="640" formatCode="0.0000">
                  <c:v>0.21169296572872032</c:v>
                </c:pt>
                <c:pt idx="641" formatCode="0.0000">
                  <c:v>0.20464705760140928</c:v>
                </c:pt>
                <c:pt idx="642" formatCode="0.0000">
                  <c:v>0.20165816537926037</c:v>
                </c:pt>
                <c:pt idx="643" formatCode="0.0000">
                  <c:v>0.19936269329603684</c:v>
                </c:pt>
                <c:pt idx="644" formatCode="0.0000">
                  <c:v>0.19720226454020751</c:v>
                </c:pt>
                <c:pt idx="645" formatCode="0.0000">
                  <c:v>0.19508399287539832</c:v>
                </c:pt>
                <c:pt idx="646" formatCode="0.0000">
                  <c:v>0.19299223666627047</c:v>
                </c:pt>
                <c:pt idx="647" formatCode="0.0000">
                  <c:v>0.19092417473119641</c:v>
                </c:pt>
                <c:pt idx="648" formatCode="0.0000">
                  <c:v>0.18887911600057566</c:v>
                </c:pt>
                <c:pt idx="649" formatCode="0.0000">
                  <c:v>0.18685672556606425</c:v>
                </c:pt>
                <c:pt idx="650" formatCode="0.0000">
                  <c:v>0.18485673028344113</c:v>
                </c:pt>
                <c:pt idx="651" formatCode="0.0000">
                  <c:v>0.18287886988762825</c:v>
                </c:pt>
                <c:pt idx="652" formatCode="0.0000">
                  <c:v>0.18092288884754482</c:v>
                </c:pt>
                <c:pt idx="653" formatCode="0.0000">
                  <c:v>0.21484943836815282</c:v>
                </c:pt>
                <c:pt idx="654" formatCode="0.0000">
                  <c:v>0.18507000611999089</c:v>
                </c:pt>
                <c:pt idx="655" formatCode="0.0000">
                  <c:v>0.47067993055092527</c:v>
                </c:pt>
                <c:pt idx="656" formatCode="0.0000">
                  <c:v>0.36463101698690631</c:v>
                </c:pt>
                <c:pt idx="657" formatCode="0.0000">
                  <c:v>2.7284253970337242</c:v>
                </c:pt>
                <c:pt idx="658" formatCode="0.0000">
                  <c:v>0.7864354418822791</c:v>
                </c:pt>
                <c:pt idx="659" formatCode="0.0000">
                  <c:v>1.1734347517853883</c:v>
                </c:pt>
                <c:pt idx="660" formatCode="0.0000">
                  <c:v>0.84130462873284295</c:v>
                </c:pt>
                <c:pt idx="661" formatCode="0.0000">
                  <c:v>0.81507547140494352</c:v>
                </c:pt>
                <c:pt idx="662" formatCode="0.0000">
                  <c:v>0.96177950686578406</c:v>
                </c:pt>
                <c:pt idx="663" formatCode="0.0000">
                  <c:v>0.86532295118185432</c:v>
                </c:pt>
                <c:pt idx="664" formatCode="0.0000">
                  <c:v>0.837949722686123</c:v>
                </c:pt>
                <c:pt idx="665" formatCode="0.0000">
                  <c:v>0.83279393308345806</c:v>
                </c:pt>
                <c:pt idx="666" formatCode="0.0000">
                  <c:v>0.83352689787622003</c:v>
                </c:pt>
                <c:pt idx="667" formatCode="0.0000">
                  <c:v>0.82346334496647389</c:v>
                </c:pt>
                <c:pt idx="668" formatCode="0.0000">
                  <c:v>0.87388768686830121</c:v>
                </c:pt>
                <c:pt idx="669" formatCode="0.0000">
                  <c:v>0.83577941833592395</c:v>
                </c:pt>
                <c:pt idx="670" formatCode="0.0000">
                  <c:v>0.81163588906071971</c:v>
                </c:pt>
                <c:pt idx="671" formatCode="0.0000">
                  <c:v>0.7971248957072774</c:v>
                </c:pt>
                <c:pt idx="672" formatCode="0.0000">
                  <c:v>0.77119826101484534</c:v>
                </c:pt>
                <c:pt idx="673" formatCode="0.0000">
                  <c:v>0.76793598626871984</c:v>
                </c:pt>
                <c:pt idx="674" formatCode="0.0000">
                  <c:v>0.74153042955186743</c:v>
                </c:pt>
                <c:pt idx="675" formatCode="0.0000">
                  <c:v>0.66234485818473421</c:v>
                </c:pt>
                <c:pt idx="676" formatCode="0.0000">
                  <c:v>0.64691864725147019</c:v>
                </c:pt>
                <c:pt idx="677" formatCode="0.0000">
                  <c:v>0.55638652630683916</c:v>
                </c:pt>
                <c:pt idx="678" formatCode="0.0000">
                  <c:v>0.55851173795055631</c:v>
                </c:pt>
                <c:pt idx="679" formatCode="0.0000">
                  <c:v>0.50738198369662602</c:v>
                </c:pt>
                <c:pt idx="680" formatCode="0.0000">
                  <c:v>0.4247253970090652</c:v>
                </c:pt>
                <c:pt idx="681" formatCode="0.0000">
                  <c:v>0.40988719431803422</c:v>
                </c:pt>
                <c:pt idx="682" formatCode="0.0000">
                  <c:v>0.3273429770071497</c:v>
                </c:pt>
                <c:pt idx="683" formatCode="0.0000">
                  <c:v>0.2604153441868175</c:v>
                </c:pt>
                <c:pt idx="684" formatCode="0.0000">
                  <c:v>0.1830999333574147</c:v>
                </c:pt>
                <c:pt idx="685" formatCode="0.0000">
                  <c:v>0.15911047247111437</c:v>
                </c:pt>
                <c:pt idx="686" formatCode="0.0000">
                  <c:v>0.15366108915931836</c:v>
                </c:pt>
                <c:pt idx="687" formatCode="0.0000">
                  <c:v>0.16765627271855443</c:v>
                </c:pt>
                <c:pt idx="688" formatCode="0.0000">
                  <c:v>0.15628184542017287</c:v>
                </c:pt>
                <c:pt idx="689" formatCode="0.0000">
                  <c:v>1.0423859420349564</c:v>
                </c:pt>
                <c:pt idx="690" formatCode="0.0000">
                  <c:v>0.87976985454928025</c:v>
                </c:pt>
                <c:pt idx="691" formatCode="0.0000">
                  <c:v>0.64159732588224583</c:v>
                </c:pt>
                <c:pt idx="692" formatCode="0.0000">
                  <c:v>0.56879988084845856</c:v>
                </c:pt>
                <c:pt idx="693" formatCode="0.0000">
                  <c:v>0.61196563263151682</c:v>
                </c:pt>
                <c:pt idx="694" formatCode="0.0000">
                  <c:v>1.1690136961612212</c:v>
                </c:pt>
                <c:pt idx="695" formatCode="0.0000">
                  <c:v>0.88487707763906154</c:v>
                </c:pt>
                <c:pt idx="696" formatCode="0.0000">
                  <c:v>0.80587444293511168</c:v>
                </c:pt>
                <c:pt idx="697" formatCode="0.0000">
                  <c:v>0.77923117495886174</c:v>
                </c:pt>
                <c:pt idx="698" formatCode="0.0000">
                  <c:v>0.75395225394605658</c:v>
                </c:pt>
                <c:pt idx="699" formatCode="0.0000">
                  <c:v>0.86382979090801393</c:v>
                </c:pt>
                <c:pt idx="700" formatCode="0.0000">
                  <c:v>1.1951655718041523</c:v>
                </c:pt>
                <c:pt idx="701" formatCode="0.0000">
                  <c:v>0.85215742706536612</c:v>
                </c:pt>
                <c:pt idx="702" formatCode="0.0000">
                  <c:v>0.8241634493608534</c:v>
                </c:pt>
                <c:pt idx="703" formatCode="0.0000">
                  <c:v>0.79757862493078147</c:v>
                </c:pt>
                <c:pt idx="704" formatCode="0.0000">
                  <c:v>0.77228087723141847</c:v>
                </c:pt>
                <c:pt idx="705" formatCode="0.0000">
                  <c:v>0.7177808790232626</c:v>
                </c:pt>
                <c:pt idx="706" formatCode="0.0000">
                  <c:v>0.62737870223588443</c:v>
                </c:pt>
                <c:pt idx="707" formatCode="0.0000">
                  <c:v>0.53815685317688666</c:v>
                </c:pt>
                <c:pt idx="708" formatCode="0.0000">
                  <c:v>0.45200632798816787</c:v>
                </c:pt>
                <c:pt idx="709" formatCode="0.0000">
                  <c:v>0.36874922605897698</c:v>
                </c:pt>
                <c:pt idx="710" formatCode="0.0000">
                  <c:v>0.28776813118824801</c:v>
                </c:pt>
                <c:pt idx="711" formatCode="0.0000">
                  <c:v>0.21343221736635756</c:v>
                </c:pt>
                <c:pt idx="712" formatCode="0.0000">
                  <c:v>0.15581513428428712</c:v>
                </c:pt>
                <c:pt idx="713" formatCode="0.0000">
                  <c:v>0.14479595211971488</c:v>
                </c:pt>
                <c:pt idx="714" formatCode="0.0000">
                  <c:v>0.14152758371981314</c:v>
                </c:pt>
                <c:pt idx="715" formatCode="0.0000">
                  <c:v>0.13956363990890791</c:v>
                </c:pt>
                <c:pt idx="716" formatCode="0.0000">
                  <c:v>0.13783418778528705</c:v>
                </c:pt>
                <c:pt idx="717" formatCode="0.0000">
                  <c:v>0.22006514384197104</c:v>
                </c:pt>
                <c:pt idx="718" formatCode="0.0000">
                  <c:v>0.14895965543565068</c:v>
                </c:pt>
                <c:pt idx="719" formatCode="0.0000">
                  <c:v>0.13528850464854369</c:v>
                </c:pt>
                <c:pt idx="720" formatCode="0.0000">
                  <c:v>0.66234207317259319</c:v>
                </c:pt>
                <c:pt idx="721" formatCode="0.0000">
                  <c:v>0.30441018920148738</c:v>
                </c:pt>
                <c:pt idx="722" formatCode="0.0000">
                  <c:v>0.24740751902141525</c:v>
                </c:pt>
                <c:pt idx="723" formatCode="0.0000">
                  <c:v>1.5632347869558225</c:v>
                </c:pt>
                <c:pt idx="724" formatCode="0.0000">
                  <c:v>0.60028298434321758</c:v>
                </c:pt>
                <c:pt idx="725" formatCode="0.0000">
                  <c:v>0.5117096267728839</c:v>
                </c:pt>
                <c:pt idx="726" formatCode="0.0000">
                  <c:v>1.2213738012164388</c:v>
                </c:pt>
                <c:pt idx="727" formatCode="0.0000">
                  <c:v>0.79254545513782571</c:v>
                </c:pt>
                <c:pt idx="728" formatCode="0.0000">
                  <c:v>0.75219833156662796</c:v>
                </c:pt>
                <c:pt idx="729" formatCode="0.0000">
                  <c:v>4.3526394576710423</c:v>
                </c:pt>
                <c:pt idx="730" formatCode="0.0000">
                  <c:v>0.92529201637727732</c:v>
                </c:pt>
                <c:pt idx="731" formatCode="0.0000">
                  <c:v>0.91871963643846799</c:v>
                </c:pt>
                <c:pt idx="732" formatCode="0.0000">
                  <c:v>0.96945485071400195</c:v>
                </c:pt>
                <c:pt idx="733" formatCode="0.0000">
                  <c:v>0.93675683818854061</c:v>
                </c:pt>
                <c:pt idx="734" formatCode="0.0000">
                  <c:v>0.94015136118712594</c:v>
                </c:pt>
                <c:pt idx="735" formatCode="0.0000">
                  <c:v>0.93095883328884232</c:v>
                </c:pt>
              </c:numCache>
            </c:numRef>
          </c:yVal>
          <c:smooth val="0"/>
          <c:extLst>
            <c:ext xmlns:c16="http://schemas.microsoft.com/office/drawing/2014/chart" uri="{C3380CC4-5D6E-409C-BE32-E72D297353CC}">
              <c16:uniqueId val="{0000000A-71B5-9249-B237-C91EA5F862A4}"/>
            </c:ext>
          </c:extLst>
        </c:ser>
        <c:ser>
          <c:idx val="2"/>
          <c:order val="2"/>
          <c:tx>
            <c:strRef>
              <c:f>Escenarios!$F$19</c:f>
              <c:strCache>
                <c:ptCount val="1"/>
                <c:pt idx="0">
                  <c:v>Amuna 2</c:v>
                </c:pt>
              </c:strCache>
            </c:strRef>
          </c:tx>
          <c:spPr>
            <a:ln w="12700">
              <a:solidFill>
                <a:schemeClr val="accent6"/>
              </a:solidFill>
            </a:ln>
          </c:spPr>
          <c:marker>
            <c:symbol val="none"/>
          </c:marker>
          <c:xVal>
            <c:strRef>
              <c:f>Cálculos!$AW:$AW</c:f>
              <c:strCache>
                <c:ptCount val="736"/>
                <c:pt idx="2">
                  <c:v>Escenario 2</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Cálculos!$BX:$BX</c:f>
              <c:numCache>
                <c:formatCode>General</c:formatCode>
                <c:ptCount val="1048576"/>
                <c:pt idx="4">
                  <c:v>0</c:v>
                </c:pt>
                <c:pt idx="6" formatCode="0.0000">
                  <c:v>0.99585955638857204</c:v>
                </c:pt>
                <c:pt idx="7" formatCode="0.0000">
                  <c:v>0.74921982805764153</c:v>
                </c:pt>
                <c:pt idx="8" formatCode="0.0000">
                  <c:v>0.784870983919569</c:v>
                </c:pt>
                <c:pt idx="9" formatCode="0.0000">
                  <c:v>0.78883313384173814</c:v>
                </c:pt>
                <c:pt idx="10" formatCode="0.0000">
                  <c:v>0.8029776254557689</c:v>
                </c:pt>
                <c:pt idx="11" formatCode="0.0000">
                  <c:v>0.84784283226880419</c:v>
                </c:pt>
                <c:pt idx="12" formatCode="0.0000">
                  <c:v>0.85232812905850042</c:v>
                </c:pt>
                <c:pt idx="13" formatCode="0.0000">
                  <c:v>0.8550008129722908</c:v>
                </c:pt>
                <c:pt idx="14" formatCode="0.0000">
                  <c:v>0.85598023746164908</c:v>
                </c:pt>
                <c:pt idx="15" formatCode="0.0000">
                  <c:v>0.85538873231005108</c:v>
                </c:pt>
                <c:pt idx="16" formatCode="0.0000">
                  <c:v>0.85484137365978397</c:v>
                </c:pt>
                <c:pt idx="17" formatCode="0.0000">
                  <c:v>0.90194258203052657</c:v>
                </c:pt>
                <c:pt idx="18" formatCode="0.0000">
                  <c:v>0.90534430969557211</c:v>
                </c:pt>
                <c:pt idx="19" formatCode="0.0000">
                  <c:v>0.90720198443657618</c:v>
                </c:pt>
                <c:pt idx="20" formatCode="0.0000">
                  <c:v>0.90763903869339568</c:v>
                </c:pt>
                <c:pt idx="21" formatCode="0.0000">
                  <c:v>0.90643388418221826</c:v>
                </c:pt>
                <c:pt idx="22" formatCode="0.0000">
                  <c:v>0.91505978877293059</c:v>
                </c:pt>
                <c:pt idx="23" formatCode="0.0000">
                  <c:v>0.91636196571457629</c:v>
                </c:pt>
                <c:pt idx="24" formatCode="0.0000">
                  <c:v>0.92490173494296557</c:v>
                </c:pt>
                <c:pt idx="25" formatCode="0.0000">
                  <c:v>0.92984943437906087</c:v>
                </c:pt>
                <c:pt idx="26" formatCode="0.0000">
                  <c:v>0.936213069016541</c:v>
                </c:pt>
                <c:pt idx="27" formatCode="0.0000">
                  <c:v>0.93876369067448695</c:v>
                </c:pt>
                <c:pt idx="28" formatCode="0.0000">
                  <c:v>1.394976338718144</c:v>
                </c:pt>
                <c:pt idx="29" formatCode="0.0000">
                  <c:v>0.99499611261335041</c:v>
                </c:pt>
                <c:pt idx="30" formatCode="0.0000">
                  <c:v>0.99758846087983288</c:v>
                </c:pt>
                <c:pt idx="31" formatCode="0.0000">
                  <c:v>1.0006883549784449</c:v>
                </c:pt>
                <c:pt idx="32" formatCode="0.0000">
                  <c:v>1.0018804508426973</c:v>
                </c:pt>
                <c:pt idx="33" formatCode="0.0000">
                  <c:v>1.0014292020075763</c:v>
                </c:pt>
                <c:pt idx="34" formatCode="0.0000">
                  <c:v>1.0004653793542837</c:v>
                </c:pt>
                <c:pt idx="35" formatCode="0.0000">
                  <c:v>1.0014496699504987</c:v>
                </c:pt>
                <c:pt idx="36" formatCode="0.0000">
                  <c:v>1.0015071892835237</c:v>
                </c:pt>
                <c:pt idx="37" formatCode="0.0000">
                  <c:v>1.0006194623598264</c:v>
                </c:pt>
                <c:pt idx="38" formatCode="0.0000">
                  <c:v>0.99920171064636942</c:v>
                </c:pt>
                <c:pt idx="39" formatCode="0.0000">
                  <c:v>0.99614482317254938</c:v>
                </c:pt>
                <c:pt idx="40" formatCode="0.0000">
                  <c:v>0.99342941397807349</c:v>
                </c:pt>
                <c:pt idx="41" formatCode="0.0000">
                  <c:v>0.98904898522167395</c:v>
                </c:pt>
                <c:pt idx="42" formatCode="0.0000">
                  <c:v>0.98449628989433158</c:v>
                </c:pt>
                <c:pt idx="43" formatCode="0.0000">
                  <c:v>1.0056183670949022</c:v>
                </c:pt>
                <c:pt idx="44" formatCode="0.0000">
                  <c:v>1.0026729333552207</c:v>
                </c:pt>
                <c:pt idx="45" formatCode="0.0000">
                  <c:v>0.99947994828116471</c:v>
                </c:pt>
                <c:pt idx="46" formatCode="0.0000">
                  <c:v>2.2143338649633626</c:v>
                </c:pt>
                <c:pt idx="47" formatCode="0.0000">
                  <c:v>1.0516749078728582</c:v>
                </c:pt>
                <c:pt idx="48" formatCode="0.0000">
                  <c:v>1.0523019829340026</c:v>
                </c:pt>
                <c:pt idx="49" formatCode="0.0000">
                  <c:v>1.0515711183728089</c:v>
                </c:pt>
                <c:pt idx="50" formatCode="0.0000">
                  <c:v>1.0492624114454219</c:v>
                </c:pt>
                <c:pt idx="51" formatCode="0.0000">
                  <c:v>1.0462537371248701</c:v>
                </c:pt>
                <c:pt idx="52" formatCode="0.0000">
                  <c:v>1.0926493609665802</c:v>
                </c:pt>
                <c:pt idx="53" formatCode="0.0000">
                  <c:v>1.0938819808820393</c:v>
                </c:pt>
                <c:pt idx="54" formatCode="0.0000">
                  <c:v>1.1150115625023369</c:v>
                </c:pt>
                <c:pt idx="55" formatCode="0.0000">
                  <c:v>1.1158942648193326</c:v>
                </c:pt>
                <c:pt idx="56" formatCode="0.0000">
                  <c:v>3.3986712502045879</c:v>
                </c:pt>
                <c:pt idx="57" formatCode="0.0000">
                  <c:v>1.1867514910046952</c:v>
                </c:pt>
                <c:pt idx="58" formatCode="0.0000">
                  <c:v>1.1949101402851572</c:v>
                </c:pt>
                <c:pt idx="59" formatCode="0.0000">
                  <c:v>5.4306994276953313</c:v>
                </c:pt>
                <c:pt idx="60" formatCode="0.0000">
                  <c:v>1.2573992578998519</c:v>
                </c:pt>
                <c:pt idx="61" formatCode="0.0000">
                  <c:v>1.2629111542706986</c:v>
                </c:pt>
                <c:pt idx="62" formatCode="0.0000">
                  <c:v>1.2664892570459412</c:v>
                </c:pt>
                <c:pt idx="63" formatCode="0.0000">
                  <c:v>1.2690784133795374</c:v>
                </c:pt>
                <c:pt idx="64" formatCode="0.0000">
                  <c:v>1.2700809149965115</c:v>
                </c:pt>
                <c:pt idx="65" formatCode="0.0000">
                  <c:v>1.2694542969569034</c:v>
                </c:pt>
                <c:pt idx="66" formatCode="0.0000">
                  <c:v>1.2690966695554913</c:v>
                </c:pt>
                <c:pt idx="67" formatCode="0.0000">
                  <c:v>1.2671768092313942</c:v>
                </c:pt>
                <c:pt idx="68" formatCode="0.0000">
                  <c:v>1.2650699633848488</c:v>
                </c:pt>
                <c:pt idx="69" formatCode="0.0000">
                  <c:v>1.2615559871976147</c:v>
                </c:pt>
                <c:pt idx="70" formatCode="0.0000">
                  <c:v>1.2612849805671265</c:v>
                </c:pt>
                <c:pt idx="71" formatCode="0.0000">
                  <c:v>1.2579895300684434</c:v>
                </c:pt>
                <c:pt idx="72" formatCode="0.0000">
                  <c:v>8.6789674290686687</c:v>
                </c:pt>
                <c:pt idx="73" formatCode="0.0000">
                  <c:v>1.3099419339853839</c:v>
                </c:pt>
                <c:pt idx="74" formatCode="0.0000">
                  <c:v>1.3367516336662977</c:v>
                </c:pt>
                <c:pt idx="75" formatCode="0.0000">
                  <c:v>1.3440915045634965</c:v>
                </c:pt>
                <c:pt idx="76" formatCode="0.0000">
                  <c:v>2.4872432277280536</c:v>
                </c:pt>
                <c:pt idx="77" formatCode="0.0000">
                  <c:v>1.4038242081669345</c:v>
                </c:pt>
                <c:pt idx="78" formatCode="0.0000">
                  <c:v>1.4114937496096132</c:v>
                </c:pt>
                <c:pt idx="79" formatCode="0.0000">
                  <c:v>1.4205876590776714</c:v>
                </c:pt>
                <c:pt idx="80" formatCode="0.0000">
                  <c:v>2.0682231552300459</c:v>
                </c:pt>
                <c:pt idx="81" formatCode="0.0000">
                  <c:v>1.4719835490761177</c:v>
                </c:pt>
                <c:pt idx="82" formatCode="0.0000">
                  <c:v>1.4780720718431408</c:v>
                </c:pt>
                <c:pt idx="83" formatCode="0.0000">
                  <c:v>1.4823920154704733</c:v>
                </c:pt>
                <c:pt idx="84" formatCode="0.0000">
                  <c:v>1.4869431846525383</c:v>
                </c:pt>
                <c:pt idx="85" formatCode="0.0000">
                  <c:v>1.4898334775752335</c:v>
                </c:pt>
                <c:pt idx="86" formatCode="0.0000">
                  <c:v>1.491960949056504</c:v>
                </c:pt>
                <c:pt idx="87" formatCode="0.0000">
                  <c:v>1.4938093053962134</c:v>
                </c:pt>
                <c:pt idx="88" formatCode="0.0000">
                  <c:v>1.4939977832175806</c:v>
                </c:pt>
                <c:pt idx="89" formatCode="0.0000">
                  <c:v>1.4925213198473708</c:v>
                </c:pt>
                <c:pt idx="90" formatCode="0.0000">
                  <c:v>1.4896667517334738</c:v>
                </c:pt>
                <c:pt idx="91" formatCode="0.0000">
                  <c:v>1.4853932829286633</c:v>
                </c:pt>
                <c:pt idx="92" formatCode="0.0000">
                  <c:v>1.5009032047816599</c:v>
                </c:pt>
                <c:pt idx="93" formatCode="0.0000">
                  <c:v>1.4991964398422009</c:v>
                </c:pt>
                <c:pt idx="94" formatCode="0.0000">
                  <c:v>1.4970370683956329</c:v>
                </c:pt>
                <c:pt idx="95" formatCode="0.0000">
                  <c:v>1.4933722707113914</c:v>
                </c:pt>
                <c:pt idx="96" formatCode="0.0000">
                  <c:v>1.4883677587621311</c:v>
                </c:pt>
                <c:pt idx="97" formatCode="0.0000">
                  <c:v>1.4820460946119587</c:v>
                </c:pt>
                <c:pt idx="98" formatCode="0.0000">
                  <c:v>1.47482396367114</c:v>
                </c:pt>
                <c:pt idx="99" formatCode="0.0000">
                  <c:v>1.4665011497651275</c:v>
                </c:pt>
                <c:pt idx="100" formatCode="0.0000">
                  <c:v>1.4570974187205306</c:v>
                </c:pt>
                <c:pt idx="101" formatCode="0.0000">
                  <c:v>1.4468375270433707</c:v>
                </c:pt>
                <c:pt idx="102" formatCode="0.0000">
                  <c:v>1.4357195083508785</c:v>
                </c:pt>
                <c:pt idx="103" formatCode="0.0000">
                  <c:v>1.4243393437205996</c:v>
                </c:pt>
                <c:pt idx="104" formatCode="0.0000">
                  <c:v>1.4131331277183414</c:v>
                </c:pt>
                <c:pt idx="105" formatCode="0.0000">
                  <c:v>1.4020982014963477</c:v>
                </c:pt>
                <c:pt idx="106" formatCode="0.0000">
                  <c:v>1.3912319468480074</c:v>
                </c:pt>
                <c:pt idx="107" formatCode="0.0000">
                  <c:v>1.3805317855866446</c:v>
                </c:pt>
                <c:pt idx="108" formatCode="0.0000">
                  <c:v>1.3699951789338027</c:v>
                </c:pt>
                <c:pt idx="109" formatCode="0.0000">
                  <c:v>1.3596196269168828</c:v>
                </c:pt>
                <c:pt idx="110" formatCode="0.0000">
                  <c:v>1.3494026677759829</c:v>
                </c:pt>
                <c:pt idx="111" formatCode="0.0000">
                  <c:v>1.3393418773798107</c:v>
                </c:pt>
                <c:pt idx="112" formatCode="0.0000">
                  <c:v>1.3294348686505186</c:v>
                </c:pt>
                <c:pt idx="113" formatCode="0.0000">
                  <c:v>1.3196792909973345</c:v>
                </c:pt>
                <c:pt idx="114" formatCode="0.0000">
                  <c:v>1.3100728297588469</c:v>
                </c:pt>
                <c:pt idx="115" formatCode="0.0000">
                  <c:v>1.3006132056538151</c:v>
                </c:pt>
                <c:pt idx="116" formatCode="0.0000">
                  <c:v>1.2912981742403766</c:v>
                </c:pt>
                <c:pt idx="117" formatCode="0.0000">
                  <c:v>1.2821255253835155</c:v>
                </c:pt>
                <c:pt idx="118" formatCode="0.0000">
                  <c:v>1.2730930827306777</c:v>
                </c:pt>
                <c:pt idx="119" formatCode="0.0000">
                  <c:v>1.2641987031953938</c:v>
                </c:pt>
                <c:pt idx="120" formatCode="0.0000">
                  <c:v>1.2554402764488017</c:v>
                </c:pt>
                <c:pt idx="121" formatCode="0.0000">
                  <c:v>1.2672770964050137</c:v>
                </c:pt>
                <c:pt idx="122" formatCode="0.0000">
                  <c:v>1.2594536832815613</c:v>
                </c:pt>
                <c:pt idx="123" formatCode="0.0000">
                  <c:v>1.2508053270513093</c:v>
                </c:pt>
                <c:pt idx="124" formatCode="0.0000">
                  <c:v>1.2422516213681214</c:v>
                </c:pt>
                <c:pt idx="125" formatCode="0.0000">
                  <c:v>1.2338286611896276</c:v>
                </c:pt>
                <c:pt idx="126" formatCode="0.0000">
                  <c:v>1.2255344480384855</c:v>
                </c:pt>
                <c:pt idx="127" formatCode="0.0000">
                  <c:v>1.2173670139845729</c:v>
                </c:pt>
                <c:pt idx="128" formatCode="0.0000">
                  <c:v>1.209324421178066</c:v>
                </c:pt>
                <c:pt idx="129" formatCode="0.0000">
                  <c:v>1.2014047613896546</c:v>
                </c:pt>
                <c:pt idx="130" formatCode="0.0000">
                  <c:v>1.1936061555577839</c:v>
                </c:pt>
                <c:pt idx="131" formatCode="0.0000">
                  <c:v>1.1859267533428208</c:v>
                </c:pt>
                <c:pt idx="132" formatCode="0.0000">
                  <c:v>1.1783647326880291</c:v>
                </c:pt>
                <c:pt idx="133" formatCode="0.0000">
                  <c:v>1.16573626826231</c:v>
                </c:pt>
                <c:pt idx="134" formatCode="0.0000">
                  <c:v>1.1530066129681584</c:v>
                </c:pt>
                <c:pt idx="135" formatCode="0.0000">
                  <c:v>1.1379567205214149</c:v>
                </c:pt>
                <c:pt idx="136" formatCode="0.0000">
                  <c:v>1.1240310274567218</c:v>
                </c:pt>
                <c:pt idx="137" formatCode="0.0000">
                  <c:v>1.1104366004759416</c:v>
                </c:pt>
                <c:pt idx="138" formatCode="0.0000">
                  <c:v>1.0970399463000067</c:v>
                </c:pt>
                <c:pt idx="139" formatCode="0.0000">
                  <c:v>1.0838170230959312</c:v>
                </c:pt>
                <c:pt idx="140" formatCode="0.0000">
                  <c:v>1.0707619770173422</c:v>
                </c:pt>
                <c:pt idx="141" formatCode="0.0000">
                  <c:v>1.0578719979117805</c:v>
                </c:pt>
                <c:pt idx="142" formatCode="0.0000">
                  <c:v>1.0451448059684614</c:v>
                </c:pt>
                <c:pt idx="143" formatCode="0.0000">
                  <c:v>1.0325782343032084</c:v>
                </c:pt>
                <c:pt idx="144" formatCode="0.0000">
                  <c:v>1.0201701593407195</c:v>
                </c:pt>
                <c:pt idx="145" formatCode="0.0000">
                  <c:v>1.007918488914173</c:v>
                </c:pt>
                <c:pt idx="146" formatCode="0.0000">
                  <c:v>0.99582115994729103</c:v>
                </c:pt>
                <c:pt idx="147" formatCode="0.0000">
                  <c:v>0.98387613773146509</c:v>
                </c:pt>
                <c:pt idx="148" formatCode="0.0000">
                  <c:v>0.97208141547246196</c:v>
                </c:pt>
                <c:pt idx="149" formatCode="0.0000">
                  <c:v>0.96043501388670127</c:v>
                </c:pt>
                <c:pt idx="150" formatCode="0.0000">
                  <c:v>0.94893498081051908</c:v>
                </c:pt>
                <c:pt idx="151" formatCode="0.0000">
                  <c:v>0.93757939081628083</c:v>
                </c:pt>
                <c:pt idx="152" formatCode="0.0000">
                  <c:v>0.9263663448342514</c:v>
                </c:pt>
                <c:pt idx="153" formatCode="0.0000">
                  <c:v>0.91529396977998023</c:v>
                </c:pt>
                <c:pt idx="154" formatCode="0.0000">
                  <c:v>0.9043604181870859</c:v>
                </c:pt>
                <c:pt idx="155" formatCode="0.0000">
                  <c:v>0.89356386784536013</c:v>
                </c:pt>
                <c:pt idx="156" formatCode="0.0000">
                  <c:v>0.88290252144411152</c:v>
                </c:pt>
                <c:pt idx="157" formatCode="0.0000">
                  <c:v>0.87237460622067076</c:v>
                </c:pt>
                <c:pt idx="158" formatCode="0.0000">
                  <c:v>1.031578086537837</c:v>
                </c:pt>
                <c:pt idx="159" formatCode="0.0000">
                  <c:v>1.0263753233894006</c:v>
                </c:pt>
                <c:pt idx="160" formatCode="0.0000">
                  <c:v>1.0212520857611116</c:v>
                </c:pt>
                <c:pt idx="161" formatCode="0.0000">
                  <c:v>1.0162071580857468</c:v>
                </c:pt>
                <c:pt idx="162" formatCode="0.0000">
                  <c:v>0.99531817227228048</c:v>
                </c:pt>
                <c:pt idx="163" formatCode="0.0000">
                  <c:v>0.93883380314625775</c:v>
                </c:pt>
                <c:pt idx="164" formatCode="0.0000">
                  <c:v>0.88368725785670643</c:v>
                </c:pt>
                <c:pt idx="165" formatCode="0.0000">
                  <c:v>0.89031379547183376</c:v>
                </c:pt>
                <c:pt idx="166" formatCode="0.0000">
                  <c:v>0.88372116142611734</c:v>
                </c:pt>
                <c:pt idx="167" formatCode="0.0000">
                  <c:v>0.84166435954762564</c:v>
                </c:pt>
                <c:pt idx="168" formatCode="0.0000">
                  <c:v>0.78903019321313583</c:v>
                </c:pt>
                <c:pt idx="169" formatCode="0.0000">
                  <c:v>0.76965221956699525</c:v>
                </c:pt>
                <c:pt idx="170" formatCode="0.0000">
                  <c:v>0.75884545995023112</c:v>
                </c:pt>
                <c:pt idx="171" formatCode="0.0000">
                  <c:v>0.74955561103080104</c:v>
                </c:pt>
                <c:pt idx="172" formatCode="0.0000">
                  <c:v>0.74061087194436215</c:v>
                </c:pt>
                <c:pt idx="173" formatCode="0.0000">
                  <c:v>0.73181557950084664</c:v>
                </c:pt>
                <c:pt idx="174" formatCode="0.0000">
                  <c:v>0.72313606378580153</c:v>
                </c:pt>
                <c:pt idx="175" formatCode="0.0000">
                  <c:v>0.71456555179460091</c:v>
                </c:pt>
                <c:pt idx="176" formatCode="0.0000">
                  <c:v>0.70610174980775919</c:v>
                </c:pt>
                <c:pt idx="177" formatCode="0.0000">
                  <c:v>0.69774312326620325</c:v>
                </c:pt>
                <c:pt idx="178" formatCode="0.0000">
                  <c:v>0.68948827924431255</c:v>
                </c:pt>
                <c:pt idx="179" formatCode="0.0000">
                  <c:v>0.68133586375986055</c:v>
                </c:pt>
                <c:pt idx="180" formatCode="0.0000">
                  <c:v>0.67328454451726805</c:v>
                </c:pt>
                <c:pt idx="181" formatCode="0.0000">
                  <c:v>0.66533300783047356</c:v>
                </c:pt>
                <c:pt idx="182" formatCode="0.0000">
                  <c:v>0.65747995790179004</c:v>
                </c:pt>
                <c:pt idx="183" formatCode="0.0000">
                  <c:v>0.64972411649474027</c:v>
                </c:pt>
                <c:pt idx="184" formatCode="0.0000">
                  <c:v>0.64206422267525265</c:v>
                </c:pt>
                <c:pt idx="185" formatCode="0.0000">
                  <c:v>0.63449903256714524</c:v>
                </c:pt>
                <c:pt idx="186" formatCode="0.0000">
                  <c:v>0.62702731911288001</c:v>
                </c:pt>
                <c:pt idx="187" formatCode="0.0000">
                  <c:v>0.61964787183805004</c:v>
                </c:pt>
                <c:pt idx="188" formatCode="0.0000">
                  <c:v>0.61235949661930089</c:v>
                </c:pt>
                <c:pt idx="189" formatCode="0.0000">
                  <c:v>0.60516101545559686</c:v>
                </c:pt>
                <c:pt idx="190" formatCode="0.0000">
                  <c:v>0.59805126624277716</c:v>
                </c:pt>
                <c:pt idx="191" formatCode="0.0000">
                  <c:v>0.59102910255134855</c:v>
                </c:pt>
                <c:pt idx="192" formatCode="0.0000">
                  <c:v>0.58409339340747257</c:v>
                </c:pt>
                <c:pt idx="193" formatCode="0.0000">
                  <c:v>0.57724302307709641</c:v>
                </c:pt>
                <c:pt idx="194" formatCode="0.0000">
                  <c:v>0.57047689085318298</c:v>
                </c:pt>
                <c:pt idx="195" formatCode="0.0000">
                  <c:v>0.60017409074031358</c:v>
                </c:pt>
                <c:pt idx="196" formatCode="0.0000">
                  <c:v>0.56322980527367061</c:v>
                </c:pt>
                <c:pt idx="197" formatCode="0.0000">
                  <c:v>0.55167486012346445</c:v>
                </c:pt>
                <c:pt idx="198" formatCode="0.0000">
                  <c:v>0.54439946546224838</c:v>
                </c:pt>
                <c:pt idx="199" formatCode="0.0000">
                  <c:v>0.53789988461970406</c:v>
                </c:pt>
                <c:pt idx="200" formatCode="0.0000">
                  <c:v>0.53159387624178833</c:v>
                </c:pt>
                <c:pt idx="201" formatCode="0.0000">
                  <c:v>0.52538399251080148</c:v>
                </c:pt>
                <c:pt idx="202" formatCode="0.0000">
                  <c:v>0.51925324163969389</c:v>
                </c:pt>
                <c:pt idx="203" formatCode="0.0000">
                  <c:v>0.5131979934353359</c:v>
                </c:pt>
                <c:pt idx="204" formatCode="0.0000">
                  <c:v>0.50857939258383533</c:v>
                </c:pt>
                <c:pt idx="205" formatCode="0.0000">
                  <c:v>0.51518238291194285</c:v>
                </c:pt>
                <c:pt idx="206" formatCode="0.0000">
                  <c:v>0.69622013826462548</c:v>
                </c:pt>
                <c:pt idx="207" formatCode="0.0000">
                  <c:v>0.85121967168816348</c:v>
                </c:pt>
                <c:pt idx="208" formatCode="0.0000">
                  <c:v>0.75108107087678089</c:v>
                </c:pt>
                <c:pt idx="209" formatCode="0.0000">
                  <c:v>0.69378924100414352</c:v>
                </c:pt>
                <c:pt idx="210" formatCode="0.0000">
                  <c:v>0.63725557441012204</c:v>
                </c:pt>
                <c:pt idx="211" formatCode="0.0000">
                  <c:v>0.58231072862434696</c:v>
                </c:pt>
                <c:pt idx="212" formatCode="0.0000">
                  <c:v>0.53012665032095563</c:v>
                </c:pt>
                <c:pt idx="213" formatCode="0.0000">
                  <c:v>0.47948497332789142</c:v>
                </c:pt>
                <c:pt idx="214" formatCode="0.0000">
                  <c:v>0.45507698369673399</c:v>
                </c:pt>
                <c:pt idx="215" formatCode="0.0000">
                  <c:v>0.44667791461656203</c:v>
                </c:pt>
                <c:pt idx="216" formatCode="0.0000">
                  <c:v>0.44098807601670703</c:v>
                </c:pt>
                <c:pt idx="217" formatCode="0.0000">
                  <c:v>0.43579989460272245</c:v>
                </c:pt>
                <c:pt idx="218" formatCode="0.0000">
                  <c:v>0.43074639115222835</c:v>
                </c:pt>
                <c:pt idx="219" formatCode="0.0000">
                  <c:v>0.42849111036297988</c:v>
                </c:pt>
                <c:pt idx="220" formatCode="0.0000">
                  <c:v>0.42130010489177905</c:v>
                </c:pt>
                <c:pt idx="221" formatCode="0.0000">
                  <c:v>0.41606467642130951</c:v>
                </c:pt>
                <c:pt idx="222" formatCode="0.0000">
                  <c:v>0.41120262047402611</c:v>
                </c:pt>
                <c:pt idx="223" formatCode="0.0000">
                  <c:v>0.45197425053842272</c:v>
                </c:pt>
                <c:pt idx="224" formatCode="0.0000">
                  <c:v>0.40931884998686285</c:v>
                </c:pt>
                <c:pt idx="225" formatCode="0.0000">
                  <c:v>0.40247802974151492</c:v>
                </c:pt>
                <c:pt idx="226" formatCode="0.0000">
                  <c:v>0.39345130949561991</c:v>
                </c:pt>
                <c:pt idx="227" formatCode="0.0000">
                  <c:v>0.38819536308096148</c:v>
                </c:pt>
                <c:pt idx="228" formatCode="0.0000">
                  <c:v>0.38361039877679232</c:v>
                </c:pt>
                <c:pt idx="229" formatCode="0.0000">
                  <c:v>0.37918147641339084</c:v>
                </c:pt>
                <c:pt idx="230" formatCode="0.0000">
                  <c:v>0.3761851310046011</c:v>
                </c:pt>
                <c:pt idx="231" formatCode="0.0000">
                  <c:v>0.37074498846696285</c:v>
                </c:pt>
                <c:pt idx="232" formatCode="0.0000">
                  <c:v>0.36630490831307111</c:v>
                </c:pt>
                <c:pt idx="233" formatCode="0.0000">
                  <c:v>0.36207326262916667</c:v>
                </c:pt>
                <c:pt idx="234" formatCode="0.0000">
                  <c:v>0.41914991391777079</c:v>
                </c:pt>
                <c:pt idx="235" formatCode="0.0000">
                  <c:v>0.36393699727190493</c:v>
                </c:pt>
                <c:pt idx="236" formatCode="0.0000">
                  <c:v>0.35144532365075271</c:v>
                </c:pt>
                <c:pt idx="237" formatCode="0.0000">
                  <c:v>0.34604229416679694</c:v>
                </c:pt>
                <c:pt idx="238" formatCode="0.0000">
                  <c:v>0.34185540908008116</c:v>
                </c:pt>
                <c:pt idx="239" formatCode="0.0000">
                  <c:v>0.33790970635868778</c:v>
                </c:pt>
                <c:pt idx="240" formatCode="0.0000">
                  <c:v>0.33404290998629138</c:v>
                </c:pt>
                <c:pt idx="241" formatCode="0.0000">
                  <c:v>0.33022760457796274</c:v>
                </c:pt>
                <c:pt idx="242" formatCode="0.0000">
                  <c:v>0.32645875943538966</c:v>
                </c:pt>
                <c:pt idx="243" formatCode="0.0000">
                  <c:v>0.32273506461388829</c:v>
                </c:pt>
                <c:pt idx="244" formatCode="0.0000">
                  <c:v>0.31905583381149999</c:v>
                </c:pt>
                <c:pt idx="245" formatCode="0.0000">
                  <c:v>0.31542049036061459</c:v>
                </c:pt>
                <c:pt idx="246" formatCode="0.0000">
                  <c:v>0.31182848185134815</c:v>
                </c:pt>
                <c:pt idx="247" formatCode="0.0000">
                  <c:v>0.30827926588168431</c:v>
                </c:pt>
                <c:pt idx="248" formatCode="0.0000">
                  <c:v>0.30477230761129703</c:v>
                </c:pt>
                <c:pt idx="249" formatCode="0.0000">
                  <c:v>0.30130707927518285</c:v>
                </c:pt>
                <c:pt idx="250" formatCode="0.0000">
                  <c:v>0.29788306002363174</c:v>
                </c:pt>
                <c:pt idx="251" formatCode="0.0000">
                  <c:v>0.29449973581746552</c:v>
                </c:pt>
                <c:pt idx="252" formatCode="0.0000">
                  <c:v>0.29115659933354954</c:v>
                </c:pt>
                <c:pt idx="253" formatCode="0.0000">
                  <c:v>0.28785314987309418</c:v>
                </c:pt>
                <c:pt idx="254" formatCode="0.0000">
                  <c:v>0.28458889327148795</c:v>
                </c:pt>
                <c:pt idx="255" formatCode="0.0000">
                  <c:v>0.28136334180944123</c:v>
                </c:pt>
                <c:pt idx="256" formatCode="0.0000">
                  <c:v>0.27817601412538406</c:v>
                </c:pt>
                <c:pt idx="257" formatCode="0.0000">
                  <c:v>0.2750264351290983</c:v>
                </c:pt>
                <c:pt idx="258" formatCode="0.0000">
                  <c:v>0.27191413591656211</c:v>
                </c:pt>
                <c:pt idx="259" formatCode="0.0000">
                  <c:v>0.26883865368599158</c:v>
                </c:pt>
                <c:pt idx="260" formatCode="0.0000">
                  <c:v>0.26579953165506098</c:v>
                </c:pt>
                <c:pt idx="261" formatCode="0.0000">
                  <c:v>0.26279631897928513</c:v>
                </c:pt>
                <c:pt idx="262" formatCode="0.0000">
                  <c:v>0.25982857067154624</c:v>
                </c:pt>
                <c:pt idx="263" formatCode="0.0000">
                  <c:v>0.26030221463026537</c:v>
                </c:pt>
                <c:pt idx="264" formatCode="0.0000">
                  <c:v>0.2545629560763854</c:v>
                </c:pt>
                <c:pt idx="265" formatCode="0.0000">
                  <c:v>0.25122754214675425</c:v>
                </c:pt>
                <c:pt idx="266" formatCode="0.0000">
                  <c:v>0.24831908578291448</c:v>
                </c:pt>
                <c:pt idx="267" formatCode="0.0000">
                  <c:v>0.24550920281681216</c:v>
                </c:pt>
                <c:pt idx="268" formatCode="0.0000">
                  <c:v>0.24274306008798247</c:v>
                </c:pt>
                <c:pt idx="269" formatCode="0.0000">
                  <c:v>0.24001122091503158</c:v>
                </c:pt>
                <c:pt idx="270" formatCode="0.0000">
                  <c:v>0.23731178591095833</c:v>
                </c:pt>
                <c:pt idx="271" formatCode="0.0000">
                  <c:v>0.23464411071008179</c:v>
                </c:pt>
                <c:pt idx="272" formatCode="0.0000">
                  <c:v>0.24563323188264352</c:v>
                </c:pt>
                <c:pt idx="273" formatCode="0.0000">
                  <c:v>0.35827868973805849</c:v>
                </c:pt>
                <c:pt idx="274" formatCode="0.0000">
                  <c:v>0.26175985411322861</c:v>
                </c:pt>
                <c:pt idx="275" formatCode="0.0000">
                  <c:v>0.23007936153858632</c:v>
                </c:pt>
                <c:pt idx="276" formatCode="0.0000">
                  <c:v>0.22272979892105663</c:v>
                </c:pt>
                <c:pt idx="277" formatCode="0.0000">
                  <c:v>0.21944211646261574</c:v>
                </c:pt>
                <c:pt idx="278" formatCode="0.0000">
                  <c:v>0.21685264185020472</c:v>
                </c:pt>
                <c:pt idx="279" formatCode="0.0000">
                  <c:v>0.21440292291714075</c:v>
                </c:pt>
                <c:pt idx="280" formatCode="0.0000">
                  <c:v>0.21199999924513943</c:v>
                </c:pt>
                <c:pt idx="281" formatCode="0.0000">
                  <c:v>0.20962815617204916</c:v>
                </c:pt>
                <c:pt idx="282" formatCode="0.0000">
                  <c:v>0.20728450062666212</c:v>
                </c:pt>
                <c:pt idx="283" formatCode="0.0000">
                  <c:v>0.2049682707694403</c:v>
                </c:pt>
                <c:pt idx="284" formatCode="0.0000">
                  <c:v>0.20267906202442543</c:v>
                </c:pt>
                <c:pt idx="285" formatCode="0.0000">
                  <c:v>0.20041653266505449</c:v>
                </c:pt>
                <c:pt idx="286" formatCode="0.0000">
                  <c:v>0.19818035491238939</c:v>
                </c:pt>
                <c:pt idx="287" formatCode="0.0000">
                  <c:v>0.19597020677344035</c:v>
                </c:pt>
                <c:pt idx="288" formatCode="0.0000">
                  <c:v>0.2296466740269355</c:v>
                </c:pt>
                <c:pt idx="289" formatCode="0.0000">
                  <c:v>0.19962117993682912</c:v>
                </c:pt>
                <c:pt idx="290" formatCode="0.0000">
                  <c:v>0.48498899954827368</c:v>
                </c:pt>
                <c:pt idx="291" formatCode="0.0000">
                  <c:v>0.37870187577284137</c:v>
                </c:pt>
                <c:pt idx="292" formatCode="0.0000">
                  <c:v>0.78547421883575963</c:v>
                </c:pt>
                <c:pt idx="293" formatCode="0.0000">
                  <c:v>0.78403321410894167</c:v>
                </c:pt>
                <c:pt idx="294" formatCode="0.0000">
                  <c:v>0.80351051684135033</c:v>
                </c:pt>
                <c:pt idx="295" formatCode="0.0000">
                  <c:v>0.80243416412687152</c:v>
                </c:pt>
                <c:pt idx="296" formatCode="0.0000">
                  <c:v>0.80073392244606023</c:v>
                </c:pt>
                <c:pt idx="297" formatCode="0.0000">
                  <c:v>0.8069419063556259</c:v>
                </c:pt>
                <c:pt idx="298" formatCode="0.0000">
                  <c:v>0.80725240346320848</c:v>
                </c:pt>
                <c:pt idx="299" formatCode="0.0000">
                  <c:v>0.80587777666121363</c:v>
                </c:pt>
                <c:pt idx="300" formatCode="0.0000">
                  <c:v>0.8042360373728844</c:v>
                </c:pt>
                <c:pt idx="301" formatCode="0.0000">
                  <c:v>0.80268106219521218</c:v>
                </c:pt>
                <c:pt idx="302" formatCode="0.0000">
                  <c:v>0.80097704661642632</c:v>
                </c:pt>
                <c:pt idx="303" formatCode="0.0000">
                  <c:v>0.80217830335853857</c:v>
                </c:pt>
                <c:pt idx="304" formatCode="0.0000">
                  <c:v>0.80099004420713737</c:v>
                </c:pt>
                <c:pt idx="305" formatCode="0.0000">
                  <c:v>0.79931187625609157</c:v>
                </c:pt>
                <c:pt idx="306" formatCode="0.0000">
                  <c:v>0.79765935951679501</c:v>
                </c:pt>
                <c:pt idx="307" formatCode="0.0000">
                  <c:v>0.79603210190413853</c:v>
                </c:pt>
                <c:pt idx="308" formatCode="0.0000">
                  <c:v>0.79442971732613088</c:v>
                </c:pt>
                <c:pt idx="309" formatCode="0.0000">
                  <c:v>0.78768011292402151</c:v>
                </c:pt>
                <c:pt idx="310" formatCode="0.0000">
                  <c:v>0.7077729826858139</c:v>
                </c:pt>
                <c:pt idx="311" formatCode="0.0000">
                  <c:v>0.69163640121254066</c:v>
                </c:pt>
                <c:pt idx="312" formatCode="0.0000">
                  <c:v>0.60040492547466062</c:v>
                </c:pt>
                <c:pt idx="313" formatCode="0.0000">
                  <c:v>0.60184162814102538</c:v>
                </c:pt>
                <c:pt idx="314" formatCode="0.0000">
                  <c:v>0.55003404340750917</c:v>
                </c:pt>
                <c:pt idx="315" formatCode="0.0000">
                  <c:v>0.46671013999264233</c:v>
                </c:pt>
                <c:pt idx="316" formatCode="0.0000">
                  <c:v>0.45121497211427131</c:v>
                </c:pt>
                <c:pt idx="317" formatCode="0.0000">
                  <c:v>0.3680239814380033</c:v>
                </c:pt>
                <c:pt idx="318" formatCode="0.0000">
                  <c:v>0.30045960981226649</c:v>
                </c:pt>
                <c:pt idx="319" formatCode="0.0000">
                  <c:v>0.22251733989380607</c:v>
                </c:pt>
                <c:pt idx="320" formatCode="0.0000">
                  <c:v>0.19791074717240076</c:v>
                </c:pt>
                <c:pt idx="321" formatCode="0.0000">
                  <c:v>0.19185380916175598</c:v>
                </c:pt>
                <c:pt idx="322" formatCode="0.0000">
                  <c:v>0.20525086734942047</c:v>
                </c:pt>
                <c:pt idx="323" formatCode="0.0000">
                  <c:v>0.19328759847105487</c:v>
                </c:pt>
                <c:pt idx="324" formatCode="0.0000">
                  <c:v>0.7852154903570141</c:v>
                </c:pt>
                <c:pt idx="325" formatCode="0.0000">
                  <c:v>0.7871558245730057</c:v>
                </c:pt>
                <c:pt idx="326" formatCode="0.0000">
                  <c:v>0.68334221626963743</c:v>
                </c:pt>
                <c:pt idx="327" formatCode="0.0000">
                  <c:v>0.60989304276398637</c:v>
                </c:pt>
                <c:pt idx="328" formatCode="0.0000">
                  <c:v>0.65241716237804559</c:v>
                </c:pt>
                <c:pt idx="329" formatCode="0.0000">
                  <c:v>0.80186313296391354</c:v>
                </c:pt>
                <c:pt idx="330" formatCode="0.0000">
                  <c:v>0.80315876517019724</c:v>
                </c:pt>
                <c:pt idx="331" formatCode="0.0000">
                  <c:v>0.8014474477834147</c:v>
                </c:pt>
                <c:pt idx="332" formatCode="0.0000">
                  <c:v>0.79976228830569673</c:v>
                </c:pt>
                <c:pt idx="333" formatCode="0.0000">
                  <c:v>0.79810288690694065</c:v>
                </c:pt>
                <c:pt idx="334" formatCode="0.0000">
                  <c:v>0.79838604153702653</c:v>
                </c:pt>
                <c:pt idx="335" formatCode="0.0000">
                  <c:v>0.81802942925517308</c:v>
                </c:pt>
                <c:pt idx="336" formatCode="0.0000">
                  <c:v>0.81648782216075244</c:v>
                </c:pt>
                <c:pt idx="337" formatCode="0.0000">
                  <c:v>0.81457276684471824</c:v>
                </c:pt>
                <c:pt idx="338" formatCode="0.0000">
                  <c:v>0.81268698362233394</c:v>
                </c:pt>
                <c:pt idx="339" formatCode="0.0000">
                  <c:v>0.81083002506241586</c:v>
                </c:pt>
                <c:pt idx="340" formatCode="0.0000">
                  <c:v>0.76629379019406485</c:v>
                </c:pt>
                <c:pt idx="341" formatCode="0.0000">
                  <c:v>0.67513820072729991</c:v>
                </c:pt>
                <c:pt idx="342" formatCode="0.0000">
                  <c:v>0.58517457215267055</c:v>
                </c:pt>
                <c:pt idx="343" formatCode="0.0000">
                  <c:v>0.49829372164282526</c:v>
                </c:pt>
                <c:pt idx="344" formatCode="0.0000">
                  <c:v>0.41431757236471817</c:v>
                </c:pt>
                <c:pt idx="345" formatCode="0.0000">
                  <c:v>0.3326285345998431</c:v>
                </c:pt>
                <c:pt idx="346" formatCode="0.0000">
                  <c:v>0.25759561148453558</c:v>
                </c:pt>
                <c:pt idx="347" formatCode="0.0000">
                  <c:v>0.19929228447831554</c:v>
                </c:pt>
                <c:pt idx="348" formatCode="0.0000">
                  <c:v>0.18759745810978251</c:v>
                </c:pt>
                <c:pt idx="349" formatCode="0.0000">
                  <c:v>0.18366388211983409</c:v>
                </c:pt>
                <c:pt idx="350" formatCode="0.0000">
                  <c:v>0.18104500673035098</c:v>
                </c:pt>
                <c:pt idx="351" formatCode="0.0000">
                  <c:v>0.17867074090262786</c:v>
                </c:pt>
                <c:pt idx="352" formatCode="0.0000">
                  <c:v>0.260266845420355</c:v>
                </c:pt>
                <c:pt idx="353" formatCode="0.0000">
                  <c:v>0.18853631432134499</c:v>
                </c:pt>
                <c:pt idx="354" formatCode="0.0000">
                  <c:v>0.17424977872274788</c:v>
                </c:pt>
                <c:pt idx="355" formatCode="0.0000">
                  <c:v>0.70069747166917018</c:v>
                </c:pt>
                <c:pt idx="356" formatCode="0.0000">
                  <c:v>0.34216907498916693</c:v>
                </c:pt>
                <c:pt idx="357" formatCode="0.0000">
                  <c:v>0.28457911085101356</c:v>
                </c:pt>
                <c:pt idx="358" formatCode="0.0000">
                  <c:v>0.81328387138841263</c:v>
                </c:pt>
                <c:pt idx="359" formatCode="0.0000">
                  <c:v>0.64832960287240049</c:v>
                </c:pt>
                <c:pt idx="360" formatCode="0.0000">
                  <c:v>0.55901199760088049</c:v>
                </c:pt>
                <c:pt idx="361" formatCode="0.0000">
                  <c:v>0.83010042569296072</c:v>
                </c:pt>
                <c:pt idx="362" formatCode="0.0000">
                  <c:v>0.8279772983687308</c:v>
                </c:pt>
                <c:pt idx="363" formatCode="0.0000">
                  <c:v>0.80392633559160909</c:v>
                </c:pt>
                <c:pt idx="364" formatCode="0.0000">
                  <c:v>2.1576640097226769</c:v>
                </c:pt>
                <c:pt idx="365" formatCode="0.0000">
                  <c:v>0.87961001336764488</c:v>
                </c:pt>
                <c:pt idx="366" formatCode="0.0000">
                  <c:v>0.87952665375103356</c:v>
                </c:pt>
                <c:pt idx="367" formatCode="0.0000">
                  <c:v>0.88241875608377529</c:v>
                </c:pt>
                <c:pt idx="368" formatCode="0.0000">
                  <c:v>0.88338948953447871</c:v>
                </c:pt>
                <c:pt idx="369" formatCode="0.0000">
                  <c:v>0.8845313520158431</c:v>
                </c:pt>
                <c:pt idx="370" formatCode="0.0000">
                  <c:v>0.88521934001880309</c:v>
                </c:pt>
                <c:pt idx="371" formatCode="0.0000">
                  <c:v>1.2499316388714192</c:v>
                </c:pt>
                <c:pt idx="372" formatCode="0.0000">
                  <c:v>0.93830531413449392</c:v>
                </c:pt>
                <c:pt idx="373" formatCode="0.0000">
                  <c:v>0.97195976175420995</c:v>
                </c:pt>
                <c:pt idx="374" formatCode="0.0000">
                  <c:v>0.97394697484312998</c:v>
                </c:pt>
                <c:pt idx="375" formatCode="0.0000">
                  <c:v>0.98613961782097648</c:v>
                </c:pt>
                <c:pt idx="376" formatCode="0.0000">
                  <c:v>1.0290741075379402</c:v>
                </c:pt>
                <c:pt idx="377" formatCode="0.0000">
                  <c:v>1.0316496367191901</c:v>
                </c:pt>
                <c:pt idx="378" formatCode="0.0000">
                  <c:v>1.032433266655385</c:v>
                </c:pt>
                <c:pt idx="379" formatCode="0.0000">
                  <c:v>1.0315441177151932</c:v>
                </c:pt>
                <c:pt idx="380" formatCode="0.0000">
                  <c:v>1.0291042893390396</c:v>
                </c:pt>
                <c:pt idx="381" formatCode="0.0000">
                  <c:v>1.0267286300321448</c:v>
                </c:pt>
                <c:pt idx="382" formatCode="0.0000">
                  <c:v>1.0720213368770128</c:v>
                </c:pt>
                <c:pt idx="383" formatCode="0.0000">
                  <c:v>1.0736341382046035</c:v>
                </c:pt>
                <c:pt idx="384" formatCode="0.0000">
                  <c:v>1.0737222420829808</c:v>
                </c:pt>
                <c:pt idx="385" formatCode="0.0000">
                  <c:v>1.0724088638134694</c:v>
                </c:pt>
                <c:pt idx="386" formatCode="0.0000">
                  <c:v>1.0694722005171458</c:v>
                </c:pt>
                <c:pt idx="387" formatCode="0.0000">
                  <c:v>1.0763853079809698</c:v>
                </c:pt>
                <c:pt idx="388" formatCode="0.0000">
                  <c:v>1.0759931898524109</c:v>
                </c:pt>
                <c:pt idx="389" formatCode="0.0000">
                  <c:v>1.0828569589166217</c:v>
                </c:pt>
                <c:pt idx="390" formatCode="0.0000">
                  <c:v>1.0861467483239626</c:v>
                </c:pt>
                <c:pt idx="391" formatCode="0.0000">
                  <c:v>1.0908703607741654</c:v>
                </c:pt>
                <c:pt idx="392" formatCode="0.0000">
                  <c:v>1.0917986481081028</c:v>
                </c:pt>
                <c:pt idx="393" formatCode="0.0000">
                  <c:v>1.5937140660280098</c:v>
                </c:pt>
                <c:pt idx="394" formatCode="0.0000">
                  <c:v>1.1441155681506257</c:v>
                </c:pt>
                <c:pt idx="395" formatCode="0.0000">
                  <c:v>1.1451485219036903</c:v>
                </c:pt>
                <c:pt idx="396" formatCode="0.0000">
                  <c:v>1.1467057635459343</c:v>
                </c:pt>
                <c:pt idx="397" formatCode="0.0000">
                  <c:v>1.1463717630000427</c:v>
                </c:pt>
                <c:pt idx="398" formatCode="0.0000">
                  <c:v>1.1444107899446996</c:v>
                </c:pt>
                <c:pt idx="399" formatCode="0.0000">
                  <c:v>1.1419534335331814</c:v>
                </c:pt>
                <c:pt idx="400" formatCode="0.0000">
                  <c:v>1.1414602012078032</c:v>
                </c:pt>
                <c:pt idx="401" formatCode="0.0000">
                  <c:v>1.140056030907582</c:v>
                </c:pt>
                <c:pt idx="402" formatCode="0.0000">
                  <c:v>1.1377222721426161</c:v>
                </c:pt>
                <c:pt idx="403" formatCode="0.0000">
                  <c:v>1.1348739729105719</c:v>
                </c:pt>
                <c:pt idx="404" formatCode="0.0000">
                  <c:v>1.1304018507740987</c:v>
                </c:pt>
                <c:pt idx="405" formatCode="0.0000">
                  <c:v>1.1262863502844902</c:v>
                </c:pt>
                <c:pt idx="406" formatCode="0.0000">
                  <c:v>1.1205208060664882</c:v>
                </c:pt>
                <c:pt idx="407" formatCode="0.0000">
                  <c:v>1.1139585314753728</c:v>
                </c:pt>
                <c:pt idx="408" formatCode="0.0000">
                  <c:v>1.1337347214409428</c:v>
                </c:pt>
                <c:pt idx="409" formatCode="0.0000">
                  <c:v>1.1294577358306166</c:v>
                </c:pt>
                <c:pt idx="410" formatCode="0.0000">
                  <c:v>1.1249473765838993</c:v>
                </c:pt>
                <c:pt idx="411" formatCode="0.0000">
                  <c:v>2.3780822739120824</c:v>
                </c:pt>
                <c:pt idx="412" formatCode="0.0000">
                  <c:v>1.1739444429498338</c:v>
                </c:pt>
                <c:pt idx="413" formatCode="0.0000">
                  <c:v>1.1733049973059706</c:v>
                </c:pt>
                <c:pt idx="414" formatCode="0.0000">
                  <c:v>1.1713210355374106</c:v>
                </c:pt>
                <c:pt idx="415" formatCode="0.0000">
                  <c:v>1.1677725082035453</c:v>
                </c:pt>
                <c:pt idx="416" formatCode="0.0000">
                  <c:v>1.1635371452466838</c:v>
                </c:pt>
                <c:pt idx="417" formatCode="0.0000">
                  <c:v>1.2087190688377762</c:v>
                </c:pt>
                <c:pt idx="418" formatCode="0.0000">
                  <c:v>1.2087508351305374</c:v>
                </c:pt>
                <c:pt idx="419" formatCode="0.0000">
                  <c:v>1.2286922696056894</c:v>
                </c:pt>
                <c:pt idx="420" formatCode="0.0000">
                  <c:v>1.2283993926930741</c:v>
                </c:pt>
                <c:pt idx="421" formatCode="0.0000">
                  <c:v>3.5458656968881805</c:v>
                </c:pt>
                <c:pt idx="422" formatCode="0.0000">
                  <c:v>1.2963946039290026</c:v>
                </c:pt>
                <c:pt idx="423" formatCode="0.0000">
                  <c:v>1.3034229384835077</c:v>
                </c:pt>
                <c:pt idx="424" formatCode="0.0000">
                  <c:v>5.5728968987846388</c:v>
                </c:pt>
                <c:pt idx="425" formatCode="0.0000">
                  <c:v>1.3631550273521766</c:v>
                </c:pt>
                <c:pt idx="426" formatCode="0.0000">
                  <c:v>1.3675800583961824</c:v>
                </c:pt>
                <c:pt idx="427" formatCode="0.0000">
                  <c:v>1.3700826902028505</c:v>
                </c:pt>
                <c:pt idx="428" formatCode="0.0000">
                  <c:v>1.3716076471811274</c:v>
                </c:pt>
                <c:pt idx="429" formatCode="0.0000">
                  <c:v>1.3715570996805551</c:v>
                </c:pt>
                <c:pt idx="430" formatCode="0.0000">
                  <c:v>1.3698884627392776</c:v>
                </c:pt>
                <c:pt idx="431" formatCode="0.0000">
                  <c:v>1.3684997279680178</c:v>
                </c:pt>
                <c:pt idx="432" formatCode="0.0000">
                  <c:v>1.3655595544441255</c:v>
                </c:pt>
                <c:pt idx="433" formatCode="0.0000">
                  <c:v>1.3624430735129884</c:v>
                </c:pt>
                <c:pt idx="434" formatCode="0.0000">
                  <c:v>1.3579300255932589</c:v>
                </c:pt>
                <c:pt idx="435" formatCode="0.0000">
                  <c:v>1.3566703970960134</c:v>
                </c:pt>
                <c:pt idx="436" formatCode="0.0000">
                  <c:v>1.352396662371889</c:v>
                </c:pt>
                <c:pt idx="437" formatCode="0.0000">
                  <c:v>8.8030058530231443</c:v>
                </c:pt>
                <c:pt idx="438" formatCode="0.0000">
                  <c:v>1.4019553494735342</c:v>
                </c:pt>
                <c:pt idx="439" formatCode="0.0000">
                  <c:v>1.4278242661019525</c:v>
                </c:pt>
                <c:pt idx="440" formatCode="0.0000">
                  <c:v>1.4342331457424859</c:v>
                </c:pt>
                <c:pt idx="441" formatCode="0.0000">
                  <c:v>2.6058746113615596</c:v>
                </c:pt>
                <c:pt idx="442" formatCode="0.0000">
                  <c:v>1.4916832704196112</c:v>
                </c:pt>
                <c:pt idx="443" formatCode="0.0000">
                  <c:v>1.498457445383695</c:v>
                </c:pt>
                <c:pt idx="444" formatCode="0.0000">
                  <c:v>1.5066652641488496</c:v>
                </c:pt>
                <c:pt idx="445" formatCode="0.0000">
                  <c:v>2.1816927374363462</c:v>
                </c:pt>
                <c:pt idx="446" formatCode="0.0000">
                  <c:v>1.5558843108553264</c:v>
                </c:pt>
                <c:pt idx="447" formatCode="0.0000">
                  <c:v>1.5611205892713316</c:v>
                </c:pt>
                <c:pt idx="448" formatCode="0.0000">
                  <c:v>1.5645970764547577</c:v>
                </c:pt>
                <c:pt idx="449" formatCode="0.0000">
                  <c:v>1.5683134845411788</c:v>
                </c:pt>
                <c:pt idx="450" formatCode="0.0000">
                  <c:v>1.5703776201608903</c:v>
                </c:pt>
                <c:pt idx="451" formatCode="0.0000">
                  <c:v>1.5716874475682086</c:v>
                </c:pt>
                <c:pt idx="452" formatCode="0.0000">
                  <c:v>1.5727265834801862</c:v>
                </c:pt>
                <c:pt idx="453" formatCode="0.0000">
                  <c:v>1.5721141759070416</c:v>
                </c:pt>
                <c:pt idx="454" formatCode="0.0000">
                  <c:v>1.5698450745214543</c:v>
                </c:pt>
                <c:pt idx="455" formatCode="0.0000">
                  <c:v>1.5662060290653879</c:v>
                </c:pt>
                <c:pt idx="456" formatCode="0.0000">
                  <c:v>1.5611561578232149</c:v>
                </c:pt>
                <c:pt idx="457" formatCode="0.0000">
                  <c:v>1.57589766730227</c:v>
                </c:pt>
                <c:pt idx="458" formatCode="0.0000">
                  <c:v>1.5734303961275322</c:v>
                </c:pt>
                <c:pt idx="459" formatCode="0.0000">
                  <c:v>1.5705183415659576</c:v>
                </c:pt>
                <c:pt idx="460" formatCode="0.0000">
                  <c:v>1.5661086017648067</c:v>
                </c:pt>
                <c:pt idx="461" formatCode="0.0000">
                  <c:v>1.5603668074607557</c:v>
                </c:pt>
                <c:pt idx="462" formatCode="0.0000">
                  <c:v>1.5533154403582152</c:v>
                </c:pt>
                <c:pt idx="463" formatCode="0.0000">
                  <c:v>1.5453711063742461</c:v>
                </c:pt>
                <c:pt idx="464" formatCode="0.0000">
                  <c:v>1.5363335106979066</c:v>
                </c:pt>
                <c:pt idx="465" formatCode="0.0000">
                  <c:v>1.5262223413666574</c:v>
                </c:pt>
                <c:pt idx="466" formatCode="0.0000">
                  <c:v>1.5152622779351597</c:v>
                </c:pt>
                <c:pt idx="467" formatCode="0.0000">
                  <c:v>1.5034512778977298</c:v>
                </c:pt>
                <c:pt idx="468" formatCode="0.0000">
                  <c:v>1.4910358164357391</c:v>
                </c:pt>
                <c:pt idx="469" formatCode="0.0000">
                  <c:v>1.4788101283696278</c:v>
                </c:pt>
                <c:pt idx="470" formatCode="0.0000">
                  <c:v>1.4667713129661537</c:v>
                </c:pt>
                <c:pt idx="471" formatCode="0.0000">
                  <c:v>1.4549165138304985</c:v>
                </c:pt>
                <c:pt idx="472" formatCode="0.0000">
                  <c:v>1.4432429182285444</c:v>
                </c:pt>
                <c:pt idx="473" formatCode="0.0000">
                  <c:v>1.4317477564195098</c:v>
                </c:pt>
                <c:pt idx="474" formatCode="0.0000">
                  <c:v>1.4204283009987848</c:v>
                </c:pt>
                <c:pt idx="475" formatCode="0.0000">
                  <c:v>1.4092818662508138</c:v>
                </c:pt>
                <c:pt idx="476" formatCode="0.0000">
                  <c:v>1.3983058075118651</c:v>
                </c:pt>
                <c:pt idx="477" formatCode="0.0000">
                  <c:v>1.3874975205425479</c:v>
                </c:pt>
                <c:pt idx="478" formatCode="0.0000">
                  <c:v>1.3768544409099119</c:v>
                </c:pt>
                <c:pt idx="479" formatCode="0.0000">
                  <c:v>1.3663740433789995</c:v>
                </c:pt>
                <c:pt idx="480" formatCode="0.0000">
                  <c:v>1.3560538413136927</c:v>
                </c:pt>
                <c:pt idx="481" formatCode="0.0000">
                  <c:v>1.3458913860867203</c:v>
                </c:pt>
                <c:pt idx="482" formatCode="0.0000">
                  <c:v>1.335884266498685</c:v>
                </c:pt>
                <c:pt idx="483" formatCode="0.0000">
                  <c:v>1.3260301082059676</c:v>
                </c:pt>
                <c:pt idx="484" formatCode="0.0000">
                  <c:v>1.3163265731573779</c:v>
                </c:pt>
                <c:pt idx="485" formatCode="0.0000">
                  <c:v>1.306771359039415</c:v>
                </c:pt>
                <c:pt idx="486" formatCode="0.0000">
                  <c:v>1.3181159544522871</c:v>
                </c:pt>
                <c:pt idx="487" formatCode="0.0000">
                  <c:v>1.3098049596326589</c:v>
                </c:pt>
                <c:pt idx="488" formatCode="0.0000">
                  <c:v>1.3006736219727846</c:v>
                </c:pt>
                <c:pt idx="489" formatCode="0.0000">
                  <c:v>1.2913576670809834</c:v>
                </c:pt>
                <c:pt idx="490" formatCode="0.0000">
                  <c:v>1.2821841088613555</c:v>
                </c:pt>
                <c:pt idx="491" formatCode="0.0000">
                  <c:v>1.2731507707455847</c:v>
                </c:pt>
                <c:pt idx="492" formatCode="0.0000">
                  <c:v>1.2642555094347405</c:v>
                </c:pt>
                <c:pt idx="493" formatCode="0.0000">
                  <c:v>1.2554962143907451</c:v>
                </c:pt>
                <c:pt idx="494" formatCode="0.0000">
                  <c:v>1.2468708073356174</c:v>
                </c:pt>
                <c:pt idx="495" formatCode="0.0000">
                  <c:v>1.2383772417583683</c:v>
                </c:pt>
                <c:pt idx="496" formatCode="0.0000">
                  <c:v>1.2300135024294354</c:v>
                </c:pt>
                <c:pt idx="497" formatCode="0.0000">
                  <c:v>1.2217776049225368</c:v>
                </c:pt>
                <c:pt idx="498" formatCode="0.0000">
                  <c:v>1.2136675951438383</c:v>
                </c:pt>
                <c:pt idx="499" formatCode="0.0000">
                  <c:v>1.205681548868311</c:v>
                </c:pt>
                <c:pt idx="500" formatCode="0.0000">
                  <c:v>1.1960614571307144</c:v>
                </c:pt>
                <c:pt idx="501" formatCode="0.0000">
                  <c:v>1.1813380743617461</c:v>
                </c:pt>
                <c:pt idx="502" formatCode="0.0000">
                  <c:v>1.1669572592808182</c:v>
                </c:pt>
                <c:pt idx="503" formatCode="0.0000">
                  <c:v>1.1527853546430473</c:v>
                </c:pt>
                <c:pt idx="504" formatCode="0.0000">
                  <c:v>1.1387981570693577</c:v>
                </c:pt>
                <c:pt idx="505" formatCode="0.0000">
                  <c:v>1.1249896535508805</c:v>
                </c:pt>
                <c:pt idx="506" formatCode="0.0000">
                  <c:v>1.1113568771206648</c:v>
                </c:pt>
                <c:pt idx="507" formatCode="0.0000">
                  <c:v>1.0978973934663823</c:v>
                </c:pt>
                <c:pt idx="508" formatCode="0.0000">
                  <c:v>1.0846088834807386</c:v>
                </c:pt>
                <c:pt idx="509" formatCode="0.0000">
                  <c:v>1.07148907360973</c:v>
                </c:pt>
                <c:pt idx="510" formatCode="0.0000">
                  <c:v>1.0585357239187534</c:v>
                </c:pt>
                <c:pt idx="511" formatCode="0.0000">
                  <c:v>1.0457466257416821</c:v>
                </c:pt>
                <c:pt idx="512" formatCode="0.0000">
                  <c:v>1.0331196009254935</c:v>
                </c:pt>
                <c:pt idx="513" formatCode="0.0000">
                  <c:v>1.020652501344971</c:v>
                </c:pt>
                <c:pt idx="514" formatCode="0.0000">
                  <c:v>1.0083432084674564</c:v>
                </c:pt>
                <c:pt idx="515" formatCode="0.0000">
                  <c:v>0.99618963293106377</c:v>
                </c:pt>
                <c:pt idx="516" formatCode="0.0000">
                  <c:v>0.98418971413020773</c:v>
                </c:pt>
                <c:pt idx="517" formatCode="0.0000">
                  <c:v>0.97234141980735322</c:v>
                </c:pt>
                <c:pt idx="518" formatCode="0.0000">
                  <c:v>0.96064274565072727</c:v>
                </c:pt>
                <c:pt idx="519" formatCode="0.0000">
                  <c:v>0.9490917148978808</c:v>
                </c:pt>
                <c:pt idx="520" formatCode="0.0000">
                  <c:v>0.93768637794500775</c:v>
                </c:pt>
                <c:pt idx="521" formatCode="0.0000">
                  <c:v>0.92642481196193693</c:v>
                </c:pt>
                <c:pt idx="522" formatCode="0.0000">
                  <c:v>0.91530512051271118</c:v>
                </c:pt>
                <c:pt idx="523" formatCode="0.0000">
                  <c:v>1.0608671859772325</c:v>
                </c:pt>
                <c:pt idx="524" formatCode="0.0000">
                  <c:v>1.0552167317075369</c:v>
                </c:pt>
                <c:pt idx="525" formatCode="0.0000">
                  <c:v>1.0496526460273863</c:v>
                </c:pt>
                <c:pt idx="526" formatCode="0.0000">
                  <c:v>1.0441736087715507</c:v>
                </c:pt>
                <c:pt idx="527" formatCode="0.0000">
                  <c:v>1.0356028338082397</c:v>
                </c:pt>
                <c:pt idx="528" formatCode="0.0000">
                  <c:v>0.97857193835161516</c:v>
                </c:pt>
                <c:pt idx="529" formatCode="0.0000">
                  <c:v>0.92288653833572099</c:v>
                </c:pt>
                <c:pt idx="530" formatCode="0.0000">
                  <c:v>0.92898178228813599</c:v>
                </c:pt>
                <c:pt idx="531" formatCode="0.0000">
                  <c:v>0.92186530672611933</c:v>
                </c:pt>
                <c:pt idx="532" formatCode="0.0000">
                  <c:v>0.87929200815977016</c:v>
                </c:pt>
                <c:pt idx="533" formatCode="0.0000">
                  <c:v>0.82614858422334536</c:v>
                </c:pt>
                <c:pt idx="534" formatCode="0.0000">
                  <c:v>0.80626848787068039</c:v>
                </c:pt>
                <c:pt idx="535" formatCode="0.0000">
                  <c:v>0.7949666377812088</c:v>
                </c:pt>
                <c:pt idx="536" formatCode="0.0000">
                  <c:v>0.78518862946747148</c:v>
                </c:pt>
                <c:pt idx="537" formatCode="0.0000">
                  <c:v>0.77576256239348385</c:v>
                </c:pt>
                <c:pt idx="538" formatCode="0.0000">
                  <c:v>0.7664926751592458</c:v>
                </c:pt>
                <c:pt idx="539" formatCode="0.0000">
                  <c:v>0.75734520108034875</c:v>
                </c:pt>
                <c:pt idx="540" formatCode="0.0000">
                  <c:v>0.74831327180078056</c:v>
                </c:pt>
                <c:pt idx="541" formatCode="0.0000">
                  <c:v>0.73939449964715098</c:v>
                </c:pt>
                <c:pt idx="542" formatCode="0.0000">
                  <c:v>0.73058725748319553</c:v>
                </c:pt>
                <c:pt idx="543" formatCode="0.0000">
                  <c:v>0.72189006116235788</c:v>
                </c:pt>
                <c:pt idx="544" formatCode="0.0000">
                  <c:v>0.71330146681757745</c:v>
                </c:pt>
                <c:pt idx="545" formatCode="0.0000">
                  <c:v>0.7048200535846969</c:v>
                </c:pt>
                <c:pt idx="546" formatCode="0.0000">
                  <c:v>0.69644442050577937</c:v>
                </c:pt>
                <c:pt idx="547" formatCode="0.0000">
                  <c:v>0.6881731857887079</c:v>
                </c:pt>
                <c:pt idx="548" formatCode="0.0000">
                  <c:v>0.68000498646105179</c:v>
                </c:pt>
                <c:pt idx="549" formatCode="0.0000">
                  <c:v>0.67193847809257812</c:v>
                </c:pt>
                <c:pt idx="550" formatCode="0.0000">
                  <c:v>0.66397233453233007</c:v>
                </c:pt>
                <c:pt idx="551" formatCode="0.0000">
                  <c:v>0.65610524765125422</c:v>
                </c:pt>
                <c:pt idx="552" formatCode="0.0000">
                  <c:v>0.64833592708882959</c:v>
                </c:pt>
                <c:pt idx="553" formatCode="0.0000">
                  <c:v>0.64066310000340099</c:v>
                </c:pt>
                <c:pt idx="554" formatCode="0.0000">
                  <c:v>0.6330855108261193</c:v>
                </c:pt>
                <c:pt idx="555" formatCode="0.0000">
                  <c:v>0.62560192101843148</c:v>
                </c:pt>
                <c:pt idx="556" formatCode="0.0000">
                  <c:v>0.61821110883306385</c:v>
                </c:pt>
                <c:pt idx="557" formatCode="0.0000">
                  <c:v>0.61091186907845119</c:v>
                </c:pt>
                <c:pt idx="558" formatCode="0.0000">
                  <c:v>0.60370301288655615</c:v>
                </c:pt>
                <c:pt idx="559" formatCode="0.0000">
                  <c:v>0.5965833674840354</c:v>
                </c:pt>
                <c:pt idx="560" formatCode="0.0000">
                  <c:v>0.62593195586101558</c:v>
                </c:pt>
                <c:pt idx="561" formatCode="0.0000">
                  <c:v>0.58864389057448907</c:v>
                </c:pt>
                <c:pt idx="562" formatCode="0.0000">
                  <c:v>0.57674992833738514</c:v>
                </c:pt>
                <c:pt idx="563" formatCode="0.0000">
                  <c:v>0.56914021137076143</c:v>
                </c:pt>
                <c:pt idx="564" formatCode="0.0000">
                  <c:v>0.56231093604368965</c:v>
                </c:pt>
                <c:pt idx="565" formatCode="0.0000">
                  <c:v>0.5556797950177278</c:v>
                </c:pt>
                <c:pt idx="566" formatCode="0.0000">
                  <c:v>0.54914927545253311</c:v>
                </c:pt>
                <c:pt idx="567" formatCode="0.0000">
                  <c:v>0.54270232148592934</c:v>
                </c:pt>
                <c:pt idx="568" formatCode="0.0000">
                  <c:v>0.53633523978315001</c:v>
                </c:pt>
                <c:pt idx="569" formatCode="0.0000">
                  <c:v>0.53140911280834036</c:v>
                </c:pt>
                <c:pt idx="570" formatCode="0.0000">
                  <c:v>0.53770882307235257</c:v>
                </c:pt>
                <c:pt idx="571" formatCode="0.0000">
                  <c:v>0.71844748399691427</c:v>
                </c:pt>
                <c:pt idx="572" formatCode="0.0000">
                  <c:v>0.86498915997692605</c:v>
                </c:pt>
                <c:pt idx="573" formatCode="0.0000">
                  <c:v>0.7727225473520507</c:v>
                </c:pt>
                <c:pt idx="574" formatCode="0.0000">
                  <c:v>0.71514382614946537</c:v>
                </c:pt>
                <c:pt idx="575" formatCode="0.0000">
                  <c:v>0.65832722083393536</c:v>
                </c:pt>
                <c:pt idx="576" formatCode="0.0000">
                  <c:v>0.60310333278097028</c:v>
                </c:pt>
                <c:pt idx="577" formatCode="0.0000">
                  <c:v>0.5506440533269169</c:v>
                </c:pt>
                <c:pt idx="578" formatCode="0.0000">
                  <c:v>0.49973096176619447</c:v>
                </c:pt>
                <c:pt idx="579" formatCode="0.0000">
                  <c:v>0.47505529040924122</c:v>
                </c:pt>
                <c:pt idx="580" formatCode="0.0000">
                  <c:v>0.46639221948467136</c:v>
                </c:pt>
                <c:pt idx="581" formatCode="0.0000">
                  <c:v>0.46044200673049718</c:v>
                </c:pt>
                <c:pt idx="582" formatCode="0.0000">
                  <c:v>0.45499702741874015</c:v>
                </c:pt>
                <c:pt idx="583" formatCode="0.0000">
                  <c:v>0.44969025164008541</c:v>
                </c:pt>
                <c:pt idx="584" formatCode="0.0000">
                  <c:v>0.44718517414092962</c:v>
                </c:pt>
                <c:pt idx="585" formatCode="0.0000">
                  <c:v>0.43974779835143407</c:v>
                </c:pt>
                <c:pt idx="586" formatCode="0.0000">
                  <c:v>0.43426937744166505</c:v>
                </c:pt>
                <c:pt idx="587" formatCode="0.0000">
                  <c:v>0.42916765912494781</c:v>
                </c:pt>
                <c:pt idx="588" formatCode="0.0000">
                  <c:v>0.46970290977375606</c:v>
                </c:pt>
                <c:pt idx="589" formatCode="0.0000">
                  <c:v>0.42681436632731939</c:v>
                </c:pt>
                <c:pt idx="590" formatCode="0.0000">
                  <c:v>0.41974359394748817</c:v>
                </c:pt>
                <c:pt idx="591" formatCode="0.0000">
                  <c:v>0.41049006723008041</c:v>
                </c:pt>
                <c:pt idx="592" formatCode="0.0000">
                  <c:v>0.40501041556257994</c:v>
                </c:pt>
                <c:pt idx="593" formatCode="0.0000">
                  <c:v>0.40020480342343623</c:v>
                </c:pt>
                <c:pt idx="594" formatCode="0.0000">
                  <c:v>0.39555824747613877</c:v>
                </c:pt>
                <c:pt idx="595" formatCode="0.0000">
                  <c:v>0.39234724019241451</c:v>
                </c:pt>
                <c:pt idx="596" formatCode="0.0000">
                  <c:v>0.38669536556215722</c:v>
                </c:pt>
                <c:pt idx="597" formatCode="0.0000">
                  <c:v>0.38204644177772112</c:v>
                </c:pt>
                <c:pt idx="598" formatCode="0.0000">
                  <c:v>0.37760880020258292</c:v>
                </c:pt>
                <c:pt idx="599" formatCode="0.0000">
                  <c:v>0.43448226320517885</c:v>
                </c:pt>
                <c:pt idx="600" formatCode="0.0000">
                  <c:v>0.37906892632446015</c:v>
                </c:pt>
                <c:pt idx="601" formatCode="0.0000">
                  <c:v>0.36637956153701856</c:v>
                </c:pt>
                <c:pt idx="602" formatCode="0.0000">
                  <c:v>0.36078153153581438</c:v>
                </c:pt>
                <c:pt idx="603" formatCode="0.0000">
                  <c:v>0.35640229871615414</c:v>
                </c:pt>
                <c:pt idx="604" formatCode="0.0000">
                  <c:v>0.35226686372800925</c:v>
                </c:pt>
                <c:pt idx="605" formatCode="0.0000">
                  <c:v>0.34821291377553026</c:v>
                </c:pt>
                <c:pt idx="606" formatCode="0.0000">
                  <c:v>0.34421299722493243</c:v>
                </c:pt>
                <c:pt idx="607" formatCode="0.0000">
                  <c:v>0.34026204765191514</c:v>
                </c:pt>
                <c:pt idx="608" formatCode="0.0000">
                  <c:v>0.33635871990098937</c:v>
                </c:pt>
                <c:pt idx="609" formatCode="0.0000">
                  <c:v>0.33250229296700295</c:v>
                </c:pt>
                <c:pt idx="610" formatCode="0.0000">
                  <c:v>0.32869215597930823</c:v>
                </c:pt>
                <c:pt idx="611" formatCode="0.0000">
                  <c:v>0.32492772281779164</c:v>
                </c:pt>
                <c:pt idx="612" formatCode="0.0000">
                  <c:v>0.32120841785577842</c:v>
                </c:pt>
                <c:pt idx="613" formatCode="0.0000">
                  <c:v>0.3175336735067259</c:v>
                </c:pt>
                <c:pt idx="614" formatCode="0.0000">
                  <c:v>0.31390292973083278</c:v>
                </c:pt>
                <c:pt idx="615" formatCode="0.0000">
                  <c:v>0.31031563386809058</c:v>
                </c:pt>
                <c:pt idx="616" formatCode="0.0000">
                  <c:v>0.30677124052670635</c:v>
                </c:pt>
                <c:pt idx="617" formatCode="0.0000">
                  <c:v>0.30326921148189989</c:v>
                </c:pt>
                <c:pt idx="618" formatCode="0.0000">
                  <c:v>0.29980901557759015</c:v>
                </c:pt>
                <c:pt idx="619" formatCode="0.0000">
                  <c:v>0.29639012862971253</c:v>
                </c:pt>
                <c:pt idx="620" formatCode="0.0000">
                  <c:v>0.29301203333094294</c:v>
                </c:pt>
                <c:pt idx="621" formatCode="0.0000">
                  <c:v>0.28967421915677183</c:v>
                </c:pt>
                <c:pt idx="622" formatCode="0.0000">
                  <c:v>0.28637618227290534</c:v>
                </c:pt>
                <c:pt idx="623" formatCode="0.0000">
                  <c:v>0.283117425443974</c:v>
                </c:pt>
                <c:pt idx="624" formatCode="0.0000">
                  <c:v>0.27989745794352688</c:v>
                </c:pt>
                <c:pt idx="625" formatCode="0.0000">
                  <c:v>0.27671579546529596</c:v>
                </c:pt>
                <c:pt idx="626" formatCode="0.0000">
                  <c:v>0.27357196003571027</c:v>
                </c:pt>
                <c:pt idx="627" formatCode="0.0000">
                  <c:v>0.2704654799276423</c:v>
                </c:pt>
                <c:pt idx="628" formatCode="0.0000">
                  <c:v>0.27080225668288499</c:v>
                </c:pt>
                <c:pt idx="629" formatCode="0.0000">
                  <c:v>0.2649279695435231</c:v>
                </c:pt>
                <c:pt idx="630" formatCode="0.0000">
                  <c:v>0.26145934003979066</c:v>
                </c:pt>
                <c:pt idx="631" formatCode="0.0000">
                  <c:v>0.25841945587341486</c:v>
                </c:pt>
                <c:pt idx="632" formatCode="0.0000">
                  <c:v>0.255479907997961</c:v>
                </c:pt>
                <c:pt idx="633" formatCode="0.0000">
                  <c:v>0.2525858387307337</c:v>
                </c:pt>
                <c:pt idx="634" formatCode="0.0000">
                  <c:v>0.24972778721905176</c:v>
                </c:pt>
                <c:pt idx="635" formatCode="0.0000">
                  <c:v>0.24690383025044255</c:v>
                </c:pt>
                <c:pt idx="636" formatCode="0.0000">
                  <c:v>0.24411329997451514</c:v>
                </c:pt>
                <c:pt idx="637" formatCode="0.0000">
                  <c:v>0.25498120981258493</c:v>
                </c:pt>
                <c:pt idx="638" formatCode="0.0000">
                  <c:v>0.36750707725602161</c:v>
                </c:pt>
                <c:pt idx="639" formatCode="0.0000">
                  <c:v>0.27087024964972983</c:v>
                </c:pt>
                <c:pt idx="640" formatCode="0.0000">
                  <c:v>0.23907334135343405</c:v>
                </c:pt>
                <c:pt idx="641" formatCode="0.0000">
                  <c:v>0.23160891741995113</c:v>
                </c:pt>
                <c:pt idx="642" formatCode="0.0000">
                  <c:v>0.22820790650912856</c:v>
                </c:pt>
                <c:pt idx="643" formatCode="0.0000">
                  <c:v>0.2255066150732081</c:v>
                </c:pt>
                <c:pt idx="644" formatCode="0.0000">
                  <c:v>0.22294657001375182</c:v>
                </c:pt>
                <c:pt idx="645" formatCode="0.0000">
                  <c:v>0.22043479027924803</c:v>
                </c:pt>
                <c:pt idx="646" formatCode="0.0000">
                  <c:v>0.21795554086849311</c:v>
                </c:pt>
                <c:pt idx="647" formatCode="0.0000">
                  <c:v>0.2155059086611151</c:v>
                </c:pt>
                <c:pt idx="648" formatCode="0.0000">
                  <c:v>0.21308511205407546</c:v>
                </c:pt>
                <c:pt idx="649" formatCode="0.0000">
                  <c:v>0.21069272698941807</c:v>
                </c:pt>
                <c:pt idx="650" formatCode="0.0000">
                  <c:v>0.2083283925359837</c:v>
                </c:pt>
                <c:pt idx="651" formatCode="0.0000">
                  <c:v>0.20599176198360117</c:v>
                </c:pt>
                <c:pt idx="652" formatCode="0.0000">
                  <c:v>0.20368249467743096</c:v>
                </c:pt>
                <c:pt idx="653" formatCode="0.0000">
                  <c:v>0.23726115799981412</c:v>
                </c:pt>
                <c:pt idx="654" formatCode="0.0000">
                  <c:v>0.20713915707991809</c:v>
                </c:pt>
                <c:pt idx="655" formatCode="0.0000">
                  <c:v>0.49241174908590257</c:v>
                </c:pt>
                <c:pt idx="656" formatCode="0.0000">
                  <c:v>0.38603065930639247</c:v>
                </c:pt>
                <c:pt idx="657" formatCode="0.0000">
                  <c:v>0.78924596125744129</c:v>
                </c:pt>
                <c:pt idx="658" formatCode="0.0000">
                  <c:v>0.78774730451583974</c:v>
                </c:pt>
                <c:pt idx="659" formatCode="0.0000">
                  <c:v>0.80722055690519801</c:v>
                </c:pt>
                <c:pt idx="660" formatCode="0.0000">
                  <c:v>0.80613969629104631</c:v>
                </c:pt>
                <c:pt idx="661" formatCode="0.0000">
                  <c:v>0.80438281463559635</c:v>
                </c:pt>
                <c:pt idx="662" formatCode="0.0000">
                  <c:v>0.81058620167649098</c:v>
                </c:pt>
                <c:pt idx="663" formatCode="0.0000">
                  <c:v>0.81089166791705714</c:v>
                </c:pt>
                <c:pt idx="664" formatCode="0.0000">
                  <c:v>0.80951158785209221</c:v>
                </c:pt>
                <c:pt idx="665" formatCode="0.0000">
                  <c:v>0.80786398428092832</c:v>
                </c:pt>
                <c:pt idx="666" formatCode="0.0000">
                  <c:v>0.80630274495428533</c:v>
                </c:pt>
                <c:pt idx="667" formatCode="0.0000">
                  <c:v>0.80454337105973395</c:v>
                </c:pt>
                <c:pt idx="668" formatCode="0.0000">
                  <c:v>0.80573834098322683</c:v>
                </c:pt>
                <c:pt idx="669" formatCode="0.0000">
                  <c:v>0.80454341593310286</c:v>
                </c:pt>
                <c:pt idx="670" formatCode="0.0000">
                  <c:v>0.80281093381730995</c:v>
                </c:pt>
                <c:pt idx="671" formatCode="0.0000">
                  <c:v>0.80110493311869357</c:v>
                </c:pt>
                <c:pt idx="672" formatCode="0.0000">
                  <c:v>0.79942500906224956</c:v>
                </c:pt>
                <c:pt idx="673" formatCode="0.0000">
                  <c:v>0.79777076306005956</c:v>
                </c:pt>
                <c:pt idx="674" formatCode="0.0000">
                  <c:v>0.79394312608993789</c:v>
                </c:pt>
                <c:pt idx="675" formatCode="0.0000">
                  <c:v>0.71395641370684748</c:v>
                </c:pt>
                <c:pt idx="676" formatCode="0.0000">
                  <c:v>0.69774130739598961</c:v>
                </c:pt>
                <c:pt idx="677" formatCode="0.0000">
                  <c:v>0.6064323495345203</c:v>
                </c:pt>
                <c:pt idx="678" formatCode="0.0000">
                  <c:v>0.6077925984056024</c:v>
                </c:pt>
                <c:pt idx="679" formatCode="0.0000">
                  <c:v>0.55590957402401298</c:v>
                </c:pt>
                <c:pt idx="680" formatCode="0.0000">
                  <c:v>0.47251123112880128</c:v>
                </c:pt>
                <c:pt idx="681" formatCode="0.0000">
                  <c:v>0.45694261015701582</c:v>
                </c:pt>
                <c:pt idx="682" formatCode="0.0000">
                  <c:v>0.37367913918925943</c:v>
                </c:pt>
                <c:pt idx="683" formatCode="0.0000">
                  <c:v>0.30604324668190341</c:v>
                </c:pt>
                <c:pt idx="684" formatCode="0.0000">
                  <c:v>0.22803040208977954</c:v>
                </c:pt>
                <c:pt idx="685" formatCode="0.0000">
                  <c:v>0.20335416788813315</c:v>
                </c:pt>
                <c:pt idx="686" formatCode="0.0000">
                  <c:v>0.19722850876079431</c:v>
                </c:pt>
                <c:pt idx="687" formatCode="0.0000">
                  <c:v>0.21055775354741252</c:v>
                </c:pt>
                <c:pt idx="688" formatCode="0.0000">
                  <c:v>0.19852756651508308</c:v>
                </c:pt>
                <c:pt idx="689" formatCode="0.0000">
                  <c:v>0.78786591799294547</c:v>
                </c:pt>
                <c:pt idx="690" formatCode="0.0000">
                  <c:v>0.78980452494627573</c:v>
                </c:pt>
                <c:pt idx="691" formatCode="0.0000">
                  <c:v>0.68846285443369115</c:v>
                </c:pt>
                <c:pt idx="692" formatCode="0.0000">
                  <c:v>0.61494905821713663</c:v>
                </c:pt>
                <c:pt idx="693" formatCode="0.0000">
                  <c:v>0.65740940842224194</c:v>
                </c:pt>
                <c:pt idx="694" formatCode="0.0000">
                  <c:v>0.80439084350679657</c:v>
                </c:pt>
                <c:pt idx="695" formatCode="0.0000">
                  <c:v>0.80568475069938827</c:v>
                </c:pt>
                <c:pt idx="696" formatCode="0.0000">
                  <c:v>0.80393482299970809</c:v>
                </c:pt>
                <c:pt idx="697" formatCode="0.0000">
                  <c:v>0.80221164337726436</c:v>
                </c:pt>
                <c:pt idx="698" formatCode="0.0000">
                  <c:v>0.80051480298108801</c:v>
                </c:pt>
                <c:pt idx="699" formatCode="0.0000">
                  <c:v>0.80079656910759067</c:v>
                </c:pt>
                <c:pt idx="700" formatCode="0.0000">
                  <c:v>0.82043823997032894</c:v>
                </c:pt>
                <c:pt idx="701" formatCode="0.0000">
                  <c:v>0.81889459613206261</c:v>
                </c:pt>
                <c:pt idx="702" formatCode="0.0000">
                  <c:v>0.81694275268124605</c:v>
                </c:pt>
                <c:pt idx="703" formatCode="0.0000">
                  <c:v>0.81502074363980848</c:v>
                </c:pt>
                <c:pt idx="704" formatCode="0.0000">
                  <c:v>0.81312811298143162</c:v>
                </c:pt>
                <c:pt idx="705" formatCode="0.0000">
                  <c:v>0.77074394325224604</c:v>
                </c:pt>
                <c:pt idx="706" formatCode="0.0000">
                  <c:v>0.67953221294277821</c:v>
                </c:pt>
                <c:pt idx="707" formatCode="0.0000">
                  <c:v>0.58951318458728885</c:v>
                </c:pt>
                <c:pt idx="708" formatCode="0.0000">
                  <c:v>0.5025776651845808</c:v>
                </c:pt>
                <c:pt idx="709" formatCode="0.0000">
                  <c:v>0.41854756787190645</c:v>
                </c:pt>
                <c:pt idx="710" formatCode="0.0000">
                  <c:v>0.33680529304311124</c:v>
                </c:pt>
                <c:pt idx="711" formatCode="0.0000">
                  <c:v>0.26171983408687494</c:v>
                </c:pt>
                <c:pt idx="712" formatCode="0.0000">
                  <c:v>0.20336466285302379</c:v>
                </c:pt>
                <c:pt idx="713" formatCode="0.0000">
                  <c:v>0.1916186743964271</c:v>
                </c:pt>
                <c:pt idx="714" formatCode="0.0000">
                  <c:v>0.18763460911824323</c:v>
                </c:pt>
                <c:pt idx="715" formatCode="0.0000">
                  <c:v>0.18496590803266461</c:v>
                </c:pt>
                <c:pt idx="716" formatCode="0.0000">
                  <c:v>0.1825424710234349</c:v>
                </c:pt>
                <c:pt idx="717" formatCode="0.0000">
                  <c:v>0.26409004992494639</c:v>
                </c:pt>
                <c:pt idx="718" formatCode="0.0000">
                  <c:v>0.19231162995210932</c:v>
                </c:pt>
                <c:pt idx="719" formatCode="0.0000">
                  <c:v>0.17797783352373797</c:v>
                </c:pt>
                <c:pt idx="720" formatCode="0.0000">
                  <c:v>0.70437888510886681</c:v>
                </c:pt>
                <c:pt idx="721" formatCode="0.0000">
                  <c:v>0.3458044580814662</c:v>
                </c:pt>
                <c:pt idx="722" formatCode="0.0000">
                  <c:v>0.28816906627446504</c:v>
                </c:pt>
                <c:pt idx="723" formatCode="0.0000">
                  <c:v>0.81502684899778099</c:v>
                </c:pt>
                <c:pt idx="724" formatCode="0.0000">
                  <c:v>0.65185802446383811</c:v>
                </c:pt>
                <c:pt idx="725" formatCode="0.0000">
                  <c:v>0.56249632966284413</c:v>
                </c:pt>
                <c:pt idx="726" formatCode="0.0000">
                  <c:v>0.83179184826420938</c:v>
                </c:pt>
                <c:pt idx="727" formatCode="0.0000">
                  <c:v>0.82964286712808555</c:v>
                </c:pt>
                <c:pt idx="728" formatCode="0.0000">
                  <c:v>0.80730816054894461</c:v>
                </c:pt>
                <c:pt idx="729" formatCode="0.0000">
                  <c:v>2.1610036036604265</c:v>
                </c:pt>
                <c:pt idx="730" formatCode="0.0000">
                  <c:v>0.88122646820291362</c:v>
                </c:pt>
                <c:pt idx="731" formatCode="0.0000">
                  <c:v>0.88114424399009672</c:v>
                </c:pt>
                <c:pt idx="732" formatCode="0.0000">
                  <c:v>0.88403720973136413</c:v>
                </c:pt>
                <c:pt idx="733" formatCode="0.0000">
                  <c:v>0.88500854126187156</c:v>
                </c:pt>
                <c:pt idx="734" formatCode="0.0000">
                  <c:v>0.88615074303424279</c:v>
                </c:pt>
                <c:pt idx="735" formatCode="0.0000">
                  <c:v>0.88683881795489472</c:v>
                </c:pt>
              </c:numCache>
            </c:numRef>
          </c:yVal>
          <c:smooth val="0"/>
          <c:extLst>
            <c:ext xmlns:c16="http://schemas.microsoft.com/office/drawing/2014/chart" uri="{C3380CC4-5D6E-409C-BE32-E72D297353CC}">
              <c16:uniqueId val="{0000000B-71B5-9249-B237-C91EA5F862A4}"/>
            </c:ext>
          </c:extLst>
        </c:ser>
        <c:ser>
          <c:idx val="3"/>
          <c:order val="3"/>
          <c:tx>
            <c:strRef>
              <c:f>Gráficos!$V$5</c:f>
              <c:strCache>
                <c:ptCount val="1"/>
                <c:pt idx="0">
                  <c:v>Umbral alto de caudal</c:v>
                </c:pt>
              </c:strCache>
            </c:strRef>
          </c:tx>
          <c:spPr>
            <a:ln w="19050" cap="rnd">
              <a:solidFill>
                <a:srgbClr val="7030A0"/>
              </a:solidFill>
              <a:prstDash val="dash"/>
              <a:round/>
            </a:ln>
            <a:effectLst/>
          </c:spPr>
          <c:marker>
            <c:symbol val="none"/>
          </c:marker>
          <c:xVal>
            <c:numRef>
              <c:f>Gráficos!$T$6:$T$7</c:f>
              <c:numCache>
                <c:formatCode>General</c:formatCode>
                <c:ptCount val="2"/>
                <c:pt idx="0">
                  <c:v>1</c:v>
                </c:pt>
                <c:pt idx="1">
                  <c:v>730</c:v>
                </c:pt>
              </c:numCache>
            </c:numRef>
          </c:xVal>
          <c:yVal>
            <c:numRef>
              <c:f>Gráficos!$V$6:$V$7</c:f>
              <c:numCache>
                <c:formatCode>General</c:formatCode>
                <c:ptCount val="2"/>
                <c:pt idx="0">
                  <c:v>3</c:v>
                </c:pt>
                <c:pt idx="1">
                  <c:v>3</c:v>
                </c:pt>
              </c:numCache>
            </c:numRef>
          </c:yVal>
          <c:smooth val="0"/>
          <c:extLst>
            <c:ext xmlns:c16="http://schemas.microsoft.com/office/drawing/2014/chart" uri="{C3380CC4-5D6E-409C-BE32-E72D297353CC}">
              <c16:uniqueId val="{00000006-71B5-9249-B237-C91EA5F862A4}"/>
            </c:ext>
          </c:extLst>
        </c:ser>
        <c:ser>
          <c:idx val="4"/>
          <c:order val="4"/>
          <c:tx>
            <c:strRef>
              <c:f>Gráficos!$V$9</c:f>
              <c:strCache>
                <c:ptCount val="1"/>
                <c:pt idx="0">
                  <c:v>Umbral bajo de caudal</c:v>
                </c:pt>
              </c:strCache>
            </c:strRef>
          </c:tx>
          <c:spPr>
            <a:ln w="19050" cap="rnd">
              <a:solidFill>
                <a:srgbClr val="C00000"/>
              </a:solidFill>
              <a:prstDash val="dash"/>
              <a:round/>
            </a:ln>
            <a:effectLst/>
          </c:spPr>
          <c:marker>
            <c:symbol val="none"/>
          </c:marker>
          <c:xVal>
            <c:numRef>
              <c:f>Gráficos!$T$10:$T$11</c:f>
              <c:numCache>
                <c:formatCode>General</c:formatCode>
                <c:ptCount val="2"/>
                <c:pt idx="0">
                  <c:v>1</c:v>
                </c:pt>
                <c:pt idx="1">
                  <c:v>730</c:v>
                </c:pt>
              </c:numCache>
            </c:numRef>
          </c:xVal>
          <c:yVal>
            <c:numRef>
              <c:f>Gráficos!$V$10:$V$11</c:f>
              <c:numCache>
                <c:formatCode>General</c:formatCode>
                <c:ptCount val="2"/>
                <c:pt idx="0">
                  <c:v>0.215</c:v>
                </c:pt>
                <c:pt idx="1">
                  <c:v>0.215</c:v>
                </c:pt>
              </c:numCache>
            </c:numRef>
          </c:yVal>
          <c:smooth val="0"/>
          <c:extLst>
            <c:ext xmlns:c16="http://schemas.microsoft.com/office/drawing/2014/chart" uri="{C3380CC4-5D6E-409C-BE32-E72D297353CC}">
              <c16:uniqueId val="{00000008-71B5-9249-B237-C91EA5F862A4}"/>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Caudal (mm)</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Comparación de carga de sedimentos entre escenarios</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autoTitleDeleted val="0"/>
    <c:plotArea>
      <c:layout/>
      <c:scatterChart>
        <c:scatterStyle val="lineMarker"/>
        <c:varyColors val="0"/>
        <c:ser>
          <c:idx val="0"/>
          <c:order val="0"/>
          <c:tx>
            <c:strRef>
              <c:f>Escenarios!$D$12</c:f>
              <c:strCache>
                <c:ptCount val="1"/>
                <c:pt idx="0">
                  <c:v>Línea base</c:v>
                </c:pt>
              </c:strCache>
            </c:strRef>
          </c:tx>
          <c:spPr>
            <a:ln w="12700" cap="rnd">
              <a:solidFill>
                <a:schemeClr val="accent1"/>
              </a:solidFill>
              <a:round/>
            </a:ln>
            <a:effectLst/>
          </c:spPr>
          <c:marker>
            <c:symbol val="none"/>
          </c:marker>
          <c:xVal>
            <c:strRef>
              <c:f>Cálculos!$C:$C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Cálculos!$N:$N</c:f>
              <c:numCache>
                <c:formatCode>General</c:formatCode>
                <c:ptCount val="1048576"/>
                <c:pt idx="4">
                  <c:v>0</c:v>
                </c:pt>
                <c:pt idx="6" formatCode="0.0000">
                  <c:v>0.11315778579281756</c:v>
                </c:pt>
                <c:pt idx="7" formatCode="0.0000">
                  <c:v>0</c:v>
                </c:pt>
                <c:pt idx="8" formatCode="0.0000">
                  <c:v>4.6377870444832305E-2</c:v>
                </c:pt>
                <c:pt idx="9" formatCode="0.0000">
                  <c:v>0</c:v>
                </c:pt>
                <c:pt idx="10" formatCode="0.0000">
                  <c:v>7.6250993840971185E-3</c:v>
                </c:pt>
                <c:pt idx="11" formatCode="0.0000">
                  <c:v>6.5346723055672379E-2</c:v>
                </c:pt>
                <c:pt idx="12" formatCode="0.0000">
                  <c:v>0</c:v>
                </c:pt>
                <c:pt idx="13" formatCode="0.0000">
                  <c:v>0</c:v>
                </c:pt>
                <c:pt idx="14" formatCode="0.0000">
                  <c:v>0</c:v>
                </c:pt>
                <c:pt idx="15" formatCode="0.0000">
                  <c:v>0</c:v>
                </c:pt>
                <c:pt idx="16" formatCode="0.0000">
                  <c:v>0</c:v>
                </c:pt>
                <c:pt idx="17" formatCode="0.0000">
                  <c:v>7.3579240557037684E-2</c:v>
                </c:pt>
                <c:pt idx="18" formatCode="0.0000">
                  <c:v>0</c:v>
                </c:pt>
                <c:pt idx="19" formatCode="0.0000">
                  <c:v>0</c:v>
                </c:pt>
                <c:pt idx="20" formatCode="0.0000">
                  <c:v>0</c:v>
                </c:pt>
                <c:pt idx="21" formatCode="0.0000">
                  <c:v>0</c:v>
                </c:pt>
                <c:pt idx="22" formatCode="0.0000">
                  <c:v>5.3175938280450238E-3</c:v>
                </c:pt>
                <c:pt idx="23" formatCode="0.0000">
                  <c:v>0</c:v>
                </c:pt>
                <c:pt idx="24" formatCode="0.0000">
                  <c:v>3.3334599090098895E-3</c:v>
                </c:pt>
                <c:pt idx="25" formatCode="0.0000">
                  <c:v>2.9752066922592268E-4</c:v>
                </c:pt>
                <c:pt idx="26" formatCode="0.0000">
                  <c:v>1.0430960728330112E-3</c:v>
                </c:pt>
                <c:pt idx="27" formatCode="0.0000">
                  <c:v>0</c:v>
                </c:pt>
                <c:pt idx="28" formatCode="0.0000">
                  <c:v>0.10578947813179872</c:v>
                </c:pt>
                <c:pt idx="29" formatCode="0.0000">
                  <c:v>0</c:v>
                </c:pt>
                <c:pt idx="30" formatCode="0.0000">
                  <c:v>0</c:v>
                </c:pt>
                <c:pt idx="31" formatCode="0.0000">
                  <c:v>4.7050314356446546E-5</c:v>
                </c:pt>
                <c:pt idx="32" formatCode="0.0000">
                  <c:v>0</c:v>
                </c:pt>
                <c:pt idx="33" formatCode="0.0000">
                  <c:v>0</c:v>
                </c:pt>
                <c:pt idx="34" formatCode="0.0000">
                  <c:v>0</c:v>
                </c:pt>
                <c:pt idx="35" formatCode="0.0000">
                  <c:v>3.8305440045201635E-4</c:v>
                </c:pt>
                <c:pt idx="36" formatCode="0.0000">
                  <c:v>0</c:v>
                </c:pt>
                <c:pt idx="37" formatCode="0.0000">
                  <c:v>0</c:v>
                </c:pt>
                <c:pt idx="38" formatCode="0.0000">
                  <c:v>0</c:v>
                </c:pt>
                <c:pt idx="39" formatCode="0.0000">
                  <c:v>0</c:v>
                </c:pt>
                <c:pt idx="40" formatCode="0.0000">
                  <c:v>8.6390814224520989E-7</c:v>
                </c:pt>
                <c:pt idx="41" formatCode="0.0000">
                  <c:v>0</c:v>
                </c:pt>
                <c:pt idx="42" formatCode="0.0000">
                  <c:v>0</c:v>
                </c:pt>
                <c:pt idx="43" formatCode="0.0000">
                  <c:v>2.8251958056028571E-2</c:v>
                </c:pt>
                <c:pt idx="44" formatCode="0.0000">
                  <c:v>0</c:v>
                </c:pt>
                <c:pt idx="45" formatCode="0.0000">
                  <c:v>0</c:v>
                </c:pt>
                <c:pt idx="46" formatCode="0.0000">
                  <c:v>0.14814348167527316</c:v>
                </c:pt>
                <c:pt idx="47" formatCode="0.0000">
                  <c:v>0</c:v>
                </c:pt>
                <c:pt idx="48" formatCode="0.0000">
                  <c:v>0</c:v>
                </c:pt>
                <c:pt idx="49" formatCode="0.0000">
                  <c:v>0</c:v>
                </c:pt>
                <c:pt idx="50" formatCode="0.0000">
                  <c:v>0</c:v>
                </c:pt>
                <c:pt idx="51" formatCode="0.0000">
                  <c:v>0</c:v>
                </c:pt>
                <c:pt idx="52" formatCode="0.0000">
                  <c:v>7.9424047311805912E-2</c:v>
                </c:pt>
                <c:pt idx="53" formatCode="0.0000">
                  <c:v>0</c:v>
                </c:pt>
                <c:pt idx="54" formatCode="0.0000">
                  <c:v>2.1270560849275675E-2</c:v>
                </c:pt>
                <c:pt idx="55" formatCode="0.0000">
                  <c:v>0</c:v>
                </c:pt>
                <c:pt idx="56" formatCode="0.0000">
                  <c:v>0.20278523036597587</c:v>
                </c:pt>
                <c:pt idx="57" formatCode="0.0000">
                  <c:v>1.8831542056544016E-2</c:v>
                </c:pt>
                <c:pt idx="58" formatCode="0.0000">
                  <c:v>1.6613186348809715E-3</c:v>
                </c:pt>
                <c:pt idx="59" formatCode="0.0000">
                  <c:v>0.32083202677760003</c:v>
                </c:pt>
                <c:pt idx="60" formatCode="0.0000">
                  <c:v>5.8437915405333786E-3</c:v>
                </c:pt>
                <c:pt idx="61" formatCode="0.0000">
                  <c:v>0</c:v>
                </c:pt>
                <c:pt idx="62" formatCode="0.0000">
                  <c:v>0</c:v>
                </c:pt>
                <c:pt idx="63" formatCode="0.0000">
                  <c:v>0</c:v>
                </c:pt>
                <c:pt idx="64" formatCode="0.0000">
                  <c:v>0</c:v>
                </c:pt>
                <c:pt idx="65" formatCode="0.0000">
                  <c:v>0</c:v>
                </c:pt>
                <c:pt idx="66" formatCode="0.0000">
                  <c:v>2.8981567482334985E-6</c:v>
                </c:pt>
                <c:pt idx="67" formatCode="0.0000">
                  <c:v>0</c:v>
                </c:pt>
                <c:pt idx="68" formatCode="0.0000">
                  <c:v>0</c:v>
                </c:pt>
                <c:pt idx="69" formatCode="0.0000">
                  <c:v>0</c:v>
                </c:pt>
                <c:pt idx="70" formatCode="0.0000">
                  <c:v>7.2857385820484111E-4</c:v>
                </c:pt>
                <c:pt idx="71" formatCode="0.0000">
                  <c:v>0</c:v>
                </c:pt>
                <c:pt idx="72" formatCode="0.0000">
                  <c:v>0.60162548829302276</c:v>
                </c:pt>
                <c:pt idx="73" formatCode="0.0000">
                  <c:v>0</c:v>
                </c:pt>
                <c:pt idx="74" formatCode="0.0000">
                  <c:v>2.5303399452709235E-2</c:v>
                </c:pt>
                <c:pt idx="75" formatCode="0.0000">
                  <c:v>4.8273678427949806E-4</c:v>
                </c:pt>
                <c:pt idx="76" formatCode="0.0000">
                  <c:v>0.11315778579281756</c:v>
                </c:pt>
                <c:pt idx="77" formatCode="0.0000">
                  <c:v>4.5882874013511545E-3</c:v>
                </c:pt>
                <c:pt idx="78" formatCode="0.0000">
                  <c:v>2.8981567482334985E-6</c:v>
                </c:pt>
                <c:pt idx="79" formatCode="0.0000">
                  <c:v>5.9757403946011705E-4</c:v>
                </c:pt>
                <c:pt idx="80" formatCode="0.0000">
                  <c:v>8.2455739929707228E-2</c:v>
                </c:pt>
                <c:pt idx="81" formatCode="0.0000">
                  <c:v>0</c:v>
                </c:pt>
                <c:pt idx="82" formatCode="0.0000">
                  <c:v>0</c:v>
                </c:pt>
                <c:pt idx="83" formatCode="0.0000">
                  <c:v>0</c:v>
                </c:pt>
                <c:pt idx="84" formatCode="0.0000">
                  <c:v>1.1051186982606139E-5</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1.6583692859284696E-2</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6.2542629181475971E-6</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2.1270560849275675E-2</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1.6050742858327655E-2</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3.3858176813731717E-4</c:v>
                </c:pt>
                <c:pt idx="207" formatCode="0.0000">
                  <c:v>1.5451330691349336E-3</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8.6390814224520989E-7</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1.3900404253315733E-4</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1.133404593212933E-3</c:v>
                </c:pt>
                <c:pt idx="291" formatCode="0.0000">
                  <c:v>8.6390814224520989E-7</c:v>
                </c:pt>
                <c:pt idx="292" formatCode="0.0000">
                  <c:v>0.1112856851740263</c:v>
                </c:pt>
                <c:pt idx="293" formatCode="0.0000">
                  <c:v>7.6835639640680854E-5</c:v>
                </c:pt>
                <c:pt idx="294" formatCode="0.0000">
                  <c:v>2.1911038485869089E-2</c:v>
                </c:pt>
                <c:pt idx="295" formatCode="0.0000">
                  <c:v>0</c:v>
                </c:pt>
                <c:pt idx="296" formatCode="0.0000">
                  <c:v>0</c:v>
                </c:pt>
                <c:pt idx="297" formatCode="0.0000">
                  <c:v>4.360691559502217E-3</c:v>
                </c:pt>
                <c:pt idx="298" formatCode="0.0000">
                  <c:v>2.8981567482334985E-6</c:v>
                </c:pt>
                <c:pt idx="299" formatCode="0.0000">
                  <c:v>0</c:v>
                </c:pt>
                <c:pt idx="300" formatCode="0.0000">
                  <c:v>0</c:v>
                </c:pt>
                <c:pt idx="301" formatCode="0.0000">
                  <c:v>3.33375265812734E-8</c:v>
                </c:pt>
                <c:pt idx="302" formatCode="0.0000">
                  <c:v>0</c:v>
                </c:pt>
                <c:pt idx="303" formatCode="0.0000">
                  <c:v>7.2857385820484111E-4</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2.8251958056028571E-2</c:v>
                </c:pt>
                <c:pt idx="325" formatCode="0.0000">
                  <c:v>7.3063895641022206E-3</c:v>
                </c:pt>
                <c:pt idx="326" formatCode="0.0000">
                  <c:v>0</c:v>
                </c:pt>
                <c:pt idx="327" formatCode="0.0000">
                  <c:v>0</c:v>
                </c:pt>
                <c:pt idx="328" formatCode="0.0000">
                  <c:v>1.7408609251471745E-5</c:v>
                </c:pt>
                <c:pt idx="329" formatCode="0.0000">
                  <c:v>2.9022615101540875E-2</c:v>
                </c:pt>
                <c:pt idx="330" formatCode="0.0000">
                  <c:v>1.7830572743258658E-3</c:v>
                </c:pt>
                <c:pt idx="331" formatCode="0.0000">
                  <c:v>0</c:v>
                </c:pt>
                <c:pt idx="332" formatCode="0.0000">
                  <c:v>0</c:v>
                </c:pt>
                <c:pt idx="333" formatCode="0.0000">
                  <c:v>0</c:v>
                </c:pt>
                <c:pt idx="334" formatCode="0.0000">
                  <c:v>2.8012586857071517E-3</c:v>
                </c:pt>
                <c:pt idx="335" formatCode="0.0000">
                  <c:v>2.3229651696023163E-2</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6.0859045052466513E-5</c:v>
                </c:pt>
                <c:pt idx="353" formatCode="0.0000">
                  <c:v>0</c:v>
                </c:pt>
                <c:pt idx="354" formatCode="0.0000">
                  <c:v>0</c:v>
                </c:pt>
                <c:pt idx="355" formatCode="0.0000">
                  <c:v>3.5245522802650454E-3</c:v>
                </c:pt>
                <c:pt idx="356" formatCode="0.0000">
                  <c:v>0</c:v>
                </c:pt>
                <c:pt idx="357" formatCode="0.0000">
                  <c:v>0</c:v>
                </c:pt>
                <c:pt idx="358" formatCode="0.0000">
                  <c:v>6.6674991814166126E-2</c:v>
                </c:pt>
                <c:pt idx="359" formatCode="0.0000">
                  <c:v>0</c:v>
                </c:pt>
                <c:pt idx="360" formatCode="0.0000">
                  <c:v>0</c:v>
                </c:pt>
                <c:pt idx="361" formatCode="0.0000">
                  <c:v>3.5687625165563952E-2</c:v>
                </c:pt>
                <c:pt idx="362" formatCode="0.0000">
                  <c:v>0</c:v>
                </c:pt>
                <c:pt idx="363" formatCode="0.0000">
                  <c:v>0</c:v>
                </c:pt>
                <c:pt idx="364" formatCode="0.0000">
                  <c:v>0.17658789583630044</c:v>
                </c:pt>
                <c:pt idx="365" formatCode="0.0000">
                  <c:v>2.5446873742395757E-5</c:v>
                </c:pt>
                <c:pt idx="366" formatCode="0.0000">
                  <c:v>0</c:v>
                </c:pt>
                <c:pt idx="367" formatCode="0.0000">
                  <c:v>1.133404593212933E-3</c:v>
                </c:pt>
                <c:pt idx="368" formatCode="0.0000">
                  <c:v>3.528693596359174E-5</c:v>
                </c:pt>
                <c:pt idx="369" formatCode="0.0000">
                  <c:v>6.0859045052466513E-5</c:v>
                </c:pt>
                <c:pt idx="370" formatCode="0.0000">
                  <c:v>0</c:v>
                </c:pt>
                <c:pt idx="371" formatCode="0.0000">
                  <c:v>0.11315778579281756</c:v>
                </c:pt>
                <c:pt idx="372" formatCode="0.0000">
                  <c:v>0</c:v>
                </c:pt>
                <c:pt idx="373" formatCode="0.0000">
                  <c:v>4.6377870444832305E-2</c:v>
                </c:pt>
                <c:pt idx="374" formatCode="0.0000">
                  <c:v>0</c:v>
                </c:pt>
                <c:pt idx="375" formatCode="0.0000">
                  <c:v>7.6250993840971185E-3</c:v>
                </c:pt>
                <c:pt idx="376" formatCode="0.0000">
                  <c:v>6.5346723055672379E-2</c:v>
                </c:pt>
                <c:pt idx="377" formatCode="0.0000">
                  <c:v>0</c:v>
                </c:pt>
                <c:pt idx="378" formatCode="0.0000">
                  <c:v>0</c:v>
                </c:pt>
                <c:pt idx="379" formatCode="0.0000">
                  <c:v>0</c:v>
                </c:pt>
                <c:pt idx="380" formatCode="0.0000">
                  <c:v>0</c:v>
                </c:pt>
                <c:pt idx="381" formatCode="0.0000">
                  <c:v>0</c:v>
                </c:pt>
                <c:pt idx="382" formatCode="0.0000">
                  <c:v>7.3579240557037684E-2</c:v>
                </c:pt>
                <c:pt idx="383" formatCode="0.0000">
                  <c:v>0</c:v>
                </c:pt>
                <c:pt idx="384" formatCode="0.0000">
                  <c:v>0</c:v>
                </c:pt>
                <c:pt idx="385" formatCode="0.0000">
                  <c:v>0</c:v>
                </c:pt>
                <c:pt idx="386" formatCode="0.0000">
                  <c:v>0</c:v>
                </c:pt>
                <c:pt idx="387" formatCode="0.0000">
                  <c:v>5.3175938280450238E-3</c:v>
                </c:pt>
                <c:pt idx="388" formatCode="0.0000">
                  <c:v>0</c:v>
                </c:pt>
                <c:pt idx="389" formatCode="0.0000">
                  <c:v>3.3334599090098895E-3</c:v>
                </c:pt>
                <c:pt idx="390" formatCode="0.0000">
                  <c:v>2.9752066922592268E-4</c:v>
                </c:pt>
                <c:pt idx="391" formatCode="0.0000">
                  <c:v>1.0430960728330112E-3</c:v>
                </c:pt>
                <c:pt idx="392" formatCode="0.0000">
                  <c:v>0</c:v>
                </c:pt>
                <c:pt idx="393" formatCode="0.0000">
                  <c:v>0.10578947813179872</c:v>
                </c:pt>
                <c:pt idx="394" formatCode="0.0000">
                  <c:v>0</c:v>
                </c:pt>
                <c:pt idx="395" formatCode="0.0000">
                  <c:v>0</c:v>
                </c:pt>
                <c:pt idx="396" formatCode="0.0000">
                  <c:v>4.7050314356446546E-5</c:v>
                </c:pt>
                <c:pt idx="397" formatCode="0.0000">
                  <c:v>0</c:v>
                </c:pt>
                <c:pt idx="398" formatCode="0.0000">
                  <c:v>0</c:v>
                </c:pt>
                <c:pt idx="399" formatCode="0.0000">
                  <c:v>0</c:v>
                </c:pt>
                <c:pt idx="400" formatCode="0.0000">
                  <c:v>3.8305440045201635E-4</c:v>
                </c:pt>
                <c:pt idx="401" formatCode="0.0000">
                  <c:v>0</c:v>
                </c:pt>
                <c:pt idx="402" formatCode="0.0000">
                  <c:v>0</c:v>
                </c:pt>
                <c:pt idx="403" formatCode="0.0000">
                  <c:v>0</c:v>
                </c:pt>
                <c:pt idx="404" formatCode="0.0000">
                  <c:v>0</c:v>
                </c:pt>
                <c:pt idx="405" formatCode="0.0000">
                  <c:v>8.6390814224520989E-7</c:v>
                </c:pt>
                <c:pt idx="406" formatCode="0.0000">
                  <c:v>0</c:v>
                </c:pt>
                <c:pt idx="407" formatCode="0.0000">
                  <c:v>0</c:v>
                </c:pt>
                <c:pt idx="408" formatCode="0.0000">
                  <c:v>2.8251958056028571E-2</c:v>
                </c:pt>
                <c:pt idx="409" formatCode="0.0000">
                  <c:v>0</c:v>
                </c:pt>
                <c:pt idx="410" formatCode="0.0000">
                  <c:v>0</c:v>
                </c:pt>
                <c:pt idx="411" formatCode="0.0000">
                  <c:v>0.14814348167527316</c:v>
                </c:pt>
                <c:pt idx="412" formatCode="0.0000">
                  <c:v>0</c:v>
                </c:pt>
                <c:pt idx="413" formatCode="0.0000">
                  <c:v>0</c:v>
                </c:pt>
                <c:pt idx="414" formatCode="0.0000">
                  <c:v>0</c:v>
                </c:pt>
                <c:pt idx="415" formatCode="0.0000">
                  <c:v>0</c:v>
                </c:pt>
                <c:pt idx="416" formatCode="0.0000">
                  <c:v>0</c:v>
                </c:pt>
                <c:pt idx="417" formatCode="0.0000">
                  <c:v>7.9424047311805912E-2</c:v>
                </c:pt>
                <c:pt idx="418" formatCode="0.0000">
                  <c:v>0</c:v>
                </c:pt>
                <c:pt idx="419" formatCode="0.0000">
                  <c:v>2.1270560849275675E-2</c:v>
                </c:pt>
                <c:pt idx="420" formatCode="0.0000">
                  <c:v>0</c:v>
                </c:pt>
                <c:pt idx="421" formatCode="0.0000">
                  <c:v>0.20278523036597587</c:v>
                </c:pt>
                <c:pt idx="422" formatCode="0.0000">
                  <c:v>1.8831542056544016E-2</c:v>
                </c:pt>
                <c:pt idx="423" formatCode="0.0000">
                  <c:v>1.6613186348809715E-3</c:v>
                </c:pt>
                <c:pt idx="424" formatCode="0.0000">
                  <c:v>0.32083202677760003</c:v>
                </c:pt>
                <c:pt idx="425" formatCode="0.0000">
                  <c:v>5.8437915405333786E-3</c:v>
                </c:pt>
                <c:pt idx="426" formatCode="0.0000">
                  <c:v>0</c:v>
                </c:pt>
                <c:pt idx="427" formatCode="0.0000">
                  <c:v>0</c:v>
                </c:pt>
                <c:pt idx="428" formatCode="0.0000">
                  <c:v>0</c:v>
                </c:pt>
                <c:pt idx="429" formatCode="0.0000">
                  <c:v>0</c:v>
                </c:pt>
                <c:pt idx="430" formatCode="0.0000">
                  <c:v>0</c:v>
                </c:pt>
                <c:pt idx="431" formatCode="0.0000">
                  <c:v>2.8981567482334985E-6</c:v>
                </c:pt>
                <c:pt idx="432" formatCode="0.0000">
                  <c:v>0</c:v>
                </c:pt>
                <c:pt idx="433" formatCode="0.0000">
                  <c:v>0</c:v>
                </c:pt>
                <c:pt idx="434" formatCode="0.0000">
                  <c:v>0</c:v>
                </c:pt>
                <c:pt idx="435" formatCode="0.0000">
                  <c:v>7.2857385820484111E-4</c:v>
                </c:pt>
                <c:pt idx="436" formatCode="0.0000">
                  <c:v>0</c:v>
                </c:pt>
                <c:pt idx="437" formatCode="0.0000">
                  <c:v>0.60162548829302276</c:v>
                </c:pt>
                <c:pt idx="438" formatCode="0.0000">
                  <c:v>0</c:v>
                </c:pt>
                <c:pt idx="439" formatCode="0.0000">
                  <c:v>2.5303399452709235E-2</c:v>
                </c:pt>
                <c:pt idx="440" formatCode="0.0000">
                  <c:v>4.8273678427949806E-4</c:v>
                </c:pt>
                <c:pt idx="441" formatCode="0.0000">
                  <c:v>0.11315778579281756</c:v>
                </c:pt>
                <c:pt idx="442" formatCode="0.0000">
                  <c:v>4.5882874013511545E-3</c:v>
                </c:pt>
                <c:pt idx="443" formatCode="0.0000">
                  <c:v>2.8981567482334985E-6</c:v>
                </c:pt>
                <c:pt idx="444" formatCode="0.0000">
                  <c:v>5.9757403946011705E-4</c:v>
                </c:pt>
                <c:pt idx="445" formatCode="0.0000">
                  <c:v>8.2455739929707228E-2</c:v>
                </c:pt>
                <c:pt idx="446" formatCode="0.0000">
                  <c:v>0</c:v>
                </c:pt>
                <c:pt idx="447" formatCode="0.0000">
                  <c:v>0</c:v>
                </c:pt>
                <c:pt idx="448" formatCode="0.0000">
                  <c:v>0</c:v>
                </c:pt>
                <c:pt idx="449" formatCode="0.0000">
                  <c:v>1.1051186982606139E-5</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1.6583692859284696E-2</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6.2542629181475971E-6</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2.1270560849275675E-2</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1.6050742858327655E-2</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3.3858176813731717E-4</c:v>
                </c:pt>
                <c:pt idx="572" formatCode="0.0000">
                  <c:v>1.5451330691349336E-3</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8.6390814224520989E-7</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1.3900404253315733E-4</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1.133404593212933E-3</c:v>
                </c:pt>
                <c:pt idx="656" formatCode="0.0000">
                  <c:v>8.6390814224520989E-7</c:v>
                </c:pt>
                <c:pt idx="657" formatCode="0.0000">
                  <c:v>0.1112856851740263</c:v>
                </c:pt>
                <c:pt idx="658" formatCode="0.0000">
                  <c:v>7.6835639640680854E-5</c:v>
                </c:pt>
                <c:pt idx="659" formatCode="0.0000">
                  <c:v>2.1911038485869089E-2</c:v>
                </c:pt>
                <c:pt idx="660" formatCode="0.0000">
                  <c:v>0</c:v>
                </c:pt>
                <c:pt idx="661" formatCode="0.0000">
                  <c:v>0</c:v>
                </c:pt>
                <c:pt idx="662" formatCode="0.0000">
                  <c:v>4.360691559502217E-3</c:v>
                </c:pt>
                <c:pt idx="663" formatCode="0.0000">
                  <c:v>2.8981567482334985E-6</c:v>
                </c:pt>
                <c:pt idx="664" formatCode="0.0000">
                  <c:v>0</c:v>
                </c:pt>
                <c:pt idx="665" formatCode="0.0000">
                  <c:v>0</c:v>
                </c:pt>
                <c:pt idx="666" formatCode="0.0000">
                  <c:v>3.33375265812734E-8</c:v>
                </c:pt>
                <c:pt idx="667" formatCode="0.0000">
                  <c:v>0</c:v>
                </c:pt>
                <c:pt idx="668" formatCode="0.0000">
                  <c:v>7.2857385820484111E-4</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2.8251958056028571E-2</c:v>
                </c:pt>
                <c:pt idx="690" formatCode="0.0000">
                  <c:v>7.3063895641022206E-3</c:v>
                </c:pt>
                <c:pt idx="691" formatCode="0.0000">
                  <c:v>0</c:v>
                </c:pt>
                <c:pt idx="692" formatCode="0.0000">
                  <c:v>0</c:v>
                </c:pt>
                <c:pt idx="693" formatCode="0.0000">
                  <c:v>1.7408609251471745E-5</c:v>
                </c:pt>
                <c:pt idx="694" formatCode="0.0000">
                  <c:v>2.9022615101540875E-2</c:v>
                </c:pt>
                <c:pt idx="695" formatCode="0.0000">
                  <c:v>1.7830572743258658E-3</c:v>
                </c:pt>
                <c:pt idx="696" formatCode="0.0000">
                  <c:v>0</c:v>
                </c:pt>
                <c:pt idx="697" formatCode="0.0000">
                  <c:v>0</c:v>
                </c:pt>
                <c:pt idx="698" formatCode="0.0000">
                  <c:v>0</c:v>
                </c:pt>
                <c:pt idx="699" formatCode="0.0000">
                  <c:v>2.8012586857071517E-3</c:v>
                </c:pt>
                <c:pt idx="700" formatCode="0.0000">
                  <c:v>2.3229651696023163E-2</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6.0859045052466513E-5</c:v>
                </c:pt>
                <c:pt idx="718" formatCode="0.0000">
                  <c:v>0</c:v>
                </c:pt>
                <c:pt idx="719" formatCode="0.0000">
                  <c:v>0</c:v>
                </c:pt>
                <c:pt idx="720" formatCode="0.0000">
                  <c:v>3.5245522802650454E-3</c:v>
                </c:pt>
                <c:pt idx="721" formatCode="0.0000">
                  <c:v>0</c:v>
                </c:pt>
                <c:pt idx="722" formatCode="0.0000">
                  <c:v>0</c:v>
                </c:pt>
                <c:pt idx="723" formatCode="0.0000">
                  <c:v>6.6674991814166126E-2</c:v>
                </c:pt>
                <c:pt idx="724" formatCode="0.0000">
                  <c:v>0</c:v>
                </c:pt>
                <c:pt idx="725" formatCode="0.0000">
                  <c:v>0</c:v>
                </c:pt>
                <c:pt idx="726" formatCode="0.0000">
                  <c:v>3.5687625165563952E-2</c:v>
                </c:pt>
                <c:pt idx="727" formatCode="0.0000">
                  <c:v>0</c:v>
                </c:pt>
                <c:pt idx="728" formatCode="0.0000">
                  <c:v>0</c:v>
                </c:pt>
                <c:pt idx="729" formatCode="0.0000">
                  <c:v>0.17658789583630044</c:v>
                </c:pt>
                <c:pt idx="730" formatCode="0.0000">
                  <c:v>2.5446873742395757E-5</c:v>
                </c:pt>
                <c:pt idx="731" formatCode="0.0000">
                  <c:v>0</c:v>
                </c:pt>
                <c:pt idx="732" formatCode="0.0000">
                  <c:v>1.133404593212933E-3</c:v>
                </c:pt>
                <c:pt idx="733" formatCode="0.0000">
                  <c:v>3.528693596359174E-5</c:v>
                </c:pt>
                <c:pt idx="734" formatCode="0.0000">
                  <c:v>6.0859045052466513E-5</c:v>
                </c:pt>
                <c:pt idx="735" formatCode="0.0000">
                  <c:v>0</c:v>
                </c:pt>
              </c:numCache>
            </c:numRef>
          </c:yVal>
          <c:smooth val="0"/>
          <c:extLst>
            <c:ext xmlns:c16="http://schemas.microsoft.com/office/drawing/2014/chart" uri="{C3380CC4-5D6E-409C-BE32-E72D297353CC}">
              <c16:uniqueId val="{00000000-5823-234D-B4C3-1838E401960E}"/>
            </c:ext>
          </c:extLst>
        </c:ser>
        <c:ser>
          <c:idx val="1"/>
          <c:order val="1"/>
          <c:tx>
            <c:strRef>
              <c:f>Escenarios!$E$19</c:f>
              <c:strCache>
                <c:ptCount val="1"/>
                <c:pt idx="0">
                  <c:v>Amuna 1</c:v>
                </c:pt>
              </c:strCache>
            </c:strRef>
          </c:tx>
          <c:spPr>
            <a:ln w="12700" cap="rnd">
              <a:solidFill>
                <a:schemeClr val="accent2"/>
              </a:solidFill>
              <a:round/>
            </a:ln>
            <a:effectLst/>
          </c:spPr>
          <c:marker>
            <c:symbol val="none"/>
          </c:marker>
          <c:xVal>
            <c:strRef>
              <c:f>Cálculos!$Q:$Q</c:f>
              <c:strCache>
                <c:ptCount val="736"/>
                <c:pt idx="2">
                  <c:v>Escenario 1</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Cálculos!$AT:$AT</c:f>
              <c:numCache>
                <c:formatCode>General</c:formatCode>
                <c:ptCount val="1048576"/>
                <c:pt idx="4">
                  <c:v>0</c:v>
                </c:pt>
                <c:pt idx="6" formatCode="0.0000">
                  <c:v>4.2587592987964183E-2</c:v>
                </c:pt>
                <c:pt idx="7" formatCode="0.0000">
                  <c:v>0</c:v>
                </c:pt>
                <c:pt idx="8" formatCode="0.0000">
                  <c:v>0</c:v>
                </c:pt>
                <c:pt idx="9" formatCode="0.0000">
                  <c:v>0</c:v>
                </c:pt>
                <c:pt idx="10" formatCode="0.0000">
                  <c:v>0</c:v>
                </c:pt>
                <c:pt idx="11" formatCode="0.0000">
                  <c:v>7.3881388001359009E-3</c:v>
                </c:pt>
                <c:pt idx="12" formatCode="0.0000">
                  <c:v>0</c:v>
                </c:pt>
                <c:pt idx="13" formatCode="0.0000">
                  <c:v>0</c:v>
                </c:pt>
                <c:pt idx="14" formatCode="0.0000">
                  <c:v>0</c:v>
                </c:pt>
                <c:pt idx="15" formatCode="0.0000">
                  <c:v>0</c:v>
                </c:pt>
                <c:pt idx="16" formatCode="0.0000">
                  <c:v>0</c:v>
                </c:pt>
                <c:pt idx="17" formatCode="0.0000">
                  <c:v>1.3134301441931491E-2</c:v>
                </c:pt>
                <c:pt idx="18" formatCode="0.0000">
                  <c:v>0</c:v>
                </c:pt>
                <c:pt idx="19" formatCode="0.0000">
                  <c:v>0</c:v>
                </c:pt>
                <c:pt idx="20" formatCode="0.0000">
                  <c:v>0</c:v>
                </c:pt>
                <c:pt idx="21" formatCode="0.0000">
                  <c:v>0</c:v>
                </c:pt>
                <c:pt idx="22" formatCode="0.0000">
                  <c:v>0</c:v>
                </c:pt>
                <c:pt idx="23" formatCode="0.0000">
                  <c:v>0</c:v>
                </c:pt>
                <c:pt idx="24" formatCode="0.0000">
                  <c:v>0</c:v>
                </c:pt>
                <c:pt idx="25" formatCode="0.0000">
                  <c:v>0</c:v>
                </c:pt>
                <c:pt idx="26" formatCode="0.0000">
                  <c:v>0</c:v>
                </c:pt>
                <c:pt idx="27" formatCode="0.0000">
                  <c:v>0</c:v>
                </c:pt>
                <c:pt idx="28" formatCode="0.0000">
                  <c:v>3.6926092698625235E-2</c:v>
                </c:pt>
                <c:pt idx="29" formatCode="0.0000">
                  <c:v>0</c:v>
                </c:pt>
                <c:pt idx="30" formatCode="0.0000">
                  <c:v>0</c:v>
                </c:pt>
                <c:pt idx="31" formatCode="0.0000">
                  <c:v>0</c:v>
                </c:pt>
                <c:pt idx="32" formatCode="0.0000">
                  <c:v>0</c:v>
                </c:pt>
                <c:pt idx="33" formatCode="0.0000">
                  <c:v>0</c:v>
                </c:pt>
                <c:pt idx="34" formatCode="0.0000">
                  <c:v>0</c:v>
                </c:pt>
                <c:pt idx="35" formatCode="0.0000">
                  <c:v>0</c:v>
                </c:pt>
                <c:pt idx="36" formatCode="0.0000">
                  <c:v>0</c:v>
                </c:pt>
                <c:pt idx="37" formatCode="0.0000">
                  <c:v>0</c:v>
                </c:pt>
                <c:pt idx="38" formatCode="0.0000">
                  <c:v>0</c:v>
                </c:pt>
                <c:pt idx="39" formatCode="0.0000">
                  <c:v>0</c:v>
                </c:pt>
                <c:pt idx="40" formatCode="0.0000">
                  <c:v>0</c:v>
                </c:pt>
                <c:pt idx="41" formatCode="0.0000">
                  <c:v>0</c:v>
                </c:pt>
                <c:pt idx="42" formatCode="0.0000">
                  <c:v>0</c:v>
                </c:pt>
                <c:pt idx="43" formatCode="0.0000">
                  <c:v>0</c:v>
                </c:pt>
                <c:pt idx="44" formatCode="0.0000">
                  <c:v>0</c:v>
                </c:pt>
                <c:pt idx="45" formatCode="0.0000">
                  <c:v>0</c:v>
                </c:pt>
                <c:pt idx="46" formatCode="0.0000">
                  <c:v>7.0237910636640796E-2</c:v>
                </c:pt>
                <c:pt idx="47" formatCode="0.0000">
                  <c:v>0</c:v>
                </c:pt>
                <c:pt idx="48" formatCode="0.0000">
                  <c:v>0</c:v>
                </c:pt>
                <c:pt idx="49" formatCode="0.0000">
                  <c:v>0</c:v>
                </c:pt>
                <c:pt idx="50" formatCode="0.0000">
                  <c:v>0</c:v>
                </c:pt>
                <c:pt idx="51" formatCode="0.0000">
                  <c:v>0</c:v>
                </c:pt>
                <c:pt idx="52" formatCode="0.0000">
                  <c:v>1.7311261205178417E-2</c:v>
                </c:pt>
                <c:pt idx="53" formatCode="0.0000">
                  <c:v>0</c:v>
                </c:pt>
                <c:pt idx="54" formatCode="0.0000">
                  <c:v>0</c:v>
                </c:pt>
                <c:pt idx="55" formatCode="0.0000">
                  <c:v>0</c:v>
                </c:pt>
                <c:pt idx="56" formatCode="0.0000">
                  <c:v>0.11520102411651749</c:v>
                </c:pt>
                <c:pt idx="57" formatCode="0.0000">
                  <c:v>0</c:v>
                </c:pt>
                <c:pt idx="58" formatCode="0.0000">
                  <c:v>0</c:v>
                </c:pt>
                <c:pt idx="59" formatCode="0.0000">
                  <c:v>0.21653573565820566</c:v>
                </c:pt>
                <c:pt idx="60" formatCode="0.0000">
                  <c:v>0</c:v>
                </c:pt>
                <c:pt idx="61" formatCode="0.0000">
                  <c:v>0</c:v>
                </c:pt>
                <c:pt idx="62" formatCode="0.0000">
                  <c:v>0</c:v>
                </c:pt>
                <c:pt idx="63" formatCode="0.0000">
                  <c:v>0</c:v>
                </c:pt>
                <c:pt idx="64" formatCode="0.0000">
                  <c:v>0</c:v>
                </c:pt>
                <c:pt idx="65" formatCode="0.0000">
                  <c:v>0</c:v>
                </c:pt>
                <c:pt idx="66" formatCode="0.0000">
                  <c:v>0</c:v>
                </c:pt>
                <c:pt idx="67" formatCode="0.0000">
                  <c:v>0</c:v>
                </c:pt>
                <c:pt idx="68" formatCode="0.0000">
                  <c:v>0</c:v>
                </c:pt>
                <c:pt idx="69" formatCode="0.0000">
                  <c:v>0</c:v>
                </c:pt>
                <c:pt idx="70" formatCode="0.0000">
                  <c:v>0</c:v>
                </c:pt>
                <c:pt idx="71" formatCode="0.0000">
                  <c:v>0</c:v>
                </c:pt>
                <c:pt idx="72" formatCode="0.0000">
                  <c:v>0.46823903085263241</c:v>
                </c:pt>
                <c:pt idx="73" formatCode="0.0000">
                  <c:v>0</c:v>
                </c:pt>
                <c:pt idx="74" formatCode="0.0000">
                  <c:v>0</c:v>
                </c:pt>
                <c:pt idx="75" formatCode="0.0000">
                  <c:v>0</c:v>
                </c:pt>
                <c:pt idx="76" formatCode="0.0000">
                  <c:v>4.2587592987964183E-2</c:v>
                </c:pt>
                <c:pt idx="77" formatCode="0.0000">
                  <c:v>0</c:v>
                </c:pt>
                <c:pt idx="78" formatCode="0.0000">
                  <c:v>0</c:v>
                </c:pt>
                <c:pt idx="79" formatCode="0.0000">
                  <c:v>0</c:v>
                </c:pt>
                <c:pt idx="80" formatCode="0.0000">
                  <c:v>1.9506000997204256E-2</c:v>
                </c:pt>
                <c:pt idx="81" formatCode="0.0000">
                  <c:v>0</c:v>
                </c:pt>
                <c:pt idx="82" formatCode="0.0000">
                  <c:v>0</c:v>
                </c:pt>
                <c:pt idx="83" formatCode="0.0000">
                  <c:v>0</c:v>
                </c:pt>
                <c:pt idx="84" formatCode="0.0000">
                  <c:v>0</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0</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0</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0</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3.3858176813731717E-4</c:v>
                </c:pt>
                <c:pt idx="207" formatCode="0.0000">
                  <c:v>3.3787406693440891E-4</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8.6390814224520989E-7</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1.3900404253315733E-4</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1.133404593212933E-3</c:v>
                </c:pt>
                <c:pt idx="291" formatCode="0.0000">
                  <c:v>8.6390814224520989E-7</c:v>
                </c:pt>
                <c:pt idx="292" formatCode="0.0000">
                  <c:v>4.1142894469242873E-2</c:v>
                </c:pt>
                <c:pt idx="293" formatCode="0.0000">
                  <c:v>0</c:v>
                </c:pt>
                <c:pt idx="294" formatCode="0.0000">
                  <c:v>0</c:v>
                </c:pt>
                <c:pt idx="295" formatCode="0.0000">
                  <c:v>0</c:v>
                </c:pt>
                <c:pt idx="296" formatCode="0.0000">
                  <c:v>0</c:v>
                </c:pt>
                <c:pt idx="297" formatCode="0.0000">
                  <c:v>0</c:v>
                </c:pt>
                <c:pt idx="298" formatCode="0.0000">
                  <c:v>0</c:v>
                </c:pt>
                <c:pt idx="299" formatCode="0.0000">
                  <c:v>0</c:v>
                </c:pt>
                <c:pt idx="300" formatCode="0.0000">
                  <c:v>0</c:v>
                </c:pt>
                <c:pt idx="301" formatCode="0.0000">
                  <c:v>0</c:v>
                </c:pt>
                <c:pt idx="302" formatCode="0.0000">
                  <c:v>0</c:v>
                </c:pt>
                <c:pt idx="303" formatCode="0.0000">
                  <c:v>0</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4.7684514227032126E-3</c:v>
                </c:pt>
                <c:pt idx="325" formatCode="0.0000">
                  <c:v>3.2193991482478465E-4</c:v>
                </c:pt>
                <c:pt idx="326" formatCode="0.0000">
                  <c:v>0</c:v>
                </c:pt>
                <c:pt idx="327" formatCode="0.0000">
                  <c:v>0</c:v>
                </c:pt>
                <c:pt idx="328" formatCode="0.0000">
                  <c:v>1.7408609251471745E-5</c:v>
                </c:pt>
                <c:pt idx="329" formatCode="0.0000">
                  <c:v>0</c:v>
                </c:pt>
                <c:pt idx="330" formatCode="0.0000">
                  <c:v>0</c:v>
                </c:pt>
                <c:pt idx="331" formatCode="0.0000">
                  <c:v>0</c:v>
                </c:pt>
                <c:pt idx="332" formatCode="0.0000">
                  <c:v>0</c:v>
                </c:pt>
                <c:pt idx="333" formatCode="0.0000">
                  <c:v>0</c:v>
                </c:pt>
                <c:pt idx="334" formatCode="0.0000">
                  <c:v>0</c:v>
                </c:pt>
                <c:pt idx="335" formatCode="0.0000">
                  <c:v>0</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6.0859045052466513E-5</c:v>
                </c:pt>
                <c:pt idx="353" formatCode="0.0000">
                  <c:v>0</c:v>
                </c:pt>
                <c:pt idx="354" formatCode="0.0000">
                  <c:v>0</c:v>
                </c:pt>
                <c:pt idx="355" formatCode="0.0000">
                  <c:v>3.5245522802650454E-3</c:v>
                </c:pt>
                <c:pt idx="356" formatCode="0.0000">
                  <c:v>0</c:v>
                </c:pt>
                <c:pt idx="357" formatCode="0.0000">
                  <c:v>0</c:v>
                </c:pt>
                <c:pt idx="358" formatCode="0.0000">
                  <c:v>8.3033170005072359E-3</c:v>
                </c:pt>
                <c:pt idx="359" formatCode="0.0000">
                  <c:v>0</c:v>
                </c:pt>
                <c:pt idx="360" formatCode="0.0000">
                  <c:v>0</c:v>
                </c:pt>
                <c:pt idx="361" formatCode="0.0000">
                  <c:v>0</c:v>
                </c:pt>
                <c:pt idx="362" formatCode="0.0000">
                  <c:v>0</c:v>
                </c:pt>
                <c:pt idx="363" formatCode="0.0000">
                  <c:v>0</c:v>
                </c:pt>
                <c:pt idx="364" formatCode="0.0000">
                  <c:v>9.3428177384018277E-2</c:v>
                </c:pt>
                <c:pt idx="365" formatCode="0.0000">
                  <c:v>0</c:v>
                </c:pt>
                <c:pt idx="366" formatCode="0.0000">
                  <c:v>0</c:v>
                </c:pt>
                <c:pt idx="367" formatCode="0.0000">
                  <c:v>0</c:v>
                </c:pt>
                <c:pt idx="368" formatCode="0.0000">
                  <c:v>0</c:v>
                </c:pt>
                <c:pt idx="369" formatCode="0.0000">
                  <c:v>0</c:v>
                </c:pt>
                <c:pt idx="370" formatCode="0.0000">
                  <c:v>0</c:v>
                </c:pt>
                <c:pt idx="371" formatCode="0.0000">
                  <c:v>4.2587592987964183E-2</c:v>
                </c:pt>
                <c:pt idx="372" formatCode="0.0000">
                  <c:v>0</c:v>
                </c:pt>
                <c:pt idx="373" formatCode="0.0000">
                  <c:v>0</c:v>
                </c:pt>
                <c:pt idx="374" formatCode="0.0000">
                  <c:v>0</c:v>
                </c:pt>
                <c:pt idx="375" formatCode="0.0000">
                  <c:v>0</c:v>
                </c:pt>
                <c:pt idx="376" formatCode="0.0000">
                  <c:v>7.3881388001359009E-3</c:v>
                </c:pt>
                <c:pt idx="377" formatCode="0.0000">
                  <c:v>0</c:v>
                </c:pt>
                <c:pt idx="378" formatCode="0.0000">
                  <c:v>0</c:v>
                </c:pt>
                <c:pt idx="379" formatCode="0.0000">
                  <c:v>0</c:v>
                </c:pt>
                <c:pt idx="380" formatCode="0.0000">
                  <c:v>0</c:v>
                </c:pt>
                <c:pt idx="381" formatCode="0.0000">
                  <c:v>0</c:v>
                </c:pt>
                <c:pt idx="382" formatCode="0.0000">
                  <c:v>1.3134301441931491E-2</c:v>
                </c:pt>
                <c:pt idx="383" formatCode="0.0000">
                  <c:v>0</c:v>
                </c:pt>
                <c:pt idx="384" formatCode="0.0000">
                  <c:v>0</c:v>
                </c:pt>
                <c:pt idx="385" formatCode="0.0000">
                  <c:v>0</c:v>
                </c:pt>
                <c:pt idx="386" formatCode="0.0000">
                  <c:v>0</c:v>
                </c:pt>
                <c:pt idx="387" formatCode="0.0000">
                  <c:v>0</c:v>
                </c:pt>
                <c:pt idx="388" formatCode="0.0000">
                  <c:v>0</c:v>
                </c:pt>
                <c:pt idx="389" formatCode="0.0000">
                  <c:v>0</c:v>
                </c:pt>
                <c:pt idx="390" formatCode="0.0000">
                  <c:v>0</c:v>
                </c:pt>
                <c:pt idx="391" formatCode="0.0000">
                  <c:v>0</c:v>
                </c:pt>
                <c:pt idx="392" formatCode="0.0000">
                  <c:v>0</c:v>
                </c:pt>
                <c:pt idx="393" formatCode="0.0000">
                  <c:v>3.6926092698625235E-2</c:v>
                </c:pt>
                <c:pt idx="394" formatCode="0.0000">
                  <c:v>0</c:v>
                </c:pt>
                <c:pt idx="395" formatCode="0.0000">
                  <c:v>0</c:v>
                </c:pt>
                <c:pt idx="396" formatCode="0.0000">
                  <c:v>0</c:v>
                </c:pt>
                <c:pt idx="397" formatCode="0.0000">
                  <c:v>0</c:v>
                </c:pt>
                <c:pt idx="398" formatCode="0.0000">
                  <c:v>0</c:v>
                </c:pt>
                <c:pt idx="399" formatCode="0.0000">
                  <c:v>0</c:v>
                </c:pt>
                <c:pt idx="400" formatCode="0.0000">
                  <c:v>0</c:v>
                </c:pt>
                <c:pt idx="401" formatCode="0.0000">
                  <c:v>0</c:v>
                </c:pt>
                <c:pt idx="402" formatCode="0.0000">
                  <c:v>0</c:v>
                </c:pt>
                <c:pt idx="403" formatCode="0.0000">
                  <c:v>0</c:v>
                </c:pt>
                <c:pt idx="404" formatCode="0.0000">
                  <c:v>0</c:v>
                </c:pt>
                <c:pt idx="405" formatCode="0.0000">
                  <c:v>0</c:v>
                </c:pt>
                <c:pt idx="406" formatCode="0.0000">
                  <c:v>0</c:v>
                </c:pt>
                <c:pt idx="407" formatCode="0.0000">
                  <c:v>0</c:v>
                </c:pt>
                <c:pt idx="408" formatCode="0.0000">
                  <c:v>0</c:v>
                </c:pt>
                <c:pt idx="409" formatCode="0.0000">
                  <c:v>0</c:v>
                </c:pt>
                <c:pt idx="410" formatCode="0.0000">
                  <c:v>0</c:v>
                </c:pt>
                <c:pt idx="411" formatCode="0.0000">
                  <c:v>7.0237910636640796E-2</c:v>
                </c:pt>
                <c:pt idx="412" formatCode="0.0000">
                  <c:v>0</c:v>
                </c:pt>
                <c:pt idx="413" formatCode="0.0000">
                  <c:v>0</c:v>
                </c:pt>
                <c:pt idx="414" formatCode="0.0000">
                  <c:v>0</c:v>
                </c:pt>
                <c:pt idx="415" formatCode="0.0000">
                  <c:v>0</c:v>
                </c:pt>
                <c:pt idx="416" formatCode="0.0000">
                  <c:v>0</c:v>
                </c:pt>
                <c:pt idx="417" formatCode="0.0000">
                  <c:v>1.7311261205178417E-2</c:v>
                </c:pt>
                <c:pt idx="418" formatCode="0.0000">
                  <c:v>0</c:v>
                </c:pt>
                <c:pt idx="419" formatCode="0.0000">
                  <c:v>0</c:v>
                </c:pt>
                <c:pt idx="420" formatCode="0.0000">
                  <c:v>0</c:v>
                </c:pt>
                <c:pt idx="421" formatCode="0.0000">
                  <c:v>0.11520102411651749</c:v>
                </c:pt>
                <c:pt idx="422" formatCode="0.0000">
                  <c:v>0</c:v>
                </c:pt>
                <c:pt idx="423" formatCode="0.0000">
                  <c:v>0</c:v>
                </c:pt>
                <c:pt idx="424" formatCode="0.0000">
                  <c:v>0.21653573565820566</c:v>
                </c:pt>
                <c:pt idx="425" formatCode="0.0000">
                  <c:v>0</c:v>
                </c:pt>
                <c:pt idx="426" formatCode="0.0000">
                  <c:v>0</c:v>
                </c:pt>
                <c:pt idx="427" formatCode="0.0000">
                  <c:v>0</c:v>
                </c:pt>
                <c:pt idx="428" formatCode="0.0000">
                  <c:v>0</c:v>
                </c:pt>
                <c:pt idx="429" formatCode="0.0000">
                  <c:v>0</c:v>
                </c:pt>
                <c:pt idx="430" formatCode="0.0000">
                  <c:v>0</c:v>
                </c:pt>
                <c:pt idx="431" formatCode="0.0000">
                  <c:v>0</c:v>
                </c:pt>
                <c:pt idx="432" formatCode="0.0000">
                  <c:v>0</c:v>
                </c:pt>
                <c:pt idx="433" formatCode="0.0000">
                  <c:v>0</c:v>
                </c:pt>
                <c:pt idx="434" formatCode="0.0000">
                  <c:v>0</c:v>
                </c:pt>
                <c:pt idx="435" formatCode="0.0000">
                  <c:v>0</c:v>
                </c:pt>
                <c:pt idx="436" formatCode="0.0000">
                  <c:v>0</c:v>
                </c:pt>
                <c:pt idx="437" formatCode="0.0000">
                  <c:v>0.46823903085263241</c:v>
                </c:pt>
                <c:pt idx="438" formatCode="0.0000">
                  <c:v>0</c:v>
                </c:pt>
                <c:pt idx="439" formatCode="0.0000">
                  <c:v>0</c:v>
                </c:pt>
                <c:pt idx="440" formatCode="0.0000">
                  <c:v>0</c:v>
                </c:pt>
                <c:pt idx="441" formatCode="0.0000">
                  <c:v>4.2587592987964183E-2</c:v>
                </c:pt>
                <c:pt idx="442" formatCode="0.0000">
                  <c:v>0</c:v>
                </c:pt>
                <c:pt idx="443" formatCode="0.0000">
                  <c:v>0</c:v>
                </c:pt>
                <c:pt idx="444" formatCode="0.0000">
                  <c:v>0</c:v>
                </c:pt>
                <c:pt idx="445" formatCode="0.0000">
                  <c:v>1.9506000997204256E-2</c:v>
                </c:pt>
                <c:pt idx="446" formatCode="0.0000">
                  <c:v>0</c:v>
                </c:pt>
                <c:pt idx="447" formatCode="0.0000">
                  <c:v>0</c:v>
                </c:pt>
                <c:pt idx="448" formatCode="0.0000">
                  <c:v>0</c:v>
                </c:pt>
                <c:pt idx="449" formatCode="0.0000">
                  <c:v>0</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0</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0</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0</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3.3858176813731717E-4</c:v>
                </c:pt>
                <c:pt idx="572" formatCode="0.0000">
                  <c:v>2.6983969747325901E-4</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8.6390814224520989E-7</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1.3900404253315733E-4</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1.133404593212933E-3</c:v>
                </c:pt>
                <c:pt idx="656" formatCode="0.0000">
                  <c:v>8.6390814224520989E-7</c:v>
                </c:pt>
                <c:pt idx="657" formatCode="0.0000">
                  <c:v>4.1142894469242873E-2</c:v>
                </c:pt>
                <c:pt idx="658" formatCode="0.0000">
                  <c:v>0</c:v>
                </c:pt>
                <c:pt idx="659" formatCode="0.0000">
                  <c:v>0</c:v>
                </c:pt>
                <c:pt idx="660" formatCode="0.0000">
                  <c:v>0</c:v>
                </c:pt>
                <c:pt idx="661" formatCode="0.0000">
                  <c:v>0</c:v>
                </c:pt>
                <c:pt idx="662" formatCode="0.0000">
                  <c:v>0</c:v>
                </c:pt>
                <c:pt idx="663" formatCode="0.0000">
                  <c:v>0</c:v>
                </c:pt>
                <c:pt idx="664" formatCode="0.0000">
                  <c:v>0</c:v>
                </c:pt>
                <c:pt idx="665" formatCode="0.0000">
                  <c:v>0</c:v>
                </c:pt>
                <c:pt idx="666" formatCode="0.0000">
                  <c:v>0</c:v>
                </c:pt>
                <c:pt idx="667" formatCode="0.0000">
                  <c:v>0</c:v>
                </c:pt>
                <c:pt idx="668" formatCode="0.0000">
                  <c:v>0</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4.7183135793819738E-3</c:v>
                </c:pt>
                <c:pt idx="690" formatCode="0.0000">
                  <c:v>2.8958158916137731E-4</c:v>
                </c:pt>
                <c:pt idx="691" formatCode="0.0000">
                  <c:v>0</c:v>
                </c:pt>
                <c:pt idx="692" formatCode="0.0000">
                  <c:v>0</c:v>
                </c:pt>
                <c:pt idx="693" formatCode="0.0000">
                  <c:v>1.7408609251471745E-5</c:v>
                </c:pt>
                <c:pt idx="694" formatCode="0.0000">
                  <c:v>0</c:v>
                </c:pt>
                <c:pt idx="695" formatCode="0.0000">
                  <c:v>0</c:v>
                </c:pt>
                <c:pt idx="696" formatCode="0.0000">
                  <c:v>0</c:v>
                </c:pt>
                <c:pt idx="697" formatCode="0.0000">
                  <c:v>0</c:v>
                </c:pt>
                <c:pt idx="698" formatCode="0.0000">
                  <c:v>0</c:v>
                </c:pt>
                <c:pt idx="699" formatCode="0.0000">
                  <c:v>0</c:v>
                </c:pt>
                <c:pt idx="700" formatCode="0.0000">
                  <c:v>0</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6.0859045052466513E-5</c:v>
                </c:pt>
                <c:pt idx="718" formatCode="0.0000">
                  <c:v>0</c:v>
                </c:pt>
                <c:pt idx="719" formatCode="0.0000">
                  <c:v>0</c:v>
                </c:pt>
                <c:pt idx="720" formatCode="0.0000">
                  <c:v>3.5245522802650454E-3</c:v>
                </c:pt>
                <c:pt idx="721" formatCode="0.0000">
                  <c:v>0</c:v>
                </c:pt>
                <c:pt idx="722" formatCode="0.0000">
                  <c:v>0</c:v>
                </c:pt>
                <c:pt idx="723" formatCode="0.0000">
                  <c:v>8.3033170005072359E-3</c:v>
                </c:pt>
                <c:pt idx="724" formatCode="0.0000">
                  <c:v>0</c:v>
                </c:pt>
                <c:pt idx="725" formatCode="0.0000">
                  <c:v>0</c:v>
                </c:pt>
                <c:pt idx="726" formatCode="0.0000">
                  <c:v>0</c:v>
                </c:pt>
                <c:pt idx="727" formatCode="0.0000">
                  <c:v>0</c:v>
                </c:pt>
                <c:pt idx="728" formatCode="0.0000">
                  <c:v>0</c:v>
                </c:pt>
                <c:pt idx="729" formatCode="0.0000">
                  <c:v>9.3428177384018277E-2</c:v>
                </c:pt>
                <c:pt idx="730" formatCode="0.0000">
                  <c:v>0</c:v>
                </c:pt>
                <c:pt idx="731" formatCode="0.0000">
                  <c:v>0</c:v>
                </c:pt>
                <c:pt idx="732" formatCode="0.0000">
                  <c:v>0</c:v>
                </c:pt>
                <c:pt idx="733" formatCode="0.0000">
                  <c:v>0</c:v>
                </c:pt>
                <c:pt idx="734" formatCode="0.0000">
                  <c:v>0</c:v>
                </c:pt>
                <c:pt idx="735" formatCode="0.0000">
                  <c:v>0</c:v>
                </c:pt>
              </c:numCache>
            </c:numRef>
          </c:yVal>
          <c:smooth val="0"/>
          <c:extLst>
            <c:ext xmlns:c16="http://schemas.microsoft.com/office/drawing/2014/chart" uri="{C3380CC4-5D6E-409C-BE32-E72D297353CC}">
              <c16:uniqueId val="{00000001-5823-234D-B4C3-1838E401960E}"/>
            </c:ext>
          </c:extLst>
        </c:ser>
        <c:ser>
          <c:idx val="2"/>
          <c:order val="2"/>
          <c:tx>
            <c:strRef>
              <c:f>Escenarios!$F$19</c:f>
              <c:strCache>
                <c:ptCount val="1"/>
                <c:pt idx="0">
                  <c:v>Amuna 2</c:v>
                </c:pt>
              </c:strCache>
            </c:strRef>
          </c:tx>
          <c:spPr>
            <a:ln w="12700" cap="rnd">
              <a:solidFill>
                <a:schemeClr val="accent6"/>
              </a:solidFill>
              <a:round/>
            </a:ln>
            <a:effectLst/>
          </c:spPr>
          <c:marker>
            <c:symbol val="none"/>
          </c:marker>
          <c:xVal>
            <c:strRef>
              <c:f>Cálculos!$AW:$AW</c:f>
              <c:strCache>
                <c:ptCount val="736"/>
                <c:pt idx="2">
                  <c:v>Escenario 2</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Cálculos!$BZ:$BZ</c:f>
              <c:numCache>
                <c:formatCode>General</c:formatCode>
                <c:ptCount val="1048576"/>
                <c:pt idx="4">
                  <c:v>0</c:v>
                </c:pt>
                <c:pt idx="6" formatCode="0.0000">
                  <c:v>0</c:v>
                </c:pt>
                <c:pt idx="7" formatCode="0.0000">
                  <c:v>0</c:v>
                </c:pt>
                <c:pt idx="8" formatCode="0.0000">
                  <c:v>0</c:v>
                </c:pt>
                <c:pt idx="9" formatCode="0.0000">
                  <c:v>0</c:v>
                </c:pt>
                <c:pt idx="10" formatCode="0.0000">
                  <c:v>0</c:v>
                </c:pt>
                <c:pt idx="11" formatCode="0.0000">
                  <c:v>0</c:v>
                </c:pt>
                <c:pt idx="12" formatCode="0.0000">
                  <c:v>0</c:v>
                </c:pt>
                <c:pt idx="13" formatCode="0.0000">
                  <c:v>0</c:v>
                </c:pt>
                <c:pt idx="14" formatCode="0.0000">
                  <c:v>0</c:v>
                </c:pt>
                <c:pt idx="15" formatCode="0.0000">
                  <c:v>0</c:v>
                </c:pt>
                <c:pt idx="16" formatCode="0.0000">
                  <c:v>0</c:v>
                </c:pt>
                <c:pt idx="17" formatCode="0.0000">
                  <c:v>0</c:v>
                </c:pt>
                <c:pt idx="18" formatCode="0.0000">
                  <c:v>0</c:v>
                </c:pt>
                <c:pt idx="19" formatCode="0.0000">
                  <c:v>0</c:v>
                </c:pt>
                <c:pt idx="20" formatCode="0.0000">
                  <c:v>0</c:v>
                </c:pt>
                <c:pt idx="21" formatCode="0.0000">
                  <c:v>0</c:v>
                </c:pt>
                <c:pt idx="22" formatCode="0.0000">
                  <c:v>0</c:v>
                </c:pt>
                <c:pt idx="23" formatCode="0.0000">
                  <c:v>0</c:v>
                </c:pt>
                <c:pt idx="24" formatCode="0.0000">
                  <c:v>0</c:v>
                </c:pt>
                <c:pt idx="25" formatCode="0.0000">
                  <c:v>0</c:v>
                </c:pt>
                <c:pt idx="26" formatCode="0.0000">
                  <c:v>0</c:v>
                </c:pt>
                <c:pt idx="27" formatCode="0.0000">
                  <c:v>0</c:v>
                </c:pt>
                <c:pt idx="28" formatCode="0.0000">
                  <c:v>0</c:v>
                </c:pt>
                <c:pt idx="29" formatCode="0.0000">
                  <c:v>0</c:v>
                </c:pt>
                <c:pt idx="30" formatCode="0.0000">
                  <c:v>0</c:v>
                </c:pt>
                <c:pt idx="31" formatCode="0.0000">
                  <c:v>0</c:v>
                </c:pt>
                <c:pt idx="32" formatCode="0.0000">
                  <c:v>0</c:v>
                </c:pt>
                <c:pt idx="33" formatCode="0.0000">
                  <c:v>0</c:v>
                </c:pt>
                <c:pt idx="34" formatCode="0.0000">
                  <c:v>0</c:v>
                </c:pt>
                <c:pt idx="35" formatCode="0.0000">
                  <c:v>0</c:v>
                </c:pt>
                <c:pt idx="36" formatCode="0.0000">
                  <c:v>0</c:v>
                </c:pt>
                <c:pt idx="37" formatCode="0.0000">
                  <c:v>0</c:v>
                </c:pt>
                <c:pt idx="38" formatCode="0.0000">
                  <c:v>0</c:v>
                </c:pt>
                <c:pt idx="39" formatCode="0.0000">
                  <c:v>0</c:v>
                </c:pt>
                <c:pt idx="40" formatCode="0.0000">
                  <c:v>0</c:v>
                </c:pt>
                <c:pt idx="41" formatCode="0.0000">
                  <c:v>0</c:v>
                </c:pt>
                <c:pt idx="42" formatCode="0.0000">
                  <c:v>0</c:v>
                </c:pt>
                <c:pt idx="43" formatCode="0.0000">
                  <c:v>0</c:v>
                </c:pt>
                <c:pt idx="44" formatCode="0.0000">
                  <c:v>0</c:v>
                </c:pt>
                <c:pt idx="45" formatCode="0.0000">
                  <c:v>0</c:v>
                </c:pt>
                <c:pt idx="46" formatCode="0.0000">
                  <c:v>9.7224096077093668E-3</c:v>
                </c:pt>
                <c:pt idx="47" formatCode="0.0000">
                  <c:v>0</c:v>
                </c:pt>
                <c:pt idx="48" formatCode="0.0000">
                  <c:v>0</c:v>
                </c:pt>
                <c:pt idx="49" formatCode="0.0000">
                  <c:v>0</c:v>
                </c:pt>
                <c:pt idx="50" formatCode="0.0000">
                  <c:v>0</c:v>
                </c:pt>
                <c:pt idx="51" formatCode="0.0000">
                  <c:v>0</c:v>
                </c:pt>
                <c:pt idx="52" formatCode="0.0000">
                  <c:v>0</c:v>
                </c:pt>
                <c:pt idx="53" formatCode="0.0000">
                  <c:v>0</c:v>
                </c:pt>
                <c:pt idx="54" formatCode="0.0000">
                  <c:v>0</c:v>
                </c:pt>
                <c:pt idx="55" formatCode="0.0000">
                  <c:v>0</c:v>
                </c:pt>
                <c:pt idx="56" formatCode="0.0000">
                  <c:v>4.7167351392663918E-2</c:v>
                </c:pt>
                <c:pt idx="57" formatCode="0.0000">
                  <c:v>0</c:v>
                </c:pt>
                <c:pt idx="58" formatCode="0.0000">
                  <c:v>0</c:v>
                </c:pt>
                <c:pt idx="59" formatCode="0.0000">
                  <c:v>0.1355204471697915</c:v>
                </c:pt>
                <c:pt idx="60" formatCode="0.0000">
                  <c:v>0</c:v>
                </c:pt>
                <c:pt idx="61" formatCode="0.0000">
                  <c:v>0</c:v>
                </c:pt>
                <c:pt idx="62" formatCode="0.0000">
                  <c:v>0</c:v>
                </c:pt>
                <c:pt idx="63" formatCode="0.0000">
                  <c:v>0</c:v>
                </c:pt>
                <c:pt idx="64" formatCode="0.0000">
                  <c:v>0</c:v>
                </c:pt>
                <c:pt idx="65" formatCode="0.0000">
                  <c:v>0</c:v>
                </c:pt>
                <c:pt idx="66" formatCode="0.0000">
                  <c:v>0</c:v>
                </c:pt>
                <c:pt idx="67" formatCode="0.0000">
                  <c:v>0</c:v>
                </c:pt>
                <c:pt idx="68" formatCode="0.0000">
                  <c:v>0</c:v>
                </c:pt>
                <c:pt idx="69" formatCode="0.0000">
                  <c:v>0</c:v>
                </c:pt>
                <c:pt idx="70" formatCode="0.0000">
                  <c:v>0</c:v>
                </c:pt>
                <c:pt idx="71" formatCode="0.0000">
                  <c:v>0</c:v>
                </c:pt>
                <c:pt idx="72" formatCode="0.0000">
                  <c:v>0.36462707865377508</c:v>
                </c:pt>
                <c:pt idx="73" formatCode="0.0000">
                  <c:v>0</c:v>
                </c:pt>
                <c:pt idx="74" formatCode="0.0000">
                  <c:v>0</c:v>
                </c:pt>
                <c:pt idx="75" formatCode="0.0000">
                  <c:v>0</c:v>
                </c:pt>
                <c:pt idx="76" formatCode="0.0000">
                  <c:v>0</c:v>
                </c:pt>
                <c:pt idx="77" formatCode="0.0000">
                  <c:v>0</c:v>
                </c:pt>
                <c:pt idx="78" formatCode="0.0000">
                  <c:v>0</c:v>
                </c:pt>
                <c:pt idx="79" formatCode="0.0000">
                  <c:v>0</c:v>
                </c:pt>
                <c:pt idx="80" formatCode="0.0000">
                  <c:v>0</c:v>
                </c:pt>
                <c:pt idx="81" formatCode="0.0000">
                  <c:v>0</c:v>
                </c:pt>
                <c:pt idx="82" formatCode="0.0000">
                  <c:v>0</c:v>
                </c:pt>
                <c:pt idx="83" formatCode="0.0000">
                  <c:v>0</c:v>
                </c:pt>
                <c:pt idx="84" formatCode="0.0000">
                  <c:v>0</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0</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0</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0</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3.3858176813731717E-4</c:v>
                </c:pt>
                <c:pt idx="207" formatCode="0.0000">
                  <c:v>3.3787406693440891E-4</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8.6390814224520989E-7</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1.3900404253315733E-4</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1.133404593212933E-3</c:v>
                </c:pt>
                <c:pt idx="291" formatCode="0.0000">
                  <c:v>8.6390814224520989E-7</c:v>
                </c:pt>
                <c:pt idx="292" formatCode="0.0000">
                  <c:v>0</c:v>
                </c:pt>
                <c:pt idx="293" formatCode="0.0000">
                  <c:v>0</c:v>
                </c:pt>
                <c:pt idx="294" formatCode="0.0000">
                  <c:v>0</c:v>
                </c:pt>
                <c:pt idx="295" formatCode="0.0000">
                  <c:v>0</c:v>
                </c:pt>
                <c:pt idx="296" formatCode="0.0000">
                  <c:v>0</c:v>
                </c:pt>
                <c:pt idx="297" formatCode="0.0000">
                  <c:v>0</c:v>
                </c:pt>
                <c:pt idx="298" formatCode="0.0000">
                  <c:v>0</c:v>
                </c:pt>
                <c:pt idx="299" formatCode="0.0000">
                  <c:v>0</c:v>
                </c:pt>
                <c:pt idx="300" formatCode="0.0000">
                  <c:v>0</c:v>
                </c:pt>
                <c:pt idx="301" formatCode="0.0000">
                  <c:v>0</c:v>
                </c:pt>
                <c:pt idx="302" formatCode="0.0000">
                  <c:v>0</c:v>
                </c:pt>
                <c:pt idx="303" formatCode="0.0000">
                  <c:v>0</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4.7684514227032126E-3</c:v>
                </c:pt>
                <c:pt idx="325" formatCode="0.0000">
                  <c:v>3.2193991482478465E-4</c:v>
                </c:pt>
                <c:pt idx="326" formatCode="0.0000">
                  <c:v>0</c:v>
                </c:pt>
                <c:pt idx="327" formatCode="0.0000">
                  <c:v>0</c:v>
                </c:pt>
                <c:pt idx="328" formatCode="0.0000">
                  <c:v>1.7408609251471745E-5</c:v>
                </c:pt>
                <c:pt idx="329" formatCode="0.0000">
                  <c:v>0</c:v>
                </c:pt>
                <c:pt idx="330" formatCode="0.0000">
                  <c:v>0</c:v>
                </c:pt>
                <c:pt idx="331" formatCode="0.0000">
                  <c:v>0</c:v>
                </c:pt>
                <c:pt idx="332" formatCode="0.0000">
                  <c:v>0</c:v>
                </c:pt>
                <c:pt idx="333" formatCode="0.0000">
                  <c:v>0</c:v>
                </c:pt>
                <c:pt idx="334" formatCode="0.0000">
                  <c:v>0</c:v>
                </c:pt>
                <c:pt idx="335" formatCode="0.0000">
                  <c:v>0</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6.0859045052466513E-5</c:v>
                </c:pt>
                <c:pt idx="353" formatCode="0.0000">
                  <c:v>0</c:v>
                </c:pt>
                <c:pt idx="354" formatCode="0.0000">
                  <c:v>0</c:v>
                </c:pt>
                <c:pt idx="355" formatCode="0.0000">
                  <c:v>3.5245522802650454E-3</c:v>
                </c:pt>
                <c:pt idx="356" formatCode="0.0000">
                  <c:v>0</c:v>
                </c:pt>
                <c:pt idx="357" formatCode="0.0000">
                  <c:v>0</c:v>
                </c:pt>
                <c:pt idx="358" formatCode="0.0000">
                  <c:v>1.9062692588842447E-3</c:v>
                </c:pt>
                <c:pt idx="359" formatCode="0.0000">
                  <c:v>0</c:v>
                </c:pt>
                <c:pt idx="360" formatCode="0.0000">
                  <c:v>0</c:v>
                </c:pt>
                <c:pt idx="361" formatCode="0.0000">
                  <c:v>0</c:v>
                </c:pt>
                <c:pt idx="362" formatCode="0.0000">
                  <c:v>0</c:v>
                </c:pt>
                <c:pt idx="363" formatCode="0.0000">
                  <c:v>0</c:v>
                </c:pt>
                <c:pt idx="364" formatCode="0.0000">
                  <c:v>2.8831358947642265E-2</c:v>
                </c:pt>
                <c:pt idx="365" formatCode="0.0000">
                  <c:v>0</c:v>
                </c:pt>
                <c:pt idx="366" formatCode="0.0000">
                  <c:v>0</c:v>
                </c:pt>
                <c:pt idx="367" formatCode="0.0000">
                  <c:v>0</c:v>
                </c:pt>
                <c:pt idx="368" formatCode="0.0000">
                  <c:v>0</c:v>
                </c:pt>
                <c:pt idx="369" formatCode="0.0000">
                  <c:v>0</c:v>
                </c:pt>
                <c:pt idx="370" formatCode="0.0000">
                  <c:v>0</c:v>
                </c:pt>
                <c:pt idx="371" formatCode="0.0000">
                  <c:v>0</c:v>
                </c:pt>
                <c:pt idx="372" formatCode="0.0000">
                  <c:v>0</c:v>
                </c:pt>
                <c:pt idx="373" formatCode="0.0000">
                  <c:v>0</c:v>
                </c:pt>
                <c:pt idx="374" formatCode="0.0000">
                  <c:v>0</c:v>
                </c:pt>
                <c:pt idx="375" formatCode="0.0000">
                  <c:v>0</c:v>
                </c:pt>
                <c:pt idx="376" formatCode="0.0000">
                  <c:v>0</c:v>
                </c:pt>
                <c:pt idx="377" formatCode="0.0000">
                  <c:v>0</c:v>
                </c:pt>
                <c:pt idx="378" formatCode="0.0000">
                  <c:v>0</c:v>
                </c:pt>
                <c:pt idx="379" formatCode="0.0000">
                  <c:v>0</c:v>
                </c:pt>
                <c:pt idx="380" formatCode="0.0000">
                  <c:v>0</c:v>
                </c:pt>
                <c:pt idx="381" formatCode="0.0000">
                  <c:v>0</c:v>
                </c:pt>
                <c:pt idx="382" formatCode="0.0000">
                  <c:v>0</c:v>
                </c:pt>
                <c:pt idx="383" formatCode="0.0000">
                  <c:v>0</c:v>
                </c:pt>
                <c:pt idx="384" formatCode="0.0000">
                  <c:v>0</c:v>
                </c:pt>
                <c:pt idx="385" formatCode="0.0000">
                  <c:v>0</c:v>
                </c:pt>
                <c:pt idx="386" formatCode="0.0000">
                  <c:v>0</c:v>
                </c:pt>
                <c:pt idx="387" formatCode="0.0000">
                  <c:v>0</c:v>
                </c:pt>
                <c:pt idx="388" formatCode="0.0000">
                  <c:v>0</c:v>
                </c:pt>
                <c:pt idx="389" formatCode="0.0000">
                  <c:v>0</c:v>
                </c:pt>
                <c:pt idx="390" formatCode="0.0000">
                  <c:v>0</c:v>
                </c:pt>
                <c:pt idx="391" formatCode="0.0000">
                  <c:v>0</c:v>
                </c:pt>
                <c:pt idx="392" formatCode="0.0000">
                  <c:v>0</c:v>
                </c:pt>
                <c:pt idx="393" formatCode="0.0000">
                  <c:v>0</c:v>
                </c:pt>
                <c:pt idx="394" formatCode="0.0000">
                  <c:v>0</c:v>
                </c:pt>
                <c:pt idx="395" formatCode="0.0000">
                  <c:v>0</c:v>
                </c:pt>
                <c:pt idx="396" formatCode="0.0000">
                  <c:v>0</c:v>
                </c:pt>
                <c:pt idx="397" formatCode="0.0000">
                  <c:v>0</c:v>
                </c:pt>
                <c:pt idx="398" formatCode="0.0000">
                  <c:v>0</c:v>
                </c:pt>
                <c:pt idx="399" formatCode="0.0000">
                  <c:v>0</c:v>
                </c:pt>
                <c:pt idx="400" formatCode="0.0000">
                  <c:v>0</c:v>
                </c:pt>
                <c:pt idx="401" formatCode="0.0000">
                  <c:v>0</c:v>
                </c:pt>
                <c:pt idx="402" formatCode="0.0000">
                  <c:v>0</c:v>
                </c:pt>
                <c:pt idx="403" formatCode="0.0000">
                  <c:v>0</c:v>
                </c:pt>
                <c:pt idx="404" formatCode="0.0000">
                  <c:v>0</c:v>
                </c:pt>
                <c:pt idx="405" formatCode="0.0000">
                  <c:v>0</c:v>
                </c:pt>
                <c:pt idx="406" formatCode="0.0000">
                  <c:v>0</c:v>
                </c:pt>
                <c:pt idx="407" formatCode="0.0000">
                  <c:v>0</c:v>
                </c:pt>
                <c:pt idx="408" formatCode="0.0000">
                  <c:v>0</c:v>
                </c:pt>
                <c:pt idx="409" formatCode="0.0000">
                  <c:v>0</c:v>
                </c:pt>
                <c:pt idx="410" formatCode="0.0000">
                  <c:v>0</c:v>
                </c:pt>
                <c:pt idx="411" formatCode="0.0000">
                  <c:v>9.7224096077093668E-3</c:v>
                </c:pt>
                <c:pt idx="412" formatCode="0.0000">
                  <c:v>0</c:v>
                </c:pt>
                <c:pt idx="413" formatCode="0.0000">
                  <c:v>0</c:v>
                </c:pt>
                <c:pt idx="414" formatCode="0.0000">
                  <c:v>0</c:v>
                </c:pt>
                <c:pt idx="415" formatCode="0.0000">
                  <c:v>0</c:v>
                </c:pt>
                <c:pt idx="416" formatCode="0.0000">
                  <c:v>0</c:v>
                </c:pt>
                <c:pt idx="417" formatCode="0.0000">
                  <c:v>0</c:v>
                </c:pt>
                <c:pt idx="418" formatCode="0.0000">
                  <c:v>0</c:v>
                </c:pt>
                <c:pt idx="419" formatCode="0.0000">
                  <c:v>0</c:v>
                </c:pt>
                <c:pt idx="420" formatCode="0.0000">
                  <c:v>0</c:v>
                </c:pt>
                <c:pt idx="421" formatCode="0.0000">
                  <c:v>4.7167351392663918E-2</c:v>
                </c:pt>
                <c:pt idx="422" formatCode="0.0000">
                  <c:v>0</c:v>
                </c:pt>
                <c:pt idx="423" formatCode="0.0000">
                  <c:v>0</c:v>
                </c:pt>
                <c:pt idx="424" formatCode="0.0000">
                  <c:v>0.1355204471697915</c:v>
                </c:pt>
                <c:pt idx="425" formatCode="0.0000">
                  <c:v>0</c:v>
                </c:pt>
                <c:pt idx="426" formatCode="0.0000">
                  <c:v>0</c:v>
                </c:pt>
                <c:pt idx="427" formatCode="0.0000">
                  <c:v>0</c:v>
                </c:pt>
                <c:pt idx="428" formatCode="0.0000">
                  <c:v>0</c:v>
                </c:pt>
                <c:pt idx="429" formatCode="0.0000">
                  <c:v>0</c:v>
                </c:pt>
                <c:pt idx="430" formatCode="0.0000">
                  <c:v>0</c:v>
                </c:pt>
                <c:pt idx="431" formatCode="0.0000">
                  <c:v>0</c:v>
                </c:pt>
                <c:pt idx="432" formatCode="0.0000">
                  <c:v>0</c:v>
                </c:pt>
                <c:pt idx="433" formatCode="0.0000">
                  <c:v>0</c:v>
                </c:pt>
                <c:pt idx="434" formatCode="0.0000">
                  <c:v>0</c:v>
                </c:pt>
                <c:pt idx="435" formatCode="0.0000">
                  <c:v>0</c:v>
                </c:pt>
                <c:pt idx="436" formatCode="0.0000">
                  <c:v>0</c:v>
                </c:pt>
                <c:pt idx="437" formatCode="0.0000">
                  <c:v>0.36462707865377508</c:v>
                </c:pt>
                <c:pt idx="438" formatCode="0.0000">
                  <c:v>0</c:v>
                </c:pt>
                <c:pt idx="439" formatCode="0.0000">
                  <c:v>0</c:v>
                </c:pt>
                <c:pt idx="440" formatCode="0.0000">
                  <c:v>0</c:v>
                </c:pt>
                <c:pt idx="441" formatCode="0.0000">
                  <c:v>0</c:v>
                </c:pt>
                <c:pt idx="442" formatCode="0.0000">
                  <c:v>0</c:v>
                </c:pt>
                <c:pt idx="443" formatCode="0.0000">
                  <c:v>0</c:v>
                </c:pt>
                <c:pt idx="444" formatCode="0.0000">
                  <c:v>0</c:v>
                </c:pt>
                <c:pt idx="445" formatCode="0.0000">
                  <c:v>0</c:v>
                </c:pt>
                <c:pt idx="446" formatCode="0.0000">
                  <c:v>0</c:v>
                </c:pt>
                <c:pt idx="447" formatCode="0.0000">
                  <c:v>0</c:v>
                </c:pt>
                <c:pt idx="448" formatCode="0.0000">
                  <c:v>0</c:v>
                </c:pt>
                <c:pt idx="449" formatCode="0.0000">
                  <c:v>0</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0</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0</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0</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3.3858176813731717E-4</c:v>
                </c:pt>
                <c:pt idx="572" formatCode="0.0000">
                  <c:v>2.6983969747325901E-4</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8.6390814224520989E-7</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1.3900404253315733E-4</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1.133404593212933E-3</c:v>
                </c:pt>
                <c:pt idx="656" formatCode="0.0000">
                  <c:v>8.6390814224520989E-7</c:v>
                </c:pt>
                <c:pt idx="657" formatCode="0.0000">
                  <c:v>0</c:v>
                </c:pt>
                <c:pt idx="658" formatCode="0.0000">
                  <c:v>0</c:v>
                </c:pt>
                <c:pt idx="659" formatCode="0.0000">
                  <c:v>0</c:v>
                </c:pt>
                <c:pt idx="660" formatCode="0.0000">
                  <c:v>0</c:v>
                </c:pt>
                <c:pt idx="661" formatCode="0.0000">
                  <c:v>0</c:v>
                </c:pt>
                <c:pt idx="662" formatCode="0.0000">
                  <c:v>0</c:v>
                </c:pt>
                <c:pt idx="663" formatCode="0.0000">
                  <c:v>0</c:v>
                </c:pt>
                <c:pt idx="664" formatCode="0.0000">
                  <c:v>0</c:v>
                </c:pt>
                <c:pt idx="665" formatCode="0.0000">
                  <c:v>0</c:v>
                </c:pt>
                <c:pt idx="666" formatCode="0.0000">
                  <c:v>0</c:v>
                </c:pt>
                <c:pt idx="667" formatCode="0.0000">
                  <c:v>0</c:v>
                </c:pt>
                <c:pt idx="668" formatCode="0.0000">
                  <c:v>0</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4.7183135793819738E-3</c:v>
                </c:pt>
                <c:pt idx="690" formatCode="0.0000">
                  <c:v>2.8958158916137731E-4</c:v>
                </c:pt>
                <c:pt idx="691" formatCode="0.0000">
                  <c:v>0</c:v>
                </c:pt>
                <c:pt idx="692" formatCode="0.0000">
                  <c:v>0</c:v>
                </c:pt>
                <c:pt idx="693" formatCode="0.0000">
                  <c:v>1.7408609251471745E-5</c:v>
                </c:pt>
                <c:pt idx="694" formatCode="0.0000">
                  <c:v>0</c:v>
                </c:pt>
                <c:pt idx="695" formatCode="0.0000">
                  <c:v>0</c:v>
                </c:pt>
                <c:pt idx="696" formatCode="0.0000">
                  <c:v>0</c:v>
                </c:pt>
                <c:pt idx="697" formatCode="0.0000">
                  <c:v>0</c:v>
                </c:pt>
                <c:pt idx="698" formatCode="0.0000">
                  <c:v>0</c:v>
                </c:pt>
                <c:pt idx="699" formatCode="0.0000">
                  <c:v>0</c:v>
                </c:pt>
                <c:pt idx="700" formatCode="0.0000">
                  <c:v>0</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6.0859045052466513E-5</c:v>
                </c:pt>
                <c:pt idx="718" formatCode="0.0000">
                  <c:v>0</c:v>
                </c:pt>
                <c:pt idx="719" formatCode="0.0000">
                  <c:v>0</c:v>
                </c:pt>
                <c:pt idx="720" formatCode="0.0000">
                  <c:v>3.5245522802650454E-3</c:v>
                </c:pt>
                <c:pt idx="721" formatCode="0.0000">
                  <c:v>0</c:v>
                </c:pt>
                <c:pt idx="722" formatCode="0.0000">
                  <c:v>0</c:v>
                </c:pt>
                <c:pt idx="723" formatCode="0.0000">
                  <c:v>1.8581766654025139E-3</c:v>
                </c:pt>
                <c:pt idx="724" formatCode="0.0000">
                  <c:v>0</c:v>
                </c:pt>
                <c:pt idx="725" formatCode="0.0000">
                  <c:v>0</c:v>
                </c:pt>
                <c:pt idx="726" formatCode="0.0000">
                  <c:v>0</c:v>
                </c:pt>
                <c:pt idx="727" formatCode="0.0000">
                  <c:v>0</c:v>
                </c:pt>
                <c:pt idx="728" formatCode="0.0000">
                  <c:v>0</c:v>
                </c:pt>
                <c:pt idx="729" formatCode="0.0000">
                  <c:v>2.8831358947642265E-2</c:v>
                </c:pt>
                <c:pt idx="730" formatCode="0.0000">
                  <c:v>0</c:v>
                </c:pt>
                <c:pt idx="731" formatCode="0.0000">
                  <c:v>0</c:v>
                </c:pt>
                <c:pt idx="732" formatCode="0.0000">
                  <c:v>0</c:v>
                </c:pt>
                <c:pt idx="733" formatCode="0.0000">
                  <c:v>0</c:v>
                </c:pt>
                <c:pt idx="734" formatCode="0.0000">
                  <c:v>0</c:v>
                </c:pt>
                <c:pt idx="735" formatCode="0.0000">
                  <c:v>0</c:v>
                </c:pt>
              </c:numCache>
            </c:numRef>
          </c:yVal>
          <c:smooth val="0"/>
          <c:extLst>
            <c:ext xmlns:c16="http://schemas.microsoft.com/office/drawing/2014/chart" uri="{C3380CC4-5D6E-409C-BE32-E72D297353CC}">
              <c16:uniqueId val="{00000002-5823-234D-B4C3-1838E401960E}"/>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Sedimentos (ton/ha)</a:t>
                </a:r>
              </a:p>
            </c:rich>
          </c:tx>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Análisis de umbrales para sedimentos</a:t>
            </a:r>
          </a:p>
        </c:rich>
      </c:tx>
      <c:overlay val="0"/>
      <c:spPr>
        <a:noFill/>
        <a:ln>
          <a:noFill/>
        </a:ln>
        <a:effectLst/>
      </c:spPr>
    </c:title>
    <c:autoTitleDeleted val="0"/>
    <c:plotArea>
      <c:layout/>
      <c:scatterChart>
        <c:scatterStyle val="lineMarker"/>
        <c:varyColors val="0"/>
        <c:ser>
          <c:idx val="0"/>
          <c:order val="0"/>
          <c:tx>
            <c:strRef>
              <c:f>Escenarios!$D$12</c:f>
              <c:strCache>
                <c:ptCount val="1"/>
                <c:pt idx="0">
                  <c:v>Línea base</c:v>
                </c:pt>
              </c:strCache>
            </c:strRef>
          </c:tx>
          <c:spPr>
            <a:ln w="12700"/>
          </c:spPr>
          <c:marker>
            <c:symbol val="none"/>
          </c:marker>
          <c:xVal>
            <c:strRef>
              <c:f>Cálculos!$C:$C</c:f>
              <c:strCache>
                <c:ptCount val="736"/>
                <c:pt idx="2">
                  <c:v>Línea base</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Cálculos!$N:$N</c:f>
              <c:numCache>
                <c:formatCode>General</c:formatCode>
                <c:ptCount val="1048576"/>
                <c:pt idx="4">
                  <c:v>0</c:v>
                </c:pt>
                <c:pt idx="6" formatCode="0.0000">
                  <c:v>0.11315778579281756</c:v>
                </c:pt>
                <c:pt idx="7" formatCode="0.0000">
                  <c:v>0</c:v>
                </c:pt>
                <c:pt idx="8" formatCode="0.0000">
                  <c:v>4.6377870444832305E-2</c:v>
                </c:pt>
                <c:pt idx="9" formatCode="0.0000">
                  <c:v>0</c:v>
                </c:pt>
                <c:pt idx="10" formatCode="0.0000">
                  <c:v>7.6250993840971185E-3</c:v>
                </c:pt>
                <c:pt idx="11" formatCode="0.0000">
                  <c:v>6.5346723055672379E-2</c:v>
                </c:pt>
                <c:pt idx="12" formatCode="0.0000">
                  <c:v>0</c:v>
                </c:pt>
                <c:pt idx="13" formatCode="0.0000">
                  <c:v>0</c:v>
                </c:pt>
                <c:pt idx="14" formatCode="0.0000">
                  <c:v>0</c:v>
                </c:pt>
                <c:pt idx="15" formatCode="0.0000">
                  <c:v>0</c:v>
                </c:pt>
                <c:pt idx="16" formatCode="0.0000">
                  <c:v>0</c:v>
                </c:pt>
                <c:pt idx="17" formatCode="0.0000">
                  <c:v>7.3579240557037684E-2</c:v>
                </c:pt>
                <c:pt idx="18" formatCode="0.0000">
                  <c:v>0</c:v>
                </c:pt>
                <c:pt idx="19" formatCode="0.0000">
                  <c:v>0</c:v>
                </c:pt>
                <c:pt idx="20" formatCode="0.0000">
                  <c:v>0</c:v>
                </c:pt>
                <c:pt idx="21" formatCode="0.0000">
                  <c:v>0</c:v>
                </c:pt>
                <c:pt idx="22" formatCode="0.0000">
                  <c:v>5.3175938280450238E-3</c:v>
                </c:pt>
                <c:pt idx="23" formatCode="0.0000">
                  <c:v>0</c:v>
                </c:pt>
                <c:pt idx="24" formatCode="0.0000">
                  <c:v>3.3334599090098895E-3</c:v>
                </c:pt>
                <c:pt idx="25" formatCode="0.0000">
                  <c:v>2.9752066922592268E-4</c:v>
                </c:pt>
                <c:pt idx="26" formatCode="0.0000">
                  <c:v>1.0430960728330112E-3</c:v>
                </c:pt>
                <c:pt idx="27" formatCode="0.0000">
                  <c:v>0</c:v>
                </c:pt>
                <c:pt idx="28" formatCode="0.0000">
                  <c:v>0.10578947813179872</c:v>
                </c:pt>
                <c:pt idx="29" formatCode="0.0000">
                  <c:v>0</c:v>
                </c:pt>
                <c:pt idx="30" formatCode="0.0000">
                  <c:v>0</c:v>
                </c:pt>
                <c:pt idx="31" formatCode="0.0000">
                  <c:v>4.7050314356446546E-5</c:v>
                </c:pt>
                <c:pt idx="32" formatCode="0.0000">
                  <c:v>0</c:v>
                </c:pt>
                <c:pt idx="33" formatCode="0.0000">
                  <c:v>0</c:v>
                </c:pt>
                <c:pt idx="34" formatCode="0.0000">
                  <c:v>0</c:v>
                </c:pt>
                <c:pt idx="35" formatCode="0.0000">
                  <c:v>3.8305440045201635E-4</c:v>
                </c:pt>
                <c:pt idx="36" formatCode="0.0000">
                  <c:v>0</c:v>
                </c:pt>
                <c:pt idx="37" formatCode="0.0000">
                  <c:v>0</c:v>
                </c:pt>
                <c:pt idx="38" formatCode="0.0000">
                  <c:v>0</c:v>
                </c:pt>
                <c:pt idx="39" formatCode="0.0000">
                  <c:v>0</c:v>
                </c:pt>
                <c:pt idx="40" formatCode="0.0000">
                  <c:v>8.6390814224520989E-7</c:v>
                </c:pt>
                <c:pt idx="41" formatCode="0.0000">
                  <c:v>0</c:v>
                </c:pt>
                <c:pt idx="42" formatCode="0.0000">
                  <c:v>0</c:v>
                </c:pt>
                <c:pt idx="43" formatCode="0.0000">
                  <c:v>2.8251958056028571E-2</c:v>
                </c:pt>
                <c:pt idx="44" formatCode="0.0000">
                  <c:v>0</c:v>
                </c:pt>
                <c:pt idx="45" formatCode="0.0000">
                  <c:v>0</c:v>
                </c:pt>
                <c:pt idx="46" formatCode="0.0000">
                  <c:v>0.14814348167527316</c:v>
                </c:pt>
                <c:pt idx="47" formatCode="0.0000">
                  <c:v>0</c:v>
                </c:pt>
                <c:pt idx="48" formatCode="0.0000">
                  <c:v>0</c:v>
                </c:pt>
                <c:pt idx="49" formatCode="0.0000">
                  <c:v>0</c:v>
                </c:pt>
                <c:pt idx="50" formatCode="0.0000">
                  <c:v>0</c:v>
                </c:pt>
                <c:pt idx="51" formatCode="0.0000">
                  <c:v>0</c:v>
                </c:pt>
                <c:pt idx="52" formatCode="0.0000">
                  <c:v>7.9424047311805912E-2</c:v>
                </c:pt>
                <c:pt idx="53" formatCode="0.0000">
                  <c:v>0</c:v>
                </c:pt>
                <c:pt idx="54" formatCode="0.0000">
                  <c:v>2.1270560849275675E-2</c:v>
                </c:pt>
                <c:pt idx="55" formatCode="0.0000">
                  <c:v>0</c:v>
                </c:pt>
                <c:pt idx="56" formatCode="0.0000">
                  <c:v>0.20278523036597587</c:v>
                </c:pt>
                <c:pt idx="57" formatCode="0.0000">
                  <c:v>1.8831542056544016E-2</c:v>
                </c:pt>
                <c:pt idx="58" formatCode="0.0000">
                  <c:v>1.6613186348809715E-3</c:v>
                </c:pt>
                <c:pt idx="59" formatCode="0.0000">
                  <c:v>0.32083202677760003</c:v>
                </c:pt>
                <c:pt idx="60" formatCode="0.0000">
                  <c:v>5.8437915405333786E-3</c:v>
                </c:pt>
                <c:pt idx="61" formatCode="0.0000">
                  <c:v>0</c:v>
                </c:pt>
                <c:pt idx="62" formatCode="0.0000">
                  <c:v>0</c:v>
                </c:pt>
                <c:pt idx="63" formatCode="0.0000">
                  <c:v>0</c:v>
                </c:pt>
                <c:pt idx="64" formatCode="0.0000">
                  <c:v>0</c:v>
                </c:pt>
                <c:pt idx="65" formatCode="0.0000">
                  <c:v>0</c:v>
                </c:pt>
                <c:pt idx="66" formatCode="0.0000">
                  <c:v>2.8981567482334985E-6</c:v>
                </c:pt>
                <c:pt idx="67" formatCode="0.0000">
                  <c:v>0</c:v>
                </c:pt>
                <c:pt idx="68" formatCode="0.0000">
                  <c:v>0</c:v>
                </c:pt>
                <c:pt idx="69" formatCode="0.0000">
                  <c:v>0</c:v>
                </c:pt>
                <c:pt idx="70" formatCode="0.0000">
                  <c:v>7.2857385820484111E-4</c:v>
                </c:pt>
                <c:pt idx="71" formatCode="0.0000">
                  <c:v>0</c:v>
                </c:pt>
                <c:pt idx="72" formatCode="0.0000">
                  <c:v>0.60162548829302276</c:v>
                </c:pt>
                <c:pt idx="73" formatCode="0.0000">
                  <c:v>0</c:v>
                </c:pt>
                <c:pt idx="74" formatCode="0.0000">
                  <c:v>2.5303399452709235E-2</c:v>
                </c:pt>
                <c:pt idx="75" formatCode="0.0000">
                  <c:v>4.8273678427949806E-4</c:v>
                </c:pt>
                <c:pt idx="76" formatCode="0.0000">
                  <c:v>0.11315778579281756</c:v>
                </c:pt>
                <c:pt idx="77" formatCode="0.0000">
                  <c:v>4.5882874013511545E-3</c:v>
                </c:pt>
                <c:pt idx="78" formatCode="0.0000">
                  <c:v>2.8981567482334985E-6</c:v>
                </c:pt>
                <c:pt idx="79" formatCode="0.0000">
                  <c:v>5.9757403946011705E-4</c:v>
                </c:pt>
                <c:pt idx="80" formatCode="0.0000">
                  <c:v>8.2455739929707228E-2</c:v>
                </c:pt>
                <c:pt idx="81" formatCode="0.0000">
                  <c:v>0</c:v>
                </c:pt>
                <c:pt idx="82" formatCode="0.0000">
                  <c:v>0</c:v>
                </c:pt>
                <c:pt idx="83" formatCode="0.0000">
                  <c:v>0</c:v>
                </c:pt>
                <c:pt idx="84" formatCode="0.0000">
                  <c:v>1.1051186982606139E-5</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1.6583692859284696E-2</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6.2542629181475971E-6</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2.1270560849275675E-2</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1.6050742858327655E-2</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3.3858176813731717E-4</c:v>
                </c:pt>
                <c:pt idx="207" formatCode="0.0000">
                  <c:v>1.5451330691349336E-3</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8.6390814224520989E-7</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1.3900404253315733E-4</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1.133404593212933E-3</c:v>
                </c:pt>
                <c:pt idx="291" formatCode="0.0000">
                  <c:v>8.6390814224520989E-7</c:v>
                </c:pt>
                <c:pt idx="292" formatCode="0.0000">
                  <c:v>0.1112856851740263</c:v>
                </c:pt>
                <c:pt idx="293" formatCode="0.0000">
                  <c:v>7.6835639640680854E-5</c:v>
                </c:pt>
                <c:pt idx="294" formatCode="0.0000">
                  <c:v>2.1911038485869089E-2</c:v>
                </c:pt>
                <c:pt idx="295" formatCode="0.0000">
                  <c:v>0</c:v>
                </c:pt>
                <c:pt idx="296" formatCode="0.0000">
                  <c:v>0</c:v>
                </c:pt>
                <c:pt idx="297" formatCode="0.0000">
                  <c:v>4.360691559502217E-3</c:v>
                </c:pt>
                <c:pt idx="298" formatCode="0.0000">
                  <c:v>2.8981567482334985E-6</c:v>
                </c:pt>
                <c:pt idx="299" formatCode="0.0000">
                  <c:v>0</c:v>
                </c:pt>
                <c:pt idx="300" formatCode="0.0000">
                  <c:v>0</c:v>
                </c:pt>
                <c:pt idx="301" formatCode="0.0000">
                  <c:v>3.33375265812734E-8</c:v>
                </c:pt>
                <c:pt idx="302" formatCode="0.0000">
                  <c:v>0</c:v>
                </c:pt>
                <c:pt idx="303" formatCode="0.0000">
                  <c:v>7.2857385820484111E-4</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2.8251958056028571E-2</c:v>
                </c:pt>
                <c:pt idx="325" formatCode="0.0000">
                  <c:v>7.3063895641022206E-3</c:v>
                </c:pt>
                <c:pt idx="326" formatCode="0.0000">
                  <c:v>0</c:v>
                </c:pt>
                <c:pt idx="327" formatCode="0.0000">
                  <c:v>0</c:v>
                </c:pt>
                <c:pt idx="328" formatCode="0.0000">
                  <c:v>1.7408609251471745E-5</c:v>
                </c:pt>
                <c:pt idx="329" formatCode="0.0000">
                  <c:v>2.9022615101540875E-2</c:v>
                </c:pt>
                <c:pt idx="330" formatCode="0.0000">
                  <c:v>1.7830572743258658E-3</c:v>
                </c:pt>
                <c:pt idx="331" formatCode="0.0000">
                  <c:v>0</c:v>
                </c:pt>
                <c:pt idx="332" formatCode="0.0000">
                  <c:v>0</c:v>
                </c:pt>
                <c:pt idx="333" formatCode="0.0000">
                  <c:v>0</c:v>
                </c:pt>
                <c:pt idx="334" formatCode="0.0000">
                  <c:v>2.8012586857071517E-3</c:v>
                </c:pt>
                <c:pt idx="335" formatCode="0.0000">
                  <c:v>2.3229651696023163E-2</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6.0859045052466513E-5</c:v>
                </c:pt>
                <c:pt idx="353" formatCode="0.0000">
                  <c:v>0</c:v>
                </c:pt>
                <c:pt idx="354" formatCode="0.0000">
                  <c:v>0</c:v>
                </c:pt>
                <c:pt idx="355" formatCode="0.0000">
                  <c:v>3.5245522802650454E-3</c:v>
                </c:pt>
                <c:pt idx="356" formatCode="0.0000">
                  <c:v>0</c:v>
                </c:pt>
                <c:pt idx="357" formatCode="0.0000">
                  <c:v>0</c:v>
                </c:pt>
                <c:pt idx="358" formatCode="0.0000">
                  <c:v>6.6674991814166126E-2</c:v>
                </c:pt>
                <c:pt idx="359" formatCode="0.0000">
                  <c:v>0</c:v>
                </c:pt>
                <c:pt idx="360" formatCode="0.0000">
                  <c:v>0</c:v>
                </c:pt>
                <c:pt idx="361" formatCode="0.0000">
                  <c:v>3.5687625165563952E-2</c:v>
                </c:pt>
                <c:pt idx="362" formatCode="0.0000">
                  <c:v>0</c:v>
                </c:pt>
                <c:pt idx="363" formatCode="0.0000">
                  <c:v>0</c:v>
                </c:pt>
                <c:pt idx="364" formatCode="0.0000">
                  <c:v>0.17658789583630044</c:v>
                </c:pt>
                <c:pt idx="365" formatCode="0.0000">
                  <c:v>2.5446873742395757E-5</c:v>
                </c:pt>
                <c:pt idx="366" formatCode="0.0000">
                  <c:v>0</c:v>
                </c:pt>
                <c:pt idx="367" formatCode="0.0000">
                  <c:v>1.133404593212933E-3</c:v>
                </c:pt>
                <c:pt idx="368" formatCode="0.0000">
                  <c:v>3.528693596359174E-5</c:v>
                </c:pt>
                <c:pt idx="369" formatCode="0.0000">
                  <c:v>6.0859045052466513E-5</c:v>
                </c:pt>
                <c:pt idx="370" formatCode="0.0000">
                  <c:v>0</c:v>
                </c:pt>
                <c:pt idx="371" formatCode="0.0000">
                  <c:v>0.11315778579281756</c:v>
                </c:pt>
                <c:pt idx="372" formatCode="0.0000">
                  <c:v>0</c:v>
                </c:pt>
                <c:pt idx="373" formatCode="0.0000">
                  <c:v>4.6377870444832305E-2</c:v>
                </c:pt>
                <c:pt idx="374" formatCode="0.0000">
                  <c:v>0</c:v>
                </c:pt>
                <c:pt idx="375" formatCode="0.0000">
                  <c:v>7.6250993840971185E-3</c:v>
                </c:pt>
                <c:pt idx="376" formatCode="0.0000">
                  <c:v>6.5346723055672379E-2</c:v>
                </c:pt>
                <c:pt idx="377" formatCode="0.0000">
                  <c:v>0</c:v>
                </c:pt>
                <c:pt idx="378" formatCode="0.0000">
                  <c:v>0</c:v>
                </c:pt>
                <c:pt idx="379" formatCode="0.0000">
                  <c:v>0</c:v>
                </c:pt>
                <c:pt idx="380" formatCode="0.0000">
                  <c:v>0</c:v>
                </c:pt>
                <c:pt idx="381" formatCode="0.0000">
                  <c:v>0</c:v>
                </c:pt>
                <c:pt idx="382" formatCode="0.0000">
                  <c:v>7.3579240557037684E-2</c:v>
                </c:pt>
                <c:pt idx="383" formatCode="0.0000">
                  <c:v>0</c:v>
                </c:pt>
                <c:pt idx="384" formatCode="0.0000">
                  <c:v>0</c:v>
                </c:pt>
                <c:pt idx="385" formatCode="0.0000">
                  <c:v>0</c:v>
                </c:pt>
                <c:pt idx="386" formatCode="0.0000">
                  <c:v>0</c:v>
                </c:pt>
                <c:pt idx="387" formatCode="0.0000">
                  <c:v>5.3175938280450238E-3</c:v>
                </c:pt>
                <c:pt idx="388" formatCode="0.0000">
                  <c:v>0</c:v>
                </c:pt>
                <c:pt idx="389" formatCode="0.0000">
                  <c:v>3.3334599090098895E-3</c:v>
                </c:pt>
                <c:pt idx="390" formatCode="0.0000">
                  <c:v>2.9752066922592268E-4</c:v>
                </c:pt>
                <c:pt idx="391" formatCode="0.0000">
                  <c:v>1.0430960728330112E-3</c:v>
                </c:pt>
                <c:pt idx="392" formatCode="0.0000">
                  <c:v>0</c:v>
                </c:pt>
                <c:pt idx="393" formatCode="0.0000">
                  <c:v>0.10578947813179872</c:v>
                </c:pt>
                <c:pt idx="394" formatCode="0.0000">
                  <c:v>0</c:v>
                </c:pt>
                <c:pt idx="395" formatCode="0.0000">
                  <c:v>0</c:v>
                </c:pt>
                <c:pt idx="396" formatCode="0.0000">
                  <c:v>4.7050314356446546E-5</c:v>
                </c:pt>
                <c:pt idx="397" formatCode="0.0000">
                  <c:v>0</c:v>
                </c:pt>
                <c:pt idx="398" formatCode="0.0000">
                  <c:v>0</c:v>
                </c:pt>
                <c:pt idx="399" formatCode="0.0000">
                  <c:v>0</c:v>
                </c:pt>
                <c:pt idx="400" formatCode="0.0000">
                  <c:v>3.8305440045201635E-4</c:v>
                </c:pt>
                <c:pt idx="401" formatCode="0.0000">
                  <c:v>0</c:v>
                </c:pt>
                <c:pt idx="402" formatCode="0.0000">
                  <c:v>0</c:v>
                </c:pt>
                <c:pt idx="403" formatCode="0.0000">
                  <c:v>0</c:v>
                </c:pt>
                <c:pt idx="404" formatCode="0.0000">
                  <c:v>0</c:v>
                </c:pt>
                <c:pt idx="405" formatCode="0.0000">
                  <c:v>8.6390814224520989E-7</c:v>
                </c:pt>
                <c:pt idx="406" formatCode="0.0000">
                  <c:v>0</c:v>
                </c:pt>
                <c:pt idx="407" formatCode="0.0000">
                  <c:v>0</c:v>
                </c:pt>
                <c:pt idx="408" formatCode="0.0000">
                  <c:v>2.8251958056028571E-2</c:v>
                </c:pt>
                <c:pt idx="409" formatCode="0.0000">
                  <c:v>0</c:v>
                </c:pt>
                <c:pt idx="410" formatCode="0.0000">
                  <c:v>0</c:v>
                </c:pt>
                <c:pt idx="411" formatCode="0.0000">
                  <c:v>0.14814348167527316</c:v>
                </c:pt>
                <c:pt idx="412" formatCode="0.0000">
                  <c:v>0</c:v>
                </c:pt>
                <c:pt idx="413" formatCode="0.0000">
                  <c:v>0</c:v>
                </c:pt>
                <c:pt idx="414" formatCode="0.0000">
                  <c:v>0</c:v>
                </c:pt>
                <c:pt idx="415" formatCode="0.0000">
                  <c:v>0</c:v>
                </c:pt>
                <c:pt idx="416" formatCode="0.0000">
                  <c:v>0</c:v>
                </c:pt>
                <c:pt idx="417" formatCode="0.0000">
                  <c:v>7.9424047311805912E-2</c:v>
                </c:pt>
                <c:pt idx="418" formatCode="0.0000">
                  <c:v>0</c:v>
                </c:pt>
                <c:pt idx="419" formatCode="0.0000">
                  <c:v>2.1270560849275675E-2</c:v>
                </c:pt>
                <c:pt idx="420" formatCode="0.0000">
                  <c:v>0</c:v>
                </c:pt>
                <c:pt idx="421" formatCode="0.0000">
                  <c:v>0.20278523036597587</c:v>
                </c:pt>
                <c:pt idx="422" formatCode="0.0000">
                  <c:v>1.8831542056544016E-2</c:v>
                </c:pt>
                <c:pt idx="423" formatCode="0.0000">
                  <c:v>1.6613186348809715E-3</c:v>
                </c:pt>
                <c:pt idx="424" formatCode="0.0000">
                  <c:v>0.32083202677760003</c:v>
                </c:pt>
                <c:pt idx="425" formatCode="0.0000">
                  <c:v>5.8437915405333786E-3</c:v>
                </c:pt>
                <c:pt idx="426" formatCode="0.0000">
                  <c:v>0</c:v>
                </c:pt>
                <c:pt idx="427" formatCode="0.0000">
                  <c:v>0</c:v>
                </c:pt>
                <c:pt idx="428" formatCode="0.0000">
                  <c:v>0</c:v>
                </c:pt>
                <c:pt idx="429" formatCode="0.0000">
                  <c:v>0</c:v>
                </c:pt>
                <c:pt idx="430" formatCode="0.0000">
                  <c:v>0</c:v>
                </c:pt>
                <c:pt idx="431" formatCode="0.0000">
                  <c:v>2.8981567482334985E-6</c:v>
                </c:pt>
                <c:pt idx="432" formatCode="0.0000">
                  <c:v>0</c:v>
                </c:pt>
                <c:pt idx="433" formatCode="0.0000">
                  <c:v>0</c:v>
                </c:pt>
                <c:pt idx="434" formatCode="0.0000">
                  <c:v>0</c:v>
                </c:pt>
                <c:pt idx="435" formatCode="0.0000">
                  <c:v>7.2857385820484111E-4</c:v>
                </c:pt>
                <c:pt idx="436" formatCode="0.0000">
                  <c:v>0</c:v>
                </c:pt>
                <c:pt idx="437" formatCode="0.0000">
                  <c:v>0.60162548829302276</c:v>
                </c:pt>
                <c:pt idx="438" formatCode="0.0000">
                  <c:v>0</c:v>
                </c:pt>
                <c:pt idx="439" formatCode="0.0000">
                  <c:v>2.5303399452709235E-2</c:v>
                </c:pt>
                <c:pt idx="440" formatCode="0.0000">
                  <c:v>4.8273678427949806E-4</c:v>
                </c:pt>
                <c:pt idx="441" formatCode="0.0000">
                  <c:v>0.11315778579281756</c:v>
                </c:pt>
                <c:pt idx="442" formatCode="0.0000">
                  <c:v>4.5882874013511545E-3</c:v>
                </c:pt>
                <c:pt idx="443" formatCode="0.0000">
                  <c:v>2.8981567482334985E-6</c:v>
                </c:pt>
                <c:pt idx="444" formatCode="0.0000">
                  <c:v>5.9757403946011705E-4</c:v>
                </c:pt>
                <c:pt idx="445" formatCode="0.0000">
                  <c:v>8.2455739929707228E-2</c:v>
                </c:pt>
                <c:pt idx="446" formatCode="0.0000">
                  <c:v>0</c:v>
                </c:pt>
                <c:pt idx="447" formatCode="0.0000">
                  <c:v>0</c:v>
                </c:pt>
                <c:pt idx="448" formatCode="0.0000">
                  <c:v>0</c:v>
                </c:pt>
                <c:pt idx="449" formatCode="0.0000">
                  <c:v>1.1051186982606139E-5</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1.6583692859284696E-2</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6.2542629181475971E-6</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2.1270560849275675E-2</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1.6050742858327655E-2</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3.3858176813731717E-4</c:v>
                </c:pt>
                <c:pt idx="572" formatCode="0.0000">
                  <c:v>1.5451330691349336E-3</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8.6390814224520989E-7</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1.3900404253315733E-4</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1.133404593212933E-3</c:v>
                </c:pt>
                <c:pt idx="656" formatCode="0.0000">
                  <c:v>8.6390814224520989E-7</c:v>
                </c:pt>
                <c:pt idx="657" formatCode="0.0000">
                  <c:v>0.1112856851740263</c:v>
                </c:pt>
                <c:pt idx="658" formatCode="0.0000">
                  <c:v>7.6835639640680854E-5</c:v>
                </c:pt>
                <c:pt idx="659" formatCode="0.0000">
                  <c:v>2.1911038485869089E-2</c:v>
                </c:pt>
                <c:pt idx="660" formatCode="0.0000">
                  <c:v>0</c:v>
                </c:pt>
                <c:pt idx="661" formatCode="0.0000">
                  <c:v>0</c:v>
                </c:pt>
                <c:pt idx="662" formatCode="0.0000">
                  <c:v>4.360691559502217E-3</c:v>
                </c:pt>
                <c:pt idx="663" formatCode="0.0000">
                  <c:v>2.8981567482334985E-6</c:v>
                </c:pt>
                <c:pt idx="664" formatCode="0.0000">
                  <c:v>0</c:v>
                </c:pt>
                <c:pt idx="665" formatCode="0.0000">
                  <c:v>0</c:v>
                </c:pt>
                <c:pt idx="666" formatCode="0.0000">
                  <c:v>3.33375265812734E-8</c:v>
                </c:pt>
                <c:pt idx="667" formatCode="0.0000">
                  <c:v>0</c:v>
                </c:pt>
                <c:pt idx="668" formatCode="0.0000">
                  <c:v>7.2857385820484111E-4</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2.8251958056028571E-2</c:v>
                </c:pt>
                <c:pt idx="690" formatCode="0.0000">
                  <c:v>7.3063895641022206E-3</c:v>
                </c:pt>
                <c:pt idx="691" formatCode="0.0000">
                  <c:v>0</c:v>
                </c:pt>
                <c:pt idx="692" formatCode="0.0000">
                  <c:v>0</c:v>
                </c:pt>
                <c:pt idx="693" formatCode="0.0000">
                  <c:v>1.7408609251471745E-5</c:v>
                </c:pt>
                <c:pt idx="694" formatCode="0.0000">
                  <c:v>2.9022615101540875E-2</c:v>
                </c:pt>
                <c:pt idx="695" formatCode="0.0000">
                  <c:v>1.7830572743258658E-3</c:v>
                </c:pt>
                <c:pt idx="696" formatCode="0.0000">
                  <c:v>0</c:v>
                </c:pt>
                <c:pt idx="697" formatCode="0.0000">
                  <c:v>0</c:v>
                </c:pt>
                <c:pt idx="698" formatCode="0.0000">
                  <c:v>0</c:v>
                </c:pt>
                <c:pt idx="699" formatCode="0.0000">
                  <c:v>2.8012586857071517E-3</c:v>
                </c:pt>
                <c:pt idx="700" formatCode="0.0000">
                  <c:v>2.3229651696023163E-2</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6.0859045052466513E-5</c:v>
                </c:pt>
                <c:pt idx="718" formatCode="0.0000">
                  <c:v>0</c:v>
                </c:pt>
                <c:pt idx="719" formatCode="0.0000">
                  <c:v>0</c:v>
                </c:pt>
                <c:pt idx="720" formatCode="0.0000">
                  <c:v>3.5245522802650454E-3</c:v>
                </c:pt>
                <c:pt idx="721" formatCode="0.0000">
                  <c:v>0</c:v>
                </c:pt>
                <c:pt idx="722" formatCode="0.0000">
                  <c:v>0</c:v>
                </c:pt>
                <c:pt idx="723" formatCode="0.0000">
                  <c:v>6.6674991814166126E-2</c:v>
                </c:pt>
                <c:pt idx="724" formatCode="0.0000">
                  <c:v>0</c:v>
                </c:pt>
                <c:pt idx="725" formatCode="0.0000">
                  <c:v>0</c:v>
                </c:pt>
                <c:pt idx="726" formatCode="0.0000">
                  <c:v>3.5687625165563952E-2</c:v>
                </c:pt>
                <c:pt idx="727" formatCode="0.0000">
                  <c:v>0</c:v>
                </c:pt>
                <c:pt idx="728" formatCode="0.0000">
                  <c:v>0</c:v>
                </c:pt>
                <c:pt idx="729" formatCode="0.0000">
                  <c:v>0.17658789583630044</c:v>
                </c:pt>
                <c:pt idx="730" formatCode="0.0000">
                  <c:v>2.5446873742395757E-5</c:v>
                </c:pt>
                <c:pt idx="731" formatCode="0.0000">
                  <c:v>0</c:v>
                </c:pt>
                <c:pt idx="732" formatCode="0.0000">
                  <c:v>1.133404593212933E-3</c:v>
                </c:pt>
                <c:pt idx="733" formatCode="0.0000">
                  <c:v>3.528693596359174E-5</c:v>
                </c:pt>
                <c:pt idx="734" formatCode="0.0000">
                  <c:v>6.0859045052466513E-5</c:v>
                </c:pt>
                <c:pt idx="735" formatCode="0.0000">
                  <c:v>0</c:v>
                </c:pt>
              </c:numCache>
            </c:numRef>
          </c:yVal>
          <c:smooth val="0"/>
          <c:extLst>
            <c:ext xmlns:c16="http://schemas.microsoft.com/office/drawing/2014/chart" uri="{C3380CC4-5D6E-409C-BE32-E72D297353CC}">
              <c16:uniqueId val="{00000008-1487-7E4E-9042-1655D949C058}"/>
            </c:ext>
          </c:extLst>
        </c:ser>
        <c:ser>
          <c:idx val="1"/>
          <c:order val="1"/>
          <c:tx>
            <c:strRef>
              <c:f>Escenarios!$E$19</c:f>
              <c:strCache>
                <c:ptCount val="1"/>
                <c:pt idx="0">
                  <c:v>Amuna 1</c:v>
                </c:pt>
              </c:strCache>
            </c:strRef>
          </c:tx>
          <c:spPr>
            <a:ln w="12700"/>
          </c:spPr>
          <c:marker>
            <c:symbol val="none"/>
          </c:marker>
          <c:xVal>
            <c:strRef>
              <c:f>Cálculos!$Q:$Q</c:f>
              <c:strCache>
                <c:ptCount val="736"/>
                <c:pt idx="2">
                  <c:v>Escenario 1</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Cálculos!$AT:$AT</c:f>
              <c:numCache>
                <c:formatCode>General</c:formatCode>
                <c:ptCount val="1048576"/>
                <c:pt idx="4">
                  <c:v>0</c:v>
                </c:pt>
                <c:pt idx="6" formatCode="0.0000">
                  <c:v>4.2587592987964183E-2</c:v>
                </c:pt>
                <c:pt idx="7" formatCode="0.0000">
                  <c:v>0</c:v>
                </c:pt>
                <c:pt idx="8" formatCode="0.0000">
                  <c:v>0</c:v>
                </c:pt>
                <c:pt idx="9" formatCode="0.0000">
                  <c:v>0</c:v>
                </c:pt>
                <c:pt idx="10" formatCode="0.0000">
                  <c:v>0</c:v>
                </c:pt>
                <c:pt idx="11" formatCode="0.0000">
                  <c:v>7.3881388001359009E-3</c:v>
                </c:pt>
                <c:pt idx="12" formatCode="0.0000">
                  <c:v>0</c:v>
                </c:pt>
                <c:pt idx="13" formatCode="0.0000">
                  <c:v>0</c:v>
                </c:pt>
                <c:pt idx="14" formatCode="0.0000">
                  <c:v>0</c:v>
                </c:pt>
                <c:pt idx="15" formatCode="0.0000">
                  <c:v>0</c:v>
                </c:pt>
                <c:pt idx="16" formatCode="0.0000">
                  <c:v>0</c:v>
                </c:pt>
                <c:pt idx="17" formatCode="0.0000">
                  <c:v>1.3134301441931491E-2</c:v>
                </c:pt>
                <c:pt idx="18" formatCode="0.0000">
                  <c:v>0</c:v>
                </c:pt>
                <c:pt idx="19" formatCode="0.0000">
                  <c:v>0</c:v>
                </c:pt>
                <c:pt idx="20" formatCode="0.0000">
                  <c:v>0</c:v>
                </c:pt>
                <c:pt idx="21" formatCode="0.0000">
                  <c:v>0</c:v>
                </c:pt>
                <c:pt idx="22" formatCode="0.0000">
                  <c:v>0</c:v>
                </c:pt>
                <c:pt idx="23" formatCode="0.0000">
                  <c:v>0</c:v>
                </c:pt>
                <c:pt idx="24" formatCode="0.0000">
                  <c:v>0</c:v>
                </c:pt>
                <c:pt idx="25" formatCode="0.0000">
                  <c:v>0</c:v>
                </c:pt>
                <c:pt idx="26" formatCode="0.0000">
                  <c:v>0</c:v>
                </c:pt>
                <c:pt idx="27" formatCode="0.0000">
                  <c:v>0</c:v>
                </c:pt>
                <c:pt idx="28" formatCode="0.0000">
                  <c:v>3.6926092698625235E-2</c:v>
                </c:pt>
                <c:pt idx="29" formatCode="0.0000">
                  <c:v>0</c:v>
                </c:pt>
                <c:pt idx="30" formatCode="0.0000">
                  <c:v>0</c:v>
                </c:pt>
                <c:pt idx="31" formatCode="0.0000">
                  <c:v>0</c:v>
                </c:pt>
                <c:pt idx="32" formatCode="0.0000">
                  <c:v>0</c:v>
                </c:pt>
                <c:pt idx="33" formatCode="0.0000">
                  <c:v>0</c:v>
                </c:pt>
                <c:pt idx="34" formatCode="0.0000">
                  <c:v>0</c:v>
                </c:pt>
                <c:pt idx="35" formatCode="0.0000">
                  <c:v>0</c:v>
                </c:pt>
                <c:pt idx="36" formatCode="0.0000">
                  <c:v>0</c:v>
                </c:pt>
                <c:pt idx="37" formatCode="0.0000">
                  <c:v>0</c:v>
                </c:pt>
                <c:pt idx="38" formatCode="0.0000">
                  <c:v>0</c:v>
                </c:pt>
                <c:pt idx="39" formatCode="0.0000">
                  <c:v>0</c:v>
                </c:pt>
                <c:pt idx="40" formatCode="0.0000">
                  <c:v>0</c:v>
                </c:pt>
                <c:pt idx="41" formatCode="0.0000">
                  <c:v>0</c:v>
                </c:pt>
                <c:pt idx="42" formatCode="0.0000">
                  <c:v>0</c:v>
                </c:pt>
                <c:pt idx="43" formatCode="0.0000">
                  <c:v>0</c:v>
                </c:pt>
                <c:pt idx="44" formatCode="0.0000">
                  <c:v>0</c:v>
                </c:pt>
                <c:pt idx="45" formatCode="0.0000">
                  <c:v>0</c:v>
                </c:pt>
                <c:pt idx="46" formatCode="0.0000">
                  <c:v>7.0237910636640796E-2</c:v>
                </c:pt>
                <c:pt idx="47" formatCode="0.0000">
                  <c:v>0</c:v>
                </c:pt>
                <c:pt idx="48" formatCode="0.0000">
                  <c:v>0</c:v>
                </c:pt>
                <c:pt idx="49" formatCode="0.0000">
                  <c:v>0</c:v>
                </c:pt>
                <c:pt idx="50" formatCode="0.0000">
                  <c:v>0</c:v>
                </c:pt>
                <c:pt idx="51" formatCode="0.0000">
                  <c:v>0</c:v>
                </c:pt>
                <c:pt idx="52" formatCode="0.0000">
                  <c:v>1.7311261205178417E-2</c:v>
                </c:pt>
                <c:pt idx="53" formatCode="0.0000">
                  <c:v>0</c:v>
                </c:pt>
                <c:pt idx="54" formatCode="0.0000">
                  <c:v>0</c:v>
                </c:pt>
                <c:pt idx="55" formatCode="0.0000">
                  <c:v>0</c:v>
                </c:pt>
                <c:pt idx="56" formatCode="0.0000">
                  <c:v>0.11520102411651749</c:v>
                </c:pt>
                <c:pt idx="57" formatCode="0.0000">
                  <c:v>0</c:v>
                </c:pt>
                <c:pt idx="58" formatCode="0.0000">
                  <c:v>0</c:v>
                </c:pt>
                <c:pt idx="59" formatCode="0.0000">
                  <c:v>0.21653573565820566</c:v>
                </c:pt>
                <c:pt idx="60" formatCode="0.0000">
                  <c:v>0</c:v>
                </c:pt>
                <c:pt idx="61" formatCode="0.0000">
                  <c:v>0</c:v>
                </c:pt>
                <c:pt idx="62" formatCode="0.0000">
                  <c:v>0</c:v>
                </c:pt>
                <c:pt idx="63" formatCode="0.0000">
                  <c:v>0</c:v>
                </c:pt>
                <c:pt idx="64" formatCode="0.0000">
                  <c:v>0</c:v>
                </c:pt>
                <c:pt idx="65" formatCode="0.0000">
                  <c:v>0</c:v>
                </c:pt>
                <c:pt idx="66" formatCode="0.0000">
                  <c:v>0</c:v>
                </c:pt>
                <c:pt idx="67" formatCode="0.0000">
                  <c:v>0</c:v>
                </c:pt>
                <c:pt idx="68" formatCode="0.0000">
                  <c:v>0</c:v>
                </c:pt>
                <c:pt idx="69" formatCode="0.0000">
                  <c:v>0</c:v>
                </c:pt>
                <c:pt idx="70" formatCode="0.0000">
                  <c:v>0</c:v>
                </c:pt>
                <c:pt idx="71" formatCode="0.0000">
                  <c:v>0</c:v>
                </c:pt>
                <c:pt idx="72" formatCode="0.0000">
                  <c:v>0.46823903085263241</c:v>
                </c:pt>
                <c:pt idx="73" formatCode="0.0000">
                  <c:v>0</c:v>
                </c:pt>
                <c:pt idx="74" formatCode="0.0000">
                  <c:v>0</c:v>
                </c:pt>
                <c:pt idx="75" formatCode="0.0000">
                  <c:v>0</c:v>
                </c:pt>
                <c:pt idx="76" formatCode="0.0000">
                  <c:v>4.2587592987964183E-2</c:v>
                </c:pt>
                <c:pt idx="77" formatCode="0.0000">
                  <c:v>0</c:v>
                </c:pt>
                <c:pt idx="78" formatCode="0.0000">
                  <c:v>0</c:v>
                </c:pt>
                <c:pt idx="79" formatCode="0.0000">
                  <c:v>0</c:v>
                </c:pt>
                <c:pt idx="80" formatCode="0.0000">
                  <c:v>1.9506000997204256E-2</c:v>
                </c:pt>
                <c:pt idx="81" formatCode="0.0000">
                  <c:v>0</c:v>
                </c:pt>
                <c:pt idx="82" formatCode="0.0000">
                  <c:v>0</c:v>
                </c:pt>
                <c:pt idx="83" formatCode="0.0000">
                  <c:v>0</c:v>
                </c:pt>
                <c:pt idx="84" formatCode="0.0000">
                  <c:v>0</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0</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0</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0</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3.3858176813731717E-4</c:v>
                </c:pt>
                <c:pt idx="207" formatCode="0.0000">
                  <c:v>3.3787406693440891E-4</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8.6390814224520989E-7</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1.3900404253315733E-4</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1.133404593212933E-3</c:v>
                </c:pt>
                <c:pt idx="291" formatCode="0.0000">
                  <c:v>8.6390814224520989E-7</c:v>
                </c:pt>
                <c:pt idx="292" formatCode="0.0000">
                  <c:v>4.1142894469242873E-2</c:v>
                </c:pt>
                <c:pt idx="293" formatCode="0.0000">
                  <c:v>0</c:v>
                </c:pt>
                <c:pt idx="294" formatCode="0.0000">
                  <c:v>0</c:v>
                </c:pt>
                <c:pt idx="295" formatCode="0.0000">
                  <c:v>0</c:v>
                </c:pt>
                <c:pt idx="296" formatCode="0.0000">
                  <c:v>0</c:v>
                </c:pt>
                <c:pt idx="297" formatCode="0.0000">
                  <c:v>0</c:v>
                </c:pt>
                <c:pt idx="298" formatCode="0.0000">
                  <c:v>0</c:v>
                </c:pt>
                <c:pt idx="299" formatCode="0.0000">
                  <c:v>0</c:v>
                </c:pt>
                <c:pt idx="300" formatCode="0.0000">
                  <c:v>0</c:v>
                </c:pt>
                <c:pt idx="301" formatCode="0.0000">
                  <c:v>0</c:v>
                </c:pt>
                <c:pt idx="302" formatCode="0.0000">
                  <c:v>0</c:v>
                </c:pt>
                <c:pt idx="303" formatCode="0.0000">
                  <c:v>0</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4.7684514227032126E-3</c:v>
                </c:pt>
                <c:pt idx="325" formatCode="0.0000">
                  <c:v>3.2193991482478465E-4</c:v>
                </c:pt>
                <c:pt idx="326" formatCode="0.0000">
                  <c:v>0</c:v>
                </c:pt>
                <c:pt idx="327" formatCode="0.0000">
                  <c:v>0</c:v>
                </c:pt>
                <c:pt idx="328" formatCode="0.0000">
                  <c:v>1.7408609251471745E-5</c:v>
                </c:pt>
                <c:pt idx="329" formatCode="0.0000">
                  <c:v>0</c:v>
                </c:pt>
                <c:pt idx="330" formatCode="0.0000">
                  <c:v>0</c:v>
                </c:pt>
                <c:pt idx="331" formatCode="0.0000">
                  <c:v>0</c:v>
                </c:pt>
                <c:pt idx="332" formatCode="0.0000">
                  <c:v>0</c:v>
                </c:pt>
                <c:pt idx="333" formatCode="0.0000">
                  <c:v>0</c:v>
                </c:pt>
                <c:pt idx="334" formatCode="0.0000">
                  <c:v>0</c:v>
                </c:pt>
                <c:pt idx="335" formatCode="0.0000">
                  <c:v>0</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6.0859045052466513E-5</c:v>
                </c:pt>
                <c:pt idx="353" formatCode="0.0000">
                  <c:v>0</c:v>
                </c:pt>
                <c:pt idx="354" formatCode="0.0000">
                  <c:v>0</c:v>
                </c:pt>
                <c:pt idx="355" formatCode="0.0000">
                  <c:v>3.5245522802650454E-3</c:v>
                </c:pt>
                <c:pt idx="356" formatCode="0.0000">
                  <c:v>0</c:v>
                </c:pt>
                <c:pt idx="357" formatCode="0.0000">
                  <c:v>0</c:v>
                </c:pt>
                <c:pt idx="358" formatCode="0.0000">
                  <c:v>8.3033170005072359E-3</c:v>
                </c:pt>
                <c:pt idx="359" formatCode="0.0000">
                  <c:v>0</c:v>
                </c:pt>
                <c:pt idx="360" formatCode="0.0000">
                  <c:v>0</c:v>
                </c:pt>
                <c:pt idx="361" formatCode="0.0000">
                  <c:v>0</c:v>
                </c:pt>
                <c:pt idx="362" formatCode="0.0000">
                  <c:v>0</c:v>
                </c:pt>
                <c:pt idx="363" formatCode="0.0000">
                  <c:v>0</c:v>
                </c:pt>
                <c:pt idx="364" formatCode="0.0000">
                  <c:v>9.3428177384018277E-2</c:v>
                </c:pt>
                <c:pt idx="365" formatCode="0.0000">
                  <c:v>0</c:v>
                </c:pt>
                <c:pt idx="366" formatCode="0.0000">
                  <c:v>0</c:v>
                </c:pt>
                <c:pt idx="367" formatCode="0.0000">
                  <c:v>0</c:v>
                </c:pt>
                <c:pt idx="368" formatCode="0.0000">
                  <c:v>0</c:v>
                </c:pt>
                <c:pt idx="369" formatCode="0.0000">
                  <c:v>0</c:v>
                </c:pt>
                <c:pt idx="370" formatCode="0.0000">
                  <c:v>0</c:v>
                </c:pt>
                <c:pt idx="371" formatCode="0.0000">
                  <c:v>4.2587592987964183E-2</c:v>
                </c:pt>
                <c:pt idx="372" formatCode="0.0000">
                  <c:v>0</c:v>
                </c:pt>
                <c:pt idx="373" formatCode="0.0000">
                  <c:v>0</c:v>
                </c:pt>
                <c:pt idx="374" formatCode="0.0000">
                  <c:v>0</c:v>
                </c:pt>
                <c:pt idx="375" formatCode="0.0000">
                  <c:v>0</c:v>
                </c:pt>
                <c:pt idx="376" formatCode="0.0000">
                  <c:v>7.3881388001359009E-3</c:v>
                </c:pt>
                <c:pt idx="377" formatCode="0.0000">
                  <c:v>0</c:v>
                </c:pt>
                <c:pt idx="378" formatCode="0.0000">
                  <c:v>0</c:v>
                </c:pt>
                <c:pt idx="379" formatCode="0.0000">
                  <c:v>0</c:v>
                </c:pt>
                <c:pt idx="380" formatCode="0.0000">
                  <c:v>0</c:v>
                </c:pt>
                <c:pt idx="381" formatCode="0.0000">
                  <c:v>0</c:v>
                </c:pt>
                <c:pt idx="382" formatCode="0.0000">
                  <c:v>1.3134301441931491E-2</c:v>
                </c:pt>
                <c:pt idx="383" formatCode="0.0000">
                  <c:v>0</c:v>
                </c:pt>
                <c:pt idx="384" formatCode="0.0000">
                  <c:v>0</c:v>
                </c:pt>
                <c:pt idx="385" formatCode="0.0000">
                  <c:v>0</c:v>
                </c:pt>
                <c:pt idx="386" formatCode="0.0000">
                  <c:v>0</c:v>
                </c:pt>
                <c:pt idx="387" formatCode="0.0000">
                  <c:v>0</c:v>
                </c:pt>
                <c:pt idx="388" formatCode="0.0000">
                  <c:v>0</c:v>
                </c:pt>
                <c:pt idx="389" formatCode="0.0000">
                  <c:v>0</c:v>
                </c:pt>
                <c:pt idx="390" formatCode="0.0000">
                  <c:v>0</c:v>
                </c:pt>
                <c:pt idx="391" formatCode="0.0000">
                  <c:v>0</c:v>
                </c:pt>
                <c:pt idx="392" formatCode="0.0000">
                  <c:v>0</c:v>
                </c:pt>
                <c:pt idx="393" formatCode="0.0000">
                  <c:v>3.6926092698625235E-2</c:v>
                </c:pt>
                <c:pt idx="394" formatCode="0.0000">
                  <c:v>0</c:v>
                </c:pt>
                <c:pt idx="395" formatCode="0.0000">
                  <c:v>0</c:v>
                </c:pt>
                <c:pt idx="396" formatCode="0.0000">
                  <c:v>0</c:v>
                </c:pt>
                <c:pt idx="397" formatCode="0.0000">
                  <c:v>0</c:v>
                </c:pt>
                <c:pt idx="398" formatCode="0.0000">
                  <c:v>0</c:v>
                </c:pt>
                <c:pt idx="399" formatCode="0.0000">
                  <c:v>0</c:v>
                </c:pt>
                <c:pt idx="400" formatCode="0.0000">
                  <c:v>0</c:v>
                </c:pt>
                <c:pt idx="401" formatCode="0.0000">
                  <c:v>0</c:v>
                </c:pt>
                <c:pt idx="402" formatCode="0.0000">
                  <c:v>0</c:v>
                </c:pt>
                <c:pt idx="403" formatCode="0.0000">
                  <c:v>0</c:v>
                </c:pt>
                <c:pt idx="404" formatCode="0.0000">
                  <c:v>0</c:v>
                </c:pt>
                <c:pt idx="405" formatCode="0.0000">
                  <c:v>0</c:v>
                </c:pt>
                <c:pt idx="406" formatCode="0.0000">
                  <c:v>0</c:v>
                </c:pt>
                <c:pt idx="407" formatCode="0.0000">
                  <c:v>0</c:v>
                </c:pt>
                <c:pt idx="408" formatCode="0.0000">
                  <c:v>0</c:v>
                </c:pt>
                <c:pt idx="409" formatCode="0.0000">
                  <c:v>0</c:v>
                </c:pt>
                <c:pt idx="410" formatCode="0.0000">
                  <c:v>0</c:v>
                </c:pt>
                <c:pt idx="411" formatCode="0.0000">
                  <c:v>7.0237910636640796E-2</c:v>
                </c:pt>
                <c:pt idx="412" formatCode="0.0000">
                  <c:v>0</c:v>
                </c:pt>
                <c:pt idx="413" formatCode="0.0000">
                  <c:v>0</c:v>
                </c:pt>
                <c:pt idx="414" formatCode="0.0000">
                  <c:v>0</c:v>
                </c:pt>
                <c:pt idx="415" formatCode="0.0000">
                  <c:v>0</c:v>
                </c:pt>
                <c:pt idx="416" formatCode="0.0000">
                  <c:v>0</c:v>
                </c:pt>
                <c:pt idx="417" formatCode="0.0000">
                  <c:v>1.7311261205178417E-2</c:v>
                </c:pt>
                <c:pt idx="418" formatCode="0.0000">
                  <c:v>0</c:v>
                </c:pt>
                <c:pt idx="419" formatCode="0.0000">
                  <c:v>0</c:v>
                </c:pt>
                <c:pt idx="420" formatCode="0.0000">
                  <c:v>0</c:v>
                </c:pt>
                <c:pt idx="421" formatCode="0.0000">
                  <c:v>0.11520102411651749</c:v>
                </c:pt>
                <c:pt idx="422" formatCode="0.0000">
                  <c:v>0</c:v>
                </c:pt>
                <c:pt idx="423" formatCode="0.0000">
                  <c:v>0</c:v>
                </c:pt>
                <c:pt idx="424" formatCode="0.0000">
                  <c:v>0.21653573565820566</c:v>
                </c:pt>
                <c:pt idx="425" formatCode="0.0000">
                  <c:v>0</c:v>
                </c:pt>
                <c:pt idx="426" formatCode="0.0000">
                  <c:v>0</c:v>
                </c:pt>
                <c:pt idx="427" formatCode="0.0000">
                  <c:v>0</c:v>
                </c:pt>
                <c:pt idx="428" formatCode="0.0000">
                  <c:v>0</c:v>
                </c:pt>
                <c:pt idx="429" formatCode="0.0000">
                  <c:v>0</c:v>
                </c:pt>
                <c:pt idx="430" formatCode="0.0000">
                  <c:v>0</c:v>
                </c:pt>
                <c:pt idx="431" formatCode="0.0000">
                  <c:v>0</c:v>
                </c:pt>
                <c:pt idx="432" formatCode="0.0000">
                  <c:v>0</c:v>
                </c:pt>
                <c:pt idx="433" formatCode="0.0000">
                  <c:v>0</c:v>
                </c:pt>
                <c:pt idx="434" formatCode="0.0000">
                  <c:v>0</c:v>
                </c:pt>
                <c:pt idx="435" formatCode="0.0000">
                  <c:v>0</c:v>
                </c:pt>
                <c:pt idx="436" formatCode="0.0000">
                  <c:v>0</c:v>
                </c:pt>
                <c:pt idx="437" formatCode="0.0000">
                  <c:v>0.46823903085263241</c:v>
                </c:pt>
                <c:pt idx="438" formatCode="0.0000">
                  <c:v>0</c:v>
                </c:pt>
                <c:pt idx="439" formatCode="0.0000">
                  <c:v>0</c:v>
                </c:pt>
                <c:pt idx="440" formatCode="0.0000">
                  <c:v>0</c:v>
                </c:pt>
                <c:pt idx="441" formatCode="0.0000">
                  <c:v>4.2587592987964183E-2</c:v>
                </c:pt>
                <c:pt idx="442" formatCode="0.0000">
                  <c:v>0</c:v>
                </c:pt>
                <c:pt idx="443" formatCode="0.0000">
                  <c:v>0</c:v>
                </c:pt>
                <c:pt idx="444" formatCode="0.0000">
                  <c:v>0</c:v>
                </c:pt>
                <c:pt idx="445" formatCode="0.0000">
                  <c:v>1.9506000997204256E-2</c:v>
                </c:pt>
                <c:pt idx="446" formatCode="0.0000">
                  <c:v>0</c:v>
                </c:pt>
                <c:pt idx="447" formatCode="0.0000">
                  <c:v>0</c:v>
                </c:pt>
                <c:pt idx="448" formatCode="0.0000">
                  <c:v>0</c:v>
                </c:pt>
                <c:pt idx="449" formatCode="0.0000">
                  <c:v>0</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0</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0</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0</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3.3858176813731717E-4</c:v>
                </c:pt>
                <c:pt idx="572" formatCode="0.0000">
                  <c:v>2.6983969747325901E-4</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8.6390814224520989E-7</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1.3900404253315733E-4</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1.133404593212933E-3</c:v>
                </c:pt>
                <c:pt idx="656" formatCode="0.0000">
                  <c:v>8.6390814224520989E-7</c:v>
                </c:pt>
                <c:pt idx="657" formatCode="0.0000">
                  <c:v>4.1142894469242873E-2</c:v>
                </c:pt>
                <c:pt idx="658" formatCode="0.0000">
                  <c:v>0</c:v>
                </c:pt>
                <c:pt idx="659" formatCode="0.0000">
                  <c:v>0</c:v>
                </c:pt>
                <c:pt idx="660" formatCode="0.0000">
                  <c:v>0</c:v>
                </c:pt>
                <c:pt idx="661" formatCode="0.0000">
                  <c:v>0</c:v>
                </c:pt>
                <c:pt idx="662" formatCode="0.0000">
                  <c:v>0</c:v>
                </c:pt>
                <c:pt idx="663" formatCode="0.0000">
                  <c:v>0</c:v>
                </c:pt>
                <c:pt idx="664" formatCode="0.0000">
                  <c:v>0</c:v>
                </c:pt>
                <c:pt idx="665" formatCode="0.0000">
                  <c:v>0</c:v>
                </c:pt>
                <c:pt idx="666" formatCode="0.0000">
                  <c:v>0</c:v>
                </c:pt>
                <c:pt idx="667" formatCode="0.0000">
                  <c:v>0</c:v>
                </c:pt>
                <c:pt idx="668" formatCode="0.0000">
                  <c:v>0</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4.7183135793819738E-3</c:v>
                </c:pt>
                <c:pt idx="690" formatCode="0.0000">
                  <c:v>2.8958158916137731E-4</c:v>
                </c:pt>
                <c:pt idx="691" formatCode="0.0000">
                  <c:v>0</c:v>
                </c:pt>
                <c:pt idx="692" formatCode="0.0000">
                  <c:v>0</c:v>
                </c:pt>
                <c:pt idx="693" formatCode="0.0000">
                  <c:v>1.7408609251471745E-5</c:v>
                </c:pt>
                <c:pt idx="694" formatCode="0.0000">
                  <c:v>0</c:v>
                </c:pt>
                <c:pt idx="695" formatCode="0.0000">
                  <c:v>0</c:v>
                </c:pt>
                <c:pt idx="696" formatCode="0.0000">
                  <c:v>0</c:v>
                </c:pt>
                <c:pt idx="697" formatCode="0.0000">
                  <c:v>0</c:v>
                </c:pt>
                <c:pt idx="698" formatCode="0.0000">
                  <c:v>0</c:v>
                </c:pt>
                <c:pt idx="699" formatCode="0.0000">
                  <c:v>0</c:v>
                </c:pt>
                <c:pt idx="700" formatCode="0.0000">
                  <c:v>0</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6.0859045052466513E-5</c:v>
                </c:pt>
                <c:pt idx="718" formatCode="0.0000">
                  <c:v>0</c:v>
                </c:pt>
                <c:pt idx="719" formatCode="0.0000">
                  <c:v>0</c:v>
                </c:pt>
                <c:pt idx="720" formatCode="0.0000">
                  <c:v>3.5245522802650454E-3</c:v>
                </c:pt>
                <c:pt idx="721" formatCode="0.0000">
                  <c:v>0</c:v>
                </c:pt>
                <c:pt idx="722" formatCode="0.0000">
                  <c:v>0</c:v>
                </c:pt>
                <c:pt idx="723" formatCode="0.0000">
                  <c:v>8.3033170005072359E-3</c:v>
                </c:pt>
                <c:pt idx="724" formatCode="0.0000">
                  <c:v>0</c:v>
                </c:pt>
                <c:pt idx="725" formatCode="0.0000">
                  <c:v>0</c:v>
                </c:pt>
                <c:pt idx="726" formatCode="0.0000">
                  <c:v>0</c:v>
                </c:pt>
                <c:pt idx="727" formatCode="0.0000">
                  <c:v>0</c:v>
                </c:pt>
                <c:pt idx="728" formatCode="0.0000">
                  <c:v>0</c:v>
                </c:pt>
                <c:pt idx="729" formatCode="0.0000">
                  <c:v>9.3428177384018277E-2</c:v>
                </c:pt>
                <c:pt idx="730" formatCode="0.0000">
                  <c:v>0</c:v>
                </c:pt>
                <c:pt idx="731" formatCode="0.0000">
                  <c:v>0</c:v>
                </c:pt>
                <c:pt idx="732" formatCode="0.0000">
                  <c:v>0</c:v>
                </c:pt>
                <c:pt idx="733" formatCode="0.0000">
                  <c:v>0</c:v>
                </c:pt>
                <c:pt idx="734" formatCode="0.0000">
                  <c:v>0</c:v>
                </c:pt>
                <c:pt idx="735" formatCode="0.0000">
                  <c:v>0</c:v>
                </c:pt>
              </c:numCache>
            </c:numRef>
          </c:yVal>
          <c:smooth val="0"/>
          <c:extLst>
            <c:ext xmlns:c16="http://schemas.microsoft.com/office/drawing/2014/chart" uri="{C3380CC4-5D6E-409C-BE32-E72D297353CC}">
              <c16:uniqueId val="{00000009-1487-7E4E-9042-1655D949C058}"/>
            </c:ext>
          </c:extLst>
        </c:ser>
        <c:ser>
          <c:idx val="2"/>
          <c:order val="2"/>
          <c:tx>
            <c:strRef>
              <c:f>Escenarios!$F$19</c:f>
              <c:strCache>
                <c:ptCount val="1"/>
                <c:pt idx="0">
                  <c:v>Amuna 2</c:v>
                </c:pt>
              </c:strCache>
            </c:strRef>
          </c:tx>
          <c:spPr>
            <a:ln w="12700">
              <a:solidFill>
                <a:schemeClr val="accent6"/>
              </a:solidFill>
            </a:ln>
          </c:spPr>
          <c:marker>
            <c:symbol val="none"/>
          </c:marker>
          <c:xVal>
            <c:strRef>
              <c:f>Cálculos!$AW:$AW</c:f>
              <c:strCache>
                <c:ptCount val="736"/>
                <c:pt idx="2">
                  <c:v>Escenario 2</c:v>
                </c:pt>
                <c:pt idx="4">
                  <c:v>Día</c:v>
                </c:pt>
                <c:pt idx="5">
                  <c:v>0</c:v>
                </c:pt>
                <c:pt idx="6">
                  <c:v>1</c:v>
                </c:pt>
                <c:pt idx="7">
                  <c:v>2</c:v>
                </c:pt>
                <c:pt idx="8">
                  <c:v>3</c:v>
                </c:pt>
                <c:pt idx="9">
                  <c:v>4</c:v>
                </c:pt>
                <c:pt idx="10">
                  <c:v>5</c:v>
                </c:pt>
                <c:pt idx="11">
                  <c:v>6</c:v>
                </c:pt>
                <c:pt idx="12">
                  <c:v>7</c:v>
                </c:pt>
                <c:pt idx="13">
                  <c:v>8</c:v>
                </c:pt>
                <c:pt idx="14">
                  <c:v>9</c:v>
                </c:pt>
                <c:pt idx="15">
                  <c:v>10</c:v>
                </c:pt>
                <c:pt idx="16">
                  <c:v>11</c:v>
                </c:pt>
                <c:pt idx="17">
                  <c:v>12</c:v>
                </c:pt>
                <c:pt idx="18">
                  <c:v>13</c:v>
                </c:pt>
                <c:pt idx="19">
                  <c:v>14</c:v>
                </c:pt>
                <c:pt idx="20">
                  <c:v>15</c:v>
                </c:pt>
                <c:pt idx="21">
                  <c:v>16</c:v>
                </c:pt>
                <c:pt idx="22">
                  <c:v>17</c:v>
                </c:pt>
                <c:pt idx="23">
                  <c:v>18</c:v>
                </c:pt>
                <c:pt idx="24">
                  <c:v>19</c:v>
                </c:pt>
                <c:pt idx="25">
                  <c:v>20</c:v>
                </c:pt>
                <c:pt idx="26">
                  <c:v>21</c:v>
                </c:pt>
                <c:pt idx="27">
                  <c:v>22</c:v>
                </c:pt>
                <c:pt idx="28">
                  <c:v>23</c:v>
                </c:pt>
                <c:pt idx="29">
                  <c:v>24</c:v>
                </c:pt>
                <c:pt idx="30">
                  <c:v>25</c:v>
                </c:pt>
                <c:pt idx="31">
                  <c:v>26</c:v>
                </c:pt>
                <c:pt idx="32">
                  <c:v>27</c:v>
                </c:pt>
                <c:pt idx="33">
                  <c:v>28</c:v>
                </c:pt>
                <c:pt idx="34">
                  <c:v>29</c:v>
                </c:pt>
                <c:pt idx="35">
                  <c:v>30</c:v>
                </c:pt>
                <c:pt idx="36">
                  <c:v>31</c:v>
                </c:pt>
                <c:pt idx="37">
                  <c:v>32</c:v>
                </c:pt>
                <c:pt idx="38">
                  <c:v>33</c:v>
                </c:pt>
                <c:pt idx="39">
                  <c:v>34</c:v>
                </c:pt>
                <c:pt idx="40">
                  <c:v>35</c:v>
                </c:pt>
                <c:pt idx="41">
                  <c:v>36</c:v>
                </c:pt>
                <c:pt idx="42">
                  <c:v>37</c:v>
                </c:pt>
                <c:pt idx="43">
                  <c:v>38</c:v>
                </c:pt>
                <c:pt idx="44">
                  <c:v>39</c:v>
                </c:pt>
                <c:pt idx="45">
                  <c:v>40</c:v>
                </c:pt>
                <c:pt idx="46">
                  <c:v>41</c:v>
                </c:pt>
                <c:pt idx="47">
                  <c:v>42</c:v>
                </c:pt>
                <c:pt idx="48">
                  <c:v>43</c:v>
                </c:pt>
                <c:pt idx="49">
                  <c:v>44</c:v>
                </c:pt>
                <c:pt idx="50">
                  <c:v>45</c:v>
                </c:pt>
                <c:pt idx="51">
                  <c:v>46</c:v>
                </c:pt>
                <c:pt idx="52">
                  <c:v>47</c:v>
                </c:pt>
                <c:pt idx="53">
                  <c:v>48</c:v>
                </c:pt>
                <c:pt idx="54">
                  <c:v>49</c:v>
                </c:pt>
                <c:pt idx="55">
                  <c:v>50</c:v>
                </c:pt>
                <c:pt idx="56">
                  <c:v>51</c:v>
                </c:pt>
                <c:pt idx="57">
                  <c:v>52</c:v>
                </c:pt>
                <c:pt idx="58">
                  <c:v>53</c:v>
                </c:pt>
                <c:pt idx="59">
                  <c:v>54</c:v>
                </c:pt>
                <c:pt idx="60">
                  <c:v>55</c:v>
                </c:pt>
                <c:pt idx="61">
                  <c:v>56</c:v>
                </c:pt>
                <c:pt idx="62">
                  <c:v>57</c:v>
                </c:pt>
                <c:pt idx="63">
                  <c:v>58</c:v>
                </c:pt>
                <c:pt idx="64">
                  <c:v>59</c:v>
                </c:pt>
                <c:pt idx="65">
                  <c:v>60</c:v>
                </c:pt>
                <c:pt idx="66">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2">
                  <c:v>87</c:v>
                </c:pt>
                <c:pt idx="93">
                  <c:v>88</c:v>
                </c:pt>
                <c:pt idx="94">
                  <c:v>89</c:v>
                </c:pt>
                <c:pt idx="95">
                  <c:v>90</c:v>
                </c:pt>
                <c:pt idx="96">
                  <c:v>91</c:v>
                </c:pt>
                <c:pt idx="97">
                  <c:v>92</c:v>
                </c:pt>
                <c:pt idx="98">
                  <c:v>93</c:v>
                </c:pt>
                <c:pt idx="99">
                  <c:v>94</c:v>
                </c:pt>
                <c:pt idx="100">
                  <c:v>95</c:v>
                </c:pt>
                <c:pt idx="101">
                  <c:v>96</c:v>
                </c:pt>
                <c:pt idx="102">
                  <c:v>97</c:v>
                </c:pt>
                <c:pt idx="103">
                  <c:v>98</c:v>
                </c:pt>
                <c:pt idx="104">
                  <c:v>99</c:v>
                </c:pt>
                <c:pt idx="105">
                  <c:v>100</c:v>
                </c:pt>
                <c:pt idx="106">
                  <c:v>101</c:v>
                </c:pt>
                <c:pt idx="107">
                  <c:v>102</c:v>
                </c:pt>
                <c:pt idx="108">
                  <c:v>103</c:v>
                </c:pt>
                <c:pt idx="109">
                  <c:v>104</c:v>
                </c:pt>
                <c:pt idx="110">
                  <c:v>105</c:v>
                </c:pt>
                <c:pt idx="111">
                  <c:v>106</c:v>
                </c:pt>
                <c:pt idx="112">
                  <c:v>107</c:v>
                </c:pt>
                <c:pt idx="113">
                  <c:v>108</c:v>
                </c:pt>
                <c:pt idx="114">
                  <c:v>109</c:v>
                </c:pt>
                <c:pt idx="115">
                  <c:v>110</c:v>
                </c:pt>
                <c:pt idx="116">
                  <c:v>111</c:v>
                </c:pt>
                <c:pt idx="117">
                  <c:v>112</c:v>
                </c:pt>
                <c:pt idx="118">
                  <c:v>113</c:v>
                </c:pt>
                <c:pt idx="119">
                  <c:v>114</c:v>
                </c:pt>
                <c:pt idx="120">
                  <c:v>115</c:v>
                </c:pt>
                <c:pt idx="121">
                  <c:v>116</c:v>
                </c:pt>
                <c:pt idx="122">
                  <c:v>117</c:v>
                </c:pt>
                <c:pt idx="123">
                  <c:v>118</c:v>
                </c:pt>
                <c:pt idx="124">
                  <c:v>119</c:v>
                </c:pt>
                <c:pt idx="125">
                  <c:v>120</c:v>
                </c:pt>
                <c:pt idx="126">
                  <c:v>121</c:v>
                </c:pt>
                <c:pt idx="127">
                  <c:v>122</c:v>
                </c:pt>
                <c:pt idx="128">
                  <c:v>123</c:v>
                </c:pt>
                <c:pt idx="129">
                  <c:v>124</c:v>
                </c:pt>
                <c:pt idx="130">
                  <c:v>125</c:v>
                </c:pt>
                <c:pt idx="131">
                  <c:v>126</c:v>
                </c:pt>
                <c:pt idx="132">
                  <c:v>127</c:v>
                </c:pt>
                <c:pt idx="133">
                  <c:v>128</c:v>
                </c:pt>
                <c:pt idx="134">
                  <c:v>129</c:v>
                </c:pt>
                <c:pt idx="135">
                  <c:v>130</c:v>
                </c:pt>
                <c:pt idx="136">
                  <c:v>131</c:v>
                </c:pt>
                <c:pt idx="137">
                  <c:v>132</c:v>
                </c:pt>
                <c:pt idx="138">
                  <c:v>133</c:v>
                </c:pt>
                <c:pt idx="139">
                  <c:v>134</c:v>
                </c:pt>
                <c:pt idx="140">
                  <c:v>135</c:v>
                </c:pt>
                <c:pt idx="141">
                  <c:v>136</c:v>
                </c:pt>
                <c:pt idx="142">
                  <c:v>137</c:v>
                </c:pt>
                <c:pt idx="143">
                  <c:v>138</c:v>
                </c:pt>
                <c:pt idx="144">
                  <c:v>139</c:v>
                </c:pt>
                <c:pt idx="145">
                  <c:v>140</c:v>
                </c:pt>
                <c:pt idx="146">
                  <c:v>141</c:v>
                </c:pt>
                <c:pt idx="147">
                  <c:v>142</c:v>
                </c:pt>
                <c:pt idx="148">
                  <c:v>143</c:v>
                </c:pt>
                <c:pt idx="149">
                  <c:v>144</c:v>
                </c:pt>
                <c:pt idx="150">
                  <c:v>145</c:v>
                </c:pt>
                <c:pt idx="151">
                  <c:v>146</c:v>
                </c:pt>
                <c:pt idx="152">
                  <c:v>147</c:v>
                </c:pt>
                <c:pt idx="153">
                  <c:v>148</c:v>
                </c:pt>
                <c:pt idx="154">
                  <c:v>149</c:v>
                </c:pt>
                <c:pt idx="155">
                  <c:v>150</c:v>
                </c:pt>
                <c:pt idx="156">
                  <c:v>151</c:v>
                </c:pt>
                <c:pt idx="157">
                  <c:v>152</c:v>
                </c:pt>
                <c:pt idx="158">
                  <c:v>153</c:v>
                </c:pt>
                <c:pt idx="159">
                  <c:v>154</c:v>
                </c:pt>
                <c:pt idx="160">
                  <c:v>155</c:v>
                </c:pt>
                <c:pt idx="161">
                  <c:v>156</c:v>
                </c:pt>
                <c:pt idx="162">
                  <c:v>157</c:v>
                </c:pt>
                <c:pt idx="163">
                  <c:v>158</c:v>
                </c:pt>
                <c:pt idx="164">
                  <c:v>159</c:v>
                </c:pt>
                <c:pt idx="165">
                  <c:v>160</c:v>
                </c:pt>
                <c:pt idx="166">
                  <c:v>161</c:v>
                </c:pt>
                <c:pt idx="167">
                  <c:v>162</c:v>
                </c:pt>
                <c:pt idx="168">
                  <c:v>163</c:v>
                </c:pt>
                <c:pt idx="169">
                  <c:v>164</c:v>
                </c:pt>
                <c:pt idx="170">
                  <c:v>165</c:v>
                </c:pt>
                <c:pt idx="171">
                  <c:v>166</c:v>
                </c:pt>
                <c:pt idx="172">
                  <c:v>167</c:v>
                </c:pt>
                <c:pt idx="173">
                  <c:v>168</c:v>
                </c:pt>
                <c:pt idx="174">
                  <c:v>169</c:v>
                </c:pt>
                <c:pt idx="175">
                  <c:v>170</c:v>
                </c:pt>
                <c:pt idx="176">
                  <c:v>171</c:v>
                </c:pt>
                <c:pt idx="177">
                  <c:v>172</c:v>
                </c:pt>
                <c:pt idx="178">
                  <c:v>173</c:v>
                </c:pt>
                <c:pt idx="179">
                  <c:v>174</c:v>
                </c:pt>
                <c:pt idx="180">
                  <c:v>175</c:v>
                </c:pt>
                <c:pt idx="181">
                  <c:v>176</c:v>
                </c:pt>
                <c:pt idx="182">
                  <c:v>177</c:v>
                </c:pt>
                <c:pt idx="183">
                  <c:v>178</c:v>
                </c:pt>
                <c:pt idx="184">
                  <c:v>179</c:v>
                </c:pt>
                <c:pt idx="185">
                  <c:v>180</c:v>
                </c:pt>
                <c:pt idx="186">
                  <c:v>181</c:v>
                </c:pt>
                <c:pt idx="187">
                  <c:v>182</c:v>
                </c:pt>
                <c:pt idx="188">
                  <c:v>183</c:v>
                </c:pt>
                <c:pt idx="189">
                  <c:v>184</c:v>
                </c:pt>
                <c:pt idx="190">
                  <c:v>185</c:v>
                </c:pt>
                <c:pt idx="191">
                  <c:v>186</c:v>
                </c:pt>
                <c:pt idx="192">
                  <c:v>187</c:v>
                </c:pt>
                <c:pt idx="193">
                  <c:v>188</c:v>
                </c:pt>
                <c:pt idx="194">
                  <c:v>189</c:v>
                </c:pt>
                <c:pt idx="195">
                  <c:v>190</c:v>
                </c:pt>
                <c:pt idx="196">
                  <c:v>191</c:v>
                </c:pt>
                <c:pt idx="197">
                  <c:v>192</c:v>
                </c:pt>
                <c:pt idx="198">
                  <c:v>193</c:v>
                </c:pt>
                <c:pt idx="199">
                  <c:v>194</c:v>
                </c:pt>
                <c:pt idx="200">
                  <c:v>195</c:v>
                </c:pt>
                <c:pt idx="201">
                  <c:v>196</c:v>
                </c:pt>
                <c:pt idx="202">
                  <c:v>197</c:v>
                </c:pt>
                <c:pt idx="203">
                  <c:v>198</c:v>
                </c:pt>
                <c:pt idx="204">
                  <c:v>199</c:v>
                </c:pt>
                <c:pt idx="205">
                  <c:v>200</c:v>
                </c:pt>
                <c:pt idx="206">
                  <c:v>201</c:v>
                </c:pt>
                <c:pt idx="207">
                  <c:v>202</c:v>
                </c:pt>
                <c:pt idx="208">
                  <c:v>203</c:v>
                </c:pt>
                <c:pt idx="209">
                  <c:v>204</c:v>
                </c:pt>
                <c:pt idx="210">
                  <c:v>205</c:v>
                </c:pt>
                <c:pt idx="211">
                  <c:v>206</c:v>
                </c:pt>
                <c:pt idx="212">
                  <c:v>207</c:v>
                </c:pt>
                <c:pt idx="213">
                  <c:v>208</c:v>
                </c:pt>
                <c:pt idx="214">
                  <c:v>209</c:v>
                </c:pt>
                <c:pt idx="215">
                  <c:v>210</c:v>
                </c:pt>
                <c:pt idx="216">
                  <c:v>211</c:v>
                </c:pt>
                <c:pt idx="217">
                  <c:v>212</c:v>
                </c:pt>
                <c:pt idx="218">
                  <c:v>213</c:v>
                </c:pt>
                <c:pt idx="219">
                  <c:v>214</c:v>
                </c:pt>
                <c:pt idx="220">
                  <c:v>215</c:v>
                </c:pt>
                <c:pt idx="221">
                  <c:v>216</c:v>
                </c:pt>
                <c:pt idx="222">
                  <c:v>217</c:v>
                </c:pt>
                <c:pt idx="223">
                  <c:v>218</c:v>
                </c:pt>
                <c:pt idx="224">
                  <c:v>219</c:v>
                </c:pt>
                <c:pt idx="225">
                  <c:v>220</c:v>
                </c:pt>
                <c:pt idx="226">
                  <c:v>221</c:v>
                </c:pt>
                <c:pt idx="227">
                  <c:v>222</c:v>
                </c:pt>
                <c:pt idx="228">
                  <c:v>223</c:v>
                </c:pt>
                <c:pt idx="229">
                  <c:v>224</c:v>
                </c:pt>
                <c:pt idx="230">
                  <c:v>225</c:v>
                </c:pt>
                <c:pt idx="231">
                  <c:v>226</c:v>
                </c:pt>
                <c:pt idx="232">
                  <c:v>227</c:v>
                </c:pt>
                <c:pt idx="233">
                  <c:v>228</c:v>
                </c:pt>
                <c:pt idx="234">
                  <c:v>229</c:v>
                </c:pt>
                <c:pt idx="235">
                  <c:v>230</c:v>
                </c:pt>
                <c:pt idx="236">
                  <c:v>231</c:v>
                </c:pt>
                <c:pt idx="237">
                  <c:v>232</c:v>
                </c:pt>
                <c:pt idx="238">
                  <c:v>233</c:v>
                </c:pt>
                <c:pt idx="239">
                  <c:v>234</c:v>
                </c:pt>
                <c:pt idx="240">
                  <c:v>235</c:v>
                </c:pt>
                <c:pt idx="241">
                  <c:v>236</c:v>
                </c:pt>
                <c:pt idx="242">
                  <c:v>237</c:v>
                </c:pt>
                <c:pt idx="243">
                  <c:v>238</c:v>
                </c:pt>
                <c:pt idx="244">
                  <c:v>239</c:v>
                </c:pt>
                <c:pt idx="245">
                  <c:v>240</c:v>
                </c:pt>
                <c:pt idx="246">
                  <c:v>241</c:v>
                </c:pt>
                <c:pt idx="247">
                  <c:v>242</c:v>
                </c:pt>
                <c:pt idx="248">
                  <c:v>243</c:v>
                </c:pt>
                <c:pt idx="249">
                  <c:v>244</c:v>
                </c:pt>
                <c:pt idx="250">
                  <c:v>245</c:v>
                </c:pt>
                <c:pt idx="251">
                  <c:v>246</c:v>
                </c:pt>
                <c:pt idx="252">
                  <c:v>247</c:v>
                </c:pt>
                <c:pt idx="253">
                  <c:v>248</c:v>
                </c:pt>
                <c:pt idx="254">
                  <c:v>249</c:v>
                </c:pt>
                <c:pt idx="255">
                  <c:v>250</c:v>
                </c:pt>
                <c:pt idx="256">
                  <c:v>251</c:v>
                </c:pt>
                <c:pt idx="257">
                  <c:v>252</c:v>
                </c:pt>
                <c:pt idx="258">
                  <c:v>253</c:v>
                </c:pt>
                <c:pt idx="259">
                  <c:v>254</c:v>
                </c:pt>
                <c:pt idx="260">
                  <c:v>255</c:v>
                </c:pt>
                <c:pt idx="261">
                  <c:v>256</c:v>
                </c:pt>
                <c:pt idx="262">
                  <c:v>257</c:v>
                </c:pt>
                <c:pt idx="263">
                  <c:v>258</c:v>
                </c:pt>
                <c:pt idx="264">
                  <c:v>259</c:v>
                </c:pt>
                <c:pt idx="265">
                  <c:v>260</c:v>
                </c:pt>
                <c:pt idx="266">
                  <c:v>261</c:v>
                </c:pt>
                <c:pt idx="267">
                  <c:v>262</c:v>
                </c:pt>
                <c:pt idx="268">
                  <c:v>263</c:v>
                </c:pt>
                <c:pt idx="269">
                  <c:v>264</c:v>
                </c:pt>
                <c:pt idx="270">
                  <c:v>265</c:v>
                </c:pt>
                <c:pt idx="271">
                  <c:v>266</c:v>
                </c:pt>
                <c:pt idx="272">
                  <c:v>267</c:v>
                </c:pt>
                <c:pt idx="273">
                  <c:v>268</c:v>
                </c:pt>
                <c:pt idx="274">
                  <c:v>269</c:v>
                </c:pt>
                <c:pt idx="275">
                  <c:v>270</c:v>
                </c:pt>
                <c:pt idx="276">
                  <c:v>271</c:v>
                </c:pt>
                <c:pt idx="277">
                  <c:v>272</c:v>
                </c:pt>
                <c:pt idx="278">
                  <c:v>273</c:v>
                </c:pt>
                <c:pt idx="279">
                  <c:v>274</c:v>
                </c:pt>
                <c:pt idx="280">
                  <c:v>275</c:v>
                </c:pt>
                <c:pt idx="281">
                  <c:v>276</c:v>
                </c:pt>
                <c:pt idx="282">
                  <c:v>277</c:v>
                </c:pt>
                <c:pt idx="283">
                  <c:v>278</c:v>
                </c:pt>
                <c:pt idx="284">
                  <c:v>279</c:v>
                </c:pt>
                <c:pt idx="285">
                  <c:v>280</c:v>
                </c:pt>
                <c:pt idx="286">
                  <c:v>281</c:v>
                </c:pt>
                <c:pt idx="287">
                  <c:v>282</c:v>
                </c:pt>
                <c:pt idx="288">
                  <c:v>283</c:v>
                </c:pt>
                <c:pt idx="289">
                  <c:v>284</c:v>
                </c:pt>
                <c:pt idx="290">
                  <c:v>285</c:v>
                </c:pt>
                <c:pt idx="291">
                  <c:v>286</c:v>
                </c:pt>
                <c:pt idx="292">
                  <c:v>287</c:v>
                </c:pt>
                <c:pt idx="293">
                  <c:v>288</c:v>
                </c:pt>
                <c:pt idx="294">
                  <c:v>289</c:v>
                </c:pt>
                <c:pt idx="295">
                  <c:v>290</c:v>
                </c:pt>
                <c:pt idx="296">
                  <c:v>291</c:v>
                </c:pt>
                <c:pt idx="297">
                  <c:v>292</c:v>
                </c:pt>
                <c:pt idx="298">
                  <c:v>293</c:v>
                </c:pt>
                <c:pt idx="299">
                  <c:v>294</c:v>
                </c:pt>
                <c:pt idx="300">
                  <c:v>295</c:v>
                </c:pt>
                <c:pt idx="301">
                  <c:v>296</c:v>
                </c:pt>
                <c:pt idx="302">
                  <c:v>297</c:v>
                </c:pt>
                <c:pt idx="303">
                  <c:v>298</c:v>
                </c:pt>
                <c:pt idx="304">
                  <c:v>299</c:v>
                </c:pt>
                <c:pt idx="305">
                  <c:v>300</c:v>
                </c:pt>
                <c:pt idx="306">
                  <c:v>301</c:v>
                </c:pt>
                <c:pt idx="307">
                  <c:v>302</c:v>
                </c:pt>
                <c:pt idx="308">
                  <c:v>303</c:v>
                </c:pt>
                <c:pt idx="309">
                  <c:v>304</c:v>
                </c:pt>
                <c:pt idx="310">
                  <c:v>305</c:v>
                </c:pt>
                <c:pt idx="311">
                  <c:v>306</c:v>
                </c:pt>
                <c:pt idx="312">
                  <c:v>307</c:v>
                </c:pt>
                <c:pt idx="313">
                  <c:v>308</c:v>
                </c:pt>
                <c:pt idx="314">
                  <c:v>309</c:v>
                </c:pt>
                <c:pt idx="315">
                  <c:v>310</c:v>
                </c:pt>
                <c:pt idx="316">
                  <c:v>311</c:v>
                </c:pt>
                <c:pt idx="317">
                  <c:v>312</c:v>
                </c:pt>
                <c:pt idx="318">
                  <c:v>313</c:v>
                </c:pt>
                <c:pt idx="319">
                  <c:v>314</c:v>
                </c:pt>
                <c:pt idx="320">
                  <c:v>315</c:v>
                </c:pt>
                <c:pt idx="321">
                  <c:v>316</c:v>
                </c:pt>
                <c:pt idx="322">
                  <c:v>317</c:v>
                </c:pt>
                <c:pt idx="323">
                  <c:v>318</c:v>
                </c:pt>
                <c:pt idx="324">
                  <c:v>319</c:v>
                </c:pt>
                <c:pt idx="325">
                  <c:v>320</c:v>
                </c:pt>
                <c:pt idx="326">
                  <c:v>321</c:v>
                </c:pt>
                <c:pt idx="327">
                  <c:v>322</c:v>
                </c:pt>
                <c:pt idx="328">
                  <c:v>323</c:v>
                </c:pt>
                <c:pt idx="329">
                  <c:v>324</c:v>
                </c:pt>
                <c:pt idx="330">
                  <c:v>325</c:v>
                </c:pt>
                <c:pt idx="331">
                  <c:v>326</c:v>
                </c:pt>
                <c:pt idx="332">
                  <c:v>327</c:v>
                </c:pt>
                <c:pt idx="333">
                  <c:v>328</c:v>
                </c:pt>
                <c:pt idx="334">
                  <c:v>329</c:v>
                </c:pt>
                <c:pt idx="335">
                  <c:v>330</c:v>
                </c:pt>
                <c:pt idx="336">
                  <c:v>331</c:v>
                </c:pt>
                <c:pt idx="337">
                  <c:v>332</c:v>
                </c:pt>
                <c:pt idx="338">
                  <c:v>333</c:v>
                </c:pt>
                <c:pt idx="339">
                  <c:v>334</c:v>
                </c:pt>
                <c:pt idx="340">
                  <c:v>335</c:v>
                </c:pt>
                <c:pt idx="341">
                  <c:v>336</c:v>
                </c:pt>
                <c:pt idx="342">
                  <c:v>337</c:v>
                </c:pt>
                <c:pt idx="343">
                  <c:v>338</c:v>
                </c:pt>
                <c:pt idx="344">
                  <c:v>339</c:v>
                </c:pt>
                <c:pt idx="345">
                  <c:v>340</c:v>
                </c:pt>
                <c:pt idx="346">
                  <c:v>341</c:v>
                </c:pt>
                <c:pt idx="347">
                  <c:v>342</c:v>
                </c:pt>
                <c:pt idx="348">
                  <c:v>343</c:v>
                </c:pt>
                <c:pt idx="349">
                  <c:v>344</c:v>
                </c:pt>
                <c:pt idx="350">
                  <c:v>345</c:v>
                </c:pt>
                <c:pt idx="351">
                  <c:v>346</c:v>
                </c:pt>
                <c:pt idx="352">
                  <c:v>347</c:v>
                </c:pt>
                <c:pt idx="353">
                  <c:v>348</c:v>
                </c:pt>
                <c:pt idx="354">
                  <c:v>349</c:v>
                </c:pt>
                <c:pt idx="355">
                  <c:v>350</c:v>
                </c:pt>
                <c:pt idx="356">
                  <c:v>351</c:v>
                </c:pt>
                <c:pt idx="357">
                  <c:v>352</c:v>
                </c:pt>
                <c:pt idx="358">
                  <c:v>353</c:v>
                </c:pt>
                <c:pt idx="359">
                  <c:v>354</c:v>
                </c:pt>
                <c:pt idx="360">
                  <c:v>355</c:v>
                </c:pt>
                <c:pt idx="361">
                  <c:v>356</c:v>
                </c:pt>
                <c:pt idx="362">
                  <c:v>357</c:v>
                </c:pt>
                <c:pt idx="363">
                  <c:v>358</c:v>
                </c:pt>
                <c:pt idx="364">
                  <c:v>359</c:v>
                </c:pt>
                <c:pt idx="365">
                  <c:v>360</c:v>
                </c:pt>
                <c:pt idx="366">
                  <c:v>361</c:v>
                </c:pt>
                <c:pt idx="367">
                  <c:v>362</c:v>
                </c:pt>
                <c:pt idx="368">
                  <c:v>363</c:v>
                </c:pt>
                <c:pt idx="369">
                  <c:v>364</c:v>
                </c:pt>
                <c:pt idx="370">
                  <c:v>365</c:v>
                </c:pt>
                <c:pt idx="371">
                  <c:v>366</c:v>
                </c:pt>
                <c:pt idx="372">
                  <c:v>367</c:v>
                </c:pt>
                <c:pt idx="373">
                  <c:v>368</c:v>
                </c:pt>
                <c:pt idx="374">
                  <c:v>369</c:v>
                </c:pt>
                <c:pt idx="375">
                  <c:v>370</c:v>
                </c:pt>
                <c:pt idx="376">
                  <c:v>371</c:v>
                </c:pt>
                <c:pt idx="377">
                  <c:v>372</c:v>
                </c:pt>
                <c:pt idx="378">
                  <c:v>373</c:v>
                </c:pt>
                <c:pt idx="379">
                  <c:v>374</c:v>
                </c:pt>
                <c:pt idx="380">
                  <c:v>375</c:v>
                </c:pt>
                <c:pt idx="381">
                  <c:v>376</c:v>
                </c:pt>
                <c:pt idx="382">
                  <c:v>377</c:v>
                </c:pt>
                <c:pt idx="383">
                  <c:v>378</c:v>
                </c:pt>
                <c:pt idx="384">
                  <c:v>379</c:v>
                </c:pt>
                <c:pt idx="385">
                  <c:v>380</c:v>
                </c:pt>
                <c:pt idx="386">
                  <c:v>381</c:v>
                </c:pt>
                <c:pt idx="387">
                  <c:v>382</c:v>
                </c:pt>
                <c:pt idx="388">
                  <c:v>383</c:v>
                </c:pt>
                <c:pt idx="389">
                  <c:v>384</c:v>
                </c:pt>
                <c:pt idx="390">
                  <c:v>385</c:v>
                </c:pt>
                <c:pt idx="391">
                  <c:v>386</c:v>
                </c:pt>
                <c:pt idx="392">
                  <c:v>387</c:v>
                </c:pt>
                <c:pt idx="393">
                  <c:v>388</c:v>
                </c:pt>
                <c:pt idx="394">
                  <c:v>389</c:v>
                </c:pt>
                <c:pt idx="395">
                  <c:v>390</c:v>
                </c:pt>
                <c:pt idx="396">
                  <c:v>391</c:v>
                </c:pt>
                <c:pt idx="397">
                  <c:v>392</c:v>
                </c:pt>
                <c:pt idx="398">
                  <c:v>393</c:v>
                </c:pt>
                <c:pt idx="399">
                  <c:v>394</c:v>
                </c:pt>
                <c:pt idx="400">
                  <c:v>395</c:v>
                </c:pt>
                <c:pt idx="401">
                  <c:v>396</c:v>
                </c:pt>
                <c:pt idx="402">
                  <c:v>397</c:v>
                </c:pt>
                <c:pt idx="403">
                  <c:v>398</c:v>
                </c:pt>
                <c:pt idx="404">
                  <c:v>399</c:v>
                </c:pt>
                <c:pt idx="405">
                  <c:v>400</c:v>
                </c:pt>
                <c:pt idx="406">
                  <c:v>401</c:v>
                </c:pt>
                <c:pt idx="407">
                  <c:v>402</c:v>
                </c:pt>
                <c:pt idx="408">
                  <c:v>403</c:v>
                </c:pt>
                <c:pt idx="409">
                  <c:v>404</c:v>
                </c:pt>
                <c:pt idx="410">
                  <c:v>405</c:v>
                </c:pt>
                <c:pt idx="411">
                  <c:v>406</c:v>
                </c:pt>
                <c:pt idx="412">
                  <c:v>407</c:v>
                </c:pt>
                <c:pt idx="413">
                  <c:v>408</c:v>
                </c:pt>
                <c:pt idx="414">
                  <c:v>409</c:v>
                </c:pt>
                <c:pt idx="415">
                  <c:v>410</c:v>
                </c:pt>
                <c:pt idx="416">
                  <c:v>411</c:v>
                </c:pt>
                <c:pt idx="417">
                  <c:v>412</c:v>
                </c:pt>
                <c:pt idx="418">
                  <c:v>413</c:v>
                </c:pt>
                <c:pt idx="419">
                  <c:v>414</c:v>
                </c:pt>
                <c:pt idx="420">
                  <c:v>415</c:v>
                </c:pt>
                <c:pt idx="421">
                  <c:v>416</c:v>
                </c:pt>
                <c:pt idx="422">
                  <c:v>417</c:v>
                </c:pt>
                <c:pt idx="423">
                  <c:v>418</c:v>
                </c:pt>
                <c:pt idx="424">
                  <c:v>419</c:v>
                </c:pt>
                <c:pt idx="425">
                  <c:v>420</c:v>
                </c:pt>
                <c:pt idx="426">
                  <c:v>421</c:v>
                </c:pt>
                <c:pt idx="427">
                  <c:v>422</c:v>
                </c:pt>
                <c:pt idx="428">
                  <c:v>423</c:v>
                </c:pt>
                <c:pt idx="429">
                  <c:v>424</c:v>
                </c:pt>
                <c:pt idx="430">
                  <c:v>425</c:v>
                </c:pt>
                <c:pt idx="431">
                  <c:v>426</c:v>
                </c:pt>
                <c:pt idx="432">
                  <c:v>427</c:v>
                </c:pt>
                <c:pt idx="433">
                  <c:v>428</c:v>
                </c:pt>
                <c:pt idx="434">
                  <c:v>429</c:v>
                </c:pt>
                <c:pt idx="435">
                  <c:v>430</c:v>
                </c:pt>
                <c:pt idx="436">
                  <c:v>431</c:v>
                </c:pt>
                <c:pt idx="437">
                  <c:v>432</c:v>
                </c:pt>
                <c:pt idx="438">
                  <c:v>433</c:v>
                </c:pt>
                <c:pt idx="439">
                  <c:v>434</c:v>
                </c:pt>
                <c:pt idx="440">
                  <c:v>435</c:v>
                </c:pt>
                <c:pt idx="441">
                  <c:v>436</c:v>
                </c:pt>
                <c:pt idx="442">
                  <c:v>437</c:v>
                </c:pt>
                <c:pt idx="443">
                  <c:v>438</c:v>
                </c:pt>
                <c:pt idx="444">
                  <c:v>439</c:v>
                </c:pt>
                <c:pt idx="445">
                  <c:v>440</c:v>
                </c:pt>
                <c:pt idx="446">
                  <c:v>441</c:v>
                </c:pt>
                <c:pt idx="447">
                  <c:v>442</c:v>
                </c:pt>
                <c:pt idx="448">
                  <c:v>443</c:v>
                </c:pt>
                <c:pt idx="449">
                  <c:v>444</c:v>
                </c:pt>
                <c:pt idx="450">
                  <c:v>445</c:v>
                </c:pt>
                <c:pt idx="451">
                  <c:v>446</c:v>
                </c:pt>
                <c:pt idx="452">
                  <c:v>447</c:v>
                </c:pt>
                <c:pt idx="453">
                  <c:v>448</c:v>
                </c:pt>
                <c:pt idx="454">
                  <c:v>449</c:v>
                </c:pt>
                <c:pt idx="455">
                  <c:v>450</c:v>
                </c:pt>
                <c:pt idx="456">
                  <c:v>451</c:v>
                </c:pt>
                <c:pt idx="457">
                  <c:v>452</c:v>
                </c:pt>
                <c:pt idx="458">
                  <c:v>453</c:v>
                </c:pt>
                <c:pt idx="459">
                  <c:v>454</c:v>
                </c:pt>
                <c:pt idx="460">
                  <c:v>455</c:v>
                </c:pt>
                <c:pt idx="461">
                  <c:v>456</c:v>
                </c:pt>
                <c:pt idx="462">
                  <c:v>457</c:v>
                </c:pt>
                <c:pt idx="463">
                  <c:v>458</c:v>
                </c:pt>
                <c:pt idx="464">
                  <c:v>459</c:v>
                </c:pt>
                <c:pt idx="465">
                  <c:v>460</c:v>
                </c:pt>
                <c:pt idx="466">
                  <c:v>461</c:v>
                </c:pt>
                <c:pt idx="467">
                  <c:v>462</c:v>
                </c:pt>
                <c:pt idx="468">
                  <c:v>463</c:v>
                </c:pt>
                <c:pt idx="469">
                  <c:v>464</c:v>
                </c:pt>
                <c:pt idx="470">
                  <c:v>465</c:v>
                </c:pt>
                <c:pt idx="471">
                  <c:v>466</c:v>
                </c:pt>
                <c:pt idx="472">
                  <c:v>467</c:v>
                </c:pt>
                <c:pt idx="473">
                  <c:v>468</c:v>
                </c:pt>
                <c:pt idx="474">
                  <c:v>469</c:v>
                </c:pt>
                <c:pt idx="475">
                  <c:v>470</c:v>
                </c:pt>
                <c:pt idx="476">
                  <c:v>471</c:v>
                </c:pt>
                <c:pt idx="477">
                  <c:v>472</c:v>
                </c:pt>
                <c:pt idx="478">
                  <c:v>473</c:v>
                </c:pt>
                <c:pt idx="479">
                  <c:v>474</c:v>
                </c:pt>
                <c:pt idx="480">
                  <c:v>475</c:v>
                </c:pt>
                <c:pt idx="481">
                  <c:v>476</c:v>
                </c:pt>
                <c:pt idx="482">
                  <c:v>477</c:v>
                </c:pt>
                <c:pt idx="483">
                  <c:v>478</c:v>
                </c:pt>
                <c:pt idx="484">
                  <c:v>479</c:v>
                </c:pt>
                <c:pt idx="485">
                  <c:v>480</c:v>
                </c:pt>
                <c:pt idx="486">
                  <c:v>481</c:v>
                </c:pt>
                <c:pt idx="487">
                  <c:v>482</c:v>
                </c:pt>
                <c:pt idx="488">
                  <c:v>483</c:v>
                </c:pt>
                <c:pt idx="489">
                  <c:v>484</c:v>
                </c:pt>
                <c:pt idx="490">
                  <c:v>485</c:v>
                </c:pt>
                <c:pt idx="491">
                  <c:v>486</c:v>
                </c:pt>
                <c:pt idx="492">
                  <c:v>487</c:v>
                </c:pt>
                <c:pt idx="493">
                  <c:v>488</c:v>
                </c:pt>
                <c:pt idx="494">
                  <c:v>489</c:v>
                </c:pt>
                <c:pt idx="495">
                  <c:v>490</c:v>
                </c:pt>
                <c:pt idx="496">
                  <c:v>491</c:v>
                </c:pt>
                <c:pt idx="497">
                  <c:v>492</c:v>
                </c:pt>
                <c:pt idx="498">
                  <c:v>493</c:v>
                </c:pt>
                <c:pt idx="499">
                  <c:v>494</c:v>
                </c:pt>
                <c:pt idx="500">
                  <c:v>495</c:v>
                </c:pt>
                <c:pt idx="501">
                  <c:v>496</c:v>
                </c:pt>
                <c:pt idx="502">
                  <c:v>497</c:v>
                </c:pt>
                <c:pt idx="503">
                  <c:v>498</c:v>
                </c:pt>
                <c:pt idx="504">
                  <c:v>499</c:v>
                </c:pt>
                <c:pt idx="505">
                  <c:v>500</c:v>
                </c:pt>
                <c:pt idx="506">
                  <c:v>501</c:v>
                </c:pt>
                <c:pt idx="507">
                  <c:v>502</c:v>
                </c:pt>
                <c:pt idx="508">
                  <c:v>503</c:v>
                </c:pt>
                <c:pt idx="509">
                  <c:v>504</c:v>
                </c:pt>
                <c:pt idx="510">
                  <c:v>505</c:v>
                </c:pt>
                <c:pt idx="511">
                  <c:v>506</c:v>
                </c:pt>
                <c:pt idx="512">
                  <c:v>507</c:v>
                </c:pt>
                <c:pt idx="513">
                  <c:v>508</c:v>
                </c:pt>
                <c:pt idx="514">
                  <c:v>509</c:v>
                </c:pt>
                <c:pt idx="515">
                  <c:v>510</c:v>
                </c:pt>
                <c:pt idx="516">
                  <c:v>511</c:v>
                </c:pt>
                <c:pt idx="517">
                  <c:v>512</c:v>
                </c:pt>
                <c:pt idx="518">
                  <c:v>513</c:v>
                </c:pt>
                <c:pt idx="519">
                  <c:v>514</c:v>
                </c:pt>
                <c:pt idx="520">
                  <c:v>515</c:v>
                </c:pt>
                <c:pt idx="521">
                  <c:v>516</c:v>
                </c:pt>
                <c:pt idx="522">
                  <c:v>517</c:v>
                </c:pt>
                <c:pt idx="523">
                  <c:v>518</c:v>
                </c:pt>
                <c:pt idx="524">
                  <c:v>519</c:v>
                </c:pt>
                <c:pt idx="525">
                  <c:v>520</c:v>
                </c:pt>
                <c:pt idx="526">
                  <c:v>521</c:v>
                </c:pt>
                <c:pt idx="527">
                  <c:v>522</c:v>
                </c:pt>
                <c:pt idx="528">
                  <c:v>523</c:v>
                </c:pt>
                <c:pt idx="529">
                  <c:v>524</c:v>
                </c:pt>
                <c:pt idx="530">
                  <c:v>525</c:v>
                </c:pt>
                <c:pt idx="531">
                  <c:v>526</c:v>
                </c:pt>
                <c:pt idx="532">
                  <c:v>527</c:v>
                </c:pt>
                <c:pt idx="533">
                  <c:v>528</c:v>
                </c:pt>
                <c:pt idx="534">
                  <c:v>529</c:v>
                </c:pt>
                <c:pt idx="535">
                  <c:v>530</c:v>
                </c:pt>
                <c:pt idx="536">
                  <c:v>531</c:v>
                </c:pt>
                <c:pt idx="537">
                  <c:v>532</c:v>
                </c:pt>
                <c:pt idx="538">
                  <c:v>533</c:v>
                </c:pt>
                <c:pt idx="539">
                  <c:v>534</c:v>
                </c:pt>
                <c:pt idx="540">
                  <c:v>535</c:v>
                </c:pt>
                <c:pt idx="541">
                  <c:v>536</c:v>
                </c:pt>
                <c:pt idx="542">
                  <c:v>537</c:v>
                </c:pt>
                <c:pt idx="543">
                  <c:v>538</c:v>
                </c:pt>
                <c:pt idx="544">
                  <c:v>539</c:v>
                </c:pt>
                <c:pt idx="545">
                  <c:v>540</c:v>
                </c:pt>
                <c:pt idx="546">
                  <c:v>541</c:v>
                </c:pt>
                <c:pt idx="547">
                  <c:v>542</c:v>
                </c:pt>
                <c:pt idx="548">
                  <c:v>543</c:v>
                </c:pt>
                <c:pt idx="549">
                  <c:v>544</c:v>
                </c:pt>
                <c:pt idx="550">
                  <c:v>545</c:v>
                </c:pt>
                <c:pt idx="551">
                  <c:v>546</c:v>
                </c:pt>
                <c:pt idx="552">
                  <c:v>547</c:v>
                </c:pt>
                <c:pt idx="553">
                  <c:v>548</c:v>
                </c:pt>
                <c:pt idx="554">
                  <c:v>549</c:v>
                </c:pt>
                <c:pt idx="555">
                  <c:v>550</c:v>
                </c:pt>
                <c:pt idx="556">
                  <c:v>551</c:v>
                </c:pt>
                <c:pt idx="557">
                  <c:v>552</c:v>
                </c:pt>
                <c:pt idx="558">
                  <c:v>553</c:v>
                </c:pt>
                <c:pt idx="559">
                  <c:v>554</c:v>
                </c:pt>
                <c:pt idx="560">
                  <c:v>555</c:v>
                </c:pt>
                <c:pt idx="561">
                  <c:v>556</c:v>
                </c:pt>
                <c:pt idx="562">
                  <c:v>557</c:v>
                </c:pt>
                <c:pt idx="563">
                  <c:v>558</c:v>
                </c:pt>
                <c:pt idx="564">
                  <c:v>559</c:v>
                </c:pt>
                <c:pt idx="565">
                  <c:v>560</c:v>
                </c:pt>
                <c:pt idx="566">
                  <c:v>561</c:v>
                </c:pt>
                <c:pt idx="567">
                  <c:v>562</c:v>
                </c:pt>
                <c:pt idx="568">
                  <c:v>563</c:v>
                </c:pt>
                <c:pt idx="569">
                  <c:v>564</c:v>
                </c:pt>
                <c:pt idx="570">
                  <c:v>565</c:v>
                </c:pt>
                <c:pt idx="571">
                  <c:v>566</c:v>
                </c:pt>
                <c:pt idx="572">
                  <c:v>567</c:v>
                </c:pt>
                <c:pt idx="573">
                  <c:v>568</c:v>
                </c:pt>
                <c:pt idx="574">
                  <c:v>569</c:v>
                </c:pt>
                <c:pt idx="575">
                  <c:v>570</c:v>
                </c:pt>
                <c:pt idx="576">
                  <c:v>571</c:v>
                </c:pt>
                <c:pt idx="577">
                  <c:v>572</c:v>
                </c:pt>
                <c:pt idx="578">
                  <c:v>573</c:v>
                </c:pt>
                <c:pt idx="579">
                  <c:v>574</c:v>
                </c:pt>
                <c:pt idx="580">
                  <c:v>575</c:v>
                </c:pt>
                <c:pt idx="581">
                  <c:v>576</c:v>
                </c:pt>
                <c:pt idx="582">
                  <c:v>577</c:v>
                </c:pt>
                <c:pt idx="583">
                  <c:v>578</c:v>
                </c:pt>
                <c:pt idx="584">
                  <c:v>579</c:v>
                </c:pt>
                <c:pt idx="585">
                  <c:v>580</c:v>
                </c:pt>
                <c:pt idx="586">
                  <c:v>581</c:v>
                </c:pt>
                <c:pt idx="587">
                  <c:v>582</c:v>
                </c:pt>
                <c:pt idx="588">
                  <c:v>583</c:v>
                </c:pt>
                <c:pt idx="589">
                  <c:v>584</c:v>
                </c:pt>
                <c:pt idx="590">
                  <c:v>585</c:v>
                </c:pt>
                <c:pt idx="591">
                  <c:v>586</c:v>
                </c:pt>
                <c:pt idx="592">
                  <c:v>587</c:v>
                </c:pt>
                <c:pt idx="593">
                  <c:v>588</c:v>
                </c:pt>
                <c:pt idx="594">
                  <c:v>589</c:v>
                </c:pt>
                <c:pt idx="595">
                  <c:v>590</c:v>
                </c:pt>
                <c:pt idx="596">
                  <c:v>591</c:v>
                </c:pt>
                <c:pt idx="597">
                  <c:v>592</c:v>
                </c:pt>
                <c:pt idx="598">
                  <c:v>593</c:v>
                </c:pt>
                <c:pt idx="599">
                  <c:v>594</c:v>
                </c:pt>
                <c:pt idx="600">
                  <c:v>595</c:v>
                </c:pt>
                <c:pt idx="601">
                  <c:v>596</c:v>
                </c:pt>
                <c:pt idx="602">
                  <c:v>597</c:v>
                </c:pt>
                <c:pt idx="603">
                  <c:v>598</c:v>
                </c:pt>
                <c:pt idx="604">
                  <c:v>599</c:v>
                </c:pt>
                <c:pt idx="605">
                  <c:v>600</c:v>
                </c:pt>
                <c:pt idx="606">
                  <c:v>601</c:v>
                </c:pt>
                <c:pt idx="607">
                  <c:v>602</c:v>
                </c:pt>
                <c:pt idx="608">
                  <c:v>603</c:v>
                </c:pt>
                <c:pt idx="609">
                  <c:v>604</c:v>
                </c:pt>
                <c:pt idx="610">
                  <c:v>605</c:v>
                </c:pt>
                <c:pt idx="611">
                  <c:v>606</c:v>
                </c:pt>
                <c:pt idx="612">
                  <c:v>607</c:v>
                </c:pt>
                <c:pt idx="613">
                  <c:v>608</c:v>
                </c:pt>
                <c:pt idx="614">
                  <c:v>609</c:v>
                </c:pt>
                <c:pt idx="615">
                  <c:v>610</c:v>
                </c:pt>
                <c:pt idx="616">
                  <c:v>611</c:v>
                </c:pt>
                <c:pt idx="617">
                  <c:v>612</c:v>
                </c:pt>
                <c:pt idx="618">
                  <c:v>613</c:v>
                </c:pt>
                <c:pt idx="619">
                  <c:v>614</c:v>
                </c:pt>
                <c:pt idx="620">
                  <c:v>615</c:v>
                </c:pt>
                <c:pt idx="621">
                  <c:v>616</c:v>
                </c:pt>
                <c:pt idx="622">
                  <c:v>617</c:v>
                </c:pt>
                <c:pt idx="623">
                  <c:v>618</c:v>
                </c:pt>
                <c:pt idx="624">
                  <c:v>619</c:v>
                </c:pt>
                <c:pt idx="625">
                  <c:v>620</c:v>
                </c:pt>
                <c:pt idx="626">
                  <c:v>621</c:v>
                </c:pt>
                <c:pt idx="627">
                  <c:v>622</c:v>
                </c:pt>
                <c:pt idx="628">
                  <c:v>623</c:v>
                </c:pt>
                <c:pt idx="629">
                  <c:v>624</c:v>
                </c:pt>
                <c:pt idx="630">
                  <c:v>625</c:v>
                </c:pt>
                <c:pt idx="631">
                  <c:v>626</c:v>
                </c:pt>
                <c:pt idx="632">
                  <c:v>627</c:v>
                </c:pt>
                <c:pt idx="633">
                  <c:v>628</c:v>
                </c:pt>
                <c:pt idx="634">
                  <c:v>629</c:v>
                </c:pt>
                <c:pt idx="635">
                  <c:v>630</c:v>
                </c:pt>
                <c:pt idx="636">
                  <c:v>631</c:v>
                </c:pt>
                <c:pt idx="637">
                  <c:v>632</c:v>
                </c:pt>
                <c:pt idx="638">
                  <c:v>633</c:v>
                </c:pt>
                <c:pt idx="639">
                  <c:v>634</c:v>
                </c:pt>
                <c:pt idx="640">
                  <c:v>635</c:v>
                </c:pt>
                <c:pt idx="641">
                  <c:v>636</c:v>
                </c:pt>
                <c:pt idx="642">
                  <c:v>637</c:v>
                </c:pt>
                <c:pt idx="643">
                  <c:v>638</c:v>
                </c:pt>
                <c:pt idx="644">
                  <c:v>639</c:v>
                </c:pt>
                <c:pt idx="645">
                  <c:v>640</c:v>
                </c:pt>
                <c:pt idx="646">
                  <c:v>641</c:v>
                </c:pt>
                <c:pt idx="647">
                  <c:v>642</c:v>
                </c:pt>
                <c:pt idx="648">
                  <c:v>643</c:v>
                </c:pt>
                <c:pt idx="649">
                  <c:v>644</c:v>
                </c:pt>
                <c:pt idx="650">
                  <c:v>645</c:v>
                </c:pt>
                <c:pt idx="651">
                  <c:v>646</c:v>
                </c:pt>
                <c:pt idx="652">
                  <c:v>647</c:v>
                </c:pt>
                <c:pt idx="653">
                  <c:v>648</c:v>
                </c:pt>
                <c:pt idx="654">
                  <c:v>649</c:v>
                </c:pt>
                <c:pt idx="655">
                  <c:v>650</c:v>
                </c:pt>
                <c:pt idx="656">
                  <c:v>651</c:v>
                </c:pt>
                <c:pt idx="657">
                  <c:v>652</c:v>
                </c:pt>
                <c:pt idx="658">
                  <c:v>653</c:v>
                </c:pt>
                <c:pt idx="659">
                  <c:v>654</c:v>
                </c:pt>
                <c:pt idx="660">
                  <c:v>655</c:v>
                </c:pt>
                <c:pt idx="661">
                  <c:v>656</c:v>
                </c:pt>
                <c:pt idx="662">
                  <c:v>657</c:v>
                </c:pt>
                <c:pt idx="663">
                  <c:v>658</c:v>
                </c:pt>
                <c:pt idx="664">
                  <c:v>659</c:v>
                </c:pt>
                <c:pt idx="665">
                  <c:v>660</c:v>
                </c:pt>
                <c:pt idx="666">
                  <c:v>661</c:v>
                </c:pt>
                <c:pt idx="667">
                  <c:v>662</c:v>
                </c:pt>
                <c:pt idx="668">
                  <c:v>663</c:v>
                </c:pt>
                <c:pt idx="669">
                  <c:v>664</c:v>
                </c:pt>
                <c:pt idx="670">
                  <c:v>665</c:v>
                </c:pt>
                <c:pt idx="671">
                  <c:v>666</c:v>
                </c:pt>
                <c:pt idx="672">
                  <c:v>667</c:v>
                </c:pt>
                <c:pt idx="673">
                  <c:v>668</c:v>
                </c:pt>
                <c:pt idx="674">
                  <c:v>669</c:v>
                </c:pt>
                <c:pt idx="675">
                  <c:v>670</c:v>
                </c:pt>
                <c:pt idx="676">
                  <c:v>671</c:v>
                </c:pt>
                <c:pt idx="677">
                  <c:v>672</c:v>
                </c:pt>
                <c:pt idx="678">
                  <c:v>673</c:v>
                </c:pt>
                <c:pt idx="679">
                  <c:v>674</c:v>
                </c:pt>
                <c:pt idx="680">
                  <c:v>675</c:v>
                </c:pt>
                <c:pt idx="681">
                  <c:v>676</c:v>
                </c:pt>
                <c:pt idx="682">
                  <c:v>677</c:v>
                </c:pt>
                <c:pt idx="683">
                  <c:v>678</c:v>
                </c:pt>
                <c:pt idx="684">
                  <c:v>679</c:v>
                </c:pt>
                <c:pt idx="685">
                  <c:v>680</c:v>
                </c:pt>
                <c:pt idx="686">
                  <c:v>681</c:v>
                </c:pt>
                <c:pt idx="687">
                  <c:v>682</c:v>
                </c:pt>
                <c:pt idx="688">
                  <c:v>683</c:v>
                </c:pt>
                <c:pt idx="689">
                  <c:v>684</c:v>
                </c:pt>
                <c:pt idx="690">
                  <c:v>685</c:v>
                </c:pt>
                <c:pt idx="691">
                  <c:v>686</c:v>
                </c:pt>
                <c:pt idx="692">
                  <c:v>687</c:v>
                </c:pt>
                <c:pt idx="693">
                  <c:v>688</c:v>
                </c:pt>
                <c:pt idx="694">
                  <c:v>689</c:v>
                </c:pt>
                <c:pt idx="695">
                  <c:v>690</c:v>
                </c:pt>
                <c:pt idx="696">
                  <c:v>691</c:v>
                </c:pt>
                <c:pt idx="697">
                  <c:v>692</c:v>
                </c:pt>
                <c:pt idx="698">
                  <c:v>693</c:v>
                </c:pt>
                <c:pt idx="699">
                  <c:v>694</c:v>
                </c:pt>
                <c:pt idx="700">
                  <c:v>695</c:v>
                </c:pt>
                <c:pt idx="701">
                  <c:v>696</c:v>
                </c:pt>
                <c:pt idx="702">
                  <c:v>697</c:v>
                </c:pt>
                <c:pt idx="703">
                  <c:v>698</c:v>
                </c:pt>
                <c:pt idx="704">
                  <c:v>699</c:v>
                </c:pt>
                <c:pt idx="705">
                  <c:v>700</c:v>
                </c:pt>
                <c:pt idx="706">
                  <c:v>701</c:v>
                </c:pt>
                <c:pt idx="707">
                  <c:v>702</c:v>
                </c:pt>
                <c:pt idx="708">
                  <c:v>703</c:v>
                </c:pt>
                <c:pt idx="709">
                  <c:v>704</c:v>
                </c:pt>
                <c:pt idx="710">
                  <c:v>705</c:v>
                </c:pt>
                <c:pt idx="711">
                  <c:v>706</c:v>
                </c:pt>
                <c:pt idx="712">
                  <c:v>707</c:v>
                </c:pt>
                <c:pt idx="713">
                  <c:v>708</c:v>
                </c:pt>
                <c:pt idx="714">
                  <c:v>709</c:v>
                </c:pt>
                <c:pt idx="715">
                  <c:v>710</c:v>
                </c:pt>
                <c:pt idx="716">
                  <c:v>711</c:v>
                </c:pt>
                <c:pt idx="717">
                  <c:v>712</c:v>
                </c:pt>
                <c:pt idx="718">
                  <c:v>713</c:v>
                </c:pt>
                <c:pt idx="719">
                  <c:v>714</c:v>
                </c:pt>
                <c:pt idx="720">
                  <c:v>715</c:v>
                </c:pt>
                <c:pt idx="721">
                  <c:v>716</c:v>
                </c:pt>
                <c:pt idx="722">
                  <c:v>717</c:v>
                </c:pt>
                <c:pt idx="723">
                  <c:v>718</c:v>
                </c:pt>
                <c:pt idx="724">
                  <c:v>719</c:v>
                </c:pt>
                <c:pt idx="725">
                  <c:v>720</c:v>
                </c:pt>
                <c:pt idx="726">
                  <c:v>721</c:v>
                </c:pt>
                <c:pt idx="727">
                  <c:v>722</c:v>
                </c:pt>
                <c:pt idx="728">
                  <c:v>723</c:v>
                </c:pt>
                <c:pt idx="729">
                  <c:v>724</c:v>
                </c:pt>
                <c:pt idx="730">
                  <c:v>725</c:v>
                </c:pt>
                <c:pt idx="731">
                  <c:v>726</c:v>
                </c:pt>
                <c:pt idx="732">
                  <c:v>727</c:v>
                </c:pt>
                <c:pt idx="733">
                  <c:v>728</c:v>
                </c:pt>
                <c:pt idx="734">
                  <c:v>729</c:v>
                </c:pt>
                <c:pt idx="735">
                  <c:v>730</c:v>
                </c:pt>
              </c:strCache>
            </c:strRef>
          </c:xVal>
          <c:yVal>
            <c:numRef>
              <c:f>Cálculos!$BZ:$BZ</c:f>
              <c:numCache>
                <c:formatCode>General</c:formatCode>
                <c:ptCount val="1048576"/>
                <c:pt idx="4">
                  <c:v>0</c:v>
                </c:pt>
                <c:pt idx="6" formatCode="0.0000">
                  <c:v>0</c:v>
                </c:pt>
                <c:pt idx="7" formatCode="0.0000">
                  <c:v>0</c:v>
                </c:pt>
                <c:pt idx="8" formatCode="0.0000">
                  <c:v>0</c:v>
                </c:pt>
                <c:pt idx="9" formatCode="0.0000">
                  <c:v>0</c:v>
                </c:pt>
                <c:pt idx="10" formatCode="0.0000">
                  <c:v>0</c:v>
                </c:pt>
                <c:pt idx="11" formatCode="0.0000">
                  <c:v>0</c:v>
                </c:pt>
                <c:pt idx="12" formatCode="0.0000">
                  <c:v>0</c:v>
                </c:pt>
                <c:pt idx="13" formatCode="0.0000">
                  <c:v>0</c:v>
                </c:pt>
                <c:pt idx="14" formatCode="0.0000">
                  <c:v>0</c:v>
                </c:pt>
                <c:pt idx="15" formatCode="0.0000">
                  <c:v>0</c:v>
                </c:pt>
                <c:pt idx="16" formatCode="0.0000">
                  <c:v>0</c:v>
                </c:pt>
                <c:pt idx="17" formatCode="0.0000">
                  <c:v>0</c:v>
                </c:pt>
                <c:pt idx="18" formatCode="0.0000">
                  <c:v>0</c:v>
                </c:pt>
                <c:pt idx="19" formatCode="0.0000">
                  <c:v>0</c:v>
                </c:pt>
                <c:pt idx="20" formatCode="0.0000">
                  <c:v>0</c:v>
                </c:pt>
                <c:pt idx="21" formatCode="0.0000">
                  <c:v>0</c:v>
                </c:pt>
                <c:pt idx="22" formatCode="0.0000">
                  <c:v>0</c:v>
                </c:pt>
                <c:pt idx="23" formatCode="0.0000">
                  <c:v>0</c:v>
                </c:pt>
                <c:pt idx="24" formatCode="0.0000">
                  <c:v>0</c:v>
                </c:pt>
                <c:pt idx="25" formatCode="0.0000">
                  <c:v>0</c:v>
                </c:pt>
                <c:pt idx="26" formatCode="0.0000">
                  <c:v>0</c:v>
                </c:pt>
                <c:pt idx="27" formatCode="0.0000">
                  <c:v>0</c:v>
                </c:pt>
                <c:pt idx="28" formatCode="0.0000">
                  <c:v>0</c:v>
                </c:pt>
                <c:pt idx="29" formatCode="0.0000">
                  <c:v>0</c:v>
                </c:pt>
                <c:pt idx="30" formatCode="0.0000">
                  <c:v>0</c:v>
                </c:pt>
                <c:pt idx="31" formatCode="0.0000">
                  <c:v>0</c:v>
                </c:pt>
                <c:pt idx="32" formatCode="0.0000">
                  <c:v>0</c:v>
                </c:pt>
                <c:pt idx="33" formatCode="0.0000">
                  <c:v>0</c:v>
                </c:pt>
                <c:pt idx="34" formatCode="0.0000">
                  <c:v>0</c:v>
                </c:pt>
                <c:pt idx="35" formatCode="0.0000">
                  <c:v>0</c:v>
                </c:pt>
                <c:pt idx="36" formatCode="0.0000">
                  <c:v>0</c:v>
                </c:pt>
                <c:pt idx="37" formatCode="0.0000">
                  <c:v>0</c:v>
                </c:pt>
                <c:pt idx="38" formatCode="0.0000">
                  <c:v>0</c:v>
                </c:pt>
                <c:pt idx="39" formatCode="0.0000">
                  <c:v>0</c:v>
                </c:pt>
                <c:pt idx="40" formatCode="0.0000">
                  <c:v>0</c:v>
                </c:pt>
                <c:pt idx="41" formatCode="0.0000">
                  <c:v>0</c:v>
                </c:pt>
                <c:pt idx="42" formatCode="0.0000">
                  <c:v>0</c:v>
                </c:pt>
                <c:pt idx="43" formatCode="0.0000">
                  <c:v>0</c:v>
                </c:pt>
                <c:pt idx="44" formatCode="0.0000">
                  <c:v>0</c:v>
                </c:pt>
                <c:pt idx="45" formatCode="0.0000">
                  <c:v>0</c:v>
                </c:pt>
                <c:pt idx="46" formatCode="0.0000">
                  <c:v>9.7224096077093668E-3</c:v>
                </c:pt>
                <c:pt idx="47" formatCode="0.0000">
                  <c:v>0</c:v>
                </c:pt>
                <c:pt idx="48" formatCode="0.0000">
                  <c:v>0</c:v>
                </c:pt>
                <c:pt idx="49" formatCode="0.0000">
                  <c:v>0</c:v>
                </c:pt>
                <c:pt idx="50" formatCode="0.0000">
                  <c:v>0</c:v>
                </c:pt>
                <c:pt idx="51" formatCode="0.0000">
                  <c:v>0</c:v>
                </c:pt>
                <c:pt idx="52" formatCode="0.0000">
                  <c:v>0</c:v>
                </c:pt>
                <c:pt idx="53" formatCode="0.0000">
                  <c:v>0</c:v>
                </c:pt>
                <c:pt idx="54" formatCode="0.0000">
                  <c:v>0</c:v>
                </c:pt>
                <c:pt idx="55" formatCode="0.0000">
                  <c:v>0</c:v>
                </c:pt>
                <c:pt idx="56" formatCode="0.0000">
                  <c:v>4.7167351392663918E-2</c:v>
                </c:pt>
                <c:pt idx="57" formatCode="0.0000">
                  <c:v>0</c:v>
                </c:pt>
                <c:pt idx="58" formatCode="0.0000">
                  <c:v>0</c:v>
                </c:pt>
                <c:pt idx="59" formatCode="0.0000">
                  <c:v>0.1355204471697915</c:v>
                </c:pt>
                <c:pt idx="60" formatCode="0.0000">
                  <c:v>0</c:v>
                </c:pt>
                <c:pt idx="61" formatCode="0.0000">
                  <c:v>0</c:v>
                </c:pt>
                <c:pt idx="62" formatCode="0.0000">
                  <c:v>0</c:v>
                </c:pt>
                <c:pt idx="63" formatCode="0.0000">
                  <c:v>0</c:v>
                </c:pt>
                <c:pt idx="64" formatCode="0.0000">
                  <c:v>0</c:v>
                </c:pt>
                <c:pt idx="65" formatCode="0.0000">
                  <c:v>0</c:v>
                </c:pt>
                <c:pt idx="66" formatCode="0.0000">
                  <c:v>0</c:v>
                </c:pt>
                <c:pt idx="67" formatCode="0.0000">
                  <c:v>0</c:v>
                </c:pt>
                <c:pt idx="68" formatCode="0.0000">
                  <c:v>0</c:v>
                </c:pt>
                <c:pt idx="69" formatCode="0.0000">
                  <c:v>0</c:v>
                </c:pt>
                <c:pt idx="70" formatCode="0.0000">
                  <c:v>0</c:v>
                </c:pt>
                <c:pt idx="71" formatCode="0.0000">
                  <c:v>0</c:v>
                </c:pt>
                <c:pt idx="72" formatCode="0.0000">
                  <c:v>0.36462707865377508</c:v>
                </c:pt>
                <c:pt idx="73" formatCode="0.0000">
                  <c:v>0</c:v>
                </c:pt>
                <c:pt idx="74" formatCode="0.0000">
                  <c:v>0</c:v>
                </c:pt>
                <c:pt idx="75" formatCode="0.0000">
                  <c:v>0</c:v>
                </c:pt>
                <c:pt idx="76" formatCode="0.0000">
                  <c:v>0</c:v>
                </c:pt>
                <c:pt idx="77" formatCode="0.0000">
                  <c:v>0</c:v>
                </c:pt>
                <c:pt idx="78" formatCode="0.0000">
                  <c:v>0</c:v>
                </c:pt>
                <c:pt idx="79" formatCode="0.0000">
                  <c:v>0</c:v>
                </c:pt>
                <c:pt idx="80" formatCode="0.0000">
                  <c:v>0</c:v>
                </c:pt>
                <c:pt idx="81" formatCode="0.0000">
                  <c:v>0</c:v>
                </c:pt>
                <c:pt idx="82" formatCode="0.0000">
                  <c:v>0</c:v>
                </c:pt>
                <c:pt idx="83" formatCode="0.0000">
                  <c:v>0</c:v>
                </c:pt>
                <c:pt idx="84" formatCode="0.0000">
                  <c:v>0</c:v>
                </c:pt>
                <c:pt idx="85" formatCode="0.0000">
                  <c:v>0</c:v>
                </c:pt>
                <c:pt idx="86" formatCode="0.0000">
                  <c:v>0</c:v>
                </c:pt>
                <c:pt idx="87" formatCode="0.0000">
                  <c:v>0</c:v>
                </c:pt>
                <c:pt idx="88" formatCode="0.0000">
                  <c:v>0</c:v>
                </c:pt>
                <c:pt idx="89" formatCode="0.0000">
                  <c:v>0</c:v>
                </c:pt>
                <c:pt idx="90" formatCode="0.0000">
                  <c:v>0</c:v>
                </c:pt>
                <c:pt idx="91" formatCode="0.0000">
                  <c:v>0</c:v>
                </c:pt>
                <c:pt idx="92" formatCode="0.0000">
                  <c:v>0</c:v>
                </c:pt>
                <c:pt idx="93" formatCode="0.0000">
                  <c:v>0</c:v>
                </c:pt>
                <c:pt idx="94" formatCode="0.0000">
                  <c:v>0</c:v>
                </c:pt>
                <c:pt idx="95" formatCode="0.0000">
                  <c:v>0</c:v>
                </c:pt>
                <c:pt idx="96" formatCode="0.0000">
                  <c:v>0</c:v>
                </c:pt>
                <c:pt idx="97" formatCode="0.0000">
                  <c:v>0</c:v>
                </c:pt>
                <c:pt idx="98" formatCode="0.0000">
                  <c:v>0</c:v>
                </c:pt>
                <c:pt idx="99" formatCode="0.0000">
                  <c:v>0</c:v>
                </c:pt>
                <c:pt idx="100" formatCode="0.0000">
                  <c:v>0</c:v>
                </c:pt>
                <c:pt idx="101" formatCode="0.0000">
                  <c:v>0</c:v>
                </c:pt>
                <c:pt idx="102" formatCode="0.0000">
                  <c:v>0</c:v>
                </c:pt>
                <c:pt idx="103" formatCode="0.0000">
                  <c:v>0</c:v>
                </c:pt>
                <c:pt idx="104" formatCode="0.0000">
                  <c:v>0</c:v>
                </c:pt>
                <c:pt idx="105" formatCode="0.0000">
                  <c:v>0</c:v>
                </c:pt>
                <c:pt idx="106" formatCode="0.0000">
                  <c:v>0</c:v>
                </c:pt>
                <c:pt idx="107" formatCode="0.0000">
                  <c:v>0</c:v>
                </c:pt>
                <c:pt idx="108" formatCode="0.0000">
                  <c:v>0</c:v>
                </c:pt>
                <c:pt idx="109" formatCode="0.0000">
                  <c:v>0</c:v>
                </c:pt>
                <c:pt idx="110" formatCode="0.0000">
                  <c:v>0</c:v>
                </c:pt>
                <c:pt idx="111" formatCode="0.0000">
                  <c:v>0</c:v>
                </c:pt>
                <c:pt idx="112" formatCode="0.0000">
                  <c:v>0</c:v>
                </c:pt>
                <c:pt idx="113" formatCode="0.0000">
                  <c:v>0</c:v>
                </c:pt>
                <c:pt idx="114" formatCode="0.0000">
                  <c:v>0</c:v>
                </c:pt>
                <c:pt idx="115" formatCode="0.0000">
                  <c:v>0</c:v>
                </c:pt>
                <c:pt idx="116" formatCode="0.0000">
                  <c:v>0</c:v>
                </c:pt>
                <c:pt idx="117" formatCode="0.0000">
                  <c:v>0</c:v>
                </c:pt>
                <c:pt idx="118" formatCode="0.0000">
                  <c:v>0</c:v>
                </c:pt>
                <c:pt idx="119" formatCode="0.0000">
                  <c:v>0</c:v>
                </c:pt>
                <c:pt idx="120" formatCode="0.0000">
                  <c:v>0</c:v>
                </c:pt>
                <c:pt idx="121" formatCode="0.0000">
                  <c:v>0</c:v>
                </c:pt>
                <c:pt idx="122" formatCode="0.0000">
                  <c:v>0</c:v>
                </c:pt>
                <c:pt idx="123" formatCode="0.0000">
                  <c:v>0</c:v>
                </c:pt>
                <c:pt idx="124" formatCode="0.0000">
                  <c:v>0</c:v>
                </c:pt>
                <c:pt idx="125" formatCode="0.0000">
                  <c:v>0</c:v>
                </c:pt>
                <c:pt idx="126" formatCode="0.0000">
                  <c:v>0</c:v>
                </c:pt>
                <c:pt idx="127" formatCode="0.0000">
                  <c:v>0</c:v>
                </c:pt>
                <c:pt idx="128" formatCode="0.0000">
                  <c:v>0</c:v>
                </c:pt>
                <c:pt idx="129" formatCode="0.0000">
                  <c:v>0</c:v>
                </c:pt>
                <c:pt idx="130" formatCode="0.0000">
                  <c:v>0</c:v>
                </c:pt>
                <c:pt idx="131" formatCode="0.0000">
                  <c:v>0</c:v>
                </c:pt>
                <c:pt idx="132" formatCode="0.0000">
                  <c:v>0</c:v>
                </c:pt>
                <c:pt idx="133" formatCode="0.0000">
                  <c:v>0</c:v>
                </c:pt>
                <c:pt idx="134" formatCode="0.0000">
                  <c:v>0</c:v>
                </c:pt>
                <c:pt idx="135" formatCode="0.0000">
                  <c:v>0</c:v>
                </c:pt>
                <c:pt idx="136" formatCode="0.0000">
                  <c:v>0</c:v>
                </c:pt>
                <c:pt idx="137" formatCode="0.0000">
                  <c:v>0</c:v>
                </c:pt>
                <c:pt idx="138" formatCode="0.0000">
                  <c:v>0</c:v>
                </c:pt>
                <c:pt idx="139" formatCode="0.0000">
                  <c:v>0</c:v>
                </c:pt>
                <c:pt idx="140" formatCode="0.0000">
                  <c:v>0</c:v>
                </c:pt>
                <c:pt idx="141" formatCode="0.0000">
                  <c:v>0</c:v>
                </c:pt>
                <c:pt idx="142" formatCode="0.0000">
                  <c:v>0</c:v>
                </c:pt>
                <c:pt idx="143" formatCode="0.0000">
                  <c:v>0</c:v>
                </c:pt>
                <c:pt idx="144" formatCode="0.0000">
                  <c:v>0</c:v>
                </c:pt>
                <c:pt idx="145" formatCode="0.0000">
                  <c:v>0</c:v>
                </c:pt>
                <c:pt idx="146" formatCode="0.0000">
                  <c:v>0</c:v>
                </c:pt>
                <c:pt idx="147" formatCode="0.0000">
                  <c:v>0</c:v>
                </c:pt>
                <c:pt idx="148" formatCode="0.0000">
                  <c:v>0</c:v>
                </c:pt>
                <c:pt idx="149" formatCode="0.0000">
                  <c:v>0</c:v>
                </c:pt>
                <c:pt idx="150" formatCode="0.0000">
                  <c:v>0</c:v>
                </c:pt>
                <c:pt idx="151" formatCode="0.0000">
                  <c:v>0</c:v>
                </c:pt>
                <c:pt idx="152" formatCode="0.0000">
                  <c:v>0</c:v>
                </c:pt>
                <c:pt idx="153" formatCode="0.0000">
                  <c:v>0</c:v>
                </c:pt>
                <c:pt idx="154" formatCode="0.0000">
                  <c:v>0</c:v>
                </c:pt>
                <c:pt idx="155" formatCode="0.0000">
                  <c:v>0</c:v>
                </c:pt>
                <c:pt idx="156" formatCode="0.0000">
                  <c:v>0</c:v>
                </c:pt>
                <c:pt idx="157" formatCode="0.0000">
                  <c:v>0</c:v>
                </c:pt>
                <c:pt idx="158" formatCode="0.0000">
                  <c:v>0</c:v>
                </c:pt>
                <c:pt idx="159" formatCode="0.0000">
                  <c:v>0</c:v>
                </c:pt>
                <c:pt idx="160" formatCode="0.0000">
                  <c:v>0</c:v>
                </c:pt>
                <c:pt idx="161" formatCode="0.0000">
                  <c:v>0</c:v>
                </c:pt>
                <c:pt idx="162" formatCode="0.0000">
                  <c:v>0</c:v>
                </c:pt>
                <c:pt idx="163" formatCode="0.0000">
                  <c:v>0</c:v>
                </c:pt>
                <c:pt idx="164" formatCode="0.0000">
                  <c:v>0</c:v>
                </c:pt>
                <c:pt idx="165" formatCode="0.0000">
                  <c:v>0</c:v>
                </c:pt>
                <c:pt idx="166" formatCode="0.0000">
                  <c:v>0</c:v>
                </c:pt>
                <c:pt idx="167" formatCode="0.0000">
                  <c:v>0</c:v>
                </c:pt>
                <c:pt idx="168" formatCode="0.0000">
                  <c:v>0</c:v>
                </c:pt>
                <c:pt idx="169" formatCode="0.0000">
                  <c:v>0</c:v>
                </c:pt>
                <c:pt idx="170" formatCode="0.0000">
                  <c:v>0</c:v>
                </c:pt>
                <c:pt idx="171" formatCode="0.0000">
                  <c:v>0</c:v>
                </c:pt>
                <c:pt idx="172" formatCode="0.0000">
                  <c:v>0</c:v>
                </c:pt>
                <c:pt idx="173" formatCode="0.0000">
                  <c:v>0</c:v>
                </c:pt>
                <c:pt idx="174" formatCode="0.0000">
                  <c:v>0</c:v>
                </c:pt>
                <c:pt idx="175" formatCode="0.0000">
                  <c:v>0</c:v>
                </c:pt>
                <c:pt idx="176" formatCode="0.0000">
                  <c:v>0</c:v>
                </c:pt>
                <c:pt idx="177" formatCode="0.0000">
                  <c:v>0</c:v>
                </c:pt>
                <c:pt idx="178" formatCode="0.0000">
                  <c:v>0</c:v>
                </c:pt>
                <c:pt idx="179" formatCode="0.0000">
                  <c:v>0</c:v>
                </c:pt>
                <c:pt idx="180" formatCode="0.0000">
                  <c:v>0</c:v>
                </c:pt>
                <c:pt idx="181" formatCode="0.0000">
                  <c:v>0</c:v>
                </c:pt>
                <c:pt idx="182" formatCode="0.0000">
                  <c:v>0</c:v>
                </c:pt>
                <c:pt idx="183" formatCode="0.0000">
                  <c:v>0</c:v>
                </c:pt>
                <c:pt idx="184" formatCode="0.0000">
                  <c:v>0</c:v>
                </c:pt>
                <c:pt idx="185" formatCode="0.0000">
                  <c:v>0</c:v>
                </c:pt>
                <c:pt idx="186" formatCode="0.0000">
                  <c:v>0</c:v>
                </c:pt>
                <c:pt idx="187" formatCode="0.0000">
                  <c:v>0</c:v>
                </c:pt>
                <c:pt idx="188" formatCode="0.0000">
                  <c:v>0</c:v>
                </c:pt>
                <c:pt idx="189" formatCode="0.0000">
                  <c:v>0</c:v>
                </c:pt>
                <c:pt idx="190" formatCode="0.0000">
                  <c:v>0</c:v>
                </c:pt>
                <c:pt idx="191" formatCode="0.0000">
                  <c:v>0</c:v>
                </c:pt>
                <c:pt idx="192" formatCode="0.0000">
                  <c:v>0</c:v>
                </c:pt>
                <c:pt idx="193" formatCode="0.0000">
                  <c:v>0</c:v>
                </c:pt>
                <c:pt idx="194" formatCode="0.0000">
                  <c:v>0</c:v>
                </c:pt>
                <c:pt idx="195" formatCode="0.0000">
                  <c:v>0</c:v>
                </c:pt>
                <c:pt idx="196" formatCode="0.0000">
                  <c:v>0</c:v>
                </c:pt>
                <c:pt idx="197" formatCode="0.0000">
                  <c:v>0</c:v>
                </c:pt>
                <c:pt idx="198" formatCode="0.0000">
                  <c:v>0</c:v>
                </c:pt>
                <c:pt idx="199" formatCode="0.0000">
                  <c:v>0</c:v>
                </c:pt>
                <c:pt idx="200" formatCode="0.0000">
                  <c:v>0</c:v>
                </c:pt>
                <c:pt idx="201" formatCode="0.0000">
                  <c:v>0</c:v>
                </c:pt>
                <c:pt idx="202" formatCode="0.0000">
                  <c:v>0</c:v>
                </c:pt>
                <c:pt idx="203" formatCode="0.0000">
                  <c:v>0</c:v>
                </c:pt>
                <c:pt idx="204" formatCode="0.0000">
                  <c:v>0</c:v>
                </c:pt>
                <c:pt idx="205" formatCode="0.0000">
                  <c:v>0</c:v>
                </c:pt>
                <c:pt idx="206" formatCode="0.0000">
                  <c:v>3.3858176813731717E-4</c:v>
                </c:pt>
                <c:pt idx="207" formatCode="0.0000">
                  <c:v>3.3787406693440891E-4</c:v>
                </c:pt>
                <c:pt idx="208" formatCode="0.0000">
                  <c:v>0</c:v>
                </c:pt>
                <c:pt idx="209" formatCode="0.0000">
                  <c:v>0</c:v>
                </c:pt>
                <c:pt idx="210" formatCode="0.0000">
                  <c:v>0</c:v>
                </c:pt>
                <c:pt idx="211" formatCode="0.0000">
                  <c:v>0</c:v>
                </c:pt>
                <c:pt idx="212" formatCode="0.0000">
                  <c:v>0</c:v>
                </c:pt>
                <c:pt idx="213" formatCode="0.0000">
                  <c:v>0</c:v>
                </c:pt>
                <c:pt idx="214" formatCode="0.0000">
                  <c:v>0</c:v>
                </c:pt>
                <c:pt idx="215" formatCode="0.0000">
                  <c:v>0</c:v>
                </c:pt>
                <c:pt idx="216" formatCode="0.0000">
                  <c:v>0</c:v>
                </c:pt>
                <c:pt idx="217" formatCode="0.0000">
                  <c:v>0</c:v>
                </c:pt>
                <c:pt idx="218" formatCode="0.0000">
                  <c:v>0</c:v>
                </c:pt>
                <c:pt idx="219" formatCode="0.0000">
                  <c:v>0</c:v>
                </c:pt>
                <c:pt idx="220" formatCode="0.0000">
                  <c:v>0</c:v>
                </c:pt>
                <c:pt idx="221" formatCode="0.0000">
                  <c:v>0</c:v>
                </c:pt>
                <c:pt idx="222" formatCode="0.0000">
                  <c:v>0</c:v>
                </c:pt>
                <c:pt idx="223" formatCode="0.0000">
                  <c:v>0</c:v>
                </c:pt>
                <c:pt idx="224" formatCode="0.0000">
                  <c:v>0</c:v>
                </c:pt>
                <c:pt idx="225" formatCode="0.0000">
                  <c:v>0</c:v>
                </c:pt>
                <c:pt idx="226" formatCode="0.0000">
                  <c:v>0</c:v>
                </c:pt>
                <c:pt idx="227" formatCode="0.0000">
                  <c:v>0</c:v>
                </c:pt>
                <c:pt idx="228" formatCode="0.0000">
                  <c:v>0</c:v>
                </c:pt>
                <c:pt idx="229" formatCode="0.0000">
                  <c:v>0</c:v>
                </c:pt>
                <c:pt idx="230" formatCode="0.0000">
                  <c:v>0</c:v>
                </c:pt>
                <c:pt idx="231" formatCode="0.0000">
                  <c:v>0</c:v>
                </c:pt>
                <c:pt idx="232" formatCode="0.0000">
                  <c:v>0</c:v>
                </c:pt>
                <c:pt idx="233" formatCode="0.0000">
                  <c:v>0</c:v>
                </c:pt>
                <c:pt idx="234" formatCode="0.0000">
                  <c:v>8.6390814224520989E-7</c:v>
                </c:pt>
                <c:pt idx="235" formatCode="0.0000">
                  <c:v>0</c:v>
                </c:pt>
                <c:pt idx="236" formatCode="0.0000">
                  <c:v>0</c:v>
                </c:pt>
                <c:pt idx="237" formatCode="0.0000">
                  <c:v>0</c:v>
                </c:pt>
                <c:pt idx="238" formatCode="0.0000">
                  <c:v>0</c:v>
                </c:pt>
                <c:pt idx="239" formatCode="0.0000">
                  <c:v>0</c:v>
                </c:pt>
                <c:pt idx="240" formatCode="0.0000">
                  <c:v>0</c:v>
                </c:pt>
                <c:pt idx="241" formatCode="0.0000">
                  <c:v>0</c:v>
                </c:pt>
                <c:pt idx="242" formatCode="0.0000">
                  <c:v>0</c:v>
                </c:pt>
                <c:pt idx="243" formatCode="0.0000">
                  <c:v>0</c:v>
                </c:pt>
                <c:pt idx="244" formatCode="0.0000">
                  <c:v>0</c:v>
                </c:pt>
                <c:pt idx="245" formatCode="0.0000">
                  <c:v>0</c:v>
                </c:pt>
                <c:pt idx="246" formatCode="0.0000">
                  <c:v>0</c:v>
                </c:pt>
                <c:pt idx="247" formatCode="0.0000">
                  <c:v>0</c:v>
                </c:pt>
                <c:pt idx="248" formatCode="0.0000">
                  <c:v>0</c:v>
                </c:pt>
                <c:pt idx="249" formatCode="0.0000">
                  <c:v>0</c:v>
                </c:pt>
                <c:pt idx="250" formatCode="0.0000">
                  <c:v>0</c:v>
                </c:pt>
                <c:pt idx="251" formatCode="0.0000">
                  <c:v>0</c:v>
                </c:pt>
                <c:pt idx="252" formatCode="0.0000">
                  <c:v>0</c:v>
                </c:pt>
                <c:pt idx="253" formatCode="0.0000">
                  <c:v>0</c:v>
                </c:pt>
                <c:pt idx="254" formatCode="0.0000">
                  <c:v>0</c:v>
                </c:pt>
                <c:pt idx="255" formatCode="0.0000">
                  <c:v>0</c:v>
                </c:pt>
                <c:pt idx="256" formatCode="0.0000">
                  <c:v>0</c:v>
                </c:pt>
                <c:pt idx="257" formatCode="0.0000">
                  <c:v>0</c:v>
                </c:pt>
                <c:pt idx="258" formatCode="0.0000">
                  <c:v>0</c:v>
                </c:pt>
                <c:pt idx="259" formatCode="0.0000">
                  <c:v>0</c:v>
                </c:pt>
                <c:pt idx="260" formatCode="0.0000">
                  <c:v>0</c:v>
                </c:pt>
                <c:pt idx="261" formatCode="0.0000">
                  <c:v>0</c:v>
                </c:pt>
                <c:pt idx="262" formatCode="0.0000">
                  <c:v>0</c:v>
                </c:pt>
                <c:pt idx="263" formatCode="0.0000">
                  <c:v>0</c:v>
                </c:pt>
                <c:pt idx="264" formatCode="0.0000">
                  <c:v>0</c:v>
                </c:pt>
                <c:pt idx="265" formatCode="0.0000">
                  <c:v>0</c:v>
                </c:pt>
                <c:pt idx="266" formatCode="0.0000">
                  <c:v>0</c:v>
                </c:pt>
                <c:pt idx="267" formatCode="0.0000">
                  <c:v>0</c:v>
                </c:pt>
                <c:pt idx="268" formatCode="0.0000">
                  <c:v>0</c:v>
                </c:pt>
                <c:pt idx="269" formatCode="0.0000">
                  <c:v>0</c:v>
                </c:pt>
                <c:pt idx="270" formatCode="0.0000">
                  <c:v>0</c:v>
                </c:pt>
                <c:pt idx="271" formatCode="0.0000">
                  <c:v>0</c:v>
                </c:pt>
                <c:pt idx="272" formatCode="0.0000">
                  <c:v>0</c:v>
                </c:pt>
                <c:pt idx="273" formatCode="0.0000">
                  <c:v>1.3900404253315733E-4</c:v>
                </c:pt>
                <c:pt idx="274" formatCode="0.0000">
                  <c:v>0</c:v>
                </c:pt>
                <c:pt idx="275" formatCode="0.0000">
                  <c:v>0</c:v>
                </c:pt>
                <c:pt idx="276" formatCode="0.0000">
                  <c:v>0</c:v>
                </c:pt>
                <c:pt idx="277" formatCode="0.0000">
                  <c:v>0</c:v>
                </c:pt>
                <c:pt idx="278" formatCode="0.0000">
                  <c:v>0</c:v>
                </c:pt>
                <c:pt idx="279" formatCode="0.0000">
                  <c:v>0</c:v>
                </c:pt>
                <c:pt idx="280" formatCode="0.0000">
                  <c:v>0</c:v>
                </c:pt>
                <c:pt idx="281" formatCode="0.0000">
                  <c:v>0</c:v>
                </c:pt>
                <c:pt idx="282" formatCode="0.0000">
                  <c:v>0</c:v>
                </c:pt>
                <c:pt idx="283" formatCode="0.0000">
                  <c:v>0</c:v>
                </c:pt>
                <c:pt idx="284" formatCode="0.0000">
                  <c:v>0</c:v>
                </c:pt>
                <c:pt idx="285" formatCode="0.0000">
                  <c:v>0</c:v>
                </c:pt>
                <c:pt idx="286" formatCode="0.0000">
                  <c:v>0</c:v>
                </c:pt>
                <c:pt idx="287" formatCode="0.0000">
                  <c:v>0</c:v>
                </c:pt>
                <c:pt idx="288" formatCode="0.0000">
                  <c:v>0</c:v>
                </c:pt>
                <c:pt idx="289" formatCode="0.0000">
                  <c:v>0</c:v>
                </c:pt>
                <c:pt idx="290" formatCode="0.0000">
                  <c:v>1.133404593212933E-3</c:v>
                </c:pt>
                <c:pt idx="291" formatCode="0.0000">
                  <c:v>8.6390814224520989E-7</c:v>
                </c:pt>
                <c:pt idx="292" formatCode="0.0000">
                  <c:v>0</c:v>
                </c:pt>
                <c:pt idx="293" formatCode="0.0000">
                  <c:v>0</c:v>
                </c:pt>
                <c:pt idx="294" formatCode="0.0000">
                  <c:v>0</c:v>
                </c:pt>
                <c:pt idx="295" formatCode="0.0000">
                  <c:v>0</c:v>
                </c:pt>
                <c:pt idx="296" formatCode="0.0000">
                  <c:v>0</c:v>
                </c:pt>
                <c:pt idx="297" formatCode="0.0000">
                  <c:v>0</c:v>
                </c:pt>
                <c:pt idx="298" formatCode="0.0000">
                  <c:v>0</c:v>
                </c:pt>
                <c:pt idx="299" formatCode="0.0000">
                  <c:v>0</c:v>
                </c:pt>
                <c:pt idx="300" formatCode="0.0000">
                  <c:v>0</c:v>
                </c:pt>
                <c:pt idx="301" formatCode="0.0000">
                  <c:v>0</c:v>
                </c:pt>
                <c:pt idx="302" formatCode="0.0000">
                  <c:v>0</c:v>
                </c:pt>
                <c:pt idx="303" formatCode="0.0000">
                  <c:v>0</c:v>
                </c:pt>
                <c:pt idx="304" formatCode="0.0000">
                  <c:v>0</c:v>
                </c:pt>
                <c:pt idx="305" formatCode="0.0000">
                  <c:v>0</c:v>
                </c:pt>
                <c:pt idx="306" formatCode="0.0000">
                  <c:v>0</c:v>
                </c:pt>
                <c:pt idx="307" formatCode="0.0000">
                  <c:v>0</c:v>
                </c:pt>
                <c:pt idx="308" formatCode="0.0000">
                  <c:v>0</c:v>
                </c:pt>
                <c:pt idx="309" formatCode="0.0000">
                  <c:v>0</c:v>
                </c:pt>
                <c:pt idx="310" formatCode="0.0000">
                  <c:v>0</c:v>
                </c:pt>
                <c:pt idx="311" formatCode="0.0000">
                  <c:v>0</c:v>
                </c:pt>
                <c:pt idx="312" formatCode="0.0000">
                  <c:v>0</c:v>
                </c:pt>
                <c:pt idx="313" formatCode="0.0000">
                  <c:v>0</c:v>
                </c:pt>
                <c:pt idx="314" formatCode="0.0000">
                  <c:v>0</c:v>
                </c:pt>
                <c:pt idx="315" formatCode="0.0000">
                  <c:v>0</c:v>
                </c:pt>
                <c:pt idx="316" formatCode="0.0000">
                  <c:v>0</c:v>
                </c:pt>
                <c:pt idx="317" formatCode="0.0000">
                  <c:v>0</c:v>
                </c:pt>
                <c:pt idx="318" formatCode="0.0000">
                  <c:v>0</c:v>
                </c:pt>
                <c:pt idx="319" formatCode="0.0000">
                  <c:v>0</c:v>
                </c:pt>
                <c:pt idx="320" formatCode="0.0000">
                  <c:v>0</c:v>
                </c:pt>
                <c:pt idx="321" formatCode="0.0000">
                  <c:v>0</c:v>
                </c:pt>
                <c:pt idx="322" formatCode="0.0000">
                  <c:v>0</c:v>
                </c:pt>
                <c:pt idx="323" formatCode="0.0000">
                  <c:v>0</c:v>
                </c:pt>
                <c:pt idx="324" formatCode="0.0000">
                  <c:v>4.7684514227032126E-3</c:v>
                </c:pt>
                <c:pt idx="325" formatCode="0.0000">
                  <c:v>3.2193991482478465E-4</c:v>
                </c:pt>
                <c:pt idx="326" formatCode="0.0000">
                  <c:v>0</c:v>
                </c:pt>
                <c:pt idx="327" formatCode="0.0000">
                  <c:v>0</c:v>
                </c:pt>
                <c:pt idx="328" formatCode="0.0000">
                  <c:v>1.7408609251471745E-5</c:v>
                </c:pt>
                <c:pt idx="329" formatCode="0.0000">
                  <c:v>0</c:v>
                </c:pt>
                <c:pt idx="330" formatCode="0.0000">
                  <c:v>0</c:v>
                </c:pt>
                <c:pt idx="331" formatCode="0.0000">
                  <c:v>0</c:v>
                </c:pt>
                <c:pt idx="332" formatCode="0.0000">
                  <c:v>0</c:v>
                </c:pt>
                <c:pt idx="333" formatCode="0.0000">
                  <c:v>0</c:v>
                </c:pt>
                <c:pt idx="334" formatCode="0.0000">
                  <c:v>0</c:v>
                </c:pt>
                <c:pt idx="335" formatCode="0.0000">
                  <c:v>0</c:v>
                </c:pt>
                <c:pt idx="336" formatCode="0.0000">
                  <c:v>0</c:v>
                </c:pt>
                <c:pt idx="337" formatCode="0.0000">
                  <c:v>0</c:v>
                </c:pt>
                <c:pt idx="338" formatCode="0.0000">
                  <c:v>0</c:v>
                </c:pt>
                <c:pt idx="339" formatCode="0.0000">
                  <c:v>0</c:v>
                </c:pt>
                <c:pt idx="340" formatCode="0.0000">
                  <c:v>0</c:v>
                </c:pt>
                <c:pt idx="341" formatCode="0.0000">
                  <c:v>0</c:v>
                </c:pt>
                <c:pt idx="342" formatCode="0.0000">
                  <c:v>0</c:v>
                </c:pt>
                <c:pt idx="343" formatCode="0.0000">
                  <c:v>0</c:v>
                </c:pt>
                <c:pt idx="344" formatCode="0.0000">
                  <c:v>0</c:v>
                </c:pt>
                <c:pt idx="345" formatCode="0.0000">
                  <c:v>0</c:v>
                </c:pt>
                <c:pt idx="346" formatCode="0.0000">
                  <c:v>0</c:v>
                </c:pt>
                <c:pt idx="347" formatCode="0.0000">
                  <c:v>0</c:v>
                </c:pt>
                <c:pt idx="348" formatCode="0.0000">
                  <c:v>0</c:v>
                </c:pt>
                <c:pt idx="349" formatCode="0.0000">
                  <c:v>0</c:v>
                </c:pt>
                <c:pt idx="350" formatCode="0.0000">
                  <c:v>0</c:v>
                </c:pt>
                <c:pt idx="351" formatCode="0.0000">
                  <c:v>0</c:v>
                </c:pt>
                <c:pt idx="352" formatCode="0.0000">
                  <c:v>6.0859045052466513E-5</c:v>
                </c:pt>
                <c:pt idx="353" formatCode="0.0000">
                  <c:v>0</c:v>
                </c:pt>
                <c:pt idx="354" formatCode="0.0000">
                  <c:v>0</c:v>
                </c:pt>
                <c:pt idx="355" formatCode="0.0000">
                  <c:v>3.5245522802650454E-3</c:v>
                </c:pt>
                <c:pt idx="356" formatCode="0.0000">
                  <c:v>0</c:v>
                </c:pt>
                <c:pt idx="357" formatCode="0.0000">
                  <c:v>0</c:v>
                </c:pt>
                <c:pt idx="358" formatCode="0.0000">
                  <c:v>1.9062692588842447E-3</c:v>
                </c:pt>
                <c:pt idx="359" formatCode="0.0000">
                  <c:v>0</c:v>
                </c:pt>
                <c:pt idx="360" formatCode="0.0000">
                  <c:v>0</c:v>
                </c:pt>
                <c:pt idx="361" formatCode="0.0000">
                  <c:v>0</c:v>
                </c:pt>
                <c:pt idx="362" formatCode="0.0000">
                  <c:v>0</c:v>
                </c:pt>
                <c:pt idx="363" formatCode="0.0000">
                  <c:v>0</c:v>
                </c:pt>
                <c:pt idx="364" formatCode="0.0000">
                  <c:v>2.8831358947642265E-2</c:v>
                </c:pt>
                <c:pt idx="365" formatCode="0.0000">
                  <c:v>0</c:v>
                </c:pt>
                <c:pt idx="366" formatCode="0.0000">
                  <c:v>0</c:v>
                </c:pt>
                <c:pt idx="367" formatCode="0.0000">
                  <c:v>0</c:v>
                </c:pt>
                <c:pt idx="368" formatCode="0.0000">
                  <c:v>0</c:v>
                </c:pt>
                <c:pt idx="369" formatCode="0.0000">
                  <c:v>0</c:v>
                </c:pt>
                <c:pt idx="370" formatCode="0.0000">
                  <c:v>0</c:v>
                </c:pt>
                <c:pt idx="371" formatCode="0.0000">
                  <c:v>0</c:v>
                </c:pt>
                <c:pt idx="372" formatCode="0.0000">
                  <c:v>0</c:v>
                </c:pt>
                <c:pt idx="373" formatCode="0.0000">
                  <c:v>0</c:v>
                </c:pt>
                <c:pt idx="374" formatCode="0.0000">
                  <c:v>0</c:v>
                </c:pt>
                <c:pt idx="375" formatCode="0.0000">
                  <c:v>0</c:v>
                </c:pt>
                <c:pt idx="376" formatCode="0.0000">
                  <c:v>0</c:v>
                </c:pt>
                <c:pt idx="377" formatCode="0.0000">
                  <c:v>0</c:v>
                </c:pt>
                <c:pt idx="378" formatCode="0.0000">
                  <c:v>0</c:v>
                </c:pt>
                <c:pt idx="379" formatCode="0.0000">
                  <c:v>0</c:v>
                </c:pt>
                <c:pt idx="380" formatCode="0.0000">
                  <c:v>0</c:v>
                </c:pt>
                <c:pt idx="381" formatCode="0.0000">
                  <c:v>0</c:v>
                </c:pt>
                <c:pt idx="382" formatCode="0.0000">
                  <c:v>0</c:v>
                </c:pt>
                <c:pt idx="383" formatCode="0.0000">
                  <c:v>0</c:v>
                </c:pt>
                <c:pt idx="384" formatCode="0.0000">
                  <c:v>0</c:v>
                </c:pt>
                <c:pt idx="385" formatCode="0.0000">
                  <c:v>0</c:v>
                </c:pt>
                <c:pt idx="386" formatCode="0.0000">
                  <c:v>0</c:v>
                </c:pt>
                <c:pt idx="387" formatCode="0.0000">
                  <c:v>0</c:v>
                </c:pt>
                <c:pt idx="388" formatCode="0.0000">
                  <c:v>0</c:v>
                </c:pt>
                <c:pt idx="389" formatCode="0.0000">
                  <c:v>0</c:v>
                </c:pt>
                <c:pt idx="390" formatCode="0.0000">
                  <c:v>0</c:v>
                </c:pt>
                <c:pt idx="391" formatCode="0.0000">
                  <c:v>0</c:v>
                </c:pt>
                <c:pt idx="392" formatCode="0.0000">
                  <c:v>0</c:v>
                </c:pt>
                <c:pt idx="393" formatCode="0.0000">
                  <c:v>0</c:v>
                </c:pt>
                <c:pt idx="394" formatCode="0.0000">
                  <c:v>0</c:v>
                </c:pt>
                <c:pt idx="395" formatCode="0.0000">
                  <c:v>0</c:v>
                </c:pt>
                <c:pt idx="396" formatCode="0.0000">
                  <c:v>0</c:v>
                </c:pt>
                <c:pt idx="397" formatCode="0.0000">
                  <c:v>0</c:v>
                </c:pt>
                <c:pt idx="398" formatCode="0.0000">
                  <c:v>0</c:v>
                </c:pt>
                <c:pt idx="399" formatCode="0.0000">
                  <c:v>0</c:v>
                </c:pt>
                <c:pt idx="400" formatCode="0.0000">
                  <c:v>0</c:v>
                </c:pt>
                <c:pt idx="401" formatCode="0.0000">
                  <c:v>0</c:v>
                </c:pt>
                <c:pt idx="402" formatCode="0.0000">
                  <c:v>0</c:v>
                </c:pt>
                <c:pt idx="403" formatCode="0.0000">
                  <c:v>0</c:v>
                </c:pt>
                <c:pt idx="404" formatCode="0.0000">
                  <c:v>0</c:v>
                </c:pt>
                <c:pt idx="405" formatCode="0.0000">
                  <c:v>0</c:v>
                </c:pt>
                <c:pt idx="406" formatCode="0.0000">
                  <c:v>0</c:v>
                </c:pt>
                <c:pt idx="407" formatCode="0.0000">
                  <c:v>0</c:v>
                </c:pt>
                <c:pt idx="408" formatCode="0.0000">
                  <c:v>0</c:v>
                </c:pt>
                <c:pt idx="409" formatCode="0.0000">
                  <c:v>0</c:v>
                </c:pt>
                <c:pt idx="410" formatCode="0.0000">
                  <c:v>0</c:v>
                </c:pt>
                <c:pt idx="411" formatCode="0.0000">
                  <c:v>9.7224096077093668E-3</c:v>
                </c:pt>
                <c:pt idx="412" formatCode="0.0000">
                  <c:v>0</c:v>
                </c:pt>
                <c:pt idx="413" formatCode="0.0000">
                  <c:v>0</c:v>
                </c:pt>
                <c:pt idx="414" formatCode="0.0000">
                  <c:v>0</c:v>
                </c:pt>
                <c:pt idx="415" formatCode="0.0000">
                  <c:v>0</c:v>
                </c:pt>
                <c:pt idx="416" formatCode="0.0000">
                  <c:v>0</c:v>
                </c:pt>
                <c:pt idx="417" formatCode="0.0000">
                  <c:v>0</c:v>
                </c:pt>
                <c:pt idx="418" formatCode="0.0000">
                  <c:v>0</c:v>
                </c:pt>
                <c:pt idx="419" formatCode="0.0000">
                  <c:v>0</c:v>
                </c:pt>
                <c:pt idx="420" formatCode="0.0000">
                  <c:v>0</c:v>
                </c:pt>
                <c:pt idx="421" formatCode="0.0000">
                  <c:v>4.7167351392663918E-2</c:v>
                </c:pt>
                <c:pt idx="422" formatCode="0.0000">
                  <c:v>0</c:v>
                </c:pt>
                <c:pt idx="423" formatCode="0.0000">
                  <c:v>0</c:v>
                </c:pt>
                <c:pt idx="424" formatCode="0.0000">
                  <c:v>0.1355204471697915</c:v>
                </c:pt>
                <c:pt idx="425" formatCode="0.0000">
                  <c:v>0</c:v>
                </c:pt>
                <c:pt idx="426" formatCode="0.0000">
                  <c:v>0</c:v>
                </c:pt>
                <c:pt idx="427" formatCode="0.0000">
                  <c:v>0</c:v>
                </c:pt>
                <c:pt idx="428" formatCode="0.0000">
                  <c:v>0</c:v>
                </c:pt>
                <c:pt idx="429" formatCode="0.0000">
                  <c:v>0</c:v>
                </c:pt>
                <c:pt idx="430" formatCode="0.0000">
                  <c:v>0</c:v>
                </c:pt>
                <c:pt idx="431" formatCode="0.0000">
                  <c:v>0</c:v>
                </c:pt>
                <c:pt idx="432" formatCode="0.0000">
                  <c:v>0</c:v>
                </c:pt>
                <c:pt idx="433" formatCode="0.0000">
                  <c:v>0</c:v>
                </c:pt>
                <c:pt idx="434" formatCode="0.0000">
                  <c:v>0</c:v>
                </c:pt>
                <c:pt idx="435" formatCode="0.0000">
                  <c:v>0</c:v>
                </c:pt>
                <c:pt idx="436" formatCode="0.0000">
                  <c:v>0</c:v>
                </c:pt>
                <c:pt idx="437" formatCode="0.0000">
                  <c:v>0.36462707865377508</c:v>
                </c:pt>
                <c:pt idx="438" formatCode="0.0000">
                  <c:v>0</c:v>
                </c:pt>
                <c:pt idx="439" formatCode="0.0000">
                  <c:v>0</c:v>
                </c:pt>
                <c:pt idx="440" formatCode="0.0000">
                  <c:v>0</c:v>
                </c:pt>
                <c:pt idx="441" formatCode="0.0000">
                  <c:v>0</c:v>
                </c:pt>
                <c:pt idx="442" formatCode="0.0000">
                  <c:v>0</c:v>
                </c:pt>
                <c:pt idx="443" formatCode="0.0000">
                  <c:v>0</c:v>
                </c:pt>
                <c:pt idx="444" formatCode="0.0000">
                  <c:v>0</c:v>
                </c:pt>
                <c:pt idx="445" formatCode="0.0000">
                  <c:v>0</c:v>
                </c:pt>
                <c:pt idx="446" formatCode="0.0000">
                  <c:v>0</c:v>
                </c:pt>
                <c:pt idx="447" formatCode="0.0000">
                  <c:v>0</c:v>
                </c:pt>
                <c:pt idx="448" formatCode="0.0000">
                  <c:v>0</c:v>
                </c:pt>
                <c:pt idx="449" formatCode="0.0000">
                  <c:v>0</c:v>
                </c:pt>
                <c:pt idx="450" formatCode="0.0000">
                  <c:v>0</c:v>
                </c:pt>
                <c:pt idx="451" formatCode="0.0000">
                  <c:v>0</c:v>
                </c:pt>
                <c:pt idx="452" formatCode="0.0000">
                  <c:v>0</c:v>
                </c:pt>
                <c:pt idx="453" formatCode="0.0000">
                  <c:v>0</c:v>
                </c:pt>
                <c:pt idx="454" formatCode="0.0000">
                  <c:v>0</c:v>
                </c:pt>
                <c:pt idx="455" formatCode="0.0000">
                  <c:v>0</c:v>
                </c:pt>
                <c:pt idx="456" formatCode="0.0000">
                  <c:v>0</c:v>
                </c:pt>
                <c:pt idx="457" formatCode="0.0000">
                  <c:v>0</c:v>
                </c:pt>
                <c:pt idx="458" formatCode="0.0000">
                  <c:v>0</c:v>
                </c:pt>
                <c:pt idx="459" formatCode="0.0000">
                  <c:v>0</c:v>
                </c:pt>
                <c:pt idx="460" formatCode="0.0000">
                  <c:v>0</c:v>
                </c:pt>
                <c:pt idx="461" formatCode="0.0000">
                  <c:v>0</c:v>
                </c:pt>
                <c:pt idx="462" formatCode="0.0000">
                  <c:v>0</c:v>
                </c:pt>
                <c:pt idx="463" formatCode="0.0000">
                  <c:v>0</c:v>
                </c:pt>
                <c:pt idx="464" formatCode="0.0000">
                  <c:v>0</c:v>
                </c:pt>
                <c:pt idx="465" formatCode="0.0000">
                  <c:v>0</c:v>
                </c:pt>
                <c:pt idx="466" formatCode="0.0000">
                  <c:v>0</c:v>
                </c:pt>
                <c:pt idx="467" formatCode="0.0000">
                  <c:v>0</c:v>
                </c:pt>
                <c:pt idx="468" formatCode="0.0000">
                  <c:v>0</c:v>
                </c:pt>
                <c:pt idx="469" formatCode="0.0000">
                  <c:v>0</c:v>
                </c:pt>
                <c:pt idx="470" formatCode="0.0000">
                  <c:v>0</c:v>
                </c:pt>
                <c:pt idx="471" formatCode="0.0000">
                  <c:v>0</c:v>
                </c:pt>
                <c:pt idx="472" formatCode="0.0000">
                  <c:v>0</c:v>
                </c:pt>
                <c:pt idx="473" formatCode="0.0000">
                  <c:v>0</c:v>
                </c:pt>
                <c:pt idx="474" formatCode="0.0000">
                  <c:v>0</c:v>
                </c:pt>
                <c:pt idx="475" formatCode="0.0000">
                  <c:v>0</c:v>
                </c:pt>
                <c:pt idx="476" formatCode="0.0000">
                  <c:v>0</c:v>
                </c:pt>
                <c:pt idx="477" formatCode="0.0000">
                  <c:v>0</c:v>
                </c:pt>
                <c:pt idx="478" formatCode="0.0000">
                  <c:v>0</c:v>
                </c:pt>
                <c:pt idx="479" formatCode="0.0000">
                  <c:v>0</c:v>
                </c:pt>
                <c:pt idx="480" formatCode="0.0000">
                  <c:v>0</c:v>
                </c:pt>
                <c:pt idx="481" formatCode="0.0000">
                  <c:v>0</c:v>
                </c:pt>
                <c:pt idx="482" formatCode="0.0000">
                  <c:v>0</c:v>
                </c:pt>
                <c:pt idx="483" formatCode="0.0000">
                  <c:v>0</c:v>
                </c:pt>
                <c:pt idx="484" formatCode="0.0000">
                  <c:v>0</c:v>
                </c:pt>
                <c:pt idx="485" formatCode="0.0000">
                  <c:v>0</c:v>
                </c:pt>
                <c:pt idx="486" formatCode="0.0000">
                  <c:v>0</c:v>
                </c:pt>
                <c:pt idx="487" formatCode="0.0000">
                  <c:v>0</c:v>
                </c:pt>
                <c:pt idx="488" formatCode="0.0000">
                  <c:v>0</c:v>
                </c:pt>
                <c:pt idx="489" formatCode="0.0000">
                  <c:v>0</c:v>
                </c:pt>
                <c:pt idx="490" formatCode="0.0000">
                  <c:v>0</c:v>
                </c:pt>
                <c:pt idx="491" formatCode="0.0000">
                  <c:v>0</c:v>
                </c:pt>
                <c:pt idx="492" formatCode="0.0000">
                  <c:v>0</c:v>
                </c:pt>
                <c:pt idx="493" formatCode="0.0000">
                  <c:v>0</c:v>
                </c:pt>
                <c:pt idx="494" formatCode="0.0000">
                  <c:v>0</c:v>
                </c:pt>
                <c:pt idx="495" formatCode="0.0000">
                  <c:v>0</c:v>
                </c:pt>
                <c:pt idx="496" formatCode="0.0000">
                  <c:v>0</c:v>
                </c:pt>
                <c:pt idx="497" formatCode="0.0000">
                  <c:v>0</c:v>
                </c:pt>
                <c:pt idx="498" formatCode="0.0000">
                  <c:v>0</c:v>
                </c:pt>
                <c:pt idx="499" formatCode="0.0000">
                  <c:v>0</c:v>
                </c:pt>
                <c:pt idx="500" formatCode="0.0000">
                  <c:v>0</c:v>
                </c:pt>
                <c:pt idx="501" formatCode="0.0000">
                  <c:v>0</c:v>
                </c:pt>
                <c:pt idx="502" formatCode="0.0000">
                  <c:v>0</c:v>
                </c:pt>
                <c:pt idx="503" formatCode="0.0000">
                  <c:v>0</c:v>
                </c:pt>
                <c:pt idx="504" formatCode="0.0000">
                  <c:v>0</c:v>
                </c:pt>
                <c:pt idx="505" formatCode="0.0000">
                  <c:v>0</c:v>
                </c:pt>
                <c:pt idx="506" formatCode="0.0000">
                  <c:v>0</c:v>
                </c:pt>
                <c:pt idx="507" formatCode="0.0000">
                  <c:v>0</c:v>
                </c:pt>
                <c:pt idx="508" formatCode="0.0000">
                  <c:v>0</c:v>
                </c:pt>
                <c:pt idx="509" formatCode="0.0000">
                  <c:v>0</c:v>
                </c:pt>
                <c:pt idx="510" formatCode="0.0000">
                  <c:v>0</c:v>
                </c:pt>
                <c:pt idx="511" formatCode="0.0000">
                  <c:v>0</c:v>
                </c:pt>
                <c:pt idx="512" formatCode="0.0000">
                  <c:v>0</c:v>
                </c:pt>
                <c:pt idx="513" formatCode="0.0000">
                  <c:v>0</c:v>
                </c:pt>
                <c:pt idx="514" formatCode="0.0000">
                  <c:v>0</c:v>
                </c:pt>
                <c:pt idx="515" formatCode="0.0000">
                  <c:v>0</c:v>
                </c:pt>
                <c:pt idx="516" formatCode="0.0000">
                  <c:v>0</c:v>
                </c:pt>
                <c:pt idx="517" formatCode="0.0000">
                  <c:v>0</c:v>
                </c:pt>
                <c:pt idx="518" formatCode="0.0000">
                  <c:v>0</c:v>
                </c:pt>
                <c:pt idx="519" formatCode="0.0000">
                  <c:v>0</c:v>
                </c:pt>
                <c:pt idx="520" formatCode="0.0000">
                  <c:v>0</c:v>
                </c:pt>
                <c:pt idx="521" formatCode="0.0000">
                  <c:v>0</c:v>
                </c:pt>
                <c:pt idx="522" formatCode="0.0000">
                  <c:v>0</c:v>
                </c:pt>
                <c:pt idx="523" formatCode="0.0000">
                  <c:v>0</c:v>
                </c:pt>
                <c:pt idx="524" formatCode="0.0000">
                  <c:v>0</c:v>
                </c:pt>
                <c:pt idx="525" formatCode="0.0000">
                  <c:v>0</c:v>
                </c:pt>
                <c:pt idx="526" formatCode="0.0000">
                  <c:v>0</c:v>
                </c:pt>
                <c:pt idx="527" formatCode="0.0000">
                  <c:v>0</c:v>
                </c:pt>
                <c:pt idx="528" formatCode="0.0000">
                  <c:v>0</c:v>
                </c:pt>
                <c:pt idx="529" formatCode="0.0000">
                  <c:v>0</c:v>
                </c:pt>
                <c:pt idx="530" formatCode="0.0000">
                  <c:v>0</c:v>
                </c:pt>
                <c:pt idx="531" formatCode="0.0000">
                  <c:v>0</c:v>
                </c:pt>
                <c:pt idx="532" formatCode="0.0000">
                  <c:v>0</c:v>
                </c:pt>
                <c:pt idx="533" formatCode="0.0000">
                  <c:v>0</c:v>
                </c:pt>
                <c:pt idx="534" formatCode="0.0000">
                  <c:v>0</c:v>
                </c:pt>
                <c:pt idx="535" formatCode="0.0000">
                  <c:v>0</c:v>
                </c:pt>
                <c:pt idx="536" formatCode="0.0000">
                  <c:v>0</c:v>
                </c:pt>
                <c:pt idx="537" formatCode="0.0000">
                  <c:v>0</c:v>
                </c:pt>
                <c:pt idx="538" formatCode="0.0000">
                  <c:v>0</c:v>
                </c:pt>
                <c:pt idx="539" formatCode="0.0000">
                  <c:v>0</c:v>
                </c:pt>
                <c:pt idx="540" formatCode="0.0000">
                  <c:v>0</c:v>
                </c:pt>
                <c:pt idx="541" formatCode="0.0000">
                  <c:v>0</c:v>
                </c:pt>
                <c:pt idx="542" formatCode="0.0000">
                  <c:v>0</c:v>
                </c:pt>
                <c:pt idx="543" formatCode="0.0000">
                  <c:v>0</c:v>
                </c:pt>
                <c:pt idx="544" formatCode="0.0000">
                  <c:v>0</c:v>
                </c:pt>
                <c:pt idx="545" formatCode="0.0000">
                  <c:v>0</c:v>
                </c:pt>
                <c:pt idx="546" formatCode="0.0000">
                  <c:v>0</c:v>
                </c:pt>
                <c:pt idx="547" formatCode="0.0000">
                  <c:v>0</c:v>
                </c:pt>
                <c:pt idx="548" formatCode="0.0000">
                  <c:v>0</c:v>
                </c:pt>
                <c:pt idx="549" formatCode="0.0000">
                  <c:v>0</c:v>
                </c:pt>
                <c:pt idx="550" formatCode="0.0000">
                  <c:v>0</c:v>
                </c:pt>
                <c:pt idx="551" formatCode="0.0000">
                  <c:v>0</c:v>
                </c:pt>
                <c:pt idx="552" formatCode="0.0000">
                  <c:v>0</c:v>
                </c:pt>
                <c:pt idx="553" formatCode="0.0000">
                  <c:v>0</c:v>
                </c:pt>
                <c:pt idx="554" formatCode="0.0000">
                  <c:v>0</c:v>
                </c:pt>
                <c:pt idx="555" formatCode="0.0000">
                  <c:v>0</c:v>
                </c:pt>
                <c:pt idx="556" formatCode="0.0000">
                  <c:v>0</c:v>
                </c:pt>
                <c:pt idx="557" formatCode="0.0000">
                  <c:v>0</c:v>
                </c:pt>
                <c:pt idx="558" formatCode="0.0000">
                  <c:v>0</c:v>
                </c:pt>
                <c:pt idx="559" formatCode="0.0000">
                  <c:v>0</c:v>
                </c:pt>
                <c:pt idx="560" formatCode="0.0000">
                  <c:v>0</c:v>
                </c:pt>
                <c:pt idx="561" formatCode="0.0000">
                  <c:v>0</c:v>
                </c:pt>
                <c:pt idx="562" formatCode="0.0000">
                  <c:v>0</c:v>
                </c:pt>
                <c:pt idx="563" formatCode="0.0000">
                  <c:v>0</c:v>
                </c:pt>
                <c:pt idx="564" formatCode="0.0000">
                  <c:v>0</c:v>
                </c:pt>
                <c:pt idx="565" formatCode="0.0000">
                  <c:v>0</c:v>
                </c:pt>
                <c:pt idx="566" formatCode="0.0000">
                  <c:v>0</c:v>
                </c:pt>
                <c:pt idx="567" formatCode="0.0000">
                  <c:v>0</c:v>
                </c:pt>
                <c:pt idx="568" formatCode="0.0000">
                  <c:v>0</c:v>
                </c:pt>
                <c:pt idx="569" formatCode="0.0000">
                  <c:v>0</c:v>
                </c:pt>
                <c:pt idx="570" formatCode="0.0000">
                  <c:v>0</c:v>
                </c:pt>
                <c:pt idx="571" formatCode="0.0000">
                  <c:v>3.3858176813731717E-4</c:v>
                </c:pt>
                <c:pt idx="572" formatCode="0.0000">
                  <c:v>2.6983969747325901E-4</c:v>
                </c:pt>
                <c:pt idx="573" formatCode="0.0000">
                  <c:v>0</c:v>
                </c:pt>
                <c:pt idx="574" formatCode="0.0000">
                  <c:v>0</c:v>
                </c:pt>
                <c:pt idx="575" formatCode="0.0000">
                  <c:v>0</c:v>
                </c:pt>
                <c:pt idx="576" formatCode="0.0000">
                  <c:v>0</c:v>
                </c:pt>
                <c:pt idx="577" formatCode="0.0000">
                  <c:v>0</c:v>
                </c:pt>
                <c:pt idx="578" formatCode="0.0000">
                  <c:v>0</c:v>
                </c:pt>
                <c:pt idx="579" formatCode="0.0000">
                  <c:v>0</c:v>
                </c:pt>
                <c:pt idx="580" formatCode="0.0000">
                  <c:v>0</c:v>
                </c:pt>
                <c:pt idx="581" formatCode="0.0000">
                  <c:v>0</c:v>
                </c:pt>
                <c:pt idx="582" formatCode="0.0000">
                  <c:v>0</c:v>
                </c:pt>
                <c:pt idx="583" formatCode="0.0000">
                  <c:v>0</c:v>
                </c:pt>
                <c:pt idx="584" formatCode="0.0000">
                  <c:v>0</c:v>
                </c:pt>
                <c:pt idx="585" formatCode="0.0000">
                  <c:v>0</c:v>
                </c:pt>
                <c:pt idx="586" formatCode="0.0000">
                  <c:v>0</c:v>
                </c:pt>
                <c:pt idx="587" formatCode="0.0000">
                  <c:v>0</c:v>
                </c:pt>
                <c:pt idx="588" formatCode="0.0000">
                  <c:v>0</c:v>
                </c:pt>
                <c:pt idx="589" formatCode="0.0000">
                  <c:v>0</c:v>
                </c:pt>
                <c:pt idx="590" formatCode="0.0000">
                  <c:v>0</c:v>
                </c:pt>
                <c:pt idx="591" formatCode="0.0000">
                  <c:v>0</c:v>
                </c:pt>
                <c:pt idx="592" formatCode="0.0000">
                  <c:v>0</c:v>
                </c:pt>
                <c:pt idx="593" formatCode="0.0000">
                  <c:v>0</c:v>
                </c:pt>
                <c:pt idx="594" formatCode="0.0000">
                  <c:v>0</c:v>
                </c:pt>
                <c:pt idx="595" formatCode="0.0000">
                  <c:v>0</c:v>
                </c:pt>
                <c:pt idx="596" formatCode="0.0000">
                  <c:v>0</c:v>
                </c:pt>
                <c:pt idx="597" formatCode="0.0000">
                  <c:v>0</c:v>
                </c:pt>
                <c:pt idx="598" formatCode="0.0000">
                  <c:v>0</c:v>
                </c:pt>
                <c:pt idx="599" formatCode="0.0000">
                  <c:v>8.6390814224520989E-7</c:v>
                </c:pt>
                <c:pt idx="600" formatCode="0.0000">
                  <c:v>0</c:v>
                </c:pt>
                <c:pt idx="601" formatCode="0.0000">
                  <c:v>0</c:v>
                </c:pt>
                <c:pt idx="602" formatCode="0.0000">
                  <c:v>0</c:v>
                </c:pt>
                <c:pt idx="603" formatCode="0.0000">
                  <c:v>0</c:v>
                </c:pt>
                <c:pt idx="604" formatCode="0.0000">
                  <c:v>0</c:v>
                </c:pt>
                <c:pt idx="605" formatCode="0.0000">
                  <c:v>0</c:v>
                </c:pt>
                <c:pt idx="606" formatCode="0.0000">
                  <c:v>0</c:v>
                </c:pt>
                <c:pt idx="607" formatCode="0.0000">
                  <c:v>0</c:v>
                </c:pt>
                <c:pt idx="608" formatCode="0.0000">
                  <c:v>0</c:v>
                </c:pt>
                <c:pt idx="609" formatCode="0.0000">
                  <c:v>0</c:v>
                </c:pt>
                <c:pt idx="610" formatCode="0.0000">
                  <c:v>0</c:v>
                </c:pt>
                <c:pt idx="611" formatCode="0.0000">
                  <c:v>0</c:v>
                </c:pt>
                <c:pt idx="612" formatCode="0.0000">
                  <c:v>0</c:v>
                </c:pt>
                <c:pt idx="613" formatCode="0.0000">
                  <c:v>0</c:v>
                </c:pt>
                <c:pt idx="614" formatCode="0.0000">
                  <c:v>0</c:v>
                </c:pt>
                <c:pt idx="615" formatCode="0.0000">
                  <c:v>0</c:v>
                </c:pt>
                <c:pt idx="616" formatCode="0.0000">
                  <c:v>0</c:v>
                </c:pt>
                <c:pt idx="617" formatCode="0.0000">
                  <c:v>0</c:v>
                </c:pt>
                <c:pt idx="618" formatCode="0.0000">
                  <c:v>0</c:v>
                </c:pt>
                <c:pt idx="619" formatCode="0.0000">
                  <c:v>0</c:v>
                </c:pt>
                <c:pt idx="620" formatCode="0.0000">
                  <c:v>0</c:v>
                </c:pt>
                <c:pt idx="621" formatCode="0.0000">
                  <c:v>0</c:v>
                </c:pt>
                <c:pt idx="622" formatCode="0.0000">
                  <c:v>0</c:v>
                </c:pt>
                <c:pt idx="623" formatCode="0.0000">
                  <c:v>0</c:v>
                </c:pt>
                <c:pt idx="624" formatCode="0.0000">
                  <c:v>0</c:v>
                </c:pt>
                <c:pt idx="625" formatCode="0.0000">
                  <c:v>0</c:v>
                </c:pt>
                <c:pt idx="626" formatCode="0.0000">
                  <c:v>0</c:v>
                </c:pt>
                <c:pt idx="627" formatCode="0.0000">
                  <c:v>0</c:v>
                </c:pt>
                <c:pt idx="628" formatCode="0.0000">
                  <c:v>0</c:v>
                </c:pt>
                <c:pt idx="629" formatCode="0.0000">
                  <c:v>0</c:v>
                </c:pt>
                <c:pt idx="630" formatCode="0.0000">
                  <c:v>0</c:v>
                </c:pt>
                <c:pt idx="631" formatCode="0.0000">
                  <c:v>0</c:v>
                </c:pt>
                <c:pt idx="632" formatCode="0.0000">
                  <c:v>0</c:v>
                </c:pt>
                <c:pt idx="633" formatCode="0.0000">
                  <c:v>0</c:v>
                </c:pt>
                <c:pt idx="634" formatCode="0.0000">
                  <c:v>0</c:v>
                </c:pt>
                <c:pt idx="635" formatCode="0.0000">
                  <c:v>0</c:v>
                </c:pt>
                <c:pt idx="636" formatCode="0.0000">
                  <c:v>0</c:v>
                </c:pt>
                <c:pt idx="637" formatCode="0.0000">
                  <c:v>0</c:v>
                </c:pt>
                <c:pt idx="638" formatCode="0.0000">
                  <c:v>1.3900404253315733E-4</c:v>
                </c:pt>
                <c:pt idx="639" formatCode="0.0000">
                  <c:v>0</c:v>
                </c:pt>
                <c:pt idx="640" formatCode="0.0000">
                  <c:v>0</c:v>
                </c:pt>
                <c:pt idx="641" formatCode="0.0000">
                  <c:v>0</c:v>
                </c:pt>
                <c:pt idx="642" formatCode="0.0000">
                  <c:v>0</c:v>
                </c:pt>
                <c:pt idx="643" formatCode="0.0000">
                  <c:v>0</c:v>
                </c:pt>
                <c:pt idx="644" formatCode="0.0000">
                  <c:v>0</c:v>
                </c:pt>
                <c:pt idx="645" formatCode="0.0000">
                  <c:v>0</c:v>
                </c:pt>
                <c:pt idx="646" formatCode="0.0000">
                  <c:v>0</c:v>
                </c:pt>
                <c:pt idx="647" formatCode="0.0000">
                  <c:v>0</c:v>
                </c:pt>
                <c:pt idx="648" formatCode="0.0000">
                  <c:v>0</c:v>
                </c:pt>
                <c:pt idx="649" formatCode="0.0000">
                  <c:v>0</c:v>
                </c:pt>
                <c:pt idx="650" formatCode="0.0000">
                  <c:v>0</c:v>
                </c:pt>
                <c:pt idx="651" formatCode="0.0000">
                  <c:v>0</c:v>
                </c:pt>
                <c:pt idx="652" formatCode="0.0000">
                  <c:v>0</c:v>
                </c:pt>
                <c:pt idx="653" formatCode="0.0000">
                  <c:v>0</c:v>
                </c:pt>
                <c:pt idx="654" formatCode="0.0000">
                  <c:v>0</c:v>
                </c:pt>
                <c:pt idx="655" formatCode="0.0000">
                  <c:v>1.133404593212933E-3</c:v>
                </c:pt>
                <c:pt idx="656" formatCode="0.0000">
                  <c:v>8.6390814224520989E-7</c:v>
                </c:pt>
                <c:pt idx="657" formatCode="0.0000">
                  <c:v>0</c:v>
                </c:pt>
                <c:pt idx="658" formatCode="0.0000">
                  <c:v>0</c:v>
                </c:pt>
                <c:pt idx="659" formatCode="0.0000">
                  <c:v>0</c:v>
                </c:pt>
                <c:pt idx="660" formatCode="0.0000">
                  <c:v>0</c:v>
                </c:pt>
                <c:pt idx="661" formatCode="0.0000">
                  <c:v>0</c:v>
                </c:pt>
                <c:pt idx="662" formatCode="0.0000">
                  <c:v>0</c:v>
                </c:pt>
                <c:pt idx="663" formatCode="0.0000">
                  <c:v>0</c:v>
                </c:pt>
                <c:pt idx="664" formatCode="0.0000">
                  <c:v>0</c:v>
                </c:pt>
                <c:pt idx="665" formatCode="0.0000">
                  <c:v>0</c:v>
                </c:pt>
                <c:pt idx="666" formatCode="0.0000">
                  <c:v>0</c:v>
                </c:pt>
                <c:pt idx="667" formatCode="0.0000">
                  <c:v>0</c:v>
                </c:pt>
                <c:pt idx="668" formatCode="0.0000">
                  <c:v>0</c:v>
                </c:pt>
                <c:pt idx="669" formatCode="0.0000">
                  <c:v>0</c:v>
                </c:pt>
                <c:pt idx="670" formatCode="0.0000">
                  <c:v>0</c:v>
                </c:pt>
                <c:pt idx="671" formatCode="0.0000">
                  <c:v>0</c:v>
                </c:pt>
                <c:pt idx="672" formatCode="0.0000">
                  <c:v>0</c:v>
                </c:pt>
                <c:pt idx="673" formatCode="0.0000">
                  <c:v>0</c:v>
                </c:pt>
                <c:pt idx="674" formatCode="0.0000">
                  <c:v>0</c:v>
                </c:pt>
                <c:pt idx="675" formatCode="0.0000">
                  <c:v>0</c:v>
                </c:pt>
                <c:pt idx="676" formatCode="0.0000">
                  <c:v>0</c:v>
                </c:pt>
                <c:pt idx="677" formatCode="0.0000">
                  <c:v>0</c:v>
                </c:pt>
                <c:pt idx="678" formatCode="0.0000">
                  <c:v>0</c:v>
                </c:pt>
                <c:pt idx="679" formatCode="0.0000">
                  <c:v>0</c:v>
                </c:pt>
                <c:pt idx="680" formatCode="0.0000">
                  <c:v>0</c:v>
                </c:pt>
                <c:pt idx="681" formatCode="0.0000">
                  <c:v>0</c:v>
                </c:pt>
                <c:pt idx="682" formatCode="0.0000">
                  <c:v>0</c:v>
                </c:pt>
                <c:pt idx="683" formatCode="0.0000">
                  <c:v>0</c:v>
                </c:pt>
                <c:pt idx="684" formatCode="0.0000">
                  <c:v>0</c:v>
                </c:pt>
                <c:pt idx="685" formatCode="0.0000">
                  <c:v>0</c:v>
                </c:pt>
                <c:pt idx="686" formatCode="0.0000">
                  <c:v>0</c:v>
                </c:pt>
                <c:pt idx="687" formatCode="0.0000">
                  <c:v>0</c:v>
                </c:pt>
                <c:pt idx="688" formatCode="0.0000">
                  <c:v>0</c:v>
                </c:pt>
                <c:pt idx="689" formatCode="0.0000">
                  <c:v>4.7183135793819738E-3</c:v>
                </c:pt>
                <c:pt idx="690" formatCode="0.0000">
                  <c:v>2.8958158916137731E-4</c:v>
                </c:pt>
                <c:pt idx="691" formatCode="0.0000">
                  <c:v>0</c:v>
                </c:pt>
                <c:pt idx="692" formatCode="0.0000">
                  <c:v>0</c:v>
                </c:pt>
                <c:pt idx="693" formatCode="0.0000">
                  <c:v>1.7408609251471745E-5</c:v>
                </c:pt>
                <c:pt idx="694" formatCode="0.0000">
                  <c:v>0</c:v>
                </c:pt>
                <c:pt idx="695" formatCode="0.0000">
                  <c:v>0</c:v>
                </c:pt>
                <c:pt idx="696" formatCode="0.0000">
                  <c:v>0</c:v>
                </c:pt>
                <c:pt idx="697" formatCode="0.0000">
                  <c:v>0</c:v>
                </c:pt>
                <c:pt idx="698" formatCode="0.0000">
                  <c:v>0</c:v>
                </c:pt>
                <c:pt idx="699" formatCode="0.0000">
                  <c:v>0</c:v>
                </c:pt>
                <c:pt idx="700" formatCode="0.0000">
                  <c:v>0</c:v>
                </c:pt>
                <c:pt idx="701" formatCode="0.0000">
                  <c:v>0</c:v>
                </c:pt>
                <c:pt idx="702" formatCode="0.0000">
                  <c:v>0</c:v>
                </c:pt>
                <c:pt idx="703" formatCode="0.0000">
                  <c:v>0</c:v>
                </c:pt>
                <c:pt idx="704" formatCode="0.0000">
                  <c:v>0</c:v>
                </c:pt>
                <c:pt idx="705" formatCode="0.0000">
                  <c:v>0</c:v>
                </c:pt>
                <c:pt idx="706" formatCode="0.0000">
                  <c:v>0</c:v>
                </c:pt>
                <c:pt idx="707" formatCode="0.0000">
                  <c:v>0</c:v>
                </c:pt>
                <c:pt idx="708" formatCode="0.0000">
                  <c:v>0</c:v>
                </c:pt>
                <c:pt idx="709" formatCode="0.0000">
                  <c:v>0</c:v>
                </c:pt>
                <c:pt idx="710" formatCode="0.0000">
                  <c:v>0</c:v>
                </c:pt>
                <c:pt idx="711" formatCode="0.0000">
                  <c:v>0</c:v>
                </c:pt>
                <c:pt idx="712" formatCode="0.0000">
                  <c:v>0</c:v>
                </c:pt>
                <c:pt idx="713" formatCode="0.0000">
                  <c:v>0</c:v>
                </c:pt>
                <c:pt idx="714" formatCode="0.0000">
                  <c:v>0</c:v>
                </c:pt>
                <c:pt idx="715" formatCode="0.0000">
                  <c:v>0</c:v>
                </c:pt>
                <c:pt idx="716" formatCode="0.0000">
                  <c:v>0</c:v>
                </c:pt>
                <c:pt idx="717" formatCode="0.0000">
                  <c:v>6.0859045052466513E-5</c:v>
                </c:pt>
                <c:pt idx="718" formatCode="0.0000">
                  <c:v>0</c:v>
                </c:pt>
                <c:pt idx="719" formatCode="0.0000">
                  <c:v>0</c:v>
                </c:pt>
                <c:pt idx="720" formatCode="0.0000">
                  <c:v>3.5245522802650454E-3</c:v>
                </c:pt>
                <c:pt idx="721" formatCode="0.0000">
                  <c:v>0</c:v>
                </c:pt>
                <c:pt idx="722" formatCode="0.0000">
                  <c:v>0</c:v>
                </c:pt>
                <c:pt idx="723" formatCode="0.0000">
                  <c:v>1.8581766654025139E-3</c:v>
                </c:pt>
                <c:pt idx="724" formatCode="0.0000">
                  <c:v>0</c:v>
                </c:pt>
                <c:pt idx="725" formatCode="0.0000">
                  <c:v>0</c:v>
                </c:pt>
                <c:pt idx="726" formatCode="0.0000">
                  <c:v>0</c:v>
                </c:pt>
                <c:pt idx="727" formatCode="0.0000">
                  <c:v>0</c:v>
                </c:pt>
                <c:pt idx="728" formatCode="0.0000">
                  <c:v>0</c:v>
                </c:pt>
                <c:pt idx="729" formatCode="0.0000">
                  <c:v>2.8831358947642265E-2</c:v>
                </c:pt>
                <c:pt idx="730" formatCode="0.0000">
                  <c:v>0</c:v>
                </c:pt>
                <c:pt idx="731" formatCode="0.0000">
                  <c:v>0</c:v>
                </c:pt>
                <c:pt idx="732" formatCode="0.0000">
                  <c:v>0</c:v>
                </c:pt>
                <c:pt idx="733" formatCode="0.0000">
                  <c:v>0</c:v>
                </c:pt>
                <c:pt idx="734" formatCode="0.0000">
                  <c:v>0</c:v>
                </c:pt>
                <c:pt idx="735" formatCode="0.0000">
                  <c:v>0</c:v>
                </c:pt>
              </c:numCache>
            </c:numRef>
          </c:yVal>
          <c:smooth val="0"/>
          <c:extLst>
            <c:ext xmlns:c16="http://schemas.microsoft.com/office/drawing/2014/chart" uri="{C3380CC4-5D6E-409C-BE32-E72D297353CC}">
              <c16:uniqueId val="{0000000A-1487-7E4E-9042-1655D949C058}"/>
            </c:ext>
          </c:extLst>
        </c:ser>
        <c:ser>
          <c:idx val="3"/>
          <c:order val="3"/>
          <c:tx>
            <c:strRef>
              <c:f>Gráficos!$V$13</c:f>
              <c:strCache>
                <c:ptCount val="1"/>
                <c:pt idx="0">
                  <c:v>Umbral alto de sedimentos</c:v>
                </c:pt>
              </c:strCache>
            </c:strRef>
          </c:tx>
          <c:spPr>
            <a:ln w="19050" cap="rnd">
              <a:solidFill>
                <a:srgbClr val="7030A0"/>
              </a:solidFill>
              <a:prstDash val="dash"/>
              <a:round/>
            </a:ln>
            <a:effectLst/>
          </c:spPr>
          <c:marker>
            <c:symbol val="none"/>
          </c:marker>
          <c:xVal>
            <c:numRef>
              <c:f>Gráficos!$T$14:$T$15</c:f>
              <c:numCache>
                <c:formatCode>General</c:formatCode>
                <c:ptCount val="2"/>
                <c:pt idx="0">
                  <c:v>1</c:v>
                </c:pt>
                <c:pt idx="1">
                  <c:v>730</c:v>
                </c:pt>
              </c:numCache>
            </c:numRef>
          </c:xVal>
          <c:yVal>
            <c:numRef>
              <c:f>Gráficos!$V$14:$V$15</c:f>
              <c:numCache>
                <c:formatCode>General</c:formatCode>
                <c:ptCount val="2"/>
                <c:pt idx="0">
                  <c:v>0.01</c:v>
                </c:pt>
                <c:pt idx="1">
                  <c:v>0.01</c:v>
                </c:pt>
              </c:numCache>
            </c:numRef>
          </c:yVal>
          <c:smooth val="0"/>
          <c:extLst>
            <c:ext xmlns:c16="http://schemas.microsoft.com/office/drawing/2014/chart" uri="{C3380CC4-5D6E-409C-BE32-E72D297353CC}">
              <c16:uniqueId val="{00000005-1487-7E4E-9042-1655D949C058}"/>
            </c:ext>
          </c:extLst>
        </c:ser>
        <c:ser>
          <c:idx val="4"/>
          <c:order val="4"/>
          <c:tx>
            <c:strRef>
              <c:f>Gráficos!$V$17</c:f>
              <c:strCache>
                <c:ptCount val="1"/>
                <c:pt idx="0">
                  <c:v>Umbral bajo de sedimentos</c:v>
                </c:pt>
              </c:strCache>
            </c:strRef>
          </c:tx>
          <c:spPr>
            <a:ln w="19050" cap="rnd">
              <a:solidFill>
                <a:srgbClr val="C00000"/>
              </a:solidFill>
              <a:prstDash val="dash"/>
              <a:round/>
            </a:ln>
            <a:effectLst/>
          </c:spPr>
          <c:marker>
            <c:symbol val="none"/>
          </c:marker>
          <c:xVal>
            <c:numRef>
              <c:f>Gráficos!$T$18:$T$19</c:f>
              <c:numCache>
                <c:formatCode>General</c:formatCode>
                <c:ptCount val="2"/>
                <c:pt idx="0">
                  <c:v>1</c:v>
                </c:pt>
                <c:pt idx="1">
                  <c:v>730</c:v>
                </c:pt>
              </c:numCache>
            </c:numRef>
          </c:xVal>
          <c:yVal>
            <c:numRef>
              <c:f>Gráficos!$V$18:$V$19</c:f>
              <c:numCache>
                <c:formatCode>General</c:formatCode>
                <c:ptCount val="2"/>
                <c:pt idx="0">
                  <c:v>1.5E-3</c:v>
                </c:pt>
                <c:pt idx="1">
                  <c:v>1.5E-3</c:v>
                </c:pt>
              </c:numCache>
            </c:numRef>
          </c:yVal>
          <c:smooth val="0"/>
          <c:extLst>
            <c:ext xmlns:c16="http://schemas.microsoft.com/office/drawing/2014/chart" uri="{C3380CC4-5D6E-409C-BE32-E72D297353CC}">
              <c16:uniqueId val="{00000007-1487-7E4E-9042-1655D949C058}"/>
            </c:ext>
          </c:extLst>
        </c:ser>
        <c:dLbls>
          <c:showLegendKey val="0"/>
          <c:showVal val="0"/>
          <c:showCatName val="0"/>
          <c:showSerName val="0"/>
          <c:showPercent val="0"/>
          <c:showBubbleSize val="0"/>
        </c:dLbls>
        <c:axId val="809718511"/>
        <c:axId val="809720159"/>
      </c:scatterChart>
      <c:valAx>
        <c:axId val="809718511"/>
        <c:scaling>
          <c:orientation val="minMax"/>
          <c:max val="73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Días</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Sedimentos (ton/ha)</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Curva de duración de caudal</a:t>
            </a:r>
          </a:p>
        </c:rich>
      </c:tx>
      <c:overlay val="0"/>
      <c:spPr>
        <a:noFill/>
        <a:ln>
          <a:noFill/>
        </a:ln>
        <a:effectLst/>
      </c:spPr>
    </c:title>
    <c:autoTitleDeleted val="0"/>
    <c:plotArea>
      <c:layout/>
      <c:scatterChart>
        <c:scatterStyle val="smoothMarker"/>
        <c:varyColors val="0"/>
        <c:ser>
          <c:idx val="0"/>
          <c:order val="0"/>
          <c:tx>
            <c:strRef>
              <c:f>Escenarios!$D$12</c:f>
              <c:strCache>
                <c:ptCount val="1"/>
                <c:pt idx="0">
                  <c:v>Línea base</c:v>
                </c:pt>
              </c:strCache>
            </c:strRef>
          </c:tx>
          <c:spPr>
            <a:ln w="12700"/>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Gráficos!$AB$6:$AB$735</c:f>
              <c:numCache>
                <c:formatCode>0.0000</c:formatCode>
                <c:ptCount val="730"/>
                <c:pt idx="0">
                  <c:v>12.04311461885187</c:v>
                </c:pt>
                <c:pt idx="1">
                  <c:v>12.012040290858829</c:v>
                </c:pt>
                <c:pt idx="2">
                  <c:v>8.8613034292151855</c:v>
                </c:pt>
                <c:pt idx="3">
                  <c:v>8.8259601113939894</c:v>
                </c:pt>
                <c:pt idx="4">
                  <c:v>6.9080835908453357</c:v>
                </c:pt>
                <c:pt idx="5">
                  <c:v>6.8716746033597911</c:v>
                </c:pt>
                <c:pt idx="6">
                  <c:v>5.9180898405006719</c:v>
                </c:pt>
                <c:pt idx="7">
                  <c:v>5.9163652872037442</c:v>
                </c:pt>
                <c:pt idx="8">
                  <c:v>5.8422935572496169</c:v>
                </c:pt>
                <c:pt idx="9">
                  <c:v>5.8020947759633428</c:v>
                </c:pt>
                <c:pt idx="10">
                  <c:v>5.7653452913892274</c:v>
                </c:pt>
                <c:pt idx="11">
                  <c:v>5.7354777116783939</c:v>
                </c:pt>
                <c:pt idx="12">
                  <c:v>5.2697620342159128</c:v>
                </c:pt>
                <c:pt idx="13">
                  <c:v>5.2410543396204652</c:v>
                </c:pt>
                <c:pt idx="14">
                  <c:v>5.0904828466907448</c:v>
                </c:pt>
                <c:pt idx="15">
                  <c:v>5.0424408996804537</c:v>
                </c:pt>
                <c:pt idx="16">
                  <c:v>4.9502072551809349</c:v>
                </c:pt>
                <c:pt idx="17">
                  <c:v>4.8871888791692042</c:v>
                </c:pt>
                <c:pt idx="18">
                  <c:v>4.4428924538606314</c:v>
                </c:pt>
                <c:pt idx="19">
                  <c:v>4.405012423741888</c:v>
                </c:pt>
                <c:pt idx="20">
                  <c:v>4.3478394088770216</c:v>
                </c:pt>
                <c:pt idx="21">
                  <c:v>4.3443213146002231</c:v>
                </c:pt>
                <c:pt idx="22">
                  <c:v>4.305945025823152</c:v>
                </c:pt>
                <c:pt idx="23">
                  <c:v>4.2523745698346769</c:v>
                </c:pt>
                <c:pt idx="24">
                  <c:v>4.115740818643892</c:v>
                </c:pt>
                <c:pt idx="25">
                  <c:v>4.0588912821905554</c:v>
                </c:pt>
                <c:pt idx="26">
                  <c:v>3.4654187455914167</c:v>
                </c:pt>
                <c:pt idx="27">
                  <c:v>3.4088576543686946</c:v>
                </c:pt>
                <c:pt idx="28">
                  <c:v>3.4069630251733405</c:v>
                </c:pt>
                <c:pt idx="29">
                  <c:v>3.3783926749941289</c:v>
                </c:pt>
                <c:pt idx="30">
                  <c:v>3.1577429460252251</c:v>
                </c:pt>
                <c:pt idx="31">
                  <c:v>3.1559128276070925</c:v>
                </c:pt>
                <c:pt idx="32">
                  <c:v>2.9359932233725585</c:v>
                </c:pt>
                <c:pt idx="33">
                  <c:v>2.8999429823126537</c:v>
                </c:pt>
                <c:pt idx="34">
                  <c:v>2.8404682664860359</c:v>
                </c:pt>
                <c:pt idx="35">
                  <c:v>2.8234225288181252</c:v>
                </c:pt>
                <c:pt idx="36">
                  <c:v>2.8033310406533833</c:v>
                </c:pt>
                <c:pt idx="37">
                  <c:v>2.7979311589012568</c:v>
                </c:pt>
                <c:pt idx="38">
                  <c:v>2.7368903687612862</c:v>
                </c:pt>
                <c:pt idx="39">
                  <c:v>2.6954795161585885</c:v>
                </c:pt>
                <c:pt idx="40">
                  <c:v>2.6542449183313925</c:v>
                </c:pt>
                <c:pt idx="41">
                  <c:v>2.6246716309973537</c:v>
                </c:pt>
                <c:pt idx="42">
                  <c:v>2.5612098772912022</c:v>
                </c:pt>
                <c:pt idx="43">
                  <c:v>2.5262148055986202</c:v>
                </c:pt>
                <c:pt idx="44">
                  <c:v>2.4768637863133214</c:v>
                </c:pt>
                <c:pt idx="45">
                  <c:v>2.4750872343856369</c:v>
                </c:pt>
                <c:pt idx="46">
                  <c:v>2.417168432115973</c:v>
                </c:pt>
                <c:pt idx="47">
                  <c:v>2.4148702256221535</c:v>
                </c:pt>
                <c:pt idx="48">
                  <c:v>2.3816485583171603</c:v>
                </c:pt>
                <c:pt idx="49">
                  <c:v>2.378199451723304</c:v>
                </c:pt>
                <c:pt idx="50">
                  <c:v>2.3541059649392904</c:v>
                </c:pt>
                <c:pt idx="51">
                  <c:v>2.3516670782777394</c:v>
                </c:pt>
                <c:pt idx="52">
                  <c:v>2.3392779038790392</c:v>
                </c:pt>
                <c:pt idx="53">
                  <c:v>2.3182579039171172</c:v>
                </c:pt>
                <c:pt idx="54">
                  <c:v>2.3102845306716961</c:v>
                </c:pt>
                <c:pt idx="55">
                  <c:v>2.2991294112635776</c:v>
                </c:pt>
                <c:pt idx="56">
                  <c:v>2.2499291935192876</c:v>
                </c:pt>
                <c:pt idx="57">
                  <c:v>2.2376783043512436</c:v>
                </c:pt>
                <c:pt idx="58">
                  <c:v>2.2215043626763293</c:v>
                </c:pt>
                <c:pt idx="59">
                  <c:v>2.2094066187696613</c:v>
                </c:pt>
                <c:pt idx="60">
                  <c:v>2.2083964096611153</c:v>
                </c:pt>
                <c:pt idx="61">
                  <c:v>2.1812618645552657</c:v>
                </c:pt>
                <c:pt idx="62">
                  <c:v>2.1562802483472088</c:v>
                </c:pt>
                <c:pt idx="63">
                  <c:v>2.1261154476706134</c:v>
                </c:pt>
                <c:pt idx="64">
                  <c:v>2.1164394167709997</c:v>
                </c:pt>
                <c:pt idx="65">
                  <c:v>2.1012456446865486</c:v>
                </c:pt>
                <c:pt idx="66">
                  <c:v>2.0936029000304237</c:v>
                </c:pt>
                <c:pt idx="67">
                  <c:v>2.0888465640201437</c:v>
                </c:pt>
                <c:pt idx="68">
                  <c:v>2.0733782074389859</c:v>
                </c:pt>
                <c:pt idx="69">
                  <c:v>2.0607080143109631</c:v>
                </c:pt>
                <c:pt idx="70">
                  <c:v>2.0361839944011195</c:v>
                </c:pt>
                <c:pt idx="71">
                  <c:v>2.0250129848627201</c:v>
                </c:pt>
                <c:pt idx="72">
                  <c:v>2.0051782126283095</c:v>
                </c:pt>
                <c:pt idx="73">
                  <c:v>1.9778572388277134</c:v>
                </c:pt>
                <c:pt idx="74">
                  <c:v>1.9771903763748193</c:v>
                </c:pt>
                <c:pt idx="75">
                  <c:v>1.9704180971884062</c:v>
                </c:pt>
                <c:pt idx="76">
                  <c:v>1.9580255803032833</c:v>
                </c:pt>
                <c:pt idx="77">
                  <c:v>1.9464222311368227</c:v>
                </c:pt>
                <c:pt idx="78">
                  <c:v>1.9357678402723884</c:v>
                </c:pt>
                <c:pt idx="79">
                  <c:v>1.9349874914096243</c:v>
                </c:pt>
                <c:pt idx="80">
                  <c:v>1.9309738065648938</c:v>
                </c:pt>
                <c:pt idx="81">
                  <c:v>1.9082022652411095</c:v>
                </c:pt>
                <c:pt idx="82">
                  <c:v>1.8940661415708069</c:v>
                </c:pt>
                <c:pt idx="83">
                  <c:v>1.8915034652202591</c:v>
                </c:pt>
                <c:pt idx="84">
                  <c:v>1.856016189333324</c:v>
                </c:pt>
                <c:pt idx="85">
                  <c:v>1.8536583371526365</c:v>
                </c:pt>
                <c:pt idx="86">
                  <c:v>1.843067438460126</c:v>
                </c:pt>
                <c:pt idx="87">
                  <c:v>1.8429829774578257</c:v>
                </c:pt>
                <c:pt idx="88">
                  <c:v>1.8427555368556578</c:v>
                </c:pt>
                <c:pt idx="89">
                  <c:v>1.8325198992927854</c:v>
                </c:pt>
                <c:pt idx="90">
                  <c:v>1.8193494974710598</c:v>
                </c:pt>
                <c:pt idx="91">
                  <c:v>1.8059985943374528</c:v>
                </c:pt>
                <c:pt idx="92">
                  <c:v>1.7930844363620821</c:v>
                </c:pt>
                <c:pt idx="93">
                  <c:v>1.7920002346796047</c:v>
                </c:pt>
                <c:pt idx="94">
                  <c:v>1.7817981992844092</c:v>
                </c:pt>
                <c:pt idx="95">
                  <c:v>1.747827412771944</c:v>
                </c:pt>
                <c:pt idx="96">
                  <c:v>1.7307357609923435</c:v>
                </c:pt>
                <c:pt idx="97">
                  <c:v>1.7200865829333651</c:v>
                </c:pt>
                <c:pt idx="98">
                  <c:v>1.7146309599426761</c:v>
                </c:pt>
                <c:pt idx="99">
                  <c:v>1.7044757767716185</c:v>
                </c:pt>
                <c:pt idx="100">
                  <c:v>1.6893907625651694</c:v>
                </c:pt>
                <c:pt idx="101">
                  <c:v>1.6862239949570106</c:v>
                </c:pt>
                <c:pt idx="102">
                  <c:v>1.6777874962854522</c:v>
                </c:pt>
                <c:pt idx="103">
                  <c:v>1.671083719659876</c:v>
                </c:pt>
                <c:pt idx="104">
                  <c:v>1.652795996584453</c:v>
                </c:pt>
                <c:pt idx="105">
                  <c:v>1.6525879306952638</c:v>
                </c:pt>
                <c:pt idx="106">
                  <c:v>1.6471466025407679</c:v>
                </c:pt>
                <c:pt idx="107">
                  <c:v>1.6338989696509287</c:v>
                </c:pt>
                <c:pt idx="108">
                  <c:v>1.6135560969389413</c:v>
                </c:pt>
                <c:pt idx="109">
                  <c:v>1.6078977313093716</c:v>
                </c:pt>
                <c:pt idx="110">
                  <c:v>1.5995780242770654</c:v>
                </c:pt>
                <c:pt idx="111">
                  <c:v>1.5947490005764433</c:v>
                </c:pt>
                <c:pt idx="112">
                  <c:v>1.58548532630688</c:v>
                </c:pt>
                <c:pt idx="113">
                  <c:v>1.5821786093185497</c:v>
                </c:pt>
                <c:pt idx="114">
                  <c:v>1.5801339178830243</c:v>
                </c:pt>
                <c:pt idx="115">
                  <c:v>1.5679092450272192</c:v>
                </c:pt>
                <c:pt idx="116">
                  <c:v>1.5640655920268942</c:v>
                </c:pt>
                <c:pt idx="117">
                  <c:v>1.5617725190188958</c:v>
                </c:pt>
                <c:pt idx="118">
                  <c:v>1.5574333568166159</c:v>
                </c:pt>
                <c:pt idx="119">
                  <c:v>1.5537894617422965</c:v>
                </c:pt>
                <c:pt idx="120">
                  <c:v>1.5468292777739348</c:v>
                </c:pt>
                <c:pt idx="121">
                  <c:v>1.5395434392449783</c:v>
                </c:pt>
                <c:pt idx="122">
                  <c:v>1.5342021022262053</c:v>
                </c:pt>
                <c:pt idx="123">
                  <c:v>1.5324230698639965</c:v>
                </c:pt>
                <c:pt idx="124">
                  <c:v>1.5309695723134296</c:v>
                </c:pt>
                <c:pt idx="125">
                  <c:v>1.5268366806057445</c:v>
                </c:pt>
                <c:pt idx="126">
                  <c:v>1.5234885273346805</c:v>
                </c:pt>
                <c:pt idx="127">
                  <c:v>1.5212734575692937</c:v>
                </c:pt>
                <c:pt idx="128">
                  <c:v>1.5197611085572653</c:v>
                </c:pt>
                <c:pt idx="129">
                  <c:v>1.5137983972978133</c:v>
                </c:pt>
                <c:pt idx="130">
                  <c:v>1.5047540336941885</c:v>
                </c:pt>
                <c:pt idx="131">
                  <c:v>1.499893698838775</c:v>
                </c:pt>
                <c:pt idx="132">
                  <c:v>1.4966953130665421</c:v>
                </c:pt>
                <c:pt idx="133">
                  <c:v>1.4941982684123045</c:v>
                </c:pt>
                <c:pt idx="134">
                  <c:v>1.4914534055538216</c:v>
                </c:pt>
                <c:pt idx="135">
                  <c:v>1.4898515002308859</c:v>
                </c:pt>
                <c:pt idx="136">
                  <c:v>1.4853231961318758</c:v>
                </c:pt>
                <c:pt idx="137">
                  <c:v>1.4798085979819597</c:v>
                </c:pt>
                <c:pt idx="138">
                  <c:v>1.4716312809341061</c:v>
                </c:pt>
                <c:pt idx="139">
                  <c:v>1.4653500685957135</c:v>
                </c:pt>
                <c:pt idx="140">
                  <c:v>1.464951340574532</c:v>
                </c:pt>
                <c:pt idx="141">
                  <c:v>1.4634717200796306</c:v>
                </c:pt>
                <c:pt idx="142">
                  <c:v>1.4588018491234469</c:v>
                </c:pt>
                <c:pt idx="143">
                  <c:v>1.4566139370308417</c:v>
                </c:pt>
                <c:pt idx="144">
                  <c:v>1.4479858963936676</c:v>
                </c:pt>
                <c:pt idx="145">
                  <c:v>1.4474787651140879</c:v>
                </c:pt>
                <c:pt idx="146">
                  <c:v>1.4468510854285785</c:v>
                </c:pt>
                <c:pt idx="147">
                  <c:v>1.430071921613725</c:v>
                </c:pt>
                <c:pt idx="148">
                  <c:v>1.4258467888625685</c:v>
                </c:pt>
                <c:pt idx="149">
                  <c:v>1.4231112545441289</c:v>
                </c:pt>
                <c:pt idx="150">
                  <c:v>1.4172034293267564</c:v>
                </c:pt>
                <c:pt idx="151">
                  <c:v>1.4067880912820636</c:v>
                </c:pt>
                <c:pt idx="152">
                  <c:v>1.4018096224573409</c:v>
                </c:pt>
                <c:pt idx="153">
                  <c:v>1.4013223758352491</c:v>
                </c:pt>
                <c:pt idx="154">
                  <c:v>1.3999062026841016</c:v>
                </c:pt>
                <c:pt idx="155">
                  <c:v>1.3997613353422695</c:v>
                </c:pt>
                <c:pt idx="156">
                  <c:v>1.3980872587067377</c:v>
                </c:pt>
                <c:pt idx="157">
                  <c:v>1.3852472000754386</c:v>
                </c:pt>
                <c:pt idx="158">
                  <c:v>1.3845680616645386</c:v>
                </c:pt>
                <c:pt idx="159">
                  <c:v>1.3812351780913044</c:v>
                </c:pt>
                <c:pt idx="160">
                  <c:v>1.3756461894906167</c:v>
                </c:pt>
                <c:pt idx="161">
                  <c:v>1.3713604495164853</c:v>
                </c:pt>
                <c:pt idx="162">
                  <c:v>1.3680075691397342</c:v>
                </c:pt>
                <c:pt idx="163">
                  <c:v>1.3679634353679435</c:v>
                </c:pt>
                <c:pt idx="164">
                  <c:v>1.3645767200106458</c:v>
                </c:pt>
                <c:pt idx="165">
                  <c:v>1.3531845040028769</c:v>
                </c:pt>
                <c:pt idx="166">
                  <c:v>1.3510533316465807</c:v>
                </c:pt>
                <c:pt idx="167">
                  <c:v>1.349223898767046</c:v>
                </c:pt>
                <c:pt idx="168">
                  <c:v>1.3488024040407365</c:v>
                </c:pt>
                <c:pt idx="169">
                  <c:v>1.3394613527276182</c:v>
                </c:pt>
                <c:pt idx="170">
                  <c:v>1.33233826293166</c:v>
                </c:pt>
                <c:pt idx="171">
                  <c:v>1.3310187124503403</c:v>
                </c:pt>
                <c:pt idx="172">
                  <c:v>1.3236245162591782</c:v>
                </c:pt>
                <c:pt idx="173">
                  <c:v>1.3140963224376521</c:v>
                </c:pt>
                <c:pt idx="174">
                  <c:v>1.3094956744089237</c:v>
                </c:pt>
                <c:pt idx="175">
                  <c:v>1.3092613095766161</c:v>
                </c:pt>
                <c:pt idx="176">
                  <c:v>1.3069977389451357</c:v>
                </c:pt>
                <c:pt idx="177">
                  <c:v>1.3025584522743099</c:v>
                </c:pt>
                <c:pt idx="178">
                  <c:v>1.2977084517318163</c:v>
                </c:pt>
                <c:pt idx="179">
                  <c:v>1.2957094272203482</c:v>
                </c:pt>
                <c:pt idx="180">
                  <c:v>1.2937400646167148</c:v>
                </c:pt>
                <c:pt idx="181">
                  <c:v>1.2806591994497931</c:v>
                </c:pt>
                <c:pt idx="182">
                  <c:v>1.2790179504359982</c:v>
                </c:pt>
                <c:pt idx="183">
                  <c:v>1.2779900871917922</c:v>
                </c:pt>
                <c:pt idx="184">
                  <c:v>1.2682970134628708</c:v>
                </c:pt>
                <c:pt idx="185">
                  <c:v>1.2666394319031629</c:v>
                </c:pt>
                <c:pt idx="186">
                  <c:v>1.2653155734873092</c:v>
                </c:pt>
                <c:pt idx="187">
                  <c:v>1.2630549251062437</c:v>
                </c:pt>
                <c:pt idx="188">
                  <c:v>1.2574931945139574</c:v>
                </c:pt>
                <c:pt idx="189">
                  <c:v>1.250438641851161</c:v>
                </c:pt>
                <c:pt idx="190">
                  <c:v>1.2483385122513506</c:v>
                </c:pt>
                <c:pt idx="191">
                  <c:v>1.243876202132892</c:v>
                </c:pt>
                <c:pt idx="192">
                  <c:v>1.2425228561815767</c:v>
                </c:pt>
                <c:pt idx="193">
                  <c:v>1.2422511247365451</c:v>
                </c:pt>
                <c:pt idx="194">
                  <c:v>1.2414333156296367</c:v>
                </c:pt>
                <c:pt idx="195">
                  <c:v>1.2402707635078456</c:v>
                </c:pt>
                <c:pt idx="196">
                  <c:v>1.2388958899395528</c:v>
                </c:pt>
                <c:pt idx="197">
                  <c:v>1.2344773589072293</c:v>
                </c:pt>
                <c:pt idx="198">
                  <c:v>1.2267163205116873</c:v>
                </c:pt>
                <c:pt idx="199">
                  <c:v>1.2250087596491506</c:v>
                </c:pt>
                <c:pt idx="200">
                  <c:v>1.2245542231194431</c:v>
                </c:pt>
                <c:pt idx="201">
                  <c:v>1.2244172334201997</c:v>
                </c:pt>
                <c:pt idx="202">
                  <c:v>1.2173009176209393</c:v>
                </c:pt>
                <c:pt idx="203">
                  <c:v>1.2158094839635281</c:v>
                </c:pt>
                <c:pt idx="204">
                  <c:v>1.2148860618905619</c:v>
                </c:pt>
                <c:pt idx="205">
                  <c:v>1.2032279939503225</c:v>
                </c:pt>
                <c:pt idx="206">
                  <c:v>1.2030887556042489</c:v>
                </c:pt>
                <c:pt idx="207">
                  <c:v>1.2013980197455998</c:v>
                </c:pt>
                <c:pt idx="208">
                  <c:v>1.1955746988341127</c:v>
                </c:pt>
                <c:pt idx="209">
                  <c:v>1.1935342806515041</c:v>
                </c:pt>
                <c:pt idx="210">
                  <c:v>1.1914898046408373</c:v>
                </c:pt>
                <c:pt idx="211">
                  <c:v>1.1883347799686494</c:v>
                </c:pt>
                <c:pt idx="212">
                  <c:v>1.1849893389815285</c:v>
                </c:pt>
                <c:pt idx="213">
                  <c:v>1.1839738021717221</c:v>
                </c:pt>
                <c:pt idx="214">
                  <c:v>1.1775524986564481</c:v>
                </c:pt>
                <c:pt idx="215">
                  <c:v>1.1717363321718894</c:v>
                </c:pt>
                <c:pt idx="216">
                  <c:v>1.168453177692105</c:v>
                </c:pt>
                <c:pt idx="217">
                  <c:v>1.1531506671845839</c:v>
                </c:pt>
                <c:pt idx="218">
                  <c:v>1.1517379069802745</c:v>
                </c:pt>
                <c:pt idx="219">
                  <c:v>1.1471251532060367</c:v>
                </c:pt>
                <c:pt idx="220">
                  <c:v>1.1449032408259905</c:v>
                </c:pt>
                <c:pt idx="221">
                  <c:v>1.1448040765914964</c:v>
                </c:pt>
                <c:pt idx="222">
                  <c:v>1.1439865173728199</c:v>
                </c:pt>
                <c:pt idx="223">
                  <c:v>1.1431682340081666</c:v>
                </c:pt>
                <c:pt idx="224">
                  <c:v>1.1413143319486712</c:v>
                </c:pt>
                <c:pt idx="225">
                  <c:v>1.1409328564532228</c:v>
                </c:pt>
                <c:pt idx="226">
                  <c:v>1.1398530708887504</c:v>
                </c:pt>
                <c:pt idx="227">
                  <c:v>1.1394308338347314</c:v>
                </c:pt>
                <c:pt idx="228">
                  <c:v>1.1286523451630361</c:v>
                </c:pt>
                <c:pt idx="229">
                  <c:v>1.1125518561432952</c:v>
                </c:pt>
                <c:pt idx="230">
                  <c:v>1.0941166442677441</c:v>
                </c:pt>
                <c:pt idx="231">
                  <c:v>1.0799626406087408</c:v>
                </c:pt>
                <c:pt idx="232">
                  <c:v>1.0707987505387293</c:v>
                </c:pt>
                <c:pt idx="233">
                  <c:v>1.0567734515400389</c:v>
                </c:pt>
                <c:pt idx="234">
                  <c:v>1.0533583298149647</c:v>
                </c:pt>
                <c:pt idx="235">
                  <c:v>1.0501825648702448</c:v>
                </c:pt>
                <c:pt idx="236">
                  <c:v>1.0495669523588329</c:v>
                </c:pt>
                <c:pt idx="237">
                  <c:v>1.0472913906409866</c:v>
                </c:pt>
                <c:pt idx="238">
                  <c:v>1.0425793829614849</c:v>
                </c:pt>
                <c:pt idx="239">
                  <c:v>1.0394554454988603</c:v>
                </c:pt>
                <c:pt idx="240">
                  <c:v>1.0377235043064894</c:v>
                </c:pt>
                <c:pt idx="241">
                  <c:v>1.0374129232170406</c:v>
                </c:pt>
                <c:pt idx="242">
                  <c:v>1.0341304251894503</c:v>
                </c:pt>
                <c:pt idx="243">
                  <c:v>1.0312425498108726</c:v>
                </c:pt>
                <c:pt idx="244">
                  <c:v>1.0285259864471563</c:v>
                </c:pt>
                <c:pt idx="245">
                  <c:v>1.0270263130454091</c:v>
                </c:pt>
                <c:pt idx="246">
                  <c:v>1.0238081828020138</c:v>
                </c:pt>
                <c:pt idx="247">
                  <c:v>1.0204702378099599</c:v>
                </c:pt>
                <c:pt idx="248">
                  <c:v>1.0172200830172655</c:v>
                </c:pt>
                <c:pt idx="249">
                  <c:v>1.0054378494789429</c:v>
                </c:pt>
                <c:pt idx="250">
                  <c:v>0.99034092043286237</c:v>
                </c:pt>
                <c:pt idx="251">
                  <c:v>0.98715449919325415</c:v>
                </c:pt>
                <c:pt idx="252">
                  <c:v>0.98101072582775761</c:v>
                </c:pt>
                <c:pt idx="253">
                  <c:v>0.97856173584162787</c:v>
                </c:pt>
                <c:pt idx="254">
                  <c:v>0.97152688848129887</c:v>
                </c:pt>
                <c:pt idx="255">
                  <c:v>0.9652537182662928</c:v>
                </c:pt>
                <c:pt idx="256">
                  <c:v>0.9622573312479259</c:v>
                </c:pt>
                <c:pt idx="257">
                  <c:v>0.95827529913187237</c:v>
                </c:pt>
                <c:pt idx="258">
                  <c:v>0.95544648704450696</c:v>
                </c:pt>
                <c:pt idx="259">
                  <c:v>0.95206501532720855</c:v>
                </c:pt>
                <c:pt idx="260">
                  <c:v>0.94955402043660442</c:v>
                </c:pt>
                <c:pt idx="261">
                  <c:v>0.94947407369779735</c:v>
                </c:pt>
                <c:pt idx="262">
                  <c:v>0.9463809171350559</c:v>
                </c:pt>
                <c:pt idx="263">
                  <c:v>0.94349735412397229</c:v>
                </c:pt>
                <c:pt idx="264">
                  <c:v>0.94195441029277194</c:v>
                </c:pt>
                <c:pt idx="265">
                  <c:v>0.93970127022652816</c:v>
                </c:pt>
                <c:pt idx="266">
                  <c:v>0.93885769365844074</c:v>
                </c:pt>
                <c:pt idx="267">
                  <c:v>0.93673879180993891</c:v>
                </c:pt>
                <c:pt idx="268">
                  <c:v>0.93541465507637223</c:v>
                </c:pt>
                <c:pt idx="269">
                  <c:v>0.92795160887708539</c:v>
                </c:pt>
                <c:pt idx="270">
                  <c:v>0.91853360686145658</c:v>
                </c:pt>
                <c:pt idx="271">
                  <c:v>0.91622230097380064</c:v>
                </c:pt>
                <c:pt idx="272">
                  <c:v>0.91238280370659131</c:v>
                </c:pt>
                <c:pt idx="273">
                  <c:v>0.90553924810789743</c:v>
                </c:pt>
                <c:pt idx="274">
                  <c:v>0.90509040422848308</c:v>
                </c:pt>
                <c:pt idx="275">
                  <c:v>0.90269934264679108</c:v>
                </c:pt>
                <c:pt idx="276">
                  <c:v>0.90234537310409035</c:v>
                </c:pt>
                <c:pt idx="277">
                  <c:v>0.89634208042113594</c:v>
                </c:pt>
                <c:pt idx="278">
                  <c:v>0.89484588653634489</c:v>
                </c:pt>
                <c:pt idx="279">
                  <c:v>0.89381419079026525</c:v>
                </c:pt>
                <c:pt idx="280">
                  <c:v>0.89178320758194862</c:v>
                </c:pt>
                <c:pt idx="281">
                  <c:v>0.8888060705850731</c:v>
                </c:pt>
                <c:pt idx="282">
                  <c:v>0.88532264092912827</c:v>
                </c:pt>
                <c:pt idx="283">
                  <c:v>0.88459376901380149</c:v>
                </c:pt>
                <c:pt idx="284">
                  <c:v>0.8808033795996264</c:v>
                </c:pt>
                <c:pt idx="285">
                  <c:v>0.87440736376216577</c:v>
                </c:pt>
                <c:pt idx="286">
                  <c:v>0.8655476448573054</c:v>
                </c:pt>
                <c:pt idx="287">
                  <c:v>0.86326403390224038</c:v>
                </c:pt>
                <c:pt idx="288">
                  <c:v>0.86174762740937438</c:v>
                </c:pt>
                <c:pt idx="289">
                  <c:v>0.85790797424570586</c:v>
                </c:pt>
                <c:pt idx="290">
                  <c:v>0.85328779561100609</c:v>
                </c:pt>
                <c:pt idx="291">
                  <c:v>0.8527256834446344</c:v>
                </c:pt>
                <c:pt idx="292">
                  <c:v>0.8476638077586105</c:v>
                </c:pt>
                <c:pt idx="293">
                  <c:v>0.84477798213534339</c:v>
                </c:pt>
                <c:pt idx="294">
                  <c:v>0.84463617284142845</c:v>
                </c:pt>
                <c:pt idx="295">
                  <c:v>0.84421205045293646</c:v>
                </c:pt>
                <c:pt idx="296">
                  <c:v>0.84104220110799444</c:v>
                </c:pt>
                <c:pt idx="297">
                  <c:v>0.84086266869625659</c:v>
                </c:pt>
                <c:pt idx="298">
                  <c:v>0.83991178615506201</c:v>
                </c:pt>
                <c:pt idx="299">
                  <c:v>0.83768084681454713</c:v>
                </c:pt>
                <c:pt idx="300">
                  <c:v>0.83604916134534302</c:v>
                </c:pt>
                <c:pt idx="301">
                  <c:v>0.83222427264025045</c:v>
                </c:pt>
                <c:pt idx="302">
                  <c:v>0.83200315859261154</c:v>
                </c:pt>
                <c:pt idx="303">
                  <c:v>0.82927815580804798</c:v>
                </c:pt>
                <c:pt idx="304">
                  <c:v>0.82779757826608047</c:v>
                </c:pt>
                <c:pt idx="305">
                  <c:v>0.82056326317558403</c:v>
                </c:pt>
                <c:pt idx="306">
                  <c:v>0.81625620259504461</c:v>
                </c:pt>
                <c:pt idx="307">
                  <c:v>0.81190376794947594</c:v>
                </c:pt>
                <c:pt idx="308">
                  <c:v>0.80789623170625358</c:v>
                </c:pt>
                <c:pt idx="309">
                  <c:v>0.80765175976489945</c:v>
                </c:pt>
                <c:pt idx="310">
                  <c:v>0.80225927341937486</c:v>
                </c:pt>
                <c:pt idx="311">
                  <c:v>0.79989177153695379</c:v>
                </c:pt>
                <c:pt idx="312">
                  <c:v>0.79960057214667535</c:v>
                </c:pt>
                <c:pt idx="313">
                  <c:v>0.79781071250338043</c:v>
                </c:pt>
                <c:pt idx="314">
                  <c:v>0.79655094874300325</c:v>
                </c:pt>
                <c:pt idx="315">
                  <c:v>0.79450292288214264</c:v>
                </c:pt>
                <c:pt idx="316">
                  <c:v>0.79147042123295741</c:v>
                </c:pt>
                <c:pt idx="317">
                  <c:v>0.78814066647248804</c:v>
                </c:pt>
                <c:pt idx="318">
                  <c:v>0.78532026222105045</c:v>
                </c:pt>
                <c:pt idx="319">
                  <c:v>0.78481009333260165</c:v>
                </c:pt>
                <c:pt idx="320">
                  <c:v>0.7847659859365026</c:v>
                </c:pt>
                <c:pt idx="321">
                  <c:v>0.78176336424835235</c:v>
                </c:pt>
                <c:pt idx="322">
                  <c:v>0.78028172630365444</c:v>
                </c:pt>
                <c:pt idx="323">
                  <c:v>0.767115768478278</c:v>
                </c:pt>
                <c:pt idx="324">
                  <c:v>0.76667144000617327</c:v>
                </c:pt>
                <c:pt idx="325">
                  <c:v>0.7649123928677739</c:v>
                </c:pt>
                <c:pt idx="326">
                  <c:v>0.75132294311797576</c:v>
                </c:pt>
                <c:pt idx="327">
                  <c:v>0.74295179322291793</c:v>
                </c:pt>
                <c:pt idx="328">
                  <c:v>0.74260986964154363</c:v>
                </c:pt>
                <c:pt idx="329">
                  <c:v>0.74074283585909351</c:v>
                </c:pt>
                <c:pt idx="330">
                  <c:v>0.73956259549989256</c:v>
                </c:pt>
                <c:pt idx="331">
                  <c:v>0.73329782258802334</c:v>
                </c:pt>
                <c:pt idx="332">
                  <c:v>0.73155246084006376</c:v>
                </c:pt>
                <c:pt idx="333">
                  <c:v>0.72973734866796081</c:v>
                </c:pt>
                <c:pt idx="334">
                  <c:v>0.72422432022790262</c:v>
                </c:pt>
                <c:pt idx="335">
                  <c:v>0.72171508077577107</c:v>
                </c:pt>
                <c:pt idx="336">
                  <c:v>0.71706845646759221</c:v>
                </c:pt>
                <c:pt idx="337">
                  <c:v>0.71388080192946579</c:v>
                </c:pt>
                <c:pt idx="338">
                  <c:v>0.70999970654121913</c:v>
                </c:pt>
                <c:pt idx="339">
                  <c:v>0.70672678438161207</c:v>
                </c:pt>
                <c:pt idx="340">
                  <c:v>0.70482833396989064</c:v>
                </c:pt>
                <c:pt idx="341">
                  <c:v>0.70300336213128134</c:v>
                </c:pt>
                <c:pt idx="342">
                  <c:v>0.70248415964741207</c:v>
                </c:pt>
                <c:pt idx="343">
                  <c:v>0.69974332800958339</c:v>
                </c:pt>
                <c:pt idx="344">
                  <c:v>0.69743895843977965</c:v>
                </c:pt>
                <c:pt idx="345">
                  <c:v>0.69284528670043133</c:v>
                </c:pt>
                <c:pt idx="346">
                  <c:v>0.68944388584753236</c:v>
                </c:pt>
                <c:pt idx="347">
                  <c:v>0.68900132347321752</c:v>
                </c:pt>
                <c:pt idx="348">
                  <c:v>0.68802451385438734</c:v>
                </c:pt>
                <c:pt idx="349">
                  <c:v>0.68602828733172938</c:v>
                </c:pt>
                <c:pt idx="350">
                  <c:v>0.68601796887504929</c:v>
                </c:pt>
                <c:pt idx="351">
                  <c:v>0.68246427782338581</c:v>
                </c:pt>
                <c:pt idx="352">
                  <c:v>0.68062092630890658</c:v>
                </c:pt>
                <c:pt idx="353">
                  <c:v>0.67570887197708496</c:v>
                </c:pt>
                <c:pt idx="354">
                  <c:v>0.67527882889595281</c:v>
                </c:pt>
                <c:pt idx="355">
                  <c:v>0.67279156579298804</c:v>
                </c:pt>
                <c:pt idx="356">
                  <c:v>0.67098142684937756</c:v>
                </c:pt>
                <c:pt idx="357">
                  <c:v>0.66923971202140531</c:v>
                </c:pt>
                <c:pt idx="358">
                  <c:v>0.66904582030981385</c:v>
                </c:pt>
                <c:pt idx="359">
                  <c:v>0.66597603704461239</c:v>
                </c:pt>
                <c:pt idx="360">
                  <c:v>0.66245270103379095</c:v>
                </c:pt>
                <c:pt idx="361">
                  <c:v>0.65938309376189796</c:v>
                </c:pt>
                <c:pt idx="362">
                  <c:v>0.65592525549937841</c:v>
                </c:pt>
                <c:pt idx="363">
                  <c:v>0.65288090387587838</c:v>
                </c:pt>
                <c:pt idx="364">
                  <c:v>0.65067953160197423</c:v>
                </c:pt>
                <c:pt idx="365">
                  <c:v>0.649462244283042</c:v>
                </c:pt>
                <c:pt idx="366">
                  <c:v>0.64849233962118824</c:v>
                </c:pt>
                <c:pt idx="367">
                  <c:v>0.64644706137166219</c:v>
                </c:pt>
                <c:pt idx="368">
                  <c:v>0.64306293420994287</c:v>
                </c:pt>
                <c:pt idx="369">
                  <c:v>0.64007732321708699</c:v>
                </c:pt>
                <c:pt idx="370">
                  <c:v>0.63672668130796839</c:v>
                </c:pt>
                <c:pt idx="371">
                  <c:v>0.63630643889289296</c:v>
                </c:pt>
                <c:pt idx="372">
                  <c:v>0.63377046545221138</c:v>
                </c:pt>
                <c:pt idx="373">
                  <c:v>0.63045286155344138</c:v>
                </c:pt>
                <c:pt idx="374">
                  <c:v>0.62752577021342293</c:v>
                </c:pt>
                <c:pt idx="375">
                  <c:v>0.62424085932860773</c:v>
                </c:pt>
                <c:pt idx="376">
                  <c:v>0.62368634020413949</c:v>
                </c:pt>
                <c:pt idx="377">
                  <c:v>0.6213426086889704</c:v>
                </c:pt>
                <c:pt idx="378">
                  <c:v>0.61809006545610456</c:v>
                </c:pt>
                <c:pt idx="379">
                  <c:v>0.61522037186615908</c:v>
                </c:pt>
                <c:pt idx="380">
                  <c:v>0.61199987682309243</c:v>
                </c:pt>
                <c:pt idx="381">
                  <c:v>0.61061867247062995</c:v>
                </c:pt>
                <c:pt idx="382">
                  <c:v>0.60915845899031074</c:v>
                </c:pt>
                <c:pt idx="383">
                  <c:v>0.60908369843007482</c:v>
                </c:pt>
                <c:pt idx="384">
                  <c:v>0.60767493036236597</c:v>
                </c:pt>
                <c:pt idx="385">
                  <c:v>0.607198398387788</c:v>
                </c:pt>
                <c:pt idx="386">
                  <c:v>0.60596969626965935</c:v>
                </c:pt>
                <c:pt idx="387">
                  <c:v>0.60315627560068863</c:v>
                </c:pt>
                <c:pt idx="388">
                  <c:v>0.60158979762268971</c:v>
                </c:pt>
                <c:pt idx="389">
                  <c:v>0.599998932521564</c:v>
                </c:pt>
                <c:pt idx="390">
                  <c:v>0.59721323315607344</c:v>
                </c:pt>
                <c:pt idx="391">
                  <c:v>0.59709954177891178</c:v>
                </c:pt>
                <c:pt idx="392">
                  <c:v>0.59598310906576546</c:v>
                </c:pt>
                <c:pt idx="393">
                  <c:v>0.59505596825975315</c:v>
                </c:pt>
                <c:pt idx="394">
                  <c:v>0.59408700013081506</c:v>
                </c:pt>
                <c:pt idx="395">
                  <c:v>0.59350733940572209</c:v>
                </c:pt>
                <c:pt idx="396">
                  <c:v>0.59306837234963894</c:v>
                </c:pt>
                <c:pt idx="397">
                  <c:v>0.59136552401300213</c:v>
                </c:pt>
                <c:pt idx="398">
                  <c:v>0.59132874892459564</c:v>
                </c:pt>
                <c:pt idx="399">
                  <c:v>0.5888531001826105</c:v>
                </c:pt>
                <c:pt idx="400">
                  <c:v>0.58823331941802659</c:v>
                </c:pt>
                <c:pt idx="401">
                  <c:v>0.58585265159824562</c:v>
                </c:pt>
                <c:pt idx="402">
                  <c:v>0.58550224591789313</c:v>
                </c:pt>
                <c:pt idx="403">
                  <c:v>0.58472691552794454</c:v>
                </c:pt>
                <c:pt idx="404">
                  <c:v>0.58280525244216674</c:v>
                </c:pt>
                <c:pt idx="405">
                  <c:v>0.58243731641553964</c:v>
                </c:pt>
                <c:pt idx="406">
                  <c:v>0.57973315283309179</c:v>
                </c:pt>
                <c:pt idx="407">
                  <c:v>0.5766984228111367</c:v>
                </c:pt>
                <c:pt idx="408">
                  <c:v>0.57402090399654804</c:v>
                </c:pt>
                <c:pt idx="409">
                  <c:v>0.57335690174774578</c:v>
                </c:pt>
                <c:pt idx="410">
                  <c:v>0.57101607589231596</c:v>
                </c:pt>
                <c:pt idx="411">
                  <c:v>0.56836493930834242</c:v>
                </c:pt>
                <c:pt idx="412">
                  <c:v>0.56538971849111574</c:v>
                </c:pt>
                <c:pt idx="413">
                  <c:v>0.56325770566971511</c:v>
                </c:pt>
                <c:pt idx="414">
                  <c:v>0.5627647041873558</c:v>
                </c:pt>
                <c:pt idx="415">
                  <c:v>0.56130301548836292</c:v>
                </c:pt>
                <c:pt idx="416">
                  <c:v>0.56079454893821024</c:v>
                </c:pt>
                <c:pt idx="417">
                  <c:v>0.55981879892948361</c:v>
                </c:pt>
                <c:pt idx="418">
                  <c:v>0.55913737443111211</c:v>
                </c:pt>
                <c:pt idx="419">
                  <c:v>0.55747803117519745</c:v>
                </c:pt>
                <c:pt idx="420">
                  <c:v>0.55721964951688818</c:v>
                </c:pt>
                <c:pt idx="421">
                  <c:v>0.55430277096518188</c:v>
                </c:pt>
                <c:pt idx="422">
                  <c:v>0.55172923159081788</c:v>
                </c:pt>
                <c:pt idx="423">
                  <c:v>0.5466268827807278</c:v>
                </c:pt>
                <c:pt idx="424">
                  <c:v>0.54629291206028885</c:v>
                </c:pt>
                <c:pt idx="425">
                  <c:v>0.54534802457845499</c:v>
                </c:pt>
                <c:pt idx="426">
                  <c:v>0.54196067961113903</c:v>
                </c:pt>
                <c:pt idx="427">
                  <c:v>0.54091015788092445</c:v>
                </c:pt>
                <c:pt idx="428">
                  <c:v>0.53862406294966347</c:v>
                </c:pt>
                <c:pt idx="429">
                  <c:v>0.53371655922175254</c:v>
                </c:pt>
                <c:pt idx="430">
                  <c:v>0.52992389944633911</c:v>
                </c:pt>
                <c:pt idx="431">
                  <c:v>0.52811181362088067</c:v>
                </c:pt>
                <c:pt idx="432">
                  <c:v>0.51933588448133494</c:v>
                </c:pt>
                <c:pt idx="433">
                  <c:v>0.5168482161613569</c:v>
                </c:pt>
                <c:pt idx="434">
                  <c:v>0.50925361338613517</c:v>
                </c:pt>
                <c:pt idx="435">
                  <c:v>0.50912142381913283</c:v>
                </c:pt>
                <c:pt idx="436">
                  <c:v>0.50626384331219565</c:v>
                </c:pt>
                <c:pt idx="437">
                  <c:v>0.50622955040672069</c:v>
                </c:pt>
                <c:pt idx="438">
                  <c:v>0.50334353328569437</c:v>
                </c:pt>
                <c:pt idx="439">
                  <c:v>0.49724312663353282</c:v>
                </c:pt>
                <c:pt idx="440">
                  <c:v>0.49421733495655312</c:v>
                </c:pt>
                <c:pt idx="441">
                  <c:v>0.49238610057932336</c:v>
                </c:pt>
                <c:pt idx="442">
                  <c:v>0.48768526383646943</c:v>
                </c:pt>
                <c:pt idx="443">
                  <c:v>0.48446213443817782</c:v>
                </c:pt>
                <c:pt idx="444">
                  <c:v>0.48260412724212481</c:v>
                </c:pt>
                <c:pt idx="445">
                  <c:v>0.48232519039059912</c:v>
                </c:pt>
                <c:pt idx="446">
                  <c:v>0.47780313904286376</c:v>
                </c:pt>
                <c:pt idx="447">
                  <c:v>0.47591029540341201</c:v>
                </c:pt>
                <c:pt idx="448">
                  <c:v>0.47309114962632826</c:v>
                </c:pt>
                <c:pt idx="449">
                  <c:v>0.47308763521005426</c:v>
                </c:pt>
                <c:pt idx="450">
                  <c:v>0.47094684714623003</c:v>
                </c:pt>
                <c:pt idx="451">
                  <c:v>0.47094518037761729</c:v>
                </c:pt>
                <c:pt idx="452">
                  <c:v>0.46842492965706373</c:v>
                </c:pt>
                <c:pt idx="453">
                  <c:v>0.46625907055875698</c:v>
                </c:pt>
                <c:pt idx="454">
                  <c:v>0.46380921810845144</c:v>
                </c:pt>
                <c:pt idx="455">
                  <c:v>0.4616573131823043</c:v>
                </c:pt>
                <c:pt idx="456">
                  <c:v>0.45923916070666504</c:v>
                </c:pt>
                <c:pt idx="457">
                  <c:v>0.45874661271934741</c:v>
                </c:pt>
                <c:pt idx="458">
                  <c:v>0.45710723331474384</c:v>
                </c:pt>
                <c:pt idx="459">
                  <c:v>0.45591718863376779</c:v>
                </c:pt>
                <c:pt idx="460">
                  <c:v>0.4547141621151532</c:v>
                </c:pt>
                <c:pt idx="461">
                  <c:v>0.45260303772385768</c:v>
                </c:pt>
                <c:pt idx="462">
                  <c:v>0.45023375421575923</c:v>
                </c:pt>
                <c:pt idx="463">
                  <c:v>0.44814339748650484</c:v>
                </c:pt>
                <c:pt idx="464">
                  <c:v>0.44579749363957749</c:v>
                </c:pt>
                <c:pt idx="465">
                  <c:v>0.44401796517670333</c:v>
                </c:pt>
                <c:pt idx="466">
                  <c:v>0.44372772809280625</c:v>
                </c:pt>
                <c:pt idx="467">
                  <c:v>0.44242599787196157</c:v>
                </c:pt>
                <c:pt idx="468">
                  <c:v>0.44140494472774394</c:v>
                </c:pt>
                <c:pt idx="469">
                  <c:v>0.4406317669597466</c:v>
                </c:pt>
                <c:pt idx="470">
                  <c:v>0.44042950335227282</c:v>
                </c:pt>
                <c:pt idx="471">
                  <c:v>0.43969866354778731</c:v>
                </c:pt>
                <c:pt idx="472">
                  <c:v>0.43935557214459908</c:v>
                </c:pt>
                <c:pt idx="473">
                  <c:v>0.43705567666850847</c:v>
                </c:pt>
                <c:pt idx="474">
                  <c:v>0.43502649688734568</c:v>
                </c:pt>
                <c:pt idx="475">
                  <c:v>0.43274926298701727</c:v>
                </c:pt>
                <c:pt idx="476">
                  <c:v>0.431852774132372</c:v>
                </c:pt>
                <c:pt idx="477">
                  <c:v>0.43074007717196333</c:v>
                </c:pt>
                <c:pt idx="478">
                  <c:v>0.42848528142584191</c:v>
                </c:pt>
                <c:pt idx="479">
                  <c:v>0.42649589259292864</c:v>
                </c:pt>
                <c:pt idx="480">
                  <c:v>0.42426331389069033</c:v>
                </c:pt>
                <c:pt idx="481">
                  <c:v>0.42229352697907879</c:v>
                </c:pt>
                <c:pt idx="482">
                  <c:v>0.42008294640727356</c:v>
                </c:pt>
                <c:pt idx="483">
                  <c:v>0.41813256827515194</c:v>
                </c:pt>
                <c:pt idx="484">
                  <c:v>0.41685924540909342</c:v>
                </c:pt>
                <c:pt idx="485">
                  <c:v>0.41594376908035957</c:v>
                </c:pt>
                <c:pt idx="486">
                  <c:v>0.4140126084884983</c:v>
                </c:pt>
                <c:pt idx="487">
                  <c:v>0.41184537605352345</c:v>
                </c:pt>
                <c:pt idx="488">
                  <c:v>0.40993324364693723</c:v>
                </c:pt>
                <c:pt idx="489">
                  <c:v>0.40778736546934202</c:v>
                </c:pt>
                <c:pt idx="490">
                  <c:v>0.40766641943381204</c:v>
                </c:pt>
                <c:pt idx="491">
                  <c:v>0.40589407375879177</c:v>
                </c:pt>
                <c:pt idx="492">
                  <c:v>0.40376933942998927</c:v>
                </c:pt>
                <c:pt idx="493">
                  <c:v>0.40189470277361</c:v>
                </c:pt>
                <c:pt idx="494">
                  <c:v>0.39979090395822159</c:v>
                </c:pt>
                <c:pt idx="495">
                  <c:v>0.39793473854332134</c:v>
                </c:pt>
                <c:pt idx="496">
                  <c:v>0.39585166895874668</c:v>
                </c:pt>
                <c:pt idx="497">
                  <c:v>0.39401379278378351</c:v>
                </c:pt>
                <c:pt idx="498">
                  <c:v>0.39195124817997434</c:v>
                </c:pt>
                <c:pt idx="499">
                  <c:v>0.39013148103671108</c:v>
                </c:pt>
                <c:pt idx="500">
                  <c:v>0.38973706483463066</c:v>
                </c:pt>
                <c:pt idx="501">
                  <c:v>0.38808925917614301</c:v>
                </c:pt>
                <c:pt idx="502">
                  <c:v>0.38793516979187481</c:v>
                </c:pt>
                <c:pt idx="503">
                  <c:v>0.38628742263197718</c:v>
                </c:pt>
                <c:pt idx="504">
                  <c:v>0.38581199563484608</c:v>
                </c:pt>
                <c:pt idx="505">
                  <c:v>0.3842653232698206</c:v>
                </c:pt>
                <c:pt idx="506">
                  <c:v>0.38276690815649256</c:v>
                </c:pt>
                <c:pt idx="507">
                  <c:v>0.38248124065028843</c:v>
                </c:pt>
                <c:pt idx="508">
                  <c:v>0.38196848283637064</c:v>
                </c:pt>
                <c:pt idx="509">
                  <c:v>0.37871256188622709</c:v>
                </c:pt>
                <c:pt idx="510">
                  <c:v>0.37683342969329992</c:v>
                </c:pt>
                <c:pt idx="511">
                  <c:v>0.37498101681165746</c:v>
                </c:pt>
                <c:pt idx="512">
                  <c:v>0.37403188459715186</c:v>
                </c:pt>
                <c:pt idx="513">
                  <c:v>0.37401982646076154</c:v>
                </c:pt>
                <c:pt idx="514">
                  <c:v>0.37366466128510628</c:v>
                </c:pt>
                <c:pt idx="515">
                  <c:v>0.36950888918894992</c:v>
                </c:pt>
                <c:pt idx="516">
                  <c:v>0.36573102794345325</c:v>
                </c:pt>
                <c:pt idx="517">
                  <c:v>0.36500726619578538</c:v>
                </c:pt>
                <c:pt idx="518">
                  <c:v>0.3627272675551465</c:v>
                </c:pt>
                <c:pt idx="519">
                  <c:v>0.36210465938093028</c:v>
                </c:pt>
                <c:pt idx="520">
                  <c:v>0.36058513182688923</c:v>
                </c:pt>
                <c:pt idx="521">
                  <c:v>0.35995332675010683</c:v>
                </c:pt>
                <c:pt idx="522">
                  <c:v>0.35853298358969504</c:v>
                </c:pt>
                <c:pt idx="523">
                  <c:v>0.35848250005865956</c:v>
                </c:pt>
                <c:pt idx="524">
                  <c:v>0.35689519848815426</c:v>
                </c:pt>
                <c:pt idx="525">
                  <c:v>0.3549996467389373</c:v>
                </c:pt>
                <c:pt idx="526">
                  <c:v>0.35335589145778507</c:v>
                </c:pt>
                <c:pt idx="527">
                  <c:v>0.35150164679453394</c:v>
                </c:pt>
                <c:pt idx="528">
                  <c:v>0.3501563400313874</c:v>
                </c:pt>
                <c:pt idx="529">
                  <c:v>0.3498704193606908</c:v>
                </c:pt>
                <c:pt idx="530">
                  <c:v>0.34940074695457202</c:v>
                </c:pt>
                <c:pt idx="531">
                  <c:v>0.34642243681854346</c:v>
                </c:pt>
                <c:pt idx="532">
                  <c:v>0.34300895016641791</c:v>
                </c:pt>
                <c:pt idx="533">
                  <c:v>0.34128347634758949</c:v>
                </c:pt>
                <c:pt idx="534">
                  <c:v>0.34099173088913554</c:v>
                </c:pt>
                <c:pt idx="535">
                  <c:v>0.33837658634068302</c:v>
                </c:pt>
                <c:pt idx="536">
                  <c:v>0.33482348248531368</c:v>
                </c:pt>
                <c:pt idx="537">
                  <c:v>0.33387475630045688</c:v>
                </c:pt>
                <c:pt idx="538">
                  <c:v>0.33359144003809027</c:v>
                </c:pt>
                <c:pt idx="539">
                  <c:v>0.32690789698856632</c:v>
                </c:pt>
                <c:pt idx="540">
                  <c:v>0.31982417750711389</c:v>
                </c:pt>
                <c:pt idx="541">
                  <c:v>0.31902971395217772</c:v>
                </c:pt>
                <c:pt idx="542">
                  <c:v>0.3135763025818642</c:v>
                </c:pt>
                <c:pt idx="543">
                  <c:v>0.31275153251230176</c:v>
                </c:pt>
                <c:pt idx="544">
                  <c:v>0.31141346910853623</c:v>
                </c:pt>
                <c:pt idx="545">
                  <c:v>0.30914975561782398</c:v>
                </c:pt>
                <c:pt idx="546">
                  <c:v>0.30601731574343016</c:v>
                </c:pt>
                <c:pt idx="547">
                  <c:v>0.30565741134549135</c:v>
                </c:pt>
                <c:pt idx="548">
                  <c:v>0.30521033234315281</c:v>
                </c:pt>
                <c:pt idx="549">
                  <c:v>0.30462715099721932</c:v>
                </c:pt>
                <c:pt idx="550">
                  <c:v>0.30355515732913257</c:v>
                </c:pt>
                <c:pt idx="551">
                  <c:v>0.30298773166548976</c:v>
                </c:pt>
                <c:pt idx="552">
                  <c:v>0.30272503842928716</c:v>
                </c:pt>
                <c:pt idx="553">
                  <c:v>0.30168286069011552</c:v>
                </c:pt>
                <c:pt idx="554">
                  <c:v>0.30038080268316125</c:v>
                </c:pt>
                <c:pt idx="555">
                  <c:v>0.29862399390992017</c:v>
                </c:pt>
                <c:pt idx="556">
                  <c:v>0.29749577150526968</c:v>
                </c:pt>
                <c:pt idx="557">
                  <c:v>0.29566725799295751</c:v>
                </c:pt>
                <c:pt idx="558">
                  <c:v>0.29547669512745139</c:v>
                </c:pt>
                <c:pt idx="559">
                  <c:v>0.29419170797142219</c:v>
                </c:pt>
                <c:pt idx="560">
                  <c:v>0.2930623797383195</c:v>
                </c:pt>
                <c:pt idx="561">
                  <c:v>0.29123111144092673</c:v>
                </c:pt>
                <c:pt idx="562">
                  <c:v>0.29031884785640777</c:v>
                </c:pt>
                <c:pt idx="563">
                  <c:v>0.2880360395190118</c:v>
                </c:pt>
                <c:pt idx="564">
                  <c:v>0.28708550026068269</c:v>
                </c:pt>
                <c:pt idx="565">
                  <c:v>0.28616416655060573</c:v>
                </c:pt>
                <c:pt idx="566">
                  <c:v>0.28419492288732801</c:v>
                </c:pt>
                <c:pt idx="567">
                  <c:v>0.28120579606886287</c:v>
                </c:pt>
                <c:pt idx="568">
                  <c:v>0.2809039013764269</c:v>
                </c:pt>
                <c:pt idx="569">
                  <c:v>0.2807956953114451</c:v>
                </c:pt>
                <c:pt idx="570">
                  <c:v>0.27815729287084034</c:v>
                </c:pt>
                <c:pt idx="571">
                  <c:v>0.27729845416173476</c:v>
                </c:pt>
                <c:pt idx="572">
                  <c:v>0.27444495090583143</c:v>
                </c:pt>
                <c:pt idx="573">
                  <c:v>0.27403275187684767</c:v>
                </c:pt>
                <c:pt idx="574">
                  <c:v>0.27172066537519501</c:v>
                </c:pt>
                <c:pt idx="575">
                  <c:v>0.27060214761960605</c:v>
                </c:pt>
                <c:pt idx="576">
                  <c:v>0.2704025461298864</c:v>
                </c:pt>
                <c:pt idx="577">
                  <c:v>0.26781462466699835</c:v>
                </c:pt>
                <c:pt idx="578">
                  <c:v>0.26661462627671001</c:v>
                </c:pt>
                <c:pt idx="579">
                  <c:v>0.26616341779435532</c:v>
                </c:pt>
                <c:pt idx="580">
                  <c:v>0.26515566932001383</c:v>
                </c:pt>
                <c:pt idx="581">
                  <c:v>0.26390223654449724</c:v>
                </c:pt>
                <c:pt idx="582">
                  <c:v>0.26380116626006817</c:v>
                </c:pt>
                <c:pt idx="583">
                  <c:v>0.26117093293555349</c:v>
                </c:pt>
                <c:pt idx="584">
                  <c:v>0.26017836578991882</c:v>
                </c:pt>
                <c:pt idx="585">
                  <c:v>0.25997710466887197</c:v>
                </c:pt>
                <c:pt idx="586">
                  <c:v>0.25742832378085118</c:v>
                </c:pt>
                <c:pt idx="587">
                  <c:v>0.25519984159986009</c:v>
                </c:pt>
                <c:pt idx="588">
                  <c:v>0.25486088359117698</c:v>
                </c:pt>
                <c:pt idx="589">
                  <c:v>0.25196588187521901</c:v>
                </c:pt>
                <c:pt idx="590">
                  <c:v>0.25130122108657604</c:v>
                </c:pt>
                <c:pt idx="591">
                  <c:v>0.25009915814329237</c:v>
                </c:pt>
                <c:pt idx="592">
                  <c:v>0.24907448369106713</c:v>
                </c:pt>
                <c:pt idx="593">
                  <c:v>0.24859542186094752</c:v>
                </c:pt>
                <c:pt idx="594">
                  <c:v>0.24610784162090185</c:v>
                </c:pt>
                <c:pt idx="595">
                  <c:v>0.24523621778820492</c:v>
                </c:pt>
                <c:pt idx="596">
                  <c:v>0.24367655854956918</c:v>
                </c:pt>
                <c:pt idx="597">
                  <c:v>0.24259017848464651</c:v>
                </c:pt>
                <c:pt idx="598">
                  <c:v>0.24127450601593417</c:v>
                </c:pt>
                <c:pt idx="599">
                  <c:v>0.24016176933792502</c:v>
                </c:pt>
                <c:pt idx="600">
                  <c:v>0.23889699671360326</c:v>
                </c:pt>
                <c:pt idx="601">
                  <c:v>0.23778907433304064</c:v>
                </c:pt>
                <c:pt idx="602">
                  <c:v>0.23654305881008356</c:v>
                </c:pt>
                <c:pt idx="603">
                  <c:v>0.23544503258368057</c:v>
                </c:pt>
                <c:pt idx="604">
                  <c:v>0.23421233891688478</c:v>
                </c:pt>
                <c:pt idx="605">
                  <c:v>0.2331249624715501</c:v>
                </c:pt>
                <c:pt idx="606">
                  <c:v>0.2319045881609095</c:v>
                </c:pt>
                <c:pt idx="607">
                  <c:v>0.23082789779620866</c:v>
                </c:pt>
                <c:pt idx="608">
                  <c:v>0.22961957688637258</c:v>
                </c:pt>
                <c:pt idx="609">
                  <c:v>0.22855349074572498</c:v>
                </c:pt>
                <c:pt idx="610">
                  <c:v>0.22735708048228237</c:v>
                </c:pt>
                <c:pt idx="611">
                  <c:v>0.22630149796861282</c:v>
                </c:pt>
                <c:pt idx="612">
                  <c:v>0.22564069045047316</c:v>
                </c:pt>
                <c:pt idx="613">
                  <c:v>0.22511687701241775</c:v>
                </c:pt>
                <c:pt idx="614">
                  <c:v>0.22407169527629267</c:v>
                </c:pt>
                <c:pt idx="615">
                  <c:v>0.22355915044365551</c:v>
                </c:pt>
                <c:pt idx="616">
                  <c:v>0.2228987468039485</c:v>
                </c:pt>
                <c:pt idx="617">
                  <c:v>0.22186386347110892</c:v>
                </c:pt>
                <c:pt idx="618">
                  <c:v>0.22070247236124393</c:v>
                </c:pt>
                <c:pt idx="619">
                  <c:v>0.21967778597683785</c:v>
                </c:pt>
                <c:pt idx="620">
                  <c:v>0.21852783833381861</c:v>
                </c:pt>
                <c:pt idx="621">
                  <c:v>0.21751324842783273</c:v>
                </c:pt>
                <c:pt idx="622">
                  <c:v>0.21637463149343678</c:v>
                </c:pt>
                <c:pt idx="623">
                  <c:v>0.2153700385833538</c:v>
                </c:pt>
                <c:pt idx="624">
                  <c:v>0.21468610130060692</c:v>
                </c:pt>
                <c:pt idx="625">
                  <c:v>0.21424264071290947</c:v>
                </c:pt>
                <c:pt idx="626">
                  <c:v>0.21324794629602883</c:v>
                </c:pt>
                <c:pt idx="627">
                  <c:v>0.21213165694534364</c:v>
                </c:pt>
                <c:pt idx="628">
                  <c:v>0.2119665557828172</c:v>
                </c:pt>
                <c:pt idx="629">
                  <c:v>0.21114676348946765</c:v>
                </c:pt>
                <c:pt idx="630">
                  <c:v>0.21004147320363692</c:v>
                </c:pt>
                <c:pt idx="631">
                  <c:v>0.20906628413756462</c:v>
                </c:pt>
                <c:pt idx="632">
                  <c:v>0.20895145859925807</c:v>
                </c:pt>
                <c:pt idx="633">
                  <c:v>0.20797188454018029</c:v>
                </c:pt>
                <c:pt idx="634">
                  <c:v>0.20700630424424779</c:v>
                </c:pt>
                <c:pt idx="635">
                  <c:v>0.20592268802676222</c:v>
                </c:pt>
                <c:pt idx="636">
                  <c:v>0.20496662182346889</c:v>
                </c:pt>
                <c:pt idx="637">
                  <c:v>0.20474695056653988</c:v>
                </c:pt>
                <c:pt idx="638">
                  <c:v>0.20389368273467148</c:v>
                </c:pt>
                <c:pt idx="639">
                  <c:v>0.20294703687939639</c:v>
                </c:pt>
                <c:pt idx="640">
                  <c:v>0.20188466971499511</c:v>
                </c:pt>
                <c:pt idx="641">
                  <c:v>0.20094735138680556</c:v>
                </c:pt>
                <c:pt idx="642">
                  <c:v>0.19989545197911121</c:v>
                </c:pt>
                <c:pt idx="643">
                  <c:v>0.19896736927166123</c:v>
                </c:pt>
                <c:pt idx="644">
                  <c:v>0.1979258344793737</c:v>
                </c:pt>
                <c:pt idx="645">
                  <c:v>0.19745099669558727</c:v>
                </c:pt>
                <c:pt idx="646">
                  <c:v>0.19700689639189239</c:v>
                </c:pt>
                <c:pt idx="647">
                  <c:v>0.19597562408998745</c:v>
                </c:pt>
                <c:pt idx="648">
                  <c:v>0.19576483588981153</c:v>
                </c:pt>
                <c:pt idx="649">
                  <c:v>0.1950657405183561</c:v>
                </c:pt>
                <c:pt idx="650">
                  <c:v>0.19391650543143452</c:v>
                </c:pt>
                <c:pt idx="651">
                  <c:v>0.19314371131598909</c:v>
                </c:pt>
                <c:pt idx="652">
                  <c:v>0.19276264805062956</c:v>
                </c:pt>
                <c:pt idx="653">
                  <c:v>0.19269790168770201</c:v>
                </c:pt>
                <c:pt idx="654">
                  <c:v>0.19124062032514477</c:v>
                </c:pt>
                <c:pt idx="655">
                  <c:v>0.19112522911216245</c:v>
                </c:pt>
                <c:pt idx="656">
                  <c:v>0.19033332661670857</c:v>
                </c:pt>
                <c:pt idx="657">
                  <c:v>0.18838062113829354</c:v>
                </c:pt>
                <c:pt idx="658">
                  <c:v>0.18805574845862072</c:v>
                </c:pt>
                <c:pt idx="659">
                  <c:v>0.1873533274543614</c:v>
                </c:pt>
                <c:pt idx="660">
                  <c:v>0.18683662415196553</c:v>
                </c:pt>
                <c:pt idx="661">
                  <c:v>0.18651163415595057</c:v>
                </c:pt>
                <c:pt idx="662">
                  <c:v>0.18573691362906825</c:v>
                </c:pt>
                <c:pt idx="663">
                  <c:v>0.18467176199408422</c:v>
                </c:pt>
                <c:pt idx="664">
                  <c:v>0.18382949770260068</c:v>
                </c:pt>
                <c:pt idx="665">
                  <c:v>0.18369309061809569</c:v>
                </c:pt>
                <c:pt idx="666">
                  <c:v>0.18285179392455195</c:v>
                </c:pt>
                <c:pt idx="667">
                  <c:v>0.18200535402346268</c:v>
                </c:pt>
                <c:pt idx="668">
                  <c:v>0.18105005303620453</c:v>
                </c:pt>
                <c:pt idx="669">
                  <c:v>0.18020988331305393</c:v>
                </c:pt>
                <c:pt idx="670">
                  <c:v>0.17926611401519763</c:v>
                </c:pt>
                <c:pt idx="671">
                  <c:v>0.17843387919690268</c:v>
                </c:pt>
                <c:pt idx="672">
                  <c:v>0.17810099432217008</c:v>
                </c:pt>
                <c:pt idx="673">
                  <c:v>0.17667566907463197</c:v>
                </c:pt>
                <c:pt idx="674">
                  <c:v>0.17493483190069542</c:v>
                </c:pt>
                <c:pt idx="675">
                  <c:v>0.17393791430853422</c:v>
                </c:pt>
                <c:pt idx="676">
                  <c:v>0.17156854777722769</c:v>
                </c:pt>
                <c:pt idx="677">
                  <c:v>0.16908526875030219</c:v>
                </c:pt>
                <c:pt idx="678">
                  <c:v>0.1674464875825345</c:v>
                </c:pt>
                <c:pt idx="679">
                  <c:v>0.1672876814396935</c:v>
                </c:pt>
                <c:pt idx="680">
                  <c:v>0.16561752716471939</c:v>
                </c:pt>
                <c:pt idx="681">
                  <c:v>0.16500382419650567</c:v>
                </c:pt>
                <c:pt idx="682">
                  <c:v>0.16428796098315304</c:v>
                </c:pt>
                <c:pt idx="683">
                  <c:v>0.16398203601419567</c:v>
                </c:pt>
                <c:pt idx="684">
                  <c:v>0.16324645233120982</c:v>
                </c:pt>
                <c:pt idx="685">
                  <c:v>0.16236568089991391</c:v>
                </c:pt>
                <c:pt idx="686">
                  <c:v>0.1623458154835884</c:v>
                </c:pt>
                <c:pt idx="687">
                  <c:v>0.16161611724918737</c:v>
                </c:pt>
                <c:pt idx="688">
                  <c:v>0.16076575343649599</c:v>
                </c:pt>
                <c:pt idx="689">
                  <c:v>0.16002005294362295</c:v>
                </c:pt>
                <c:pt idx="690">
                  <c:v>0.15918167362647226</c:v>
                </c:pt>
                <c:pt idx="691">
                  <c:v>0.15844273619220633</c:v>
                </c:pt>
                <c:pt idx="692">
                  <c:v>0.1579941800548591</c:v>
                </c:pt>
                <c:pt idx="693">
                  <c:v>0.15761321593586447</c:v>
                </c:pt>
                <c:pt idx="694">
                  <c:v>0.15688146243736611</c:v>
                </c:pt>
                <c:pt idx="695">
                  <c:v>0.15606021492300326</c:v>
                </c:pt>
                <c:pt idx="696">
                  <c:v>0.15533565547172296</c:v>
                </c:pt>
                <c:pt idx="697">
                  <c:v>0.15452251637910216</c:v>
                </c:pt>
                <c:pt idx="698">
                  <c:v>0.15437000840394163</c:v>
                </c:pt>
                <c:pt idx="699">
                  <c:v>0.15380509351404403</c:v>
                </c:pt>
                <c:pt idx="700">
                  <c:v>0.15299996920827519</c:v>
                </c:pt>
                <c:pt idx="701">
                  <c:v>0.15228961483842907</c:v>
                </c:pt>
                <c:pt idx="702">
                  <c:v>0.15225440990981107</c:v>
                </c:pt>
                <c:pt idx="703">
                  <c:v>0.15078906891524829</c:v>
                </c:pt>
                <c:pt idx="704">
                  <c:v>0.15019337981246475</c:v>
                </c:pt>
                <c:pt idx="705">
                  <c:v>0.14930330829152061</c:v>
                </c:pt>
                <c:pt idx="706">
                  <c:v>0.13806967324684122</c:v>
                </c:pt>
                <c:pt idx="707">
                  <c:v>0.1353769240587836</c:v>
                </c:pt>
                <c:pt idx="708">
                  <c:v>0.12465950693007123</c:v>
                </c:pt>
                <c:pt idx="709">
                  <c:v>0.12204557292808696</c:v>
                </c:pt>
                <c:pt idx="710">
                  <c:v>0.11476851101175782</c:v>
                </c:pt>
                <c:pt idx="711">
                  <c:v>0.11394229581978699</c:v>
                </c:pt>
                <c:pt idx="712">
                  <c:v>0.11210229412281303</c:v>
                </c:pt>
                <c:pt idx="713">
                  <c:v>0.11135411753211484</c:v>
                </c:pt>
                <c:pt idx="714">
                  <c:v>0.10999690553624006</c:v>
                </c:pt>
                <c:pt idx="715">
                  <c:v>0.10735695951734545</c:v>
                </c:pt>
                <c:pt idx="716">
                  <c:v>9.5572444729643713E-2</c:v>
                </c:pt>
                <c:pt idx="717">
                  <c:v>9.4035040597451131E-2</c:v>
                </c:pt>
                <c:pt idx="718">
                  <c:v>9.3531722452745727E-2</c:v>
                </c:pt>
                <c:pt idx="719">
                  <c:v>9.211203152007677E-2</c:v>
                </c:pt>
                <c:pt idx="720">
                  <c:v>8.5474086958808537E-2</c:v>
                </c:pt>
                <c:pt idx="721">
                  <c:v>8.3453472404566978E-2</c:v>
                </c:pt>
                <c:pt idx="722">
                  <c:v>8.311246792428155E-2</c:v>
                </c:pt>
                <c:pt idx="723">
                  <c:v>8.2041413590674864E-2</c:v>
                </c:pt>
                <c:pt idx="724">
                  <c:v>8.1203426118127239E-2</c:v>
                </c:pt>
                <c:pt idx="725">
                  <c:v>8.1191202908089774E-2</c:v>
                </c:pt>
                <c:pt idx="726">
                  <c:v>8.1111762966515816E-2</c:v>
                </c:pt>
                <c:pt idx="727">
                  <c:v>8.0060422055388797E-2</c:v>
                </c:pt>
                <c:pt idx="728">
                  <c:v>7.9299364907217298E-2</c:v>
                </c:pt>
                <c:pt idx="729">
                  <c:v>7.922973055423628E-2</c:v>
                </c:pt>
              </c:numCache>
            </c:numRef>
          </c:yVal>
          <c:smooth val="1"/>
          <c:extLst>
            <c:ext xmlns:c16="http://schemas.microsoft.com/office/drawing/2014/chart" uri="{C3380CC4-5D6E-409C-BE32-E72D297353CC}">
              <c16:uniqueId val="{00000000-13D1-584F-9A4A-A1F8AFCA1C4D}"/>
            </c:ext>
          </c:extLst>
        </c:ser>
        <c:ser>
          <c:idx val="1"/>
          <c:order val="1"/>
          <c:tx>
            <c:strRef>
              <c:f>Escenarios!$E$12</c:f>
              <c:strCache>
                <c:ptCount val="1"/>
                <c:pt idx="0">
                  <c:v>Escenario 1</c:v>
                </c:pt>
              </c:strCache>
            </c:strRef>
          </c:tx>
          <c:spPr>
            <a:ln w="12700"/>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Gráficos!$AD$6:$AD$735</c:f>
              <c:numCache>
                <c:formatCode>0.0000</c:formatCode>
                <c:ptCount val="730"/>
                <c:pt idx="0">
                  <c:v>10.731280847179455</c:v>
                </c:pt>
                <c:pt idx="1">
                  <c:v>10.648099093060527</c:v>
                </c:pt>
                <c:pt idx="2">
                  <c:v>7.515909457724522</c:v>
                </c:pt>
                <c:pt idx="3">
                  <c:v>7.4219465419933357</c:v>
                </c:pt>
                <c:pt idx="4">
                  <c:v>5.523797367346698</c:v>
                </c:pt>
                <c:pt idx="5">
                  <c:v>5.4265643724883592</c:v>
                </c:pt>
                <c:pt idx="6">
                  <c:v>4.4945570409221247</c:v>
                </c:pt>
                <c:pt idx="7">
                  <c:v>4.4150183130797904</c:v>
                </c:pt>
                <c:pt idx="8">
                  <c:v>4.4111679937136259</c:v>
                </c:pt>
                <c:pt idx="9">
                  <c:v>4.3526394576710423</c:v>
                </c:pt>
                <c:pt idx="10">
                  <c:v>4.3500378059323239</c:v>
                </c:pt>
                <c:pt idx="11">
                  <c:v>4.3038035613948296</c:v>
                </c:pt>
                <c:pt idx="12">
                  <c:v>4.0398468797137834</c:v>
                </c:pt>
                <c:pt idx="13">
                  <c:v>3.9634595401305561</c:v>
                </c:pt>
                <c:pt idx="14">
                  <c:v>3.6439611208266904</c:v>
                </c:pt>
                <c:pt idx="15">
                  <c:v>3.5158694438908507</c:v>
                </c:pt>
                <c:pt idx="16">
                  <c:v>3.4039221871579977</c:v>
                </c:pt>
                <c:pt idx="17">
                  <c:v>3.2417628720297689</c:v>
                </c:pt>
                <c:pt idx="18">
                  <c:v>3.0245528257848164</c:v>
                </c:pt>
                <c:pt idx="19">
                  <c:v>2.9233005649667185</c:v>
                </c:pt>
                <c:pt idx="20">
                  <c:v>2.8239784249886872</c:v>
                </c:pt>
                <c:pt idx="21">
                  <c:v>2.7284253970337242</c:v>
                </c:pt>
                <c:pt idx="22">
                  <c:v>2.7227716596340059</c:v>
                </c:pt>
                <c:pt idx="23">
                  <c:v>2.6819088623234357</c:v>
                </c:pt>
                <c:pt idx="24">
                  <c:v>2.6170266879656858</c:v>
                </c:pt>
                <c:pt idx="25">
                  <c:v>2.4664220431040844</c:v>
                </c:pt>
                <c:pt idx="26">
                  <c:v>2.1168110691264039</c:v>
                </c:pt>
                <c:pt idx="27">
                  <c:v>2.0354721065227666</c:v>
                </c:pt>
                <c:pt idx="28">
                  <c:v>1.9380497336263662</c:v>
                </c:pt>
                <c:pt idx="29">
                  <c:v>1.7827575510020119</c:v>
                </c:pt>
                <c:pt idx="30">
                  <c:v>1.7021068786397773</c:v>
                </c:pt>
                <c:pt idx="31">
                  <c:v>1.652698031329678</c:v>
                </c:pt>
                <c:pt idx="32">
                  <c:v>1.5888532297132201</c:v>
                </c:pt>
                <c:pt idx="33">
                  <c:v>1.5681759960199058</c:v>
                </c:pt>
                <c:pt idx="34">
                  <c:v>1.5632347869558225</c:v>
                </c:pt>
                <c:pt idx="35">
                  <c:v>1.5604639745386135</c:v>
                </c:pt>
                <c:pt idx="36">
                  <c:v>1.5322089692668477</c:v>
                </c:pt>
                <c:pt idx="37">
                  <c:v>1.5249167253627893</c:v>
                </c:pt>
                <c:pt idx="38">
                  <c:v>1.5234587005129547</c:v>
                </c:pt>
                <c:pt idx="39">
                  <c:v>1.5192148180985836</c:v>
                </c:pt>
                <c:pt idx="40">
                  <c:v>1.5051994580036658</c:v>
                </c:pt>
                <c:pt idx="41">
                  <c:v>1.4967049186300083</c:v>
                </c:pt>
                <c:pt idx="42">
                  <c:v>1.4929127707023135</c:v>
                </c:pt>
                <c:pt idx="43">
                  <c:v>1.4915923152506008</c:v>
                </c:pt>
                <c:pt idx="44">
                  <c:v>1.490921422211402</c:v>
                </c:pt>
                <c:pt idx="45">
                  <c:v>1.4814899002815098</c:v>
                </c:pt>
                <c:pt idx="46">
                  <c:v>1.4808381698251669</c:v>
                </c:pt>
                <c:pt idx="47">
                  <c:v>1.4719086566804447</c:v>
                </c:pt>
                <c:pt idx="48">
                  <c:v>1.4692486291876508</c:v>
                </c:pt>
                <c:pt idx="49">
                  <c:v>1.4690757825463976</c:v>
                </c:pt>
                <c:pt idx="50">
                  <c:v>1.4688014495597961</c:v>
                </c:pt>
                <c:pt idx="51">
                  <c:v>1.4653019058445496</c:v>
                </c:pt>
                <c:pt idx="52">
                  <c:v>1.4522157035111227</c:v>
                </c:pt>
                <c:pt idx="53">
                  <c:v>1.4445522259211669</c:v>
                </c:pt>
                <c:pt idx="54">
                  <c:v>1.4432583874235083</c:v>
                </c:pt>
                <c:pt idx="55">
                  <c:v>1.4408607971251723</c:v>
                </c:pt>
                <c:pt idx="56">
                  <c:v>1.4377373560776818</c:v>
                </c:pt>
                <c:pt idx="57">
                  <c:v>1.4354380299839498</c:v>
                </c:pt>
                <c:pt idx="58">
                  <c:v>1.4283136080792234</c:v>
                </c:pt>
                <c:pt idx="59">
                  <c:v>1.4260113943926103</c:v>
                </c:pt>
                <c:pt idx="60">
                  <c:v>1.4247496145375531</c:v>
                </c:pt>
                <c:pt idx="61">
                  <c:v>1.4240478901775315</c:v>
                </c:pt>
                <c:pt idx="62">
                  <c:v>1.4213296058628799</c:v>
                </c:pt>
                <c:pt idx="63">
                  <c:v>1.4198397241108318</c:v>
                </c:pt>
                <c:pt idx="64">
                  <c:v>1.4191758548074882</c:v>
                </c:pt>
                <c:pt idx="65">
                  <c:v>1.417184603020361</c:v>
                </c:pt>
                <c:pt idx="66">
                  <c:v>1.4150401069033651</c:v>
                </c:pt>
                <c:pt idx="67">
                  <c:v>1.4066004982043707</c:v>
                </c:pt>
                <c:pt idx="68">
                  <c:v>1.3940006713347453</c:v>
                </c:pt>
                <c:pt idx="69">
                  <c:v>1.3933839427131471</c:v>
                </c:pt>
                <c:pt idx="70">
                  <c:v>1.3894700199553633</c:v>
                </c:pt>
                <c:pt idx="71">
                  <c:v>1.379753986759058</c:v>
                </c:pt>
                <c:pt idx="72">
                  <c:v>1.3757720243391756</c:v>
                </c:pt>
                <c:pt idx="73">
                  <c:v>1.3714362922296057</c:v>
                </c:pt>
                <c:pt idx="74">
                  <c:v>1.3684526326991264</c:v>
                </c:pt>
                <c:pt idx="75">
                  <c:v>1.3683546808285767</c:v>
                </c:pt>
                <c:pt idx="76">
                  <c:v>1.3664903740921464</c:v>
                </c:pt>
                <c:pt idx="77">
                  <c:v>1.3636992234119789</c:v>
                </c:pt>
                <c:pt idx="78">
                  <c:v>1.3479531668984033</c:v>
                </c:pt>
                <c:pt idx="79">
                  <c:v>1.3462303429048577</c:v>
                </c:pt>
                <c:pt idx="80">
                  <c:v>1.3437190285773295</c:v>
                </c:pt>
                <c:pt idx="81">
                  <c:v>1.3413447653193866</c:v>
                </c:pt>
                <c:pt idx="82">
                  <c:v>1.338207559801609</c:v>
                </c:pt>
                <c:pt idx="83">
                  <c:v>1.3375113535585634</c:v>
                </c:pt>
                <c:pt idx="84">
                  <c:v>1.3220120360266672</c:v>
                </c:pt>
                <c:pt idx="85">
                  <c:v>1.3185111561689964</c:v>
                </c:pt>
                <c:pt idx="86">
                  <c:v>1.3159950882483464</c:v>
                </c:pt>
                <c:pt idx="87">
                  <c:v>1.3159070063776332</c:v>
                </c:pt>
                <c:pt idx="88">
                  <c:v>1.3120805806502194</c:v>
                </c:pt>
                <c:pt idx="89">
                  <c:v>1.3065813303539446</c:v>
                </c:pt>
                <c:pt idx="90">
                  <c:v>1.2902249996667698</c:v>
                </c:pt>
                <c:pt idx="91">
                  <c:v>1.2900227229345418</c:v>
                </c:pt>
                <c:pt idx="92">
                  <c:v>1.2839963939215497</c:v>
                </c:pt>
                <c:pt idx="93">
                  <c:v>1.2816570616353484</c:v>
                </c:pt>
                <c:pt idx="94">
                  <c:v>1.2697542810880045</c:v>
                </c:pt>
                <c:pt idx="95">
                  <c:v>1.26903511605002</c:v>
                </c:pt>
                <c:pt idx="96">
                  <c:v>1.2640104079782719</c:v>
                </c:pt>
                <c:pt idx="97">
                  <c:v>1.2614753511223027</c:v>
                </c:pt>
                <c:pt idx="98">
                  <c:v>1.2575490279923578</c:v>
                </c:pt>
                <c:pt idx="99">
                  <c:v>1.2562889136678927</c:v>
                </c:pt>
                <c:pt idx="100">
                  <c:v>1.2553667995716451</c:v>
                </c:pt>
                <c:pt idx="101">
                  <c:v>1.2435619989438993</c:v>
                </c:pt>
                <c:pt idx="102">
                  <c:v>1.2414267717792147</c:v>
                </c:pt>
                <c:pt idx="103">
                  <c:v>1.2387582484459134</c:v>
                </c:pt>
                <c:pt idx="104">
                  <c:v>1.2347418975575566</c:v>
                </c:pt>
                <c:pt idx="105">
                  <c:v>1.2307582933796959</c:v>
                </c:pt>
                <c:pt idx="106">
                  <c:v>1.2213738012164388</c:v>
                </c:pt>
                <c:pt idx="107">
                  <c:v>1.2200110831912956</c:v>
                </c:pt>
                <c:pt idx="108">
                  <c:v>1.2194060048041331</c:v>
                </c:pt>
                <c:pt idx="109">
                  <c:v>1.2179575735626724</c:v>
                </c:pt>
                <c:pt idx="110">
                  <c:v>1.2155306909940964</c:v>
                </c:pt>
                <c:pt idx="111">
                  <c:v>1.2039914046556968</c:v>
                </c:pt>
                <c:pt idx="112">
                  <c:v>1.2031799667111753</c:v>
                </c:pt>
                <c:pt idx="113">
                  <c:v>1.198000217319978</c:v>
                </c:pt>
                <c:pt idx="114">
                  <c:v>1.1951655718041523</c:v>
                </c:pt>
                <c:pt idx="115">
                  <c:v>1.1940705395064115</c:v>
                </c:pt>
                <c:pt idx="116">
                  <c:v>1.1935184388413147</c:v>
                </c:pt>
                <c:pt idx="117">
                  <c:v>1.1932503926023372</c:v>
                </c:pt>
                <c:pt idx="118">
                  <c:v>1.1931135728679108</c:v>
                </c:pt>
                <c:pt idx="119">
                  <c:v>1.1912425227704904</c:v>
                </c:pt>
                <c:pt idx="120">
                  <c:v>1.1907605121397036</c:v>
                </c:pt>
                <c:pt idx="121">
                  <c:v>1.1860676775839389</c:v>
                </c:pt>
                <c:pt idx="122">
                  <c:v>1.1797654258813808</c:v>
                </c:pt>
                <c:pt idx="123">
                  <c:v>1.1734907933273711</c:v>
                </c:pt>
                <c:pt idx="124">
                  <c:v>1.1734347517853883</c:v>
                </c:pt>
                <c:pt idx="125">
                  <c:v>1.171817899392388</c:v>
                </c:pt>
                <c:pt idx="126">
                  <c:v>1.1705520398080573</c:v>
                </c:pt>
                <c:pt idx="127">
                  <c:v>1.1705174387025647</c:v>
                </c:pt>
                <c:pt idx="128">
                  <c:v>1.1704620803756791</c:v>
                </c:pt>
                <c:pt idx="129">
                  <c:v>1.1690136961612212</c:v>
                </c:pt>
                <c:pt idx="130">
                  <c:v>1.168665849625683</c:v>
                </c:pt>
                <c:pt idx="131">
                  <c:v>1.168381136074452</c:v>
                </c:pt>
                <c:pt idx="132">
                  <c:v>1.1679767503338527</c:v>
                </c:pt>
                <c:pt idx="133">
                  <c:v>1.1670192905950627</c:v>
                </c:pt>
                <c:pt idx="134">
                  <c:v>1.166210547375613</c:v>
                </c:pt>
                <c:pt idx="135">
                  <c:v>1.1659285201433902</c:v>
                </c:pt>
                <c:pt idx="136">
                  <c:v>1.1617411544339675</c:v>
                </c:pt>
                <c:pt idx="137">
                  <c:v>1.1608705900324212</c:v>
                </c:pt>
                <c:pt idx="138">
                  <c:v>1.1524544551649176</c:v>
                </c:pt>
                <c:pt idx="139">
                  <c:v>1.1505061611943621</c:v>
                </c:pt>
                <c:pt idx="140">
                  <c:v>1.1493430126713993</c:v>
                </c:pt>
                <c:pt idx="141">
                  <c:v>1.1469200276392235</c:v>
                </c:pt>
                <c:pt idx="142">
                  <c:v>1.1424178129962668</c:v>
                </c:pt>
                <c:pt idx="143">
                  <c:v>1.1421568183912543</c:v>
                </c:pt>
                <c:pt idx="144">
                  <c:v>1.139011717432028</c:v>
                </c:pt>
                <c:pt idx="145">
                  <c:v>1.1360893662333562</c:v>
                </c:pt>
                <c:pt idx="146">
                  <c:v>1.1357168196380918</c:v>
                </c:pt>
                <c:pt idx="147">
                  <c:v>1.1303302943995301</c:v>
                </c:pt>
                <c:pt idx="148">
                  <c:v>1.1285357559683125</c:v>
                </c:pt>
                <c:pt idx="149">
                  <c:v>1.1274782395035712</c:v>
                </c:pt>
                <c:pt idx="150">
                  <c:v>1.1268722174317385</c:v>
                </c:pt>
                <c:pt idx="151">
                  <c:v>1.1251174581858241</c:v>
                </c:pt>
                <c:pt idx="152">
                  <c:v>1.1200433874598998</c:v>
                </c:pt>
                <c:pt idx="153">
                  <c:v>1.1196859446287215</c:v>
                </c:pt>
                <c:pt idx="154">
                  <c:v>1.1193293839925316</c:v>
                </c:pt>
                <c:pt idx="155">
                  <c:v>1.1188944211928233</c:v>
                </c:pt>
                <c:pt idx="156">
                  <c:v>1.1186007073768649</c:v>
                </c:pt>
                <c:pt idx="157">
                  <c:v>1.1185064359437908</c:v>
                </c:pt>
                <c:pt idx="158">
                  <c:v>1.1119735730587588</c:v>
                </c:pt>
                <c:pt idx="159">
                  <c:v>1.1060282151596317</c:v>
                </c:pt>
                <c:pt idx="160">
                  <c:v>1.1052581773806467</c:v>
                </c:pt>
                <c:pt idx="161">
                  <c:v>1.0995035911456192</c:v>
                </c:pt>
                <c:pt idx="162">
                  <c:v>1.098427044317805</c:v>
                </c:pt>
                <c:pt idx="163">
                  <c:v>1.0973254255040292</c:v>
                </c:pt>
                <c:pt idx="164">
                  <c:v>1.0963724920008653</c:v>
                </c:pt>
                <c:pt idx="165">
                  <c:v>1.0961466065070575</c:v>
                </c:pt>
                <c:pt idx="166">
                  <c:v>1.0952495726125329</c:v>
                </c:pt>
                <c:pt idx="167">
                  <c:v>1.0887691843432179</c:v>
                </c:pt>
                <c:pt idx="168">
                  <c:v>1.0885421755346911</c:v>
                </c:pt>
                <c:pt idx="169">
                  <c:v>1.088213130743646</c:v>
                </c:pt>
                <c:pt idx="170">
                  <c:v>1.0848381090540991</c:v>
                </c:pt>
                <c:pt idx="171">
                  <c:v>1.0834618171181167</c:v>
                </c:pt>
                <c:pt idx="172">
                  <c:v>1.0811953624815061</c:v>
                </c:pt>
                <c:pt idx="173">
                  <c:v>1.0810492713258424</c:v>
                </c:pt>
                <c:pt idx="174">
                  <c:v>1.0806321529565879</c:v>
                </c:pt>
                <c:pt idx="175">
                  <c:v>1.0788973211215613</c:v>
                </c:pt>
                <c:pt idx="176">
                  <c:v>1.0782959180042213</c:v>
                </c:pt>
                <c:pt idx="177">
                  <c:v>1.0779674733996718</c:v>
                </c:pt>
                <c:pt idx="178">
                  <c:v>1.0775961324372865</c:v>
                </c:pt>
                <c:pt idx="179">
                  <c:v>1.0745769865803374</c:v>
                </c:pt>
                <c:pt idx="180">
                  <c:v>1.0739073741845742</c:v>
                </c:pt>
                <c:pt idx="181">
                  <c:v>1.0731360685915325</c:v>
                </c:pt>
                <c:pt idx="182">
                  <c:v>1.0704015539584784</c:v>
                </c:pt>
                <c:pt idx="183">
                  <c:v>1.0676029831147467</c:v>
                </c:pt>
                <c:pt idx="184">
                  <c:v>1.0675310377755249</c:v>
                </c:pt>
                <c:pt idx="185">
                  <c:v>1.0673070597443945</c:v>
                </c:pt>
                <c:pt idx="186">
                  <c:v>1.0669859159391695</c:v>
                </c:pt>
                <c:pt idx="187">
                  <c:v>1.0663536126365336</c:v>
                </c:pt>
                <c:pt idx="188">
                  <c:v>1.0657549278683258</c:v>
                </c:pt>
                <c:pt idx="189">
                  <c:v>1.0628743572587134</c:v>
                </c:pt>
                <c:pt idx="190">
                  <c:v>1.0611908374693988</c:v>
                </c:pt>
                <c:pt idx="191">
                  <c:v>1.0596100470195384</c:v>
                </c:pt>
                <c:pt idx="192">
                  <c:v>1.0589460650107441</c:v>
                </c:pt>
                <c:pt idx="193">
                  <c:v>1.0580573203964618</c:v>
                </c:pt>
                <c:pt idx="194">
                  <c:v>1.0551029977433704</c:v>
                </c:pt>
                <c:pt idx="195">
                  <c:v>1.0546388169542422</c:v>
                </c:pt>
                <c:pt idx="196">
                  <c:v>1.0537843181587889</c:v>
                </c:pt>
                <c:pt idx="197">
                  <c:v>1.0529765152632522</c:v>
                </c:pt>
                <c:pt idx="198">
                  <c:v>1.0527230568796804</c:v>
                </c:pt>
                <c:pt idx="199">
                  <c:v>1.0517571771249148</c:v>
                </c:pt>
                <c:pt idx="200">
                  <c:v>1.0516024537756274</c:v>
                </c:pt>
                <c:pt idx="201">
                  <c:v>1.0484112094787414</c:v>
                </c:pt>
                <c:pt idx="202">
                  <c:v>1.0460279542561202</c:v>
                </c:pt>
                <c:pt idx="203">
                  <c:v>1.0444230767798144</c:v>
                </c:pt>
                <c:pt idx="204">
                  <c:v>1.0426246322056778</c:v>
                </c:pt>
                <c:pt idx="205">
                  <c:v>1.0423859420349564</c:v>
                </c:pt>
                <c:pt idx="206">
                  <c:v>1.0411182323349266</c:v>
                </c:pt>
                <c:pt idx="207">
                  <c:v>1.0403094696797623</c:v>
                </c:pt>
                <c:pt idx="208">
                  <c:v>1.0400255080698495</c:v>
                </c:pt>
                <c:pt idx="209">
                  <c:v>1.0384833374498821</c:v>
                </c:pt>
                <c:pt idx="210">
                  <c:v>1.0352219278451498</c:v>
                </c:pt>
                <c:pt idx="211">
                  <c:v>1.0346442792948802</c:v>
                </c:pt>
                <c:pt idx="212">
                  <c:v>1.0322090982405872</c:v>
                </c:pt>
                <c:pt idx="213">
                  <c:v>1.0310113566507291</c:v>
                </c:pt>
                <c:pt idx="214">
                  <c:v>1.0307846377777057</c:v>
                </c:pt>
                <c:pt idx="215">
                  <c:v>1.0290550902025004</c:v>
                </c:pt>
                <c:pt idx="216">
                  <c:v>1.0286019497417218</c:v>
                </c:pt>
                <c:pt idx="217">
                  <c:v>1.0243139837478419</c:v>
                </c:pt>
                <c:pt idx="218">
                  <c:v>1.0238940109420054</c:v>
                </c:pt>
                <c:pt idx="219">
                  <c:v>1.0238303016029395</c:v>
                </c:pt>
                <c:pt idx="220">
                  <c:v>1.021149693001435</c:v>
                </c:pt>
                <c:pt idx="221">
                  <c:v>1.0204098889466908</c:v>
                </c:pt>
                <c:pt idx="222">
                  <c:v>1.0188570230120855</c:v>
                </c:pt>
                <c:pt idx="223">
                  <c:v>1.0172144062547466</c:v>
                </c:pt>
                <c:pt idx="224">
                  <c:v>1.0171175729243427</c:v>
                </c:pt>
                <c:pt idx="225">
                  <c:v>1.0148050717605916</c:v>
                </c:pt>
                <c:pt idx="226">
                  <c:v>1.012891426136993</c:v>
                </c:pt>
                <c:pt idx="227">
                  <c:v>1.0121672272663813</c:v>
                </c:pt>
                <c:pt idx="228">
                  <c:v>1.0111383660680231</c:v>
                </c:pt>
                <c:pt idx="229">
                  <c:v>1.0044303039871987</c:v>
                </c:pt>
                <c:pt idx="230">
                  <c:v>1.0025466263023601</c:v>
                </c:pt>
                <c:pt idx="231">
                  <c:v>1.0003648773067406</c:v>
                </c:pt>
                <c:pt idx="232">
                  <c:v>0.99977114361405839</c:v>
                </c:pt>
                <c:pt idx="233">
                  <c:v>0.9979646655827018</c:v>
                </c:pt>
                <c:pt idx="234">
                  <c:v>0.99760386393252221</c:v>
                </c:pt>
                <c:pt idx="235">
                  <c:v>0.99479082128687002</c:v>
                </c:pt>
                <c:pt idx="236">
                  <c:v>0.99273812759898439</c:v>
                </c:pt>
                <c:pt idx="237">
                  <c:v>0.99161292216167007</c:v>
                </c:pt>
                <c:pt idx="238">
                  <c:v>0.98982899892644427</c:v>
                </c:pt>
                <c:pt idx="239">
                  <c:v>0.9874748271198881</c:v>
                </c:pt>
                <c:pt idx="240">
                  <c:v>0.98535270038022427</c:v>
                </c:pt>
                <c:pt idx="241">
                  <c:v>0.98488042613536819</c:v>
                </c:pt>
                <c:pt idx="242">
                  <c:v>0.9826784320320926</c:v>
                </c:pt>
                <c:pt idx="243">
                  <c:v>0.98242138125732481</c:v>
                </c:pt>
                <c:pt idx="244">
                  <c:v>0.98021137663978386</c:v>
                </c:pt>
                <c:pt idx="245">
                  <c:v>0.97917925711723464</c:v>
                </c:pt>
                <c:pt idx="246">
                  <c:v>0.97905634199367331</c:v>
                </c:pt>
                <c:pt idx="247">
                  <c:v>0.97838260078818462</c:v>
                </c:pt>
                <c:pt idx="248">
                  <c:v>0.97788221471463876</c:v>
                </c:pt>
                <c:pt idx="249">
                  <c:v>0.97395180426872907</c:v>
                </c:pt>
                <c:pt idx="250">
                  <c:v>0.97369008049684824</c:v>
                </c:pt>
                <c:pt idx="251">
                  <c:v>0.97343142642615865</c:v>
                </c:pt>
                <c:pt idx="252">
                  <c:v>0.97118991450772607</c:v>
                </c:pt>
                <c:pt idx="253">
                  <c:v>0.96945485071400195</c:v>
                </c:pt>
                <c:pt idx="254">
                  <c:v>0.96814158223337787</c:v>
                </c:pt>
                <c:pt idx="255">
                  <c:v>0.96792803911056713</c:v>
                </c:pt>
                <c:pt idx="256">
                  <c:v>0.96582543658645026</c:v>
                </c:pt>
                <c:pt idx="257">
                  <c:v>0.9639716908938335</c:v>
                </c:pt>
                <c:pt idx="258">
                  <c:v>0.9620116512536363</c:v>
                </c:pt>
                <c:pt idx="259">
                  <c:v>0.96177950686578406</c:v>
                </c:pt>
                <c:pt idx="260">
                  <c:v>0.9605632996752147</c:v>
                </c:pt>
                <c:pt idx="261">
                  <c:v>0.95888899281683559</c:v>
                </c:pt>
                <c:pt idx="262">
                  <c:v>0.95618036464854894</c:v>
                </c:pt>
                <c:pt idx="263">
                  <c:v>0.95613405971672238</c:v>
                </c:pt>
                <c:pt idx="264">
                  <c:v>0.95462126827489424</c:v>
                </c:pt>
                <c:pt idx="265">
                  <c:v>0.95449363388871378</c:v>
                </c:pt>
                <c:pt idx="266">
                  <c:v>0.95167953542222805</c:v>
                </c:pt>
                <c:pt idx="267">
                  <c:v>0.94654300866074026</c:v>
                </c:pt>
                <c:pt idx="268">
                  <c:v>0.94617551528609478</c:v>
                </c:pt>
                <c:pt idx="269">
                  <c:v>0.94595605029698726</c:v>
                </c:pt>
                <c:pt idx="270">
                  <c:v>0.94499192855084002</c:v>
                </c:pt>
                <c:pt idx="271">
                  <c:v>0.9437058755889205</c:v>
                </c:pt>
                <c:pt idx="272">
                  <c:v>0.94015136118712594</c:v>
                </c:pt>
                <c:pt idx="273">
                  <c:v>0.93883591636892649</c:v>
                </c:pt>
                <c:pt idx="274">
                  <c:v>0.93716377649470628</c:v>
                </c:pt>
                <c:pt idx="275">
                  <c:v>0.93675683818854061</c:v>
                </c:pt>
                <c:pt idx="276">
                  <c:v>0.93544236753356325</c:v>
                </c:pt>
                <c:pt idx="277">
                  <c:v>0.93390657086716011</c:v>
                </c:pt>
                <c:pt idx="278">
                  <c:v>0.93342757490538308</c:v>
                </c:pt>
                <c:pt idx="279">
                  <c:v>0.93294642350861023</c:v>
                </c:pt>
                <c:pt idx="280">
                  <c:v>0.93172944217456877</c:v>
                </c:pt>
                <c:pt idx="281">
                  <c:v>0.93095883328884232</c:v>
                </c:pt>
                <c:pt idx="282">
                  <c:v>0.9296426367677566</c:v>
                </c:pt>
                <c:pt idx="283">
                  <c:v>0.92541309513079262</c:v>
                </c:pt>
                <c:pt idx="284">
                  <c:v>0.92529201637727732</c:v>
                </c:pt>
                <c:pt idx="285">
                  <c:v>0.92398185901898899</c:v>
                </c:pt>
                <c:pt idx="286">
                  <c:v>0.92231951831194126</c:v>
                </c:pt>
                <c:pt idx="287">
                  <c:v>0.91871963643846799</c:v>
                </c:pt>
                <c:pt idx="288">
                  <c:v>0.91810047182162791</c:v>
                </c:pt>
                <c:pt idx="289">
                  <c:v>0.91740780380116072</c:v>
                </c:pt>
                <c:pt idx="290">
                  <c:v>0.91533779428481599</c:v>
                </c:pt>
                <c:pt idx="291">
                  <c:v>0.91473618389240685</c:v>
                </c:pt>
                <c:pt idx="292">
                  <c:v>0.91357824146648858</c:v>
                </c:pt>
                <c:pt idx="293">
                  <c:v>0.9118199442712891</c:v>
                </c:pt>
                <c:pt idx="294">
                  <c:v>0.9069620112688549</c:v>
                </c:pt>
                <c:pt idx="295">
                  <c:v>0.90434088030505655</c:v>
                </c:pt>
                <c:pt idx="296">
                  <c:v>0.90431436941107424</c:v>
                </c:pt>
                <c:pt idx="297">
                  <c:v>0.90412136193546222</c:v>
                </c:pt>
                <c:pt idx="298">
                  <c:v>0.90144551951430718</c:v>
                </c:pt>
                <c:pt idx="299">
                  <c:v>0.8985189747770943</c:v>
                </c:pt>
                <c:pt idx="300">
                  <c:v>0.89577403225317376</c:v>
                </c:pt>
                <c:pt idx="301">
                  <c:v>0.89409445013109001</c:v>
                </c:pt>
                <c:pt idx="302">
                  <c:v>0.89119458282290687</c:v>
                </c:pt>
                <c:pt idx="303">
                  <c:v>0.89071023827074036</c:v>
                </c:pt>
                <c:pt idx="304">
                  <c:v>0.88487707763906154</c:v>
                </c:pt>
                <c:pt idx="305">
                  <c:v>0.88397359897680094</c:v>
                </c:pt>
                <c:pt idx="306">
                  <c:v>0.88288216129137798</c:v>
                </c:pt>
                <c:pt idx="307">
                  <c:v>0.88106557636709626</c:v>
                </c:pt>
                <c:pt idx="308">
                  <c:v>0.8805819442379943</c:v>
                </c:pt>
                <c:pt idx="309">
                  <c:v>0.87976985454928025</c:v>
                </c:pt>
                <c:pt idx="310">
                  <c:v>0.87951855261001732</c:v>
                </c:pt>
                <c:pt idx="311">
                  <c:v>0.87927973516111568</c:v>
                </c:pt>
                <c:pt idx="312">
                  <c:v>0.87923659481192917</c:v>
                </c:pt>
                <c:pt idx="313">
                  <c:v>0.87769255258294698</c:v>
                </c:pt>
                <c:pt idx="314">
                  <c:v>0.87397320901030218</c:v>
                </c:pt>
                <c:pt idx="315">
                  <c:v>0.87388768686830121</c:v>
                </c:pt>
                <c:pt idx="316">
                  <c:v>0.8711553740000938</c:v>
                </c:pt>
                <c:pt idx="317">
                  <c:v>0.87105697623386236</c:v>
                </c:pt>
                <c:pt idx="318">
                  <c:v>0.86532295118185432</c:v>
                </c:pt>
                <c:pt idx="319">
                  <c:v>0.8640911948434572</c:v>
                </c:pt>
                <c:pt idx="320">
                  <c:v>0.86382979090801393</c:v>
                </c:pt>
                <c:pt idx="321">
                  <c:v>0.86243406773920483</c:v>
                </c:pt>
                <c:pt idx="322">
                  <c:v>0.86191483972194882</c:v>
                </c:pt>
                <c:pt idx="323">
                  <c:v>0.86116728067114601</c:v>
                </c:pt>
                <c:pt idx="324">
                  <c:v>0.85432599035160151</c:v>
                </c:pt>
                <c:pt idx="325">
                  <c:v>0.85215742706536612</c:v>
                </c:pt>
                <c:pt idx="326">
                  <c:v>0.85139500791206102</c:v>
                </c:pt>
                <c:pt idx="327">
                  <c:v>0.85095416395573353</c:v>
                </c:pt>
                <c:pt idx="328">
                  <c:v>0.85026840088130329</c:v>
                </c:pt>
                <c:pt idx="329">
                  <c:v>0.85006016130047279</c:v>
                </c:pt>
                <c:pt idx="330">
                  <c:v>0.84467613142781151</c:v>
                </c:pt>
                <c:pt idx="331">
                  <c:v>0.84173869559199122</c:v>
                </c:pt>
                <c:pt idx="332">
                  <c:v>0.84130462873284295</c:v>
                </c:pt>
                <c:pt idx="333">
                  <c:v>0.83837271144566106</c:v>
                </c:pt>
                <c:pt idx="334">
                  <c:v>0.837949722686123</c:v>
                </c:pt>
                <c:pt idx="335">
                  <c:v>0.83577941833592395</c:v>
                </c:pt>
                <c:pt idx="336">
                  <c:v>0.83514018653191324</c:v>
                </c:pt>
                <c:pt idx="337">
                  <c:v>0.83510049454175872</c:v>
                </c:pt>
                <c:pt idx="338">
                  <c:v>0.83352689787622003</c:v>
                </c:pt>
                <c:pt idx="339">
                  <c:v>0.83308458501445537</c:v>
                </c:pt>
                <c:pt idx="340">
                  <c:v>0.83279393308345806</c:v>
                </c:pt>
                <c:pt idx="341">
                  <c:v>0.83219690043312355</c:v>
                </c:pt>
                <c:pt idx="342">
                  <c:v>0.83075530313302348</c:v>
                </c:pt>
                <c:pt idx="343">
                  <c:v>0.82998379845561454</c:v>
                </c:pt>
                <c:pt idx="344">
                  <c:v>0.82571674495428482</c:v>
                </c:pt>
                <c:pt idx="345">
                  <c:v>0.82520003199104897</c:v>
                </c:pt>
                <c:pt idx="346">
                  <c:v>0.82487344395455953</c:v>
                </c:pt>
                <c:pt idx="347">
                  <c:v>0.8241634493608534</c:v>
                </c:pt>
                <c:pt idx="348">
                  <c:v>0.82346334496647389</c:v>
                </c:pt>
                <c:pt idx="349">
                  <c:v>0.82276819797643674</c:v>
                </c:pt>
                <c:pt idx="350">
                  <c:v>0.82230020719086028</c:v>
                </c:pt>
                <c:pt idx="351">
                  <c:v>0.82072974450567449</c:v>
                </c:pt>
                <c:pt idx="352">
                  <c:v>0.81640441465960722</c:v>
                </c:pt>
                <c:pt idx="353">
                  <c:v>0.81524995786622623</c:v>
                </c:pt>
                <c:pt idx="354">
                  <c:v>0.81507547140494352</c:v>
                </c:pt>
                <c:pt idx="355">
                  <c:v>0.8134511823245949</c:v>
                </c:pt>
                <c:pt idx="356">
                  <c:v>0.81218373145498435</c:v>
                </c:pt>
                <c:pt idx="357">
                  <c:v>0.81163588906071971</c:v>
                </c:pt>
                <c:pt idx="358">
                  <c:v>0.80897800461835767</c:v>
                </c:pt>
                <c:pt idx="359">
                  <c:v>0.80720182172320365</c:v>
                </c:pt>
                <c:pt idx="360">
                  <c:v>0.80587444293511168</c:v>
                </c:pt>
                <c:pt idx="361">
                  <c:v>0.80424446588963805</c:v>
                </c:pt>
                <c:pt idx="362">
                  <c:v>0.80390673999723217</c:v>
                </c:pt>
                <c:pt idx="363">
                  <c:v>0.79810761003452724</c:v>
                </c:pt>
                <c:pt idx="364">
                  <c:v>0.79757862493078147</c:v>
                </c:pt>
                <c:pt idx="365">
                  <c:v>0.7971248957072774</c:v>
                </c:pt>
                <c:pt idx="366">
                  <c:v>0.79667643436420499</c:v>
                </c:pt>
                <c:pt idx="367">
                  <c:v>0.79574080310848549</c:v>
                </c:pt>
                <c:pt idx="368">
                  <c:v>0.79514667914441572</c:v>
                </c:pt>
                <c:pt idx="369">
                  <c:v>0.79450343717180627</c:v>
                </c:pt>
                <c:pt idx="370">
                  <c:v>0.79254545513782571</c:v>
                </c:pt>
                <c:pt idx="371">
                  <c:v>0.79120115403291424</c:v>
                </c:pt>
                <c:pt idx="372">
                  <c:v>0.78912044104782253</c:v>
                </c:pt>
                <c:pt idx="373">
                  <c:v>0.7864354418822791</c:v>
                </c:pt>
                <c:pt idx="374">
                  <c:v>0.78615647037754233</c:v>
                </c:pt>
                <c:pt idx="375">
                  <c:v>0.78346158517815123</c:v>
                </c:pt>
                <c:pt idx="376">
                  <c:v>0.78023899354341497</c:v>
                </c:pt>
                <c:pt idx="377">
                  <c:v>0.77994601688362108</c:v>
                </c:pt>
                <c:pt idx="378">
                  <c:v>0.77923117495886174</c:v>
                </c:pt>
                <c:pt idx="379">
                  <c:v>0.77729030177960079</c:v>
                </c:pt>
                <c:pt idx="380">
                  <c:v>0.77727250545179738</c:v>
                </c:pt>
                <c:pt idx="381">
                  <c:v>0.77510758981741867</c:v>
                </c:pt>
                <c:pt idx="382">
                  <c:v>0.77228087723141847</c:v>
                </c:pt>
                <c:pt idx="383">
                  <c:v>0.77153736339913037</c:v>
                </c:pt>
                <c:pt idx="384">
                  <c:v>0.77146196339352446</c:v>
                </c:pt>
                <c:pt idx="385">
                  <c:v>0.77119826101484534</c:v>
                </c:pt>
                <c:pt idx="386">
                  <c:v>0.77046811734915943</c:v>
                </c:pt>
                <c:pt idx="387">
                  <c:v>0.76861271299593859</c:v>
                </c:pt>
                <c:pt idx="388">
                  <c:v>0.76849346756591841</c:v>
                </c:pt>
                <c:pt idx="389">
                  <c:v>0.76793598626871984</c:v>
                </c:pt>
                <c:pt idx="390">
                  <c:v>0.76538584084610706</c:v>
                </c:pt>
                <c:pt idx="391">
                  <c:v>0.76278806333154836</c:v>
                </c:pt>
                <c:pt idx="392">
                  <c:v>0.75981805701973459</c:v>
                </c:pt>
                <c:pt idx="393">
                  <c:v>0.7542160227246073</c:v>
                </c:pt>
                <c:pt idx="394">
                  <c:v>0.75395225394605658</c:v>
                </c:pt>
                <c:pt idx="395">
                  <c:v>0.75246903422392541</c:v>
                </c:pt>
                <c:pt idx="396">
                  <c:v>0.75219833156662796</c:v>
                </c:pt>
                <c:pt idx="397">
                  <c:v>0.75203783242004896</c:v>
                </c:pt>
                <c:pt idx="398">
                  <c:v>0.7512449909825929</c:v>
                </c:pt>
                <c:pt idx="399">
                  <c:v>0.74956590352533548</c:v>
                </c:pt>
                <c:pt idx="400">
                  <c:v>0.74798339141057757</c:v>
                </c:pt>
                <c:pt idx="401">
                  <c:v>0.74574458734926896</c:v>
                </c:pt>
                <c:pt idx="402">
                  <c:v>0.74370279957867869</c:v>
                </c:pt>
                <c:pt idx="403">
                  <c:v>0.74153042955186743</c:v>
                </c:pt>
                <c:pt idx="404">
                  <c:v>0.73737251917040958</c:v>
                </c:pt>
                <c:pt idx="405">
                  <c:v>0.73678540905905487</c:v>
                </c:pt>
                <c:pt idx="406">
                  <c:v>0.73477751921279766</c:v>
                </c:pt>
                <c:pt idx="407">
                  <c:v>0.72909859612316208</c:v>
                </c:pt>
                <c:pt idx="408">
                  <c:v>0.72092161189790638</c:v>
                </c:pt>
                <c:pt idx="409">
                  <c:v>0.7177808790232626</c:v>
                </c:pt>
                <c:pt idx="410">
                  <c:v>0.71435243386907865</c:v>
                </c:pt>
                <c:pt idx="411">
                  <c:v>0.70800137488290282</c:v>
                </c:pt>
                <c:pt idx="412">
                  <c:v>0.69587330015352278</c:v>
                </c:pt>
                <c:pt idx="413">
                  <c:v>0.68384303494448184</c:v>
                </c:pt>
                <c:pt idx="414">
                  <c:v>0.68000238648575484</c:v>
                </c:pt>
                <c:pt idx="415">
                  <c:v>0.66613811407134582</c:v>
                </c:pt>
                <c:pt idx="416">
                  <c:v>0.66234485818473421</c:v>
                </c:pt>
                <c:pt idx="417">
                  <c:v>0.66234207317259319</c:v>
                </c:pt>
                <c:pt idx="418">
                  <c:v>0.65947158983370102</c:v>
                </c:pt>
                <c:pt idx="419">
                  <c:v>0.6576562169437522</c:v>
                </c:pt>
                <c:pt idx="420">
                  <c:v>0.65741028029253479</c:v>
                </c:pt>
                <c:pt idx="421">
                  <c:v>0.65697819136678737</c:v>
                </c:pt>
                <c:pt idx="422">
                  <c:v>0.64930937054868842</c:v>
                </c:pt>
                <c:pt idx="423">
                  <c:v>0.64691864725147019</c:v>
                </c:pt>
                <c:pt idx="424">
                  <c:v>0.64228568261697372</c:v>
                </c:pt>
                <c:pt idx="425">
                  <c:v>0.64196025151836067</c:v>
                </c:pt>
                <c:pt idx="426">
                  <c:v>0.64159732588224583</c:v>
                </c:pt>
                <c:pt idx="427">
                  <c:v>0.64004414953413424</c:v>
                </c:pt>
                <c:pt idx="428">
                  <c:v>0.63946923868116978</c:v>
                </c:pt>
                <c:pt idx="429">
                  <c:v>0.63919393329449303</c:v>
                </c:pt>
                <c:pt idx="430">
                  <c:v>0.63766401228718095</c:v>
                </c:pt>
                <c:pt idx="431">
                  <c:v>0.63473556566379286</c:v>
                </c:pt>
                <c:pt idx="432">
                  <c:v>0.63121848128951386</c:v>
                </c:pt>
                <c:pt idx="433">
                  <c:v>0.627602031556179</c:v>
                </c:pt>
                <c:pt idx="434">
                  <c:v>0.62737870223588443</c:v>
                </c:pt>
                <c:pt idx="435">
                  <c:v>0.62399078086666193</c:v>
                </c:pt>
                <c:pt idx="436">
                  <c:v>0.62387944227114478</c:v>
                </c:pt>
                <c:pt idx="437">
                  <c:v>0.62379701186512981</c:v>
                </c:pt>
                <c:pt idx="438">
                  <c:v>0.62291768804422198</c:v>
                </c:pt>
                <c:pt idx="439">
                  <c:v>0.62055325867785749</c:v>
                </c:pt>
                <c:pt idx="440">
                  <c:v>0.61685569447445154</c:v>
                </c:pt>
                <c:pt idx="441">
                  <c:v>0.61358732988991216</c:v>
                </c:pt>
                <c:pt idx="442">
                  <c:v>0.61196563263151682</c:v>
                </c:pt>
                <c:pt idx="443">
                  <c:v>0.60995203049420688</c:v>
                </c:pt>
                <c:pt idx="444">
                  <c:v>0.60812469146260262</c:v>
                </c:pt>
                <c:pt idx="445">
                  <c:v>0.6067030813983163</c:v>
                </c:pt>
                <c:pt idx="446">
                  <c:v>0.6031352292340153</c:v>
                </c:pt>
                <c:pt idx="447">
                  <c:v>0.60028298434321758</c:v>
                </c:pt>
                <c:pt idx="448">
                  <c:v>0.59989948531645032</c:v>
                </c:pt>
                <c:pt idx="449">
                  <c:v>0.59754458325887161</c:v>
                </c:pt>
                <c:pt idx="450">
                  <c:v>0.59639895964701317</c:v>
                </c:pt>
                <c:pt idx="451">
                  <c:v>0.59317554706314557</c:v>
                </c:pt>
                <c:pt idx="452">
                  <c:v>0.58974136321604365</c:v>
                </c:pt>
                <c:pt idx="453">
                  <c:v>0.58653028819269026</c:v>
                </c:pt>
                <c:pt idx="454">
                  <c:v>0.58380933813167768</c:v>
                </c:pt>
                <c:pt idx="455">
                  <c:v>0.58316133393218716</c:v>
                </c:pt>
                <c:pt idx="456">
                  <c:v>0.5799627434031176</c:v>
                </c:pt>
                <c:pt idx="457">
                  <c:v>0.57665790086948199</c:v>
                </c:pt>
                <c:pt idx="458">
                  <c:v>0.5734719598991721</c:v>
                </c:pt>
                <c:pt idx="459">
                  <c:v>0.57023012559499076</c:v>
                </c:pt>
                <c:pt idx="460">
                  <c:v>0.56879988084845856</c:v>
                </c:pt>
                <c:pt idx="461">
                  <c:v>0.56833319378616831</c:v>
                </c:pt>
                <c:pt idx="462">
                  <c:v>0.56705699714796132</c:v>
                </c:pt>
                <c:pt idx="463">
                  <c:v>0.56491304141491328</c:v>
                </c:pt>
                <c:pt idx="464">
                  <c:v>0.56387708501065059</c:v>
                </c:pt>
                <c:pt idx="465">
                  <c:v>0.56071692670169737</c:v>
                </c:pt>
                <c:pt idx="466">
                  <c:v>0.55851173795055631</c:v>
                </c:pt>
                <c:pt idx="467">
                  <c:v>0.55759786837323111</c:v>
                </c:pt>
                <c:pt idx="468">
                  <c:v>0.55638652630683916</c:v>
                </c:pt>
                <c:pt idx="469">
                  <c:v>0.55445083203347478</c:v>
                </c:pt>
                <c:pt idx="470">
                  <c:v>0.55398805515707261</c:v>
                </c:pt>
                <c:pt idx="471">
                  <c:v>0.55180854480569008</c:v>
                </c:pt>
                <c:pt idx="472">
                  <c:v>0.55139157666879512</c:v>
                </c:pt>
                <c:pt idx="473">
                  <c:v>0.54825780837708615</c:v>
                </c:pt>
                <c:pt idx="474">
                  <c:v>0.54525732237967783</c:v>
                </c:pt>
                <c:pt idx="475">
                  <c:v>0.54213696256935628</c:v>
                </c:pt>
                <c:pt idx="476">
                  <c:v>0.53919422931838679</c:v>
                </c:pt>
                <c:pt idx="477">
                  <c:v>0.53815685317688666</c:v>
                </c:pt>
                <c:pt idx="478">
                  <c:v>0.5360874128947154</c:v>
                </c:pt>
                <c:pt idx="479">
                  <c:v>0.53480895324136868</c:v>
                </c:pt>
                <c:pt idx="480">
                  <c:v>0.53320143247437246</c:v>
                </c:pt>
                <c:pt idx="481">
                  <c:v>0.53204530685084417</c:v>
                </c:pt>
                <c:pt idx="482">
                  <c:v>0.53010828893194162</c:v>
                </c:pt>
                <c:pt idx="483">
                  <c:v>0.52972447432661962</c:v>
                </c:pt>
                <c:pt idx="484">
                  <c:v>0.5272780778646744</c:v>
                </c:pt>
                <c:pt idx="485">
                  <c:v>0.52419873140303219</c:v>
                </c:pt>
                <c:pt idx="486">
                  <c:v>0.52142332238692624</c:v>
                </c:pt>
                <c:pt idx="487">
                  <c:v>0.51835789202417271</c:v>
                </c:pt>
                <c:pt idx="488">
                  <c:v>0.51563633367444162</c:v>
                </c:pt>
                <c:pt idx="489">
                  <c:v>0.51444184361657741</c:v>
                </c:pt>
                <c:pt idx="490">
                  <c:v>0.51333733258332714</c:v>
                </c:pt>
                <c:pt idx="491">
                  <c:v>0.51258493335877553</c:v>
                </c:pt>
                <c:pt idx="492">
                  <c:v>0.5117096267728839</c:v>
                </c:pt>
                <c:pt idx="493">
                  <c:v>0.50991628995331295</c:v>
                </c:pt>
                <c:pt idx="494">
                  <c:v>0.5090032395593741</c:v>
                </c:pt>
                <c:pt idx="495">
                  <c:v>0.50738198369662602</c:v>
                </c:pt>
                <c:pt idx="496">
                  <c:v>0.50687902867255619</c:v>
                </c:pt>
                <c:pt idx="497">
                  <c:v>0.50426237990148792</c:v>
                </c:pt>
                <c:pt idx="498">
                  <c:v>0.50291192410958618</c:v>
                </c:pt>
                <c:pt idx="499">
                  <c:v>0.50123936179061912</c:v>
                </c:pt>
                <c:pt idx="500">
                  <c:v>0.49867380250979043</c:v>
                </c:pt>
                <c:pt idx="501">
                  <c:v>0.49619232219059639</c:v>
                </c:pt>
                <c:pt idx="502">
                  <c:v>0.49314976694486445</c:v>
                </c:pt>
                <c:pt idx="503">
                  <c:v>0.48768949241400816</c:v>
                </c:pt>
                <c:pt idx="504">
                  <c:v>0.48571150501783966</c:v>
                </c:pt>
                <c:pt idx="505">
                  <c:v>0.48229220803187406</c:v>
                </c:pt>
                <c:pt idx="506">
                  <c:v>0.47949333284411499</c:v>
                </c:pt>
                <c:pt idx="507">
                  <c:v>0.47838680885343043</c:v>
                </c:pt>
                <c:pt idx="508">
                  <c:v>0.47772036841948673</c:v>
                </c:pt>
                <c:pt idx="509">
                  <c:v>0.47403433220397995</c:v>
                </c:pt>
                <c:pt idx="510">
                  <c:v>0.47067993055092527</c:v>
                </c:pt>
                <c:pt idx="511">
                  <c:v>0.46875252087781744</c:v>
                </c:pt>
                <c:pt idx="512">
                  <c:v>0.46747245613803434</c:v>
                </c:pt>
                <c:pt idx="513">
                  <c:v>0.46488900992963345</c:v>
                </c:pt>
                <c:pt idx="514">
                  <c:v>0.46355070617458771</c:v>
                </c:pt>
                <c:pt idx="515">
                  <c:v>0.46329515798859455</c:v>
                </c:pt>
                <c:pt idx="516">
                  <c:v>0.46148411602525047</c:v>
                </c:pt>
                <c:pt idx="517">
                  <c:v>0.45841214748785652</c:v>
                </c:pt>
                <c:pt idx="518">
                  <c:v>0.45722505813814479</c:v>
                </c:pt>
                <c:pt idx="519">
                  <c:v>0.45625191678437865</c:v>
                </c:pt>
                <c:pt idx="520">
                  <c:v>0.4533334619198377</c:v>
                </c:pt>
                <c:pt idx="521">
                  <c:v>0.45200632798816787</c:v>
                </c:pt>
                <c:pt idx="522">
                  <c:v>0.45119391776722761</c:v>
                </c:pt>
                <c:pt idx="523">
                  <c:v>0.44967603762655017</c:v>
                </c:pt>
                <c:pt idx="524">
                  <c:v>0.44869795366019294</c:v>
                </c:pt>
                <c:pt idx="525">
                  <c:v>0.44621296726558596</c:v>
                </c:pt>
                <c:pt idx="526">
                  <c:v>0.44129236507578584</c:v>
                </c:pt>
                <c:pt idx="527">
                  <c:v>0.44074209449139901</c:v>
                </c:pt>
                <c:pt idx="528">
                  <c:v>0.43642876813115566</c:v>
                </c:pt>
                <c:pt idx="529">
                  <c:v>0.43298360385546181</c:v>
                </c:pt>
                <c:pt idx="530">
                  <c:v>0.42857818712676243</c:v>
                </c:pt>
                <c:pt idx="531">
                  <c:v>0.4247253970090652</c:v>
                </c:pt>
                <c:pt idx="532">
                  <c:v>0.42030829393044133</c:v>
                </c:pt>
                <c:pt idx="533">
                  <c:v>0.41367501686759112</c:v>
                </c:pt>
                <c:pt idx="534">
                  <c:v>0.40988719431803422</c:v>
                </c:pt>
                <c:pt idx="535">
                  <c:v>0.40870762185080206</c:v>
                </c:pt>
                <c:pt idx="536">
                  <c:v>0.40552238973342958</c:v>
                </c:pt>
                <c:pt idx="537">
                  <c:v>0.40499010350957354</c:v>
                </c:pt>
                <c:pt idx="538">
                  <c:v>0.39739799627746031</c:v>
                </c:pt>
                <c:pt idx="539">
                  <c:v>0.39555906135100771</c:v>
                </c:pt>
                <c:pt idx="540">
                  <c:v>0.39250237727110537</c:v>
                </c:pt>
                <c:pt idx="541">
                  <c:v>0.39027294868030371</c:v>
                </c:pt>
                <c:pt idx="542">
                  <c:v>0.38809587198117823</c:v>
                </c:pt>
                <c:pt idx="543">
                  <c:v>0.38381169689235867</c:v>
                </c:pt>
                <c:pt idx="544">
                  <c:v>0.38299365225808968</c:v>
                </c:pt>
                <c:pt idx="545">
                  <c:v>0.38286442528620362</c:v>
                </c:pt>
                <c:pt idx="546">
                  <c:v>0.38231358937884441</c:v>
                </c:pt>
                <c:pt idx="547">
                  <c:v>0.37814999163687918</c:v>
                </c:pt>
                <c:pt idx="548">
                  <c:v>0.37586779178997232</c:v>
                </c:pt>
                <c:pt idx="549">
                  <c:v>0.37392230586776742</c:v>
                </c:pt>
                <c:pt idx="550">
                  <c:v>0.371527551166629</c:v>
                </c:pt>
                <c:pt idx="551">
                  <c:v>0.37136579256304536</c:v>
                </c:pt>
                <c:pt idx="552">
                  <c:v>0.3698146166489088</c:v>
                </c:pt>
                <c:pt idx="553">
                  <c:v>0.36874922605897698</c:v>
                </c:pt>
                <c:pt idx="554">
                  <c:v>0.36849069308708715</c:v>
                </c:pt>
                <c:pt idx="555">
                  <c:v>0.36722557108250781</c:v>
                </c:pt>
                <c:pt idx="556">
                  <c:v>0.36675140645010312</c:v>
                </c:pt>
                <c:pt idx="557">
                  <c:v>0.36547988794910702</c:v>
                </c:pt>
                <c:pt idx="558">
                  <c:v>0.36463101698690631</c:v>
                </c:pt>
                <c:pt idx="559">
                  <c:v>0.36221680881798557</c:v>
                </c:pt>
                <c:pt idx="560">
                  <c:v>0.36059871125148452</c:v>
                </c:pt>
                <c:pt idx="561">
                  <c:v>0.35890911946153747</c:v>
                </c:pt>
                <c:pt idx="562">
                  <c:v>0.35788448312545218</c:v>
                </c:pt>
                <c:pt idx="563">
                  <c:v>0.35391172580701846</c:v>
                </c:pt>
                <c:pt idx="564">
                  <c:v>0.35376598090442818</c:v>
                </c:pt>
                <c:pt idx="565">
                  <c:v>0.35224922867874925</c:v>
                </c:pt>
                <c:pt idx="566">
                  <c:v>0.34777429998820647</c:v>
                </c:pt>
                <c:pt idx="567">
                  <c:v>0.34765980261781182</c:v>
                </c:pt>
                <c:pt idx="568">
                  <c:v>0.34373080876689077</c:v>
                </c:pt>
                <c:pt idx="569">
                  <c:v>0.33994747178069817</c:v>
                </c:pt>
                <c:pt idx="570">
                  <c:v>0.33958373976699885</c:v>
                </c:pt>
                <c:pt idx="571">
                  <c:v>0.3392700799277491</c:v>
                </c:pt>
                <c:pt idx="572">
                  <c:v>0.33758648894298671</c:v>
                </c:pt>
                <c:pt idx="573">
                  <c:v>0.33515117246446419</c:v>
                </c:pt>
                <c:pt idx="574">
                  <c:v>0.33277164592507297</c:v>
                </c:pt>
                <c:pt idx="575">
                  <c:v>0.33216199120929274</c:v>
                </c:pt>
                <c:pt idx="576">
                  <c:v>0.33137700171926132</c:v>
                </c:pt>
                <c:pt idx="577">
                  <c:v>0.32894695951798419</c:v>
                </c:pt>
                <c:pt idx="578">
                  <c:v>0.32836733151676017</c:v>
                </c:pt>
                <c:pt idx="579">
                  <c:v>0.32774647973495807</c:v>
                </c:pt>
                <c:pt idx="580">
                  <c:v>0.3273429770071497</c:v>
                </c:pt>
                <c:pt idx="581">
                  <c:v>0.32553633095821488</c:v>
                </c:pt>
                <c:pt idx="582">
                  <c:v>0.32532095664823979</c:v>
                </c:pt>
                <c:pt idx="583">
                  <c:v>0.32302982146791653</c:v>
                </c:pt>
                <c:pt idx="584">
                  <c:v>0.32087036784286016</c:v>
                </c:pt>
                <c:pt idx="585">
                  <c:v>0.31719263358750932</c:v>
                </c:pt>
                <c:pt idx="586">
                  <c:v>0.31704255410126048</c:v>
                </c:pt>
                <c:pt idx="587">
                  <c:v>0.31645295313257266</c:v>
                </c:pt>
                <c:pt idx="588">
                  <c:v>0.31371168115673714</c:v>
                </c:pt>
                <c:pt idx="589">
                  <c:v>0.31161806367597622</c:v>
                </c:pt>
                <c:pt idx="590">
                  <c:v>0.30799030660915366</c:v>
                </c:pt>
                <c:pt idx="591">
                  <c:v>0.30526767362997387</c:v>
                </c:pt>
                <c:pt idx="592">
                  <c:v>0.30459486088130067</c:v>
                </c:pt>
                <c:pt idx="593">
                  <c:v>0.30441018920148738</c:v>
                </c:pt>
                <c:pt idx="594">
                  <c:v>0.30157334094304883</c:v>
                </c:pt>
                <c:pt idx="595">
                  <c:v>0.30126958927044417</c:v>
                </c:pt>
                <c:pt idx="596">
                  <c:v>0.30057048093549299</c:v>
                </c:pt>
                <c:pt idx="597">
                  <c:v>0.2979872130329857</c:v>
                </c:pt>
                <c:pt idx="598">
                  <c:v>0.2970786437485371</c:v>
                </c:pt>
                <c:pt idx="599">
                  <c:v>0.29474283599214196</c:v>
                </c:pt>
                <c:pt idx="600">
                  <c:v>0.29381736494803345</c:v>
                </c:pt>
                <c:pt idx="601">
                  <c:v>0.29153528063766576</c:v>
                </c:pt>
                <c:pt idx="602">
                  <c:v>0.29062453090779827</c:v>
                </c:pt>
                <c:pt idx="603">
                  <c:v>0.28836399104714783</c:v>
                </c:pt>
                <c:pt idx="604">
                  <c:v>0.28776813118824801</c:v>
                </c:pt>
                <c:pt idx="605">
                  <c:v>0.28747288615087097</c:v>
                </c:pt>
                <c:pt idx="606">
                  <c:v>0.28522851890935269</c:v>
                </c:pt>
                <c:pt idx="607">
                  <c:v>0.2845373462566349</c:v>
                </c:pt>
                <c:pt idx="608">
                  <c:v>0.28435755744267477</c:v>
                </c:pt>
                <c:pt idx="609">
                  <c:v>0.28212843817881861</c:v>
                </c:pt>
                <c:pt idx="610">
                  <c:v>0.28127738989538942</c:v>
                </c:pt>
                <c:pt idx="611">
                  <c:v>0.27906333085674168</c:v>
                </c:pt>
                <c:pt idx="612">
                  <c:v>0.27823184989383731</c:v>
                </c:pt>
                <c:pt idx="613">
                  <c:v>0.2760327845750693</c:v>
                </c:pt>
                <c:pt idx="614">
                  <c:v>0.27522051112333423</c:v>
                </c:pt>
                <c:pt idx="615">
                  <c:v>0.27303639213993719</c:v>
                </c:pt>
                <c:pt idx="616">
                  <c:v>0.27224296922874031</c:v>
                </c:pt>
                <c:pt idx="617">
                  <c:v>0.27007375140098622</c:v>
                </c:pt>
                <c:pt idx="618">
                  <c:v>0.26929882759973017</c:v>
                </c:pt>
                <c:pt idx="619">
                  <c:v>0.26714446517549534</c:v>
                </c:pt>
                <c:pt idx="620">
                  <c:v>0.26638769495920678</c:v>
                </c:pt>
                <c:pt idx="621">
                  <c:v>0.26424814118234391</c:v>
                </c:pt>
                <c:pt idx="622">
                  <c:v>0.26350918491099584</c:v>
                </c:pt>
                <c:pt idx="623">
                  <c:v>0.26138439197832575</c:v>
                </c:pt>
                <c:pt idx="624">
                  <c:v>0.26066291581335954</c:v>
                </c:pt>
                <c:pt idx="625">
                  <c:v>0.2604153441868175</c:v>
                </c:pt>
                <c:pt idx="626">
                  <c:v>0.25855283489556452</c:v>
                </c:pt>
                <c:pt idx="627">
                  <c:v>0.2578485107072635</c:v>
                </c:pt>
                <c:pt idx="628">
                  <c:v>0.2561531966938303</c:v>
                </c:pt>
                <c:pt idx="629">
                  <c:v>0.25575309197981388</c:v>
                </c:pt>
                <c:pt idx="630">
                  <c:v>0.2550655972544128</c:v>
                </c:pt>
                <c:pt idx="631">
                  <c:v>0.25298478992959633</c:v>
                </c:pt>
                <c:pt idx="632">
                  <c:v>0.25231380767758088</c:v>
                </c:pt>
                <c:pt idx="633">
                  <c:v>0.25024756003616205</c:v>
                </c:pt>
                <c:pt idx="634">
                  <c:v>0.24959277870198088</c:v>
                </c:pt>
                <c:pt idx="635">
                  <c:v>0.24754103812425793</c:v>
                </c:pt>
                <c:pt idx="636">
                  <c:v>0.24740751902141525</c:v>
                </c:pt>
                <c:pt idx="637">
                  <c:v>0.24690215149746395</c:v>
                </c:pt>
                <c:pt idx="638">
                  <c:v>0.24486486449369305</c:v>
                </c:pt>
                <c:pt idx="639">
                  <c:v>0.24460389262959842</c:v>
                </c:pt>
                <c:pt idx="640">
                  <c:v>0.24424157162149898</c:v>
                </c:pt>
                <c:pt idx="641">
                  <c:v>0.24306486180200976</c:v>
                </c:pt>
                <c:pt idx="642">
                  <c:v>0.24221868386169043</c:v>
                </c:pt>
                <c:pt idx="643">
                  <c:v>0.24161068896291743</c:v>
                </c:pt>
                <c:pt idx="644">
                  <c:v>0.23960214530601437</c:v>
                </c:pt>
                <c:pt idx="645">
                  <c:v>0.23900915768641159</c:v>
                </c:pt>
                <c:pt idx="646">
                  <c:v>0.23786297930902178</c:v>
                </c:pt>
                <c:pt idx="647">
                  <c:v>0.23701490220886154</c:v>
                </c:pt>
                <c:pt idx="648">
                  <c:v>0.23643663617777613</c:v>
                </c:pt>
                <c:pt idx="649">
                  <c:v>0.236042355774012</c:v>
                </c:pt>
                <c:pt idx="650">
                  <c:v>0.23389278698988156</c:v>
                </c:pt>
                <c:pt idx="651">
                  <c:v>0.23249217716248072</c:v>
                </c:pt>
                <c:pt idx="652">
                  <c:v>0.23137727678937098</c:v>
                </c:pt>
                <c:pt idx="653">
                  <c:v>0.22983632737860515</c:v>
                </c:pt>
                <c:pt idx="654">
                  <c:v>0.22951933675906</c:v>
                </c:pt>
                <c:pt idx="655">
                  <c:v>0.22888977630406837</c:v>
                </c:pt>
                <c:pt idx="656">
                  <c:v>0.22696766343410524</c:v>
                </c:pt>
                <c:pt idx="657">
                  <c:v>0.22630590334020109</c:v>
                </c:pt>
                <c:pt idx="658">
                  <c:v>0.22456274743843854</c:v>
                </c:pt>
                <c:pt idx="659">
                  <c:v>0.22450886397674127</c:v>
                </c:pt>
                <c:pt idx="660">
                  <c:v>0.22208819476925698</c:v>
                </c:pt>
                <c:pt idx="661">
                  <c:v>0.22168589410985712</c:v>
                </c:pt>
                <c:pt idx="662">
                  <c:v>0.22006514384197104</c:v>
                </c:pt>
                <c:pt idx="663">
                  <c:v>0.21969630728044393</c:v>
                </c:pt>
                <c:pt idx="664">
                  <c:v>0.21922898913498537</c:v>
                </c:pt>
                <c:pt idx="665">
                  <c:v>0.21911113657439465</c:v>
                </c:pt>
                <c:pt idx="666">
                  <c:v>0.217331388902441</c:v>
                </c:pt>
                <c:pt idx="667">
                  <c:v>0.21709122166597059</c:v>
                </c:pt>
                <c:pt idx="668">
                  <c:v>0.21686375548330786</c:v>
                </c:pt>
                <c:pt idx="669">
                  <c:v>0.21499288069884981</c:v>
                </c:pt>
                <c:pt idx="670">
                  <c:v>0.21484943836815282</c:v>
                </c:pt>
                <c:pt idx="671">
                  <c:v>0.21453546549427463</c:v>
                </c:pt>
                <c:pt idx="672">
                  <c:v>0.21343221736635756</c:v>
                </c:pt>
                <c:pt idx="673">
                  <c:v>0.21223478637381396</c:v>
                </c:pt>
                <c:pt idx="674">
                  <c:v>0.21169296572872032</c:v>
                </c:pt>
                <c:pt idx="675">
                  <c:v>0.21023950883683012</c:v>
                </c:pt>
                <c:pt idx="676">
                  <c:v>0.20995992103430383</c:v>
                </c:pt>
                <c:pt idx="677">
                  <c:v>0.20891783666768604</c:v>
                </c:pt>
                <c:pt idx="678">
                  <c:v>0.20771032584577107</c:v>
                </c:pt>
                <c:pt idx="679">
                  <c:v>0.20475496151539305</c:v>
                </c:pt>
                <c:pt idx="680">
                  <c:v>0.20464705760140928</c:v>
                </c:pt>
                <c:pt idx="681">
                  <c:v>0.20165816537926037</c:v>
                </c:pt>
                <c:pt idx="682">
                  <c:v>0.19936269329603684</c:v>
                </c:pt>
                <c:pt idx="683">
                  <c:v>0.19779248860900517</c:v>
                </c:pt>
                <c:pt idx="684">
                  <c:v>0.19720226454020751</c:v>
                </c:pt>
                <c:pt idx="685">
                  <c:v>0.19508399287539832</c:v>
                </c:pt>
                <c:pt idx="686">
                  <c:v>0.19488597909983468</c:v>
                </c:pt>
                <c:pt idx="687">
                  <c:v>0.19299223666627047</c:v>
                </c:pt>
                <c:pt idx="688">
                  <c:v>0.19267185111398991</c:v>
                </c:pt>
                <c:pt idx="689">
                  <c:v>0.19092417473119641</c:v>
                </c:pt>
                <c:pt idx="690">
                  <c:v>0.19059174154156983</c:v>
                </c:pt>
                <c:pt idx="691">
                  <c:v>0.18887911600057566</c:v>
                </c:pt>
                <c:pt idx="692">
                  <c:v>0.18855277765981721</c:v>
                </c:pt>
                <c:pt idx="693">
                  <c:v>0.18685672556606425</c:v>
                </c:pt>
                <c:pt idx="694">
                  <c:v>0.18653933116165972</c:v>
                </c:pt>
                <c:pt idx="695">
                  <c:v>0.18507000611999089</c:v>
                </c:pt>
                <c:pt idx="696">
                  <c:v>0.18485673028344113</c:v>
                </c:pt>
                <c:pt idx="697">
                  <c:v>0.18454859401101015</c:v>
                </c:pt>
                <c:pt idx="698">
                  <c:v>0.1830999333574147</c:v>
                </c:pt>
                <c:pt idx="699">
                  <c:v>0.18287886988762825</c:v>
                </c:pt>
                <c:pt idx="700">
                  <c:v>0.18257988810366824</c:v>
                </c:pt>
                <c:pt idx="701">
                  <c:v>0.18092288884754482</c:v>
                </c:pt>
                <c:pt idx="702">
                  <c:v>0.18063289131909824</c:v>
                </c:pt>
                <c:pt idx="703">
                  <c:v>0.17920918797799779</c:v>
                </c:pt>
                <c:pt idx="704">
                  <c:v>0.17888816124647425</c:v>
                </c:pt>
                <c:pt idx="705">
                  <c:v>0.17870734312580788</c:v>
                </c:pt>
                <c:pt idx="706">
                  <c:v>0.17680299569884347</c:v>
                </c:pt>
                <c:pt idx="707">
                  <c:v>0.17491960577708288</c:v>
                </c:pt>
                <c:pt idx="708">
                  <c:v>0.16765627271855443</c:v>
                </c:pt>
                <c:pt idx="709">
                  <c:v>0.16359191243250812</c:v>
                </c:pt>
                <c:pt idx="710">
                  <c:v>0.15911047247111437</c:v>
                </c:pt>
                <c:pt idx="711">
                  <c:v>0.15628184542017287</c:v>
                </c:pt>
                <c:pt idx="712">
                  <c:v>0.15581513428428712</c:v>
                </c:pt>
                <c:pt idx="713">
                  <c:v>0.15494845129996121</c:v>
                </c:pt>
                <c:pt idx="714">
                  <c:v>0.15366108915931836</c:v>
                </c:pt>
                <c:pt idx="715">
                  <c:v>0.15266003155964269</c:v>
                </c:pt>
                <c:pt idx="716">
                  <c:v>0.15226541097254093</c:v>
                </c:pt>
                <c:pt idx="717">
                  <c:v>0.14954820259623078</c:v>
                </c:pt>
                <c:pt idx="718">
                  <c:v>0.14895965543565068</c:v>
                </c:pt>
                <c:pt idx="719">
                  <c:v>0.14602064064325632</c:v>
                </c:pt>
                <c:pt idx="720">
                  <c:v>0.14479595211971488</c:v>
                </c:pt>
                <c:pt idx="721">
                  <c:v>0.1416779906981957</c:v>
                </c:pt>
                <c:pt idx="722">
                  <c:v>0.14152758371981314</c:v>
                </c:pt>
                <c:pt idx="723">
                  <c:v>0.13956363990890791</c:v>
                </c:pt>
                <c:pt idx="724">
                  <c:v>0.13844630511275274</c:v>
                </c:pt>
                <c:pt idx="725">
                  <c:v>0.13783418778528705</c:v>
                </c:pt>
                <c:pt idx="726">
                  <c:v>0.13651859155952922</c:v>
                </c:pt>
                <c:pt idx="727">
                  <c:v>0.13528850464854369</c:v>
                </c:pt>
                <c:pt idx="728">
                  <c:v>0.13482492298863616</c:v>
                </c:pt>
                <c:pt idx="729">
                  <c:v>0.13238396762098792</c:v>
                </c:pt>
              </c:numCache>
            </c:numRef>
          </c:yVal>
          <c:smooth val="1"/>
          <c:extLst>
            <c:ext xmlns:c16="http://schemas.microsoft.com/office/drawing/2014/chart" uri="{C3380CC4-5D6E-409C-BE32-E72D297353CC}">
              <c16:uniqueId val="{00000001-13D1-584F-9A4A-A1F8AFCA1C4D}"/>
            </c:ext>
          </c:extLst>
        </c:ser>
        <c:ser>
          <c:idx val="2"/>
          <c:order val="2"/>
          <c:tx>
            <c:strRef>
              <c:f>Escenarios!$F$12</c:f>
              <c:strCache>
                <c:ptCount val="1"/>
                <c:pt idx="0">
                  <c:v>Escenario 2</c:v>
                </c:pt>
              </c:strCache>
            </c:strRef>
          </c:tx>
          <c:spPr>
            <a:ln w="12700">
              <a:solidFill>
                <a:schemeClr val="accent6"/>
              </a:solidFill>
            </a:ln>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Gráficos!$AF$6:$AF$735</c:f>
              <c:numCache>
                <c:formatCode>0.0000</c:formatCode>
                <c:ptCount val="730"/>
                <c:pt idx="0">
                  <c:v>8.8030058530231443</c:v>
                </c:pt>
                <c:pt idx="1">
                  <c:v>8.6789674290686687</c:v>
                </c:pt>
                <c:pt idx="2">
                  <c:v>5.5728968987846388</c:v>
                </c:pt>
                <c:pt idx="3">
                  <c:v>5.4306994276953313</c:v>
                </c:pt>
                <c:pt idx="4">
                  <c:v>3.5458656968881805</c:v>
                </c:pt>
                <c:pt idx="5">
                  <c:v>3.3986712502045879</c:v>
                </c:pt>
                <c:pt idx="6">
                  <c:v>2.6058746113615596</c:v>
                </c:pt>
                <c:pt idx="7">
                  <c:v>2.4872432277280536</c:v>
                </c:pt>
                <c:pt idx="8">
                  <c:v>2.3780822739120824</c:v>
                </c:pt>
                <c:pt idx="9">
                  <c:v>2.2143338649633626</c:v>
                </c:pt>
                <c:pt idx="10">
                  <c:v>2.1816927374363462</c:v>
                </c:pt>
                <c:pt idx="11">
                  <c:v>2.1610036036604265</c:v>
                </c:pt>
                <c:pt idx="12">
                  <c:v>2.1576640097226769</c:v>
                </c:pt>
                <c:pt idx="13">
                  <c:v>2.0682231552300459</c:v>
                </c:pt>
                <c:pt idx="14">
                  <c:v>1.5937140660280098</c:v>
                </c:pt>
                <c:pt idx="15">
                  <c:v>1.57589766730227</c:v>
                </c:pt>
                <c:pt idx="16">
                  <c:v>1.5734303961275322</c:v>
                </c:pt>
                <c:pt idx="17">
                  <c:v>1.5727265834801862</c:v>
                </c:pt>
                <c:pt idx="18">
                  <c:v>1.5721141759070416</c:v>
                </c:pt>
                <c:pt idx="19">
                  <c:v>1.5716874475682086</c:v>
                </c:pt>
                <c:pt idx="20">
                  <c:v>1.5705183415659576</c:v>
                </c:pt>
                <c:pt idx="21">
                  <c:v>1.5703776201608903</c:v>
                </c:pt>
                <c:pt idx="22">
                  <c:v>1.5698450745214543</c:v>
                </c:pt>
                <c:pt idx="23">
                  <c:v>1.5683134845411788</c:v>
                </c:pt>
                <c:pt idx="24">
                  <c:v>1.5662060290653879</c:v>
                </c:pt>
                <c:pt idx="25">
                  <c:v>1.5661086017648067</c:v>
                </c:pt>
                <c:pt idx="26">
                  <c:v>1.5645970764547577</c:v>
                </c:pt>
                <c:pt idx="27">
                  <c:v>1.5611561578232149</c:v>
                </c:pt>
                <c:pt idx="28">
                  <c:v>1.5611205892713316</c:v>
                </c:pt>
                <c:pt idx="29">
                  <c:v>1.5603668074607557</c:v>
                </c:pt>
                <c:pt idx="30">
                  <c:v>1.5558843108553264</c:v>
                </c:pt>
                <c:pt idx="31">
                  <c:v>1.5533154403582152</c:v>
                </c:pt>
                <c:pt idx="32">
                  <c:v>1.5453711063742461</c:v>
                </c:pt>
                <c:pt idx="33">
                  <c:v>1.5363335106979066</c:v>
                </c:pt>
                <c:pt idx="34">
                  <c:v>1.5262223413666574</c:v>
                </c:pt>
                <c:pt idx="35">
                  <c:v>1.5152622779351597</c:v>
                </c:pt>
                <c:pt idx="36">
                  <c:v>1.5066652641488496</c:v>
                </c:pt>
                <c:pt idx="37">
                  <c:v>1.5034512778977298</c:v>
                </c:pt>
                <c:pt idx="38">
                  <c:v>1.5009032047816599</c:v>
                </c:pt>
                <c:pt idx="39">
                  <c:v>1.4991964398422009</c:v>
                </c:pt>
                <c:pt idx="40">
                  <c:v>1.498457445383695</c:v>
                </c:pt>
                <c:pt idx="41">
                  <c:v>1.4970370683956329</c:v>
                </c:pt>
                <c:pt idx="42">
                  <c:v>1.4939977832175806</c:v>
                </c:pt>
                <c:pt idx="43">
                  <c:v>1.4938093053962134</c:v>
                </c:pt>
                <c:pt idx="44">
                  <c:v>1.4933722707113914</c:v>
                </c:pt>
                <c:pt idx="45">
                  <c:v>1.4925213198473708</c:v>
                </c:pt>
                <c:pt idx="46">
                  <c:v>1.491960949056504</c:v>
                </c:pt>
                <c:pt idx="47">
                  <c:v>1.4916832704196112</c:v>
                </c:pt>
                <c:pt idx="48">
                  <c:v>1.4910358164357391</c:v>
                </c:pt>
                <c:pt idx="49">
                  <c:v>1.4898334775752335</c:v>
                </c:pt>
                <c:pt idx="50">
                  <c:v>1.4896667517334738</c:v>
                </c:pt>
                <c:pt idx="51">
                  <c:v>1.4883677587621311</c:v>
                </c:pt>
                <c:pt idx="52">
                  <c:v>1.4869431846525383</c:v>
                </c:pt>
                <c:pt idx="53">
                  <c:v>1.4853932829286633</c:v>
                </c:pt>
                <c:pt idx="54">
                  <c:v>1.4823920154704733</c:v>
                </c:pt>
                <c:pt idx="55">
                  <c:v>1.4820460946119587</c:v>
                </c:pt>
                <c:pt idx="56">
                  <c:v>1.4788101283696278</c:v>
                </c:pt>
                <c:pt idx="57">
                  <c:v>1.4780720718431408</c:v>
                </c:pt>
                <c:pt idx="58">
                  <c:v>1.47482396367114</c:v>
                </c:pt>
                <c:pt idx="59">
                  <c:v>1.4719835490761177</c:v>
                </c:pt>
                <c:pt idx="60">
                  <c:v>1.4667713129661537</c:v>
                </c:pt>
                <c:pt idx="61">
                  <c:v>1.4665011497651275</c:v>
                </c:pt>
                <c:pt idx="62">
                  <c:v>1.4570974187205306</c:v>
                </c:pt>
                <c:pt idx="63">
                  <c:v>1.4549165138304985</c:v>
                </c:pt>
                <c:pt idx="64">
                  <c:v>1.4468375270433707</c:v>
                </c:pt>
                <c:pt idx="65">
                  <c:v>1.4432429182285444</c:v>
                </c:pt>
                <c:pt idx="66">
                  <c:v>1.4357195083508785</c:v>
                </c:pt>
                <c:pt idx="67">
                  <c:v>1.4342331457424859</c:v>
                </c:pt>
                <c:pt idx="68">
                  <c:v>1.4317477564195098</c:v>
                </c:pt>
                <c:pt idx="69">
                  <c:v>1.4278242661019525</c:v>
                </c:pt>
                <c:pt idx="70">
                  <c:v>1.4243393437205996</c:v>
                </c:pt>
                <c:pt idx="71">
                  <c:v>1.4205876590776714</c:v>
                </c:pt>
                <c:pt idx="72">
                  <c:v>1.4204283009987848</c:v>
                </c:pt>
                <c:pt idx="73">
                  <c:v>1.4131331277183414</c:v>
                </c:pt>
                <c:pt idx="74">
                  <c:v>1.4114937496096132</c:v>
                </c:pt>
                <c:pt idx="75">
                  <c:v>1.4092818662508138</c:v>
                </c:pt>
                <c:pt idx="76">
                  <c:v>1.4038242081669345</c:v>
                </c:pt>
                <c:pt idx="77">
                  <c:v>1.4020982014963477</c:v>
                </c:pt>
                <c:pt idx="78">
                  <c:v>1.4019553494735342</c:v>
                </c:pt>
                <c:pt idx="79">
                  <c:v>1.3983058075118651</c:v>
                </c:pt>
                <c:pt idx="80">
                  <c:v>1.394976338718144</c:v>
                </c:pt>
                <c:pt idx="81">
                  <c:v>1.3912319468480074</c:v>
                </c:pt>
                <c:pt idx="82">
                  <c:v>1.3874975205425479</c:v>
                </c:pt>
                <c:pt idx="83">
                  <c:v>1.3805317855866446</c:v>
                </c:pt>
                <c:pt idx="84">
                  <c:v>1.3768544409099119</c:v>
                </c:pt>
                <c:pt idx="85">
                  <c:v>1.3716076471811274</c:v>
                </c:pt>
                <c:pt idx="86">
                  <c:v>1.3715570996805551</c:v>
                </c:pt>
                <c:pt idx="87">
                  <c:v>1.3700826902028505</c:v>
                </c:pt>
                <c:pt idx="88">
                  <c:v>1.3699951789338027</c:v>
                </c:pt>
                <c:pt idx="89">
                  <c:v>1.3698884627392776</c:v>
                </c:pt>
                <c:pt idx="90">
                  <c:v>1.3684997279680178</c:v>
                </c:pt>
                <c:pt idx="91">
                  <c:v>1.3675800583961824</c:v>
                </c:pt>
                <c:pt idx="92">
                  <c:v>1.3663740433789995</c:v>
                </c:pt>
                <c:pt idx="93">
                  <c:v>1.3655595544441255</c:v>
                </c:pt>
                <c:pt idx="94">
                  <c:v>1.3631550273521766</c:v>
                </c:pt>
                <c:pt idx="95">
                  <c:v>1.3624430735129884</c:v>
                </c:pt>
                <c:pt idx="96">
                  <c:v>1.3596196269168828</c:v>
                </c:pt>
                <c:pt idx="97">
                  <c:v>1.3579300255932589</c:v>
                </c:pt>
                <c:pt idx="98">
                  <c:v>1.3566703970960134</c:v>
                </c:pt>
                <c:pt idx="99">
                  <c:v>1.3560538413136927</c:v>
                </c:pt>
                <c:pt idx="100">
                  <c:v>1.352396662371889</c:v>
                </c:pt>
                <c:pt idx="101">
                  <c:v>1.3494026677759829</c:v>
                </c:pt>
                <c:pt idx="102">
                  <c:v>1.3458913860867203</c:v>
                </c:pt>
                <c:pt idx="103">
                  <c:v>1.3440915045634965</c:v>
                </c:pt>
                <c:pt idx="104">
                  <c:v>1.3393418773798107</c:v>
                </c:pt>
                <c:pt idx="105">
                  <c:v>1.3367516336662977</c:v>
                </c:pt>
                <c:pt idx="106">
                  <c:v>1.335884266498685</c:v>
                </c:pt>
                <c:pt idx="107">
                  <c:v>1.3294348686505186</c:v>
                </c:pt>
                <c:pt idx="108">
                  <c:v>1.3260301082059676</c:v>
                </c:pt>
                <c:pt idx="109">
                  <c:v>1.3196792909973345</c:v>
                </c:pt>
                <c:pt idx="110">
                  <c:v>1.3181159544522871</c:v>
                </c:pt>
                <c:pt idx="111">
                  <c:v>1.3163265731573779</c:v>
                </c:pt>
                <c:pt idx="112">
                  <c:v>1.3100728297588469</c:v>
                </c:pt>
                <c:pt idx="113">
                  <c:v>1.3099419339853839</c:v>
                </c:pt>
                <c:pt idx="114">
                  <c:v>1.3098049596326589</c:v>
                </c:pt>
                <c:pt idx="115">
                  <c:v>1.306771359039415</c:v>
                </c:pt>
                <c:pt idx="116">
                  <c:v>1.3034229384835077</c:v>
                </c:pt>
                <c:pt idx="117">
                  <c:v>1.3006736219727846</c:v>
                </c:pt>
                <c:pt idx="118">
                  <c:v>1.3006132056538151</c:v>
                </c:pt>
                <c:pt idx="119">
                  <c:v>1.2963946039290026</c:v>
                </c:pt>
                <c:pt idx="120">
                  <c:v>1.2913576670809834</c:v>
                </c:pt>
                <c:pt idx="121">
                  <c:v>1.2912981742403766</c:v>
                </c:pt>
                <c:pt idx="122">
                  <c:v>1.2821841088613555</c:v>
                </c:pt>
                <c:pt idx="123">
                  <c:v>1.2821255253835155</c:v>
                </c:pt>
                <c:pt idx="124">
                  <c:v>1.2731507707455847</c:v>
                </c:pt>
                <c:pt idx="125">
                  <c:v>1.2730930827306777</c:v>
                </c:pt>
                <c:pt idx="126">
                  <c:v>1.2700809149965115</c:v>
                </c:pt>
                <c:pt idx="127">
                  <c:v>1.2694542969569034</c:v>
                </c:pt>
                <c:pt idx="128">
                  <c:v>1.2690966695554913</c:v>
                </c:pt>
                <c:pt idx="129">
                  <c:v>1.2690784133795374</c:v>
                </c:pt>
                <c:pt idx="130">
                  <c:v>1.2672770964050137</c:v>
                </c:pt>
                <c:pt idx="131">
                  <c:v>1.2671768092313942</c:v>
                </c:pt>
                <c:pt idx="132">
                  <c:v>1.2664892570459412</c:v>
                </c:pt>
                <c:pt idx="133">
                  <c:v>1.2650699633848488</c:v>
                </c:pt>
                <c:pt idx="134">
                  <c:v>1.2642555094347405</c:v>
                </c:pt>
                <c:pt idx="135">
                  <c:v>1.2641987031953938</c:v>
                </c:pt>
                <c:pt idx="136">
                  <c:v>1.2629111542706986</c:v>
                </c:pt>
                <c:pt idx="137">
                  <c:v>1.2615559871976147</c:v>
                </c:pt>
                <c:pt idx="138">
                  <c:v>1.2612849805671265</c:v>
                </c:pt>
                <c:pt idx="139">
                  <c:v>1.2594536832815613</c:v>
                </c:pt>
                <c:pt idx="140">
                  <c:v>1.2579895300684434</c:v>
                </c:pt>
                <c:pt idx="141">
                  <c:v>1.2573992578998519</c:v>
                </c:pt>
                <c:pt idx="142">
                  <c:v>1.2554962143907451</c:v>
                </c:pt>
                <c:pt idx="143">
                  <c:v>1.2554402764488017</c:v>
                </c:pt>
                <c:pt idx="144">
                  <c:v>1.2508053270513093</c:v>
                </c:pt>
                <c:pt idx="145">
                  <c:v>1.2499316388714192</c:v>
                </c:pt>
                <c:pt idx="146">
                  <c:v>1.2468708073356174</c:v>
                </c:pt>
                <c:pt idx="147">
                  <c:v>1.2422516213681214</c:v>
                </c:pt>
                <c:pt idx="148">
                  <c:v>1.2383772417583683</c:v>
                </c:pt>
                <c:pt idx="149">
                  <c:v>1.2338286611896276</c:v>
                </c:pt>
                <c:pt idx="150">
                  <c:v>1.2300135024294354</c:v>
                </c:pt>
                <c:pt idx="151">
                  <c:v>1.2286922696056894</c:v>
                </c:pt>
                <c:pt idx="152">
                  <c:v>1.2283993926930741</c:v>
                </c:pt>
                <c:pt idx="153">
                  <c:v>1.2255344480384855</c:v>
                </c:pt>
                <c:pt idx="154">
                  <c:v>1.2217776049225368</c:v>
                </c:pt>
                <c:pt idx="155">
                  <c:v>1.2173670139845729</c:v>
                </c:pt>
                <c:pt idx="156">
                  <c:v>1.2136675951438383</c:v>
                </c:pt>
                <c:pt idx="157">
                  <c:v>1.209324421178066</c:v>
                </c:pt>
                <c:pt idx="158">
                  <c:v>1.2087508351305374</c:v>
                </c:pt>
                <c:pt idx="159">
                  <c:v>1.2087190688377762</c:v>
                </c:pt>
                <c:pt idx="160">
                  <c:v>1.205681548868311</c:v>
                </c:pt>
                <c:pt idx="161">
                  <c:v>1.2014047613896546</c:v>
                </c:pt>
                <c:pt idx="162">
                  <c:v>1.1960614571307144</c:v>
                </c:pt>
                <c:pt idx="163">
                  <c:v>1.1949101402851572</c:v>
                </c:pt>
                <c:pt idx="164">
                  <c:v>1.1936061555577839</c:v>
                </c:pt>
                <c:pt idx="165">
                  <c:v>1.1867514910046952</c:v>
                </c:pt>
                <c:pt idx="166">
                  <c:v>1.1859267533428208</c:v>
                </c:pt>
                <c:pt idx="167">
                  <c:v>1.1813380743617461</c:v>
                </c:pt>
                <c:pt idx="168">
                  <c:v>1.1783647326880291</c:v>
                </c:pt>
                <c:pt idx="169">
                  <c:v>1.1739444429498338</c:v>
                </c:pt>
                <c:pt idx="170">
                  <c:v>1.1733049973059706</c:v>
                </c:pt>
                <c:pt idx="171">
                  <c:v>1.1713210355374106</c:v>
                </c:pt>
                <c:pt idx="172">
                  <c:v>1.1677725082035453</c:v>
                </c:pt>
                <c:pt idx="173">
                  <c:v>1.1669572592808182</c:v>
                </c:pt>
                <c:pt idx="174">
                  <c:v>1.16573626826231</c:v>
                </c:pt>
                <c:pt idx="175">
                  <c:v>1.1635371452466838</c:v>
                </c:pt>
                <c:pt idx="176">
                  <c:v>1.1530066129681584</c:v>
                </c:pt>
                <c:pt idx="177">
                  <c:v>1.1527853546430473</c:v>
                </c:pt>
                <c:pt idx="178">
                  <c:v>1.1467057635459343</c:v>
                </c:pt>
                <c:pt idx="179">
                  <c:v>1.1463717630000427</c:v>
                </c:pt>
                <c:pt idx="180">
                  <c:v>1.1451485219036903</c:v>
                </c:pt>
                <c:pt idx="181">
                  <c:v>1.1444107899446996</c:v>
                </c:pt>
                <c:pt idx="182">
                  <c:v>1.1441155681506257</c:v>
                </c:pt>
                <c:pt idx="183">
                  <c:v>1.1419534335331814</c:v>
                </c:pt>
                <c:pt idx="184">
                  <c:v>1.1414602012078032</c:v>
                </c:pt>
                <c:pt idx="185">
                  <c:v>1.140056030907582</c:v>
                </c:pt>
                <c:pt idx="186">
                  <c:v>1.1387981570693577</c:v>
                </c:pt>
                <c:pt idx="187">
                  <c:v>1.1379567205214149</c:v>
                </c:pt>
                <c:pt idx="188">
                  <c:v>1.1377222721426161</c:v>
                </c:pt>
                <c:pt idx="189">
                  <c:v>1.1348739729105719</c:v>
                </c:pt>
                <c:pt idx="190">
                  <c:v>1.1337347214409428</c:v>
                </c:pt>
                <c:pt idx="191">
                  <c:v>1.1304018507740987</c:v>
                </c:pt>
                <c:pt idx="192">
                  <c:v>1.1294577358306166</c:v>
                </c:pt>
                <c:pt idx="193">
                  <c:v>1.1262863502844902</c:v>
                </c:pt>
                <c:pt idx="194">
                  <c:v>1.1249896535508805</c:v>
                </c:pt>
                <c:pt idx="195">
                  <c:v>1.1249473765838993</c:v>
                </c:pt>
                <c:pt idx="196">
                  <c:v>1.1240310274567218</c:v>
                </c:pt>
                <c:pt idx="197">
                  <c:v>1.1205208060664882</c:v>
                </c:pt>
                <c:pt idx="198">
                  <c:v>1.1158942648193326</c:v>
                </c:pt>
                <c:pt idx="199">
                  <c:v>1.1150115625023369</c:v>
                </c:pt>
                <c:pt idx="200">
                  <c:v>1.1139585314753728</c:v>
                </c:pt>
                <c:pt idx="201">
                  <c:v>1.1113568771206648</c:v>
                </c:pt>
                <c:pt idx="202">
                  <c:v>1.1104366004759416</c:v>
                </c:pt>
                <c:pt idx="203">
                  <c:v>1.0978973934663823</c:v>
                </c:pt>
                <c:pt idx="204">
                  <c:v>1.0970399463000067</c:v>
                </c:pt>
                <c:pt idx="205">
                  <c:v>1.0938819808820393</c:v>
                </c:pt>
                <c:pt idx="206">
                  <c:v>1.0926493609665802</c:v>
                </c:pt>
                <c:pt idx="207">
                  <c:v>1.0917986481081028</c:v>
                </c:pt>
                <c:pt idx="208">
                  <c:v>1.0908703607741654</c:v>
                </c:pt>
                <c:pt idx="209">
                  <c:v>1.0861467483239626</c:v>
                </c:pt>
                <c:pt idx="210">
                  <c:v>1.0846088834807386</c:v>
                </c:pt>
                <c:pt idx="211">
                  <c:v>1.0838170230959312</c:v>
                </c:pt>
                <c:pt idx="212">
                  <c:v>1.0828569589166217</c:v>
                </c:pt>
                <c:pt idx="213">
                  <c:v>1.0763853079809698</c:v>
                </c:pt>
                <c:pt idx="214">
                  <c:v>1.0759931898524109</c:v>
                </c:pt>
                <c:pt idx="215">
                  <c:v>1.0737222420829808</c:v>
                </c:pt>
                <c:pt idx="216">
                  <c:v>1.0736341382046035</c:v>
                </c:pt>
                <c:pt idx="217">
                  <c:v>1.0724088638134694</c:v>
                </c:pt>
                <c:pt idx="218">
                  <c:v>1.0720213368770128</c:v>
                </c:pt>
                <c:pt idx="219">
                  <c:v>1.07148907360973</c:v>
                </c:pt>
                <c:pt idx="220">
                  <c:v>1.0707619770173422</c:v>
                </c:pt>
                <c:pt idx="221">
                  <c:v>1.0694722005171458</c:v>
                </c:pt>
                <c:pt idx="222">
                  <c:v>1.0608671859772325</c:v>
                </c:pt>
                <c:pt idx="223">
                  <c:v>1.0585357239187534</c:v>
                </c:pt>
                <c:pt idx="224">
                  <c:v>1.0578719979117805</c:v>
                </c:pt>
                <c:pt idx="225">
                  <c:v>1.0552167317075369</c:v>
                </c:pt>
                <c:pt idx="226">
                  <c:v>1.0523019829340026</c:v>
                </c:pt>
                <c:pt idx="227">
                  <c:v>1.0516749078728582</c:v>
                </c:pt>
                <c:pt idx="228">
                  <c:v>1.0515711183728089</c:v>
                </c:pt>
                <c:pt idx="229">
                  <c:v>1.0496526460273863</c:v>
                </c:pt>
                <c:pt idx="230">
                  <c:v>1.0492624114454219</c:v>
                </c:pt>
                <c:pt idx="231">
                  <c:v>1.0462537371248701</c:v>
                </c:pt>
                <c:pt idx="232">
                  <c:v>1.0457466257416821</c:v>
                </c:pt>
                <c:pt idx="233">
                  <c:v>1.0451448059684614</c:v>
                </c:pt>
                <c:pt idx="234">
                  <c:v>1.0441736087715507</c:v>
                </c:pt>
                <c:pt idx="235">
                  <c:v>1.0356028338082397</c:v>
                </c:pt>
                <c:pt idx="236">
                  <c:v>1.0331196009254935</c:v>
                </c:pt>
                <c:pt idx="237">
                  <c:v>1.0325782343032084</c:v>
                </c:pt>
                <c:pt idx="238">
                  <c:v>1.032433266655385</c:v>
                </c:pt>
                <c:pt idx="239">
                  <c:v>1.0316496367191901</c:v>
                </c:pt>
                <c:pt idx="240">
                  <c:v>1.031578086537837</c:v>
                </c:pt>
                <c:pt idx="241">
                  <c:v>1.0315441177151932</c:v>
                </c:pt>
                <c:pt idx="242">
                  <c:v>1.0291042893390396</c:v>
                </c:pt>
                <c:pt idx="243">
                  <c:v>1.0290741075379402</c:v>
                </c:pt>
                <c:pt idx="244">
                  <c:v>1.0267286300321448</c:v>
                </c:pt>
                <c:pt idx="245">
                  <c:v>1.0263753233894006</c:v>
                </c:pt>
                <c:pt idx="246">
                  <c:v>1.0212520857611116</c:v>
                </c:pt>
                <c:pt idx="247">
                  <c:v>1.020652501344971</c:v>
                </c:pt>
                <c:pt idx="248">
                  <c:v>1.0201701593407195</c:v>
                </c:pt>
                <c:pt idx="249">
                  <c:v>1.0162071580857468</c:v>
                </c:pt>
                <c:pt idx="250">
                  <c:v>1.0083432084674564</c:v>
                </c:pt>
                <c:pt idx="251">
                  <c:v>1.007918488914173</c:v>
                </c:pt>
                <c:pt idx="252">
                  <c:v>1.0056183670949022</c:v>
                </c:pt>
                <c:pt idx="253">
                  <c:v>1.0026729333552207</c:v>
                </c:pt>
                <c:pt idx="254">
                  <c:v>1.0018804508426973</c:v>
                </c:pt>
                <c:pt idx="255">
                  <c:v>1.0015071892835237</c:v>
                </c:pt>
                <c:pt idx="256">
                  <c:v>1.0014496699504987</c:v>
                </c:pt>
                <c:pt idx="257">
                  <c:v>1.0014292020075763</c:v>
                </c:pt>
                <c:pt idx="258">
                  <c:v>1.0006883549784449</c:v>
                </c:pt>
                <c:pt idx="259">
                  <c:v>1.0006194623598264</c:v>
                </c:pt>
                <c:pt idx="260">
                  <c:v>1.0004653793542837</c:v>
                </c:pt>
                <c:pt idx="261">
                  <c:v>0.99947994828116471</c:v>
                </c:pt>
                <c:pt idx="262">
                  <c:v>0.99920171064636942</c:v>
                </c:pt>
                <c:pt idx="263">
                  <c:v>0.99758846087983288</c:v>
                </c:pt>
                <c:pt idx="264">
                  <c:v>0.99618963293106377</c:v>
                </c:pt>
                <c:pt idx="265">
                  <c:v>0.99614482317254938</c:v>
                </c:pt>
                <c:pt idx="266">
                  <c:v>0.99585955638857204</c:v>
                </c:pt>
                <c:pt idx="267">
                  <c:v>0.99582115994729103</c:v>
                </c:pt>
                <c:pt idx="268">
                  <c:v>0.99531817227228048</c:v>
                </c:pt>
                <c:pt idx="269">
                  <c:v>0.99499611261335041</c:v>
                </c:pt>
                <c:pt idx="270">
                  <c:v>0.99342941397807349</c:v>
                </c:pt>
                <c:pt idx="271">
                  <c:v>0.98904898522167395</c:v>
                </c:pt>
                <c:pt idx="272">
                  <c:v>0.98613961782097648</c:v>
                </c:pt>
                <c:pt idx="273">
                  <c:v>0.98449628989433158</c:v>
                </c:pt>
                <c:pt idx="274">
                  <c:v>0.98418971413020773</c:v>
                </c:pt>
                <c:pt idx="275">
                  <c:v>0.98387613773146509</c:v>
                </c:pt>
                <c:pt idx="276">
                  <c:v>0.97857193835161516</c:v>
                </c:pt>
                <c:pt idx="277">
                  <c:v>0.97394697484312998</c:v>
                </c:pt>
                <c:pt idx="278">
                  <c:v>0.97234141980735322</c:v>
                </c:pt>
                <c:pt idx="279">
                  <c:v>0.97208141547246196</c:v>
                </c:pt>
                <c:pt idx="280">
                  <c:v>0.97195976175420995</c:v>
                </c:pt>
                <c:pt idx="281">
                  <c:v>0.96064274565072727</c:v>
                </c:pt>
                <c:pt idx="282">
                  <c:v>0.96043501388670127</c:v>
                </c:pt>
                <c:pt idx="283">
                  <c:v>0.9490917148978808</c:v>
                </c:pt>
                <c:pt idx="284">
                  <c:v>0.94893498081051908</c:v>
                </c:pt>
                <c:pt idx="285">
                  <c:v>0.93883380314625775</c:v>
                </c:pt>
                <c:pt idx="286">
                  <c:v>0.93876369067448695</c:v>
                </c:pt>
                <c:pt idx="287">
                  <c:v>0.93830531413449392</c:v>
                </c:pt>
                <c:pt idx="288">
                  <c:v>0.93768637794500775</c:v>
                </c:pt>
                <c:pt idx="289">
                  <c:v>0.93757939081628083</c:v>
                </c:pt>
                <c:pt idx="290">
                  <c:v>0.936213069016541</c:v>
                </c:pt>
                <c:pt idx="291">
                  <c:v>0.92984943437906087</c:v>
                </c:pt>
                <c:pt idx="292">
                  <c:v>0.92898178228813599</c:v>
                </c:pt>
                <c:pt idx="293">
                  <c:v>0.92642481196193693</c:v>
                </c:pt>
                <c:pt idx="294">
                  <c:v>0.9263663448342514</c:v>
                </c:pt>
                <c:pt idx="295">
                  <c:v>0.92490173494296557</c:v>
                </c:pt>
                <c:pt idx="296">
                  <c:v>0.92288653833572099</c:v>
                </c:pt>
                <c:pt idx="297">
                  <c:v>0.92186530672611933</c:v>
                </c:pt>
                <c:pt idx="298">
                  <c:v>0.91636196571457629</c:v>
                </c:pt>
                <c:pt idx="299">
                  <c:v>0.91530512051271118</c:v>
                </c:pt>
                <c:pt idx="300">
                  <c:v>0.91529396977998023</c:v>
                </c:pt>
                <c:pt idx="301">
                  <c:v>0.91505978877293059</c:v>
                </c:pt>
                <c:pt idx="302">
                  <c:v>0.90763903869339568</c:v>
                </c:pt>
                <c:pt idx="303">
                  <c:v>0.90720198443657618</c:v>
                </c:pt>
                <c:pt idx="304">
                  <c:v>0.90643388418221826</c:v>
                </c:pt>
                <c:pt idx="305">
                  <c:v>0.90534430969557211</c:v>
                </c:pt>
                <c:pt idx="306">
                  <c:v>0.9043604181870859</c:v>
                </c:pt>
                <c:pt idx="307">
                  <c:v>0.90194258203052657</c:v>
                </c:pt>
                <c:pt idx="308">
                  <c:v>0.89356386784536013</c:v>
                </c:pt>
                <c:pt idx="309">
                  <c:v>0.89031379547183376</c:v>
                </c:pt>
                <c:pt idx="310">
                  <c:v>0.88683881795489472</c:v>
                </c:pt>
                <c:pt idx="311">
                  <c:v>0.88615074303424279</c:v>
                </c:pt>
                <c:pt idx="312">
                  <c:v>0.88521934001880309</c:v>
                </c:pt>
                <c:pt idx="313">
                  <c:v>0.88500854126187156</c:v>
                </c:pt>
                <c:pt idx="314">
                  <c:v>0.8845313520158431</c:v>
                </c:pt>
                <c:pt idx="315">
                  <c:v>0.88403720973136413</c:v>
                </c:pt>
                <c:pt idx="316">
                  <c:v>0.88372116142611734</c:v>
                </c:pt>
                <c:pt idx="317">
                  <c:v>0.88368725785670643</c:v>
                </c:pt>
                <c:pt idx="318">
                  <c:v>0.88338948953447871</c:v>
                </c:pt>
                <c:pt idx="319">
                  <c:v>0.88290252144411152</c:v>
                </c:pt>
                <c:pt idx="320">
                  <c:v>0.88241875608377529</c:v>
                </c:pt>
                <c:pt idx="321">
                  <c:v>0.88122646820291362</c:v>
                </c:pt>
                <c:pt idx="322">
                  <c:v>0.88114424399009672</c:v>
                </c:pt>
                <c:pt idx="323">
                  <c:v>0.87961001336764488</c:v>
                </c:pt>
                <c:pt idx="324">
                  <c:v>0.87952665375103356</c:v>
                </c:pt>
                <c:pt idx="325">
                  <c:v>0.87929200815977016</c:v>
                </c:pt>
                <c:pt idx="326">
                  <c:v>0.87237460622067076</c:v>
                </c:pt>
                <c:pt idx="327">
                  <c:v>0.86498915997692605</c:v>
                </c:pt>
                <c:pt idx="328">
                  <c:v>0.85598023746164908</c:v>
                </c:pt>
                <c:pt idx="329">
                  <c:v>0.85538873231005108</c:v>
                </c:pt>
                <c:pt idx="330">
                  <c:v>0.8550008129722908</c:v>
                </c:pt>
                <c:pt idx="331">
                  <c:v>0.85484137365978397</c:v>
                </c:pt>
                <c:pt idx="332">
                  <c:v>0.85232812905850042</c:v>
                </c:pt>
                <c:pt idx="333">
                  <c:v>0.85121967168816348</c:v>
                </c:pt>
                <c:pt idx="334">
                  <c:v>0.84784283226880419</c:v>
                </c:pt>
                <c:pt idx="335">
                  <c:v>0.84166435954762564</c:v>
                </c:pt>
                <c:pt idx="336">
                  <c:v>0.83179184826420938</c:v>
                </c:pt>
                <c:pt idx="337">
                  <c:v>0.83010042569296072</c:v>
                </c:pt>
                <c:pt idx="338">
                  <c:v>0.82964286712808555</c:v>
                </c:pt>
                <c:pt idx="339">
                  <c:v>0.8279772983687308</c:v>
                </c:pt>
                <c:pt idx="340">
                  <c:v>0.82614858422334536</c:v>
                </c:pt>
                <c:pt idx="341">
                  <c:v>0.82043823997032894</c:v>
                </c:pt>
                <c:pt idx="342">
                  <c:v>0.81889459613206261</c:v>
                </c:pt>
                <c:pt idx="343">
                  <c:v>0.81802942925517308</c:v>
                </c:pt>
                <c:pt idx="344">
                  <c:v>0.81694275268124605</c:v>
                </c:pt>
                <c:pt idx="345">
                  <c:v>0.81648782216075244</c:v>
                </c:pt>
                <c:pt idx="346">
                  <c:v>0.81502684899778099</c:v>
                </c:pt>
                <c:pt idx="347">
                  <c:v>0.81502074363980848</c:v>
                </c:pt>
                <c:pt idx="348">
                  <c:v>0.81457276684471824</c:v>
                </c:pt>
                <c:pt idx="349">
                  <c:v>0.81328387138841263</c:v>
                </c:pt>
                <c:pt idx="350">
                  <c:v>0.81312811298143162</c:v>
                </c:pt>
                <c:pt idx="351">
                  <c:v>0.81268698362233394</c:v>
                </c:pt>
                <c:pt idx="352">
                  <c:v>0.81089166791705714</c:v>
                </c:pt>
                <c:pt idx="353">
                  <c:v>0.81083002506241586</c:v>
                </c:pt>
                <c:pt idx="354">
                  <c:v>0.81058620167649098</c:v>
                </c:pt>
                <c:pt idx="355">
                  <c:v>0.80951158785209221</c:v>
                </c:pt>
                <c:pt idx="356">
                  <c:v>0.80786398428092832</c:v>
                </c:pt>
                <c:pt idx="357">
                  <c:v>0.80730816054894461</c:v>
                </c:pt>
                <c:pt idx="358">
                  <c:v>0.80725240346320848</c:v>
                </c:pt>
                <c:pt idx="359">
                  <c:v>0.80722055690519801</c:v>
                </c:pt>
                <c:pt idx="360">
                  <c:v>0.8069419063556259</c:v>
                </c:pt>
                <c:pt idx="361">
                  <c:v>0.80630274495428533</c:v>
                </c:pt>
                <c:pt idx="362">
                  <c:v>0.80626848787068039</c:v>
                </c:pt>
                <c:pt idx="363">
                  <c:v>0.80613969629104631</c:v>
                </c:pt>
                <c:pt idx="364">
                  <c:v>0.80587777666121363</c:v>
                </c:pt>
                <c:pt idx="365">
                  <c:v>0.80573834098322683</c:v>
                </c:pt>
                <c:pt idx="366">
                  <c:v>0.80568475069938827</c:v>
                </c:pt>
                <c:pt idx="367">
                  <c:v>0.80454341593310286</c:v>
                </c:pt>
                <c:pt idx="368">
                  <c:v>0.80454337105973395</c:v>
                </c:pt>
                <c:pt idx="369">
                  <c:v>0.80439084350679657</c:v>
                </c:pt>
                <c:pt idx="370">
                  <c:v>0.80438281463559635</c:v>
                </c:pt>
                <c:pt idx="371">
                  <c:v>0.8042360373728844</c:v>
                </c:pt>
                <c:pt idx="372">
                  <c:v>0.80393482299970809</c:v>
                </c:pt>
                <c:pt idx="373">
                  <c:v>0.80392633559160909</c:v>
                </c:pt>
                <c:pt idx="374">
                  <c:v>0.80351051684135033</c:v>
                </c:pt>
                <c:pt idx="375">
                  <c:v>0.80315876517019724</c:v>
                </c:pt>
                <c:pt idx="376">
                  <c:v>0.8029776254557689</c:v>
                </c:pt>
                <c:pt idx="377">
                  <c:v>0.80281093381730995</c:v>
                </c:pt>
                <c:pt idx="378">
                  <c:v>0.80268106219521218</c:v>
                </c:pt>
                <c:pt idx="379">
                  <c:v>0.80243416412687152</c:v>
                </c:pt>
                <c:pt idx="380">
                  <c:v>0.80221164337726436</c:v>
                </c:pt>
                <c:pt idx="381">
                  <c:v>0.80217830335853857</c:v>
                </c:pt>
                <c:pt idx="382">
                  <c:v>0.80186313296391354</c:v>
                </c:pt>
                <c:pt idx="383">
                  <c:v>0.8014474477834147</c:v>
                </c:pt>
                <c:pt idx="384">
                  <c:v>0.80110493311869357</c:v>
                </c:pt>
                <c:pt idx="385">
                  <c:v>0.80099004420713737</c:v>
                </c:pt>
                <c:pt idx="386">
                  <c:v>0.80097704661642632</c:v>
                </c:pt>
                <c:pt idx="387">
                  <c:v>0.80079656910759067</c:v>
                </c:pt>
                <c:pt idx="388">
                  <c:v>0.80073392244606023</c:v>
                </c:pt>
                <c:pt idx="389">
                  <c:v>0.80051480298108801</c:v>
                </c:pt>
                <c:pt idx="390">
                  <c:v>0.79976228830569673</c:v>
                </c:pt>
                <c:pt idx="391">
                  <c:v>0.79942500906224956</c:v>
                </c:pt>
                <c:pt idx="392">
                  <c:v>0.79931187625609157</c:v>
                </c:pt>
                <c:pt idx="393">
                  <c:v>0.79838604153702653</c:v>
                </c:pt>
                <c:pt idx="394">
                  <c:v>0.79810288690694065</c:v>
                </c:pt>
                <c:pt idx="395">
                  <c:v>0.79777076306005956</c:v>
                </c:pt>
                <c:pt idx="396">
                  <c:v>0.79765935951679501</c:v>
                </c:pt>
                <c:pt idx="397">
                  <c:v>0.79603210190413853</c:v>
                </c:pt>
                <c:pt idx="398">
                  <c:v>0.7949666377812088</c:v>
                </c:pt>
                <c:pt idx="399">
                  <c:v>0.79442971732613088</c:v>
                </c:pt>
                <c:pt idx="400">
                  <c:v>0.79394312608993789</c:v>
                </c:pt>
                <c:pt idx="401">
                  <c:v>0.78980452494627573</c:v>
                </c:pt>
                <c:pt idx="402">
                  <c:v>0.78924596125744129</c:v>
                </c:pt>
                <c:pt idx="403">
                  <c:v>0.78903019321313583</c:v>
                </c:pt>
                <c:pt idx="404">
                  <c:v>0.78883313384173814</c:v>
                </c:pt>
                <c:pt idx="405">
                  <c:v>0.78786591799294547</c:v>
                </c:pt>
                <c:pt idx="406">
                  <c:v>0.78774730451583974</c:v>
                </c:pt>
                <c:pt idx="407">
                  <c:v>0.78768011292402151</c:v>
                </c:pt>
                <c:pt idx="408">
                  <c:v>0.7871558245730057</c:v>
                </c:pt>
                <c:pt idx="409">
                  <c:v>0.78547421883575963</c:v>
                </c:pt>
                <c:pt idx="410">
                  <c:v>0.7852154903570141</c:v>
                </c:pt>
                <c:pt idx="411">
                  <c:v>0.78518862946747148</c:v>
                </c:pt>
                <c:pt idx="412">
                  <c:v>0.784870983919569</c:v>
                </c:pt>
                <c:pt idx="413">
                  <c:v>0.78403321410894167</c:v>
                </c:pt>
                <c:pt idx="414">
                  <c:v>0.77576256239348385</c:v>
                </c:pt>
                <c:pt idx="415">
                  <c:v>0.7727225473520507</c:v>
                </c:pt>
                <c:pt idx="416">
                  <c:v>0.77074394325224604</c:v>
                </c:pt>
                <c:pt idx="417">
                  <c:v>0.76965221956699525</c:v>
                </c:pt>
                <c:pt idx="418">
                  <c:v>0.7664926751592458</c:v>
                </c:pt>
                <c:pt idx="419">
                  <c:v>0.76629379019406485</c:v>
                </c:pt>
                <c:pt idx="420">
                  <c:v>0.75884545995023112</c:v>
                </c:pt>
                <c:pt idx="421">
                  <c:v>0.75734520108034875</c:v>
                </c:pt>
                <c:pt idx="422">
                  <c:v>0.75108107087678089</c:v>
                </c:pt>
                <c:pt idx="423">
                  <c:v>0.74955561103080104</c:v>
                </c:pt>
                <c:pt idx="424">
                  <c:v>0.74921982805764153</c:v>
                </c:pt>
                <c:pt idx="425">
                  <c:v>0.74831327180078056</c:v>
                </c:pt>
                <c:pt idx="426">
                  <c:v>0.74061087194436215</c:v>
                </c:pt>
                <c:pt idx="427">
                  <c:v>0.73939449964715098</c:v>
                </c:pt>
                <c:pt idx="428">
                  <c:v>0.73181557950084664</c:v>
                </c:pt>
                <c:pt idx="429">
                  <c:v>0.73058725748319553</c:v>
                </c:pt>
                <c:pt idx="430">
                  <c:v>0.72313606378580153</c:v>
                </c:pt>
                <c:pt idx="431">
                  <c:v>0.72189006116235788</c:v>
                </c:pt>
                <c:pt idx="432">
                  <c:v>0.71844748399691427</c:v>
                </c:pt>
                <c:pt idx="433">
                  <c:v>0.71514382614946537</c:v>
                </c:pt>
                <c:pt idx="434">
                  <c:v>0.71456555179460091</c:v>
                </c:pt>
                <c:pt idx="435">
                  <c:v>0.71395641370684748</c:v>
                </c:pt>
                <c:pt idx="436">
                  <c:v>0.71330146681757745</c:v>
                </c:pt>
                <c:pt idx="437">
                  <c:v>0.7077729826858139</c:v>
                </c:pt>
                <c:pt idx="438">
                  <c:v>0.70610174980775919</c:v>
                </c:pt>
                <c:pt idx="439">
                  <c:v>0.7048200535846969</c:v>
                </c:pt>
                <c:pt idx="440">
                  <c:v>0.70437888510886681</c:v>
                </c:pt>
                <c:pt idx="441">
                  <c:v>0.70069747166917018</c:v>
                </c:pt>
                <c:pt idx="442">
                  <c:v>0.69774312326620325</c:v>
                </c:pt>
                <c:pt idx="443">
                  <c:v>0.69774130739598961</c:v>
                </c:pt>
                <c:pt idx="444">
                  <c:v>0.69644442050577937</c:v>
                </c:pt>
                <c:pt idx="445">
                  <c:v>0.69622013826462548</c:v>
                </c:pt>
                <c:pt idx="446">
                  <c:v>0.69378924100414352</c:v>
                </c:pt>
                <c:pt idx="447">
                  <c:v>0.69163640121254066</c:v>
                </c:pt>
                <c:pt idx="448">
                  <c:v>0.68948827924431255</c:v>
                </c:pt>
                <c:pt idx="449">
                  <c:v>0.68846285443369115</c:v>
                </c:pt>
                <c:pt idx="450">
                  <c:v>0.6881731857887079</c:v>
                </c:pt>
                <c:pt idx="451">
                  <c:v>0.68334221626963743</c:v>
                </c:pt>
                <c:pt idx="452">
                  <c:v>0.68133586375986055</c:v>
                </c:pt>
                <c:pt idx="453">
                  <c:v>0.68000498646105179</c:v>
                </c:pt>
                <c:pt idx="454">
                  <c:v>0.67953221294277821</c:v>
                </c:pt>
                <c:pt idx="455">
                  <c:v>0.67513820072729991</c:v>
                </c:pt>
                <c:pt idx="456">
                  <c:v>0.67328454451726805</c:v>
                </c:pt>
                <c:pt idx="457">
                  <c:v>0.67193847809257812</c:v>
                </c:pt>
                <c:pt idx="458">
                  <c:v>0.66533300783047356</c:v>
                </c:pt>
                <c:pt idx="459">
                  <c:v>0.66397233453233007</c:v>
                </c:pt>
                <c:pt idx="460">
                  <c:v>0.65832722083393536</c:v>
                </c:pt>
                <c:pt idx="461">
                  <c:v>0.65747995790179004</c:v>
                </c:pt>
                <c:pt idx="462">
                  <c:v>0.65740940842224194</c:v>
                </c:pt>
                <c:pt idx="463">
                  <c:v>0.65610524765125422</c:v>
                </c:pt>
                <c:pt idx="464">
                  <c:v>0.65241716237804559</c:v>
                </c:pt>
                <c:pt idx="465">
                  <c:v>0.65185802446383811</c:v>
                </c:pt>
                <c:pt idx="466">
                  <c:v>0.64972411649474027</c:v>
                </c:pt>
                <c:pt idx="467">
                  <c:v>0.64833592708882959</c:v>
                </c:pt>
                <c:pt idx="468">
                  <c:v>0.64832960287240049</c:v>
                </c:pt>
                <c:pt idx="469">
                  <c:v>0.64206422267525265</c:v>
                </c:pt>
                <c:pt idx="470">
                  <c:v>0.64066310000340099</c:v>
                </c:pt>
                <c:pt idx="471">
                  <c:v>0.63725557441012204</c:v>
                </c:pt>
                <c:pt idx="472">
                  <c:v>0.63449903256714524</c:v>
                </c:pt>
                <c:pt idx="473">
                  <c:v>0.6330855108261193</c:v>
                </c:pt>
                <c:pt idx="474">
                  <c:v>0.62702731911288001</c:v>
                </c:pt>
                <c:pt idx="475">
                  <c:v>0.62593195586101558</c:v>
                </c:pt>
                <c:pt idx="476">
                  <c:v>0.62560192101843148</c:v>
                </c:pt>
                <c:pt idx="477">
                  <c:v>0.61964787183805004</c:v>
                </c:pt>
                <c:pt idx="478">
                  <c:v>0.61821110883306385</c:v>
                </c:pt>
                <c:pt idx="479">
                  <c:v>0.61494905821713663</c:v>
                </c:pt>
                <c:pt idx="480">
                  <c:v>0.61235949661930089</c:v>
                </c:pt>
                <c:pt idx="481">
                  <c:v>0.61091186907845119</c:v>
                </c:pt>
                <c:pt idx="482">
                  <c:v>0.60989304276398637</c:v>
                </c:pt>
                <c:pt idx="483">
                  <c:v>0.6077925984056024</c:v>
                </c:pt>
                <c:pt idx="484">
                  <c:v>0.6064323495345203</c:v>
                </c:pt>
                <c:pt idx="485">
                  <c:v>0.60516101545559686</c:v>
                </c:pt>
                <c:pt idx="486">
                  <c:v>0.60370301288655615</c:v>
                </c:pt>
                <c:pt idx="487">
                  <c:v>0.60310333278097028</c:v>
                </c:pt>
                <c:pt idx="488">
                  <c:v>0.60184162814102538</c:v>
                </c:pt>
                <c:pt idx="489">
                  <c:v>0.60040492547466062</c:v>
                </c:pt>
                <c:pt idx="490">
                  <c:v>0.60017409074031358</c:v>
                </c:pt>
                <c:pt idx="491">
                  <c:v>0.59805126624277716</c:v>
                </c:pt>
                <c:pt idx="492">
                  <c:v>0.5965833674840354</c:v>
                </c:pt>
                <c:pt idx="493">
                  <c:v>0.59102910255134855</c:v>
                </c:pt>
                <c:pt idx="494">
                  <c:v>0.58951318458728885</c:v>
                </c:pt>
                <c:pt idx="495">
                  <c:v>0.58864389057448907</c:v>
                </c:pt>
                <c:pt idx="496">
                  <c:v>0.58517457215267055</c:v>
                </c:pt>
                <c:pt idx="497">
                  <c:v>0.58409339340747257</c:v>
                </c:pt>
                <c:pt idx="498">
                  <c:v>0.58231072862434696</c:v>
                </c:pt>
                <c:pt idx="499">
                  <c:v>0.57724302307709641</c:v>
                </c:pt>
                <c:pt idx="500">
                  <c:v>0.57674992833738514</c:v>
                </c:pt>
                <c:pt idx="501">
                  <c:v>0.57047689085318298</c:v>
                </c:pt>
                <c:pt idx="502">
                  <c:v>0.56914021137076143</c:v>
                </c:pt>
                <c:pt idx="503">
                  <c:v>0.56322980527367061</c:v>
                </c:pt>
                <c:pt idx="504">
                  <c:v>0.56249632966284413</c:v>
                </c:pt>
                <c:pt idx="505">
                  <c:v>0.56231093604368965</c:v>
                </c:pt>
                <c:pt idx="506">
                  <c:v>0.55901199760088049</c:v>
                </c:pt>
                <c:pt idx="507">
                  <c:v>0.55590957402401298</c:v>
                </c:pt>
                <c:pt idx="508">
                  <c:v>0.5556797950177278</c:v>
                </c:pt>
                <c:pt idx="509">
                  <c:v>0.55167486012346445</c:v>
                </c:pt>
                <c:pt idx="510">
                  <c:v>0.5506440533269169</c:v>
                </c:pt>
                <c:pt idx="511">
                  <c:v>0.55003404340750917</c:v>
                </c:pt>
                <c:pt idx="512">
                  <c:v>0.54914927545253311</c:v>
                </c:pt>
                <c:pt idx="513">
                  <c:v>0.54439946546224838</c:v>
                </c:pt>
                <c:pt idx="514">
                  <c:v>0.54270232148592934</c:v>
                </c:pt>
                <c:pt idx="515">
                  <c:v>0.53789988461970406</c:v>
                </c:pt>
                <c:pt idx="516">
                  <c:v>0.53770882307235257</c:v>
                </c:pt>
                <c:pt idx="517">
                  <c:v>0.53633523978315001</c:v>
                </c:pt>
                <c:pt idx="518">
                  <c:v>0.53159387624178833</c:v>
                </c:pt>
                <c:pt idx="519">
                  <c:v>0.53140911280834036</c:v>
                </c:pt>
                <c:pt idx="520">
                  <c:v>0.53012665032095563</c:v>
                </c:pt>
                <c:pt idx="521">
                  <c:v>0.52538399251080148</c:v>
                </c:pt>
                <c:pt idx="522">
                  <c:v>0.51925324163969389</c:v>
                </c:pt>
                <c:pt idx="523">
                  <c:v>0.51518238291194285</c:v>
                </c:pt>
                <c:pt idx="524">
                  <c:v>0.5131979934353359</c:v>
                </c:pt>
                <c:pt idx="525">
                  <c:v>0.50857939258383533</c:v>
                </c:pt>
                <c:pt idx="526">
                  <c:v>0.5025776651845808</c:v>
                </c:pt>
                <c:pt idx="527">
                  <c:v>0.49973096176619447</c:v>
                </c:pt>
                <c:pt idx="528">
                  <c:v>0.49829372164282526</c:v>
                </c:pt>
                <c:pt idx="529">
                  <c:v>0.49241174908590257</c:v>
                </c:pt>
                <c:pt idx="530">
                  <c:v>0.48498899954827368</c:v>
                </c:pt>
                <c:pt idx="531">
                  <c:v>0.47948497332789142</c:v>
                </c:pt>
                <c:pt idx="532">
                  <c:v>0.47505529040924122</c:v>
                </c:pt>
                <c:pt idx="533">
                  <c:v>0.47251123112880128</c:v>
                </c:pt>
                <c:pt idx="534">
                  <c:v>0.46970290977375606</c:v>
                </c:pt>
                <c:pt idx="535">
                  <c:v>0.46671013999264233</c:v>
                </c:pt>
                <c:pt idx="536">
                  <c:v>0.46639221948467136</c:v>
                </c:pt>
                <c:pt idx="537">
                  <c:v>0.46044200673049718</c:v>
                </c:pt>
                <c:pt idx="538">
                  <c:v>0.45694261015701582</c:v>
                </c:pt>
                <c:pt idx="539">
                  <c:v>0.45507698369673399</c:v>
                </c:pt>
                <c:pt idx="540">
                  <c:v>0.45499702741874015</c:v>
                </c:pt>
                <c:pt idx="541">
                  <c:v>0.45197425053842272</c:v>
                </c:pt>
                <c:pt idx="542">
                  <c:v>0.45121497211427131</c:v>
                </c:pt>
                <c:pt idx="543">
                  <c:v>0.44969025164008541</c:v>
                </c:pt>
                <c:pt idx="544">
                  <c:v>0.44718517414092962</c:v>
                </c:pt>
                <c:pt idx="545">
                  <c:v>0.44667791461656203</c:v>
                </c:pt>
                <c:pt idx="546">
                  <c:v>0.44098807601670703</c:v>
                </c:pt>
                <c:pt idx="547">
                  <c:v>0.43974779835143407</c:v>
                </c:pt>
                <c:pt idx="548">
                  <c:v>0.43579989460272245</c:v>
                </c:pt>
                <c:pt idx="549">
                  <c:v>0.43448226320517885</c:v>
                </c:pt>
                <c:pt idx="550">
                  <c:v>0.43426937744166505</c:v>
                </c:pt>
                <c:pt idx="551">
                  <c:v>0.43074639115222835</c:v>
                </c:pt>
                <c:pt idx="552">
                  <c:v>0.42916765912494781</c:v>
                </c:pt>
                <c:pt idx="553">
                  <c:v>0.42849111036297988</c:v>
                </c:pt>
                <c:pt idx="554">
                  <c:v>0.42681436632731939</c:v>
                </c:pt>
                <c:pt idx="555">
                  <c:v>0.42130010489177905</c:v>
                </c:pt>
                <c:pt idx="556">
                  <c:v>0.41974359394748817</c:v>
                </c:pt>
                <c:pt idx="557">
                  <c:v>0.41914991391777079</c:v>
                </c:pt>
                <c:pt idx="558">
                  <c:v>0.41854756787190645</c:v>
                </c:pt>
                <c:pt idx="559">
                  <c:v>0.41606467642130951</c:v>
                </c:pt>
                <c:pt idx="560">
                  <c:v>0.41431757236471817</c:v>
                </c:pt>
                <c:pt idx="561">
                  <c:v>0.41120262047402611</c:v>
                </c:pt>
                <c:pt idx="562">
                  <c:v>0.41049006723008041</c:v>
                </c:pt>
                <c:pt idx="563">
                  <c:v>0.40931884998686285</c:v>
                </c:pt>
                <c:pt idx="564">
                  <c:v>0.40501041556257994</c:v>
                </c:pt>
                <c:pt idx="565">
                  <c:v>0.40247802974151492</c:v>
                </c:pt>
                <c:pt idx="566">
                  <c:v>0.40020480342343623</c:v>
                </c:pt>
                <c:pt idx="567">
                  <c:v>0.39555824747613877</c:v>
                </c:pt>
                <c:pt idx="568">
                  <c:v>0.39345130949561991</c:v>
                </c:pt>
                <c:pt idx="569">
                  <c:v>0.39234724019241451</c:v>
                </c:pt>
                <c:pt idx="570">
                  <c:v>0.38819536308096148</c:v>
                </c:pt>
                <c:pt idx="571">
                  <c:v>0.38669536556215722</c:v>
                </c:pt>
                <c:pt idx="572">
                  <c:v>0.38603065930639247</c:v>
                </c:pt>
                <c:pt idx="573">
                  <c:v>0.38361039877679232</c:v>
                </c:pt>
                <c:pt idx="574">
                  <c:v>0.38204644177772112</c:v>
                </c:pt>
                <c:pt idx="575">
                  <c:v>0.37918147641339084</c:v>
                </c:pt>
                <c:pt idx="576">
                  <c:v>0.37906892632446015</c:v>
                </c:pt>
                <c:pt idx="577">
                  <c:v>0.37870187577284137</c:v>
                </c:pt>
                <c:pt idx="578">
                  <c:v>0.37760880020258292</c:v>
                </c:pt>
                <c:pt idx="579">
                  <c:v>0.3761851310046011</c:v>
                </c:pt>
                <c:pt idx="580">
                  <c:v>0.37367913918925943</c:v>
                </c:pt>
                <c:pt idx="581">
                  <c:v>0.37074498846696285</c:v>
                </c:pt>
                <c:pt idx="582">
                  <c:v>0.3680239814380033</c:v>
                </c:pt>
                <c:pt idx="583">
                  <c:v>0.36750707725602161</c:v>
                </c:pt>
                <c:pt idx="584">
                  <c:v>0.36637956153701856</c:v>
                </c:pt>
                <c:pt idx="585">
                  <c:v>0.36630490831307111</c:v>
                </c:pt>
                <c:pt idx="586">
                  <c:v>0.36393699727190493</c:v>
                </c:pt>
                <c:pt idx="587">
                  <c:v>0.36207326262916667</c:v>
                </c:pt>
                <c:pt idx="588">
                  <c:v>0.36078153153581438</c:v>
                </c:pt>
                <c:pt idx="589">
                  <c:v>0.35827868973805849</c:v>
                </c:pt>
                <c:pt idx="590">
                  <c:v>0.35640229871615414</c:v>
                </c:pt>
                <c:pt idx="591">
                  <c:v>0.35226686372800925</c:v>
                </c:pt>
                <c:pt idx="592">
                  <c:v>0.35144532365075271</c:v>
                </c:pt>
                <c:pt idx="593">
                  <c:v>0.34821291377553026</c:v>
                </c:pt>
                <c:pt idx="594">
                  <c:v>0.34604229416679694</c:v>
                </c:pt>
                <c:pt idx="595">
                  <c:v>0.3458044580814662</c:v>
                </c:pt>
                <c:pt idx="596">
                  <c:v>0.34421299722493243</c:v>
                </c:pt>
                <c:pt idx="597">
                  <c:v>0.34216907498916693</c:v>
                </c:pt>
                <c:pt idx="598">
                  <c:v>0.34185540908008116</c:v>
                </c:pt>
                <c:pt idx="599">
                  <c:v>0.34026204765191514</c:v>
                </c:pt>
                <c:pt idx="600">
                  <c:v>0.33790970635868778</c:v>
                </c:pt>
                <c:pt idx="601">
                  <c:v>0.33680529304311124</c:v>
                </c:pt>
                <c:pt idx="602">
                  <c:v>0.33635871990098937</c:v>
                </c:pt>
                <c:pt idx="603">
                  <c:v>0.33404290998629138</c:v>
                </c:pt>
                <c:pt idx="604">
                  <c:v>0.3326285345998431</c:v>
                </c:pt>
                <c:pt idx="605">
                  <c:v>0.33250229296700295</c:v>
                </c:pt>
                <c:pt idx="606">
                  <c:v>0.33022760457796274</c:v>
                </c:pt>
                <c:pt idx="607">
                  <c:v>0.32869215597930823</c:v>
                </c:pt>
                <c:pt idx="608">
                  <c:v>0.32645875943538966</c:v>
                </c:pt>
                <c:pt idx="609">
                  <c:v>0.32492772281779164</c:v>
                </c:pt>
                <c:pt idx="610">
                  <c:v>0.32273506461388829</c:v>
                </c:pt>
                <c:pt idx="611">
                  <c:v>0.32120841785577842</c:v>
                </c:pt>
                <c:pt idx="612">
                  <c:v>0.31905583381149999</c:v>
                </c:pt>
                <c:pt idx="613">
                  <c:v>0.3175336735067259</c:v>
                </c:pt>
                <c:pt idx="614">
                  <c:v>0.31542049036061459</c:v>
                </c:pt>
                <c:pt idx="615">
                  <c:v>0.31390292973083278</c:v>
                </c:pt>
                <c:pt idx="616">
                  <c:v>0.31182848185134815</c:v>
                </c:pt>
                <c:pt idx="617">
                  <c:v>0.31031563386809058</c:v>
                </c:pt>
                <c:pt idx="618">
                  <c:v>0.30827926588168431</c:v>
                </c:pt>
                <c:pt idx="619">
                  <c:v>0.30677124052670635</c:v>
                </c:pt>
                <c:pt idx="620">
                  <c:v>0.30604324668190341</c:v>
                </c:pt>
                <c:pt idx="621">
                  <c:v>0.30477230761129703</c:v>
                </c:pt>
                <c:pt idx="622">
                  <c:v>0.30326921148189989</c:v>
                </c:pt>
                <c:pt idx="623">
                  <c:v>0.30130707927518285</c:v>
                </c:pt>
                <c:pt idx="624">
                  <c:v>0.30045960981226649</c:v>
                </c:pt>
                <c:pt idx="625">
                  <c:v>0.29980901557759015</c:v>
                </c:pt>
                <c:pt idx="626">
                  <c:v>0.29788306002363174</c:v>
                </c:pt>
                <c:pt idx="627">
                  <c:v>0.29639012862971253</c:v>
                </c:pt>
                <c:pt idx="628">
                  <c:v>0.29449973581746552</c:v>
                </c:pt>
                <c:pt idx="629">
                  <c:v>0.29301203333094294</c:v>
                </c:pt>
                <c:pt idx="630">
                  <c:v>0.29115659933354954</c:v>
                </c:pt>
                <c:pt idx="631">
                  <c:v>0.28967421915677183</c:v>
                </c:pt>
                <c:pt idx="632">
                  <c:v>0.28816906627446504</c:v>
                </c:pt>
                <c:pt idx="633">
                  <c:v>0.28785314987309418</c:v>
                </c:pt>
                <c:pt idx="634">
                  <c:v>0.28637618227290534</c:v>
                </c:pt>
                <c:pt idx="635">
                  <c:v>0.28458889327148795</c:v>
                </c:pt>
                <c:pt idx="636">
                  <c:v>0.28457911085101356</c:v>
                </c:pt>
                <c:pt idx="637">
                  <c:v>0.283117425443974</c:v>
                </c:pt>
                <c:pt idx="638">
                  <c:v>0.28136334180944123</c:v>
                </c:pt>
                <c:pt idx="639">
                  <c:v>0.27989745794352688</c:v>
                </c:pt>
                <c:pt idx="640">
                  <c:v>0.27817601412538406</c:v>
                </c:pt>
                <c:pt idx="641">
                  <c:v>0.27671579546529596</c:v>
                </c:pt>
                <c:pt idx="642">
                  <c:v>0.2750264351290983</c:v>
                </c:pt>
                <c:pt idx="643">
                  <c:v>0.27357196003571027</c:v>
                </c:pt>
                <c:pt idx="644">
                  <c:v>0.27191413591656211</c:v>
                </c:pt>
                <c:pt idx="645">
                  <c:v>0.27087024964972983</c:v>
                </c:pt>
                <c:pt idx="646">
                  <c:v>0.27080225668288499</c:v>
                </c:pt>
                <c:pt idx="647">
                  <c:v>0.2704654799276423</c:v>
                </c:pt>
                <c:pt idx="648">
                  <c:v>0.26883865368599158</c:v>
                </c:pt>
                <c:pt idx="649">
                  <c:v>0.26579953165506098</c:v>
                </c:pt>
                <c:pt idx="650">
                  <c:v>0.2649279695435231</c:v>
                </c:pt>
                <c:pt idx="651">
                  <c:v>0.26409004992494639</c:v>
                </c:pt>
                <c:pt idx="652">
                  <c:v>0.26279631897928513</c:v>
                </c:pt>
                <c:pt idx="653">
                  <c:v>0.26175985411322861</c:v>
                </c:pt>
                <c:pt idx="654">
                  <c:v>0.26171983408687494</c:v>
                </c:pt>
                <c:pt idx="655">
                  <c:v>0.26145934003979066</c:v>
                </c:pt>
                <c:pt idx="656">
                  <c:v>0.26030221463026537</c:v>
                </c:pt>
                <c:pt idx="657">
                  <c:v>0.260266845420355</c:v>
                </c:pt>
                <c:pt idx="658">
                  <c:v>0.25982857067154624</c:v>
                </c:pt>
                <c:pt idx="659">
                  <c:v>0.25841945587341486</c:v>
                </c:pt>
                <c:pt idx="660">
                  <c:v>0.25759561148453558</c:v>
                </c:pt>
                <c:pt idx="661">
                  <c:v>0.255479907997961</c:v>
                </c:pt>
                <c:pt idx="662">
                  <c:v>0.25498120981258493</c:v>
                </c:pt>
                <c:pt idx="663">
                  <c:v>0.2545629560763854</c:v>
                </c:pt>
                <c:pt idx="664">
                  <c:v>0.2525858387307337</c:v>
                </c:pt>
                <c:pt idx="665">
                  <c:v>0.25122754214675425</c:v>
                </c:pt>
                <c:pt idx="666">
                  <c:v>0.24972778721905176</c:v>
                </c:pt>
                <c:pt idx="667">
                  <c:v>0.24831908578291448</c:v>
                </c:pt>
                <c:pt idx="668">
                  <c:v>0.24690383025044255</c:v>
                </c:pt>
                <c:pt idx="669">
                  <c:v>0.24563323188264352</c:v>
                </c:pt>
                <c:pt idx="670">
                  <c:v>0.24550920281681216</c:v>
                </c:pt>
                <c:pt idx="671">
                  <c:v>0.24411329997451514</c:v>
                </c:pt>
                <c:pt idx="672">
                  <c:v>0.24274306008798247</c:v>
                </c:pt>
                <c:pt idx="673">
                  <c:v>0.24001122091503158</c:v>
                </c:pt>
                <c:pt idx="674">
                  <c:v>0.23907334135343405</c:v>
                </c:pt>
                <c:pt idx="675">
                  <c:v>0.23731178591095833</c:v>
                </c:pt>
                <c:pt idx="676">
                  <c:v>0.23726115799981412</c:v>
                </c:pt>
                <c:pt idx="677">
                  <c:v>0.23464411071008179</c:v>
                </c:pt>
                <c:pt idx="678">
                  <c:v>0.23160891741995113</c:v>
                </c:pt>
                <c:pt idx="679">
                  <c:v>0.23007936153858632</c:v>
                </c:pt>
                <c:pt idx="680">
                  <c:v>0.2296466740269355</c:v>
                </c:pt>
                <c:pt idx="681">
                  <c:v>0.22820790650912856</c:v>
                </c:pt>
                <c:pt idx="682">
                  <c:v>0.22803040208977954</c:v>
                </c:pt>
                <c:pt idx="683">
                  <c:v>0.2255066150732081</c:v>
                </c:pt>
                <c:pt idx="684">
                  <c:v>0.22294657001375182</c:v>
                </c:pt>
                <c:pt idx="685">
                  <c:v>0.22272979892105663</c:v>
                </c:pt>
                <c:pt idx="686">
                  <c:v>0.22251733989380607</c:v>
                </c:pt>
                <c:pt idx="687">
                  <c:v>0.22043479027924803</c:v>
                </c:pt>
                <c:pt idx="688">
                  <c:v>0.21944211646261574</c:v>
                </c:pt>
                <c:pt idx="689">
                  <c:v>0.21795554086849311</c:v>
                </c:pt>
                <c:pt idx="690">
                  <c:v>0.21685264185020472</c:v>
                </c:pt>
                <c:pt idx="691">
                  <c:v>0.2155059086611151</c:v>
                </c:pt>
                <c:pt idx="692">
                  <c:v>0.21440292291714075</c:v>
                </c:pt>
                <c:pt idx="693">
                  <c:v>0.21308511205407546</c:v>
                </c:pt>
                <c:pt idx="694">
                  <c:v>0.21199999924513943</c:v>
                </c:pt>
                <c:pt idx="695">
                  <c:v>0.21069272698941807</c:v>
                </c:pt>
                <c:pt idx="696">
                  <c:v>0.21055775354741252</c:v>
                </c:pt>
                <c:pt idx="697">
                  <c:v>0.20962815617204916</c:v>
                </c:pt>
                <c:pt idx="698">
                  <c:v>0.2083283925359837</c:v>
                </c:pt>
                <c:pt idx="699">
                  <c:v>0.20728450062666212</c:v>
                </c:pt>
                <c:pt idx="700">
                  <c:v>0.20713915707991809</c:v>
                </c:pt>
                <c:pt idx="701">
                  <c:v>0.20599176198360117</c:v>
                </c:pt>
                <c:pt idx="702">
                  <c:v>0.20525086734942047</c:v>
                </c:pt>
                <c:pt idx="703">
                  <c:v>0.2049682707694403</c:v>
                </c:pt>
                <c:pt idx="704">
                  <c:v>0.20368249467743096</c:v>
                </c:pt>
                <c:pt idx="705">
                  <c:v>0.20336466285302379</c:v>
                </c:pt>
                <c:pt idx="706">
                  <c:v>0.20335416788813315</c:v>
                </c:pt>
                <c:pt idx="707">
                  <c:v>0.20267906202442543</c:v>
                </c:pt>
                <c:pt idx="708">
                  <c:v>0.20041653266505449</c:v>
                </c:pt>
                <c:pt idx="709">
                  <c:v>0.19962117993682912</c:v>
                </c:pt>
                <c:pt idx="710">
                  <c:v>0.19929228447831554</c:v>
                </c:pt>
                <c:pt idx="711">
                  <c:v>0.19852756651508308</c:v>
                </c:pt>
                <c:pt idx="712">
                  <c:v>0.19818035491238939</c:v>
                </c:pt>
                <c:pt idx="713">
                  <c:v>0.19791074717240076</c:v>
                </c:pt>
                <c:pt idx="714">
                  <c:v>0.19722850876079431</c:v>
                </c:pt>
                <c:pt idx="715">
                  <c:v>0.19597020677344035</c:v>
                </c:pt>
                <c:pt idx="716">
                  <c:v>0.19328759847105487</c:v>
                </c:pt>
                <c:pt idx="717">
                  <c:v>0.19231162995210932</c:v>
                </c:pt>
                <c:pt idx="718">
                  <c:v>0.19185380916175598</c:v>
                </c:pt>
                <c:pt idx="719">
                  <c:v>0.1916186743964271</c:v>
                </c:pt>
                <c:pt idx="720">
                  <c:v>0.18853631432134499</c:v>
                </c:pt>
                <c:pt idx="721">
                  <c:v>0.18763460911824323</c:v>
                </c:pt>
                <c:pt idx="722">
                  <c:v>0.18759745810978251</c:v>
                </c:pt>
                <c:pt idx="723">
                  <c:v>0.18496590803266461</c:v>
                </c:pt>
                <c:pt idx="724">
                  <c:v>0.18366388211983409</c:v>
                </c:pt>
                <c:pt idx="725">
                  <c:v>0.1825424710234349</c:v>
                </c:pt>
                <c:pt idx="726">
                  <c:v>0.18104500673035098</c:v>
                </c:pt>
                <c:pt idx="727">
                  <c:v>0.17867074090262786</c:v>
                </c:pt>
                <c:pt idx="728">
                  <c:v>0.17797783352373797</c:v>
                </c:pt>
                <c:pt idx="729">
                  <c:v>0.17424977872274788</c:v>
                </c:pt>
              </c:numCache>
            </c:numRef>
          </c:yVal>
          <c:smooth val="1"/>
          <c:extLst>
            <c:ext xmlns:c16="http://schemas.microsoft.com/office/drawing/2014/chart" uri="{C3380CC4-5D6E-409C-BE32-E72D297353CC}">
              <c16:uniqueId val="{00000002-13D1-584F-9A4A-A1F8AFCA1C4D}"/>
            </c:ext>
          </c:extLst>
        </c:ser>
        <c:ser>
          <c:idx val="3"/>
          <c:order val="3"/>
          <c:tx>
            <c:strRef>
              <c:f>Gráficos!$V$5</c:f>
              <c:strCache>
                <c:ptCount val="1"/>
                <c:pt idx="0">
                  <c:v>Umbral alto de caudal</c:v>
                </c:pt>
              </c:strCache>
            </c:strRef>
          </c:tx>
          <c:spPr>
            <a:ln w="19050" cap="rnd">
              <a:solidFill>
                <a:srgbClr val="7030A0"/>
              </a:solidFill>
              <a:prstDash val="dash"/>
              <a:round/>
            </a:ln>
            <a:effectLst/>
          </c:spPr>
          <c:marker>
            <c:symbol val="none"/>
          </c:marker>
          <c:xVal>
            <c:numRef>
              <c:f>Gráficos!$U$6:$U$7</c:f>
              <c:numCache>
                <c:formatCode>0.0000</c:formatCode>
                <c:ptCount val="2"/>
                <c:pt idx="0">
                  <c:v>7.669972059387499E-2</c:v>
                </c:pt>
                <c:pt idx="1">
                  <c:v>99.923300279406106</c:v>
                </c:pt>
              </c:numCache>
            </c:numRef>
          </c:xVal>
          <c:yVal>
            <c:numRef>
              <c:f>Gráficos!$V$6:$V$7</c:f>
              <c:numCache>
                <c:formatCode>General</c:formatCode>
                <c:ptCount val="2"/>
                <c:pt idx="0">
                  <c:v>3</c:v>
                </c:pt>
                <c:pt idx="1">
                  <c:v>3</c:v>
                </c:pt>
              </c:numCache>
            </c:numRef>
          </c:yVal>
          <c:smooth val="1"/>
          <c:extLst>
            <c:ext xmlns:c16="http://schemas.microsoft.com/office/drawing/2014/chart" uri="{C3380CC4-5D6E-409C-BE32-E72D297353CC}">
              <c16:uniqueId val="{00000003-13D1-584F-9A4A-A1F8AFCA1C4D}"/>
            </c:ext>
          </c:extLst>
        </c:ser>
        <c:ser>
          <c:idx val="4"/>
          <c:order val="4"/>
          <c:tx>
            <c:strRef>
              <c:f>Gráficos!$V$9</c:f>
              <c:strCache>
                <c:ptCount val="1"/>
                <c:pt idx="0">
                  <c:v>Umbral bajo de caudal</c:v>
                </c:pt>
              </c:strCache>
            </c:strRef>
          </c:tx>
          <c:spPr>
            <a:ln w="19050" cap="rnd">
              <a:solidFill>
                <a:srgbClr val="C00000"/>
              </a:solidFill>
              <a:prstDash val="dash"/>
              <a:round/>
            </a:ln>
            <a:effectLst/>
          </c:spPr>
          <c:marker>
            <c:symbol val="none"/>
          </c:marker>
          <c:xVal>
            <c:numRef>
              <c:f>Gráficos!$U$10:$U$11</c:f>
              <c:numCache>
                <c:formatCode>0.0000</c:formatCode>
                <c:ptCount val="2"/>
                <c:pt idx="0">
                  <c:v>7.669972059387499E-2</c:v>
                </c:pt>
                <c:pt idx="1">
                  <c:v>99.923300279406106</c:v>
                </c:pt>
              </c:numCache>
            </c:numRef>
          </c:xVal>
          <c:yVal>
            <c:numRef>
              <c:f>Gráficos!$V$10:$V$11</c:f>
              <c:numCache>
                <c:formatCode>General</c:formatCode>
                <c:ptCount val="2"/>
                <c:pt idx="0">
                  <c:v>0.215</c:v>
                </c:pt>
                <c:pt idx="1">
                  <c:v>0.215</c:v>
                </c:pt>
              </c:numCache>
            </c:numRef>
          </c:yVal>
          <c:smooth val="1"/>
          <c:extLst>
            <c:ext xmlns:c16="http://schemas.microsoft.com/office/drawing/2014/chart" uri="{C3380CC4-5D6E-409C-BE32-E72D297353CC}">
              <c16:uniqueId val="{00000004-13D1-584F-9A4A-A1F8AFCA1C4D}"/>
            </c:ext>
          </c:extLst>
        </c:ser>
        <c:dLbls>
          <c:showLegendKey val="0"/>
          <c:showVal val="0"/>
          <c:showCatName val="0"/>
          <c:showSerName val="0"/>
          <c:showPercent val="0"/>
          <c:showBubbleSize val="0"/>
        </c:dLbls>
        <c:axId val="809718511"/>
        <c:axId val="809720159"/>
      </c:scatterChart>
      <c:valAx>
        <c:axId val="809718511"/>
        <c:scaling>
          <c:orientation val="minMax"/>
          <c:max val="1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1100" b="0" i="0" u="none" strike="noStrike" baseline="0">
                    <a:effectLst/>
                  </a:rPr>
                  <a:t>Probabilidad de Excedencia (%)</a:t>
                </a:r>
                <a:r>
                  <a:rPr lang="en-GB" sz="1100" b="0" i="0" u="none" strike="noStrike" baseline="0"/>
                  <a:t> </a:t>
                </a:r>
                <a:endParaRPr lang="en-GB"/>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Caudal (mm)</a:t>
                </a:r>
              </a:p>
            </c:rich>
          </c:tx>
          <c:overlay val="0"/>
          <c:spPr>
            <a:noFill/>
            <a:ln>
              <a:noFill/>
            </a:ln>
            <a:effectLst/>
          </c:spPr>
        </c:title>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sz="2000"/>
              <a:t>Curva de duración de sedimentos</a:t>
            </a:r>
          </a:p>
        </c:rich>
      </c:tx>
      <c:overlay val="0"/>
      <c:spPr>
        <a:noFill/>
        <a:ln>
          <a:noFill/>
        </a:ln>
        <a:effectLst/>
      </c:spPr>
    </c:title>
    <c:autoTitleDeleted val="0"/>
    <c:plotArea>
      <c:layout/>
      <c:scatterChart>
        <c:scatterStyle val="lineMarker"/>
        <c:varyColors val="0"/>
        <c:ser>
          <c:idx val="0"/>
          <c:order val="0"/>
          <c:tx>
            <c:strRef>
              <c:f>Escenarios!$D$12</c:f>
              <c:strCache>
                <c:ptCount val="1"/>
                <c:pt idx="0">
                  <c:v>Línea base</c:v>
                </c:pt>
              </c:strCache>
            </c:strRef>
          </c:tx>
          <c:spPr>
            <a:ln w="12700"/>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Gráficos!$AH$6:$AH$735</c:f>
              <c:numCache>
                <c:formatCode>0.0000</c:formatCode>
                <c:ptCount val="730"/>
                <c:pt idx="0">
                  <c:v>0.60162548829302276</c:v>
                </c:pt>
                <c:pt idx="1">
                  <c:v>0.60162548829302276</c:v>
                </c:pt>
                <c:pt idx="2">
                  <c:v>0.32083202677760003</c:v>
                </c:pt>
                <c:pt idx="3">
                  <c:v>0.32083202677760003</c:v>
                </c:pt>
                <c:pt idx="4">
                  <c:v>0.20278523036597587</c:v>
                </c:pt>
                <c:pt idx="5">
                  <c:v>0.20278523036597587</c:v>
                </c:pt>
                <c:pt idx="6">
                  <c:v>0.17658789583630044</c:v>
                </c:pt>
                <c:pt idx="7">
                  <c:v>0.17658789583630044</c:v>
                </c:pt>
                <c:pt idx="8">
                  <c:v>0.14814348167527316</c:v>
                </c:pt>
                <c:pt idx="9">
                  <c:v>0.14814348167527316</c:v>
                </c:pt>
                <c:pt idx="10">
                  <c:v>0.11315778579281756</c:v>
                </c:pt>
                <c:pt idx="11">
                  <c:v>0.11315778579281756</c:v>
                </c:pt>
                <c:pt idx="12">
                  <c:v>0.11315778579281756</c:v>
                </c:pt>
                <c:pt idx="13">
                  <c:v>0.11315778579281756</c:v>
                </c:pt>
                <c:pt idx="14">
                  <c:v>0.1112856851740263</c:v>
                </c:pt>
                <c:pt idx="15">
                  <c:v>0.1112856851740263</c:v>
                </c:pt>
                <c:pt idx="16">
                  <c:v>0.10578947813179872</c:v>
                </c:pt>
                <c:pt idx="17">
                  <c:v>0.10578947813179872</c:v>
                </c:pt>
                <c:pt idx="18">
                  <c:v>8.2455739929707228E-2</c:v>
                </c:pt>
                <c:pt idx="19">
                  <c:v>8.2455739929707228E-2</c:v>
                </c:pt>
                <c:pt idx="20">
                  <c:v>7.9424047311805912E-2</c:v>
                </c:pt>
                <c:pt idx="21">
                  <c:v>7.9424047311805912E-2</c:v>
                </c:pt>
                <c:pt idx="22">
                  <c:v>7.3579240557037684E-2</c:v>
                </c:pt>
                <c:pt idx="23">
                  <c:v>7.3579240557037684E-2</c:v>
                </c:pt>
                <c:pt idx="24">
                  <c:v>6.6674991814166126E-2</c:v>
                </c:pt>
                <c:pt idx="25">
                  <c:v>6.6674991814166126E-2</c:v>
                </c:pt>
                <c:pt idx="26">
                  <c:v>6.5346723055672379E-2</c:v>
                </c:pt>
                <c:pt idx="27">
                  <c:v>6.5346723055672379E-2</c:v>
                </c:pt>
                <c:pt idx="28">
                  <c:v>4.6377870444832305E-2</c:v>
                </c:pt>
                <c:pt idx="29">
                  <c:v>4.6377870444832305E-2</c:v>
                </c:pt>
                <c:pt idx="30">
                  <c:v>3.5687625165563952E-2</c:v>
                </c:pt>
                <c:pt idx="31">
                  <c:v>3.5687625165563952E-2</c:v>
                </c:pt>
                <c:pt idx="32">
                  <c:v>2.9022615101540875E-2</c:v>
                </c:pt>
                <c:pt idx="33">
                  <c:v>2.9022615101540875E-2</c:v>
                </c:pt>
                <c:pt idx="34">
                  <c:v>2.8251958056028571E-2</c:v>
                </c:pt>
                <c:pt idx="35">
                  <c:v>2.8251958056028571E-2</c:v>
                </c:pt>
                <c:pt idx="36">
                  <c:v>2.8251958056028571E-2</c:v>
                </c:pt>
                <c:pt idx="37">
                  <c:v>2.8251958056028571E-2</c:v>
                </c:pt>
                <c:pt idx="38">
                  <c:v>2.5303399452709235E-2</c:v>
                </c:pt>
                <c:pt idx="39">
                  <c:v>2.5303399452709235E-2</c:v>
                </c:pt>
                <c:pt idx="40">
                  <c:v>2.3229651696023163E-2</c:v>
                </c:pt>
                <c:pt idx="41">
                  <c:v>2.3229651696023163E-2</c:v>
                </c:pt>
                <c:pt idx="42">
                  <c:v>2.1911038485869089E-2</c:v>
                </c:pt>
                <c:pt idx="43">
                  <c:v>2.1911038485869089E-2</c:v>
                </c:pt>
                <c:pt idx="44">
                  <c:v>2.1270560849275675E-2</c:v>
                </c:pt>
                <c:pt idx="45">
                  <c:v>2.1270560849275675E-2</c:v>
                </c:pt>
                <c:pt idx="46">
                  <c:v>2.1270560849275675E-2</c:v>
                </c:pt>
                <c:pt idx="47">
                  <c:v>2.1270560849275675E-2</c:v>
                </c:pt>
                <c:pt idx="48">
                  <c:v>1.8831542056544016E-2</c:v>
                </c:pt>
                <c:pt idx="49">
                  <c:v>1.8831542056544016E-2</c:v>
                </c:pt>
                <c:pt idx="50">
                  <c:v>1.6583692859284696E-2</c:v>
                </c:pt>
                <c:pt idx="51">
                  <c:v>1.6583692859284696E-2</c:v>
                </c:pt>
                <c:pt idx="52">
                  <c:v>1.6050742858327655E-2</c:v>
                </c:pt>
                <c:pt idx="53">
                  <c:v>1.6050742858327655E-2</c:v>
                </c:pt>
                <c:pt idx="54">
                  <c:v>7.6250993840971185E-3</c:v>
                </c:pt>
                <c:pt idx="55">
                  <c:v>7.6250993840971185E-3</c:v>
                </c:pt>
                <c:pt idx="56">
                  <c:v>7.3063895641022206E-3</c:v>
                </c:pt>
                <c:pt idx="57">
                  <c:v>7.3063895641022206E-3</c:v>
                </c:pt>
                <c:pt idx="58">
                  <c:v>5.8437915405333786E-3</c:v>
                </c:pt>
                <c:pt idx="59">
                  <c:v>5.8437915405333786E-3</c:v>
                </c:pt>
                <c:pt idx="60">
                  <c:v>5.3175938280450238E-3</c:v>
                </c:pt>
                <c:pt idx="61">
                  <c:v>5.3175938280450238E-3</c:v>
                </c:pt>
                <c:pt idx="62">
                  <c:v>4.5882874013511545E-3</c:v>
                </c:pt>
                <c:pt idx="63">
                  <c:v>4.5882874013511545E-3</c:v>
                </c:pt>
                <c:pt idx="64">
                  <c:v>4.360691559502217E-3</c:v>
                </c:pt>
                <c:pt idx="65">
                  <c:v>4.360691559502217E-3</c:v>
                </c:pt>
                <c:pt idx="66">
                  <c:v>3.5245522802650454E-3</c:v>
                </c:pt>
                <c:pt idx="67">
                  <c:v>3.5245522802650454E-3</c:v>
                </c:pt>
                <c:pt idx="68">
                  <c:v>3.3334599090098895E-3</c:v>
                </c:pt>
                <c:pt idx="69">
                  <c:v>3.3334599090098895E-3</c:v>
                </c:pt>
                <c:pt idx="70">
                  <c:v>2.8012586857071517E-3</c:v>
                </c:pt>
                <c:pt idx="71">
                  <c:v>2.8012586857071517E-3</c:v>
                </c:pt>
                <c:pt idx="72">
                  <c:v>1.7830572743258658E-3</c:v>
                </c:pt>
                <c:pt idx="73">
                  <c:v>1.7830572743258658E-3</c:v>
                </c:pt>
                <c:pt idx="74">
                  <c:v>1.6613186348809715E-3</c:v>
                </c:pt>
                <c:pt idx="75">
                  <c:v>1.6613186348809715E-3</c:v>
                </c:pt>
                <c:pt idx="76">
                  <c:v>1.5451330691349336E-3</c:v>
                </c:pt>
                <c:pt idx="77">
                  <c:v>1.5451330691349336E-3</c:v>
                </c:pt>
                <c:pt idx="78">
                  <c:v>1.133404593212933E-3</c:v>
                </c:pt>
                <c:pt idx="79">
                  <c:v>1.133404593212933E-3</c:v>
                </c:pt>
                <c:pt idx="80">
                  <c:v>1.133404593212933E-3</c:v>
                </c:pt>
                <c:pt idx="81">
                  <c:v>1.133404593212933E-3</c:v>
                </c:pt>
                <c:pt idx="82">
                  <c:v>1.0430960728330112E-3</c:v>
                </c:pt>
                <c:pt idx="83">
                  <c:v>1.0430960728330112E-3</c:v>
                </c:pt>
                <c:pt idx="84">
                  <c:v>7.2857385820484111E-4</c:v>
                </c:pt>
                <c:pt idx="85">
                  <c:v>7.2857385820484111E-4</c:v>
                </c:pt>
                <c:pt idx="86">
                  <c:v>7.2857385820484111E-4</c:v>
                </c:pt>
                <c:pt idx="87">
                  <c:v>7.2857385820484111E-4</c:v>
                </c:pt>
                <c:pt idx="88">
                  <c:v>5.9757403946011705E-4</c:v>
                </c:pt>
                <c:pt idx="89">
                  <c:v>5.9757403946011705E-4</c:v>
                </c:pt>
                <c:pt idx="90">
                  <c:v>4.8273678427949806E-4</c:v>
                </c:pt>
                <c:pt idx="91">
                  <c:v>4.8273678427949806E-4</c:v>
                </c:pt>
                <c:pt idx="92">
                  <c:v>3.8305440045201635E-4</c:v>
                </c:pt>
                <c:pt idx="93">
                  <c:v>3.8305440045201635E-4</c:v>
                </c:pt>
                <c:pt idx="94">
                  <c:v>3.3858176813731717E-4</c:v>
                </c:pt>
                <c:pt idx="95">
                  <c:v>3.3858176813731717E-4</c:v>
                </c:pt>
                <c:pt idx="96">
                  <c:v>2.9752066922592268E-4</c:v>
                </c:pt>
                <c:pt idx="97">
                  <c:v>2.9752066922592268E-4</c:v>
                </c:pt>
                <c:pt idx="98">
                  <c:v>1.3900404253315733E-4</c:v>
                </c:pt>
                <c:pt idx="99">
                  <c:v>1.3900404253315733E-4</c:v>
                </c:pt>
                <c:pt idx="100">
                  <c:v>7.6835639640680854E-5</c:v>
                </c:pt>
                <c:pt idx="101">
                  <c:v>7.6835639640680854E-5</c:v>
                </c:pt>
                <c:pt idx="102">
                  <c:v>6.0859045052466513E-5</c:v>
                </c:pt>
                <c:pt idx="103">
                  <c:v>6.0859045052466513E-5</c:v>
                </c:pt>
                <c:pt idx="104">
                  <c:v>6.0859045052466513E-5</c:v>
                </c:pt>
                <c:pt idx="105">
                  <c:v>6.0859045052466513E-5</c:v>
                </c:pt>
                <c:pt idx="106">
                  <c:v>4.7050314356446546E-5</c:v>
                </c:pt>
                <c:pt idx="107">
                  <c:v>4.7050314356446546E-5</c:v>
                </c:pt>
                <c:pt idx="108">
                  <c:v>3.528693596359174E-5</c:v>
                </c:pt>
                <c:pt idx="109">
                  <c:v>3.528693596359174E-5</c:v>
                </c:pt>
                <c:pt idx="110">
                  <c:v>2.5446873742395757E-5</c:v>
                </c:pt>
                <c:pt idx="111">
                  <c:v>2.5446873742395757E-5</c:v>
                </c:pt>
                <c:pt idx="112">
                  <c:v>1.7408609251471745E-5</c:v>
                </c:pt>
                <c:pt idx="113">
                  <c:v>1.7408609251471745E-5</c:v>
                </c:pt>
                <c:pt idx="114">
                  <c:v>1.1051186982606139E-5</c:v>
                </c:pt>
                <c:pt idx="115">
                  <c:v>1.1051186982606139E-5</c:v>
                </c:pt>
                <c:pt idx="116">
                  <c:v>6.2542629181475971E-6</c:v>
                </c:pt>
                <c:pt idx="117">
                  <c:v>6.2542629181475971E-6</c:v>
                </c:pt>
                <c:pt idx="118">
                  <c:v>2.8981567482334985E-6</c:v>
                </c:pt>
                <c:pt idx="119">
                  <c:v>2.8981567482334985E-6</c:v>
                </c:pt>
                <c:pt idx="120">
                  <c:v>2.8981567482334985E-6</c:v>
                </c:pt>
                <c:pt idx="121">
                  <c:v>2.8981567482334985E-6</c:v>
                </c:pt>
                <c:pt idx="122">
                  <c:v>2.8981567482334985E-6</c:v>
                </c:pt>
                <c:pt idx="123">
                  <c:v>2.8981567482334985E-6</c:v>
                </c:pt>
                <c:pt idx="124">
                  <c:v>8.6390814224520989E-7</c:v>
                </c:pt>
                <c:pt idx="125">
                  <c:v>8.6390814224520989E-7</c:v>
                </c:pt>
                <c:pt idx="126">
                  <c:v>8.6390814224520989E-7</c:v>
                </c:pt>
                <c:pt idx="127">
                  <c:v>8.6390814224520989E-7</c:v>
                </c:pt>
                <c:pt idx="128">
                  <c:v>8.6390814224520989E-7</c:v>
                </c:pt>
                <c:pt idx="129">
                  <c:v>8.6390814224520989E-7</c:v>
                </c:pt>
                <c:pt idx="130">
                  <c:v>3.33375265812734E-8</c:v>
                </c:pt>
                <c:pt idx="131">
                  <c:v>3.33375265812734E-8</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yVal>
          <c:smooth val="0"/>
          <c:extLst>
            <c:ext xmlns:c16="http://schemas.microsoft.com/office/drawing/2014/chart" uri="{C3380CC4-5D6E-409C-BE32-E72D297353CC}">
              <c16:uniqueId val="{00000000-C44A-2B48-B3A1-3689637C58E0}"/>
            </c:ext>
          </c:extLst>
        </c:ser>
        <c:ser>
          <c:idx val="1"/>
          <c:order val="1"/>
          <c:tx>
            <c:strRef>
              <c:f>Escenarios!$E$12</c:f>
              <c:strCache>
                <c:ptCount val="1"/>
                <c:pt idx="0">
                  <c:v>Escenario 1</c:v>
                </c:pt>
              </c:strCache>
            </c:strRef>
          </c:tx>
          <c:spPr>
            <a:ln w="12700"/>
          </c:spPr>
          <c:marker>
            <c:symbol val="none"/>
          </c:marker>
          <c:dPt>
            <c:idx val="9"/>
            <c:bubble3D val="0"/>
            <c:extLst>
              <c:ext xmlns:c16="http://schemas.microsoft.com/office/drawing/2014/chart" uri="{C3380CC4-5D6E-409C-BE32-E72D297353CC}">
                <c16:uniqueId val="{00000001-C44A-2B48-B3A1-3689637C58E0}"/>
              </c:ext>
            </c:extLst>
          </c:dPt>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Gráficos!$AJ$6:$AJ$735</c:f>
              <c:numCache>
                <c:formatCode>0.0000</c:formatCode>
                <c:ptCount val="730"/>
                <c:pt idx="0">
                  <c:v>0.46823903085263241</c:v>
                </c:pt>
                <c:pt idx="1">
                  <c:v>0.46823903085263241</c:v>
                </c:pt>
                <c:pt idx="2">
                  <c:v>0.21653573565820566</c:v>
                </c:pt>
                <c:pt idx="3">
                  <c:v>0.21653573565820566</c:v>
                </c:pt>
                <c:pt idx="4">
                  <c:v>0.11520102411651749</c:v>
                </c:pt>
                <c:pt idx="5">
                  <c:v>0.11520102411651749</c:v>
                </c:pt>
                <c:pt idx="6">
                  <c:v>9.3428177384018277E-2</c:v>
                </c:pt>
                <c:pt idx="7">
                  <c:v>9.3428177384018277E-2</c:v>
                </c:pt>
                <c:pt idx="8">
                  <c:v>7.0237910636640796E-2</c:v>
                </c:pt>
                <c:pt idx="9">
                  <c:v>7.0237910636640796E-2</c:v>
                </c:pt>
                <c:pt idx="10">
                  <c:v>4.2587592987964183E-2</c:v>
                </c:pt>
                <c:pt idx="11">
                  <c:v>4.2587592987964183E-2</c:v>
                </c:pt>
                <c:pt idx="12">
                  <c:v>4.2587592987964183E-2</c:v>
                </c:pt>
                <c:pt idx="13">
                  <c:v>4.2587592987964183E-2</c:v>
                </c:pt>
                <c:pt idx="14">
                  <c:v>4.1142894469242873E-2</c:v>
                </c:pt>
                <c:pt idx="15">
                  <c:v>4.1142894469242873E-2</c:v>
                </c:pt>
                <c:pt idx="16">
                  <c:v>3.6926092698625235E-2</c:v>
                </c:pt>
                <c:pt idx="17">
                  <c:v>3.6926092698625235E-2</c:v>
                </c:pt>
                <c:pt idx="18">
                  <c:v>1.9506000997204256E-2</c:v>
                </c:pt>
                <c:pt idx="19">
                  <c:v>1.9506000997204256E-2</c:v>
                </c:pt>
                <c:pt idx="20">
                  <c:v>1.7311261205178417E-2</c:v>
                </c:pt>
                <c:pt idx="21">
                  <c:v>1.7311261205178417E-2</c:v>
                </c:pt>
                <c:pt idx="22">
                  <c:v>1.3134301441931491E-2</c:v>
                </c:pt>
                <c:pt idx="23">
                  <c:v>1.3134301441931491E-2</c:v>
                </c:pt>
                <c:pt idx="24">
                  <c:v>8.3033170005072359E-3</c:v>
                </c:pt>
                <c:pt idx="25">
                  <c:v>8.3033170005072359E-3</c:v>
                </c:pt>
                <c:pt idx="26">
                  <c:v>7.3881388001359009E-3</c:v>
                </c:pt>
                <c:pt idx="27">
                  <c:v>7.3881388001359009E-3</c:v>
                </c:pt>
                <c:pt idx="28">
                  <c:v>4.7684514227032126E-3</c:v>
                </c:pt>
                <c:pt idx="29">
                  <c:v>4.7183135793819738E-3</c:v>
                </c:pt>
                <c:pt idx="30">
                  <c:v>3.5245522802650454E-3</c:v>
                </c:pt>
                <c:pt idx="31">
                  <c:v>3.5245522802650454E-3</c:v>
                </c:pt>
                <c:pt idx="32">
                  <c:v>1.133404593212933E-3</c:v>
                </c:pt>
                <c:pt idx="33">
                  <c:v>1.133404593212933E-3</c:v>
                </c:pt>
                <c:pt idx="34">
                  <c:v>3.3858176813731717E-4</c:v>
                </c:pt>
                <c:pt idx="35">
                  <c:v>3.3858176813731717E-4</c:v>
                </c:pt>
                <c:pt idx="36">
                  <c:v>3.3787406693440891E-4</c:v>
                </c:pt>
                <c:pt idx="37">
                  <c:v>3.2193991482478465E-4</c:v>
                </c:pt>
                <c:pt idx="38">
                  <c:v>2.8958158916137731E-4</c:v>
                </c:pt>
                <c:pt idx="39">
                  <c:v>2.6983969747325901E-4</c:v>
                </c:pt>
                <c:pt idx="40">
                  <c:v>1.3900404253315733E-4</c:v>
                </c:pt>
                <c:pt idx="41">
                  <c:v>1.3900404253315733E-4</c:v>
                </c:pt>
                <c:pt idx="42">
                  <c:v>6.0859045052466513E-5</c:v>
                </c:pt>
                <c:pt idx="43">
                  <c:v>6.0859045052466513E-5</c:v>
                </c:pt>
                <c:pt idx="44">
                  <c:v>1.7408609251471745E-5</c:v>
                </c:pt>
                <c:pt idx="45">
                  <c:v>1.7408609251471745E-5</c:v>
                </c:pt>
                <c:pt idx="46">
                  <c:v>8.6390814224520989E-7</c:v>
                </c:pt>
                <c:pt idx="47">
                  <c:v>8.6390814224520989E-7</c:v>
                </c:pt>
                <c:pt idx="48">
                  <c:v>8.6390814224520989E-7</c:v>
                </c:pt>
                <c:pt idx="49">
                  <c:v>8.6390814224520989E-7</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yVal>
          <c:smooth val="0"/>
          <c:extLst>
            <c:ext xmlns:c16="http://schemas.microsoft.com/office/drawing/2014/chart" uri="{C3380CC4-5D6E-409C-BE32-E72D297353CC}">
              <c16:uniqueId val="{00000002-C44A-2B48-B3A1-3689637C58E0}"/>
            </c:ext>
          </c:extLst>
        </c:ser>
        <c:ser>
          <c:idx val="2"/>
          <c:order val="2"/>
          <c:tx>
            <c:strRef>
              <c:f>Escenarios!$F$12</c:f>
              <c:strCache>
                <c:ptCount val="1"/>
                <c:pt idx="0">
                  <c:v>Escenario 2</c:v>
                </c:pt>
              </c:strCache>
            </c:strRef>
          </c:tx>
          <c:spPr>
            <a:ln w="12700">
              <a:solidFill>
                <a:schemeClr val="accent6"/>
              </a:solidFill>
            </a:ln>
          </c:spPr>
          <c:marker>
            <c:symbol val="none"/>
          </c:marker>
          <c:xVal>
            <c:numRef>
              <c:f>Gráficos!$Z$6:$Z$735</c:f>
              <c:numCache>
                <c:formatCode>General</c:formatCode>
                <c:ptCount val="730"/>
                <c:pt idx="0">
                  <c:v>7.669972059387499E-2</c:v>
                </c:pt>
                <c:pt idx="1">
                  <c:v>0.21366350736865175</c:v>
                </c:pt>
                <c:pt idx="2">
                  <c:v>0.35062729414342847</c:v>
                </c:pt>
                <c:pt idx="3">
                  <c:v>0.48759108091820519</c:v>
                </c:pt>
                <c:pt idx="4">
                  <c:v>0.62455486769298196</c:v>
                </c:pt>
                <c:pt idx="5">
                  <c:v>0.76151865446775868</c:v>
                </c:pt>
                <c:pt idx="6">
                  <c:v>0.89848244124253551</c:v>
                </c:pt>
                <c:pt idx="7">
                  <c:v>1.035446228017312</c:v>
                </c:pt>
                <c:pt idx="8">
                  <c:v>1.1724100147920891</c:v>
                </c:pt>
                <c:pt idx="9">
                  <c:v>1.3093738015668659</c:v>
                </c:pt>
                <c:pt idx="10">
                  <c:v>1.4463375883416425</c:v>
                </c:pt>
                <c:pt idx="11">
                  <c:v>1.5833013751164193</c:v>
                </c:pt>
                <c:pt idx="12">
                  <c:v>1.7202651618911959</c:v>
                </c:pt>
                <c:pt idx="13">
                  <c:v>1.8572289486659728</c:v>
                </c:pt>
                <c:pt idx="14">
                  <c:v>1.9941927354407494</c:v>
                </c:pt>
                <c:pt idx="15">
                  <c:v>2.1311565222155262</c:v>
                </c:pt>
                <c:pt idx="16">
                  <c:v>2.2681203089903028</c:v>
                </c:pt>
                <c:pt idx="17">
                  <c:v>2.4050840957650794</c:v>
                </c:pt>
                <c:pt idx="18">
                  <c:v>2.542047882539856</c:v>
                </c:pt>
                <c:pt idx="19">
                  <c:v>2.6790116693146331</c:v>
                </c:pt>
                <c:pt idx="20">
                  <c:v>2.8159754560894097</c:v>
                </c:pt>
                <c:pt idx="21">
                  <c:v>2.9529392428641867</c:v>
                </c:pt>
                <c:pt idx="22">
                  <c:v>3.0899030296389633</c:v>
                </c:pt>
                <c:pt idx="23">
                  <c:v>3.22686681641374</c:v>
                </c:pt>
                <c:pt idx="24">
                  <c:v>3.363830603188517</c:v>
                </c:pt>
                <c:pt idx="25">
                  <c:v>3.5007943899632936</c:v>
                </c:pt>
                <c:pt idx="26">
                  <c:v>3.6377581767380698</c:v>
                </c:pt>
                <c:pt idx="27">
                  <c:v>3.7747219635128468</c:v>
                </c:pt>
                <c:pt idx="28">
                  <c:v>3.9116857502876239</c:v>
                </c:pt>
                <c:pt idx="29">
                  <c:v>4.0486495370624009</c:v>
                </c:pt>
                <c:pt idx="30">
                  <c:v>4.1856133238371767</c:v>
                </c:pt>
                <c:pt idx="31">
                  <c:v>4.3225771106119542</c:v>
                </c:pt>
                <c:pt idx="32">
                  <c:v>4.4595408973867308</c:v>
                </c:pt>
                <c:pt idx="33">
                  <c:v>4.5965046841615083</c:v>
                </c:pt>
                <c:pt idx="34">
                  <c:v>4.7334684709362849</c:v>
                </c:pt>
                <c:pt idx="35">
                  <c:v>4.8704322577110615</c:v>
                </c:pt>
                <c:pt idx="36">
                  <c:v>5.0073960444858381</c:v>
                </c:pt>
                <c:pt idx="37">
                  <c:v>5.1443598312606147</c:v>
                </c:pt>
                <c:pt idx="38">
                  <c:v>5.2813236180353922</c:v>
                </c:pt>
                <c:pt idx="39">
                  <c:v>5.4182874048101679</c:v>
                </c:pt>
                <c:pt idx="40">
                  <c:v>5.5552511915849454</c:v>
                </c:pt>
                <c:pt idx="41">
                  <c:v>5.692214978359722</c:v>
                </c:pt>
                <c:pt idx="42">
                  <c:v>5.8291787651344986</c:v>
                </c:pt>
                <c:pt idx="43">
                  <c:v>5.9661425519092752</c:v>
                </c:pt>
                <c:pt idx="44">
                  <c:v>6.1031063386840518</c:v>
                </c:pt>
                <c:pt idx="45">
                  <c:v>6.2400701254588293</c:v>
                </c:pt>
                <c:pt idx="46">
                  <c:v>6.3770339122336051</c:v>
                </c:pt>
                <c:pt idx="47">
                  <c:v>6.5139976990083825</c:v>
                </c:pt>
                <c:pt idx="48">
                  <c:v>6.6509614857831592</c:v>
                </c:pt>
                <c:pt idx="49">
                  <c:v>6.7879252725579358</c:v>
                </c:pt>
                <c:pt idx="50">
                  <c:v>6.9248890593327133</c:v>
                </c:pt>
                <c:pt idx="51">
                  <c:v>7.0618528461074899</c:v>
                </c:pt>
                <c:pt idx="52">
                  <c:v>7.1988166328822656</c:v>
                </c:pt>
                <c:pt idx="53">
                  <c:v>7.3357804196570422</c:v>
                </c:pt>
                <c:pt idx="54">
                  <c:v>7.4727442064318197</c:v>
                </c:pt>
                <c:pt idx="55">
                  <c:v>7.6097079932065963</c:v>
                </c:pt>
                <c:pt idx="56">
                  <c:v>7.7466717799813729</c:v>
                </c:pt>
                <c:pt idx="57">
                  <c:v>7.8836355667561504</c:v>
                </c:pt>
                <c:pt idx="58">
                  <c:v>8.0205993535309279</c:v>
                </c:pt>
                <c:pt idx="59">
                  <c:v>8.1575631403057027</c:v>
                </c:pt>
                <c:pt idx="60">
                  <c:v>8.2945269270804793</c:v>
                </c:pt>
                <c:pt idx="61">
                  <c:v>8.4314907138552559</c:v>
                </c:pt>
                <c:pt idx="62">
                  <c:v>8.5684545006300343</c:v>
                </c:pt>
                <c:pt idx="63">
                  <c:v>8.7054182874048109</c:v>
                </c:pt>
                <c:pt idx="64">
                  <c:v>8.8423820741795875</c:v>
                </c:pt>
                <c:pt idx="65">
                  <c:v>8.9793458609543642</c:v>
                </c:pt>
                <c:pt idx="66">
                  <c:v>9.1163096477291408</c:v>
                </c:pt>
                <c:pt idx="67">
                  <c:v>9.2532734345039174</c:v>
                </c:pt>
                <c:pt idx="68">
                  <c:v>9.390237221278694</c:v>
                </c:pt>
                <c:pt idx="69">
                  <c:v>9.5272010080534706</c:v>
                </c:pt>
                <c:pt idx="70">
                  <c:v>9.6641647948282472</c:v>
                </c:pt>
                <c:pt idx="71">
                  <c:v>9.8011285816030238</c:v>
                </c:pt>
                <c:pt idx="72">
                  <c:v>9.9380923683778022</c:v>
                </c:pt>
                <c:pt idx="73">
                  <c:v>10.075056155152579</c:v>
                </c:pt>
                <c:pt idx="74">
                  <c:v>10.212019941927354</c:v>
                </c:pt>
                <c:pt idx="75">
                  <c:v>10.34898372870213</c:v>
                </c:pt>
                <c:pt idx="76">
                  <c:v>10.485947515476909</c:v>
                </c:pt>
                <c:pt idx="77">
                  <c:v>10.622911302251685</c:v>
                </c:pt>
                <c:pt idx="78">
                  <c:v>10.759875089026462</c:v>
                </c:pt>
                <c:pt idx="79">
                  <c:v>10.896838875801238</c:v>
                </c:pt>
                <c:pt idx="80">
                  <c:v>11.033802662576015</c:v>
                </c:pt>
                <c:pt idx="81">
                  <c:v>11.170766449350792</c:v>
                </c:pt>
                <c:pt idx="82">
                  <c:v>11.307730236125568</c:v>
                </c:pt>
                <c:pt idx="83">
                  <c:v>11.444694022900345</c:v>
                </c:pt>
                <c:pt idx="84">
                  <c:v>11.581657809675121</c:v>
                </c:pt>
                <c:pt idx="85">
                  <c:v>11.7186215964499</c:v>
                </c:pt>
                <c:pt idx="86">
                  <c:v>11.855585383224676</c:v>
                </c:pt>
                <c:pt idx="87">
                  <c:v>11.992549169999453</c:v>
                </c:pt>
                <c:pt idx="88">
                  <c:v>12.129512956774228</c:v>
                </c:pt>
                <c:pt idx="89">
                  <c:v>12.266476743549006</c:v>
                </c:pt>
                <c:pt idx="90">
                  <c:v>12.403440530323783</c:v>
                </c:pt>
                <c:pt idx="91">
                  <c:v>12.540404317098561</c:v>
                </c:pt>
                <c:pt idx="92">
                  <c:v>12.677368103873334</c:v>
                </c:pt>
                <c:pt idx="93">
                  <c:v>12.814331890648113</c:v>
                </c:pt>
                <c:pt idx="94">
                  <c:v>12.951295677422889</c:v>
                </c:pt>
                <c:pt idx="95">
                  <c:v>13.088259464197666</c:v>
                </c:pt>
                <c:pt idx="96">
                  <c:v>13.225223250972443</c:v>
                </c:pt>
                <c:pt idx="97">
                  <c:v>13.362187037747219</c:v>
                </c:pt>
                <c:pt idx="98">
                  <c:v>13.499150824521996</c:v>
                </c:pt>
                <c:pt idx="99">
                  <c:v>13.636114611296774</c:v>
                </c:pt>
                <c:pt idx="100">
                  <c:v>13.773078398071551</c:v>
                </c:pt>
                <c:pt idx="101">
                  <c:v>13.910042184846327</c:v>
                </c:pt>
                <c:pt idx="102">
                  <c:v>14.047005971621104</c:v>
                </c:pt>
                <c:pt idx="103">
                  <c:v>14.183969758395881</c:v>
                </c:pt>
                <c:pt idx="104">
                  <c:v>14.320933545170659</c:v>
                </c:pt>
                <c:pt idx="105">
                  <c:v>14.457897331945436</c:v>
                </c:pt>
                <c:pt idx="106">
                  <c:v>14.594861118720209</c:v>
                </c:pt>
                <c:pt idx="107">
                  <c:v>14.731824905494987</c:v>
                </c:pt>
                <c:pt idx="108">
                  <c:v>14.868788692269764</c:v>
                </c:pt>
                <c:pt idx="109">
                  <c:v>15.00575247904454</c:v>
                </c:pt>
                <c:pt idx="110">
                  <c:v>15.142716265819317</c:v>
                </c:pt>
                <c:pt idx="111">
                  <c:v>15.279680052594093</c:v>
                </c:pt>
                <c:pt idx="112">
                  <c:v>15.41664383936887</c:v>
                </c:pt>
                <c:pt idx="113">
                  <c:v>15.553607626143648</c:v>
                </c:pt>
                <c:pt idx="114">
                  <c:v>15.690571412918425</c:v>
                </c:pt>
                <c:pt idx="115">
                  <c:v>15.827535199693202</c:v>
                </c:pt>
                <c:pt idx="116">
                  <c:v>15.964498986467978</c:v>
                </c:pt>
                <c:pt idx="117">
                  <c:v>16.101462773242755</c:v>
                </c:pt>
                <c:pt idx="118">
                  <c:v>16.238426560017533</c:v>
                </c:pt>
                <c:pt idx="119">
                  <c:v>16.375390346792308</c:v>
                </c:pt>
                <c:pt idx="120">
                  <c:v>16.512354133567083</c:v>
                </c:pt>
                <c:pt idx="121">
                  <c:v>16.649317920341861</c:v>
                </c:pt>
                <c:pt idx="122">
                  <c:v>16.786281707116636</c:v>
                </c:pt>
                <c:pt idx="123">
                  <c:v>16.923245493891415</c:v>
                </c:pt>
                <c:pt idx="124">
                  <c:v>17.060209280666193</c:v>
                </c:pt>
                <c:pt idx="125">
                  <c:v>17.197173067440968</c:v>
                </c:pt>
                <c:pt idx="126">
                  <c:v>17.334136854215746</c:v>
                </c:pt>
                <c:pt idx="127">
                  <c:v>17.471100640990521</c:v>
                </c:pt>
                <c:pt idx="128">
                  <c:v>17.608064427765299</c:v>
                </c:pt>
                <c:pt idx="129">
                  <c:v>17.745028214540078</c:v>
                </c:pt>
                <c:pt idx="130">
                  <c:v>17.881992001314853</c:v>
                </c:pt>
                <c:pt idx="131">
                  <c:v>18.018955788089631</c:v>
                </c:pt>
                <c:pt idx="132">
                  <c:v>18.155919574864406</c:v>
                </c:pt>
                <c:pt idx="133">
                  <c:v>18.292883361639184</c:v>
                </c:pt>
                <c:pt idx="134">
                  <c:v>18.429847148413963</c:v>
                </c:pt>
                <c:pt idx="135">
                  <c:v>18.566810935188734</c:v>
                </c:pt>
                <c:pt idx="136">
                  <c:v>18.703774721963512</c:v>
                </c:pt>
                <c:pt idx="137">
                  <c:v>18.840738508738291</c:v>
                </c:pt>
                <c:pt idx="138">
                  <c:v>18.977702295513065</c:v>
                </c:pt>
                <c:pt idx="139">
                  <c:v>19.114666082287844</c:v>
                </c:pt>
                <c:pt idx="140">
                  <c:v>19.251629869062619</c:v>
                </c:pt>
                <c:pt idx="141">
                  <c:v>19.388593655837397</c:v>
                </c:pt>
                <c:pt idx="142">
                  <c:v>19.525557442612175</c:v>
                </c:pt>
                <c:pt idx="143">
                  <c:v>19.66252122938695</c:v>
                </c:pt>
                <c:pt idx="144">
                  <c:v>19.799485016161729</c:v>
                </c:pt>
                <c:pt idx="145">
                  <c:v>19.936448802936503</c:v>
                </c:pt>
                <c:pt idx="146">
                  <c:v>20.073412589711282</c:v>
                </c:pt>
                <c:pt idx="147">
                  <c:v>20.210376376486057</c:v>
                </c:pt>
                <c:pt idx="148">
                  <c:v>20.347340163260835</c:v>
                </c:pt>
                <c:pt idx="149">
                  <c:v>20.48430395003561</c:v>
                </c:pt>
                <c:pt idx="150">
                  <c:v>20.621267736810385</c:v>
                </c:pt>
                <c:pt idx="151">
                  <c:v>20.758231523585163</c:v>
                </c:pt>
                <c:pt idx="152">
                  <c:v>20.895195310359941</c:v>
                </c:pt>
                <c:pt idx="153">
                  <c:v>21.032159097134716</c:v>
                </c:pt>
                <c:pt idx="154">
                  <c:v>21.169122883909495</c:v>
                </c:pt>
                <c:pt idx="155">
                  <c:v>21.30608667068427</c:v>
                </c:pt>
                <c:pt idx="156">
                  <c:v>21.443050457459048</c:v>
                </c:pt>
                <c:pt idx="157">
                  <c:v>21.580014244233826</c:v>
                </c:pt>
                <c:pt idx="158">
                  <c:v>21.716978031008601</c:v>
                </c:pt>
                <c:pt idx="159">
                  <c:v>21.85394181778338</c:v>
                </c:pt>
                <c:pt idx="160">
                  <c:v>21.990905604558154</c:v>
                </c:pt>
                <c:pt idx="161">
                  <c:v>22.127869391332933</c:v>
                </c:pt>
                <c:pt idx="162">
                  <c:v>22.264833178107711</c:v>
                </c:pt>
                <c:pt idx="163">
                  <c:v>22.401796964882486</c:v>
                </c:pt>
                <c:pt idx="164">
                  <c:v>22.538760751657261</c:v>
                </c:pt>
                <c:pt idx="165">
                  <c:v>22.675724538432039</c:v>
                </c:pt>
                <c:pt idx="166">
                  <c:v>22.812688325206814</c:v>
                </c:pt>
                <c:pt idx="167">
                  <c:v>22.949652111981592</c:v>
                </c:pt>
                <c:pt idx="168">
                  <c:v>23.086615898756367</c:v>
                </c:pt>
                <c:pt idx="169">
                  <c:v>23.223579685531146</c:v>
                </c:pt>
                <c:pt idx="170">
                  <c:v>23.360543472305924</c:v>
                </c:pt>
                <c:pt idx="171">
                  <c:v>23.497507259080699</c:v>
                </c:pt>
                <c:pt idx="172">
                  <c:v>23.634471045855477</c:v>
                </c:pt>
                <c:pt idx="173">
                  <c:v>23.771434832630252</c:v>
                </c:pt>
                <c:pt idx="174">
                  <c:v>23.90839861940503</c:v>
                </c:pt>
                <c:pt idx="175">
                  <c:v>24.045362406179809</c:v>
                </c:pt>
                <c:pt idx="176">
                  <c:v>24.182326192954584</c:v>
                </c:pt>
                <c:pt idx="177">
                  <c:v>24.319289979729362</c:v>
                </c:pt>
                <c:pt idx="178">
                  <c:v>24.456253766504137</c:v>
                </c:pt>
                <c:pt idx="179">
                  <c:v>24.593217553278912</c:v>
                </c:pt>
                <c:pt idx="180">
                  <c:v>24.73018134005369</c:v>
                </c:pt>
                <c:pt idx="181">
                  <c:v>24.867145126828465</c:v>
                </c:pt>
                <c:pt idx="182">
                  <c:v>25.004108913603247</c:v>
                </c:pt>
                <c:pt idx="183">
                  <c:v>25.141072700378018</c:v>
                </c:pt>
                <c:pt idx="184">
                  <c:v>25.2780364871528</c:v>
                </c:pt>
                <c:pt idx="185">
                  <c:v>25.415000273927575</c:v>
                </c:pt>
                <c:pt idx="186">
                  <c:v>25.551964060702346</c:v>
                </c:pt>
                <c:pt idx="187">
                  <c:v>25.688927847477128</c:v>
                </c:pt>
                <c:pt idx="188">
                  <c:v>25.825891634251903</c:v>
                </c:pt>
                <c:pt idx="189">
                  <c:v>25.962855421026681</c:v>
                </c:pt>
                <c:pt idx="190">
                  <c:v>26.099819207801456</c:v>
                </c:pt>
                <c:pt idx="191">
                  <c:v>26.236782994576235</c:v>
                </c:pt>
                <c:pt idx="192">
                  <c:v>26.373746781351009</c:v>
                </c:pt>
                <c:pt idx="193">
                  <c:v>26.510710568125788</c:v>
                </c:pt>
                <c:pt idx="194">
                  <c:v>26.647674354900563</c:v>
                </c:pt>
                <c:pt idx="195">
                  <c:v>26.784638141675345</c:v>
                </c:pt>
                <c:pt idx="196">
                  <c:v>26.921601928450116</c:v>
                </c:pt>
                <c:pt idx="197">
                  <c:v>27.058565715224898</c:v>
                </c:pt>
                <c:pt idx="198">
                  <c:v>27.195529501999673</c:v>
                </c:pt>
                <c:pt idx="199">
                  <c:v>27.332493288774451</c:v>
                </c:pt>
                <c:pt idx="200">
                  <c:v>27.469457075549226</c:v>
                </c:pt>
                <c:pt idx="201">
                  <c:v>27.606420862324001</c:v>
                </c:pt>
                <c:pt idx="202">
                  <c:v>27.743384649098779</c:v>
                </c:pt>
                <c:pt idx="203">
                  <c:v>27.880348435873554</c:v>
                </c:pt>
                <c:pt idx="204">
                  <c:v>28.017312222648332</c:v>
                </c:pt>
                <c:pt idx="205">
                  <c:v>28.154276009423107</c:v>
                </c:pt>
                <c:pt idx="206">
                  <c:v>28.291239796197885</c:v>
                </c:pt>
                <c:pt idx="207">
                  <c:v>28.42820358297266</c:v>
                </c:pt>
                <c:pt idx="208">
                  <c:v>28.565167369747442</c:v>
                </c:pt>
                <c:pt idx="209">
                  <c:v>28.702131156522213</c:v>
                </c:pt>
                <c:pt idx="210">
                  <c:v>28.839094943296995</c:v>
                </c:pt>
                <c:pt idx="211">
                  <c:v>28.97605873007177</c:v>
                </c:pt>
                <c:pt idx="212">
                  <c:v>29.113022516846549</c:v>
                </c:pt>
                <c:pt idx="213">
                  <c:v>29.249986303621323</c:v>
                </c:pt>
                <c:pt idx="214">
                  <c:v>29.386950090396098</c:v>
                </c:pt>
                <c:pt idx="215">
                  <c:v>29.523913877170877</c:v>
                </c:pt>
                <c:pt idx="216">
                  <c:v>29.660877663945652</c:v>
                </c:pt>
                <c:pt idx="217">
                  <c:v>29.79784145072043</c:v>
                </c:pt>
                <c:pt idx="218">
                  <c:v>29.934805237495205</c:v>
                </c:pt>
                <c:pt idx="219">
                  <c:v>30.071769024269983</c:v>
                </c:pt>
                <c:pt idx="220">
                  <c:v>30.208732811044758</c:v>
                </c:pt>
                <c:pt idx="221">
                  <c:v>30.34569659781954</c:v>
                </c:pt>
                <c:pt idx="222">
                  <c:v>30.482660384594311</c:v>
                </c:pt>
                <c:pt idx="223">
                  <c:v>30.619624171369093</c:v>
                </c:pt>
                <c:pt idx="224">
                  <c:v>30.756587958143868</c:v>
                </c:pt>
                <c:pt idx="225">
                  <c:v>30.893551744918646</c:v>
                </c:pt>
                <c:pt idx="226">
                  <c:v>31.030515531693421</c:v>
                </c:pt>
                <c:pt idx="227">
                  <c:v>31.1674793184682</c:v>
                </c:pt>
                <c:pt idx="228">
                  <c:v>31.304443105242974</c:v>
                </c:pt>
                <c:pt idx="229">
                  <c:v>31.441406892017749</c:v>
                </c:pt>
                <c:pt idx="230">
                  <c:v>31.578370678792528</c:v>
                </c:pt>
                <c:pt idx="231">
                  <c:v>31.715334465567302</c:v>
                </c:pt>
                <c:pt idx="232">
                  <c:v>31.852298252342081</c:v>
                </c:pt>
                <c:pt idx="233">
                  <c:v>31.989262039116856</c:v>
                </c:pt>
                <c:pt idx="234">
                  <c:v>32.126225825891638</c:v>
                </c:pt>
                <c:pt idx="235">
                  <c:v>32.263189612666409</c:v>
                </c:pt>
                <c:pt idx="236">
                  <c:v>32.400153399441187</c:v>
                </c:pt>
                <c:pt idx="237">
                  <c:v>32.537117186215966</c:v>
                </c:pt>
                <c:pt idx="238">
                  <c:v>32.674080972990744</c:v>
                </c:pt>
                <c:pt idx="239">
                  <c:v>32.811044759765515</c:v>
                </c:pt>
                <c:pt idx="240">
                  <c:v>32.948008546540294</c:v>
                </c:pt>
                <c:pt idx="241">
                  <c:v>33.084972333315072</c:v>
                </c:pt>
                <c:pt idx="242">
                  <c:v>33.22193612008985</c:v>
                </c:pt>
                <c:pt idx="243">
                  <c:v>33.358899906864622</c:v>
                </c:pt>
                <c:pt idx="244">
                  <c:v>33.4958636936394</c:v>
                </c:pt>
                <c:pt idx="245">
                  <c:v>33.632827480414178</c:v>
                </c:pt>
                <c:pt idx="246">
                  <c:v>33.76979126718895</c:v>
                </c:pt>
                <c:pt idx="247">
                  <c:v>33.906755053963735</c:v>
                </c:pt>
                <c:pt idx="248">
                  <c:v>34.043718840738507</c:v>
                </c:pt>
                <c:pt idx="249">
                  <c:v>34.180682627513285</c:v>
                </c:pt>
                <c:pt idx="250">
                  <c:v>34.317646414288063</c:v>
                </c:pt>
                <c:pt idx="251">
                  <c:v>34.454610201062842</c:v>
                </c:pt>
                <c:pt idx="252">
                  <c:v>34.591573987837613</c:v>
                </c:pt>
                <c:pt idx="253">
                  <c:v>34.728537774612391</c:v>
                </c:pt>
                <c:pt idx="254">
                  <c:v>34.86550156138717</c:v>
                </c:pt>
                <c:pt idx="255">
                  <c:v>35.002465348161948</c:v>
                </c:pt>
                <c:pt idx="256">
                  <c:v>35.139429134936719</c:v>
                </c:pt>
                <c:pt idx="257">
                  <c:v>35.276392921711498</c:v>
                </c:pt>
                <c:pt idx="258">
                  <c:v>35.413356708486276</c:v>
                </c:pt>
                <c:pt idx="259">
                  <c:v>35.550320495261047</c:v>
                </c:pt>
                <c:pt idx="260">
                  <c:v>35.687284282035833</c:v>
                </c:pt>
                <c:pt idx="261">
                  <c:v>35.824248068810604</c:v>
                </c:pt>
                <c:pt idx="262">
                  <c:v>35.961211855585383</c:v>
                </c:pt>
                <c:pt idx="263">
                  <c:v>36.098175642360161</c:v>
                </c:pt>
                <c:pt idx="264">
                  <c:v>36.235139429134939</c:v>
                </c:pt>
                <c:pt idx="265">
                  <c:v>36.372103215909711</c:v>
                </c:pt>
                <c:pt idx="266">
                  <c:v>36.509067002684489</c:v>
                </c:pt>
                <c:pt idx="267">
                  <c:v>36.646030789459267</c:v>
                </c:pt>
                <c:pt idx="268">
                  <c:v>36.782994576234046</c:v>
                </c:pt>
                <c:pt idx="269">
                  <c:v>36.919958363008817</c:v>
                </c:pt>
                <c:pt idx="270">
                  <c:v>37.056922149783603</c:v>
                </c:pt>
                <c:pt idx="271">
                  <c:v>37.193885936558374</c:v>
                </c:pt>
                <c:pt idx="272">
                  <c:v>37.330849723333145</c:v>
                </c:pt>
                <c:pt idx="273">
                  <c:v>37.467813510107931</c:v>
                </c:pt>
                <c:pt idx="274">
                  <c:v>37.604777296882702</c:v>
                </c:pt>
                <c:pt idx="275">
                  <c:v>37.74174108365748</c:v>
                </c:pt>
                <c:pt idx="276">
                  <c:v>37.878704870432259</c:v>
                </c:pt>
                <c:pt idx="277">
                  <c:v>38.015668657207037</c:v>
                </c:pt>
                <c:pt idx="278">
                  <c:v>38.152632443981808</c:v>
                </c:pt>
                <c:pt idx="279">
                  <c:v>38.289596230756587</c:v>
                </c:pt>
                <c:pt idx="280">
                  <c:v>38.426560017531365</c:v>
                </c:pt>
                <c:pt idx="281">
                  <c:v>38.563523804306143</c:v>
                </c:pt>
                <c:pt idx="282">
                  <c:v>38.700487591080915</c:v>
                </c:pt>
                <c:pt idx="283">
                  <c:v>38.8374513778557</c:v>
                </c:pt>
                <c:pt idx="284">
                  <c:v>38.974415164630472</c:v>
                </c:pt>
                <c:pt idx="285">
                  <c:v>39.11137895140525</c:v>
                </c:pt>
                <c:pt idx="286">
                  <c:v>39.248342738180028</c:v>
                </c:pt>
                <c:pt idx="287">
                  <c:v>39.3853065249548</c:v>
                </c:pt>
                <c:pt idx="288">
                  <c:v>39.522270311729578</c:v>
                </c:pt>
                <c:pt idx="289">
                  <c:v>39.659234098504356</c:v>
                </c:pt>
                <c:pt idx="290">
                  <c:v>39.796197885279135</c:v>
                </c:pt>
                <c:pt idx="291">
                  <c:v>39.933161672053906</c:v>
                </c:pt>
                <c:pt idx="292">
                  <c:v>40.070125458828684</c:v>
                </c:pt>
                <c:pt idx="293">
                  <c:v>40.207089245603463</c:v>
                </c:pt>
                <c:pt idx="294">
                  <c:v>40.344053032378241</c:v>
                </c:pt>
                <c:pt idx="295">
                  <c:v>40.481016819153012</c:v>
                </c:pt>
                <c:pt idx="296">
                  <c:v>40.617980605927798</c:v>
                </c:pt>
                <c:pt idx="297">
                  <c:v>40.754944392702569</c:v>
                </c:pt>
                <c:pt idx="298">
                  <c:v>40.891908179477348</c:v>
                </c:pt>
                <c:pt idx="299">
                  <c:v>41.028871966252126</c:v>
                </c:pt>
                <c:pt idx="300">
                  <c:v>41.165835753026897</c:v>
                </c:pt>
                <c:pt idx="301">
                  <c:v>41.302799539801676</c:v>
                </c:pt>
                <c:pt idx="302">
                  <c:v>41.439763326576454</c:v>
                </c:pt>
                <c:pt idx="303">
                  <c:v>41.576727113351232</c:v>
                </c:pt>
                <c:pt idx="304">
                  <c:v>41.713690900126004</c:v>
                </c:pt>
                <c:pt idx="305">
                  <c:v>41.850654686900782</c:v>
                </c:pt>
                <c:pt idx="306">
                  <c:v>41.98761847367556</c:v>
                </c:pt>
                <c:pt idx="307">
                  <c:v>42.124582260450339</c:v>
                </c:pt>
                <c:pt idx="308">
                  <c:v>42.26154604722511</c:v>
                </c:pt>
                <c:pt idx="309">
                  <c:v>42.398509833999896</c:v>
                </c:pt>
                <c:pt idx="310">
                  <c:v>42.535473620774667</c:v>
                </c:pt>
                <c:pt idx="311">
                  <c:v>42.672437407549445</c:v>
                </c:pt>
                <c:pt idx="312">
                  <c:v>42.809401194324224</c:v>
                </c:pt>
                <c:pt idx="313">
                  <c:v>42.946364981099002</c:v>
                </c:pt>
                <c:pt idx="314">
                  <c:v>43.083328767873773</c:v>
                </c:pt>
                <c:pt idx="315">
                  <c:v>43.220292554648552</c:v>
                </c:pt>
                <c:pt idx="316">
                  <c:v>43.35725634142333</c:v>
                </c:pt>
                <c:pt idx="317">
                  <c:v>43.494220128198101</c:v>
                </c:pt>
                <c:pt idx="318">
                  <c:v>43.63118391497288</c:v>
                </c:pt>
                <c:pt idx="319">
                  <c:v>43.768147701747658</c:v>
                </c:pt>
                <c:pt idx="320">
                  <c:v>43.905111488522437</c:v>
                </c:pt>
                <c:pt idx="321">
                  <c:v>44.042075275297208</c:v>
                </c:pt>
                <c:pt idx="322">
                  <c:v>44.179039062071993</c:v>
                </c:pt>
                <c:pt idx="323">
                  <c:v>44.316002848846765</c:v>
                </c:pt>
                <c:pt idx="324">
                  <c:v>44.452966635621543</c:v>
                </c:pt>
                <c:pt idx="325">
                  <c:v>44.589930422396321</c:v>
                </c:pt>
                <c:pt idx="326">
                  <c:v>44.7268942091711</c:v>
                </c:pt>
                <c:pt idx="327">
                  <c:v>44.863857995945871</c:v>
                </c:pt>
                <c:pt idx="328">
                  <c:v>45.000821782720649</c:v>
                </c:pt>
                <c:pt idx="329">
                  <c:v>45.137785569495428</c:v>
                </c:pt>
                <c:pt idx="330">
                  <c:v>45.274749356270199</c:v>
                </c:pt>
                <c:pt idx="331">
                  <c:v>45.411713143044977</c:v>
                </c:pt>
                <c:pt idx="332">
                  <c:v>45.548676929819756</c:v>
                </c:pt>
                <c:pt idx="333">
                  <c:v>45.685640716594534</c:v>
                </c:pt>
                <c:pt idx="334">
                  <c:v>45.822604503369305</c:v>
                </c:pt>
                <c:pt idx="335">
                  <c:v>45.959568290144084</c:v>
                </c:pt>
                <c:pt idx="336">
                  <c:v>46.096532076918862</c:v>
                </c:pt>
                <c:pt idx="337">
                  <c:v>46.233495863693641</c:v>
                </c:pt>
                <c:pt idx="338">
                  <c:v>46.370459650468412</c:v>
                </c:pt>
                <c:pt idx="339">
                  <c:v>46.507423437243197</c:v>
                </c:pt>
                <c:pt idx="340">
                  <c:v>46.644387224017969</c:v>
                </c:pt>
                <c:pt idx="341">
                  <c:v>46.781351010792747</c:v>
                </c:pt>
                <c:pt idx="342">
                  <c:v>46.918314797567525</c:v>
                </c:pt>
                <c:pt idx="343">
                  <c:v>47.055278584342297</c:v>
                </c:pt>
                <c:pt idx="344">
                  <c:v>47.192242371117075</c:v>
                </c:pt>
                <c:pt idx="345">
                  <c:v>47.329206157891853</c:v>
                </c:pt>
                <c:pt idx="346">
                  <c:v>47.466169944666632</c:v>
                </c:pt>
                <c:pt idx="347">
                  <c:v>47.603133731441403</c:v>
                </c:pt>
                <c:pt idx="348">
                  <c:v>47.740097518216182</c:v>
                </c:pt>
                <c:pt idx="349">
                  <c:v>47.87706130499096</c:v>
                </c:pt>
                <c:pt idx="350">
                  <c:v>48.014025091765738</c:v>
                </c:pt>
                <c:pt idx="351">
                  <c:v>48.15098887854051</c:v>
                </c:pt>
                <c:pt idx="352">
                  <c:v>48.287952665315295</c:v>
                </c:pt>
                <c:pt idx="353">
                  <c:v>48.424916452090066</c:v>
                </c:pt>
                <c:pt idx="354">
                  <c:v>48.561880238864845</c:v>
                </c:pt>
                <c:pt idx="355">
                  <c:v>48.698844025639623</c:v>
                </c:pt>
                <c:pt idx="356">
                  <c:v>48.835807812414401</c:v>
                </c:pt>
                <c:pt idx="357">
                  <c:v>48.972771599189173</c:v>
                </c:pt>
                <c:pt idx="358">
                  <c:v>49.109735385963951</c:v>
                </c:pt>
                <c:pt idx="359">
                  <c:v>49.24669917273873</c:v>
                </c:pt>
                <c:pt idx="360">
                  <c:v>49.383662959513501</c:v>
                </c:pt>
                <c:pt idx="361">
                  <c:v>49.520626746288279</c:v>
                </c:pt>
                <c:pt idx="362">
                  <c:v>49.657590533063058</c:v>
                </c:pt>
                <c:pt idx="363">
                  <c:v>49.794554319837836</c:v>
                </c:pt>
                <c:pt idx="364">
                  <c:v>49.931518106612607</c:v>
                </c:pt>
                <c:pt idx="365">
                  <c:v>50.068481893387386</c:v>
                </c:pt>
                <c:pt idx="366">
                  <c:v>50.205445680162164</c:v>
                </c:pt>
                <c:pt idx="367">
                  <c:v>50.342409466936942</c:v>
                </c:pt>
                <c:pt idx="368">
                  <c:v>50.479373253711721</c:v>
                </c:pt>
                <c:pt idx="369">
                  <c:v>50.616337040486492</c:v>
                </c:pt>
                <c:pt idx="370">
                  <c:v>50.75330082726127</c:v>
                </c:pt>
                <c:pt idx="371">
                  <c:v>50.890264614036049</c:v>
                </c:pt>
                <c:pt idx="372">
                  <c:v>51.02722840081082</c:v>
                </c:pt>
                <c:pt idx="373">
                  <c:v>51.164192187585599</c:v>
                </c:pt>
                <c:pt idx="374">
                  <c:v>51.301155974360377</c:v>
                </c:pt>
                <c:pt idx="375">
                  <c:v>51.438119761135162</c:v>
                </c:pt>
                <c:pt idx="376">
                  <c:v>51.575083547909927</c:v>
                </c:pt>
                <c:pt idx="377">
                  <c:v>51.712047334684705</c:v>
                </c:pt>
                <c:pt idx="378">
                  <c:v>51.84901112145949</c:v>
                </c:pt>
                <c:pt idx="379">
                  <c:v>51.985974908234269</c:v>
                </c:pt>
                <c:pt idx="380">
                  <c:v>52.122938695009033</c:v>
                </c:pt>
                <c:pt idx="381">
                  <c:v>52.259902481783818</c:v>
                </c:pt>
                <c:pt idx="382">
                  <c:v>52.396866268558597</c:v>
                </c:pt>
                <c:pt idx="383">
                  <c:v>52.533830055333375</c:v>
                </c:pt>
                <c:pt idx="384">
                  <c:v>52.670793842108147</c:v>
                </c:pt>
                <c:pt idx="385">
                  <c:v>52.807757628882925</c:v>
                </c:pt>
                <c:pt idx="386">
                  <c:v>52.944721415657703</c:v>
                </c:pt>
                <c:pt idx="387">
                  <c:v>53.081685202432475</c:v>
                </c:pt>
                <c:pt idx="388">
                  <c:v>53.218648989207253</c:v>
                </c:pt>
                <c:pt idx="389">
                  <c:v>53.355612775982031</c:v>
                </c:pt>
                <c:pt idx="390">
                  <c:v>53.49257656275681</c:v>
                </c:pt>
                <c:pt idx="391">
                  <c:v>53.629540349531581</c:v>
                </c:pt>
                <c:pt idx="392">
                  <c:v>53.766504136306359</c:v>
                </c:pt>
                <c:pt idx="393">
                  <c:v>53.903467923081138</c:v>
                </c:pt>
                <c:pt idx="394">
                  <c:v>54.040431709855916</c:v>
                </c:pt>
                <c:pt idx="395">
                  <c:v>54.177395496630687</c:v>
                </c:pt>
                <c:pt idx="396">
                  <c:v>54.314359283405466</c:v>
                </c:pt>
                <c:pt idx="397">
                  <c:v>54.451323070180244</c:v>
                </c:pt>
                <c:pt idx="398">
                  <c:v>54.588286856955023</c:v>
                </c:pt>
                <c:pt idx="399">
                  <c:v>54.725250643729794</c:v>
                </c:pt>
                <c:pt idx="400">
                  <c:v>54.862214430504572</c:v>
                </c:pt>
                <c:pt idx="401">
                  <c:v>54.999178217279351</c:v>
                </c:pt>
                <c:pt idx="402">
                  <c:v>55.136142004054122</c:v>
                </c:pt>
                <c:pt idx="403">
                  <c:v>55.2731057908289</c:v>
                </c:pt>
                <c:pt idx="404">
                  <c:v>55.410069577603679</c:v>
                </c:pt>
                <c:pt idx="405">
                  <c:v>55.547033364378464</c:v>
                </c:pt>
                <c:pt idx="406">
                  <c:v>55.683997151153228</c:v>
                </c:pt>
                <c:pt idx="407">
                  <c:v>55.820960937928007</c:v>
                </c:pt>
                <c:pt idx="408">
                  <c:v>55.957924724702792</c:v>
                </c:pt>
                <c:pt idx="409">
                  <c:v>56.094888511477571</c:v>
                </c:pt>
                <c:pt idx="410">
                  <c:v>56.231852298252335</c:v>
                </c:pt>
                <c:pt idx="411">
                  <c:v>56.36881608502712</c:v>
                </c:pt>
                <c:pt idx="412">
                  <c:v>56.505779871801899</c:v>
                </c:pt>
                <c:pt idx="413">
                  <c:v>56.642743658576677</c:v>
                </c:pt>
                <c:pt idx="414">
                  <c:v>56.779707445351448</c:v>
                </c:pt>
                <c:pt idx="415">
                  <c:v>56.916671232126227</c:v>
                </c:pt>
                <c:pt idx="416">
                  <c:v>57.053635018901005</c:v>
                </c:pt>
                <c:pt idx="417">
                  <c:v>57.190598805675776</c:v>
                </c:pt>
                <c:pt idx="418">
                  <c:v>57.327562592450555</c:v>
                </c:pt>
                <c:pt idx="419">
                  <c:v>57.464526379225333</c:v>
                </c:pt>
                <c:pt idx="420">
                  <c:v>57.601490166000112</c:v>
                </c:pt>
                <c:pt idx="421">
                  <c:v>57.738453952774883</c:v>
                </c:pt>
                <c:pt idx="422">
                  <c:v>57.875417739549661</c:v>
                </c:pt>
                <c:pt idx="423">
                  <c:v>58.01238152632444</c:v>
                </c:pt>
                <c:pt idx="424">
                  <c:v>58.149345313099218</c:v>
                </c:pt>
                <c:pt idx="425">
                  <c:v>58.286309099873989</c:v>
                </c:pt>
                <c:pt idx="426">
                  <c:v>58.423272886648768</c:v>
                </c:pt>
                <c:pt idx="427">
                  <c:v>58.560236673423546</c:v>
                </c:pt>
                <c:pt idx="428">
                  <c:v>58.697200460198331</c:v>
                </c:pt>
                <c:pt idx="429">
                  <c:v>58.834164246973096</c:v>
                </c:pt>
                <c:pt idx="430">
                  <c:v>58.971128033747874</c:v>
                </c:pt>
                <c:pt idx="431">
                  <c:v>59.10809182052266</c:v>
                </c:pt>
                <c:pt idx="432">
                  <c:v>59.245055607297424</c:v>
                </c:pt>
                <c:pt idx="433">
                  <c:v>59.382019394072202</c:v>
                </c:pt>
                <c:pt idx="434">
                  <c:v>59.518983180846988</c:v>
                </c:pt>
                <c:pt idx="435">
                  <c:v>59.655946967621766</c:v>
                </c:pt>
                <c:pt idx="436">
                  <c:v>59.79291075439653</c:v>
                </c:pt>
                <c:pt idx="437">
                  <c:v>59.929874541171316</c:v>
                </c:pt>
                <c:pt idx="438">
                  <c:v>60.066838327946094</c:v>
                </c:pt>
                <c:pt idx="439">
                  <c:v>60.203802114720872</c:v>
                </c:pt>
                <c:pt idx="440">
                  <c:v>60.340765901495644</c:v>
                </c:pt>
                <c:pt idx="441">
                  <c:v>60.477729688270422</c:v>
                </c:pt>
                <c:pt idx="442">
                  <c:v>60.6146934750452</c:v>
                </c:pt>
                <c:pt idx="443">
                  <c:v>60.751657261819979</c:v>
                </c:pt>
                <c:pt idx="444">
                  <c:v>60.88862104859475</c:v>
                </c:pt>
                <c:pt idx="445">
                  <c:v>61.025584835369528</c:v>
                </c:pt>
                <c:pt idx="446">
                  <c:v>61.162548622144307</c:v>
                </c:pt>
                <c:pt idx="447">
                  <c:v>61.299512408919078</c:v>
                </c:pt>
                <c:pt idx="448">
                  <c:v>61.436476195693857</c:v>
                </c:pt>
                <c:pt idx="449">
                  <c:v>61.573439982468635</c:v>
                </c:pt>
                <c:pt idx="450">
                  <c:v>61.710403769243413</c:v>
                </c:pt>
                <c:pt idx="451">
                  <c:v>61.847367556018185</c:v>
                </c:pt>
                <c:pt idx="452">
                  <c:v>61.984331342792963</c:v>
                </c:pt>
                <c:pt idx="453">
                  <c:v>62.121295129567741</c:v>
                </c:pt>
                <c:pt idx="454">
                  <c:v>62.258258916342527</c:v>
                </c:pt>
                <c:pt idx="455">
                  <c:v>62.395222703117291</c:v>
                </c:pt>
                <c:pt idx="456">
                  <c:v>62.532186489892069</c:v>
                </c:pt>
                <c:pt idx="457">
                  <c:v>62.669150276666855</c:v>
                </c:pt>
                <c:pt idx="458">
                  <c:v>62.806114063441633</c:v>
                </c:pt>
                <c:pt idx="459">
                  <c:v>62.943077850216397</c:v>
                </c:pt>
                <c:pt idx="460">
                  <c:v>63.080041636991183</c:v>
                </c:pt>
                <c:pt idx="461">
                  <c:v>63.217005423765961</c:v>
                </c:pt>
                <c:pt idx="462">
                  <c:v>63.353969210540725</c:v>
                </c:pt>
                <c:pt idx="463">
                  <c:v>63.490932997315511</c:v>
                </c:pt>
                <c:pt idx="464">
                  <c:v>63.627896784090289</c:v>
                </c:pt>
                <c:pt idx="465">
                  <c:v>63.764860570865068</c:v>
                </c:pt>
                <c:pt idx="466">
                  <c:v>63.901824357639839</c:v>
                </c:pt>
                <c:pt idx="467">
                  <c:v>64.03878814441461</c:v>
                </c:pt>
                <c:pt idx="468">
                  <c:v>64.175751931189396</c:v>
                </c:pt>
                <c:pt idx="469">
                  <c:v>64.312715717964181</c:v>
                </c:pt>
                <c:pt idx="470">
                  <c:v>64.449679504738938</c:v>
                </c:pt>
                <c:pt idx="471">
                  <c:v>64.586643291513724</c:v>
                </c:pt>
                <c:pt idx="472">
                  <c:v>64.723607078288509</c:v>
                </c:pt>
                <c:pt idx="473">
                  <c:v>64.860570865063266</c:v>
                </c:pt>
                <c:pt idx="474">
                  <c:v>64.997534651838052</c:v>
                </c:pt>
                <c:pt idx="475">
                  <c:v>65.134498438612837</c:v>
                </c:pt>
                <c:pt idx="476">
                  <c:v>65.271462225387609</c:v>
                </c:pt>
                <c:pt idx="477">
                  <c:v>65.40842601216238</c:v>
                </c:pt>
                <c:pt idx="478">
                  <c:v>65.545389798937165</c:v>
                </c:pt>
                <c:pt idx="479">
                  <c:v>65.682353585711937</c:v>
                </c:pt>
                <c:pt idx="480">
                  <c:v>65.819317372486722</c:v>
                </c:pt>
                <c:pt idx="481">
                  <c:v>65.956281159261493</c:v>
                </c:pt>
                <c:pt idx="482">
                  <c:v>66.093244946036265</c:v>
                </c:pt>
                <c:pt idx="483">
                  <c:v>66.23020873281105</c:v>
                </c:pt>
                <c:pt idx="484">
                  <c:v>66.367172519585822</c:v>
                </c:pt>
                <c:pt idx="485">
                  <c:v>66.504136306360593</c:v>
                </c:pt>
                <c:pt idx="486">
                  <c:v>66.641100093135378</c:v>
                </c:pt>
                <c:pt idx="487">
                  <c:v>66.77806387991015</c:v>
                </c:pt>
                <c:pt idx="488">
                  <c:v>66.915027666684921</c:v>
                </c:pt>
                <c:pt idx="489">
                  <c:v>67.051991453459706</c:v>
                </c:pt>
                <c:pt idx="490">
                  <c:v>67.188955240234478</c:v>
                </c:pt>
                <c:pt idx="491">
                  <c:v>67.325919027009263</c:v>
                </c:pt>
                <c:pt idx="492">
                  <c:v>67.462882813784034</c:v>
                </c:pt>
                <c:pt idx="493">
                  <c:v>67.599846600558806</c:v>
                </c:pt>
                <c:pt idx="494">
                  <c:v>67.736810387333591</c:v>
                </c:pt>
                <c:pt idx="495">
                  <c:v>67.873774174108377</c:v>
                </c:pt>
                <c:pt idx="496">
                  <c:v>68.010737960883134</c:v>
                </c:pt>
                <c:pt idx="497">
                  <c:v>68.147701747657919</c:v>
                </c:pt>
                <c:pt idx="498">
                  <c:v>68.284665534432705</c:v>
                </c:pt>
                <c:pt idx="499">
                  <c:v>68.421629321207476</c:v>
                </c:pt>
                <c:pt idx="500">
                  <c:v>68.558593107982247</c:v>
                </c:pt>
                <c:pt idx="501">
                  <c:v>68.695556894757033</c:v>
                </c:pt>
                <c:pt idx="502">
                  <c:v>68.832520681531804</c:v>
                </c:pt>
                <c:pt idx="503">
                  <c:v>68.969484468306575</c:v>
                </c:pt>
                <c:pt idx="504">
                  <c:v>69.106448255081361</c:v>
                </c:pt>
                <c:pt idx="505">
                  <c:v>69.243412041856132</c:v>
                </c:pt>
                <c:pt idx="506">
                  <c:v>69.380375828630918</c:v>
                </c:pt>
                <c:pt idx="507">
                  <c:v>69.517339615405689</c:v>
                </c:pt>
                <c:pt idx="508">
                  <c:v>69.65430340218046</c:v>
                </c:pt>
                <c:pt idx="509">
                  <c:v>69.791267188955246</c:v>
                </c:pt>
                <c:pt idx="510">
                  <c:v>69.928230975730017</c:v>
                </c:pt>
                <c:pt idx="511">
                  <c:v>70.065194762504788</c:v>
                </c:pt>
                <c:pt idx="512">
                  <c:v>70.202158549279559</c:v>
                </c:pt>
                <c:pt idx="513">
                  <c:v>70.339122336054345</c:v>
                </c:pt>
                <c:pt idx="514">
                  <c:v>70.476086122829116</c:v>
                </c:pt>
                <c:pt idx="515">
                  <c:v>70.613049909603902</c:v>
                </c:pt>
                <c:pt idx="516">
                  <c:v>70.750013696378673</c:v>
                </c:pt>
                <c:pt idx="517">
                  <c:v>70.886977483153444</c:v>
                </c:pt>
                <c:pt idx="518">
                  <c:v>71.02394126992823</c:v>
                </c:pt>
                <c:pt idx="519">
                  <c:v>71.160905056703001</c:v>
                </c:pt>
                <c:pt idx="520">
                  <c:v>71.297868843477772</c:v>
                </c:pt>
                <c:pt idx="521">
                  <c:v>71.434832630252558</c:v>
                </c:pt>
                <c:pt idx="522">
                  <c:v>71.571796417027329</c:v>
                </c:pt>
                <c:pt idx="523">
                  <c:v>71.7087602038021</c:v>
                </c:pt>
                <c:pt idx="524">
                  <c:v>71.845723990576886</c:v>
                </c:pt>
                <c:pt idx="525">
                  <c:v>71.982687777351657</c:v>
                </c:pt>
                <c:pt idx="526">
                  <c:v>72.119651564126443</c:v>
                </c:pt>
                <c:pt idx="527">
                  <c:v>72.256615350901214</c:v>
                </c:pt>
                <c:pt idx="528">
                  <c:v>72.393579137675985</c:v>
                </c:pt>
                <c:pt idx="529">
                  <c:v>72.530542924450771</c:v>
                </c:pt>
                <c:pt idx="530">
                  <c:v>72.667506711225542</c:v>
                </c:pt>
                <c:pt idx="531">
                  <c:v>72.804470498000313</c:v>
                </c:pt>
                <c:pt idx="532">
                  <c:v>72.941434284775099</c:v>
                </c:pt>
                <c:pt idx="533">
                  <c:v>73.078398071549884</c:v>
                </c:pt>
                <c:pt idx="534">
                  <c:v>73.215361858324641</c:v>
                </c:pt>
                <c:pt idx="535">
                  <c:v>73.352325645099427</c:v>
                </c:pt>
                <c:pt idx="536">
                  <c:v>73.489289431874198</c:v>
                </c:pt>
                <c:pt idx="537">
                  <c:v>73.626253218648984</c:v>
                </c:pt>
                <c:pt idx="538">
                  <c:v>73.763217005423755</c:v>
                </c:pt>
                <c:pt idx="539">
                  <c:v>73.90018079219854</c:v>
                </c:pt>
                <c:pt idx="540">
                  <c:v>74.037144578973312</c:v>
                </c:pt>
                <c:pt idx="541">
                  <c:v>74.174108365748097</c:v>
                </c:pt>
                <c:pt idx="542">
                  <c:v>74.311072152522854</c:v>
                </c:pt>
                <c:pt idx="543">
                  <c:v>74.44803593929764</c:v>
                </c:pt>
                <c:pt idx="544">
                  <c:v>74.584999726072425</c:v>
                </c:pt>
                <c:pt idx="545">
                  <c:v>74.721963512847196</c:v>
                </c:pt>
                <c:pt idx="546">
                  <c:v>74.858927299621968</c:v>
                </c:pt>
                <c:pt idx="547">
                  <c:v>74.995891086396753</c:v>
                </c:pt>
                <c:pt idx="548">
                  <c:v>75.132854873171524</c:v>
                </c:pt>
                <c:pt idx="549">
                  <c:v>75.269818659946296</c:v>
                </c:pt>
                <c:pt idx="550">
                  <c:v>75.406782446721081</c:v>
                </c:pt>
                <c:pt idx="551">
                  <c:v>75.543746233495852</c:v>
                </c:pt>
                <c:pt idx="552">
                  <c:v>75.680710020270638</c:v>
                </c:pt>
                <c:pt idx="553">
                  <c:v>75.817673807045409</c:v>
                </c:pt>
                <c:pt idx="554">
                  <c:v>75.954637593820181</c:v>
                </c:pt>
                <c:pt idx="555">
                  <c:v>76.091601380594966</c:v>
                </c:pt>
                <c:pt idx="556">
                  <c:v>76.228565167369737</c:v>
                </c:pt>
                <c:pt idx="557">
                  <c:v>76.365528954144509</c:v>
                </c:pt>
                <c:pt idx="558">
                  <c:v>76.502492740919294</c:v>
                </c:pt>
                <c:pt idx="559">
                  <c:v>76.639456527694065</c:v>
                </c:pt>
                <c:pt idx="560">
                  <c:v>76.776420314468851</c:v>
                </c:pt>
                <c:pt idx="561">
                  <c:v>76.913384101243622</c:v>
                </c:pt>
                <c:pt idx="562">
                  <c:v>77.050347888018393</c:v>
                </c:pt>
                <c:pt idx="563">
                  <c:v>77.187311674793179</c:v>
                </c:pt>
                <c:pt idx="564">
                  <c:v>77.32427546156795</c:v>
                </c:pt>
                <c:pt idx="565">
                  <c:v>77.461239248342721</c:v>
                </c:pt>
                <c:pt idx="566">
                  <c:v>77.598203035117507</c:v>
                </c:pt>
                <c:pt idx="567">
                  <c:v>77.735166821892292</c:v>
                </c:pt>
                <c:pt idx="568">
                  <c:v>77.87213060866705</c:v>
                </c:pt>
                <c:pt idx="569">
                  <c:v>78.009094395441835</c:v>
                </c:pt>
                <c:pt idx="570">
                  <c:v>78.14605818221662</c:v>
                </c:pt>
                <c:pt idx="571">
                  <c:v>78.283021968991392</c:v>
                </c:pt>
                <c:pt idx="572">
                  <c:v>78.419985755766163</c:v>
                </c:pt>
                <c:pt idx="573">
                  <c:v>78.556949542540949</c:v>
                </c:pt>
                <c:pt idx="574">
                  <c:v>78.69391332931572</c:v>
                </c:pt>
                <c:pt idx="575">
                  <c:v>78.830877116090505</c:v>
                </c:pt>
                <c:pt idx="576">
                  <c:v>78.967840902865277</c:v>
                </c:pt>
                <c:pt idx="577">
                  <c:v>79.104804689640048</c:v>
                </c:pt>
                <c:pt idx="578">
                  <c:v>79.241768476414833</c:v>
                </c:pt>
                <c:pt idx="579">
                  <c:v>79.378732263189605</c:v>
                </c:pt>
                <c:pt idx="580">
                  <c:v>79.515696049964376</c:v>
                </c:pt>
                <c:pt idx="581">
                  <c:v>79.652659836739161</c:v>
                </c:pt>
                <c:pt idx="582">
                  <c:v>79.789623623513933</c:v>
                </c:pt>
                <c:pt idx="583">
                  <c:v>79.926587410288704</c:v>
                </c:pt>
                <c:pt idx="584">
                  <c:v>80.063551197063489</c:v>
                </c:pt>
                <c:pt idx="585">
                  <c:v>80.200514983838261</c:v>
                </c:pt>
                <c:pt idx="586">
                  <c:v>80.337478770613046</c:v>
                </c:pt>
                <c:pt idx="587">
                  <c:v>80.474442557387817</c:v>
                </c:pt>
                <c:pt idx="588">
                  <c:v>80.611406344162589</c:v>
                </c:pt>
                <c:pt idx="589">
                  <c:v>80.748370130937374</c:v>
                </c:pt>
                <c:pt idx="590">
                  <c:v>80.88533391771216</c:v>
                </c:pt>
                <c:pt idx="591">
                  <c:v>81.022297704486917</c:v>
                </c:pt>
                <c:pt idx="592">
                  <c:v>81.159261491261702</c:v>
                </c:pt>
                <c:pt idx="593">
                  <c:v>81.296225278036488</c:v>
                </c:pt>
                <c:pt idx="594">
                  <c:v>81.433189064811245</c:v>
                </c:pt>
                <c:pt idx="595">
                  <c:v>81.57015285158603</c:v>
                </c:pt>
                <c:pt idx="596">
                  <c:v>81.707116638360816</c:v>
                </c:pt>
                <c:pt idx="597">
                  <c:v>81.844080425135587</c:v>
                </c:pt>
                <c:pt idx="598">
                  <c:v>81.981044211910358</c:v>
                </c:pt>
                <c:pt idx="599">
                  <c:v>82.118007998685144</c:v>
                </c:pt>
                <c:pt idx="600">
                  <c:v>82.254971785459915</c:v>
                </c:pt>
                <c:pt idx="601">
                  <c:v>82.391935572234701</c:v>
                </c:pt>
                <c:pt idx="602">
                  <c:v>82.528899359009472</c:v>
                </c:pt>
                <c:pt idx="603">
                  <c:v>82.665863145784243</c:v>
                </c:pt>
                <c:pt idx="604">
                  <c:v>82.802826932559029</c:v>
                </c:pt>
                <c:pt idx="605">
                  <c:v>82.9397907193338</c:v>
                </c:pt>
                <c:pt idx="606">
                  <c:v>83.076754506108571</c:v>
                </c:pt>
                <c:pt idx="607">
                  <c:v>83.213718292883357</c:v>
                </c:pt>
                <c:pt idx="608">
                  <c:v>83.350682079658128</c:v>
                </c:pt>
                <c:pt idx="609">
                  <c:v>83.487645866432899</c:v>
                </c:pt>
                <c:pt idx="610">
                  <c:v>83.624609653207685</c:v>
                </c:pt>
                <c:pt idx="611">
                  <c:v>83.761573439982456</c:v>
                </c:pt>
                <c:pt idx="612">
                  <c:v>83.898537226757242</c:v>
                </c:pt>
                <c:pt idx="613">
                  <c:v>84.035501013532013</c:v>
                </c:pt>
                <c:pt idx="614">
                  <c:v>84.172464800306784</c:v>
                </c:pt>
                <c:pt idx="615">
                  <c:v>84.30942858708157</c:v>
                </c:pt>
                <c:pt idx="616">
                  <c:v>84.446392373856355</c:v>
                </c:pt>
                <c:pt idx="617">
                  <c:v>84.583356160631112</c:v>
                </c:pt>
                <c:pt idx="618">
                  <c:v>84.720319947405898</c:v>
                </c:pt>
                <c:pt idx="619">
                  <c:v>84.857283734180683</c:v>
                </c:pt>
                <c:pt idx="620">
                  <c:v>84.99424752095544</c:v>
                </c:pt>
                <c:pt idx="621">
                  <c:v>85.131211307730226</c:v>
                </c:pt>
                <c:pt idx="622">
                  <c:v>85.268175094505011</c:v>
                </c:pt>
                <c:pt idx="623">
                  <c:v>85.405138881279782</c:v>
                </c:pt>
                <c:pt idx="624">
                  <c:v>85.542102668054554</c:v>
                </c:pt>
                <c:pt idx="625">
                  <c:v>85.679066454829339</c:v>
                </c:pt>
                <c:pt idx="626">
                  <c:v>85.816030241604111</c:v>
                </c:pt>
                <c:pt idx="627">
                  <c:v>85.952994028378896</c:v>
                </c:pt>
                <c:pt idx="628">
                  <c:v>86.089957815153667</c:v>
                </c:pt>
                <c:pt idx="629">
                  <c:v>86.226921601928439</c:v>
                </c:pt>
                <c:pt idx="630">
                  <c:v>86.363885388703224</c:v>
                </c:pt>
                <c:pt idx="631">
                  <c:v>86.500849175477995</c:v>
                </c:pt>
                <c:pt idx="632">
                  <c:v>86.637812962252767</c:v>
                </c:pt>
                <c:pt idx="633">
                  <c:v>86.774776749027552</c:v>
                </c:pt>
                <c:pt idx="634">
                  <c:v>86.911740535802323</c:v>
                </c:pt>
                <c:pt idx="635">
                  <c:v>87.048704322577095</c:v>
                </c:pt>
                <c:pt idx="636">
                  <c:v>87.18566810935188</c:v>
                </c:pt>
                <c:pt idx="637">
                  <c:v>87.322631896126651</c:v>
                </c:pt>
                <c:pt idx="638">
                  <c:v>87.459595682901437</c:v>
                </c:pt>
                <c:pt idx="639">
                  <c:v>87.596559469676208</c:v>
                </c:pt>
                <c:pt idx="640">
                  <c:v>87.733523256450979</c:v>
                </c:pt>
                <c:pt idx="641">
                  <c:v>87.870487043225765</c:v>
                </c:pt>
                <c:pt idx="642">
                  <c:v>88.00745083000055</c:v>
                </c:pt>
                <c:pt idx="643">
                  <c:v>88.144414616775308</c:v>
                </c:pt>
                <c:pt idx="644">
                  <c:v>88.281378403550093</c:v>
                </c:pt>
                <c:pt idx="645">
                  <c:v>88.418342190324879</c:v>
                </c:pt>
                <c:pt idx="646">
                  <c:v>88.55530597709965</c:v>
                </c:pt>
                <c:pt idx="647">
                  <c:v>88.692269763874421</c:v>
                </c:pt>
                <c:pt idx="648">
                  <c:v>88.829233550649207</c:v>
                </c:pt>
                <c:pt idx="649">
                  <c:v>88.966197337423978</c:v>
                </c:pt>
                <c:pt idx="650">
                  <c:v>89.103161124198749</c:v>
                </c:pt>
                <c:pt idx="651">
                  <c:v>89.240124910973535</c:v>
                </c:pt>
                <c:pt idx="652">
                  <c:v>89.377088697748306</c:v>
                </c:pt>
                <c:pt idx="653">
                  <c:v>89.514052484523091</c:v>
                </c:pt>
                <c:pt idx="654">
                  <c:v>89.651016271297863</c:v>
                </c:pt>
                <c:pt idx="655">
                  <c:v>89.787980058072634</c:v>
                </c:pt>
                <c:pt idx="656">
                  <c:v>89.924943844847419</c:v>
                </c:pt>
                <c:pt idx="657">
                  <c:v>90.061907631622191</c:v>
                </c:pt>
                <c:pt idx="658">
                  <c:v>90.198871418396962</c:v>
                </c:pt>
                <c:pt idx="659">
                  <c:v>90.335835205171747</c:v>
                </c:pt>
                <c:pt idx="660">
                  <c:v>90.472798991946519</c:v>
                </c:pt>
                <c:pt idx="661">
                  <c:v>90.609762778721304</c:v>
                </c:pt>
                <c:pt idx="662">
                  <c:v>90.746726565496076</c:v>
                </c:pt>
                <c:pt idx="663">
                  <c:v>90.883690352270847</c:v>
                </c:pt>
                <c:pt idx="664">
                  <c:v>91.020654139045632</c:v>
                </c:pt>
                <c:pt idx="665">
                  <c:v>91.157617925820404</c:v>
                </c:pt>
                <c:pt idx="666">
                  <c:v>91.294581712595175</c:v>
                </c:pt>
                <c:pt idx="667">
                  <c:v>91.43154549936996</c:v>
                </c:pt>
                <c:pt idx="668">
                  <c:v>91.568509286144746</c:v>
                </c:pt>
                <c:pt idx="669">
                  <c:v>91.705473072919503</c:v>
                </c:pt>
                <c:pt idx="670">
                  <c:v>91.842436859694288</c:v>
                </c:pt>
                <c:pt idx="671">
                  <c:v>91.979400646469074</c:v>
                </c:pt>
                <c:pt idx="672">
                  <c:v>92.116364433243845</c:v>
                </c:pt>
                <c:pt idx="673">
                  <c:v>92.253328220018616</c:v>
                </c:pt>
                <c:pt idx="674">
                  <c:v>92.390292006793402</c:v>
                </c:pt>
                <c:pt idx="675">
                  <c:v>92.527255793568173</c:v>
                </c:pt>
                <c:pt idx="676">
                  <c:v>92.664219580342959</c:v>
                </c:pt>
                <c:pt idx="677">
                  <c:v>92.80118336711773</c:v>
                </c:pt>
                <c:pt idx="678">
                  <c:v>92.938147153892501</c:v>
                </c:pt>
                <c:pt idx="679">
                  <c:v>93.075110940667287</c:v>
                </c:pt>
                <c:pt idx="680">
                  <c:v>93.212074727442058</c:v>
                </c:pt>
                <c:pt idx="681">
                  <c:v>93.349038514216829</c:v>
                </c:pt>
                <c:pt idx="682">
                  <c:v>93.486002300991615</c:v>
                </c:pt>
                <c:pt idx="683">
                  <c:v>93.622966087766386</c:v>
                </c:pt>
                <c:pt idx="684">
                  <c:v>93.759929874541157</c:v>
                </c:pt>
                <c:pt idx="685">
                  <c:v>93.896893661315943</c:v>
                </c:pt>
                <c:pt idx="686">
                  <c:v>94.033857448090714</c:v>
                </c:pt>
                <c:pt idx="687">
                  <c:v>94.1708212348655</c:v>
                </c:pt>
                <c:pt idx="688">
                  <c:v>94.307785021640271</c:v>
                </c:pt>
                <c:pt idx="689">
                  <c:v>94.444748808415042</c:v>
                </c:pt>
                <c:pt idx="690">
                  <c:v>94.581712595189828</c:v>
                </c:pt>
                <c:pt idx="691">
                  <c:v>94.718676381964599</c:v>
                </c:pt>
                <c:pt idx="692">
                  <c:v>94.85564016873937</c:v>
                </c:pt>
                <c:pt idx="693">
                  <c:v>94.992603955514156</c:v>
                </c:pt>
                <c:pt idx="694">
                  <c:v>95.129567742288941</c:v>
                </c:pt>
                <c:pt idx="695">
                  <c:v>95.266531529063698</c:v>
                </c:pt>
                <c:pt idx="696">
                  <c:v>95.403495315838484</c:v>
                </c:pt>
                <c:pt idx="697">
                  <c:v>95.540459102613255</c:v>
                </c:pt>
                <c:pt idx="698">
                  <c:v>95.677422889388041</c:v>
                </c:pt>
                <c:pt idx="699">
                  <c:v>95.814386676162812</c:v>
                </c:pt>
                <c:pt idx="700">
                  <c:v>95.951350462937597</c:v>
                </c:pt>
                <c:pt idx="701">
                  <c:v>96.088314249712369</c:v>
                </c:pt>
                <c:pt idx="702">
                  <c:v>96.225278036487154</c:v>
                </c:pt>
                <c:pt idx="703">
                  <c:v>96.362241823261911</c:v>
                </c:pt>
                <c:pt idx="704">
                  <c:v>96.499205610036697</c:v>
                </c:pt>
                <c:pt idx="705">
                  <c:v>96.636169396811482</c:v>
                </c:pt>
                <c:pt idx="706">
                  <c:v>96.773133183586253</c:v>
                </c:pt>
                <c:pt idx="707">
                  <c:v>96.910096970361025</c:v>
                </c:pt>
                <c:pt idx="708">
                  <c:v>97.04706075713581</c:v>
                </c:pt>
                <c:pt idx="709">
                  <c:v>97.184024543910581</c:v>
                </c:pt>
                <c:pt idx="710">
                  <c:v>97.320988330685353</c:v>
                </c:pt>
                <c:pt idx="711">
                  <c:v>97.457952117460138</c:v>
                </c:pt>
                <c:pt idx="712">
                  <c:v>97.594915904234909</c:v>
                </c:pt>
                <c:pt idx="713">
                  <c:v>97.731879691009695</c:v>
                </c:pt>
                <c:pt idx="714">
                  <c:v>97.868843477784466</c:v>
                </c:pt>
                <c:pt idx="715">
                  <c:v>98.005807264559238</c:v>
                </c:pt>
                <c:pt idx="716">
                  <c:v>98.142771051334023</c:v>
                </c:pt>
                <c:pt idx="717">
                  <c:v>98.279734838108794</c:v>
                </c:pt>
                <c:pt idx="718">
                  <c:v>98.416698624883566</c:v>
                </c:pt>
                <c:pt idx="719">
                  <c:v>98.553662411658351</c:v>
                </c:pt>
                <c:pt idx="720">
                  <c:v>98.690626198433122</c:v>
                </c:pt>
                <c:pt idx="721">
                  <c:v>98.827589985207894</c:v>
                </c:pt>
                <c:pt idx="722">
                  <c:v>98.964553771982679</c:v>
                </c:pt>
                <c:pt idx="723">
                  <c:v>99.10151755875745</c:v>
                </c:pt>
                <c:pt idx="724">
                  <c:v>99.238481345532236</c:v>
                </c:pt>
                <c:pt idx="725">
                  <c:v>99.375445132307007</c:v>
                </c:pt>
                <c:pt idx="726">
                  <c:v>99.512408919081778</c:v>
                </c:pt>
                <c:pt idx="727">
                  <c:v>99.649372705856564</c:v>
                </c:pt>
                <c:pt idx="728">
                  <c:v>99.786336492631349</c:v>
                </c:pt>
                <c:pt idx="729">
                  <c:v>99.923300279406106</c:v>
                </c:pt>
              </c:numCache>
            </c:numRef>
          </c:xVal>
          <c:yVal>
            <c:numRef>
              <c:f>Gráficos!$AL$6:$AL$735</c:f>
              <c:numCache>
                <c:formatCode>0.0000</c:formatCode>
                <c:ptCount val="730"/>
                <c:pt idx="0">
                  <c:v>0.36462707865377508</c:v>
                </c:pt>
                <c:pt idx="1">
                  <c:v>0.36462707865377508</c:v>
                </c:pt>
                <c:pt idx="2">
                  <c:v>0.1355204471697915</c:v>
                </c:pt>
                <c:pt idx="3">
                  <c:v>0.1355204471697915</c:v>
                </c:pt>
                <c:pt idx="4">
                  <c:v>4.7167351392663918E-2</c:v>
                </c:pt>
                <c:pt idx="5">
                  <c:v>4.7167351392663918E-2</c:v>
                </c:pt>
                <c:pt idx="6">
                  <c:v>2.8831358947642265E-2</c:v>
                </c:pt>
                <c:pt idx="7">
                  <c:v>2.8831358947642265E-2</c:v>
                </c:pt>
                <c:pt idx="8">
                  <c:v>9.7224096077093668E-3</c:v>
                </c:pt>
                <c:pt idx="9">
                  <c:v>9.7224096077093668E-3</c:v>
                </c:pt>
                <c:pt idx="10">
                  <c:v>4.7684514227032126E-3</c:v>
                </c:pt>
                <c:pt idx="11">
                  <c:v>4.7183135793819738E-3</c:v>
                </c:pt>
                <c:pt idx="12">
                  <c:v>3.5245522802650454E-3</c:v>
                </c:pt>
                <c:pt idx="13">
                  <c:v>3.5245522802650454E-3</c:v>
                </c:pt>
                <c:pt idx="14">
                  <c:v>1.9062692588842447E-3</c:v>
                </c:pt>
                <c:pt idx="15">
                  <c:v>1.8581766654025139E-3</c:v>
                </c:pt>
                <c:pt idx="16">
                  <c:v>1.133404593212933E-3</c:v>
                </c:pt>
                <c:pt idx="17">
                  <c:v>1.133404593212933E-3</c:v>
                </c:pt>
                <c:pt idx="18">
                  <c:v>3.3858176813731717E-4</c:v>
                </c:pt>
                <c:pt idx="19">
                  <c:v>3.3858176813731717E-4</c:v>
                </c:pt>
                <c:pt idx="20">
                  <c:v>3.3787406693440891E-4</c:v>
                </c:pt>
                <c:pt idx="21">
                  <c:v>3.2193991482478465E-4</c:v>
                </c:pt>
                <c:pt idx="22">
                  <c:v>2.8958158916137731E-4</c:v>
                </c:pt>
                <c:pt idx="23">
                  <c:v>2.6983969747325901E-4</c:v>
                </c:pt>
                <c:pt idx="24">
                  <c:v>1.3900404253315733E-4</c:v>
                </c:pt>
                <c:pt idx="25">
                  <c:v>1.3900404253315733E-4</c:v>
                </c:pt>
                <c:pt idx="26">
                  <c:v>6.0859045052466513E-5</c:v>
                </c:pt>
                <c:pt idx="27">
                  <c:v>6.0859045052466513E-5</c:v>
                </c:pt>
                <c:pt idx="28">
                  <c:v>1.7408609251471745E-5</c:v>
                </c:pt>
                <c:pt idx="29">
                  <c:v>1.7408609251471745E-5</c:v>
                </c:pt>
                <c:pt idx="30">
                  <c:v>8.6390814224520989E-7</c:v>
                </c:pt>
                <c:pt idx="31">
                  <c:v>8.6390814224520989E-7</c:v>
                </c:pt>
                <c:pt idx="32">
                  <c:v>8.6390814224520989E-7</c:v>
                </c:pt>
                <c:pt idx="33">
                  <c:v>8.6390814224520989E-7</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numCache>
            </c:numRef>
          </c:yVal>
          <c:smooth val="0"/>
          <c:extLst>
            <c:ext xmlns:c16="http://schemas.microsoft.com/office/drawing/2014/chart" uri="{C3380CC4-5D6E-409C-BE32-E72D297353CC}">
              <c16:uniqueId val="{00000003-C44A-2B48-B3A1-3689637C58E0}"/>
            </c:ext>
          </c:extLst>
        </c:ser>
        <c:ser>
          <c:idx val="3"/>
          <c:order val="3"/>
          <c:tx>
            <c:strRef>
              <c:f>Gráficos!$V$13</c:f>
              <c:strCache>
                <c:ptCount val="1"/>
                <c:pt idx="0">
                  <c:v>Umbral alto de sedimentos</c:v>
                </c:pt>
              </c:strCache>
            </c:strRef>
          </c:tx>
          <c:spPr>
            <a:ln w="19050" cap="rnd">
              <a:solidFill>
                <a:srgbClr val="7030A0"/>
              </a:solidFill>
              <a:prstDash val="dash"/>
              <a:round/>
            </a:ln>
            <a:effectLst/>
          </c:spPr>
          <c:marker>
            <c:symbol val="none"/>
          </c:marker>
          <c:xVal>
            <c:numRef>
              <c:f>Gráficos!$U$14:$U$15</c:f>
              <c:numCache>
                <c:formatCode>0.0000</c:formatCode>
                <c:ptCount val="2"/>
                <c:pt idx="0">
                  <c:v>7.669972059387499E-2</c:v>
                </c:pt>
                <c:pt idx="1">
                  <c:v>99.923300279406106</c:v>
                </c:pt>
              </c:numCache>
            </c:numRef>
          </c:xVal>
          <c:yVal>
            <c:numRef>
              <c:f>Gráficos!$V$14:$V$15</c:f>
              <c:numCache>
                <c:formatCode>General</c:formatCode>
                <c:ptCount val="2"/>
                <c:pt idx="0">
                  <c:v>0.01</c:v>
                </c:pt>
                <c:pt idx="1">
                  <c:v>0.01</c:v>
                </c:pt>
              </c:numCache>
            </c:numRef>
          </c:yVal>
          <c:smooth val="0"/>
          <c:extLst>
            <c:ext xmlns:c16="http://schemas.microsoft.com/office/drawing/2014/chart" uri="{C3380CC4-5D6E-409C-BE32-E72D297353CC}">
              <c16:uniqueId val="{00000004-C44A-2B48-B3A1-3689637C58E0}"/>
            </c:ext>
          </c:extLst>
        </c:ser>
        <c:ser>
          <c:idx val="4"/>
          <c:order val="4"/>
          <c:tx>
            <c:strRef>
              <c:f>Gráficos!$V$17</c:f>
              <c:strCache>
                <c:ptCount val="1"/>
                <c:pt idx="0">
                  <c:v>Umbral bajo de sedimentos</c:v>
                </c:pt>
              </c:strCache>
            </c:strRef>
          </c:tx>
          <c:spPr>
            <a:ln w="19050" cap="rnd">
              <a:solidFill>
                <a:srgbClr val="C00000"/>
              </a:solidFill>
              <a:prstDash val="dash"/>
              <a:round/>
            </a:ln>
            <a:effectLst/>
          </c:spPr>
          <c:marker>
            <c:symbol val="none"/>
          </c:marker>
          <c:xVal>
            <c:numRef>
              <c:f>Gráficos!$U$18:$U$19</c:f>
              <c:numCache>
                <c:formatCode>0.0000</c:formatCode>
                <c:ptCount val="2"/>
                <c:pt idx="0">
                  <c:v>7.669972059387499E-2</c:v>
                </c:pt>
                <c:pt idx="1">
                  <c:v>99.923300279406106</c:v>
                </c:pt>
              </c:numCache>
            </c:numRef>
          </c:xVal>
          <c:yVal>
            <c:numRef>
              <c:f>Gráficos!$V$18:$V$19</c:f>
              <c:numCache>
                <c:formatCode>General</c:formatCode>
                <c:ptCount val="2"/>
                <c:pt idx="0">
                  <c:v>1.5E-3</c:v>
                </c:pt>
                <c:pt idx="1">
                  <c:v>1.5E-3</c:v>
                </c:pt>
              </c:numCache>
            </c:numRef>
          </c:yVal>
          <c:smooth val="0"/>
          <c:extLst>
            <c:ext xmlns:c16="http://schemas.microsoft.com/office/drawing/2014/chart" uri="{C3380CC4-5D6E-409C-BE32-E72D297353CC}">
              <c16:uniqueId val="{00000005-C44A-2B48-B3A1-3689637C58E0}"/>
            </c:ext>
          </c:extLst>
        </c:ser>
        <c:dLbls>
          <c:showLegendKey val="0"/>
          <c:showVal val="0"/>
          <c:showCatName val="0"/>
          <c:showSerName val="0"/>
          <c:showPercent val="0"/>
          <c:showBubbleSize val="0"/>
        </c:dLbls>
        <c:axId val="809718511"/>
        <c:axId val="809720159"/>
      </c:scatterChart>
      <c:valAx>
        <c:axId val="809718511"/>
        <c:scaling>
          <c:orientation val="minMax"/>
          <c:max val="100"/>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Probabilidad de Excedencia (%)</a:t>
                </a:r>
              </a:p>
            </c:rich>
          </c:tx>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20159"/>
        <c:crosses val="autoZero"/>
        <c:crossBetween val="midCat"/>
      </c:valAx>
      <c:valAx>
        <c:axId val="809720159"/>
        <c:scaling>
          <c:logBase val="10"/>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r>
                  <a:rPr lang="en-GB"/>
                  <a:t>Sedimentos (ton/ha)</a:t>
                </a:r>
              </a:p>
            </c:rich>
          </c:tx>
          <c:overlay val="0"/>
          <c:spPr>
            <a:noFill/>
            <a:ln>
              <a:noFill/>
            </a:ln>
            <a:effectLst/>
          </c:spPr>
        </c:title>
        <c:numFmt formatCode="0.0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crossAx val="809718511"/>
        <c:crosses val="autoZero"/>
        <c:crossBetween val="midCat"/>
      </c:valAx>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Gill Sans" panose="020B0502020104020203" pitchFamily="34" charset="-79"/>
              <a:ea typeface="+mn-ea"/>
              <a:cs typeface="Gill Sans" panose="020B0502020104020203" pitchFamily="34" charset="-79"/>
            </a:defRPr>
          </a:pPr>
          <a:endParaRPr lang="es-ES"/>
        </a:p>
      </c:txPr>
    </c:legend>
    <c:plotVisOnly val="1"/>
    <c:dispBlanksAs val="gap"/>
    <c:showDLblsOverMax val="0"/>
    <c:extLst/>
  </c:chart>
  <c:spPr>
    <a:solidFill>
      <a:schemeClr val="bg1"/>
    </a:solidFill>
    <a:ln w="9525" cap="flat" cmpd="sng" algn="ctr">
      <a:solidFill>
        <a:sysClr val="windowText" lastClr="000000"/>
      </a:solidFill>
      <a:round/>
    </a:ln>
    <a:effectLst/>
  </c:spPr>
  <c:txPr>
    <a:bodyPr/>
    <a:lstStyle/>
    <a:p>
      <a:pPr>
        <a:defRPr sz="1100" b="0" i="0">
          <a:latin typeface="Gill Sans" panose="020B0502020104020203" pitchFamily="34" charset="-79"/>
          <a:cs typeface="Gill Sans" panose="020B0502020104020203" pitchFamily="34" charset="-79"/>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5" Type="http://schemas.openxmlformats.org/officeDocument/2006/relationships/chart" Target="../charts/chart2.xml"/><Relationship Id="rId4"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3</xdr:col>
      <xdr:colOff>635000</xdr:colOff>
      <xdr:row>6</xdr:row>
      <xdr:rowOff>254000</xdr:rowOff>
    </xdr:from>
    <xdr:to>
      <xdr:col>12</xdr:col>
      <xdr:colOff>292100</xdr:colOff>
      <xdr:row>6</xdr:row>
      <xdr:rowOff>679564</xdr:rowOff>
    </xdr:to>
    <xdr:pic>
      <xdr:nvPicPr>
        <xdr:cNvPr id="2" name="Picture 1">
          <a:extLst>
            <a:ext uri="{FF2B5EF4-FFF2-40B4-BE49-F238E27FC236}">
              <a16:creationId xmlns:a16="http://schemas.microsoft.com/office/drawing/2014/main" id="{B66A3A8C-B3BF-804C-8679-8F49BA3191BE}"/>
            </a:ext>
          </a:extLst>
        </xdr:cNvPr>
        <xdr:cNvPicPr>
          <a:picLocks noChangeAspect="1"/>
        </xdr:cNvPicPr>
      </xdr:nvPicPr>
      <xdr:blipFill>
        <a:blip xmlns:r="http://schemas.openxmlformats.org/officeDocument/2006/relationships" r:embed="rId1"/>
        <a:stretch>
          <a:fillRect/>
        </a:stretch>
      </xdr:blipFill>
      <xdr:spPr>
        <a:xfrm>
          <a:off x="2070100" y="495300"/>
          <a:ext cx="7772400" cy="425564"/>
        </a:xfrm>
        <a:prstGeom prst="rect">
          <a:avLst/>
        </a:prstGeom>
      </xdr:spPr>
    </xdr:pic>
    <xdr:clientData/>
  </xdr:twoCellAnchor>
  <xdr:twoCellAnchor editAs="oneCell">
    <xdr:from>
      <xdr:col>3</xdr:col>
      <xdr:colOff>546100</xdr:colOff>
      <xdr:row>10</xdr:row>
      <xdr:rowOff>38100</xdr:rowOff>
    </xdr:from>
    <xdr:to>
      <xdr:col>12</xdr:col>
      <xdr:colOff>203200</xdr:colOff>
      <xdr:row>22</xdr:row>
      <xdr:rowOff>49251</xdr:rowOff>
    </xdr:to>
    <xdr:pic>
      <xdr:nvPicPr>
        <xdr:cNvPr id="6" name="Picture 5">
          <a:extLst>
            <a:ext uri="{FF2B5EF4-FFF2-40B4-BE49-F238E27FC236}">
              <a16:creationId xmlns:a16="http://schemas.microsoft.com/office/drawing/2014/main" id="{A7FA93D1-96A9-AF42-9DC4-CAFC3A9BC6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1200" y="2286000"/>
          <a:ext cx="7772400" cy="2297151"/>
        </a:xfrm>
        <a:prstGeom prst="rect">
          <a:avLst/>
        </a:prstGeom>
      </xdr:spPr>
    </xdr:pic>
    <xdr:clientData/>
  </xdr:twoCellAnchor>
  <xdr:twoCellAnchor editAs="oneCell">
    <xdr:from>
      <xdr:col>3</xdr:col>
      <xdr:colOff>642257</xdr:colOff>
      <xdr:row>6</xdr:row>
      <xdr:rowOff>1015093</xdr:rowOff>
    </xdr:from>
    <xdr:to>
      <xdr:col>11</xdr:col>
      <xdr:colOff>781050</xdr:colOff>
      <xdr:row>7</xdr:row>
      <xdr:rowOff>209551</xdr:rowOff>
    </xdr:to>
    <xdr:pic>
      <xdr:nvPicPr>
        <xdr:cNvPr id="3" name="Picture 2">
          <a:extLst>
            <a:ext uri="{FF2B5EF4-FFF2-40B4-BE49-F238E27FC236}">
              <a16:creationId xmlns:a16="http://schemas.microsoft.com/office/drawing/2014/main" id="{E17E4B57-A486-AB1F-FEBE-9B11AD9E97E1}"/>
            </a:ext>
          </a:extLst>
        </xdr:cNvPr>
        <xdr:cNvPicPr>
          <a:picLocks noChangeAspect="1"/>
        </xdr:cNvPicPr>
      </xdr:nvPicPr>
      <xdr:blipFill rotWithShape="1">
        <a:blip xmlns:r="http://schemas.openxmlformats.org/officeDocument/2006/relationships" r:embed="rId3"/>
        <a:srcRect t="1" r="30520" b="4998"/>
        <a:stretch/>
      </xdr:blipFill>
      <xdr:spPr>
        <a:xfrm>
          <a:off x="1950357" y="1250043"/>
          <a:ext cx="6742793" cy="41365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0</xdr:colOff>
      <xdr:row>23</xdr:row>
      <xdr:rowOff>0</xdr:rowOff>
    </xdr:from>
    <xdr:to>
      <xdr:col>15</xdr:col>
      <xdr:colOff>400050</xdr:colOff>
      <xdr:row>29</xdr:row>
      <xdr:rowOff>158750</xdr:rowOff>
    </xdr:to>
    <xdr:pic>
      <xdr:nvPicPr>
        <xdr:cNvPr id="13" name="Picture 12">
          <a:extLst>
            <a:ext uri="{FF2B5EF4-FFF2-40B4-BE49-F238E27FC236}">
              <a16:creationId xmlns:a16="http://schemas.microsoft.com/office/drawing/2014/main" id="{08C2CA97-30C4-3B4A-A416-CBD74D1B4A8B}"/>
            </a:ext>
          </a:extLst>
        </xdr:cNvPr>
        <xdr:cNvPicPr>
          <a:picLocks noChangeAspect="1"/>
        </xdr:cNvPicPr>
      </xdr:nvPicPr>
      <xdr:blipFill>
        <a:blip xmlns:r="http://schemas.openxmlformats.org/officeDocument/2006/relationships" r:embed="rId1">
          <a:duotone>
            <a:prstClr val="black"/>
            <a:schemeClr val="bg1">
              <a:lumMod val="85000"/>
              <a:tint val="45000"/>
              <a:satMod val="400000"/>
            </a:schemeClr>
          </a:duotone>
        </a:blip>
        <a:stretch>
          <a:fillRect/>
        </a:stretch>
      </xdr:blipFill>
      <xdr:spPr>
        <a:xfrm>
          <a:off x="10287000" y="4787900"/>
          <a:ext cx="1746250" cy="1365250"/>
        </a:xfrm>
        <a:prstGeom prst="rect">
          <a:avLst/>
        </a:prstGeom>
      </xdr:spPr>
    </xdr:pic>
    <xdr:clientData/>
  </xdr:twoCellAnchor>
  <xdr:twoCellAnchor editAs="oneCell">
    <xdr:from>
      <xdr:col>10</xdr:col>
      <xdr:colOff>0</xdr:colOff>
      <xdr:row>19</xdr:row>
      <xdr:rowOff>0</xdr:rowOff>
    </xdr:from>
    <xdr:to>
      <xdr:col>12</xdr:col>
      <xdr:colOff>69850</xdr:colOff>
      <xdr:row>25</xdr:row>
      <xdr:rowOff>95250</xdr:rowOff>
    </xdr:to>
    <xdr:pic>
      <xdr:nvPicPr>
        <xdr:cNvPr id="14" name="Picture 13">
          <a:extLst>
            <a:ext uri="{FF2B5EF4-FFF2-40B4-BE49-F238E27FC236}">
              <a16:creationId xmlns:a16="http://schemas.microsoft.com/office/drawing/2014/main" id="{D94348AD-7328-FE4D-AEC8-D2C9AD4D911C}"/>
            </a:ext>
          </a:extLst>
        </xdr:cNvPr>
        <xdr:cNvPicPr>
          <a:picLocks noChangeAspect="1"/>
        </xdr:cNvPicPr>
      </xdr:nvPicPr>
      <xdr:blipFill>
        <a:blip xmlns:r="http://schemas.openxmlformats.org/officeDocument/2006/relationships" r:embed="rId2">
          <a:grayscl/>
        </a:blip>
        <a:stretch>
          <a:fillRect/>
        </a:stretch>
      </xdr:blipFill>
      <xdr:spPr>
        <a:xfrm>
          <a:off x="8267700" y="4025900"/>
          <a:ext cx="1746250" cy="1365250"/>
        </a:xfrm>
        <a:prstGeom prst="rect">
          <a:avLst/>
        </a:prstGeom>
      </xdr:spPr>
    </xdr:pic>
    <xdr:clientData/>
  </xdr:twoCellAnchor>
  <xdr:twoCellAnchor editAs="oneCell">
    <xdr:from>
      <xdr:col>10</xdr:col>
      <xdr:colOff>0</xdr:colOff>
      <xdr:row>27</xdr:row>
      <xdr:rowOff>0</xdr:rowOff>
    </xdr:from>
    <xdr:to>
      <xdr:col>12</xdr:col>
      <xdr:colOff>69850</xdr:colOff>
      <xdr:row>33</xdr:row>
      <xdr:rowOff>6350</xdr:rowOff>
    </xdr:to>
    <xdr:pic>
      <xdr:nvPicPr>
        <xdr:cNvPr id="15" name="Picture 14">
          <a:extLst>
            <a:ext uri="{FF2B5EF4-FFF2-40B4-BE49-F238E27FC236}">
              <a16:creationId xmlns:a16="http://schemas.microsoft.com/office/drawing/2014/main" id="{2AB18489-E229-7440-BCA9-F19756306612}"/>
            </a:ext>
          </a:extLst>
        </xdr:cNvPr>
        <xdr:cNvPicPr>
          <a:picLocks noChangeAspect="1"/>
        </xdr:cNvPicPr>
      </xdr:nvPicPr>
      <xdr:blipFill>
        <a:blip xmlns:r="http://schemas.openxmlformats.org/officeDocument/2006/relationships" r:embed="rId3">
          <a:grayscl/>
        </a:blip>
        <a:stretch>
          <a:fillRect/>
        </a:stretch>
      </xdr:blipFill>
      <xdr:spPr>
        <a:xfrm>
          <a:off x="8267700" y="5549900"/>
          <a:ext cx="1746250" cy="1174750"/>
        </a:xfrm>
        <a:prstGeom prst="rect">
          <a:avLst/>
        </a:prstGeom>
      </xdr:spPr>
    </xdr:pic>
    <xdr:clientData/>
  </xdr:twoCellAnchor>
  <xdr:twoCellAnchor>
    <xdr:from>
      <xdr:col>9</xdr:col>
      <xdr:colOff>0</xdr:colOff>
      <xdr:row>36</xdr:row>
      <xdr:rowOff>0</xdr:rowOff>
    </xdr:from>
    <xdr:to>
      <xdr:col>21</xdr:col>
      <xdr:colOff>0</xdr:colOff>
      <xdr:row>58</xdr:row>
      <xdr:rowOff>0</xdr:rowOff>
    </xdr:to>
    <xdr:graphicFrame macro="">
      <xdr:nvGraphicFramePr>
        <xdr:cNvPr id="7" name="Chart 6">
          <a:extLst>
            <a:ext uri="{FF2B5EF4-FFF2-40B4-BE49-F238E27FC236}">
              <a16:creationId xmlns:a16="http://schemas.microsoft.com/office/drawing/2014/main" id="{EF0443A1-1369-6040-8B47-DD6EDC9975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0</xdr:colOff>
      <xdr:row>59</xdr:row>
      <xdr:rowOff>0</xdr:rowOff>
    </xdr:from>
    <xdr:to>
      <xdr:col>21</xdr:col>
      <xdr:colOff>0</xdr:colOff>
      <xdr:row>80</xdr:row>
      <xdr:rowOff>0</xdr:rowOff>
    </xdr:to>
    <xdr:graphicFrame macro="">
      <xdr:nvGraphicFramePr>
        <xdr:cNvPr id="8" name="Chart 7">
          <a:extLst>
            <a:ext uri="{FF2B5EF4-FFF2-40B4-BE49-F238E27FC236}">
              <a16:creationId xmlns:a16="http://schemas.microsoft.com/office/drawing/2014/main" id="{B1B71004-8385-8542-B98C-4610FCED8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4</xdr:row>
      <xdr:rowOff>0</xdr:rowOff>
    </xdr:from>
    <xdr:to>
      <xdr:col>5</xdr:col>
      <xdr:colOff>821944</xdr:colOff>
      <xdr:row>30</xdr:row>
      <xdr:rowOff>186436</xdr:rowOff>
    </xdr:to>
    <xdr:graphicFrame macro="">
      <xdr:nvGraphicFramePr>
        <xdr:cNvPr id="6" name="Chart 5">
          <a:extLst>
            <a:ext uri="{FF2B5EF4-FFF2-40B4-BE49-F238E27FC236}">
              <a16:creationId xmlns:a16="http://schemas.microsoft.com/office/drawing/2014/main" id="{42F791F2-93D6-5C41-A390-6FC4096332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4</xdr:row>
      <xdr:rowOff>0</xdr:rowOff>
    </xdr:from>
    <xdr:to>
      <xdr:col>11</xdr:col>
      <xdr:colOff>0</xdr:colOff>
      <xdr:row>30</xdr:row>
      <xdr:rowOff>186436</xdr:rowOff>
    </xdr:to>
    <xdr:graphicFrame macro="">
      <xdr:nvGraphicFramePr>
        <xdr:cNvPr id="7" name="Chart 6">
          <a:extLst>
            <a:ext uri="{FF2B5EF4-FFF2-40B4-BE49-F238E27FC236}">
              <a16:creationId xmlns:a16="http://schemas.microsoft.com/office/drawing/2014/main" id="{4E75EC68-A5CF-8B47-BBEC-81F33A8B06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32</xdr:row>
      <xdr:rowOff>0</xdr:rowOff>
    </xdr:from>
    <xdr:to>
      <xdr:col>5</xdr:col>
      <xdr:colOff>821944</xdr:colOff>
      <xdr:row>59</xdr:row>
      <xdr:rowOff>4572</xdr:rowOff>
    </xdr:to>
    <xdr:graphicFrame macro="">
      <xdr:nvGraphicFramePr>
        <xdr:cNvPr id="8" name="Chart 7">
          <a:extLst>
            <a:ext uri="{FF2B5EF4-FFF2-40B4-BE49-F238E27FC236}">
              <a16:creationId xmlns:a16="http://schemas.microsoft.com/office/drawing/2014/main" id="{4C49F725-DED1-0F4C-8AAD-E714EB6EDF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32</xdr:row>
      <xdr:rowOff>0</xdr:rowOff>
    </xdr:from>
    <xdr:to>
      <xdr:col>11</xdr:col>
      <xdr:colOff>0</xdr:colOff>
      <xdr:row>59</xdr:row>
      <xdr:rowOff>4572</xdr:rowOff>
    </xdr:to>
    <xdr:graphicFrame macro="">
      <xdr:nvGraphicFramePr>
        <xdr:cNvPr id="9" name="Chart 8">
          <a:extLst>
            <a:ext uri="{FF2B5EF4-FFF2-40B4-BE49-F238E27FC236}">
              <a16:creationId xmlns:a16="http://schemas.microsoft.com/office/drawing/2014/main" id="{4C2819C6-D4BA-2048-A7BB-D3B18458D0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4</xdr:row>
      <xdr:rowOff>0</xdr:rowOff>
    </xdr:from>
    <xdr:to>
      <xdr:col>16</xdr:col>
      <xdr:colOff>0</xdr:colOff>
      <xdr:row>30</xdr:row>
      <xdr:rowOff>173736</xdr:rowOff>
    </xdr:to>
    <xdr:graphicFrame macro="">
      <xdr:nvGraphicFramePr>
        <xdr:cNvPr id="10" name="Chart 9">
          <a:extLst>
            <a:ext uri="{FF2B5EF4-FFF2-40B4-BE49-F238E27FC236}">
              <a16:creationId xmlns:a16="http://schemas.microsoft.com/office/drawing/2014/main" id="{FC7995C4-B647-3A45-9913-E2F02D635F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0</xdr:colOff>
      <xdr:row>32</xdr:row>
      <xdr:rowOff>0</xdr:rowOff>
    </xdr:from>
    <xdr:to>
      <xdr:col>15</xdr:col>
      <xdr:colOff>822452</xdr:colOff>
      <xdr:row>59</xdr:row>
      <xdr:rowOff>4572</xdr:rowOff>
    </xdr:to>
    <xdr:graphicFrame macro="">
      <xdr:nvGraphicFramePr>
        <xdr:cNvPr id="11" name="Chart 10">
          <a:extLst>
            <a:ext uri="{FF2B5EF4-FFF2-40B4-BE49-F238E27FC236}">
              <a16:creationId xmlns:a16="http://schemas.microsoft.com/office/drawing/2014/main" id="{B7FA66B1-DC22-DC4D-A8BF-CBC3042B08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E7787-407E-214C-BAE5-59C39B96D70E}">
  <dimension ref="A1:AZ114"/>
  <sheetViews>
    <sheetView tabSelected="1" zoomScaleNormal="100" workbookViewId="0">
      <selection activeCell="L8" sqref="L8"/>
    </sheetView>
  </sheetViews>
  <sheetFormatPr baseColWidth="10" defaultColWidth="8.81640625" defaultRowHeight="14" x14ac:dyDescent="0.3"/>
  <cols>
    <col min="1" max="1" width="4.453125" style="2" customWidth="1"/>
    <col min="2" max="2" width="2.453125" style="2" customWidth="1"/>
    <col min="3" max="3" width="11.81640625" style="2" customWidth="1"/>
    <col min="4" max="14" width="11.81640625" style="3" customWidth="1"/>
    <col min="15" max="15" width="2.453125" style="3" customWidth="1"/>
    <col min="16" max="52" width="8.81640625" style="2"/>
    <col min="53" max="16384" width="8.81640625" style="3"/>
  </cols>
  <sheetData>
    <row r="1" spans="2:15" s="2" customFormat="1" x14ac:dyDescent="0.3"/>
    <row r="2" spans="2:15" s="2" customFormat="1" ht="4.5" customHeight="1" thickBot="1" x14ac:dyDescent="0.35"/>
    <row r="3" spans="2:15" s="2" customFormat="1" ht="14.5" hidden="1" thickBot="1" x14ac:dyDescent="0.35"/>
    <row r="4" spans="2:15" s="2" customFormat="1" ht="14.5" hidden="1" thickBot="1" x14ac:dyDescent="0.35"/>
    <row r="5" spans="2:15" s="2" customFormat="1" ht="14.5" hidden="1" thickBot="1" x14ac:dyDescent="0.35"/>
    <row r="6" spans="2:15" s="2" customFormat="1" ht="14.5" hidden="1" thickBot="1" x14ac:dyDescent="0.35"/>
    <row r="7" spans="2:15" s="2" customFormat="1" ht="96" customHeight="1" x14ac:dyDescent="0.3">
      <c r="B7" s="8"/>
      <c r="C7" s="9"/>
      <c r="D7" s="9"/>
      <c r="E7" s="9"/>
      <c r="F7" s="9"/>
      <c r="G7" s="9"/>
      <c r="H7" s="9"/>
      <c r="I7" s="9"/>
      <c r="J7" s="9"/>
      <c r="K7" s="9"/>
      <c r="L7" s="9"/>
      <c r="M7" s="9"/>
      <c r="N7" s="9"/>
      <c r="O7" s="10"/>
    </row>
    <row r="8" spans="2:15" s="2" customFormat="1" ht="32.25" customHeight="1" x14ac:dyDescent="0.3">
      <c r="B8" s="13"/>
      <c r="O8" s="14"/>
    </row>
    <row r="9" spans="2:15" x14ac:dyDescent="0.3">
      <c r="B9" s="186"/>
      <c r="C9" s="187"/>
      <c r="D9" s="119"/>
      <c r="E9" s="119"/>
      <c r="F9" s="119"/>
      <c r="G9" s="119"/>
      <c r="H9" s="119"/>
      <c r="I9" s="119"/>
      <c r="J9" s="119"/>
      <c r="K9" s="119"/>
      <c r="L9" s="119"/>
      <c r="M9" s="119"/>
      <c r="N9" s="119"/>
      <c r="O9" s="86"/>
    </row>
    <row r="10" spans="2:15" s="2" customFormat="1" x14ac:dyDescent="0.3">
      <c r="B10" s="88"/>
      <c r="C10" s="124"/>
      <c r="D10" s="125"/>
      <c r="E10" s="125"/>
      <c r="F10" s="125"/>
      <c r="G10" s="125"/>
      <c r="H10" s="125"/>
      <c r="I10" s="125"/>
      <c r="J10" s="125"/>
      <c r="K10" s="125"/>
      <c r="L10" s="125"/>
      <c r="M10" s="125"/>
      <c r="N10" s="125"/>
      <c r="O10" s="89"/>
    </row>
    <row r="11" spans="2:15" s="2" customFormat="1" x14ac:dyDescent="0.3">
      <c r="B11" s="88"/>
      <c r="C11" s="124"/>
      <c r="D11" s="125"/>
      <c r="E11" s="125"/>
      <c r="F11" s="125"/>
      <c r="G11" s="125"/>
      <c r="H11" s="125"/>
      <c r="I11" s="125"/>
      <c r="J11" s="125"/>
      <c r="K11" s="125"/>
      <c r="L11" s="125"/>
      <c r="M11" s="125"/>
      <c r="N11" s="125"/>
      <c r="O11" s="89"/>
    </row>
    <row r="12" spans="2:15" s="2" customFormat="1" x14ac:dyDescent="0.3">
      <c r="B12" s="88"/>
      <c r="C12" s="124"/>
      <c r="D12" s="125"/>
      <c r="E12" s="125"/>
      <c r="F12" s="125"/>
      <c r="G12" s="125"/>
      <c r="H12" s="125"/>
      <c r="I12" s="125"/>
      <c r="J12" s="125"/>
      <c r="K12" s="125"/>
      <c r="L12" s="125"/>
      <c r="M12" s="125"/>
      <c r="N12" s="125"/>
      <c r="O12" s="89"/>
    </row>
    <row r="13" spans="2:15" s="2" customFormat="1" x14ac:dyDescent="0.3">
      <c r="B13" s="88"/>
      <c r="C13" s="124"/>
      <c r="D13" s="125"/>
      <c r="E13" s="125"/>
      <c r="F13" s="125"/>
      <c r="G13" s="125"/>
      <c r="H13" s="125"/>
      <c r="I13" s="125"/>
      <c r="J13" s="125"/>
      <c r="K13" s="125"/>
      <c r="L13" s="125"/>
      <c r="M13" s="125"/>
      <c r="N13" s="125"/>
      <c r="O13" s="89"/>
    </row>
    <row r="14" spans="2:15" s="2" customFormat="1" x14ac:dyDescent="0.3">
      <c r="B14" s="88"/>
      <c r="C14" s="124"/>
      <c r="D14" s="125"/>
      <c r="E14" s="125"/>
      <c r="F14" s="125"/>
      <c r="G14" s="125"/>
      <c r="H14" s="125"/>
      <c r="I14" s="125"/>
      <c r="J14" s="125"/>
      <c r="K14" s="125"/>
      <c r="L14" s="125"/>
      <c r="M14" s="125"/>
      <c r="N14" s="125"/>
      <c r="O14" s="89"/>
    </row>
    <row r="15" spans="2:15" s="2" customFormat="1" x14ac:dyDescent="0.3">
      <c r="B15" s="88"/>
      <c r="C15" s="124"/>
      <c r="D15" s="125"/>
      <c r="E15" s="125"/>
      <c r="F15" s="125"/>
      <c r="G15" s="125"/>
      <c r="H15" s="125"/>
      <c r="I15" s="125"/>
      <c r="J15" s="125"/>
      <c r="K15" s="125"/>
      <c r="L15" s="125"/>
      <c r="M15" s="125"/>
      <c r="N15" s="125"/>
      <c r="O15" s="89"/>
    </row>
    <row r="16" spans="2:15" s="2" customFormat="1" x14ac:dyDescent="0.3">
      <c r="B16" s="88"/>
      <c r="C16" s="124"/>
      <c r="D16" s="125"/>
      <c r="E16" s="125"/>
      <c r="F16" s="125"/>
      <c r="G16" s="125"/>
      <c r="H16" s="125"/>
      <c r="I16" s="125"/>
      <c r="J16" s="125"/>
      <c r="K16" s="125"/>
      <c r="L16" s="125"/>
      <c r="M16" s="125"/>
      <c r="N16" s="125"/>
      <c r="O16" s="89"/>
    </row>
    <row r="17" spans="2:15" s="2" customFormat="1" x14ac:dyDescent="0.3">
      <c r="B17" s="88"/>
      <c r="C17" s="124"/>
      <c r="D17" s="125"/>
      <c r="E17" s="125"/>
      <c r="F17" s="125"/>
      <c r="G17" s="125"/>
      <c r="H17" s="125"/>
      <c r="I17" s="125"/>
      <c r="J17" s="125"/>
      <c r="K17" s="125"/>
      <c r="L17" s="125"/>
      <c r="M17" s="125"/>
      <c r="N17" s="125"/>
      <c r="O17" s="89"/>
    </row>
    <row r="18" spans="2:15" s="2" customFormat="1" x14ac:dyDescent="0.3">
      <c r="B18" s="88"/>
      <c r="C18" s="124"/>
      <c r="D18" s="125"/>
      <c r="E18" s="125"/>
      <c r="F18" s="125"/>
      <c r="G18" s="125"/>
      <c r="H18" s="125"/>
      <c r="I18" s="125"/>
      <c r="J18" s="125"/>
      <c r="K18" s="125"/>
      <c r="L18" s="125"/>
      <c r="M18" s="125"/>
      <c r="N18" s="125"/>
      <c r="O18" s="89"/>
    </row>
    <row r="19" spans="2:15" s="2" customFormat="1" x14ac:dyDescent="0.3">
      <c r="B19" s="88"/>
      <c r="C19" s="124"/>
      <c r="D19" s="125"/>
      <c r="E19" s="125"/>
      <c r="F19" s="125"/>
      <c r="G19" s="125"/>
      <c r="H19" s="125"/>
      <c r="I19" s="125"/>
      <c r="J19" s="125"/>
      <c r="K19" s="125"/>
      <c r="L19" s="125"/>
      <c r="M19" s="125"/>
      <c r="N19" s="125"/>
      <c r="O19" s="89"/>
    </row>
    <row r="20" spans="2:15" s="2" customFormat="1" x14ac:dyDescent="0.3">
      <c r="B20" s="88"/>
      <c r="C20" s="124"/>
      <c r="D20" s="125"/>
      <c r="E20" s="125"/>
      <c r="F20" s="125"/>
      <c r="G20" s="125"/>
      <c r="H20" s="125"/>
      <c r="I20" s="125"/>
      <c r="J20" s="125"/>
      <c r="K20" s="125"/>
      <c r="L20" s="125"/>
      <c r="M20" s="125"/>
      <c r="N20" s="125"/>
      <c r="O20" s="89"/>
    </row>
    <row r="21" spans="2:15" s="2" customFormat="1" x14ac:dyDescent="0.3">
      <c r="B21" s="88"/>
      <c r="C21" s="124"/>
      <c r="D21" s="125"/>
      <c r="E21" s="125"/>
      <c r="F21" s="125"/>
      <c r="G21" s="125"/>
      <c r="H21" s="125"/>
      <c r="I21" s="125"/>
      <c r="J21" s="125"/>
      <c r="K21" s="125"/>
      <c r="L21" s="125"/>
      <c r="M21" s="125"/>
      <c r="N21" s="125"/>
      <c r="O21" s="89"/>
    </row>
    <row r="22" spans="2:15" s="2" customFormat="1" x14ac:dyDescent="0.3">
      <c r="B22" s="88"/>
      <c r="C22" s="124"/>
      <c r="D22" s="125"/>
      <c r="E22" s="125"/>
      <c r="F22" s="125"/>
      <c r="G22" s="125"/>
      <c r="H22" s="125"/>
      <c r="I22" s="125"/>
      <c r="J22" s="125"/>
      <c r="K22" s="125"/>
      <c r="L22" s="125"/>
      <c r="M22" s="125"/>
      <c r="N22" s="125"/>
      <c r="O22" s="89"/>
    </row>
    <row r="23" spans="2:15" s="2" customFormat="1" ht="15" customHeight="1" x14ac:dyDescent="0.3">
      <c r="B23" s="88"/>
      <c r="C23" s="188" t="s">
        <v>83</v>
      </c>
      <c r="D23" s="188"/>
      <c r="E23" s="188"/>
      <c r="F23" s="188"/>
      <c r="G23" s="188"/>
      <c r="H23" s="188"/>
      <c r="I23" s="188"/>
      <c r="J23" s="188"/>
      <c r="K23" s="188"/>
      <c r="L23" s="188"/>
      <c r="M23" s="188"/>
      <c r="N23" s="188"/>
      <c r="O23" s="89"/>
    </row>
    <row r="24" spans="2:15" s="2" customFormat="1" ht="15" customHeight="1" x14ac:dyDescent="0.3">
      <c r="B24" s="88"/>
      <c r="C24" s="188"/>
      <c r="D24" s="188"/>
      <c r="E24" s="188"/>
      <c r="F24" s="188"/>
      <c r="G24" s="188"/>
      <c r="H24" s="188"/>
      <c r="I24" s="188"/>
      <c r="J24" s="188"/>
      <c r="K24" s="188"/>
      <c r="L24" s="188"/>
      <c r="M24" s="188"/>
      <c r="N24" s="188"/>
      <c r="O24" s="89"/>
    </row>
    <row r="25" spans="2:15" s="2" customFormat="1" ht="15" customHeight="1" x14ac:dyDescent="0.3">
      <c r="B25" s="88"/>
      <c r="C25" s="188"/>
      <c r="D25" s="188"/>
      <c r="E25" s="188"/>
      <c r="F25" s="188"/>
      <c r="G25" s="188"/>
      <c r="H25" s="188"/>
      <c r="I25" s="188"/>
      <c r="J25" s="188"/>
      <c r="K25" s="188"/>
      <c r="L25" s="188"/>
      <c r="M25" s="188"/>
      <c r="N25" s="188"/>
      <c r="O25" s="89"/>
    </row>
    <row r="26" spans="2:15" s="2" customFormat="1" ht="15" customHeight="1" x14ac:dyDescent="0.3">
      <c r="B26" s="88"/>
      <c r="C26" s="188"/>
      <c r="D26" s="188"/>
      <c r="E26" s="188"/>
      <c r="F26" s="188"/>
      <c r="G26" s="188"/>
      <c r="H26" s="188"/>
      <c r="I26" s="188"/>
      <c r="J26" s="188"/>
      <c r="K26" s="188"/>
      <c r="L26" s="188"/>
      <c r="M26" s="188"/>
      <c r="N26" s="188"/>
      <c r="O26" s="89"/>
    </row>
    <row r="27" spans="2:15" ht="15.5" x14ac:dyDescent="0.35">
      <c r="B27" s="13"/>
      <c r="C27" s="189" t="s">
        <v>40</v>
      </c>
      <c r="D27" s="189"/>
      <c r="E27" s="189"/>
      <c r="F27" s="189"/>
      <c r="G27" s="189"/>
      <c r="H27" s="189"/>
      <c r="I27" s="189"/>
      <c r="J27" s="189"/>
      <c r="K27" s="189"/>
      <c r="L27" s="189"/>
      <c r="M27" s="189"/>
      <c r="N27" s="189"/>
      <c r="O27" s="14"/>
    </row>
    <row r="28" spans="2:15" ht="15.5" x14ac:dyDescent="0.35">
      <c r="B28" s="13"/>
      <c r="C28" s="190"/>
      <c r="D28" s="190"/>
      <c r="E28" s="190"/>
      <c r="F28" s="190"/>
      <c r="G28" s="190"/>
      <c r="H28" s="190"/>
      <c r="I28" s="190"/>
      <c r="J28" s="190"/>
      <c r="K28" s="190"/>
      <c r="L28" s="190"/>
      <c r="M28" s="190"/>
      <c r="N28" s="190"/>
      <c r="O28" s="14"/>
    </row>
    <row r="29" spans="2:15" ht="15.5" x14ac:dyDescent="0.35">
      <c r="B29" s="13"/>
      <c r="C29" s="126"/>
      <c r="D29" s="127">
        <v>6.78</v>
      </c>
      <c r="E29" s="191" t="s">
        <v>119</v>
      </c>
      <c r="F29" s="190"/>
      <c r="G29" s="190"/>
      <c r="H29" s="190"/>
      <c r="I29" s="190"/>
      <c r="J29" s="190"/>
      <c r="K29" s="190"/>
      <c r="L29" s="190"/>
      <c r="M29" s="190"/>
      <c r="N29" s="190"/>
      <c r="O29" s="14"/>
    </row>
    <row r="30" spans="2:15" ht="15.5" x14ac:dyDescent="0.35">
      <c r="B30" s="13"/>
      <c r="C30" s="190"/>
      <c r="D30" s="190"/>
      <c r="E30" s="190"/>
      <c r="F30" s="190"/>
      <c r="G30" s="190"/>
      <c r="H30" s="190"/>
      <c r="I30" s="190"/>
      <c r="J30" s="190"/>
      <c r="K30" s="190"/>
      <c r="L30" s="190"/>
      <c r="M30" s="190"/>
      <c r="N30" s="190"/>
      <c r="O30" s="14"/>
    </row>
    <row r="31" spans="2:15" ht="15" customHeight="1" x14ac:dyDescent="0.3">
      <c r="B31" s="13"/>
      <c r="C31" s="184" t="s">
        <v>258</v>
      </c>
      <c r="D31" s="185"/>
      <c r="E31" s="185"/>
      <c r="F31" s="185"/>
      <c r="G31" s="185"/>
      <c r="H31" s="185"/>
      <c r="I31" s="185"/>
      <c r="J31" s="185"/>
      <c r="K31" s="185"/>
      <c r="L31" s="185"/>
      <c r="M31" s="185"/>
      <c r="N31" s="185"/>
      <c r="O31" s="14"/>
    </row>
    <row r="32" spans="2:15" ht="15" customHeight="1" x14ac:dyDescent="0.3">
      <c r="B32" s="13"/>
      <c r="C32" s="185"/>
      <c r="D32" s="185"/>
      <c r="E32" s="185"/>
      <c r="F32" s="185"/>
      <c r="G32" s="185"/>
      <c r="H32" s="185"/>
      <c r="I32" s="185"/>
      <c r="J32" s="185"/>
      <c r="K32" s="185"/>
      <c r="L32" s="185"/>
      <c r="M32" s="185"/>
      <c r="N32" s="185"/>
      <c r="O32" s="14"/>
    </row>
    <row r="33" spans="2:15" ht="15" customHeight="1" x14ac:dyDescent="0.3">
      <c r="B33" s="13"/>
      <c r="C33" s="185"/>
      <c r="D33" s="185"/>
      <c r="E33" s="185"/>
      <c r="F33" s="185"/>
      <c r="G33" s="185"/>
      <c r="H33" s="185"/>
      <c r="I33" s="185"/>
      <c r="J33" s="185"/>
      <c r="K33" s="185"/>
      <c r="L33" s="185"/>
      <c r="M33" s="185"/>
      <c r="N33" s="185"/>
      <c r="O33" s="14"/>
    </row>
    <row r="34" spans="2:15" ht="15" customHeight="1" x14ac:dyDescent="0.3">
      <c r="B34" s="13"/>
      <c r="C34" s="185"/>
      <c r="D34" s="185"/>
      <c r="E34" s="185"/>
      <c r="F34" s="185"/>
      <c r="G34" s="185"/>
      <c r="H34" s="185"/>
      <c r="I34" s="185"/>
      <c r="J34" s="185"/>
      <c r="K34" s="185"/>
      <c r="L34" s="185"/>
      <c r="M34" s="185"/>
      <c r="N34" s="185"/>
      <c r="O34" s="14"/>
    </row>
    <row r="35" spans="2:15" ht="15" customHeight="1" x14ac:dyDescent="0.3">
      <c r="B35" s="13"/>
      <c r="C35" s="185"/>
      <c r="D35" s="185"/>
      <c r="E35" s="185"/>
      <c r="F35" s="185"/>
      <c r="G35" s="185"/>
      <c r="H35" s="185"/>
      <c r="I35" s="185"/>
      <c r="J35" s="185"/>
      <c r="K35" s="185"/>
      <c r="L35" s="185"/>
      <c r="M35" s="185"/>
      <c r="N35" s="185"/>
      <c r="O35" s="14"/>
    </row>
    <row r="36" spans="2:15" ht="15" customHeight="1" x14ac:dyDescent="0.3">
      <c r="B36" s="13"/>
      <c r="C36" s="185"/>
      <c r="D36" s="185"/>
      <c r="E36" s="185"/>
      <c r="F36" s="185"/>
      <c r="G36" s="185"/>
      <c r="H36" s="185"/>
      <c r="I36" s="185"/>
      <c r="J36" s="185"/>
      <c r="K36" s="185"/>
      <c r="L36" s="185"/>
      <c r="M36" s="185"/>
      <c r="N36" s="185"/>
      <c r="O36" s="14"/>
    </row>
    <row r="37" spans="2:15" ht="15" customHeight="1" x14ac:dyDescent="0.3">
      <c r="B37" s="13"/>
      <c r="C37" s="185"/>
      <c r="D37" s="185"/>
      <c r="E37" s="185"/>
      <c r="F37" s="185"/>
      <c r="G37" s="185"/>
      <c r="H37" s="185"/>
      <c r="I37" s="185"/>
      <c r="J37" s="185"/>
      <c r="K37" s="185"/>
      <c r="L37" s="185"/>
      <c r="M37" s="185"/>
      <c r="N37" s="185"/>
      <c r="O37" s="14"/>
    </row>
    <row r="38" spans="2:15" ht="15" customHeight="1" x14ac:dyDescent="0.3">
      <c r="B38" s="13"/>
      <c r="C38" s="185"/>
      <c r="D38" s="185"/>
      <c r="E38" s="185"/>
      <c r="F38" s="185"/>
      <c r="G38" s="185"/>
      <c r="H38" s="185"/>
      <c r="I38" s="185"/>
      <c r="J38" s="185"/>
      <c r="K38" s="185"/>
      <c r="L38" s="185"/>
      <c r="M38" s="185"/>
      <c r="N38" s="185"/>
      <c r="O38" s="14"/>
    </row>
    <row r="39" spans="2:15" ht="15" customHeight="1" x14ac:dyDescent="0.3">
      <c r="B39" s="13"/>
      <c r="C39" s="185"/>
      <c r="D39" s="185"/>
      <c r="E39" s="185"/>
      <c r="F39" s="185"/>
      <c r="G39" s="185"/>
      <c r="H39" s="185"/>
      <c r="I39" s="185"/>
      <c r="J39" s="185"/>
      <c r="K39" s="185"/>
      <c r="L39" s="185"/>
      <c r="M39" s="185"/>
      <c r="N39" s="185"/>
      <c r="O39" s="14"/>
    </row>
    <row r="40" spans="2:15" ht="15" customHeight="1" x14ac:dyDescent="0.3">
      <c r="B40" s="13"/>
      <c r="C40" s="185"/>
      <c r="D40" s="185"/>
      <c r="E40" s="185"/>
      <c r="F40" s="185"/>
      <c r="G40" s="185"/>
      <c r="H40" s="185"/>
      <c r="I40" s="185"/>
      <c r="J40" s="185"/>
      <c r="K40" s="185"/>
      <c r="L40" s="185"/>
      <c r="M40" s="185"/>
      <c r="N40" s="185"/>
      <c r="O40" s="14"/>
    </row>
    <row r="41" spans="2:15" ht="15" customHeight="1" x14ac:dyDescent="0.3">
      <c r="B41" s="13"/>
      <c r="C41" s="185"/>
      <c r="D41" s="185"/>
      <c r="E41" s="185"/>
      <c r="F41" s="185"/>
      <c r="G41" s="185"/>
      <c r="H41" s="185"/>
      <c r="I41" s="185"/>
      <c r="J41" s="185"/>
      <c r="K41" s="185"/>
      <c r="L41" s="185"/>
      <c r="M41" s="185"/>
      <c r="N41" s="185"/>
      <c r="O41" s="80"/>
    </row>
    <row r="42" spans="2:15" ht="15" customHeight="1" x14ac:dyDescent="0.3">
      <c r="B42" s="13"/>
      <c r="C42" s="185"/>
      <c r="D42" s="185"/>
      <c r="E42" s="185"/>
      <c r="F42" s="185"/>
      <c r="G42" s="185"/>
      <c r="H42" s="185"/>
      <c r="I42" s="185"/>
      <c r="J42" s="185"/>
      <c r="K42" s="185"/>
      <c r="L42" s="185"/>
      <c r="M42" s="185"/>
      <c r="N42" s="185"/>
      <c r="O42" s="80"/>
    </row>
    <row r="43" spans="2:15" ht="15" customHeight="1" x14ac:dyDescent="0.3">
      <c r="B43" s="13"/>
      <c r="C43" s="185"/>
      <c r="D43" s="185"/>
      <c r="E43" s="185"/>
      <c r="F43" s="185"/>
      <c r="G43" s="185"/>
      <c r="H43" s="185"/>
      <c r="I43" s="185"/>
      <c r="J43" s="185"/>
      <c r="K43" s="185"/>
      <c r="L43" s="185"/>
      <c r="M43" s="185"/>
      <c r="N43" s="185"/>
      <c r="O43" s="80"/>
    </row>
    <row r="44" spans="2:15" ht="15" customHeight="1" x14ac:dyDescent="0.3">
      <c r="B44" s="13"/>
      <c r="C44" s="185"/>
      <c r="D44" s="185"/>
      <c r="E44" s="185"/>
      <c r="F44" s="185"/>
      <c r="G44" s="185"/>
      <c r="H44" s="185"/>
      <c r="I44" s="185"/>
      <c r="J44" s="185"/>
      <c r="K44" s="185"/>
      <c r="L44" s="185"/>
      <c r="M44" s="185"/>
      <c r="N44" s="185"/>
      <c r="O44" s="80"/>
    </row>
    <row r="45" spans="2:15" ht="15" customHeight="1" x14ac:dyDescent="0.3">
      <c r="B45" s="13"/>
      <c r="C45" s="185"/>
      <c r="D45" s="185"/>
      <c r="E45" s="185"/>
      <c r="F45" s="185"/>
      <c r="G45" s="185"/>
      <c r="H45" s="185"/>
      <c r="I45" s="185"/>
      <c r="J45" s="185"/>
      <c r="K45" s="185"/>
      <c r="L45" s="185"/>
      <c r="M45" s="185"/>
      <c r="N45" s="185"/>
      <c r="O45" s="80"/>
    </row>
    <row r="46" spans="2:15" ht="15" customHeight="1" x14ac:dyDescent="0.3">
      <c r="B46" s="13"/>
      <c r="C46" s="185"/>
      <c r="D46" s="185"/>
      <c r="E46" s="185"/>
      <c r="F46" s="185"/>
      <c r="G46" s="185"/>
      <c r="H46" s="185"/>
      <c r="I46" s="185"/>
      <c r="J46" s="185"/>
      <c r="K46" s="185"/>
      <c r="L46" s="185"/>
      <c r="M46" s="185"/>
      <c r="N46" s="185"/>
      <c r="O46" s="80"/>
    </row>
    <row r="47" spans="2:15" ht="15" customHeight="1" x14ac:dyDescent="0.3">
      <c r="B47" s="13"/>
      <c r="C47" s="185"/>
      <c r="D47" s="185"/>
      <c r="E47" s="185"/>
      <c r="F47" s="185"/>
      <c r="G47" s="185"/>
      <c r="H47" s="185"/>
      <c r="I47" s="185"/>
      <c r="J47" s="185"/>
      <c r="K47" s="185"/>
      <c r="L47" s="185"/>
      <c r="M47" s="185"/>
      <c r="N47" s="185"/>
      <c r="O47" s="14"/>
    </row>
    <row r="48" spans="2:15" ht="15" customHeight="1" x14ac:dyDescent="0.3">
      <c r="B48" s="13"/>
      <c r="C48" s="185"/>
      <c r="D48" s="185"/>
      <c r="E48" s="185"/>
      <c r="F48" s="185"/>
      <c r="G48" s="185"/>
      <c r="H48" s="185"/>
      <c r="I48" s="185"/>
      <c r="J48" s="185"/>
      <c r="K48" s="185"/>
      <c r="L48" s="185"/>
      <c r="M48" s="185"/>
      <c r="N48" s="185"/>
      <c r="O48" s="14"/>
    </row>
    <row r="49" spans="2:15" ht="15" customHeight="1" x14ac:dyDescent="0.3">
      <c r="B49" s="13"/>
      <c r="C49" s="185"/>
      <c r="D49" s="185"/>
      <c r="E49" s="185"/>
      <c r="F49" s="185"/>
      <c r="G49" s="185"/>
      <c r="H49" s="185"/>
      <c r="I49" s="185"/>
      <c r="J49" s="185"/>
      <c r="K49" s="185"/>
      <c r="L49" s="185"/>
      <c r="M49" s="185"/>
      <c r="N49" s="185"/>
      <c r="O49" s="14"/>
    </row>
    <row r="50" spans="2:15" ht="15" customHeight="1" x14ac:dyDescent="0.3">
      <c r="B50" s="13"/>
      <c r="C50" s="185"/>
      <c r="D50" s="185"/>
      <c r="E50" s="185"/>
      <c r="F50" s="185"/>
      <c r="G50" s="185"/>
      <c r="H50" s="185"/>
      <c r="I50" s="185"/>
      <c r="J50" s="185"/>
      <c r="K50" s="185"/>
      <c r="L50" s="185"/>
      <c r="M50" s="185"/>
      <c r="N50" s="185"/>
      <c r="O50" s="14"/>
    </row>
    <row r="51" spans="2:15" ht="15" customHeight="1" x14ac:dyDescent="0.3">
      <c r="B51" s="13"/>
      <c r="C51" s="185"/>
      <c r="D51" s="185"/>
      <c r="E51" s="185"/>
      <c r="F51" s="185"/>
      <c r="G51" s="185"/>
      <c r="H51" s="185"/>
      <c r="I51" s="185"/>
      <c r="J51" s="185"/>
      <c r="K51" s="185"/>
      <c r="L51" s="185"/>
      <c r="M51" s="185"/>
      <c r="N51" s="185"/>
      <c r="O51" s="14"/>
    </row>
    <row r="52" spans="2:15" ht="15" customHeight="1" x14ac:dyDescent="0.3">
      <c r="B52" s="13"/>
      <c r="C52" s="185"/>
      <c r="D52" s="185"/>
      <c r="E52" s="185"/>
      <c r="F52" s="185"/>
      <c r="G52" s="185"/>
      <c r="H52" s="185"/>
      <c r="I52" s="185"/>
      <c r="J52" s="185"/>
      <c r="K52" s="185"/>
      <c r="L52" s="185"/>
      <c r="M52" s="185"/>
      <c r="N52" s="185"/>
      <c r="O52" s="14"/>
    </row>
    <row r="53" spans="2:15" ht="15" customHeight="1" x14ac:dyDescent="0.3">
      <c r="B53" s="13"/>
      <c r="C53" s="185"/>
      <c r="D53" s="185"/>
      <c r="E53" s="185"/>
      <c r="F53" s="185"/>
      <c r="G53" s="185"/>
      <c r="H53" s="185"/>
      <c r="I53" s="185"/>
      <c r="J53" s="185"/>
      <c r="K53" s="185"/>
      <c r="L53" s="185"/>
      <c r="M53" s="185"/>
      <c r="N53" s="185"/>
      <c r="O53" s="14"/>
    </row>
    <row r="54" spans="2:15" ht="15" customHeight="1" x14ac:dyDescent="0.3">
      <c r="B54" s="13"/>
      <c r="C54" s="185"/>
      <c r="D54" s="185"/>
      <c r="E54" s="185"/>
      <c r="F54" s="185"/>
      <c r="G54" s="185"/>
      <c r="H54" s="185"/>
      <c r="I54" s="185"/>
      <c r="J54" s="185"/>
      <c r="K54" s="185"/>
      <c r="L54" s="185"/>
      <c r="M54" s="185"/>
      <c r="N54" s="185"/>
      <c r="O54" s="14"/>
    </row>
    <row r="55" spans="2:15" ht="15" customHeight="1" x14ac:dyDescent="0.3">
      <c r="B55" s="13"/>
      <c r="C55" s="185"/>
      <c r="D55" s="185"/>
      <c r="E55" s="185"/>
      <c r="F55" s="185"/>
      <c r="G55" s="185"/>
      <c r="H55" s="185"/>
      <c r="I55" s="185"/>
      <c r="J55" s="185"/>
      <c r="K55" s="185"/>
      <c r="L55" s="185"/>
      <c r="M55" s="185"/>
      <c r="N55" s="185"/>
      <c r="O55" s="14"/>
    </row>
    <row r="56" spans="2:15" ht="15" customHeight="1" x14ac:dyDescent="0.3">
      <c r="B56" s="13"/>
      <c r="C56" s="185"/>
      <c r="D56" s="185"/>
      <c r="E56" s="185"/>
      <c r="F56" s="185"/>
      <c r="G56" s="185"/>
      <c r="H56" s="185"/>
      <c r="I56" s="185"/>
      <c r="J56" s="185"/>
      <c r="K56" s="185"/>
      <c r="L56" s="185"/>
      <c r="M56" s="185"/>
      <c r="N56" s="185"/>
      <c r="O56" s="14"/>
    </row>
    <row r="57" spans="2:15" ht="15" customHeight="1" x14ac:dyDescent="0.3">
      <c r="B57" s="13"/>
      <c r="C57" s="185"/>
      <c r="D57" s="185"/>
      <c r="E57" s="185"/>
      <c r="F57" s="185"/>
      <c r="G57" s="185"/>
      <c r="H57" s="185"/>
      <c r="I57" s="185"/>
      <c r="J57" s="185"/>
      <c r="K57" s="185"/>
      <c r="L57" s="185"/>
      <c r="M57" s="185"/>
      <c r="N57" s="185"/>
      <c r="O57" s="14"/>
    </row>
    <row r="58" spans="2:15" ht="15" customHeight="1" x14ac:dyDescent="0.3">
      <c r="B58" s="13"/>
      <c r="C58" s="185"/>
      <c r="D58" s="185"/>
      <c r="E58" s="185"/>
      <c r="F58" s="185"/>
      <c r="G58" s="185"/>
      <c r="H58" s="185"/>
      <c r="I58" s="185"/>
      <c r="J58" s="185"/>
      <c r="K58" s="185"/>
      <c r="L58" s="185"/>
      <c r="M58" s="185"/>
      <c r="N58" s="185"/>
      <c r="O58" s="14"/>
    </row>
    <row r="59" spans="2:15" ht="15" customHeight="1" x14ac:dyDescent="0.3">
      <c r="B59" s="13"/>
      <c r="C59" s="185"/>
      <c r="D59" s="185"/>
      <c r="E59" s="185"/>
      <c r="F59" s="185"/>
      <c r="G59" s="185"/>
      <c r="H59" s="185"/>
      <c r="I59" s="185"/>
      <c r="J59" s="185"/>
      <c r="K59" s="185"/>
      <c r="L59" s="185"/>
      <c r="M59" s="185"/>
      <c r="N59" s="185"/>
      <c r="O59" s="14"/>
    </row>
    <row r="60" spans="2:15" s="2" customFormat="1" ht="15" customHeight="1" x14ac:dyDescent="0.3">
      <c r="B60" s="13"/>
      <c r="C60" s="185"/>
      <c r="D60" s="185"/>
      <c r="E60" s="185"/>
      <c r="F60" s="185"/>
      <c r="G60" s="185"/>
      <c r="H60" s="185"/>
      <c r="I60" s="185"/>
      <c r="J60" s="185"/>
      <c r="K60" s="185"/>
      <c r="L60" s="185"/>
      <c r="M60" s="185"/>
      <c r="N60" s="185"/>
      <c r="O60" s="14"/>
    </row>
    <row r="61" spans="2:15" s="2" customFormat="1" ht="14.5" thickBot="1" x14ac:dyDescent="0.35">
      <c r="B61" s="25"/>
      <c r="C61" s="1"/>
      <c r="D61" s="1"/>
      <c r="E61" s="1"/>
      <c r="F61" s="1"/>
      <c r="G61" s="1"/>
      <c r="H61" s="1"/>
      <c r="I61" s="1"/>
      <c r="J61" s="1"/>
      <c r="K61" s="1"/>
      <c r="L61" s="1"/>
      <c r="M61" s="1"/>
      <c r="N61" s="1"/>
      <c r="O61" s="26"/>
    </row>
    <row r="62" spans="2:15" s="2" customFormat="1" x14ac:dyDescent="0.3"/>
    <row r="63" spans="2:15" s="2" customFormat="1" x14ac:dyDescent="0.3"/>
    <row r="64" spans="2:15" s="2" customFormat="1" x14ac:dyDescent="0.3"/>
    <row r="65" s="2" customFormat="1" x14ac:dyDescent="0.3"/>
    <row r="66" s="2" customFormat="1" x14ac:dyDescent="0.3"/>
    <row r="67" s="2" customFormat="1" x14ac:dyDescent="0.3"/>
    <row r="68" s="2" customFormat="1" x14ac:dyDescent="0.3"/>
    <row r="69" s="2" customFormat="1" x14ac:dyDescent="0.3"/>
    <row r="70" s="2" customFormat="1" x14ac:dyDescent="0.3"/>
    <row r="71" s="2" customFormat="1" x14ac:dyDescent="0.3"/>
    <row r="72" s="2" customFormat="1" x14ac:dyDescent="0.3"/>
    <row r="73" s="2" customFormat="1" x14ac:dyDescent="0.3"/>
    <row r="74" s="2" customFormat="1" x14ac:dyDescent="0.3"/>
    <row r="75" s="2" customFormat="1" x14ac:dyDescent="0.3"/>
    <row r="76" s="2" customFormat="1" x14ac:dyDescent="0.3"/>
    <row r="77" s="2" customFormat="1" x14ac:dyDescent="0.3"/>
    <row r="78" s="2" customFormat="1" x14ac:dyDescent="0.3"/>
    <row r="79" s="2" customFormat="1" x14ac:dyDescent="0.3"/>
    <row r="80" s="2" customFormat="1" x14ac:dyDescent="0.3"/>
    <row r="81" s="2" customFormat="1" x14ac:dyDescent="0.3"/>
    <row r="82" s="2" customFormat="1" x14ac:dyDescent="0.3"/>
    <row r="83" s="2" customFormat="1" x14ac:dyDescent="0.3"/>
    <row r="84" s="2" customFormat="1" x14ac:dyDescent="0.3"/>
    <row r="85" s="2" customFormat="1" x14ac:dyDescent="0.3"/>
    <row r="86" s="2" customFormat="1" x14ac:dyDescent="0.3"/>
    <row r="87" s="2" customFormat="1" x14ac:dyDescent="0.3"/>
    <row r="88" s="2" customFormat="1" x14ac:dyDescent="0.3"/>
    <row r="89" s="2" customFormat="1" x14ac:dyDescent="0.3"/>
    <row r="90" s="2" customFormat="1" x14ac:dyDescent="0.3"/>
    <row r="91" s="2" customFormat="1" x14ac:dyDescent="0.3"/>
    <row r="92" s="2" customFormat="1" x14ac:dyDescent="0.3"/>
    <row r="93" s="2" customFormat="1" x14ac:dyDescent="0.3"/>
    <row r="94" s="2" customFormat="1" x14ac:dyDescent="0.3"/>
    <row r="95" s="2" customFormat="1" x14ac:dyDescent="0.3"/>
    <row r="96" s="2" customFormat="1" x14ac:dyDescent="0.3"/>
    <row r="97" s="2" customFormat="1" x14ac:dyDescent="0.3"/>
    <row r="98" s="2" customFormat="1" x14ac:dyDescent="0.3"/>
    <row r="99" s="2" customFormat="1" x14ac:dyDescent="0.3"/>
    <row r="100" s="2" customFormat="1" x14ac:dyDescent="0.3"/>
    <row r="101" s="2" customFormat="1" x14ac:dyDescent="0.3"/>
    <row r="102" s="2" customFormat="1" x14ac:dyDescent="0.3"/>
    <row r="103" s="2" customFormat="1" x14ac:dyDescent="0.3"/>
    <row r="104" s="2" customFormat="1" x14ac:dyDescent="0.3"/>
    <row r="105" s="2" customFormat="1" x14ac:dyDescent="0.3"/>
    <row r="106" s="2" customFormat="1" x14ac:dyDescent="0.3"/>
    <row r="107" s="2" customFormat="1" x14ac:dyDescent="0.3"/>
    <row r="108" s="2" customFormat="1" x14ac:dyDescent="0.3"/>
    <row r="109" s="2" customFormat="1" x14ac:dyDescent="0.3"/>
    <row r="110" s="2" customFormat="1" x14ac:dyDescent="0.3"/>
    <row r="111" s="2" customFormat="1" x14ac:dyDescent="0.3"/>
    <row r="112" s="2" customFormat="1" x14ac:dyDescent="0.3"/>
    <row r="113" s="2" customFormat="1" x14ac:dyDescent="0.3"/>
    <row r="114" s="2" customFormat="1" x14ac:dyDescent="0.3"/>
  </sheetData>
  <sheetProtection sheet="1" objects="1" scenarios="1"/>
  <mergeCells count="7">
    <mergeCell ref="C31:N60"/>
    <mergeCell ref="B9:C9"/>
    <mergeCell ref="C23:N26"/>
    <mergeCell ref="C27:N27"/>
    <mergeCell ref="C28:N28"/>
    <mergeCell ref="E29:N29"/>
    <mergeCell ref="C30:N30"/>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8AA85-E18E-9E45-AAF2-0C9B744E2C0D}">
  <dimension ref="A1:AE885"/>
  <sheetViews>
    <sheetView zoomScaleNormal="100" workbookViewId="0">
      <selection activeCell="C3" sqref="C3:L3"/>
    </sheetView>
  </sheetViews>
  <sheetFormatPr baseColWidth="10" defaultColWidth="10.81640625" defaultRowHeight="14" x14ac:dyDescent="0.3"/>
  <cols>
    <col min="1" max="1" width="10.81640625" style="2"/>
    <col min="2" max="2" width="2.453125" style="2" customWidth="1"/>
    <col min="3" max="3" width="10.81640625" style="3"/>
    <col min="4" max="4" width="12.81640625" style="113" bestFit="1" customWidth="1"/>
    <col min="5" max="5" width="11.6328125" style="113" bestFit="1" customWidth="1"/>
    <col min="6" max="6" width="11.453125" style="113" bestFit="1" customWidth="1"/>
    <col min="7" max="7" width="10.6328125" style="113" bestFit="1" customWidth="1"/>
    <col min="8" max="8" width="14.1796875" style="113" bestFit="1" customWidth="1"/>
    <col min="9" max="9" width="13.36328125" style="113" bestFit="1" customWidth="1"/>
    <col min="10" max="10" width="10.81640625" style="113" bestFit="1" customWidth="1"/>
    <col min="11" max="11" width="13.36328125" style="113" bestFit="1" customWidth="1"/>
    <col min="12" max="12" width="22.6328125" style="113" bestFit="1" customWidth="1"/>
    <col min="13" max="13" width="2.453125" style="2" customWidth="1"/>
    <col min="14" max="31" width="10.81640625" style="2"/>
    <col min="32" max="16384" width="10.81640625" style="3"/>
  </cols>
  <sheetData>
    <row r="1" spans="2:13" s="2" customFormat="1" ht="14.5" thickBot="1" x14ac:dyDescent="0.35">
      <c r="D1" s="108"/>
      <c r="E1" s="108"/>
      <c r="F1" s="108"/>
      <c r="G1" s="108"/>
      <c r="H1" s="108"/>
      <c r="I1" s="108"/>
      <c r="J1" s="108"/>
      <c r="K1" s="108"/>
      <c r="L1" s="108"/>
    </row>
    <row r="2" spans="2:13" s="2" customFormat="1" ht="14.5" thickBot="1" x14ac:dyDescent="0.35">
      <c r="B2" s="36"/>
      <c r="C2" s="37"/>
      <c r="D2" s="109"/>
      <c r="E2" s="109"/>
      <c r="F2" s="109"/>
      <c r="G2" s="109"/>
      <c r="H2" s="109"/>
      <c r="I2" s="109"/>
      <c r="J2" s="109"/>
      <c r="K2" s="109"/>
      <c r="L2" s="109"/>
      <c r="M2" s="38"/>
    </row>
    <row r="3" spans="2:13" s="2" customFormat="1" ht="25.5" thickBot="1" x14ac:dyDescent="0.55000000000000004">
      <c r="B3" s="39"/>
      <c r="C3" s="192" t="s">
        <v>121</v>
      </c>
      <c r="D3" s="193"/>
      <c r="E3" s="193"/>
      <c r="F3" s="193"/>
      <c r="G3" s="193"/>
      <c r="H3" s="193"/>
      <c r="I3" s="193"/>
      <c r="J3" s="193"/>
      <c r="K3" s="193"/>
      <c r="L3" s="194"/>
      <c r="M3" s="40"/>
    </row>
    <row r="4" spans="2:13" s="2" customFormat="1" x14ac:dyDescent="0.3">
      <c r="B4" s="39"/>
      <c r="C4" s="15"/>
      <c r="D4" s="110"/>
      <c r="E4" s="110"/>
      <c r="F4" s="110"/>
      <c r="G4" s="110"/>
      <c r="H4" s="110"/>
      <c r="I4" s="110"/>
      <c r="J4" s="110"/>
      <c r="K4" s="110"/>
      <c r="L4" s="110"/>
      <c r="M4" s="40"/>
    </row>
    <row r="5" spans="2:13" ht="59" x14ac:dyDescent="0.3">
      <c r="B5" s="39"/>
      <c r="C5" s="130" t="s">
        <v>33</v>
      </c>
      <c r="D5" s="129" t="s">
        <v>155</v>
      </c>
      <c r="E5" s="133" t="s">
        <v>179</v>
      </c>
      <c r="F5" s="134" t="s">
        <v>180</v>
      </c>
      <c r="G5" s="134" t="s">
        <v>181</v>
      </c>
      <c r="H5" s="134" t="s">
        <v>182</v>
      </c>
      <c r="I5" s="134" t="s">
        <v>183</v>
      </c>
      <c r="J5" s="134" t="s">
        <v>184</v>
      </c>
      <c r="K5" s="134" t="s">
        <v>185</v>
      </c>
      <c r="L5" s="134" t="s">
        <v>186</v>
      </c>
      <c r="M5" s="40"/>
    </row>
    <row r="6" spans="2:13" x14ac:dyDescent="0.3">
      <c r="B6" s="39"/>
      <c r="C6" s="78">
        <v>1</v>
      </c>
      <c r="D6" s="111" t="str">
        <f>IF($C6&lt;=Entradas!$E$74,"",Observaciones!I6)</f>
        <v/>
      </c>
      <c r="E6" s="111" t="str">
        <f>IF($C6&lt;=Entradas!$E$74,"",Cálculos!AR7)</f>
        <v/>
      </c>
      <c r="F6" s="79" t="str">
        <f>IF($C6&lt;=Entradas!$E$74,"",D6-E6)</f>
        <v/>
      </c>
      <c r="G6" s="79" t="str">
        <f>IF($C6&lt;=Entradas!$E$74,"",D6-AVERAGE(D:D))</f>
        <v/>
      </c>
      <c r="H6" s="79" t="str">
        <f>IF($C6&lt;=Entradas!$E$74,"",F6^2)</f>
        <v/>
      </c>
      <c r="I6" s="79" t="str">
        <f>IF($C6&lt;=Entradas!$E$74,"",G6^2)</f>
        <v/>
      </c>
      <c r="J6" s="79" t="str">
        <f>IF($C6&lt;=Entradas!$E$74,"",E6-AVERAGE(E:E))</f>
        <v/>
      </c>
      <c r="K6" s="79" t="str">
        <f>IF($C6&lt;=Entradas!$E$74,"",J6^2)</f>
        <v/>
      </c>
      <c r="L6" s="79" t="str">
        <f>IF($C6&lt;=Entradas!$E$74,"",G6*J6)</f>
        <v/>
      </c>
      <c r="M6" s="40"/>
    </row>
    <row r="7" spans="2:13" x14ac:dyDescent="0.3">
      <c r="B7" s="39"/>
      <c r="C7" s="75">
        <v>2</v>
      </c>
      <c r="D7" s="111" t="str">
        <f>IF($C7&lt;=Entradas!$E$74,"",Observaciones!I7)</f>
        <v/>
      </c>
      <c r="E7" s="111" t="str">
        <f>IF($C7&lt;=Entradas!$E$74,"",Cálculos!AR8)</f>
        <v/>
      </c>
      <c r="F7" s="79" t="str">
        <f>IF($C7&lt;=Entradas!$E$74,"",D7-E7)</f>
        <v/>
      </c>
      <c r="G7" s="79" t="str">
        <f>IF($C7&lt;=Entradas!$E$74,"",D7-AVERAGE(D:D))</f>
        <v/>
      </c>
      <c r="H7" s="79" t="str">
        <f>IF($C7&lt;=Entradas!$E$74,"",F7^2)</f>
        <v/>
      </c>
      <c r="I7" s="79" t="str">
        <f>IF($C7&lt;=Entradas!$E$74,"",G7^2)</f>
        <v/>
      </c>
      <c r="J7" s="79" t="str">
        <f>IF($C7&lt;=Entradas!$E$74,"",E7-AVERAGE(E:E))</f>
        <v/>
      </c>
      <c r="K7" s="79" t="str">
        <f>IF($C7&lt;=Entradas!$E$74,"",J7^2)</f>
        <v/>
      </c>
      <c r="L7" s="79" t="str">
        <f>IF($C7&lt;=Entradas!$E$74,"",G7*J7)</f>
        <v/>
      </c>
      <c r="M7" s="40"/>
    </row>
    <row r="8" spans="2:13" x14ac:dyDescent="0.3">
      <c r="B8" s="39"/>
      <c r="C8" s="75">
        <v>3</v>
      </c>
      <c r="D8" s="111" t="str">
        <f>IF($C8&lt;=Entradas!$E$74,"",Observaciones!I8)</f>
        <v/>
      </c>
      <c r="E8" s="111" t="str">
        <f>IF($C8&lt;=Entradas!$E$74,"",Cálculos!AR9)</f>
        <v/>
      </c>
      <c r="F8" s="79" t="str">
        <f>IF($C8&lt;=Entradas!$E$74,"",D8-E8)</f>
        <v/>
      </c>
      <c r="G8" s="79" t="str">
        <f>IF($C8&lt;=Entradas!$E$74,"",D8-AVERAGE(D:D))</f>
        <v/>
      </c>
      <c r="H8" s="79" t="str">
        <f>IF($C8&lt;=Entradas!$E$74,"",F8^2)</f>
        <v/>
      </c>
      <c r="I8" s="79" t="str">
        <f>IF($C8&lt;=Entradas!$E$74,"",G8^2)</f>
        <v/>
      </c>
      <c r="J8" s="79" t="str">
        <f>IF($C8&lt;=Entradas!$E$74,"",E8-AVERAGE(E:E))</f>
        <v/>
      </c>
      <c r="K8" s="79" t="str">
        <f>IF($C8&lt;=Entradas!$E$74,"",J8^2)</f>
        <v/>
      </c>
      <c r="L8" s="79" t="str">
        <f>IF($C8&lt;=Entradas!$E$74,"",G8*J8)</f>
        <v/>
      </c>
      <c r="M8" s="40"/>
    </row>
    <row r="9" spans="2:13" x14ac:dyDescent="0.3">
      <c r="B9" s="39"/>
      <c r="C9" s="75">
        <v>4</v>
      </c>
      <c r="D9" s="111" t="str">
        <f>IF($C9&lt;=Entradas!$E$74,"",Observaciones!I9)</f>
        <v/>
      </c>
      <c r="E9" s="111" t="str">
        <f>IF($C9&lt;=Entradas!$E$74,"",Cálculos!AR10)</f>
        <v/>
      </c>
      <c r="F9" s="79" t="str">
        <f>IF($C9&lt;=Entradas!$E$74,"",D9-E9)</f>
        <v/>
      </c>
      <c r="G9" s="79" t="str">
        <f>IF($C9&lt;=Entradas!$E$74,"",D9-AVERAGE(D:D))</f>
        <v/>
      </c>
      <c r="H9" s="79" t="str">
        <f>IF($C9&lt;=Entradas!$E$74,"",F9^2)</f>
        <v/>
      </c>
      <c r="I9" s="79" t="str">
        <f>IF($C9&lt;=Entradas!$E$74,"",G9^2)</f>
        <v/>
      </c>
      <c r="J9" s="79" t="str">
        <f>IF($C9&lt;=Entradas!$E$74,"",E9-AVERAGE(E:E))</f>
        <v/>
      </c>
      <c r="K9" s="79" t="str">
        <f>IF($C9&lt;=Entradas!$E$74,"",J9^2)</f>
        <v/>
      </c>
      <c r="L9" s="79" t="str">
        <f>IF($C9&lt;=Entradas!$E$74,"",G9*J9)</f>
        <v/>
      </c>
      <c r="M9" s="40"/>
    </row>
    <row r="10" spans="2:13" x14ac:dyDescent="0.3">
      <c r="B10" s="39"/>
      <c r="C10" s="75">
        <v>5</v>
      </c>
      <c r="D10" s="111" t="str">
        <f>IF($C10&lt;=Entradas!$E$74,"",Observaciones!I10)</f>
        <v/>
      </c>
      <c r="E10" s="111" t="str">
        <f>IF($C10&lt;=Entradas!$E$74,"",Cálculos!AR11)</f>
        <v/>
      </c>
      <c r="F10" s="79" t="str">
        <f>IF($C10&lt;=Entradas!$E$74,"",D10-E10)</f>
        <v/>
      </c>
      <c r="G10" s="79" t="str">
        <f>IF($C10&lt;=Entradas!$E$74,"",D10-AVERAGE(D:D))</f>
        <v/>
      </c>
      <c r="H10" s="79" t="str">
        <f>IF($C10&lt;=Entradas!$E$74,"",F10^2)</f>
        <v/>
      </c>
      <c r="I10" s="79" t="str">
        <f>IF($C10&lt;=Entradas!$E$74,"",G10^2)</f>
        <v/>
      </c>
      <c r="J10" s="79" t="str">
        <f>IF($C10&lt;=Entradas!$E$74,"",E10-AVERAGE(E:E))</f>
        <v/>
      </c>
      <c r="K10" s="79" t="str">
        <f>IF($C10&lt;=Entradas!$E$74,"",J10^2)</f>
        <v/>
      </c>
      <c r="L10" s="79" t="str">
        <f>IF($C10&lt;=Entradas!$E$74,"",G10*J10)</f>
        <v/>
      </c>
      <c r="M10" s="40"/>
    </row>
    <row r="11" spans="2:13" x14ac:dyDescent="0.3">
      <c r="B11" s="39"/>
      <c r="C11" s="75">
        <v>6</v>
      </c>
      <c r="D11" s="111" t="str">
        <f>IF($C11&lt;=Entradas!$E$74,"",Observaciones!I11)</f>
        <v/>
      </c>
      <c r="E11" s="111" t="str">
        <f>IF($C11&lt;=Entradas!$E$74,"",Cálculos!AR12)</f>
        <v/>
      </c>
      <c r="F11" s="79" t="str">
        <f>IF($C11&lt;=Entradas!$E$74,"",D11-E11)</f>
        <v/>
      </c>
      <c r="G11" s="79" t="str">
        <f>IF($C11&lt;=Entradas!$E$74,"",D11-AVERAGE(D:D))</f>
        <v/>
      </c>
      <c r="H11" s="79" t="str">
        <f>IF($C11&lt;=Entradas!$E$74,"",F11^2)</f>
        <v/>
      </c>
      <c r="I11" s="79" t="str">
        <f>IF($C11&lt;=Entradas!$E$74,"",G11^2)</f>
        <v/>
      </c>
      <c r="J11" s="79" t="str">
        <f>IF($C11&lt;=Entradas!$E$74,"",E11-AVERAGE(E:E))</f>
        <v/>
      </c>
      <c r="K11" s="79" t="str">
        <f>IF($C11&lt;=Entradas!$E$74,"",J11^2)</f>
        <v/>
      </c>
      <c r="L11" s="79" t="str">
        <f>IF($C11&lt;=Entradas!$E$74,"",G11*J11)</f>
        <v/>
      </c>
      <c r="M11" s="40"/>
    </row>
    <row r="12" spans="2:13" x14ac:dyDescent="0.3">
      <c r="B12" s="39"/>
      <c r="C12" s="75">
        <v>7</v>
      </c>
      <c r="D12" s="111" t="str">
        <f>IF($C12&lt;=Entradas!$E$74,"",Observaciones!I12)</f>
        <v/>
      </c>
      <c r="E12" s="111" t="str">
        <f>IF($C12&lt;=Entradas!$E$74,"",Cálculos!AR13)</f>
        <v/>
      </c>
      <c r="F12" s="79" t="str">
        <f>IF($C12&lt;=Entradas!$E$74,"",D12-E12)</f>
        <v/>
      </c>
      <c r="G12" s="79" t="str">
        <f>IF($C12&lt;=Entradas!$E$74,"",D12-AVERAGE(D:D))</f>
        <v/>
      </c>
      <c r="H12" s="79" t="str">
        <f>IF($C12&lt;=Entradas!$E$74,"",F12^2)</f>
        <v/>
      </c>
      <c r="I12" s="79" t="str">
        <f>IF($C12&lt;=Entradas!$E$74,"",G12^2)</f>
        <v/>
      </c>
      <c r="J12" s="79" t="str">
        <f>IF($C12&lt;=Entradas!$E$74,"",E12-AVERAGE(E:E))</f>
        <v/>
      </c>
      <c r="K12" s="79" t="str">
        <f>IF($C12&lt;=Entradas!$E$74,"",J12^2)</f>
        <v/>
      </c>
      <c r="L12" s="79" t="str">
        <f>IF($C12&lt;=Entradas!$E$74,"",G12*J12)</f>
        <v/>
      </c>
      <c r="M12" s="40"/>
    </row>
    <row r="13" spans="2:13" x14ac:dyDescent="0.3">
      <c r="B13" s="39"/>
      <c r="C13" s="75">
        <v>8</v>
      </c>
      <c r="D13" s="111" t="str">
        <f>IF($C13&lt;=Entradas!$E$74,"",Observaciones!I13)</f>
        <v/>
      </c>
      <c r="E13" s="111" t="str">
        <f>IF($C13&lt;=Entradas!$E$74,"",Cálculos!AR14)</f>
        <v/>
      </c>
      <c r="F13" s="79" t="str">
        <f>IF($C13&lt;=Entradas!$E$74,"",D13-E13)</f>
        <v/>
      </c>
      <c r="G13" s="79" t="str">
        <f>IF($C13&lt;=Entradas!$E$74,"",D13-AVERAGE(D:D))</f>
        <v/>
      </c>
      <c r="H13" s="79" t="str">
        <f>IF($C13&lt;=Entradas!$E$74,"",F13^2)</f>
        <v/>
      </c>
      <c r="I13" s="79" t="str">
        <f>IF($C13&lt;=Entradas!$E$74,"",G13^2)</f>
        <v/>
      </c>
      <c r="J13" s="79" t="str">
        <f>IF($C13&lt;=Entradas!$E$74,"",E13-AVERAGE(E:E))</f>
        <v/>
      </c>
      <c r="K13" s="79" t="str">
        <f>IF($C13&lt;=Entradas!$E$74,"",J13^2)</f>
        <v/>
      </c>
      <c r="L13" s="79" t="str">
        <f>IF($C13&lt;=Entradas!$E$74,"",G13*J13)</f>
        <v/>
      </c>
      <c r="M13" s="40"/>
    </row>
    <row r="14" spans="2:13" x14ac:dyDescent="0.3">
      <c r="B14" s="39"/>
      <c r="C14" s="75">
        <v>9</v>
      </c>
      <c r="D14" s="111" t="str">
        <f>IF($C14&lt;=Entradas!$E$74,"",Observaciones!I14)</f>
        <v/>
      </c>
      <c r="E14" s="111" t="str">
        <f>IF($C14&lt;=Entradas!$E$74,"",Cálculos!AR15)</f>
        <v/>
      </c>
      <c r="F14" s="79" t="str">
        <f>IF($C14&lt;=Entradas!$E$74,"",D14-E14)</f>
        <v/>
      </c>
      <c r="G14" s="79" t="str">
        <f>IF($C14&lt;=Entradas!$E$74,"",D14-AVERAGE(D:D))</f>
        <v/>
      </c>
      <c r="H14" s="79" t="str">
        <f>IF($C14&lt;=Entradas!$E$74,"",F14^2)</f>
        <v/>
      </c>
      <c r="I14" s="79" t="str">
        <f>IF($C14&lt;=Entradas!$E$74,"",G14^2)</f>
        <v/>
      </c>
      <c r="J14" s="79" t="str">
        <f>IF($C14&lt;=Entradas!$E$74,"",E14-AVERAGE(E:E))</f>
        <v/>
      </c>
      <c r="K14" s="79" t="str">
        <f>IF($C14&lt;=Entradas!$E$74,"",J14^2)</f>
        <v/>
      </c>
      <c r="L14" s="79" t="str">
        <f>IF($C14&lt;=Entradas!$E$74,"",G14*J14)</f>
        <v/>
      </c>
      <c r="M14" s="40"/>
    </row>
    <row r="15" spans="2:13" x14ac:dyDescent="0.3">
      <c r="B15" s="39"/>
      <c r="C15" s="75">
        <v>10</v>
      </c>
      <c r="D15" s="111" t="str">
        <f>IF($C15&lt;=Entradas!$E$74,"",Observaciones!I15)</f>
        <v/>
      </c>
      <c r="E15" s="111" t="str">
        <f>IF($C15&lt;=Entradas!$E$74,"",Cálculos!AR16)</f>
        <v/>
      </c>
      <c r="F15" s="79" t="str">
        <f>IF($C15&lt;=Entradas!$E$74,"",D15-E15)</f>
        <v/>
      </c>
      <c r="G15" s="79" t="str">
        <f>IF($C15&lt;=Entradas!$E$74,"",D15-AVERAGE(D:D))</f>
        <v/>
      </c>
      <c r="H15" s="79" t="str">
        <f>IF($C15&lt;=Entradas!$E$74,"",F15^2)</f>
        <v/>
      </c>
      <c r="I15" s="79" t="str">
        <f>IF($C15&lt;=Entradas!$E$74,"",G15^2)</f>
        <v/>
      </c>
      <c r="J15" s="79" t="str">
        <f>IF($C15&lt;=Entradas!$E$74,"",E15-AVERAGE(E:E))</f>
        <v/>
      </c>
      <c r="K15" s="79" t="str">
        <f>IF($C15&lt;=Entradas!$E$74,"",J15^2)</f>
        <v/>
      </c>
      <c r="L15" s="79" t="str">
        <f>IF($C15&lt;=Entradas!$E$74,"",G15*J15)</f>
        <v/>
      </c>
      <c r="M15" s="40"/>
    </row>
    <row r="16" spans="2:13" x14ac:dyDescent="0.3">
      <c r="B16" s="39"/>
      <c r="C16" s="75">
        <v>11</v>
      </c>
      <c r="D16" s="111" t="str">
        <f>IF($C16&lt;=Entradas!$E$74,"",Observaciones!I16)</f>
        <v/>
      </c>
      <c r="E16" s="111" t="str">
        <f>IF($C16&lt;=Entradas!$E$74,"",Cálculos!AR17)</f>
        <v/>
      </c>
      <c r="F16" s="79" t="str">
        <f>IF($C16&lt;=Entradas!$E$74,"",D16-E16)</f>
        <v/>
      </c>
      <c r="G16" s="79" t="str">
        <f>IF($C16&lt;=Entradas!$E$74,"",D16-AVERAGE(D:D))</f>
        <v/>
      </c>
      <c r="H16" s="79" t="str">
        <f>IF($C16&lt;=Entradas!$E$74,"",F16^2)</f>
        <v/>
      </c>
      <c r="I16" s="79" t="str">
        <f>IF($C16&lt;=Entradas!$E$74,"",G16^2)</f>
        <v/>
      </c>
      <c r="J16" s="79" t="str">
        <f>IF($C16&lt;=Entradas!$E$74,"",E16-AVERAGE(E:E))</f>
        <v/>
      </c>
      <c r="K16" s="79" t="str">
        <f>IF($C16&lt;=Entradas!$E$74,"",J16^2)</f>
        <v/>
      </c>
      <c r="L16" s="79" t="str">
        <f>IF($C16&lt;=Entradas!$E$74,"",G16*J16)</f>
        <v/>
      </c>
      <c r="M16" s="40"/>
    </row>
    <row r="17" spans="2:13" x14ac:dyDescent="0.3">
      <c r="B17" s="39"/>
      <c r="C17" s="75">
        <v>12</v>
      </c>
      <c r="D17" s="111" t="str">
        <f>IF($C17&lt;=Entradas!$E$74,"",Observaciones!I17)</f>
        <v/>
      </c>
      <c r="E17" s="111" t="str">
        <f>IF($C17&lt;=Entradas!$E$74,"",Cálculos!AR18)</f>
        <v/>
      </c>
      <c r="F17" s="79" t="str">
        <f>IF($C17&lt;=Entradas!$E$74,"",D17-E17)</f>
        <v/>
      </c>
      <c r="G17" s="79" t="str">
        <f>IF($C17&lt;=Entradas!$E$74,"",D17-AVERAGE(D:D))</f>
        <v/>
      </c>
      <c r="H17" s="79" t="str">
        <f>IF($C17&lt;=Entradas!$E$74,"",F17^2)</f>
        <v/>
      </c>
      <c r="I17" s="79" t="str">
        <f>IF($C17&lt;=Entradas!$E$74,"",G17^2)</f>
        <v/>
      </c>
      <c r="J17" s="79" t="str">
        <f>IF($C17&lt;=Entradas!$E$74,"",E17-AVERAGE(E:E))</f>
        <v/>
      </c>
      <c r="K17" s="79" t="str">
        <f>IF($C17&lt;=Entradas!$E$74,"",J17^2)</f>
        <v/>
      </c>
      <c r="L17" s="79" t="str">
        <f>IF($C17&lt;=Entradas!$E$74,"",G17*J17)</f>
        <v/>
      </c>
      <c r="M17" s="40"/>
    </row>
    <row r="18" spans="2:13" x14ac:dyDescent="0.3">
      <c r="B18" s="39"/>
      <c r="C18" s="75">
        <v>13</v>
      </c>
      <c r="D18" s="111" t="str">
        <f>IF($C18&lt;=Entradas!$E$74,"",Observaciones!I18)</f>
        <v/>
      </c>
      <c r="E18" s="111" t="str">
        <f>IF($C18&lt;=Entradas!$E$74,"",Cálculos!AR19)</f>
        <v/>
      </c>
      <c r="F18" s="79" t="str">
        <f>IF($C18&lt;=Entradas!$E$74,"",D18-E18)</f>
        <v/>
      </c>
      <c r="G18" s="79" t="str">
        <f>IF($C18&lt;=Entradas!$E$74,"",D18-AVERAGE(D:D))</f>
        <v/>
      </c>
      <c r="H18" s="79" t="str">
        <f>IF($C18&lt;=Entradas!$E$74,"",F18^2)</f>
        <v/>
      </c>
      <c r="I18" s="79" t="str">
        <f>IF($C18&lt;=Entradas!$E$74,"",G18^2)</f>
        <v/>
      </c>
      <c r="J18" s="79" t="str">
        <f>IF($C18&lt;=Entradas!$E$74,"",E18-AVERAGE(E:E))</f>
        <v/>
      </c>
      <c r="K18" s="79" t="str">
        <f>IF($C18&lt;=Entradas!$E$74,"",J18^2)</f>
        <v/>
      </c>
      <c r="L18" s="79" t="str">
        <f>IF($C18&lt;=Entradas!$E$74,"",G18*J18)</f>
        <v/>
      </c>
      <c r="M18" s="40"/>
    </row>
    <row r="19" spans="2:13" x14ac:dyDescent="0.3">
      <c r="B19" s="39"/>
      <c r="C19" s="75">
        <v>14</v>
      </c>
      <c r="D19" s="111" t="str">
        <f>IF($C19&lt;=Entradas!$E$74,"",Observaciones!I19)</f>
        <v/>
      </c>
      <c r="E19" s="111" t="str">
        <f>IF($C19&lt;=Entradas!$E$74,"",Cálculos!AR20)</f>
        <v/>
      </c>
      <c r="F19" s="79" t="str">
        <f>IF($C19&lt;=Entradas!$E$74,"",D19-E19)</f>
        <v/>
      </c>
      <c r="G19" s="79" t="str">
        <f>IF($C19&lt;=Entradas!$E$74,"",D19-AVERAGE(D:D))</f>
        <v/>
      </c>
      <c r="H19" s="79" t="str">
        <f>IF($C19&lt;=Entradas!$E$74,"",F19^2)</f>
        <v/>
      </c>
      <c r="I19" s="79" t="str">
        <f>IF($C19&lt;=Entradas!$E$74,"",G19^2)</f>
        <v/>
      </c>
      <c r="J19" s="79" t="str">
        <f>IF($C19&lt;=Entradas!$E$74,"",E19-AVERAGE(E:E))</f>
        <v/>
      </c>
      <c r="K19" s="79" t="str">
        <f>IF($C19&lt;=Entradas!$E$74,"",J19^2)</f>
        <v/>
      </c>
      <c r="L19" s="79" t="str">
        <f>IF($C19&lt;=Entradas!$E$74,"",G19*J19)</f>
        <v/>
      </c>
      <c r="M19" s="40"/>
    </row>
    <row r="20" spans="2:13" x14ac:dyDescent="0.3">
      <c r="B20" s="39"/>
      <c r="C20" s="75">
        <v>15</v>
      </c>
      <c r="D20" s="111" t="str">
        <f>IF($C20&lt;=Entradas!$E$74,"",Observaciones!I20)</f>
        <v/>
      </c>
      <c r="E20" s="111" t="str">
        <f>IF($C20&lt;=Entradas!$E$74,"",Cálculos!AR21)</f>
        <v/>
      </c>
      <c r="F20" s="79" t="str">
        <f>IF($C20&lt;=Entradas!$E$74,"",D20-E20)</f>
        <v/>
      </c>
      <c r="G20" s="79" t="str">
        <f>IF($C20&lt;=Entradas!$E$74,"",D20-AVERAGE(D:D))</f>
        <v/>
      </c>
      <c r="H20" s="79" t="str">
        <f>IF($C20&lt;=Entradas!$E$74,"",F20^2)</f>
        <v/>
      </c>
      <c r="I20" s="79" t="str">
        <f>IF($C20&lt;=Entradas!$E$74,"",G20^2)</f>
        <v/>
      </c>
      <c r="J20" s="79" t="str">
        <f>IF($C20&lt;=Entradas!$E$74,"",E20-AVERAGE(E:E))</f>
        <v/>
      </c>
      <c r="K20" s="79" t="str">
        <f>IF($C20&lt;=Entradas!$E$74,"",J20^2)</f>
        <v/>
      </c>
      <c r="L20" s="79" t="str">
        <f>IF($C20&lt;=Entradas!$E$74,"",G20*J20)</f>
        <v/>
      </c>
      <c r="M20" s="40"/>
    </row>
    <row r="21" spans="2:13" x14ac:dyDescent="0.3">
      <c r="B21" s="39"/>
      <c r="C21" s="75">
        <v>16</v>
      </c>
      <c r="D21" s="111" t="str">
        <f>IF($C21&lt;=Entradas!$E$74,"",Observaciones!I21)</f>
        <v/>
      </c>
      <c r="E21" s="111" t="str">
        <f>IF($C21&lt;=Entradas!$E$74,"",Cálculos!AR22)</f>
        <v/>
      </c>
      <c r="F21" s="79" t="str">
        <f>IF($C21&lt;=Entradas!$E$74,"",D21-E21)</f>
        <v/>
      </c>
      <c r="G21" s="79" t="str">
        <f>IF($C21&lt;=Entradas!$E$74,"",D21-AVERAGE(D:D))</f>
        <v/>
      </c>
      <c r="H21" s="79" t="str">
        <f>IF($C21&lt;=Entradas!$E$74,"",F21^2)</f>
        <v/>
      </c>
      <c r="I21" s="79" t="str">
        <f>IF($C21&lt;=Entradas!$E$74,"",G21^2)</f>
        <v/>
      </c>
      <c r="J21" s="79" t="str">
        <f>IF($C21&lt;=Entradas!$E$74,"",E21-AVERAGE(E:E))</f>
        <v/>
      </c>
      <c r="K21" s="79" t="str">
        <f>IF($C21&lt;=Entradas!$E$74,"",J21^2)</f>
        <v/>
      </c>
      <c r="L21" s="79" t="str">
        <f>IF($C21&lt;=Entradas!$E$74,"",G21*J21)</f>
        <v/>
      </c>
      <c r="M21" s="40"/>
    </row>
    <row r="22" spans="2:13" x14ac:dyDescent="0.3">
      <c r="B22" s="39"/>
      <c r="C22" s="75">
        <v>17</v>
      </c>
      <c r="D22" s="111" t="str">
        <f>IF($C22&lt;=Entradas!$E$74,"",Observaciones!I22)</f>
        <v/>
      </c>
      <c r="E22" s="111" t="str">
        <f>IF($C22&lt;=Entradas!$E$74,"",Cálculos!AR23)</f>
        <v/>
      </c>
      <c r="F22" s="79" t="str">
        <f>IF($C22&lt;=Entradas!$E$74,"",D22-E22)</f>
        <v/>
      </c>
      <c r="G22" s="79" t="str">
        <f>IF($C22&lt;=Entradas!$E$74,"",D22-AVERAGE(D:D))</f>
        <v/>
      </c>
      <c r="H22" s="79" t="str">
        <f>IF($C22&lt;=Entradas!$E$74,"",F22^2)</f>
        <v/>
      </c>
      <c r="I22" s="79" t="str">
        <f>IF($C22&lt;=Entradas!$E$74,"",G22^2)</f>
        <v/>
      </c>
      <c r="J22" s="79" t="str">
        <f>IF($C22&lt;=Entradas!$E$74,"",E22-AVERAGE(E:E))</f>
        <v/>
      </c>
      <c r="K22" s="79" t="str">
        <f>IF($C22&lt;=Entradas!$E$74,"",J22^2)</f>
        <v/>
      </c>
      <c r="L22" s="79" t="str">
        <f>IF($C22&lt;=Entradas!$E$74,"",G22*J22)</f>
        <v/>
      </c>
      <c r="M22" s="40"/>
    </row>
    <row r="23" spans="2:13" x14ac:dyDescent="0.3">
      <c r="B23" s="39"/>
      <c r="C23" s="75">
        <v>18</v>
      </c>
      <c r="D23" s="111" t="str">
        <f>IF($C23&lt;=Entradas!$E$74,"",Observaciones!I23)</f>
        <v/>
      </c>
      <c r="E23" s="111" t="str">
        <f>IF($C23&lt;=Entradas!$E$74,"",Cálculos!AR24)</f>
        <v/>
      </c>
      <c r="F23" s="79" t="str">
        <f>IF($C23&lt;=Entradas!$E$74,"",D23-E23)</f>
        <v/>
      </c>
      <c r="G23" s="79" t="str">
        <f>IF($C23&lt;=Entradas!$E$74,"",D23-AVERAGE(D:D))</f>
        <v/>
      </c>
      <c r="H23" s="79" t="str">
        <f>IF($C23&lt;=Entradas!$E$74,"",F23^2)</f>
        <v/>
      </c>
      <c r="I23" s="79" t="str">
        <f>IF($C23&lt;=Entradas!$E$74,"",G23^2)</f>
        <v/>
      </c>
      <c r="J23" s="79" t="str">
        <f>IF($C23&lt;=Entradas!$E$74,"",E23-AVERAGE(E:E))</f>
        <v/>
      </c>
      <c r="K23" s="79" t="str">
        <f>IF($C23&lt;=Entradas!$E$74,"",J23^2)</f>
        <v/>
      </c>
      <c r="L23" s="79" t="str">
        <f>IF($C23&lt;=Entradas!$E$74,"",G23*J23)</f>
        <v/>
      </c>
      <c r="M23" s="40"/>
    </row>
    <row r="24" spans="2:13" x14ac:dyDescent="0.3">
      <c r="B24" s="39"/>
      <c r="C24" s="75">
        <v>19</v>
      </c>
      <c r="D24" s="111" t="str">
        <f>IF($C24&lt;=Entradas!$E$74,"",Observaciones!I24)</f>
        <v/>
      </c>
      <c r="E24" s="111" t="str">
        <f>IF($C24&lt;=Entradas!$E$74,"",Cálculos!AR25)</f>
        <v/>
      </c>
      <c r="F24" s="79" t="str">
        <f>IF($C24&lt;=Entradas!$E$74,"",D24-E24)</f>
        <v/>
      </c>
      <c r="G24" s="79" t="str">
        <f>IF($C24&lt;=Entradas!$E$74,"",D24-AVERAGE(D:D))</f>
        <v/>
      </c>
      <c r="H24" s="79" t="str">
        <f>IF($C24&lt;=Entradas!$E$74,"",F24^2)</f>
        <v/>
      </c>
      <c r="I24" s="79" t="str">
        <f>IF($C24&lt;=Entradas!$E$74,"",G24^2)</f>
        <v/>
      </c>
      <c r="J24" s="79" t="str">
        <f>IF($C24&lt;=Entradas!$E$74,"",E24-AVERAGE(E:E))</f>
        <v/>
      </c>
      <c r="K24" s="79" t="str">
        <f>IF($C24&lt;=Entradas!$E$74,"",J24^2)</f>
        <v/>
      </c>
      <c r="L24" s="79" t="str">
        <f>IF($C24&lt;=Entradas!$E$74,"",G24*J24)</f>
        <v/>
      </c>
      <c r="M24" s="40"/>
    </row>
    <row r="25" spans="2:13" x14ac:dyDescent="0.3">
      <c r="B25" s="39"/>
      <c r="C25" s="75">
        <v>20</v>
      </c>
      <c r="D25" s="111" t="str">
        <f>IF($C25&lt;=Entradas!$E$74,"",Observaciones!I25)</f>
        <v/>
      </c>
      <c r="E25" s="111" t="str">
        <f>IF($C25&lt;=Entradas!$E$74,"",Cálculos!AR26)</f>
        <v/>
      </c>
      <c r="F25" s="79" t="str">
        <f>IF($C25&lt;=Entradas!$E$74,"",D25-E25)</f>
        <v/>
      </c>
      <c r="G25" s="79" t="str">
        <f>IF($C25&lt;=Entradas!$E$74,"",D25-AVERAGE(D:D))</f>
        <v/>
      </c>
      <c r="H25" s="79" t="str">
        <f>IF($C25&lt;=Entradas!$E$74,"",F25^2)</f>
        <v/>
      </c>
      <c r="I25" s="79" t="str">
        <f>IF($C25&lt;=Entradas!$E$74,"",G25^2)</f>
        <v/>
      </c>
      <c r="J25" s="79" t="str">
        <f>IF($C25&lt;=Entradas!$E$74,"",E25-AVERAGE(E:E))</f>
        <v/>
      </c>
      <c r="K25" s="79" t="str">
        <f>IF($C25&lt;=Entradas!$E$74,"",J25^2)</f>
        <v/>
      </c>
      <c r="L25" s="79" t="str">
        <f>IF($C25&lt;=Entradas!$E$74,"",G25*J25)</f>
        <v/>
      </c>
      <c r="M25" s="40"/>
    </row>
    <row r="26" spans="2:13" x14ac:dyDescent="0.3">
      <c r="B26" s="39"/>
      <c r="C26" s="75">
        <v>21</v>
      </c>
      <c r="D26" s="111" t="str">
        <f>IF($C26&lt;=Entradas!$E$74,"",Observaciones!I26)</f>
        <v/>
      </c>
      <c r="E26" s="111" t="str">
        <f>IF($C26&lt;=Entradas!$E$74,"",Cálculos!AR27)</f>
        <v/>
      </c>
      <c r="F26" s="79" t="str">
        <f>IF($C26&lt;=Entradas!$E$74,"",D26-E26)</f>
        <v/>
      </c>
      <c r="G26" s="79" t="str">
        <f>IF($C26&lt;=Entradas!$E$74,"",D26-AVERAGE(D:D))</f>
        <v/>
      </c>
      <c r="H26" s="79" t="str">
        <f>IF($C26&lt;=Entradas!$E$74,"",F26^2)</f>
        <v/>
      </c>
      <c r="I26" s="79" t="str">
        <f>IF($C26&lt;=Entradas!$E$74,"",G26^2)</f>
        <v/>
      </c>
      <c r="J26" s="79" t="str">
        <f>IF($C26&lt;=Entradas!$E$74,"",E26-AVERAGE(E:E))</f>
        <v/>
      </c>
      <c r="K26" s="79" t="str">
        <f>IF($C26&lt;=Entradas!$E$74,"",J26^2)</f>
        <v/>
      </c>
      <c r="L26" s="79" t="str">
        <f>IF($C26&lt;=Entradas!$E$74,"",G26*J26)</f>
        <v/>
      </c>
      <c r="M26" s="40"/>
    </row>
    <row r="27" spans="2:13" x14ac:dyDescent="0.3">
      <c r="B27" s="39"/>
      <c r="C27" s="75">
        <v>22</v>
      </c>
      <c r="D27" s="111" t="str">
        <f>IF($C27&lt;=Entradas!$E$74,"",Observaciones!I27)</f>
        <v/>
      </c>
      <c r="E27" s="111" t="str">
        <f>IF($C27&lt;=Entradas!$E$74,"",Cálculos!AR28)</f>
        <v/>
      </c>
      <c r="F27" s="79" t="str">
        <f>IF($C27&lt;=Entradas!$E$74,"",D27-E27)</f>
        <v/>
      </c>
      <c r="G27" s="79" t="str">
        <f>IF($C27&lt;=Entradas!$E$74,"",D27-AVERAGE(D:D))</f>
        <v/>
      </c>
      <c r="H27" s="79" t="str">
        <f>IF($C27&lt;=Entradas!$E$74,"",F27^2)</f>
        <v/>
      </c>
      <c r="I27" s="79" t="str">
        <f>IF($C27&lt;=Entradas!$E$74,"",G27^2)</f>
        <v/>
      </c>
      <c r="J27" s="79" t="str">
        <f>IF($C27&lt;=Entradas!$E$74,"",E27-AVERAGE(E:E))</f>
        <v/>
      </c>
      <c r="K27" s="79" t="str">
        <f>IF($C27&lt;=Entradas!$E$74,"",J27^2)</f>
        <v/>
      </c>
      <c r="L27" s="79" t="str">
        <f>IF($C27&lt;=Entradas!$E$74,"",G27*J27)</f>
        <v/>
      </c>
      <c r="M27" s="40"/>
    </row>
    <row r="28" spans="2:13" x14ac:dyDescent="0.3">
      <c r="B28" s="39"/>
      <c r="C28" s="75">
        <v>23</v>
      </c>
      <c r="D28" s="111" t="str">
        <f>IF($C28&lt;=Entradas!$E$74,"",Observaciones!I28)</f>
        <v/>
      </c>
      <c r="E28" s="111" t="str">
        <f>IF($C28&lt;=Entradas!$E$74,"",Cálculos!AR29)</f>
        <v/>
      </c>
      <c r="F28" s="79" t="str">
        <f>IF($C28&lt;=Entradas!$E$74,"",D28-E28)</f>
        <v/>
      </c>
      <c r="G28" s="79" t="str">
        <f>IF($C28&lt;=Entradas!$E$74,"",D28-AVERAGE(D:D))</f>
        <v/>
      </c>
      <c r="H28" s="79" t="str">
        <f>IF($C28&lt;=Entradas!$E$74,"",F28^2)</f>
        <v/>
      </c>
      <c r="I28" s="79" t="str">
        <f>IF($C28&lt;=Entradas!$E$74,"",G28^2)</f>
        <v/>
      </c>
      <c r="J28" s="79" t="str">
        <f>IF($C28&lt;=Entradas!$E$74,"",E28-AVERAGE(E:E))</f>
        <v/>
      </c>
      <c r="K28" s="79" t="str">
        <f>IF($C28&lt;=Entradas!$E$74,"",J28^2)</f>
        <v/>
      </c>
      <c r="L28" s="79" t="str">
        <f>IF($C28&lt;=Entradas!$E$74,"",G28*J28)</f>
        <v/>
      </c>
      <c r="M28" s="40"/>
    </row>
    <row r="29" spans="2:13" x14ac:dyDescent="0.3">
      <c r="B29" s="39"/>
      <c r="C29" s="75">
        <v>24</v>
      </c>
      <c r="D29" s="111" t="str">
        <f>IF($C29&lt;=Entradas!$E$74,"",Observaciones!I29)</f>
        <v/>
      </c>
      <c r="E29" s="111" t="str">
        <f>IF($C29&lt;=Entradas!$E$74,"",Cálculos!AR30)</f>
        <v/>
      </c>
      <c r="F29" s="79" t="str">
        <f>IF($C29&lt;=Entradas!$E$74,"",D29-E29)</f>
        <v/>
      </c>
      <c r="G29" s="79" t="str">
        <f>IF($C29&lt;=Entradas!$E$74,"",D29-AVERAGE(D:D))</f>
        <v/>
      </c>
      <c r="H29" s="79" t="str">
        <f>IF($C29&lt;=Entradas!$E$74,"",F29^2)</f>
        <v/>
      </c>
      <c r="I29" s="79" t="str">
        <f>IF($C29&lt;=Entradas!$E$74,"",G29^2)</f>
        <v/>
      </c>
      <c r="J29" s="79" t="str">
        <f>IF($C29&lt;=Entradas!$E$74,"",E29-AVERAGE(E:E))</f>
        <v/>
      </c>
      <c r="K29" s="79" t="str">
        <f>IF($C29&lt;=Entradas!$E$74,"",J29^2)</f>
        <v/>
      </c>
      <c r="L29" s="79" t="str">
        <f>IF($C29&lt;=Entradas!$E$74,"",G29*J29)</f>
        <v/>
      </c>
      <c r="M29" s="40"/>
    </row>
    <row r="30" spans="2:13" x14ac:dyDescent="0.3">
      <c r="B30" s="39"/>
      <c r="C30" s="75">
        <v>25</v>
      </c>
      <c r="D30" s="111" t="str">
        <f>IF($C30&lt;=Entradas!$E$74,"",Observaciones!I30)</f>
        <v/>
      </c>
      <c r="E30" s="111" t="str">
        <f>IF($C30&lt;=Entradas!$E$74,"",Cálculos!AR31)</f>
        <v/>
      </c>
      <c r="F30" s="79" t="str">
        <f>IF($C30&lt;=Entradas!$E$74,"",D30-E30)</f>
        <v/>
      </c>
      <c r="G30" s="79" t="str">
        <f>IF($C30&lt;=Entradas!$E$74,"",D30-AVERAGE(D:D))</f>
        <v/>
      </c>
      <c r="H30" s="79" t="str">
        <f>IF($C30&lt;=Entradas!$E$74,"",F30^2)</f>
        <v/>
      </c>
      <c r="I30" s="79" t="str">
        <f>IF($C30&lt;=Entradas!$E$74,"",G30^2)</f>
        <v/>
      </c>
      <c r="J30" s="79" t="str">
        <f>IF($C30&lt;=Entradas!$E$74,"",E30-AVERAGE(E:E))</f>
        <v/>
      </c>
      <c r="K30" s="79" t="str">
        <f>IF($C30&lt;=Entradas!$E$74,"",J30^2)</f>
        <v/>
      </c>
      <c r="L30" s="79" t="str">
        <f>IF($C30&lt;=Entradas!$E$74,"",G30*J30)</f>
        <v/>
      </c>
      <c r="M30" s="40"/>
    </row>
    <row r="31" spans="2:13" x14ac:dyDescent="0.3">
      <c r="B31" s="39"/>
      <c r="C31" s="75">
        <v>26</v>
      </c>
      <c r="D31" s="111" t="str">
        <f>IF($C31&lt;=Entradas!$E$74,"",Observaciones!I31)</f>
        <v/>
      </c>
      <c r="E31" s="111" t="str">
        <f>IF($C31&lt;=Entradas!$E$74,"",Cálculos!AR32)</f>
        <v/>
      </c>
      <c r="F31" s="79" t="str">
        <f>IF($C31&lt;=Entradas!$E$74,"",D31-E31)</f>
        <v/>
      </c>
      <c r="G31" s="79" t="str">
        <f>IF($C31&lt;=Entradas!$E$74,"",D31-AVERAGE(D:D))</f>
        <v/>
      </c>
      <c r="H31" s="79" t="str">
        <f>IF($C31&lt;=Entradas!$E$74,"",F31^2)</f>
        <v/>
      </c>
      <c r="I31" s="79" t="str">
        <f>IF($C31&lt;=Entradas!$E$74,"",G31^2)</f>
        <v/>
      </c>
      <c r="J31" s="79" t="str">
        <f>IF($C31&lt;=Entradas!$E$74,"",E31-AVERAGE(E:E))</f>
        <v/>
      </c>
      <c r="K31" s="79" t="str">
        <f>IF($C31&lt;=Entradas!$E$74,"",J31^2)</f>
        <v/>
      </c>
      <c r="L31" s="79" t="str">
        <f>IF($C31&lt;=Entradas!$E$74,"",G31*J31)</f>
        <v/>
      </c>
      <c r="M31" s="40"/>
    </row>
    <row r="32" spans="2:13" x14ac:dyDescent="0.3">
      <c r="B32" s="39"/>
      <c r="C32" s="75">
        <v>27</v>
      </c>
      <c r="D32" s="111" t="str">
        <f>IF($C32&lt;=Entradas!$E$74,"",Observaciones!I32)</f>
        <v/>
      </c>
      <c r="E32" s="111" t="str">
        <f>IF($C32&lt;=Entradas!$E$74,"",Cálculos!AR33)</f>
        <v/>
      </c>
      <c r="F32" s="79" t="str">
        <f>IF($C32&lt;=Entradas!$E$74,"",D32-E32)</f>
        <v/>
      </c>
      <c r="G32" s="79" t="str">
        <f>IF($C32&lt;=Entradas!$E$74,"",D32-AVERAGE(D:D))</f>
        <v/>
      </c>
      <c r="H32" s="79" t="str">
        <f>IF($C32&lt;=Entradas!$E$74,"",F32^2)</f>
        <v/>
      </c>
      <c r="I32" s="79" t="str">
        <f>IF($C32&lt;=Entradas!$E$74,"",G32^2)</f>
        <v/>
      </c>
      <c r="J32" s="79" t="str">
        <f>IF($C32&lt;=Entradas!$E$74,"",E32-AVERAGE(E:E))</f>
        <v/>
      </c>
      <c r="K32" s="79" t="str">
        <f>IF($C32&lt;=Entradas!$E$74,"",J32^2)</f>
        <v/>
      </c>
      <c r="L32" s="79" t="str">
        <f>IF($C32&lt;=Entradas!$E$74,"",G32*J32)</f>
        <v/>
      </c>
      <c r="M32" s="40"/>
    </row>
    <row r="33" spans="2:13" x14ac:dyDescent="0.3">
      <c r="B33" s="39"/>
      <c r="C33" s="75">
        <v>28</v>
      </c>
      <c r="D33" s="111" t="str">
        <f>IF($C33&lt;=Entradas!$E$74,"",Observaciones!I33)</f>
        <v/>
      </c>
      <c r="E33" s="111" t="str">
        <f>IF($C33&lt;=Entradas!$E$74,"",Cálculos!AR34)</f>
        <v/>
      </c>
      <c r="F33" s="79" t="str">
        <f>IF($C33&lt;=Entradas!$E$74,"",D33-E33)</f>
        <v/>
      </c>
      <c r="G33" s="79" t="str">
        <f>IF($C33&lt;=Entradas!$E$74,"",D33-AVERAGE(D:D))</f>
        <v/>
      </c>
      <c r="H33" s="79" t="str">
        <f>IF($C33&lt;=Entradas!$E$74,"",F33^2)</f>
        <v/>
      </c>
      <c r="I33" s="79" t="str">
        <f>IF($C33&lt;=Entradas!$E$74,"",G33^2)</f>
        <v/>
      </c>
      <c r="J33" s="79" t="str">
        <f>IF($C33&lt;=Entradas!$E$74,"",E33-AVERAGE(E:E))</f>
        <v/>
      </c>
      <c r="K33" s="79" t="str">
        <f>IF($C33&lt;=Entradas!$E$74,"",J33^2)</f>
        <v/>
      </c>
      <c r="L33" s="79" t="str">
        <f>IF($C33&lt;=Entradas!$E$74,"",G33*J33)</f>
        <v/>
      </c>
      <c r="M33" s="40"/>
    </row>
    <row r="34" spans="2:13" x14ac:dyDescent="0.3">
      <c r="B34" s="39"/>
      <c r="C34" s="75">
        <v>29</v>
      </c>
      <c r="D34" s="111" t="str">
        <f>IF($C34&lt;=Entradas!$E$74,"",Observaciones!I34)</f>
        <v/>
      </c>
      <c r="E34" s="111" t="str">
        <f>IF($C34&lt;=Entradas!$E$74,"",Cálculos!AR35)</f>
        <v/>
      </c>
      <c r="F34" s="79" t="str">
        <f>IF($C34&lt;=Entradas!$E$74,"",D34-E34)</f>
        <v/>
      </c>
      <c r="G34" s="79" t="str">
        <f>IF($C34&lt;=Entradas!$E$74,"",D34-AVERAGE(D:D))</f>
        <v/>
      </c>
      <c r="H34" s="79" t="str">
        <f>IF($C34&lt;=Entradas!$E$74,"",F34^2)</f>
        <v/>
      </c>
      <c r="I34" s="79" t="str">
        <f>IF($C34&lt;=Entradas!$E$74,"",G34^2)</f>
        <v/>
      </c>
      <c r="J34" s="79" t="str">
        <f>IF($C34&lt;=Entradas!$E$74,"",E34-AVERAGE(E:E))</f>
        <v/>
      </c>
      <c r="K34" s="79" t="str">
        <f>IF($C34&lt;=Entradas!$E$74,"",J34^2)</f>
        <v/>
      </c>
      <c r="L34" s="79" t="str">
        <f>IF($C34&lt;=Entradas!$E$74,"",G34*J34)</f>
        <v/>
      </c>
      <c r="M34" s="40"/>
    </row>
    <row r="35" spans="2:13" x14ac:dyDescent="0.3">
      <c r="B35" s="39"/>
      <c r="C35" s="75">
        <v>30</v>
      </c>
      <c r="D35" s="111" t="str">
        <f>IF($C35&lt;=Entradas!$E$74,"",Observaciones!I35)</f>
        <v/>
      </c>
      <c r="E35" s="111" t="str">
        <f>IF($C35&lt;=Entradas!$E$74,"",Cálculos!AR36)</f>
        <v/>
      </c>
      <c r="F35" s="79" t="str">
        <f>IF($C35&lt;=Entradas!$E$74,"",D35-E35)</f>
        <v/>
      </c>
      <c r="G35" s="79" t="str">
        <f>IF($C35&lt;=Entradas!$E$74,"",D35-AVERAGE(D:D))</f>
        <v/>
      </c>
      <c r="H35" s="79" t="str">
        <f>IF($C35&lt;=Entradas!$E$74,"",F35^2)</f>
        <v/>
      </c>
      <c r="I35" s="79" t="str">
        <f>IF($C35&lt;=Entradas!$E$74,"",G35^2)</f>
        <v/>
      </c>
      <c r="J35" s="79" t="str">
        <f>IF($C35&lt;=Entradas!$E$74,"",E35-AVERAGE(E:E))</f>
        <v/>
      </c>
      <c r="K35" s="79" t="str">
        <f>IF($C35&lt;=Entradas!$E$74,"",J35^2)</f>
        <v/>
      </c>
      <c r="L35" s="79" t="str">
        <f>IF($C35&lt;=Entradas!$E$74,"",G35*J35)</f>
        <v/>
      </c>
      <c r="M35" s="40"/>
    </row>
    <row r="36" spans="2:13" x14ac:dyDescent="0.3">
      <c r="B36" s="39"/>
      <c r="C36" s="75">
        <v>31</v>
      </c>
      <c r="D36" s="111" t="str">
        <f>IF($C36&lt;=Entradas!$E$74,"",Observaciones!I36)</f>
        <v/>
      </c>
      <c r="E36" s="111" t="str">
        <f>IF($C36&lt;=Entradas!$E$74,"",Cálculos!AR37)</f>
        <v/>
      </c>
      <c r="F36" s="79" t="str">
        <f>IF($C36&lt;=Entradas!$E$74,"",D36-E36)</f>
        <v/>
      </c>
      <c r="G36" s="79" t="str">
        <f>IF($C36&lt;=Entradas!$E$74,"",D36-AVERAGE(D:D))</f>
        <v/>
      </c>
      <c r="H36" s="79" t="str">
        <f>IF($C36&lt;=Entradas!$E$74,"",F36^2)</f>
        <v/>
      </c>
      <c r="I36" s="79" t="str">
        <f>IF($C36&lt;=Entradas!$E$74,"",G36^2)</f>
        <v/>
      </c>
      <c r="J36" s="79" t="str">
        <f>IF($C36&lt;=Entradas!$E$74,"",E36-AVERAGE(E:E))</f>
        <v/>
      </c>
      <c r="K36" s="79" t="str">
        <f>IF($C36&lt;=Entradas!$E$74,"",J36^2)</f>
        <v/>
      </c>
      <c r="L36" s="79" t="str">
        <f>IF($C36&lt;=Entradas!$E$74,"",G36*J36)</f>
        <v/>
      </c>
      <c r="M36" s="40"/>
    </row>
    <row r="37" spans="2:13" x14ac:dyDescent="0.3">
      <c r="B37" s="39"/>
      <c r="C37" s="75">
        <v>32</v>
      </c>
      <c r="D37" s="111" t="str">
        <f>IF($C37&lt;=Entradas!$E$74,"",Observaciones!I37)</f>
        <v/>
      </c>
      <c r="E37" s="111" t="str">
        <f>IF($C37&lt;=Entradas!$E$74,"",Cálculos!AR38)</f>
        <v/>
      </c>
      <c r="F37" s="79" t="str">
        <f>IF($C37&lt;=Entradas!$E$74,"",D37-E37)</f>
        <v/>
      </c>
      <c r="G37" s="79" t="str">
        <f>IF($C37&lt;=Entradas!$E$74,"",D37-AVERAGE(D:D))</f>
        <v/>
      </c>
      <c r="H37" s="79" t="str">
        <f>IF($C37&lt;=Entradas!$E$74,"",F37^2)</f>
        <v/>
      </c>
      <c r="I37" s="79" t="str">
        <f>IF($C37&lt;=Entradas!$E$74,"",G37^2)</f>
        <v/>
      </c>
      <c r="J37" s="79" t="str">
        <f>IF($C37&lt;=Entradas!$E$74,"",E37-AVERAGE(E:E))</f>
        <v/>
      </c>
      <c r="K37" s="79" t="str">
        <f>IF($C37&lt;=Entradas!$E$74,"",J37^2)</f>
        <v/>
      </c>
      <c r="L37" s="79" t="str">
        <f>IF($C37&lt;=Entradas!$E$74,"",G37*J37)</f>
        <v/>
      </c>
      <c r="M37" s="40"/>
    </row>
    <row r="38" spans="2:13" x14ac:dyDescent="0.3">
      <c r="B38" s="39"/>
      <c r="C38" s="75">
        <v>33</v>
      </c>
      <c r="D38" s="111" t="str">
        <f>IF($C38&lt;=Entradas!$E$74,"",Observaciones!I38)</f>
        <v/>
      </c>
      <c r="E38" s="111" t="str">
        <f>IF($C38&lt;=Entradas!$E$74,"",Cálculos!AR39)</f>
        <v/>
      </c>
      <c r="F38" s="79" t="str">
        <f>IF($C38&lt;=Entradas!$E$74,"",D38-E38)</f>
        <v/>
      </c>
      <c r="G38" s="79" t="str">
        <f>IF($C38&lt;=Entradas!$E$74,"",D38-AVERAGE(D:D))</f>
        <v/>
      </c>
      <c r="H38" s="79" t="str">
        <f>IF($C38&lt;=Entradas!$E$74,"",F38^2)</f>
        <v/>
      </c>
      <c r="I38" s="79" t="str">
        <f>IF($C38&lt;=Entradas!$E$74,"",G38^2)</f>
        <v/>
      </c>
      <c r="J38" s="79" t="str">
        <f>IF($C38&lt;=Entradas!$E$74,"",E38-AVERAGE(E:E))</f>
        <v/>
      </c>
      <c r="K38" s="79" t="str">
        <f>IF($C38&lt;=Entradas!$E$74,"",J38^2)</f>
        <v/>
      </c>
      <c r="L38" s="79" t="str">
        <f>IF($C38&lt;=Entradas!$E$74,"",G38*J38)</f>
        <v/>
      </c>
      <c r="M38" s="40"/>
    </row>
    <row r="39" spans="2:13" x14ac:dyDescent="0.3">
      <c r="B39" s="39"/>
      <c r="C39" s="75">
        <v>34</v>
      </c>
      <c r="D39" s="111" t="str">
        <f>IF($C39&lt;=Entradas!$E$74,"",Observaciones!I39)</f>
        <v/>
      </c>
      <c r="E39" s="111" t="str">
        <f>IF($C39&lt;=Entradas!$E$74,"",Cálculos!AR40)</f>
        <v/>
      </c>
      <c r="F39" s="79" t="str">
        <f>IF($C39&lt;=Entradas!$E$74,"",D39-E39)</f>
        <v/>
      </c>
      <c r="G39" s="79" t="str">
        <f>IF($C39&lt;=Entradas!$E$74,"",D39-AVERAGE(D:D))</f>
        <v/>
      </c>
      <c r="H39" s="79" t="str">
        <f>IF($C39&lt;=Entradas!$E$74,"",F39^2)</f>
        <v/>
      </c>
      <c r="I39" s="79" t="str">
        <f>IF($C39&lt;=Entradas!$E$74,"",G39^2)</f>
        <v/>
      </c>
      <c r="J39" s="79" t="str">
        <f>IF($C39&lt;=Entradas!$E$74,"",E39-AVERAGE(E:E))</f>
        <v/>
      </c>
      <c r="K39" s="79" t="str">
        <f>IF($C39&lt;=Entradas!$E$74,"",J39^2)</f>
        <v/>
      </c>
      <c r="L39" s="79" t="str">
        <f>IF($C39&lt;=Entradas!$E$74,"",G39*J39)</f>
        <v/>
      </c>
      <c r="M39" s="40"/>
    </row>
    <row r="40" spans="2:13" x14ac:dyDescent="0.3">
      <c r="B40" s="39"/>
      <c r="C40" s="75">
        <v>35</v>
      </c>
      <c r="D40" s="111" t="str">
        <f>IF($C40&lt;=Entradas!$E$74,"",Observaciones!I40)</f>
        <v/>
      </c>
      <c r="E40" s="111" t="str">
        <f>IF($C40&lt;=Entradas!$E$74,"",Cálculos!AR41)</f>
        <v/>
      </c>
      <c r="F40" s="79" t="str">
        <f>IF($C40&lt;=Entradas!$E$74,"",D40-E40)</f>
        <v/>
      </c>
      <c r="G40" s="79" t="str">
        <f>IF($C40&lt;=Entradas!$E$74,"",D40-AVERAGE(D:D))</f>
        <v/>
      </c>
      <c r="H40" s="79" t="str">
        <f>IF($C40&lt;=Entradas!$E$74,"",F40^2)</f>
        <v/>
      </c>
      <c r="I40" s="79" t="str">
        <f>IF($C40&lt;=Entradas!$E$74,"",G40^2)</f>
        <v/>
      </c>
      <c r="J40" s="79" t="str">
        <f>IF($C40&lt;=Entradas!$E$74,"",E40-AVERAGE(E:E))</f>
        <v/>
      </c>
      <c r="K40" s="79" t="str">
        <f>IF($C40&lt;=Entradas!$E$74,"",J40^2)</f>
        <v/>
      </c>
      <c r="L40" s="79" t="str">
        <f>IF($C40&lt;=Entradas!$E$74,"",G40*J40)</f>
        <v/>
      </c>
      <c r="M40" s="40"/>
    </row>
    <row r="41" spans="2:13" x14ac:dyDescent="0.3">
      <c r="B41" s="39"/>
      <c r="C41" s="75">
        <v>36</v>
      </c>
      <c r="D41" s="111" t="str">
        <f>IF($C41&lt;=Entradas!$E$74,"",Observaciones!I41)</f>
        <v/>
      </c>
      <c r="E41" s="111" t="str">
        <f>IF($C41&lt;=Entradas!$E$74,"",Cálculos!AR42)</f>
        <v/>
      </c>
      <c r="F41" s="79" t="str">
        <f>IF($C41&lt;=Entradas!$E$74,"",D41-E41)</f>
        <v/>
      </c>
      <c r="G41" s="79" t="str">
        <f>IF($C41&lt;=Entradas!$E$74,"",D41-AVERAGE(D:D))</f>
        <v/>
      </c>
      <c r="H41" s="79" t="str">
        <f>IF($C41&lt;=Entradas!$E$74,"",F41^2)</f>
        <v/>
      </c>
      <c r="I41" s="79" t="str">
        <f>IF($C41&lt;=Entradas!$E$74,"",G41^2)</f>
        <v/>
      </c>
      <c r="J41" s="79" t="str">
        <f>IF($C41&lt;=Entradas!$E$74,"",E41-AVERAGE(E:E))</f>
        <v/>
      </c>
      <c r="K41" s="79" t="str">
        <f>IF($C41&lt;=Entradas!$E$74,"",J41^2)</f>
        <v/>
      </c>
      <c r="L41" s="79" t="str">
        <f>IF($C41&lt;=Entradas!$E$74,"",G41*J41)</f>
        <v/>
      </c>
      <c r="M41" s="40"/>
    </row>
    <row r="42" spans="2:13" x14ac:dyDescent="0.3">
      <c r="B42" s="39"/>
      <c r="C42" s="75">
        <v>37</v>
      </c>
      <c r="D42" s="111" t="str">
        <f>IF($C42&lt;=Entradas!$E$74,"",Observaciones!I42)</f>
        <v/>
      </c>
      <c r="E42" s="111" t="str">
        <f>IF($C42&lt;=Entradas!$E$74,"",Cálculos!AR43)</f>
        <v/>
      </c>
      <c r="F42" s="79" t="str">
        <f>IF($C42&lt;=Entradas!$E$74,"",D42-E42)</f>
        <v/>
      </c>
      <c r="G42" s="79" t="str">
        <f>IF($C42&lt;=Entradas!$E$74,"",D42-AVERAGE(D:D))</f>
        <v/>
      </c>
      <c r="H42" s="79" t="str">
        <f>IF($C42&lt;=Entradas!$E$74,"",F42^2)</f>
        <v/>
      </c>
      <c r="I42" s="79" t="str">
        <f>IF($C42&lt;=Entradas!$E$74,"",G42^2)</f>
        <v/>
      </c>
      <c r="J42" s="79" t="str">
        <f>IF($C42&lt;=Entradas!$E$74,"",E42-AVERAGE(E:E))</f>
        <v/>
      </c>
      <c r="K42" s="79" t="str">
        <f>IF($C42&lt;=Entradas!$E$74,"",J42^2)</f>
        <v/>
      </c>
      <c r="L42" s="79" t="str">
        <f>IF($C42&lt;=Entradas!$E$74,"",G42*J42)</f>
        <v/>
      </c>
      <c r="M42" s="40"/>
    </row>
    <row r="43" spans="2:13" x14ac:dyDescent="0.3">
      <c r="B43" s="39"/>
      <c r="C43" s="75">
        <v>38</v>
      </c>
      <c r="D43" s="111" t="str">
        <f>IF($C43&lt;=Entradas!$E$74,"",Observaciones!I43)</f>
        <v/>
      </c>
      <c r="E43" s="111" t="str">
        <f>IF($C43&lt;=Entradas!$E$74,"",Cálculos!AR44)</f>
        <v/>
      </c>
      <c r="F43" s="79" t="str">
        <f>IF($C43&lt;=Entradas!$E$74,"",D43-E43)</f>
        <v/>
      </c>
      <c r="G43" s="79" t="str">
        <f>IF($C43&lt;=Entradas!$E$74,"",D43-AVERAGE(D:D))</f>
        <v/>
      </c>
      <c r="H43" s="79" t="str">
        <f>IF($C43&lt;=Entradas!$E$74,"",F43^2)</f>
        <v/>
      </c>
      <c r="I43" s="79" t="str">
        <f>IF($C43&lt;=Entradas!$E$74,"",G43^2)</f>
        <v/>
      </c>
      <c r="J43" s="79" t="str">
        <f>IF($C43&lt;=Entradas!$E$74,"",E43-AVERAGE(E:E))</f>
        <v/>
      </c>
      <c r="K43" s="79" t="str">
        <f>IF($C43&lt;=Entradas!$E$74,"",J43^2)</f>
        <v/>
      </c>
      <c r="L43" s="79" t="str">
        <f>IF($C43&lt;=Entradas!$E$74,"",G43*J43)</f>
        <v/>
      </c>
      <c r="M43" s="40"/>
    </row>
    <row r="44" spans="2:13" x14ac:dyDescent="0.3">
      <c r="B44" s="39"/>
      <c r="C44" s="75">
        <v>39</v>
      </c>
      <c r="D44" s="111" t="str">
        <f>IF($C44&lt;=Entradas!$E$74,"",Observaciones!I44)</f>
        <v/>
      </c>
      <c r="E44" s="111" t="str">
        <f>IF($C44&lt;=Entradas!$E$74,"",Cálculos!AR45)</f>
        <v/>
      </c>
      <c r="F44" s="79" t="str">
        <f>IF($C44&lt;=Entradas!$E$74,"",D44-E44)</f>
        <v/>
      </c>
      <c r="G44" s="79" t="str">
        <f>IF($C44&lt;=Entradas!$E$74,"",D44-AVERAGE(D:D))</f>
        <v/>
      </c>
      <c r="H44" s="79" t="str">
        <f>IF($C44&lt;=Entradas!$E$74,"",F44^2)</f>
        <v/>
      </c>
      <c r="I44" s="79" t="str">
        <f>IF($C44&lt;=Entradas!$E$74,"",G44^2)</f>
        <v/>
      </c>
      <c r="J44" s="79" t="str">
        <f>IF($C44&lt;=Entradas!$E$74,"",E44-AVERAGE(E:E))</f>
        <v/>
      </c>
      <c r="K44" s="79" t="str">
        <f>IF($C44&lt;=Entradas!$E$74,"",J44^2)</f>
        <v/>
      </c>
      <c r="L44" s="79" t="str">
        <f>IF($C44&lt;=Entradas!$E$74,"",G44*J44)</f>
        <v/>
      </c>
      <c r="M44" s="40"/>
    </row>
    <row r="45" spans="2:13" x14ac:dyDescent="0.3">
      <c r="B45" s="39"/>
      <c r="C45" s="75">
        <v>40</v>
      </c>
      <c r="D45" s="111" t="str">
        <f>IF($C45&lt;=Entradas!$E$74,"",Observaciones!I45)</f>
        <v/>
      </c>
      <c r="E45" s="111" t="str">
        <f>IF($C45&lt;=Entradas!$E$74,"",Cálculos!AR46)</f>
        <v/>
      </c>
      <c r="F45" s="79" t="str">
        <f>IF($C45&lt;=Entradas!$E$74,"",D45-E45)</f>
        <v/>
      </c>
      <c r="G45" s="79" t="str">
        <f>IF($C45&lt;=Entradas!$E$74,"",D45-AVERAGE(D:D))</f>
        <v/>
      </c>
      <c r="H45" s="79" t="str">
        <f>IF($C45&lt;=Entradas!$E$74,"",F45^2)</f>
        <v/>
      </c>
      <c r="I45" s="79" t="str">
        <f>IF($C45&lt;=Entradas!$E$74,"",G45^2)</f>
        <v/>
      </c>
      <c r="J45" s="79" t="str">
        <f>IF($C45&lt;=Entradas!$E$74,"",E45-AVERAGE(E:E))</f>
        <v/>
      </c>
      <c r="K45" s="79" t="str">
        <f>IF($C45&lt;=Entradas!$E$74,"",J45^2)</f>
        <v/>
      </c>
      <c r="L45" s="79" t="str">
        <f>IF($C45&lt;=Entradas!$E$74,"",G45*J45)</f>
        <v/>
      </c>
      <c r="M45" s="40"/>
    </row>
    <row r="46" spans="2:13" x14ac:dyDescent="0.3">
      <c r="B46" s="39"/>
      <c r="C46" s="75">
        <v>41</v>
      </c>
      <c r="D46" s="111" t="str">
        <f>IF($C46&lt;=Entradas!$E$74,"",Observaciones!I46)</f>
        <v/>
      </c>
      <c r="E46" s="111" t="str">
        <f>IF($C46&lt;=Entradas!$E$74,"",Cálculos!AR47)</f>
        <v/>
      </c>
      <c r="F46" s="79" t="str">
        <f>IF($C46&lt;=Entradas!$E$74,"",D46-E46)</f>
        <v/>
      </c>
      <c r="G46" s="79" t="str">
        <f>IF($C46&lt;=Entradas!$E$74,"",D46-AVERAGE(D:D))</f>
        <v/>
      </c>
      <c r="H46" s="79" t="str">
        <f>IF($C46&lt;=Entradas!$E$74,"",F46^2)</f>
        <v/>
      </c>
      <c r="I46" s="79" t="str">
        <f>IF($C46&lt;=Entradas!$E$74,"",G46^2)</f>
        <v/>
      </c>
      <c r="J46" s="79" t="str">
        <f>IF($C46&lt;=Entradas!$E$74,"",E46-AVERAGE(E:E))</f>
        <v/>
      </c>
      <c r="K46" s="79" t="str">
        <f>IF($C46&lt;=Entradas!$E$74,"",J46^2)</f>
        <v/>
      </c>
      <c r="L46" s="79" t="str">
        <f>IF($C46&lt;=Entradas!$E$74,"",G46*J46)</f>
        <v/>
      </c>
      <c r="M46" s="40"/>
    </row>
    <row r="47" spans="2:13" x14ac:dyDescent="0.3">
      <c r="B47" s="39"/>
      <c r="C47" s="75">
        <v>42</v>
      </c>
      <c r="D47" s="111" t="str">
        <f>IF($C47&lt;=Entradas!$E$74,"",Observaciones!I47)</f>
        <v/>
      </c>
      <c r="E47" s="111" t="str">
        <f>IF($C47&lt;=Entradas!$E$74,"",Cálculos!AR48)</f>
        <v/>
      </c>
      <c r="F47" s="79" t="str">
        <f>IF($C47&lt;=Entradas!$E$74,"",D47-E47)</f>
        <v/>
      </c>
      <c r="G47" s="79" t="str">
        <f>IF($C47&lt;=Entradas!$E$74,"",D47-AVERAGE(D:D))</f>
        <v/>
      </c>
      <c r="H47" s="79" t="str">
        <f>IF($C47&lt;=Entradas!$E$74,"",F47^2)</f>
        <v/>
      </c>
      <c r="I47" s="79" t="str">
        <f>IF($C47&lt;=Entradas!$E$74,"",G47^2)</f>
        <v/>
      </c>
      <c r="J47" s="79" t="str">
        <f>IF($C47&lt;=Entradas!$E$74,"",E47-AVERAGE(E:E))</f>
        <v/>
      </c>
      <c r="K47" s="79" t="str">
        <f>IF($C47&lt;=Entradas!$E$74,"",J47^2)</f>
        <v/>
      </c>
      <c r="L47" s="79" t="str">
        <f>IF($C47&lt;=Entradas!$E$74,"",G47*J47)</f>
        <v/>
      </c>
      <c r="M47" s="40"/>
    </row>
    <row r="48" spans="2:13" x14ac:dyDescent="0.3">
      <c r="B48" s="39"/>
      <c r="C48" s="75">
        <v>43</v>
      </c>
      <c r="D48" s="111" t="str">
        <f>IF($C48&lt;=Entradas!$E$74,"",Observaciones!I48)</f>
        <v/>
      </c>
      <c r="E48" s="111" t="str">
        <f>IF($C48&lt;=Entradas!$E$74,"",Cálculos!AR49)</f>
        <v/>
      </c>
      <c r="F48" s="79" t="str">
        <f>IF($C48&lt;=Entradas!$E$74,"",D48-E48)</f>
        <v/>
      </c>
      <c r="G48" s="79" t="str">
        <f>IF($C48&lt;=Entradas!$E$74,"",D48-AVERAGE(D:D))</f>
        <v/>
      </c>
      <c r="H48" s="79" t="str">
        <f>IF($C48&lt;=Entradas!$E$74,"",F48^2)</f>
        <v/>
      </c>
      <c r="I48" s="79" t="str">
        <f>IF($C48&lt;=Entradas!$E$74,"",G48^2)</f>
        <v/>
      </c>
      <c r="J48" s="79" t="str">
        <f>IF($C48&lt;=Entradas!$E$74,"",E48-AVERAGE(E:E))</f>
        <v/>
      </c>
      <c r="K48" s="79" t="str">
        <f>IF($C48&lt;=Entradas!$E$74,"",J48^2)</f>
        <v/>
      </c>
      <c r="L48" s="79" t="str">
        <f>IF($C48&lt;=Entradas!$E$74,"",G48*J48)</f>
        <v/>
      </c>
      <c r="M48" s="40"/>
    </row>
    <row r="49" spans="2:13" x14ac:dyDescent="0.3">
      <c r="B49" s="39"/>
      <c r="C49" s="75">
        <v>44</v>
      </c>
      <c r="D49" s="111" t="str">
        <f>IF($C49&lt;=Entradas!$E$74,"",Observaciones!I49)</f>
        <v/>
      </c>
      <c r="E49" s="111" t="str">
        <f>IF($C49&lt;=Entradas!$E$74,"",Cálculos!AR50)</f>
        <v/>
      </c>
      <c r="F49" s="79" t="str">
        <f>IF($C49&lt;=Entradas!$E$74,"",D49-E49)</f>
        <v/>
      </c>
      <c r="G49" s="79" t="str">
        <f>IF($C49&lt;=Entradas!$E$74,"",D49-AVERAGE(D:D))</f>
        <v/>
      </c>
      <c r="H49" s="79" t="str">
        <f>IF($C49&lt;=Entradas!$E$74,"",F49^2)</f>
        <v/>
      </c>
      <c r="I49" s="79" t="str">
        <f>IF($C49&lt;=Entradas!$E$74,"",G49^2)</f>
        <v/>
      </c>
      <c r="J49" s="79" t="str">
        <f>IF($C49&lt;=Entradas!$E$74,"",E49-AVERAGE(E:E))</f>
        <v/>
      </c>
      <c r="K49" s="79" t="str">
        <f>IF($C49&lt;=Entradas!$E$74,"",J49^2)</f>
        <v/>
      </c>
      <c r="L49" s="79" t="str">
        <f>IF($C49&lt;=Entradas!$E$74,"",G49*J49)</f>
        <v/>
      </c>
      <c r="M49" s="40"/>
    </row>
    <row r="50" spans="2:13" x14ac:dyDescent="0.3">
      <c r="B50" s="39"/>
      <c r="C50" s="75">
        <v>45</v>
      </c>
      <c r="D50" s="111" t="str">
        <f>IF($C50&lt;=Entradas!$E$74,"",Observaciones!I50)</f>
        <v/>
      </c>
      <c r="E50" s="111" t="str">
        <f>IF($C50&lt;=Entradas!$E$74,"",Cálculos!AR51)</f>
        <v/>
      </c>
      <c r="F50" s="79" t="str">
        <f>IF($C50&lt;=Entradas!$E$74,"",D50-E50)</f>
        <v/>
      </c>
      <c r="G50" s="79" t="str">
        <f>IF($C50&lt;=Entradas!$E$74,"",D50-AVERAGE(D:D))</f>
        <v/>
      </c>
      <c r="H50" s="79" t="str">
        <f>IF($C50&lt;=Entradas!$E$74,"",F50^2)</f>
        <v/>
      </c>
      <c r="I50" s="79" t="str">
        <f>IF($C50&lt;=Entradas!$E$74,"",G50^2)</f>
        <v/>
      </c>
      <c r="J50" s="79" t="str">
        <f>IF($C50&lt;=Entradas!$E$74,"",E50-AVERAGE(E:E))</f>
        <v/>
      </c>
      <c r="K50" s="79" t="str">
        <f>IF($C50&lt;=Entradas!$E$74,"",J50^2)</f>
        <v/>
      </c>
      <c r="L50" s="79" t="str">
        <f>IF($C50&lt;=Entradas!$E$74,"",G50*J50)</f>
        <v/>
      </c>
      <c r="M50" s="40"/>
    </row>
    <row r="51" spans="2:13" x14ac:dyDescent="0.3">
      <c r="B51" s="39"/>
      <c r="C51" s="75">
        <v>46</v>
      </c>
      <c r="D51" s="111" t="str">
        <f>IF($C51&lt;=Entradas!$E$74,"",Observaciones!I51)</f>
        <v/>
      </c>
      <c r="E51" s="111" t="str">
        <f>IF($C51&lt;=Entradas!$E$74,"",Cálculos!AR52)</f>
        <v/>
      </c>
      <c r="F51" s="79" t="str">
        <f>IF($C51&lt;=Entradas!$E$74,"",D51-E51)</f>
        <v/>
      </c>
      <c r="G51" s="79" t="str">
        <f>IF($C51&lt;=Entradas!$E$74,"",D51-AVERAGE(D:D))</f>
        <v/>
      </c>
      <c r="H51" s="79" t="str">
        <f>IF($C51&lt;=Entradas!$E$74,"",F51^2)</f>
        <v/>
      </c>
      <c r="I51" s="79" t="str">
        <f>IF($C51&lt;=Entradas!$E$74,"",G51^2)</f>
        <v/>
      </c>
      <c r="J51" s="79" t="str">
        <f>IF($C51&lt;=Entradas!$E$74,"",E51-AVERAGE(E:E))</f>
        <v/>
      </c>
      <c r="K51" s="79" t="str">
        <f>IF($C51&lt;=Entradas!$E$74,"",J51^2)</f>
        <v/>
      </c>
      <c r="L51" s="79" t="str">
        <f>IF($C51&lt;=Entradas!$E$74,"",G51*J51)</f>
        <v/>
      </c>
      <c r="M51" s="40"/>
    </row>
    <row r="52" spans="2:13" x14ac:dyDescent="0.3">
      <c r="B52" s="39"/>
      <c r="C52" s="75">
        <v>47</v>
      </c>
      <c r="D52" s="111" t="str">
        <f>IF($C52&lt;=Entradas!$E$74,"",Observaciones!I52)</f>
        <v/>
      </c>
      <c r="E52" s="111" t="str">
        <f>IF($C52&lt;=Entradas!$E$74,"",Cálculos!AR53)</f>
        <v/>
      </c>
      <c r="F52" s="79" t="str">
        <f>IF($C52&lt;=Entradas!$E$74,"",D52-E52)</f>
        <v/>
      </c>
      <c r="G52" s="79" t="str">
        <f>IF($C52&lt;=Entradas!$E$74,"",D52-AVERAGE(D:D))</f>
        <v/>
      </c>
      <c r="H52" s="79" t="str">
        <f>IF($C52&lt;=Entradas!$E$74,"",F52^2)</f>
        <v/>
      </c>
      <c r="I52" s="79" t="str">
        <f>IF($C52&lt;=Entradas!$E$74,"",G52^2)</f>
        <v/>
      </c>
      <c r="J52" s="79" t="str">
        <f>IF($C52&lt;=Entradas!$E$74,"",E52-AVERAGE(E:E))</f>
        <v/>
      </c>
      <c r="K52" s="79" t="str">
        <f>IF($C52&lt;=Entradas!$E$74,"",J52^2)</f>
        <v/>
      </c>
      <c r="L52" s="79" t="str">
        <f>IF($C52&lt;=Entradas!$E$74,"",G52*J52)</f>
        <v/>
      </c>
      <c r="M52" s="40"/>
    </row>
    <row r="53" spans="2:13" x14ac:dyDescent="0.3">
      <c r="B53" s="39"/>
      <c r="C53" s="75">
        <v>48</v>
      </c>
      <c r="D53" s="111" t="str">
        <f>IF($C53&lt;=Entradas!$E$74,"",Observaciones!I53)</f>
        <v/>
      </c>
      <c r="E53" s="111" t="str">
        <f>IF($C53&lt;=Entradas!$E$74,"",Cálculos!AR54)</f>
        <v/>
      </c>
      <c r="F53" s="79" t="str">
        <f>IF($C53&lt;=Entradas!$E$74,"",D53-E53)</f>
        <v/>
      </c>
      <c r="G53" s="79" t="str">
        <f>IF($C53&lt;=Entradas!$E$74,"",D53-AVERAGE(D:D))</f>
        <v/>
      </c>
      <c r="H53" s="79" t="str">
        <f>IF($C53&lt;=Entradas!$E$74,"",F53^2)</f>
        <v/>
      </c>
      <c r="I53" s="79" t="str">
        <f>IF($C53&lt;=Entradas!$E$74,"",G53^2)</f>
        <v/>
      </c>
      <c r="J53" s="79" t="str">
        <f>IF($C53&lt;=Entradas!$E$74,"",E53-AVERAGE(E:E))</f>
        <v/>
      </c>
      <c r="K53" s="79" t="str">
        <f>IF($C53&lt;=Entradas!$E$74,"",J53^2)</f>
        <v/>
      </c>
      <c r="L53" s="79" t="str">
        <f>IF($C53&lt;=Entradas!$E$74,"",G53*J53)</f>
        <v/>
      </c>
      <c r="M53" s="40"/>
    </row>
    <row r="54" spans="2:13" x14ac:dyDescent="0.3">
      <c r="B54" s="39"/>
      <c r="C54" s="75">
        <v>49</v>
      </c>
      <c r="D54" s="111" t="str">
        <f>IF($C54&lt;=Entradas!$E$74,"",Observaciones!I54)</f>
        <v/>
      </c>
      <c r="E54" s="111" t="str">
        <f>IF($C54&lt;=Entradas!$E$74,"",Cálculos!AR55)</f>
        <v/>
      </c>
      <c r="F54" s="79" t="str">
        <f>IF($C54&lt;=Entradas!$E$74,"",D54-E54)</f>
        <v/>
      </c>
      <c r="G54" s="79" t="str">
        <f>IF($C54&lt;=Entradas!$E$74,"",D54-AVERAGE(D:D))</f>
        <v/>
      </c>
      <c r="H54" s="79" t="str">
        <f>IF($C54&lt;=Entradas!$E$74,"",F54^2)</f>
        <v/>
      </c>
      <c r="I54" s="79" t="str">
        <f>IF($C54&lt;=Entradas!$E$74,"",G54^2)</f>
        <v/>
      </c>
      <c r="J54" s="79" t="str">
        <f>IF($C54&lt;=Entradas!$E$74,"",E54-AVERAGE(E:E))</f>
        <v/>
      </c>
      <c r="K54" s="79" t="str">
        <f>IF($C54&lt;=Entradas!$E$74,"",J54^2)</f>
        <v/>
      </c>
      <c r="L54" s="79" t="str">
        <f>IF($C54&lt;=Entradas!$E$74,"",G54*J54)</f>
        <v/>
      </c>
      <c r="M54" s="40"/>
    </row>
    <row r="55" spans="2:13" x14ac:dyDescent="0.3">
      <c r="B55" s="39"/>
      <c r="C55" s="75">
        <v>50</v>
      </c>
      <c r="D55" s="111" t="str">
        <f>IF($C55&lt;=Entradas!$E$74,"",Observaciones!I55)</f>
        <v/>
      </c>
      <c r="E55" s="111" t="str">
        <f>IF($C55&lt;=Entradas!$E$74,"",Cálculos!AR56)</f>
        <v/>
      </c>
      <c r="F55" s="79" t="str">
        <f>IF($C55&lt;=Entradas!$E$74,"",D55-E55)</f>
        <v/>
      </c>
      <c r="G55" s="79" t="str">
        <f>IF($C55&lt;=Entradas!$E$74,"",D55-AVERAGE(D:D))</f>
        <v/>
      </c>
      <c r="H55" s="79" t="str">
        <f>IF($C55&lt;=Entradas!$E$74,"",F55^2)</f>
        <v/>
      </c>
      <c r="I55" s="79" t="str">
        <f>IF($C55&lt;=Entradas!$E$74,"",G55^2)</f>
        <v/>
      </c>
      <c r="J55" s="79" t="str">
        <f>IF($C55&lt;=Entradas!$E$74,"",E55-AVERAGE(E:E))</f>
        <v/>
      </c>
      <c r="K55" s="79" t="str">
        <f>IF($C55&lt;=Entradas!$E$74,"",J55^2)</f>
        <v/>
      </c>
      <c r="L55" s="79" t="str">
        <f>IF($C55&lt;=Entradas!$E$74,"",G55*J55)</f>
        <v/>
      </c>
      <c r="M55" s="40"/>
    </row>
    <row r="56" spans="2:13" x14ac:dyDescent="0.3">
      <c r="B56" s="39"/>
      <c r="C56" s="75">
        <v>51</v>
      </c>
      <c r="D56" s="111" t="str">
        <f>IF($C56&lt;=Entradas!$E$74,"",Observaciones!I56)</f>
        <v/>
      </c>
      <c r="E56" s="111" t="str">
        <f>IF($C56&lt;=Entradas!$E$74,"",Cálculos!AR57)</f>
        <v/>
      </c>
      <c r="F56" s="79" t="str">
        <f>IF($C56&lt;=Entradas!$E$74,"",D56-E56)</f>
        <v/>
      </c>
      <c r="G56" s="79" t="str">
        <f>IF($C56&lt;=Entradas!$E$74,"",D56-AVERAGE(D:D))</f>
        <v/>
      </c>
      <c r="H56" s="79" t="str">
        <f>IF($C56&lt;=Entradas!$E$74,"",F56^2)</f>
        <v/>
      </c>
      <c r="I56" s="79" t="str">
        <f>IF($C56&lt;=Entradas!$E$74,"",G56^2)</f>
        <v/>
      </c>
      <c r="J56" s="79" t="str">
        <f>IF($C56&lt;=Entradas!$E$74,"",E56-AVERAGE(E:E))</f>
        <v/>
      </c>
      <c r="K56" s="79" t="str">
        <f>IF($C56&lt;=Entradas!$E$74,"",J56^2)</f>
        <v/>
      </c>
      <c r="L56" s="79" t="str">
        <f>IF($C56&lt;=Entradas!$E$74,"",G56*J56)</f>
        <v/>
      </c>
      <c r="M56" s="40"/>
    </row>
    <row r="57" spans="2:13" x14ac:dyDescent="0.3">
      <c r="B57" s="39"/>
      <c r="C57" s="75">
        <v>52</v>
      </c>
      <c r="D57" s="111" t="str">
        <f>IF($C57&lt;=Entradas!$E$74,"",Observaciones!I57)</f>
        <v/>
      </c>
      <c r="E57" s="111" t="str">
        <f>IF($C57&lt;=Entradas!$E$74,"",Cálculos!AR58)</f>
        <v/>
      </c>
      <c r="F57" s="79" t="str">
        <f>IF($C57&lt;=Entradas!$E$74,"",D57-E57)</f>
        <v/>
      </c>
      <c r="G57" s="79" t="str">
        <f>IF($C57&lt;=Entradas!$E$74,"",D57-AVERAGE(D:D))</f>
        <v/>
      </c>
      <c r="H57" s="79" t="str">
        <f>IF($C57&lt;=Entradas!$E$74,"",F57^2)</f>
        <v/>
      </c>
      <c r="I57" s="79" t="str">
        <f>IF($C57&lt;=Entradas!$E$74,"",G57^2)</f>
        <v/>
      </c>
      <c r="J57" s="79" t="str">
        <f>IF($C57&lt;=Entradas!$E$74,"",E57-AVERAGE(E:E))</f>
        <v/>
      </c>
      <c r="K57" s="79" t="str">
        <f>IF($C57&lt;=Entradas!$E$74,"",J57^2)</f>
        <v/>
      </c>
      <c r="L57" s="79" t="str">
        <f>IF($C57&lt;=Entradas!$E$74,"",G57*J57)</f>
        <v/>
      </c>
      <c r="M57" s="40"/>
    </row>
    <row r="58" spans="2:13" x14ac:dyDescent="0.3">
      <c r="B58" s="39"/>
      <c r="C58" s="75">
        <v>53</v>
      </c>
      <c r="D58" s="111" t="str">
        <f>IF($C58&lt;=Entradas!$E$74,"",Observaciones!I58)</f>
        <v/>
      </c>
      <c r="E58" s="111" t="str">
        <f>IF($C58&lt;=Entradas!$E$74,"",Cálculos!AR59)</f>
        <v/>
      </c>
      <c r="F58" s="79" t="str">
        <f>IF($C58&lt;=Entradas!$E$74,"",D58-E58)</f>
        <v/>
      </c>
      <c r="G58" s="79" t="str">
        <f>IF($C58&lt;=Entradas!$E$74,"",D58-AVERAGE(D:D))</f>
        <v/>
      </c>
      <c r="H58" s="79" t="str">
        <f>IF($C58&lt;=Entradas!$E$74,"",F58^2)</f>
        <v/>
      </c>
      <c r="I58" s="79" t="str">
        <f>IF($C58&lt;=Entradas!$E$74,"",G58^2)</f>
        <v/>
      </c>
      <c r="J58" s="79" t="str">
        <f>IF($C58&lt;=Entradas!$E$74,"",E58-AVERAGE(E:E))</f>
        <v/>
      </c>
      <c r="K58" s="79" t="str">
        <f>IF($C58&lt;=Entradas!$E$74,"",J58^2)</f>
        <v/>
      </c>
      <c r="L58" s="79" t="str">
        <f>IF($C58&lt;=Entradas!$E$74,"",G58*J58)</f>
        <v/>
      </c>
      <c r="M58" s="40"/>
    </row>
    <row r="59" spans="2:13" x14ac:dyDescent="0.3">
      <c r="B59" s="39"/>
      <c r="C59" s="75">
        <v>54</v>
      </c>
      <c r="D59" s="111" t="str">
        <f>IF($C59&lt;=Entradas!$E$74,"",Observaciones!I59)</f>
        <v/>
      </c>
      <c r="E59" s="111" t="str">
        <f>IF($C59&lt;=Entradas!$E$74,"",Cálculos!AR60)</f>
        <v/>
      </c>
      <c r="F59" s="79" t="str">
        <f>IF($C59&lt;=Entradas!$E$74,"",D59-E59)</f>
        <v/>
      </c>
      <c r="G59" s="79" t="str">
        <f>IF($C59&lt;=Entradas!$E$74,"",D59-AVERAGE(D:D))</f>
        <v/>
      </c>
      <c r="H59" s="79" t="str">
        <f>IF($C59&lt;=Entradas!$E$74,"",F59^2)</f>
        <v/>
      </c>
      <c r="I59" s="79" t="str">
        <f>IF($C59&lt;=Entradas!$E$74,"",G59^2)</f>
        <v/>
      </c>
      <c r="J59" s="79" t="str">
        <f>IF($C59&lt;=Entradas!$E$74,"",E59-AVERAGE(E:E))</f>
        <v/>
      </c>
      <c r="K59" s="79" t="str">
        <f>IF($C59&lt;=Entradas!$E$74,"",J59^2)</f>
        <v/>
      </c>
      <c r="L59" s="79" t="str">
        <f>IF($C59&lt;=Entradas!$E$74,"",G59*J59)</f>
        <v/>
      </c>
      <c r="M59" s="40"/>
    </row>
    <row r="60" spans="2:13" x14ac:dyDescent="0.3">
      <c r="B60" s="39"/>
      <c r="C60" s="75">
        <v>55</v>
      </c>
      <c r="D60" s="111" t="str">
        <f>IF($C60&lt;=Entradas!$E$74,"",Observaciones!I60)</f>
        <v/>
      </c>
      <c r="E60" s="111" t="str">
        <f>IF($C60&lt;=Entradas!$E$74,"",Cálculos!AR61)</f>
        <v/>
      </c>
      <c r="F60" s="79" t="str">
        <f>IF($C60&lt;=Entradas!$E$74,"",D60-E60)</f>
        <v/>
      </c>
      <c r="G60" s="79" t="str">
        <f>IF($C60&lt;=Entradas!$E$74,"",D60-AVERAGE(D:D))</f>
        <v/>
      </c>
      <c r="H60" s="79" t="str">
        <f>IF($C60&lt;=Entradas!$E$74,"",F60^2)</f>
        <v/>
      </c>
      <c r="I60" s="79" t="str">
        <f>IF($C60&lt;=Entradas!$E$74,"",G60^2)</f>
        <v/>
      </c>
      <c r="J60" s="79" t="str">
        <f>IF($C60&lt;=Entradas!$E$74,"",E60-AVERAGE(E:E))</f>
        <v/>
      </c>
      <c r="K60" s="79" t="str">
        <f>IF($C60&lt;=Entradas!$E$74,"",J60^2)</f>
        <v/>
      </c>
      <c r="L60" s="79" t="str">
        <f>IF($C60&lt;=Entradas!$E$74,"",G60*J60)</f>
        <v/>
      </c>
      <c r="M60" s="40"/>
    </row>
    <row r="61" spans="2:13" x14ac:dyDescent="0.3">
      <c r="B61" s="39"/>
      <c r="C61" s="75">
        <v>56</v>
      </c>
      <c r="D61" s="111" t="str">
        <f>IF($C61&lt;=Entradas!$E$74,"",Observaciones!I61)</f>
        <v/>
      </c>
      <c r="E61" s="111" t="str">
        <f>IF($C61&lt;=Entradas!$E$74,"",Cálculos!AR62)</f>
        <v/>
      </c>
      <c r="F61" s="79" t="str">
        <f>IF($C61&lt;=Entradas!$E$74,"",D61-E61)</f>
        <v/>
      </c>
      <c r="G61" s="79" t="str">
        <f>IF($C61&lt;=Entradas!$E$74,"",D61-AVERAGE(D:D))</f>
        <v/>
      </c>
      <c r="H61" s="79" t="str">
        <f>IF($C61&lt;=Entradas!$E$74,"",F61^2)</f>
        <v/>
      </c>
      <c r="I61" s="79" t="str">
        <f>IF($C61&lt;=Entradas!$E$74,"",G61^2)</f>
        <v/>
      </c>
      <c r="J61" s="79" t="str">
        <f>IF($C61&lt;=Entradas!$E$74,"",E61-AVERAGE(E:E))</f>
        <v/>
      </c>
      <c r="K61" s="79" t="str">
        <f>IF($C61&lt;=Entradas!$E$74,"",J61^2)</f>
        <v/>
      </c>
      <c r="L61" s="79" t="str">
        <f>IF($C61&lt;=Entradas!$E$74,"",G61*J61)</f>
        <v/>
      </c>
      <c r="M61" s="40"/>
    </row>
    <row r="62" spans="2:13" x14ac:dyDescent="0.3">
      <c r="B62" s="39"/>
      <c r="C62" s="75">
        <v>57</v>
      </c>
      <c r="D62" s="111" t="str">
        <f>IF($C62&lt;=Entradas!$E$74,"",Observaciones!I62)</f>
        <v/>
      </c>
      <c r="E62" s="111" t="str">
        <f>IF($C62&lt;=Entradas!$E$74,"",Cálculos!AR63)</f>
        <v/>
      </c>
      <c r="F62" s="79" t="str">
        <f>IF($C62&lt;=Entradas!$E$74,"",D62-E62)</f>
        <v/>
      </c>
      <c r="G62" s="79" t="str">
        <f>IF($C62&lt;=Entradas!$E$74,"",D62-AVERAGE(D:D))</f>
        <v/>
      </c>
      <c r="H62" s="79" t="str">
        <f>IF($C62&lt;=Entradas!$E$74,"",F62^2)</f>
        <v/>
      </c>
      <c r="I62" s="79" t="str">
        <f>IF($C62&lt;=Entradas!$E$74,"",G62^2)</f>
        <v/>
      </c>
      <c r="J62" s="79" t="str">
        <f>IF($C62&lt;=Entradas!$E$74,"",E62-AVERAGE(E:E))</f>
        <v/>
      </c>
      <c r="K62" s="79" t="str">
        <f>IF($C62&lt;=Entradas!$E$74,"",J62^2)</f>
        <v/>
      </c>
      <c r="L62" s="79" t="str">
        <f>IF($C62&lt;=Entradas!$E$74,"",G62*J62)</f>
        <v/>
      </c>
      <c r="M62" s="40"/>
    </row>
    <row r="63" spans="2:13" x14ac:dyDescent="0.3">
      <c r="B63" s="39"/>
      <c r="C63" s="75">
        <v>58</v>
      </c>
      <c r="D63" s="111" t="str">
        <f>IF($C63&lt;=Entradas!$E$74,"",Observaciones!I63)</f>
        <v/>
      </c>
      <c r="E63" s="111" t="str">
        <f>IF($C63&lt;=Entradas!$E$74,"",Cálculos!AR64)</f>
        <v/>
      </c>
      <c r="F63" s="79" t="str">
        <f>IF($C63&lt;=Entradas!$E$74,"",D63-E63)</f>
        <v/>
      </c>
      <c r="G63" s="79" t="str">
        <f>IF($C63&lt;=Entradas!$E$74,"",D63-AVERAGE(D:D))</f>
        <v/>
      </c>
      <c r="H63" s="79" t="str">
        <f>IF($C63&lt;=Entradas!$E$74,"",F63^2)</f>
        <v/>
      </c>
      <c r="I63" s="79" t="str">
        <f>IF($C63&lt;=Entradas!$E$74,"",G63^2)</f>
        <v/>
      </c>
      <c r="J63" s="79" t="str">
        <f>IF($C63&lt;=Entradas!$E$74,"",E63-AVERAGE(E:E))</f>
        <v/>
      </c>
      <c r="K63" s="79" t="str">
        <f>IF($C63&lt;=Entradas!$E$74,"",J63^2)</f>
        <v/>
      </c>
      <c r="L63" s="79" t="str">
        <f>IF($C63&lt;=Entradas!$E$74,"",G63*J63)</f>
        <v/>
      </c>
      <c r="M63" s="40"/>
    </row>
    <row r="64" spans="2:13" x14ac:dyDescent="0.3">
      <c r="B64" s="39"/>
      <c r="C64" s="75">
        <v>59</v>
      </c>
      <c r="D64" s="111" t="str">
        <f>IF($C64&lt;=Entradas!$E$74,"",Observaciones!I64)</f>
        <v/>
      </c>
      <c r="E64" s="111" t="str">
        <f>IF($C64&lt;=Entradas!$E$74,"",Cálculos!AR65)</f>
        <v/>
      </c>
      <c r="F64" s="79" t="str">
        <f>IF($C64&lt;=Entradas!$E$74,"",D64-E64)</f>
        <v/>
      </c>
      <c r="G64" s="79" t="str">
        <f>IF($C64&lt;=Entradas!$E$74,"",D64-AVERAGE(D:D))</f>
        <v/>
      </c>
      <c r="H64" s="79" t="str">
        <f>IF($C64&lt;=Entradas!$E$74,"",F64^2)</f>
        <v/>
      </c>
      <c r="I64" s="79" t="str">
        <f>IF($C64&lt;=Entradas!$E$74,"",G64^2)</f>
        <v/>
      </c>
      <c r="J64" s="79" t="str">
        <f>IF($C64&lt;=Entradas!$E$74,"",E64-AVERAGE(E:E))</f>
        <v/>
      </c>
      <c r="K64" s="79" t="str">
        <f>IF($C64&lt;=Entradas!$E$74,"",J64^2)</f>
        <v/>
      </c>
      <c r="L64" s="79" t="str">
        <f>IF($C64&lt;=Entradas!$E$74,"",G64*J64)</f>
        <v/>
      </c>
      <c r="M64" s="40"/>
    </row>
    <row r="65" spans="2:13" x14ac:dyDescent="0.3">
      <c r="B65" s="39"/>
      <c r="C65" s="75">
        <v>60</v>
      </c>
      <c r="D65" s="111" t="str">
        <f>IF($C65&lt;=Entradas!$E$74,"",Observaciones!I65)</f>
        <v/>
      </c>
      <c r="E65" s="111" t="str">
        <f>IF($C65&lt;=Entradas!$E$74,"",Cálculos!AR66)</f>
        <v/>
      </c>
      <c r="F65" s="79" t="str">
        <f>IF($C65&lt;=Entradas!$E$74,"",D65-E65)</f>
        <v/>
      </c>
      <c r="G65" s="79" t="str">
        <f>IF($C65&lt;=Entradas!$E$74,"",D65-AVERAGE(D:D))</f>
        <v/>
      </c>
      <c r="H65" s="79" t="str">
        <f>IF($C65&lt;=Entradas!$E$74,"",F65^2)</f>
        <v/>
      </c>
      <c r="I65" s="79" t="str">
        <f>IF($C65&lt;=Entradas!$E$74,"",G65^2)</f>
        <v/>
      </c>
      <c r="J65" s="79" t="str">
        <f>IF($C65&lt;=Entradas!$E$74,"",E65-AVERAGE(E:E))</f>
        <v/>
      </c>
      <c r="K65" s="79" t="str">
        <f>IF($C65&lt;=Entradas!$E$74,"",J65^2)</f>
        <v/>
      </c>
      <c r="L65" s="79" t="str">
        <f>IF($C65&lt;=Entradas!$E$74,"",G65*J65)</f>
        <v/>
      </c>
      <c r="M65" s="40"/>
    </row>
    <row r="66" spans="2:13" x14ac:dyDescent="0.3">
      <c r="B66" s="39"/>
      <c r="C66" s="75">
        <v>61</v>
      </c>
      <c r="D66" s="111">
        <f>IF($C66&lt;=Entradas!$E$74,"",Observaciones!I66)</f>
        <v>1.1017960334111263</v>
      </c>
      <c r="E66" s="111">
        <f>IF($C66&lt;=Entradas!$E$74,"",Cálculos!AR67)</f>
        <v>1.198000217319978</v>
      </c>
      <c r="F66" s="79">
        <f>IF($C66&lt;=Entradas!$E$74,"",D66-E66)</f>
        <v>-9.6204183908851659E-2</v>
      </c>
      <c r="G66" s="79">
        <f>IF($C66&lt;=Entradas!$E$74,"",D66-AVERAGE(D:D))</f>
        <v>0.31894441189954836</v>
      </c>
      <c r="H66" s="79">
        <f>IF($C66&lt;=Entradas!$E$74,"",F66^2)</f>
        <v>9.2552450015681523E-3</v>
      </c>
      <c r="I66" s="79">
        <f>IF($C66&lt;=Entradas!$E$74,"",G66^2)</f>
        <v>0.10172553788194877</v>
      </c>
      <c r="J66" s="79">
        <f>IF($C66&lt;=Entradas!$E$74,"",E66-AVERAGE(E:E))</f>
        <v>0.36709259762340218</v>
      </c>
      <c r="K66" s="79">
        <f>IF($C66&lt;=Entradas!$E$74,"",J66^2)</f>
        <v>0.13475697522989707</v>
      </c>
      <c r="L66" s="79">
        <f>IF($C66&lt;=Entradas!$E$74,"",G66*J66)</f>
        <v>0.11708213266167355</v>
      </c>
      <c r="M66" s="40"/>
    </row>
    <row r="67" spans="2:13" x14ac:dyDescent="0.3">
      <c r="B67" s="39"/>
      <c r="C67" s="75">
        <v>62</v>
      </c>
      <c r="D67" s="111">
        <f>IF($C67&lt;=Entradas!$E$74,"",Observaciones!I67)</f>
        <v>1.1020847122339488</v>
      </c>
      <c r="E67" s="111">
        <f>IF($C67&lt;=Entradas!$E$74,"",Cálculos!AR68)</f>
        <v>1.171817899392388</v>
      </c>
      <c r="F67" s="79">
        <f>IF($C67&lt;=Entradas!$E$74,"",D67-E67)</f>
        <v>-6.9733187158439236E-2</v>
      </c>
      <c r="G67" s="79">
        <f>IF($C67&lt;=Entradas!$E$74,"",D67-AVERAGE(D:D))</f>
        <v>0.31923309072237083</v>
      </c>
      <c r="H67" s="79">
        <f>IF($C67&lt;=Entradas!$E$74,"",F67^2)</f>
        <v>4.8627173912739151E-3</v>
      </c>
      <c r="I67" s="79">
        <f>IF($C67&lt;=Entradas!$E$74,"",G67^2)</f>
        <v>0.10190976621215744</v>
      </c>
      <c r="J67" s="79">
        <f>IF($C67&lt;=Entradas!$E$74,"",E67-AVERAGE(E:E))</f>
        <v>0.34091027969581222</v>
      </c>
      <c r="K67" s="79">
        <f>IF($C67&lt;=Entradas!$E$74,"",J67^2)</f>
        <v>0.11621981880227691</v>
      </c>
      <c r="L67" s="79">
        <f>IF($C67&lt;=Entradas!$E$74,"",G67*J67)</f>
        <v>0.10882984224632204</v>
      </c>
      <c r="M67" s="40"/>
    </row>
    <row r="68" spans="2:13" x14ac:dyDescent="0.3">
      <c r="B68" s="39"/>
      <c r="C68" s="75">
        <v>63</v>
      </c>
      <c r="D68" s="111">
        <f>IF($C68&lt;=Entradas!$E$74,"",Observaciones!I68)</f>
        <v>1.102257011718865</v>
      </c>
      <c r="E68" s="111">
        <f>IF($C68&lt;=Entradas!$E$74,"",Cálculos!AR69)</f>
        <v>1.168381136074452</v>
      </c>
      <c r="F68" s="79">
        <f>IF($C68&lt;=Entradas!$E$74,"",D68-E68)</f>
        <v>-6.6124124355587011E-2</v>
      </c>
      <c r="G68" s="79">
        <f>IF($C68&lt;=Entradas!$E$74,"",D68-AVERAGE(D:D))</f>
        <v>0.31940539020728709</v>
      </c>
      <c r="H68" s="79">
        <f>IF($C68&lt;=Entradas!$E$74,"",F68^2)</f>
        <v>4.3723998217931352E-3</v>
      </c>
      <c r="I68" s="79">
        <f>IF($C68&lt;=Entradas!$E$74,"",G68^2)</f>
        <v>0.10201980329346932</v>
      </c>
      <c r="J68" s="79">
        <f>IF($C68&lt;=Entradas!$E$74,"",E68-AVERAGE(E:E))</f>
        <v>0.33747351637787626</v>
      </c>
      <c r="K68" s="79">
        <f>IF($C68&lt;=Entradas!$E$74,"",J68^2)</f>
        <v>0.11388837425644871</v>
      </c>
      <c r="L68" s="79">
        <f>IF($C68&lt;=Entradas!$E$74,"",G68*J68)</f>
        <v>0.10779086018330086</v>
      </c>
      <c r="M68" s="40"/>
    </row>
    <row r="69" spans="2:13" x14ac:dyDescent="0.3">
      <c r="B69" s="39"/>
      <c r="C69" s="75">
        <v>64</v>
      </c>
      <c r="D69" s="111">
        <f>IF($C69&lt;=Entradas!$E$74,"",Observaciones!I69)</f>
        <v>1.1015847950662878</v>
      </c>
      <c r="E69" s="111">
        <f>IF($C69&lt;=Entradas!$E$74,"",Cálculos!AR70)</f>
        <v>1.1421568183912543</v>
      </c>
      <c r="F69" s="79">
        <f>IF($C69&lt;=Entradas!$E$74,"",D69-E69)</f>
        <v>-4.0572023324966455E-2</v>
      </c>
      <c r="G69" s="79">
        <f>IF($C69&lt;=Entradas!$E$74,"",D69-AVERAGE(D:D))</f>
        <v>0.31873317355470987</v>
      </c>
      <c r="H69" s="79">
        <f>IF($C69&lt;=Entradas!$E$74,"",F69^2)</f>
        <v>1.6460890766816221E-3</v>
      </c>
      <c r="I69" s="79">
        <f>IF($C69&lt;=Entradas!$E$74,"",G69^2)</f>
        <v>0.1015908359242568</v>
      </c>
      <c r="J69" s="79">
        <f>IF($C69&lt;=Entradas!$E$74,"",E69-AVERAGE(E:E))</f>
        <v>0.31124919869467849</v>
      </c>
      <c r="K69" s="79">
        <f>IF($C69&lt;=Entradas!$E$74,"",J69^2)</f>
        <v>9.6876063688079453E-2</v>
      </c>
      <c r="L69" s="79">
        <f>IF($C69&lt;=Entradas!$E$74,"",G69*J69)</f>
        <v>9.9205444866315329E-2</v>
      </c>
      <c r="M69" s="40"/>
    </row>
    <row r="70" spans="2:13" x14ac:dyDescent="0.3">
      <c r="B70" s="39"/>
      <c r="C70" s="75">
        <v>65</v>
      </c>
      <c r="D70" s="111">
        <f>IF($C70&lt;=Entradas!$E$74,"",Observaciones!I70)</f>
        <v>1.1024636358102891</v>
      </c>
      <c r="E70" s="111">
        <f>IF($C70&lt;=Entradas!$E$74,"",Cálculos!AR71)</f>
        <v>1.1940705395064115</v>
      </c>
      <c r="F70" s="79">
        <f>IF($C70&lt;=Entradas!$E$74,"",D70-E70)</f>
        <v>-9.1606903696122455E-2</v>
      </c>
      <c r="G70" s="79">
        <f>IF($C70&lt;=Entradas!$E$74,"",D70-AVERAGE(D:D))</f>
        <v>0.31961201429871111</v>
      </c>
      <c r="H70" s="79">
        <f>IF($C70&lt;=Entradas!$E$74,"",F70^2)</f>
        <v>8.3918248047906534E-3</v>
      </c>
      <c r="I70" s="79">
        <f>IF($C70&lt;=Entradas!$E$74,"",G70^2)</f>
        <v>0.10215183968407951</v>
      </c>
      <c r="J70" s="79">
        <f>IF($C70&lt;=Entradas!$E$74,"",E70-AVERAGE(E:E))</f>
        <v>0.36316291980983573</v>
      </c>
      <c r="K70" s="79">
        <f>IF($C70&lt;=Entradas!$E$74,"",J70^2)</f>
        <v>0.13188730632480516</v>
      </c>
      <c r="L70" s="79">
        <f>IF($C70&lt;=Entradas!$E$74,"",G70*J70)</f>
        <v>0.11607123231902289</v>
      </c>
      <c r="M70" s="40"/>
    </row>
    <row r="71" spans="2:13" x14ac:dyDescent="0.3">
      <c r="B71" s="39"/>
      <c r="C71" s="75">
        <v>66</v>
      </c>
      <c r="D71" s="111">
        <f>IF($C71&lt;=Entradas!$E$74,"",Observaciones!I71)</f>
        <v>1.1017978614062895</v>
      </c>
      <c r="E71" s="111">
        <f>IF($C71&lt;=Entradas!$E$74,"",Cálculos!AR72)</f>
        <v>1.1424178129962668</v>
      </c>
      <c r="F71" s="79">
        <f>IF($C71&lt;=Entradas!$E$74,"",D71-E71)</f>
        <v>-4.0619951589977221E-2</v>
      </c>
      <c r="G71" s="79">
        <f>IF($C71&lt;=Entradas!$E$74,"",D71-AVERAGE(D:D))</f>
        <v>0.3189462398947116</v>
      </c>
      <c r="H71" s="79">
        <f>IF($C71&lt;=Entradas!$E$74,"",F71^2)</f>
        <v>1.649980467172093E-3</v>
      </c>
      <c r="I71" s="79">
        <f>IF($C71&lt;=Entradas!$E$74,"",G71^2)</f>
        <v>0.10172670394297492</v>
      </c>
      <c r="J71" s="79">
        <f>IF($C71&lt;=Entradas!$E$74,"",E71-AVERAGE(E:E))</f>
        <v>0.31151019329969099</v>
      </c>
      <c r="K71" s="79">
        <f>IF($C71&lt;=Entradas!$E$74,"",J71^2)</f>
        <v>9.7038600529610844E-2</v>
      </c>
      <c r="L71" s="79">
        <f>IF($C71&lt;=Entradas!$E$74,"",G71*J71)</f>
        <v>9.9355004841811229E-2</v>
      </c>
      <c r="M71" s="40"/>
    </row>
    <row r="72" spans="2:13" x14ac:dyDescent="0.3">
      <c r="B72" s="39"/>
      <c r="C72" s="75">
        <v>67</v>
      </c>
      <c r="D72" s="111">
        <f>IF($C72&lt;=Entradas!$E$74,"",Observaciones!I72)</f>
        <v>9.7231703399355904</v>
      </c>
      <c r="E72" s="111">
        <f>IF($C72&lt;=Entradas!$E$74,"",Cálculos!AR73)</f>
        <v>10.648099093060527</v>
      </c>
      <c r="F72" s="79">
        <f>IF($C72&lt;=Entradas!$E$74,"",D72-E72)</f>
        <v>-0.92492875312493616</v>
      </c>
      <c r="G72" s="79">
        <f>IF($C72&lt;=Entradas!$E$74,"",D72-AVERAGE(D:D))</f>
        <v>8.9403187184240132</v>
      </c>
      <c r="H72" s="79">
        <f>IF($C72&lt;=Entradas!$E$74,"",F72^2)</f>
        <v>0.85549319835724913</v>
      </c>
      <c r="I72" s="79">
        <f>IF($C72&lt;=Entradas!$E$74,"",G72^2)</f>
        <v>79.929298787002793</v>
      </c>
      <c r="J72" s="79">
        <f>IF($C72&lt;=Entradas!$E$74,"",E72-AVERAGE(E:E))</f>
        <v>9.81719147336395</v>
      </c>
      <c r="K72" s="79">
        <f>IF($C72&lt;=Entradas!$E$74,"",J72^2)</f>
        <v>96.377248424689839</v>
      </c>
      <c r="L72" s="79">
        <f>IF($C72&lt;=Entradas!$E$74,"",G72*J72)</f>
        <v>87.768820691668338</v>
      </c>
      <c r="M72" s="40"/>
    </row>
    <row r="73" spans="2:13" x14ac:dyDescent="0.3">
      <c r="B73" s="39"/>
      <c r="C73" s="75">
        <v>68</v>
      </c>
      <c r="D73" s="111">
        <f>IF($C73&lt;=Entradas!$E$74,"",Observaciones!I73)</f>
        <v>1.1184740636137809</v>
      </c>
      <c r="E73" s="111">
        <f>IF($C73&lt;=Entradas!$E$74,"",Cálculos!AR74)</f>
        <v>1.3120805806502194</v>
      </c>
      <c r="F73" s="79">
        <f>IF($C73&lt;=Entradas!$E$74,"",D73-E73)</f>
        <v>-0.1936065170364385</v>
      </c>
      <c r="G73" s="79">
        <f>IF($C73&lt;=Entradas!$E$74,"",D73-AVERAGE(D:D))</f>
        <v>0.33562244210220293</v>
      </c>
      <c r="H73" s="79">
        <f>IF($C73&lt;=Entradas!$E$74,"",F73^2)</f>
        <v>3.7483483438980753E-2</v>
      </c>
      <c r="I73" s="79">
        <f>IF($C73&lt;=Entradas!$E$74,"",G73^2)</f>
        <v>0.11264242364264657</v>
      </c>
      <c r="J73" s="79">
        <f>IF($C73&lt;=Entradas!$E$74,"",E73-AVERAGE(E:E))</f>
        <v>0.48117296095364359</v>
      </c>
      <c r="K73" s="79">
        <f>IF($C73&lt;=Entradas!$E$74,"",J73^2)</f>
        <v>0.23152741835289661</v>
      </c>
      <c r="L73" s="79">
        <f>IF($C73&lt;=Entradas!$E$74,"",G73*J73)</f>
        <v>0.16149244422880979</v>
      </c>
      <c r="M73" s="40"/>
    </row>
    <row r="74" spans="2:13" x14ac:dyDescent="0.3">
      <c r="B74" s="39"/>
      <c r="C74" s="75">
        <v>69</v>
      </c>
      <c r="D74" s="111">
        <f>IF($C74&lt;=Entradas!$E$74,"",Observaciones!I74)</f>
        <v>1.5032030778697645</v>
      </c>
      <c r="E74" s="111">
        <f>IF($C74&lt;=Entradas!$E$74,"",Cálculos!AR75)</f>
        <v>2.0354721065227666</v>
      </c>
      <c r="F74" s="79">
        <f>IF($C74&lt;=Entradas!$E$74,"",D74-E74)</f>
        <v>-0.53226902865300207</v>
      </c>
      <c r="G74" s="79">
        <f>IF($C74&lt;=Entradas!$E$74,"",D74-AVERAGE(D:D))</f>
        <v>0.72035145635818654</v>
      </c>
      <c r="H74" s="79">
        <f>IF($C74&lt;=Entradas!$E$74,"",F74^2)</f>
        <v>0.28331031886321034</v>
      </c>
      <c r="I74" s="79">
        <f>IF($C74&lt;=Entradas!$E$74,"",G74^2)</f>
        <v>0.51890622067736036</v>
      </c>
      <c r="J74" s="79">
        <f>IF($C74&lt;=Entradas!$E$74,"",E74-AVERAGE(E:E))</f>
        <v>1.2045644868261909</v>
      </c>
      <c r="K74" s="79">
        <f>IF($C74&lt;=Entradas!$E$74,"",J74^2)</f>
        <v>1.4509756029228447</v>
      </c>
      <c r="L74" s="79">
        <f>IF($C74&lt;=Entradas!$E$74,"",G74*J74)</f>
        <v>0.86770978236259821</v>
      </c>
      <c r="M74" s="40"/>
    </row>
    <row r="75" spans="2:13" x14ac:dyDescent="0.3">
      <c r="B75" s="39"/>
      <c r="C75" s="75">
        <v>70</v>
      </c>
      <c r="D75" s="111">
        <f>IF($C75&lt;=Entradas!$E$74,"",Observaciones!I75)</f>
        <v>1.1360225468554859</v>
      </c>
      <c r="E75" s="111">
        <f>IF($C75&lt;=Entradas!$E$74,"",Cálculos!AR76)</f>
        <v>1.379753986759058</v>
      </c>
      <c r="F75" s="79">
        <f>IF($C75&lt;=Entradas!$E$74,"",D75-E75)</f>
        <v>-0.24373143990357216</v>
      </c>
      <c r="G75" s="79">
        <f>IF($C75&lt;=Entradas!$E$74,"",D75-AVERAGE(D:D))</f>
        <v>0.35317092534390793</v>
      </c>
      <c r="H75" s="79">
        <f>IF($C75&lt;=Entradas!$E$74,"",F75^2)</f>
        <v>5.9405014797468604E-2</v>
      </c>
      <c r="I75" s="79">
        <f>IF($C75&lt;=Entradas!$E$74,"",G75^2)</f>
        <v>0.12472970250827219</v>
      </c>
      <c r="J75" s="79">
        <f>IF($C75&lt;=Entradas!$E$74,"",E75-AVERAGE(E:E))</f>
        <v>0.54884636706248224</v>
      </c>
      <c r="K75" s="79">
        <f>IF($C75&lt;=Entradas!$E$74,"",J75^2)</f>
        <v>0.30123233463768501</v>
      </c>
      <c r="L75" s="79">
        <f>IF($C75&lt;=Entradas!$E$74,"",G75*J75)</f>
        <v>0.193836579327099</v>
      </c>
      <c r="M75" s="40"/>
    </row>
    <row r="76" spans="2:13" x14ac:dyDescent="0.3">
      <c r="B76" s="39"/>
      <c r="C76" s="75">
        <v>71</v>
      </c>
      <c r="D76" s="111">
        <f>IF($C76&lt;=Entradas!$E$74,"",Observaciones!I76)</f>
        <v>3.7541337253690221</v>
      </c>
      <c r="E76" s="111">
        <f>IF($C76&lt;=Entradas!$E$74,"",Cálculos!AR77)</f>
        <v>4.4150183130797904</v>
      </c>
      <c r="F76" s="79">
        <f>IF($C76&lt;=Entradas!$E$74,"",D76-E76)</f>
        <v>-0.6608845877107683</v>
      </c>
      <c r="G76" s="79">
        <f>IF($C76&lt;=Entradas!$E$74,"",D76-AVERAGE(D:D))</f>
        <v>2.971282103857444</v>
      </c>
      <c r="H76" s="79">
        <f>IF($C76&lt;=Entradas!$E$74,"",F76^2)</f>
        <v>0.43676843827363221</v>
      </c>
      <c r="I76" s="79">
        <f>IF($C76&lt;=Entradas!$E$74,"",G76^2)</f>
        <v>8.8285173407035185</v>
      </c>
      <c r="J76" s="79">
        <f>IF($C76&lt;=Entradas!$E$74,"",E76-AVERAGE(E:E))</f>
        <v>3.5841106933832148</v>
      </c>
      <c r="K76" s="79">
        <f>IF($C76&lt;=Entradas!$E$74,"",J76^2)</f>
        <v>12.845849462423908</v>
      </c>
      <c r="L76" s="79">
        <f>IF($C76&lt;=Entradas!$E$74,"",G76*J76)</f>
        <v>10.64940396149364</v>
      </c>
      <c r="M76" s="40"/>
    </row>
    <row r="77" spans="2:13" x14ac:dyDescent="0.3">
      <c r="B77" s="39"/>
      <c r="C77" s="75">
        <v>72</v>
      </c>
      <c r="D77" s="111">
        <f>IF($C77&lt;=Entradas!$E$74,"",Observaciones!I77)</f>
        <v>1.1569525420194617</v>
      </c>
      <c r="E77" s="111">
        <f>IF($C77&lt;=Entradas!$E$74,"",Cálculos!AR78)</f>
        <v>1.5322089692668477</v>
      </c>
      <c r="F77" s="79">
        <f>IF($C77&lt;=Entradas!$E$74,"",D77-E77)</f>
        <v>-0.37525642724738595</v>
      </c>
      <c r="G77" s="79">
        <f>IF($C77&lt;=Entradas!$E$74,"",D77-AVERAGE(D:D))</f>
        <v>0.37410092050788379</v>
      </c>
      <c r="H77" s="79">
        <f>IF($C77&lt;=Entradas!$E$74,"",F77^2)</f>
        <v>0.14081738619047265</v>
      </c>
      <c r="I77" s="79">
        <f>IF($C77&lt;=Entradas!$E$74,"",G77^2)</f>
        <v>0.139951498724846</v>
      </c>
      <c r="J77" s="79">
        <f>IF($C77&lt;=Entradas!$E$74,"",E77-AVERAGE(E:E))</f>
        <v>0.7013013495702719</v>
      </c>
      <c r="K77" s="79">
        <f>IF($C77&lt;=Entradas!$E$74,"",J77^2)</f>
        <v>0.49182358290908473</v>
      </c>
      <c r="L77" s="79">
        <f>IF($C77&lt;=Entradas!$E$74,"",G77*J77)</f>
        <v>0.26235748042765994</v>
      </c>
      <c r="M77" s="40"/>
    </row>
    <row r="78" spans="2:13" x14ac:dyDescent="0.3">
      <c r="B78" s="39"/>
      <c r="C78" s="75">
        <v>73</v>
      </c>
      <c r="D78" s="111">
        <f>IF($C78&lt;=Entradas!$E$74,"",Observaciones!I78)</f>
        <v>1.1627816753791345</v>
      </c>
      <c r="E78" s="111">
        <f>IF($C78&lt;=Entradas!$E$74,"",Cálculos!AR79)</f>
        <v>1.4354380299839498</v>
      </c>
      <c r="F78" s="79">
        <f>IF($C78&lt;=Entradas!$E$74,"",D78-E78)</f>
        <v>-0.2726563546048153</v>
      </c>
      <c r="G78" s="79">
        <f>IF($C78&lt;=Entradas!$E$74,"",D78-AVERAGE(D:D))</f>
        <v>0.37993005386755652</v>
      </c>
      <c r="H78" s="79">
        <f>IF($C78&lt;=Entradas!$E$74,"",F78^2)</f>
        <v>7.434148770638678E-2</v>
      </c>
      <c r="I78" s="79">
        <f>IF($C78&lt;=Entradas!$E$74,"",G78^2)</f>
        <v>0.1443468458318044</v>
      </c>
      <c r="J78" s="79">
        <f>IF($C78&lt;=Entradas!$E$74,"",E78-AVERAGE(E:E))</f>
        <v>0.60453041028737398</v>
      </c>
      <c r="K78" s="79">
        <f>IF($C78&lt;=Entradas!$E$74,"",J78^2)</f>
        <v>0.36545701696222072</v>
      </c>
      <c r="L78" s="79">
        <f>IF($C78&lt;=Entradas!$E$74,"",G78*J78)</f>
        <v>0.22967927134505803</v>
      </c>
      <c r="M78" s="40"/>
    </row>
    <row r="79" spans="2:13" x14ac:dyDescent="0.3">
      <c r="B79" s="39"/>
      <c r="C79" s="75">
        <v>74</v>
      </c>
      <c r="D79" s="111">
        <f>IF($C79&lt;=Entradas!$E$74,"",Observaciones!I79)</f>
        <v>1.1692256048646983</v>
      </c>
      <c r="E79" s="111">
        <f>IF($C79&lt;=Entradas!$E$74,"",Cálculos!AR80)</f>
        <v>1.4692486291876508</v>
      </c>
      <c r="F79" s="79">
        <f>IF($C79&lt;=Entradas!$E$74,"",D79-E79)</f>
        <v>-0.30002302432295247</v>
      </c>
      <c r="G79" s="79">
        <f>IF($C79&lt;=Entradas!$E$74,"",D79-AVERAGE(D:D))</f>
        <v>0.38637398335312034</v>
      </c>
      <c r="H79" s="79">
        <f>IF($C79&lt;=Entradas!$E$74,"",F79^2)</f>
        <v>9.0013815123890922E-2</v>
      </c>
      <c r="I79" s="79">
        <f>IF($C79&lt;=Entradas!$E$74,"",G79^2)</f>
        <v>0.14928485501215732</v>
      </c>
      <c r="J79" s="79">
        <f>IF($C79&lt;=Entradas!$E$74,"",E79-AVERAGE(E:E))</f>
        <v>0.63834100949107497</v>
      </c>
      <c r="K79" s="79">
        <f>IF($C79&lt;=Entradas!$E$74,"",J79^2)</f>
        <v>0.40747924439808469</v>
      </c>
      <c r="L79" s="79">
        <f>IF($C79&lt;=Entradas!$E$74,"",G79*J79)</f>
        <v>0.24663835857471864</v>
      </c>
      <c r="M79" s="40"/>
    </row>
    <row r="80" spans="2:13" x14ac:dyDescent="0.3">
      <c r="B80" s="39"/>
      <c r="C80" s="75">
        <v>75</v>
      </c>
      <c r="D80" s="111">
        <f>IF($C80&lt;=Entradas!$E$74,"",Observaciones!I80)</f>
        <v>3.325499759288157</v>
      </c>
      <c r="E80" s="111">
        <f>IF($C80&lt;=Entradas!$E$74,"",Cálculos!AR81)</f>
        <v>3.9634595401305561</v>
      </c>
      <c r="F80" s="79">
        <f>IF($C80&lt;=Entradas!$E$74,"",D80-E80)</f>
        <v>-0.63795978084239913</v>
      </c>
      <c r="G80" s="79">
        <f>IF($C80&lt;=Entradas!$E$74,"",D80-AVERAGE(D:D))</f>
        <v>2.5426481377765793</v>
      </c>
      <c r="H80" s="79">
        <f>IF($C80&lt;=Entradas!$E$74,"",F80^2)</f>
        <v>0.40699268197248195</v>
      </c>
      <c r="I80" s="79">
        <f>IF($C80&lt;=Entradas!$E$74,"",G80^2)</f>
        <v>6.4650595525387065</v>
      </c>
      <c r="J80" s="79">
        <f>IF($C80&lt;=Entradas!$E$74,"",E80-AVERAGE(E:E))</f>
        <v>3.1325519204339805</v>
      </c>
      <c r="K80" s="79">
        <f>IF($C80&lt;=Entradas!$E$74,"",J80^2)</f>
        <v>9.8128815342146183</v>
      </c>
      <c r="L80" s="79">
        <f>IF($C80&lt;=Entradas!$E$74,"",G80*J80)</f>
        <v>7.9649773069799075</v>
      </c>
      <c r="M80" s="40"/>
    </row>
    <row r="81" spans="2:13" x14ac:dyDescent="0.3">
      <c r="B81" s="39"/>
      <c r="C81" s="75">
        <v>76</v>
      </c>
      <c r="D81" s="111">
        <f>IF($C81&lt;=Entradas!$E$74,"",Observaciones!I81)</f>
        <v>1.1861626902123361</v>
      </c>
      <c r="E81" s="111">
        <f>IF($C81&lt;=Entradas!$E$74,"",Cálculos!AR82)</f>
        <v>1.4690757825463976</v>
      </c>
      <c r="F81" s="79">
        <f>IF($C81&lt;=Entradas!$E$74,"",D81-E81)</f>
        <v>-0.28291309233406148</v>
      </c>
      <c r="G81" s="79">
        <f>IF($C81&lt;=Entradas!$E$74,"",D81-AVERAGE(D:D))</f>
        <v>0.40331106870075817</v>
      </c>
      <c r="H81" s="79">
        <f>IF($C81&lt;=Entradas!$E$74,"",F81^2)</f>
        <v>8.0039817814021197E-2</v>
      </c>
      <c r="I81" s="79">
        <f>IF($C81&lt;=Entradas!$E$74,"",G81^2)</f>
        <v>0.16265981813654767</v>
      </c>
      <c r="J81" s="79">
        <f>IF($C81&lt;=Entradas!$E$74,"",E81-AVERAGE(E:E))</f>
        <v>0.63816816284982181</v>
      </c>
      <c r="K81" s="79">
        <f>IF($C81&lt;=Entradas!$E$74,"",J81^2)</f>
        <v>0.40725860407511666</v>
      </c>
      <c r="L81" s="79">
        <f>IF($C81&lt;=Entradas!$E$74,"",G81*J81)</f>
        <v>0.25738028376976113</v>
      </c>
      <c r="M81" s="40"/>
    </row>
    <row r="82" spans="2:13" x14ac:dyDescent="0.3">
      <c r="B82" s="39"/>
      <c r="C82" s="75">
        <v>77</v>
      </c>
      <c r="D82" s="111">
        <f>IF($C82&lt;=Entradas!$E$74,"",Observaciones!I82)</f>
        <v>1.1912898391097353</v>
      </c>
      <c r="E82" s="111">
        <f>IF($C82&lt;=Entradas!$E$74,"",Cálculos!AR83)</f>
        <v>1.4653019058445496</v>
      </c>
      <c r="F82" s="79">
        <f>IF($C82&lt;=Entradas!$E$74,"",D82-E82)</f>
        <v>-0.27401206673481426</v>
      </c>
      <c r="G82" s="79">
        <f>IF($C82&lt;=Entradas!$E$74,"",D82-AVERAGE(D:D))</f>
        <v>0.40843821759815735</v>
      </c>
      <c r="H82" s="79">
        <f>IF($C82&lt;=Entradas!$E$74,"",F82^2)</f>
        <v>7.5082612716284303E-2</v>
      </c>
      <c r="I82" s="79">
        <f>IF($C82&lt;=Entradas!$E$74,"",G82^2)</f>
        <v>0.16682177759475972</v>
      </c>
      <c r="J82" s="79">
        <f>IF($C82&lt;=Entradas!$E$74,"",E82-AVERAGE(E:E))</f>
        <v>0.63439428614797377</v>
      </c>
      <c r="K82" s="79">
        <f>IF($C82&lt;=Entradas!$E$74,"",J82^2)</f>
        <v>0.40245611029719724</v>
      </c>
      <c r="L82" s="79">
        <f>IF($C82&lt;=Entradas!$E$74,"",G82*J82)</f>
        <v>0.2591108714887338</v>
      </c>
      <c r="M82" s="40"/>
    </row>
    <row r="83" spans="2:13" x14ac:dyDescent="0.3">
      <c r="B83" s="39"/>
      <c r="C83" s="75">
        <v>78</v>
      </c>
      <c r="D83" s="111">
        <f>IF($C83&lt;=Entradas!$E$74,"",Observaciones!I83)</f>
        <v>1.1954129007626957</v>
      </c>
      <c r="E83" s="111">
        <f>IF($C83&lt;=Entradas!$E$74,"",Cálculos!AR84)</f>
        <v>1.4432583874235083</v>
      </c>
      <c r="F83" s="79">
        <f>IF($C83&lt;=Entradas!$E$74,"",D83-E83)</f>
        <v>-0.24784548666081263</v>
      </c>
      <c r="G83" s="79">
        <f>IF($C83&lt;=Entradas!$E$74,"",D83-AVERAGE(D:D))</f>
        <v>0.41256127925111774</v>
      </c>
      <c r="H83" s="79">
        <f>IF($C83&lt;=Entradas!$E$74,"",F83^2)</f>
        <v>6.1427385258135049E-2</v>
      </c>
      <c r="I83" s="79">
        <f>IF($C83&lt;=Entradas!$E$74,"",G83^2)</f>
        <v>0.17020680913731875</v>
      </c>
      <c r="J83" s="79">
        <f>IF($C83&lt;=Entradas!$E$74,"",E83-AVERAGE(E:E))</f>
        <v>0.61235076772693253</v>
      </c>
      <c r="K83" s="79">
        <f>IF($C83&lt;=Entradas!$E$74,"",J83^2)</f>
        <v>0.37497346273576365</v>
      </c>
      <c r="L83" s="79">
        <f>IF($C83&lt;=Entradas!$E$74,"",G83*J83)</f>
        <v>0.25263221608382735</v>
      </c>
      <c r="M83" s="40"/>
    </row>
    <row r="84" spans="2:13" x14ac:dyDescent="0.3">
      <c r="B84" s="39"/>
      <c r="C84" s="75">
        <v>79</v>
      </c>
      <c r="D84" s="111">
        <f>IF($C84&lt;=Entradas!$E$74,"",Observaciones!I84)</f>
        <v>1.1995682751960035</v>
      </c>
      <c r="E84" s="111">
        <f>IF($C84&lt;=Entradas!$E$74,"",Cálculos!AR85)</f>
        <v>1.4522157035111227</v>
      </c>
      <c r="F84" s="79">
        <f>IF($C84&lt;=Entradas!$E$74,"",D84-E84)</f>
        <v>-0.25264742831511922</v>
      </c>
      <c r="G84" s="79">
        <f>IF($C84&lt;=Entradas!$E$74,"",D84-AVERAGE(D:D))</f>
        <v>0.41671665368442556</v>
      </c>
      <c r="H84" s="79">
        <f>IF($C84&lt;=Entradas!$E$74,"",F84^2)</f>
        <v>6.3830723034243309E-2</v>
      </c>
      <c r="I84" s="79">
        <f>IF($C84&lt;=Entradas!$E$74,"",G84^2)</f>
        <v>0.17365276945794547</v>
      </c>
      <c r="J84" s="79">
        <f>IF($C84&lt;=Entradas!$E$74,"",E84-AVERAGE(E:E))</f>
        <v>0.62130808381454694</v>
      </c>
      <c r="K84" s="79">
        <f>IF($C84&lt;=Entradas!$E$74,"",J84^2)</f>
        <v>0.38602373501330406</v>
      </c>
      <c r="L84" s="79">
        <f>IF($C84&lt;=Entradas!$E$74,"",G84*J84)</f>
        <v>0.2589094255942806</v>
      </c>
      <c r="M84" s="40"/>
    </row>
    <row r="85" spans="2:13" x14ac:dyDescent="0.3">
      <c r="B85" s="39"/>
      <c r="C85" s="75">
        <v>80</v>
      </c>
      <c r="D85" s="111">
        <f>IF($C85&lt;=Entradas!$E$74,"",Observaciones!I85)</f>
        <v>1.2027280058639476</v>
      </c>
      <c r="E85" s="111">
        <f>IF($C85&lt;=Entradas!$E$74,"",Cálculos!AR86)</f>
        <v>1.4283136080792234</v>
      </c>
      <c r="F85" s="79">
        <f>IF($C85&lt;=Entradas!$E$74,"",D85-E85)</f>
        <v>-0.22558560221527579</v>
      </c>
      <c r="G85" s="79">
        <f>IF($C85&lt;=Entradas!$E$74,"",D85-AVERAGE(D:D))</f>
        <v>0.41987638435236962</v>
      </c>
      <c r="H85" s="79">
        <f>IF($C85&lt;=Entradas!$E$74,"",F85^2)</f>
        <v>5.0888863926828641E-2</v>
      </c>
      <c r="I85" s="79">
        <f>IF($C85&lt;=Entradas!$E$74,"",G85^2)</f>
        <v>0.17629617813681883</v>
      </c>
      <c r="J85" s="79">
        <f>IF($C85&lt;=Entradas!$E$74,"",E85-AVERAGE(E:E))</f>
        <v>0.59740598838264758</v>
      </c>
      <c r="K85" s="79">
        <f>IF($C85&lt;=Entradas!$E$74,"",J85^2)</f>
        <v>0.35689391495544803</v>
      </c>
      <c r="L85" s="79">
        <f>IF($C85&lt;=Entradas!$E$74,"",G85*J85)</f>
        <v>0.2508366663925598</v>
      </c>
      <c r="M85" s="40"/>
    </row>
    <row r="86" spans="2:13" x14ac:dyDescent="0.3">
      <c r="B86" s="39"/>
      <c r="C86" s="75">
        <v>81</v>
      </c>
      <c r="D86" s="111">
        <f>IF($C86&lt;=Entradas!$E$74,"",Observaciones!I86)</f>
        <v>1.2054292199177374</v>
      </c>
      <c r="E86" s="111">
        <f>IF($C86&lt;=Entradas!$E$74,"",Cálculos!AR87)</f>
        <v>1.4198397241108318</v>
      </c>
      <c r="F86" s="79">
        <f>IF($C86&lt;=Entradas!$E$74,"",D86-E86)</f>
        <v>-0.21441050419309438</v>
      </c>
      <c r="G86" s="79">
        <f>IF($C86&lt;=Entradas!$E$74,"",D86-AVERAGE(D:D))</f>
        <v>0.42257759840615949</v>
      </c>
      <c r="H86" s="79">
        <f>IF($C86&lt;=Entradas!$E$74,"",F86^2)</f>
        <v>4.597186430833694E-2</v>
      </c>
      <c r="I86" s="79">
        <f>IF($C86&lt;=Entradas!$E$74,"",G86^2)</f>
        <v>0.17857182667471741</v>
      </c>
      <c r="J86" s="79">
        <f>IF($C86&lt;=Entradas!$E$74,"",E86-AVERAGE(E:E))</f>
        <v>0.58893210441425603</v>
      </c>
      <c r="K86" s="79">
        <f>IF($C86&lt;=Entradas!$E$74,"",J86^2)</f>
        <v>0.34684102360980418</v>
      </c>
      <c r="L86" s="79">
        <f>IF($C86&lt;=Entradas!$E$74,"",G86*J86)</f>
        <v>0.24886951430766188</v>
      </c>
      <c r="M86" s="40"/>
    </row>
    <row r="87" spans="2:13" x14ac:dyDescent="0.3">
      <c r="B87" s="39"/>
      <c r="C87" s="75">
        <v>82</v>
      </c>
      <c r="D87" s="111">
        <f>IF($C87&lt;=Entradas!$E$74,"",Observaciones!I87)</f>
        <v>1.2078827697618437</v>
      </c>
      <c r="E87" s="111">
        <f>IF($C87&lt;=Entradas!$E$74,"",Cálculos!AR88)</f>
        <v>1.417184603020361</v>
      </c>
      <c r="F87" s="79">
        <f>IF($C87&lt;=Entradas!$E$74,"",D87-E87)</f>
        <v>-0.20930183325851726</v>
      </c>
      <c r="G87" s="79">
        <f>IF($C87&lt;=Entradas!$E$74,"",D87-AVERAGE(D:D))</f>
        <v>0.42503114825026578</v>
      </c>
      <c r="H87" s="79">
        <f>IF($C87&lt;=Entradas!$E$74,"",F87^2)</f>
        <v>4.3807257405376158E-2</v>
      </c>
      <c r="I87" s="79">
        <f>IF($C87&lt;=Entradas!$E$74,"",G87^2)</f>
        <v>0.1806514769829394</v>
      </c>
      <c r="J87" s="79">
        <f>IF($C87&lt;=Entradas!$E$74,"",E87-AVERAGE(E:E))</f>
        <v>0.58627698332378519</v>
      </c>
      <c r="K87" s="79">
        <f>IF($C87&lt;=Entradas!$E$74,"",J87^2)</f>
        <v>0.3437207011752379</v>
      </c>
      <c r="L87" s="79">
        <f>IF($C87&lt;=Entradas!$E$74,"",G87*J87)</f>
        <v>0.24918597941481035</v>
      </c>
      <c r="M87" s="40"/>
    </row>
    <row r="88" spans="2:13" x14ac:dyDescent="0.3">
      <c r="B88" s="39"/>
      <c r="C88" s="75">
        <v>83</v>
      </c>
      <c r="D88" s="111">
        <f>IF($C88&lt;=Entradas!$E$74,"",Observaciones!I88)</f>
        <v>1.2094246870896819</v>
      </c>
      <c r="E88" s="111">
        <f>IF($C88&lt;=Entradas!$E$74,"",Cálculos!AR89)</f>
        <v>1.3933839427131471</v>
      </c>
      <c r="F88" s="79">
        <f>IF($C88&lt;=Entradas!$E$74,"",D88-E88)</f>
        <v>-0.18395925562346527</v>
      </c>
      <c r="G88" s="79">
        <f>IF($C88&lt;=Entradas!$E$74,"",D88-AVERAGE(D:D))</f>
        <v>0.42657306557810393</v>
      </c>
      <c r="H88" s="79">
        <f>IF($C88&lt;=Entradas!$E$74,"",F88^2)</f>
        <v>3.3841007729539435E-2</v>
      </c>
      <c r="I88" s="79">
        <f>IF($C88&lt;=Entradas!$E$74,"",G88^2)</f>
        <v>0.18196458027670134</v>
      </c>
      <c r="J88" s="79">
        <f>IF($C88&lt;=Entradas!$E$74,"",E88-AVERAGE(E:E))</f>
        <v>0.56247632301657136</v>
      </c>
      <c r="K88" s="79">
        <f>IF($C88&lt;=Entradas!$E$74,"",J88^2)</f>
        <v>0.3163796139542423</v>
      </c>
      <c r="L88" s="79">
        <f>IF($C88&lt;=Entradas!$E$74,"",G88*J88)</f>
        <v>0.23993724942427866</v>
      </c>
      <c r="M88" s="40"/>
    </row>
    <row r="89" spans="2:13" x14ac:dyDescent="0.3">
      <c r="B89" s="39"/>
      <c r="C89" s="75">
        <v>84</v>
      </c>
      <c r="D89" s="111">
        <f>IF($C89&lt;=Entradas!$E$74,"",Observaciones!I89)</f>
        <v>1.2100743922214423</v>
      </c>
      <c r="E89" s="111">
        <f>IF($C89&lt;=Entradas!$E$74,"",Cálculos!AR90)</f>
        <v>1.3684526326991264</v>
      </c>
      <c r="F89" s="79">
        <f>IF($C89&lt;=Entradas!$E$74,"",D89-E89)</f>
        <v>-0.15837824047768412</v>
      </c>
      <c r="G89" s="79">
        <f>IF($C89&lt;=Entradas!$E$74,"",D89-AVERAGE(D:D))</f>
        <v>0.42722277070986436</v>
      </c>
      <c r="H89" s="79">
        <f>IF($C89&lt;=Entradas!$E$74,"",F89^2)</f>
        <v>2.5083667056807139E-2</v>
      </c>
      <c r="I89" s="79">
        <f>IF($C89&lt;=Entradas!$E$74,"",G89^2)</f>
        <v>0.18251929581301335</v>
      </c>
      <c r="J89" s="79">
        <f>IF($C89&lt;=Entradas!$E$74,"",E89-AVERAGE(E:E))</f>
        <v>0.53754501300255064</v>
      </c>
      <c r="K89" s="79">
        <f>IF($C89&lt;=Entradas!$E$74,"",J89^2)</f>
        <v>0.28895464100391233</v>
      </c>
      <c r="L89" s="79">
        <f>IF($C89&lt;=Entradas!$E$74,"",G89*J89)</f>
        <v>0.22965146983621976</v>
      </c>
      <c r="M89" s="40"/>
    </row>
    <row r="90" spans="2:13" x14ac:dyDescent="0.3">
      <c r="B90" s="39"/>
      <c r="C90" s="75">
        <v>85</v>
      </c>
      <c r="D90" s="111">
        <f>IF($C90&lt;=Entradas!$E$74,"",Observaciones!I90)</f>
        <v>1.2098880399378018</v>
      </c>
      <c r="E90" s="111">
        <f>IF($C90&lt;=Entradas!$E$74,"",Cálculos!AR91)</f>
        <v>1.3437190285773295</v>
      </c>
      <c r="F90" s="79">
        <f>IF($C90&lt;=Entradas!$E$74,"",D90-E90)</f>
        <v>-0.13383098863952769</v>
      </c>
      <c r="G90" s="79">
        <f>IF($C90&lt;=Entradas!$E$74,"",D90-AVERAGE(D:D))</f>
        <v>0.42703641842622386</v>
      </c>
      <c r="H90" s="79">
        <f>IF($C90&lt;=Entradas!$E$74,"",F90^2)</f>
        <v>1.7910733520233389E-2</v>
      </c>
      <c r="I90" s="79">
        <f>IF($C90&lt;=Entradas!$E$74,"",G90^2)</f>
        <v>0.18236010266229694</v>
      </c>
      <c r="J90" s="79">
        <f>IF($C90&lt;=Entradas!$E$74,"",E90-AVERAGE(E:E))</f>
        <v>0.51281140888075372</v>
      </c>
      <c r="K90" s="79">
        <f>IF($C90&lt;=Entradas!$E$74,"",J90^2)</f>
        <v>0.2629755410782636</v>
      </c>
      <c r="L90" s="79">
        <f>IF($C90&lt;=Entradas!$E$74,"",G90*J90)</f>
        <v>0.2189891473765429</v>
      </c>
      <c r="M90" s="40"/>
    </row>
    <row r="91" spans="2:13" x14ac:dyDescent="0.3">
      <c r="B91" s="39"/>
      <c r="C91" s="75">
        <v>86</v>
      </c>
      <c r="D91" s="111">
        <f>IF($C91&lt;=Entradas!$E$74,"",Observaciones!I91)</f>
        <v>1.208899531122607</v>
      </c>
      <c r="E91" s="111">
        <f>IF($C91&lt;=Entradas!$E$74,"",Cálculos!AR92)</f>
        <v>1.3185111561689964</v>
      </c>
      <c r="F91" s="79">
        <f>IF($C91&lt;=Entradas!$E$74,"",D91-E91)</f>
        <v>-0.10961162504638944</v>
      </c>
      <c r="G91" s="79">
        <f>IF($C91&lt;=Entradas!$E$74,"",D91-AVERAGE(D:D))</f>
        <v>0.42604790961102901</v>
      </c>
      <c r="H91" s="79">
        <f>IF($C91&lt;=Entradas!$E$74,"",F91^2)</f>
        <v>1.2014708345310269E-2</v>
      </c>
      <c r="I91" s="79">
        <f>IF($C91&lt;=Entradas!$E$74,"",G91^2)</f>
        <v>0.18151682128392754</v>
      </c>
      <c r="J91" s="79">
        <f>IF($C91&lt;=Entradas!$E$74,"",E91-AVERAGE(E:E))</f>
        <v>0.48760353647242061</v>
      </c>
      <c r="K91" s="79">
        <f>IF($C91&lt;=Entradas!$E$74,"",J91^2)</f>
        <v>0.23775720878041121</v>
      </c>
      <c r="L91" s="79">
        <f>IF($C91&lt;=Entradas!$E$74,"",G91*J91)</f>
        <v>0.20774246743301994</v>
      </c>
      <c r="M91" s="40"/>
    </row>
    <row r="92" spans="2:13" x14ac:dyDescent="0.3">
      <c r="B92" s="39"/>
      <c r="C92" s="75">
        <v>87</v>
      </c>
      <c r="D92" s="111">
        <f>IF($C92&lt;=Entradas!$E$74,"",Observaciones!I92)</f>
        <v>1.2179337536047621</v>
      </c>
      <c r="E92" s="111">
        <f>IF($C92&lt;=Entradas!$E$74,"",Cálculos!AR93)</f>
        <v>1.652698031329678</v>
      </c>
      <c r="F92" s="79">
        <f>IF($C92&lt;=Entradas!$E$74,"",D92-E92)</f>
        <v>-0.43476427772491588</v>
      </c>
      <c r="G92" s="79">
        <f>IF($C92&lt;=Entradas!$E$74,"",D92-AVERAGE(D:D))</f>
        <v>0.43508213209318414</v>
      </c>
      <c r="H92" s="79">
        <f>IF($C92&lt;=Entradas!$E$74,"",F92^2)</f>
        <v>0.18901997718566779</v>
      </c>
      <c r="I92" s="79">
        <f>IF($C92&lt;=Entradas!$E$74,"",G92^2)</f>
        <v>0.18929646166675093</v>
      </c>
      <c r="J92" s="79">
        <f>IF($C92&lt;=Entradas!$E$74,"",E92-AVERAGE(E:E))</f>
        <v>0.82179041163310218</v>
      </c>
      <c r="K92" s="79">
        <f>IF($C92&lt;=Entradas!$E$74,"",J92^2)</f>
        <v>0.67533948065210347</v>
      </c>
      <c r="L92" s="79">
        <f>IF($C92&lt;=Entradas!$E$74,"",G92*J92)</f>
        <v>0.35754632442706552</v>
      </c>
      <c r="M92" s="40"/>
    </row>
    <row r="93" spans="2:13" x14ac:dyDescent="0.3">
      <c r="B93" s="39"/>
      <c r="C93" s="75">
        <v>88</v>
      </c>
      <c r="D93" s="111">
        <f>IF($C93&lt;=Entradas!$E$74,"",Observaciones!I93)</f>
        <v>1.2182991651146349</v>
      </c>
      <c r="E93" s="111">
        <f>IF($C93&lt;=Entradas!$E$74,"",Cálculos!AR94)</f>
        <v>1.3757720243391756</v>
      </c>
      <c r="F93" s="79">
        <f>IF($C93&lt;=Entradas!$E$74,"",D93-E93)</f>
        <v>-0.15747285922454068</v>
      </c>
      <c r="G93" s="79">
        <f>IF($C93&lt;=Entradas!$E$74,"",D93-AVERAGE(D:D))</f>
        <v>0.43544754360305693</v>
      </c>
      <c r="H93" s="79">
        <f>IF($C93&lt;=Entradas!$E$74,"",F93^2)</f>
        <v>2.4797701392352007E-2</v>
      </c>
      <c r="I93" s="79">
        <f>IF($C93&lt;=Entradas!$E$74,"",G93^2)</f>
        <v>0.18961456322993617</v>
      </c>
      <c r="J93" s="79">
        <f>IF($C93&lt;=Entradas!$E$74,"",E93-AVERAGE(E:E))</f>
        <v>0.54486440464259978</v>
      </c>
      <c r="K93" s="79">
        <f>IF($C93&lt;=Entradas!$E$74,"",J93^2)</f>
        <v>0.29687721944653472</v>
      </c>
      <c r="L93" s="79">
        <f>IF($C93&lt;=Entradas!$E$74,"",G93*J93)</f>
        <v>0.23725986659836212</v>
      </c>
      <c r="M93" s="40"/>
    </row>
    <row r="94" spans="2:13" x14ac:dyDescent="0.3">
      <c r="B94" s="39"/>
      <c r="C94" s="75">
        <v>89</v>
      </c>
      <c r="D94" s="111">
        <f>IF($C94&lt;=Entradas!$E$74,"",Observaciones!I94)</f>
        <v>1.218338585899057</v>
      </c>
      <c r="E94" s="111">
        <f>IF($C94&lt;=Entradas!$E$74,"",Cálculos!AR95)</f>
        <v>1.3664903740921464</v>
      </c>
      <c r="F94" s="79">
        <f>IF($C94&lt;=Entradas!$E$74,"",D94-E94)</f>
        <v>-0.14815178819308938</v>
      </c>
      <c r="G94" s="79">
        <f>IF($C94&lt;=Entradas!$E$74,"",D94-AVERAGE(D:D))</f>
        <v>0.43548696438747903</v>
      </c>
      <c r="H94" s="79">
        <f>IF($C94&lt;=Entradas!$E$74,"",F94^2)</f>
        <v>2.1948952344810018E-2</v>
      </c>
      <c r="I94" s="79">
        <f>IF($C94&lt;=Entradas!$E$74,"",G94^2)</f>
        <v>0.18964889615142141</v>
      </c>
      <c r="J94" s="79">
        <f>IF($C94&lt;=Entradas!$E$74,"",E94-AVERAGE(E:E))</f>
        <v>0.53558275439557057</v>
      </c>
      <c r="K94" s="79">
        <f>IF($C94&lt;=Entradas!$E$74,"",J94^2)</f>
        <v>0.28684888680594606</v>
      </c>
      <c r="L94" s="79">
        <f>IF($C94&lt;=Entradas!$E$74,"",G94*J94)</f>
        <v>0.23323930789001177</v>
      </c>
      <c r="M94" s="40"/>
    </row>
    <row r="95" spans="2:13" x14ac:dyDescent="0.3">
      <c r="B95" s="39"/>
      <c r="C95" s="75">
        <v>90</v>
      </c>
      <c r="D95" s="111">
        <f>IF($C95&lt;=Entradas!$E$74,"",Observaciones!I95)</f>
        <v>1.2175628227377493</v>
      </c>
      <c r="E95" s="111">
        <f>IF($C95&lt;=Entradas!$E$74,"",Cálculos!AR96)</f>
        <v>1.3413447653193866</v>
      </c>
      <c r="F95" s="79">
        <f>IF($C95&lt;=Entradas!$E$74,"",D95-E95)</f>
        <v>-0.12378194258163733</v>
      </c>
      <c r="G95" s="79">
        <f>IF($C95&lt;=Entradas!$E$74,"",D95-AVERAGE(D:D))</f>
        <v>0.43471120122617135</v>
      </c>
      <c r="H95" s="79">
        <f>IF($C95&lt;=Entradas!$E$74,"",F95^2)</f>
        <v>1.532196930928376E-2</v>
      </c>
      <c r="I95" s="79">
        <f>IF($C95&lt;=Entradas!$E$74,"",G95^2)</f>
        <v>0.18897382847150085</v>
      </c>
      <c r="J95" s="79">
        <f>IF($C95&lt;=Entradas!$E$74,"",E95-AVERAGE(E:E))</f>
        <v>0.51043714562281084</v>
      </c>
      <c r="K95" s="79">
        <f>IF($C95&lt;=Entradas!$E$74,"",J95^2)</f>
        <v>0.26054607963156262</v>
      </c>
      <c r="L95" s="79">
        <f>IF($C95&lt;=Entradas!$E$74,"",G95*J95)</f>
        <v>0.22189274472415024</v>
      </c>
      <c r="M95" s="40"/>
    </row>
    <row r="96" spans="2:13" x14ac:dyDescent="0.3">
      <c r="B96" s="39"/>
      <c r="C96" s="75">
        <v>91</v>
      </c>
      <c r="D96" s="111">
        <f>IF($C96&lt;=Entradas!$E$74,"",Observaciones!I96)</f>
        <v>1.2160123734037398</v>
      </c>
      <c r="E96" s="111">
        <f>IF($C96&lt;=Entradas!$E$74,"",Cálculos!AR97)</f>
        <v>1.3159950882483464</v>
      </c>
      <c r="F96" s="79">
        <f>IF($C96&lt;=Entradas!$E$74,"",D96-E96)</f>
        <v>-9.9982714844606635E-2</v>
      </c>
      <c r="G96" s="79">
        <f>IF($C96&lt;=Entradas!$E$74,"",D96-AVERAGE(D:D))</f>
        <v>0.43316075189216185</v>
      </c>
      <c r="H96" s="79">
        <f>IF($C96&lt;=Entradas!$E$74,"",F96^2)</f>
        <v>9.9965432676979247E-3</v>
      </c>
      <c r="I96" s="79">
        <f>IF($C96&lt;=Entradas!$E$74,"",G96^2)</f>
        <v>0.18762823697978301</v>
      </c>
      <c r="J96" s="79">
        <f>IF($C96&lt;=Entradas!$E$74,"",E96-AVERAGE(E:E))</f>
        <v>0.48508746855177065</v>
      </c>
      <c r="K96" s="79">
        <f>IF($C96&lt;=Entradas!$E$74,"",J96^2)</f>
        <v>0.23530985214596509</v>
      </c>
      <c r="L96" s="79">
        <f>IF($C96&lt;=Entradas!$E$74,"",G96*J96)</f>
        <v>0.21012085261135038</v>
      </c>
      <c r="M96" s="40"/>
    </row>
    <row r="97" spans="2:13" x14ac:dyDescent="0.3">
      <c r="B97" s="39"/>
      <c r="C97" s="75">
        <v>92</v>
      </c>
      <c r="D97" s="111">
        <f>IF($C97&lt;=Entradas!$E$74,"",Observaciones!I97)</f>
        <v>1.2137193181452783</v>
      </c>
      <c r="E97" s="111">
        <f>IF($C97&lt;=Entradas!$E$74,"",Cálculos!AR98)</f>
        <v>1.2902249996667698</v>
      </c>
      <c r="F97" s="79">
        <f>IF($C97&lt;=Entradas!$E$74,"",D97-E97)</f>
        <v>-7.6505681521491509E-2</v>
      </c>
      <c r="G97" s="79">
        <f>IF($C97&lt;=Entradas!$E$74,"",D97-AVERAGE(D:D))</f>
        <v>0.43086769663370039</v>
      </c>
      <c r="H97" s="79">
        <f>IF($C97&lt;=Entradas!$E$74,"",F97^2)</f>
        <v>5.8531193050678871E-3</v>
      </c>
      <c r="I97" s="79">
        <f>IF($C97&lt;=Entradas!$E$74,"",G97^2)</f>
        <v>0.18564697200243047</v>
      </c>
      <c r="J97" s="79">
        <f>IF($C97&lt;=Entradas!$E$74,"",E97-AVERAGE(E:E))</f>
        <v>0.45931737997019406</v>
      </c>
      <c r="K97" s="79">
        <f>IF($C97&lt;=Entradas!$E$74,"",J97^2)</f>
        <v>0.21097245554268362</v>
      </c>
      <c r="L97" s="79">
        <f>IF($C97&lt;=Entradas!$E$74,"",G97*J97)</f>
        <v>0.19790502153158368</v>
      </c>
      <c r="M97" s="40"/>
    </row>
    <row r="98" spans="2:13" x14ac:dyDescent="0.3">
      <c r="B98" s="39"/>
      <c r="C98" s="75">
        <v>93</v>
      </c>
      <c r="D98" s="111">
        <f>IF($C98&lt;=Entradas!$E$74,"",Observaciones!I98)</f>
        <v>1.2108727199672047</v>
      </c>
      <c r="E98" s="111">
        <f>IF($C98&lt;=Entradas!$E$74,"",Cálculos!AR99)</f>
        <v>1.26903511605002</v>
      </c>
      <c r="F98" s="79">
        <f>IF($C98&lt;=Entradas!$E$74,"",D98-E98)</f>
        <v>-5.816239608281526E-2</v>
      </c>
      <c r="G98" s="79">
        <f>IF($C98&lt;=Entradas!$E$74,"",D98-AVERAGE(D:D))</f>
        <v>0.42802109845562675</v>
      </c>
      <c r="H98" s="79">
        <f>IF($C98&lt;=Entradas!$E$74,"",F98^2)</f>
        <v>3.3828643180942837E-3</v>
      </c>
      <c r="I98" s="79">
        <f>IF($C98&lt;=Entradas!$E$74,"",G98^2)</f>
        <v>0.18320206072316134</v>
      </c>
      <c r="J98" s="79">
        <f>IF($C98&lt;=Entradas!$E$74,"",E98-AVERAGE(E:E))</f>
        <v>0.43812749635344417</v>
      </c>
      <c r="K98" s="79">
        <f>IF($C98&lt;=Entradas!$E$74,"",J98^2)</f>
        <v>0.19195570306093723</v>
      </c>
      <c r="L98" s="79">
        <f>IF($C98&lt;=Entradas!$E$74,"",G98*J98)</f>
        <v>0.18752781225281479</v>
      </c>
      <c r="M98" s="40"/>
    </row>
    <row r="99" spans="2:13" x14ac:dyDescent="0.3">
      <c r="B99" s="39"/>
      <c r="C99" s="75">
        <v>94</v>
      </c>
      <c r="D99" s="111">
        <f>IF($C99&lt;=Entradas!$E$74,"",Observaciones!I99)</f>
        <v>1.207365724187226</v>
      </c>
      <c r="E99" s="111">
        <f>IF($C99&lt;=Entradas!$E$74,"",Cálculos!AR100)</f>
        <v>1.2435619989438993</v>
      </c>
      <c r="F99" s="79">
        <f>IF($C99&lt;=Entradas!$E$74,"",D99-E99)</f>
        <v>-3.6196274756673308E-2</v>
      </c>
      <c r="G99" s="79">
        <f>IF($C99&lt;=Entradas!$E$74,"",D99-AVERAGE(D:D))</f>
        <v>0.42451410267564804</v>
      </c>
      <c r="H99" s="79">
        <f>IF($C99&lt;=Entradas!$E$74,"",F99^2)</f>
        <v>1.3101703062605853E-3</v>
      </c>
      <c r="I99" s="79">
        <f>IF($C99&lt;=Entradas!$E$74,"",G99^2)</f>
        <v>0.18021222337051065</v>
      </c>
      <c r="J99" s="79">
        <f>IF($C99&lt;=Entradas!$E$74,"",E99-AVERAGE(E:E))</f>
        <v>0.41265437924732351</v>
      </c>
      <c r="K99" s="79">
        <f>IF($C99&lt;=Entradas!$E$74,"",J99^2)</f>
        <v>0.1702836367119939</v>
      </c>
      <c r="L99" s="79">
        <f>IF($C99&lt;=Entradas!$E$74,"",G99*J99)</f>
        <v>0.17517760352135409</v>
      </c>
      <c r="M99" s="40"/>
    </row>
    <row r="100" spans="2:13" x14ac:dyDescent="0.3">
      <c r="B100" s="39"/>
      <c r="C100" s="75">
        <v>95</v>
      </c>
      <c r="D100" s="111">
        <f>IF($C100&lt;=Entradas!$E$74,"",Observaciones!I100)</f>
        <v>1.2032322861832678</v>
      </c>
      <c r="E100" s="111">
        <f>IF($C100&lt;=Entradas!$E$74,"",Cálculos!AR101)</f>
        <v>1.2179575735626724</v>
      </c>
      <c r="F100" s="79">
        <f>IF($C100&lt;=Entradas!$E$74,"",D100-E100)</f>
        <v>-1.4725287379404595E-2</v>
      </c>
      <c r="G100" s="79">
        <f>IF($C100&lt;=Entradas!$E$74,"",D100-AVERAGE(D:D))</f>
        <v>0.42038066467168989</v>
      </c>
      <c r="H100" s="79">
        <f>IF($C100&lt;=Entradas!$E$74,"",F100^2)</f>
        <v>2.1683408840605223E-4</v>
      </c>
      <c r="I100" s="79">
        <f>IF($C100&lt;=Entradas!$E$74,"",G100^2)</f>
        <v>0.17671990322981176</v>
      </c>
      <c r="J100" s="79">
        <f>IF($C100&lt;=Entradas!$E$74,"",E100-AVERAGE(E:E))</f>
        <v>0.38704995386609664</v>
      </c>
      <c r="K100" s="79">
        <f>IF($C100&lt;=Entradas!$E$74,"",J100^2)</f>
        <v>0.14980766678774754</v>
      </c>
      <c r="L100" s="79">
        <f>IF($C100&lt;=Entradas!$E$74,"",G100*J100)</f>
        <v>0.16270831686737661</v>
      </c>
      <c r="M100" s="40"/>
    </row>
    <row r="101" spans="2:13" x14ac:dyDescent="0.3">
      <c r="B101" s="39"/>
      <c r="C101" s="75">
        <v>96</v>
      </c>
      <c r="D101" s="111">
        <f>IF($C101&lt;=Entradas!$E$74,"",Observaciones!I101)</f>
        <v>1.1985297595762354</v>
      </c>
      <c r="E101" s="111">
        <f>IF($C101&lt;=Entradas!$E$74,"",Cálculos!AR102)</f>
        <v>1.1931135728679108</v>
      </c>
      <c r="F101" s="79">
        <f>IF($C101&lt;=Entradas!$E$74,"",D101-E101)</f>
        <v>5.4161867083246662E-3</v>
      </c>
      <c r="G101" s="79">
        <f>IF($C101&lt;=Entradas!$E$74,"",D101-AVERAGE(D:D))</f>
        <v>0.41567813806465748</v>
      </c>
      <c r="H101" s="79">
        <f>IF($C101&lt;=Entradas!$E$74,"",F101^2)</f>
        <v>2.9335078459432784E-5</v>
      </c>
      <c r="I101" s="79">
        <f>IF($C101&lt;=Entradas!$E$74,"",G101^2)</f>
        <v>0.17278831446490045</v>
      </c>
      <c r="J101" s="79">
        <f>IF($C101&lt;=Entradas!$E$74,"",E101-AVERAGE(E:E))</f>
        <v>0.36220595317133497</v>
      </c>
      <c r="K101" s="79">
        <f>IF($C101&lt;=Entradas!$E$74,"",J101^2)</f>
        <v>0.13119315251275529</v>
      </c>
      <c r="L101" s="79">
        <f>IF($C101&lt;=Entradas!$E$74,"",G101*J101)</f>
        <v>0.15056109621019503</v>
      </c>
      <c r="M101" s="40"/>
    </row>
    <row r="102" spans="2:13" x14ac:dyDescent="0.3">
      <c r="B102" s="39"/>
      <c r="C102" s="75">
        <v>97</v>
      </c>
      <c r="D102" s="111">
        <f>IF($C102&lt;=Entradas!$E$74,"",Observaciones!I102)</f>
        <v>1.193340523944233</v>
      </c>
      <c r="E102" s="111">
        <f>IF($C102&lt;=Entradas!$E$74,"",Cálculos!AR103)</f>
        <v>1.1705520398080573</v>
      </c>
      <c r="F102" s="79">
        <f>IF($C102&lt;=Entradas!$E$74,"",D102-E102)</f>
        <v>2.2788484136175624E-2</v>
      </c>
      <c r="G102" s="79">
        <f>IF($C102&lt;=Entradas!$E$74,"",D102-AVERAGE(D:D))</f>
        <v>0.41048890243265501</v>
      </c>
      <c r="H102" s="79">
        <f>IF($C102&lt;=Entradas!$E$74,"",F102^2)</f>
        <v>5.1931500922472809E-4</v>
      </c>
      <c r="I102" s="79">
        <f>IF($C102&lt;=Entradas!$E$74,"",G102^2)</f>
        <v>0.16850113902036576</v>
      </c>
      <c r="J102" s="79">
        <f>IF($C102&lt;=Entradas!$E$74,"",E102-AVERAGE(E:E))</f>
        <v>0.33964442011148155</v>
      </c>
      <c r="K102" s="79">
        <f>IF($C102&lt;=Entradas!$E$74,"",J102^2)</f>
        <v>0.11535833211286457</v>
      </c>
      <c r="L102" s="79">
        <f>IF($C102&lt;=Entradas!$E$74,"",G102*J102)</f>
        <v>0.13942026522893763</v>
      </c>
      <c r="M102" s="40"/>
    </row>
    <row r="103" spans="2:13" x14ac:dyDescent="0.3">
      <c r="B103" s="39"/>
      <c r="C103" s="75">
        <v>98</v>
      </c>
      <c r="D103" s="111">
        <f>IF($C103&lt;=Entradas!$E$74,"",Observaciones!I103)</f>
        <v>1.1878524646815274</v>
      </c>
      <c r="E103" s="111">
        <f>IF($C103&lt;=Entradas!$E$74,"",Cálculos!AR104)</f>
        <v>1.1469200276392235</v>
      </c>
      <c r="F103" s="79">
        <f>IF($C103&lt;=Entradas!$E$74,"",D103-E103)</f>
        <v>4.0932437042303871E-2</v>
      </c>
      <c r="G103" s="79">
        <f>IF($C103&lt;=Entradas!$E$74,"",D103-AVERAGE(D:D))</f>
        <v>0.40500084316994944</v>
      </c>
      <c r="H103" s="79">
        <f>IF($C103&lt;=Entradas!$E$74,"",F103^2)</f>
        <v>1.6754644022221701E-3</v>
      </c>
      <c r="I103" s="79">
        <f>IF($C103&lt;=Entradas!$E$74,"",G103^2)</f>
        <v>0.16402568296836997</v>
      </c>
      <c r="J103" s="79">
        <f>IF($C103&lt;=Entradas!$E$74,"",E103-AVERAGE(E:E))</f>
        <v>0.31601240794264773</v>
      </c>
      <c r="K103" s="79">
        <f>IF($C103&lt;=Entradas!$E$74,"",J103^2)</f>
        <v>9.9863841973710413E-2</v>
      </c>
      <c r="L103" s="79">
        <f>IF($C103&lt;=Entradas!$E$74,"",G103*J103)</f>
        <v>0.12798529166893835</v>
      </c>
      <c r="M103" s="40"/>
    </row>
    <row r="104" spans="2:13" x14ac:dyDescent="0.3">
      <c r="B104" s="39"/>
      <c r="C104" s="75">
        <v>99</v>
      </c>
      <c r="D104" s="111">
        <f>IF($C104&lt;=Entradas!$E$74,"",Observaciones!I104)</f>
        <v>1.1823204320767975</v>
      </c>
      <c r="E104" s="111">
        <f>IF($C104&lt;=Entradas!$E$74,"",Cálculos!AR105)</f>
        <v>1.1360893662333562</v>
      </c>
      <c r="F104" s="79">
        <f>IF($C104&lt;=Entradas!$E$74,"",D104-E104)</f>
        <v>4.6231065843441277E-2</v>
      </c>
      <c r="G104" s="79">
        <f>IF($C104&lt;=Entradas!$E$74,"",D104-AVERAGE(D:D))</f>
        <v>0.39946881056521955</v>
      </c>
      <c r="H104" s="79">
        <f>IF($C104&lt;=Entradas!$E$74,"",F104^2)</f>
        <v>2.1373114490206026E-3</v>
      </c>
      <c r="I104" s="79">
        <f>IF($C104&lt;=Entradas!$E$74,"",G104^2)</f>
        <v>0.15957533061439125</v>
      </c>
      <c r="J104" s="79">
        <f>IF($C104&lt;=Entradas!$E$74,"",E104-AVERAGE(E:E))</f>
        <v>0.30518174653678043</v>
      </c>
      <c r="K104" s="79">
        <f>IF($C104&lt;=Entradas!$E$74,"",J104^2)</f>
        <v>9.3135898419239693E-2</v>
      </c>
      <c r="L104" s="79">
        <f>IF($C104&lt;=Entradas!$E$74,"",G104*J104)</f>
        <v>0.12191058929526399</v>
      </c>
      <c r="M104" s="40"/>
    </row>
    <row r="105" spans="2:13" x14ac:dyDescent="0.3">
      <c r="B105" s="39"/>
      <c r="C105" s="75">
        <v>100</v>
      </c>
      <c r="D105" s="111">
        <f>IF($C105&lt;=Entradas!$E$74,"",Observaciones!I105)</f>
        <v>1.1767872708304321</v>
      </c>
      <c r="E105" s="111">
        <f>IF($C105&lt;=Entradas!$E$74,"",Cálculos!AR106)</f>
        <v>1.1274782395035712</v>
      </c>
      <c r="F105" s="79">
        <f>IF($C105&lt;=Entradas!$E$74,"",D105-E105)</f>
        <v>4.930903132686093E-2</v>
      </c>
      <c r="G105" s="79">
        <f>IF($C105&lt;=Entradas!$E$74,"",D105-AVERAGE(D:D))</f>
        <v>0.39393564931885416</v>
      </c>
      <c r="H105" s="79">
        <f>IF($C105&lt;=Entradas!$E$74,"",F105^2)</f>
        <v>2.4313805703933527E-3</v>
      </c>
      <c r="I105" s="79">
        <f>IF($C105&lt;=Entradas!$E$74,"",G105^2)</f>
        <v>0.15518529580426724</v>
      </c>
      <c r="J105" s="79">
        <f>IF($C105&lt;=Entradas!$E$74,"",E105-AVERAGE(E:E))</f>
        <v>0.29657061980699539</v>
      </c>
      <c r="K105" s="79">
        <f>IF($C105&lt;=Entradas!$E$74,"",J105^2)</f>
        <v>8.7954132532705412E-2</v>
      </c>
      <c r="L105" s="79">
        <f>IF($C105&lt;=Entradas!$E$74,"",G105*J105)</f>
        <v>0.11682973968256376</v>
      </c>
      <c r="M105" s="40"/>
    </row>
    <row r="106" spans="2:13" x14ac:dyDescent="0.3">
      <c r="B106" s="39"/>
      <c r="C106" s="75">
        <v>101</v>
      </c>
      <c r="D106" s="111">
        <f>IF($C106&lt;=Entradas!$E$74,"",Observaciones!I106)</f>
        <v>1.1712606313970715</v>
      </c>
      <c r="E106" s="111">
        <f>IF($C106&lt;=Entradas!$E$74,"",Cálculos!AR107)</f>
        <v>1.1193293839925316</v>
      </c>
      <c r="F106" s="79">
        <f>IF($C106&lt;=Entradas!$E$74,"",D106-E106)</f>
        <v>5.1931247404539915E-2</v>
      </c>
      <c r="G106" s="79">
        <f>IF($C106&lt;=Entradas!$E$74,"",D106-AVERAGE(D:D))</f>
        <v>0.38840900988549354</v>
      </c>
      <c r="H106" s="79">
        <f>IF($C106&lt;=Entradas!$E$74,"",F106^2)</f>
        <v>2.6968544569915339E-3</v>
      </c>
      <c r="I106" s="79">
        <f>IF($C106&lt;=Entradas!$E$74,"",G106^2)</f>
        <v>0.15086155896022943</v>
      </c>
      <c r="J106" s="79">
        <f>IF($C106&lt;=Entradas!$E$74,"",E106-AVERAGE(E:E))</f>
        <v>0.28842176429595578</v>
      </c>
      <c r="K106" s="79">
        <f>IF($C106&lt;=Entradas!$E$74,"",J106^2)</f>
        <v>8.3187114119591871E-2</v>
      </c>
      <c r="L106" s="79">
        <f>IF($C106&lt;=Entradas!$E$74,"",G106*J106)</f>
        <v>0.11202561189961938</v>
      </c>
      <c r="M106" s="40"/>
    </row>
    <row r="107" spans="2:13" x14ac:dyDescent="0.3">
      <c r="B107" s="39"/>
      <c r="C107" s="75">
        <v>102</v>
      </c>
      <c r="D107" s="111">
        <f>IF($C107&lt;=Entradas!$E$74,"",Observaciones!I107)</f>
        <v>1.1662367206191875</v>
      </c>
      <c r="E107" s="111">
        <f>IF($C107&lt;=Entradas!$E$74,"",Cálculos!AR108)</f>
        <v>1.1268722174317385</v>
      </c>
      <c r="F107" s="79">
        <f>IF($C107&lt;=Entradas!$E$74,"",D107-E107)</f>
        <v>3.9364503187448996E-2</v>
      </c>
      <c r="G107" s="79">
        <f>IF($C107&lt;=Entradas!$E$74,"",D107-AVERAGE(D:D))</f>
        <v>0.38338509910760954</v>
      </c>
      <c r="H107" s="79">
        <f>IF($C107&lt;=Entradas!$E$74,"",F107^2)</f>
        <v>1.5495641111946822E-3</v>
      </c>
      <c r="I107" s="79">
        <f>IF($C107&lt;=Entradas!$E$74,"",G107^2)</f>
        <v>0.14698413421775158</v>
      </c>
      <c r="J107" s="79">
        <f>IF($C107&lt;=Entradas!$E$74,"",E107-AVERAGE(E:E))</f>
        <v>0.2959645977351627</v>
      </c>
      <c r="K107" s="79">
        <f>IF($C107&lt;=Entradas!$E$74,"",J107^2)</f>
        <v>8.7595043112536672E-2</v>
      </c>
      <c r="L107" s="79">
        <f>IF($C107&lt;=Entradas!$E$74,"",G107*J107)</f>
        <v>0.11346841663503915</v>
      </c>
      <c r="M107" s="40"/>
    </row>
    <row r="108" spans="2:13" x14ac:dyDescent="0.3">
      <c r="B108" s="39"/>
      <c r="C108" s="75">
        <v>103</v>
      </c>
      <c r="D108" s="111">
        <f>IF($C108&lt;=Entradas!$E$74,"",Observaciones!I108)</f>
        <v>1.161234777154752</v>
      </c>
      <c r="E108" s="111">
        <f>IF($C108&lt;=Entradas!$E$74,"",Cálculos!AR109)</f>
        <v>1.1196859446287215</v>
      </c>
      <c r="F108" s="79">
        <f>IF($C108&lt;=Entradas!$E$74,"",D108-E108)</f>
        <v>4.1548832526030477E-2</v>
      </c>
      <c r="G108" s="79">
        <f>IF($C108&lt;=Entradas!$E$74,"",D108-AVERAGE(D:D))</f>
        <v>0.37838315564317404</v>
      </c>
      <c r="H108" s="79">
        <f>IF($C108&lt;=Entradas!$E$74,"",F108^2)</f>
        <v>1.7263054842761281E-3</v>
      </c>
      <c r="I108" s="79">
        <f>IF($C108&lt;=Entradas!$E$74,"",G108^2)</f>
        <v>0.14317381247448646</v>
      </c>
      <c r="J108" s="79">
        <f>IF($C108&lt;=Entradas!$E$74,"",E108-AVERAGE(E:E))</f>
        <v>0.28877832493214572</v>
      </c>
      <c r="K108" s="79">
        <f>IF($C108&lt;=Entradas!$E$74,"",J108^2)</f>
        <v>8.3392920950615942E-2</v>
      </c>
      <c r="L108" s="79">
        <f>IF($C108&lt;=Entradas!$E$74,"",G108*J108)</f>
        <v>0.10926885386917518</v>
      </c>
      <c r="M108" s="40"/>
    </row>
    <row r="109" spans="2:13" x14ac:dyDescent="0.3">
      <c r="B109" s="39"/>
      <c r="C109" s="75">
        <v>104</v>
      </c>
      <c r="D109" s="111">
        <f>IF($C109&lt;=Entradas!$E$74,"",Observaciones!I109)</f>
        <v>1.1558054586189161</v>
      </c>
      <c r="E109" s="111">
        <f>IF($C109&lt;=Entradas!$E$74,"",Cálculos!AR110)</f>
        <v>1.098427044317805</v>
      </c>
      <c r="F109" s="79">
        <f>IF($C109&lt;=Entradas!$E$74,"",D109-E109)</f>
        <v>5.7378414301111125E-2</v>
      </c>
      <c r="G109" s="79">
        <f>IF($C109&lt;=Entradas!$E$74,"",D109-AVERAGE(D:D))</f>
        <v>0.3729538371073382</v>
      </c>
      <c r="H109" s="79">
        <f>IF($C109&lt;=Entradas!$E$74,"",F109^2)</f>
        <v>3.2922824277099535E-3</v>
      </c>
      <c r="I109" s="79">
        <f>IF($C109&lt;=Entradas!$E$74,"",G109^2)</f>
        <v>0.13909456461308695</v>
      </c>
      <c r="J109" s="79">
        <f>IF($C109&lt;=Entradas!$E$74,"",E109-AVERAGE(E:E))</f>
        <v>0.26751942462122924</v>
      </c>
      <c r="K109" s="79">
        <f>IF($C109&lt;=Entradas!$E$74,"",J109^2)</f>
        <v>7.1566642549673556E-2</v>
      </c>
      <c r="L109" s="79">
        <f>IF($C109&lt;=Entradas!$E$74,"",G109*J109)</f>
        <v>9.9772395913234765E-2</v>
      </c>
      <c r="M109" s="40"/>
    </row>
    <row r="110" spans="2:13" x14ac:dyDescent="0.3">
      <c r="B110" s="39"/>
      <c r="C110" s="75">
        <v>105</v>
      </c>
      <c r="D110" s="111">
        <f>IF($C110&lt;=Entradas!$E$74,"",Observaciones!I110)</f>
        <v>1.1503141683699076</v>
      </c>
      <c r="E110" s="111">
        <f>IF($C110&lt;=Entradas!$E$74,"",Cálculos!AR111)</f>
        <v>1.0885421755346911</v>
      </c>
      <c r="F110" s="79">
        <f>IF($C110&lt;=Entradas!$E$74,"",D110-E110)</f>
        <v>6.1771992835216505E-2</v>
      </c>
      <c r="G110" s="79">
        <f>IF($C110&lt;=Entradas!$E$74,"",D110-AVERAGE(D:D))</f>
        <v>0.36746254685832969</v>
      </c>
      <c r="H110" s="79">
        <f>IF($C110&lt;=Entradas!$E$74,"",F110^2)</f>
        <v>3.8157790988340391E-3</v>
      </c>
      <c r="I110" s="79">
        <f>IF($C110&lt;=Entradas!$E$74,"",G110^2)</f>
        <v>0.13502872334361013</v>
      </c>
      <c r="J110" s="79">
        <f>IF($C110&lt;=Entradas!$E$74,"",E110-AVERAGE(E:E))</f>
        <v>0.25763455583811534</v>
      </c>
      <c r="K110" s="79">
        <f>IF($C110&lt;=Entradas!$E$74,"",J110^2)</f>
        <v>6.6375564361902978E-2</v>
      </c>
      <c r="L110" s="79">
        <f>IF($C110&lt;=Entradas!$E$74,"",G110*J110)</f>
        <v>9.467105004698842E-2</v>
      </c>
      <c r="M110" s="40"/>
    </row>
    <row r="111" spans="2:13" x14ac:dyDescent="0.3">
      <c r="B111" s="39"/>
      <c r="C111" s="75">
        <v>106</v>
      </c>
      <c r="D111" s="111">
        <f>IF($C111&lt;=Entradas!$E$74,"",Observaciones!I111)</f>
        <v>1.1448220079263092</v>
      </c>
      <c r="E111" s="111">
        <f>IF($C111&lt;=Entradas!$E$74,"",Cálculos!AR112)</f>
        <v>1.0806321529565879</v>
      </c>
      <c r="F111" s="79">
        <f>IF($C111&lt;=Entradas!$E$74,"",D111-E111)</f>
        <v>6.4189854969721294E-2</v>
      </c>
      <c r="G111" s="79">
        <f>IF($C111&lt;=Entradas!$E$74,"",D111-AVERAGE(D:D))</f>
        <v>0.36197038641473123</v>
      </c>
      <c r="H111" s="79">
        <f>IF($C111&lt;=Entradas!$E$74,"",F111^2)</f>
        <v>4.1203374810338533E-3</v>
      </c>
      <c r="I111" s="79">
        <f>IF($C111&lt;=Entradas!$E$74,"",G111^2)</f>
        <v>0.13102256064122983</v>
      </c>
      <c r="J111" s="79">
        <f>IF($C111&lt;=Entradas!$E$74,"",E111-AVERAGE(E:E))</f>
        <v>0.24972453326001209</v>
      </c>
      <c r="K111" s="79">
        <f>IF($C111&lt;=Entradas!$E$74,"",J111^2)</f>
        <v>6.2362342511930888E-2</v>
      </c>
      <c r="L111" s="79">
        <f>IF($C111&lt;=Entradas!$E$74,"",G111*J111)</f>
        <v>9.0392885801364981E-2</v>
      </c>
      <c r="M111" s="40"/>
    </row>
    <row r="112" spans="2:13" x14ac:dyDescent="0.3">
      <c r="B112" s="39"/>
      <c r="C112" s="75">
        <v>107</v>
      </c>
      <c r="D112" s="111">
        <f>IF($C112&lt;=Entradas!$E$74,"",Observaciones!I112)</f>
        <v>1.1393395709688425</v>
      </c>
      <c r="E112" s="111">
        <f>IF($C112&lt;=Entradas!$E$74,"",Cálculos!AR113)</f>
        <v>1.0731360685915325</v>
      </c>
      <c r="F112" s="79">
        <f>IF($C112&lt;=Entradas!$E$74,"",D112-E112)</f>
        <v>6.6203502377309986E-2</v>
      </c>
      <c r="G112" s="79">
        <f>IF($C112&lt;=Entradas!$E$74,"",D112-AVERAGE(D:D))</f>
        <v>0.35648794945726459</v>
      </c>
      <c r="H112" s="79">
        <f>IF($C112&lt;=Entradas!$E$74,"",F112^2)</f>
        <v>4.3829037270224887E-3</v>
      </c>
      <c r="I112" s="79">
        <f>IF($C112&lt;=Entradas!$E$74,"",G112^2)</f>
        <v>0.12708365810824523</v>
      </c>
      <c r="J112" s="79">
        <f>IF($C112&lt;=Entradas!$E$74,"",E112-AVERAGE(E:E))</f>
        <v>0.24222844889495676</v>
      </c>
      <c r="K112" s="79">
        <f>IF($C112&lt;=Entradas!$E$74,"",J112^2)</f>
        <v>5.8674621454056677E-2</v>
      </c>
      <c r="L112" s="79">
        <f>IF($C112&lt;=Entradas!$E$74,"",G112*J112)</f>
        <v>8.6351523046776943E-2</v>
      </c>
      <c r="M112" s="40"/>
    </row>
    <row r="113" spans="2:13" x14ac:dyDescent="0.3">
      <c r="B113" s="39"/>
      <c r="C113" s="75">
        <v>108</v>
      </c>
      <c r="D113" s="111">
        <f>IF($C113&lt;=Entradas!$E$74,"",Observaciones!I113)</f>
        <v>1.1339091489597584</v>
      </c>
      <c r="E113" s="111">
        <f>IF($C113&lt;=Entradas!$E$74,"",Cálculos!AR114)</f>
        <v>1.0669859159391695</v>
      </c>
      <c r="F113" s="79">
        <f>IF($C113&lt;=Entradas!$E$74,"",D113-E113)</f>
        <v>6.692323302058889E-2</v>
      </c>
      <c r="G113" s="79">
        <f>IF($C113&lt;=Entradas!$E$74,"",D113-AVERAGE(D:D))</f>
        <v>0.35105752744818042</v>
      </c>
      <c r="H113" s="79">
        <f>IF($C113&lt;=Entradas!$E$74,"",F113^2)</f>
        <v>4.4787191179280388E-3</v>
      </c>
      <c r="I113" s="79">
        <f>IF($C113&lt;=Entradas!$E$74,"",G113^2)</f>
        <v>0.12324138757802995</v>
      </c>
      <c r="J113" s="79">
        <f>IF($C113&lt;=Entradas!$E$74,"",E113-AVERAGE(E:E))</f>
        <v>0.23607829624259369</v>
      </c>
      <c r="K113" s="79">
        <f>IF($C113&lt;=Entradas!$E$74,"",J113^2)</f>
        <v>5.5732961956805827E-2</v>
      </c>
      <c r="L113" s="79">
        <f>IF($C113&lt;=Entradas!$E$74,"",G113*J113)</f>
        <v>8.2877062963104001E-2</v>
      </c>
      <c r="M113" s="40"/>
    </row>
    <row r="114" spans="2:13" x14ac:dyDescent="0.3">
      <c r="B114" s="39"/>
      <c r="C114" s="75">
        <v>109</v>
      </c>
      <c r="D114" s="111">
        <f>IF($C114&lt;=Entradas!$E$74,"",Observaciones!I114)</f>
        <v>1.1284860295623003</v>
      </c>
      <c r="E114" s="111">
        <f>IF($C114&lt;=Entradas!$E$74,"",Cálculos!AR115)</f>
        <v>1.0596100470195384</v>
      </c>
      <c r="F114" s="79">
        <f>IF($C114&lt;=Entradas!$E$74,"",D114-E114)</f>
        <v>6.8875982542761838E-2</v>
      </c>
      <c r="G114" s="79">
        <f>IF($C114&lt;=Entradas!$E$74,"",D114-AVERAGE(D:D))</f>
        <v>0.34563440805072232</v>
      </c>
      <c r="H114" s="79">
        <f>IF($C114&lt;=Entradas!$E$74,"",F114^2)</f>
        <v>4.7439009712308333E-3</v>
      </c>
      <c r="I114" s="79">
        <f>IF($C114&lt;=Entradas!$E$74,"",G114^2)</f>
        <v>0.11946314402857322</v>
      </c>
      <c r="J114" s="79">
        <f>IF($C114&lt;=Entradas!$E$74,"",E114-AVERAGE(E:E))</f>
        <v>0.22870242732296264</v>
      </c>
      <c r="K114" s="79">
        <f>IF($C114&lt;=Entradas!$E$74,"",J114^2)</f>
        <v>5.2304800263415011E-2</v>
      </c>
      <c r="L114" s="79">
        <f>IF($C114&lt;=Entradas!$E$74,"",G114*J114)</f>
        <v>7.9047428087535537E-2</v>
      </c>
      <c r="M114" s="40"/>
    </row>
    <row r="115" spans="2:13" x14ac:dyDescent="0.3">
      <c r="B115" s="39"/>
      <c r="C115" s="75">
        <v>110</v>
      </c>
      <c r="D115" s="111">
        <f>IF($C115&lt;=Entradas!$E$74,"",Observaciones!I115)</f>
        <v>1.1230462125999083</v>
      </c>
      <c r="E115" s="111">
        <f>IF($C115&lt;=Entradas!$E$74,"",Cálculos!AR116)</f>
        <v>1.0516024537756274</v>
      </c>
      <c r="F115" s="79">
        <f>IF($C115&lt;=Entradas!$E$74,"",D115-E115)</f>
        <v>7.144375882428089E-2</v>
      </c>
      <c r="G115" s="79">
        <f>IF($C115&lt;=Entradas!$E$74,"",D115-AVERAGE(D:D))</f>
        <v>0.34019459108833039</v>
      </c>
      <c r="H115" s="79">
        <f>IF($C115&lt;=Entradas!$E$74,"",F115^2)</f>
        <v>5.1042106749420134E-3</v>
      </c>
      <c r="I115" s="79">
        <f>IF($C115&lt;=Entradas!$E$74,"",G115^2)</f>
        <v>0.11573235980575632</v>
      </c>
      <c r="J115" s="79">
        <f>IF($C115&lt;=Entradas!$E$74,"",E115-AVERAGE(E:E))</f>
        <v>0.22069483407905166</v>
      </c>
      <c r="K115" s="79">
        <f>IF($C115&lt;=Entradas!$E$74,"",J115^2)</f>
        <v>4.8706209789180145E-2</v>
      </c>
      <c r="L115" s="79">
        <f>IF($C115&lt;=Entradas!$E$74,"",G115*J115)</f>
        <v>7.5079188834829905E-2</v>
      </c>
      <c r="M115" s="40"/>
    </row>
    <row r="116" spans="2:13" x14ac:dyDescent="0.3">
      <c r="B116" s="39"/>
      <c r="C116" s="75">
        <v>111</v>
      </c>
      <c r="D116" s="111">
        <f>IF($C116&lt;=Entradas!$E$74,"",Observaciones!I116)</f>
        <v>1.1176152016148655</v>
      </c>
      <c r="E116" s="111">
        <f>IF($C116&lt;=Entradas!$E$74,"",Cálculos!AR117)</f>
        <v>1.0444230767798144</v>
      </c>
      <c r="F116" s="79">
        <f>IF($C116&lt;=Entradas!$E$74,"",D116-E116)</f>
        <v>7.3192124835051109E-2</v>
      </c>
      <c r="G116" s="79">
        <f>IF($C116&lt;=Entradas!$E$74,"",D116-AVERAGE(D:D))</f>
        <v>0.33476358010328755</v>
      </c>
      <c r="H116" s="79">
        <f>IF($C116&lt;=Entradas!$E$74,"",F116^2)</f>
        <v>5.3570871378697052E-3</v>
      </c>
      <c r="I116" s="79">
        <f>IF($C116&lt;=Entradas!$E$74,"",G116^2)</f>
        <v>0.11206665456357022</v>
      </c>
      <c r="J116" s="79">
        <f>IF($C116&lt;=Entradas!$E$74,"",E116-AVERAGE(E:E))</f>
        <v>0.2135154570832386</v>
      </c>
      <c r="K116" s="79">
        <f>IF($C116&lt;=Entradas!$E$74,"",J116^2)</f>
        <v>4.5588850413464305E-2</v>
      </c>
      <c r="L116" s="79">
        <f>IF($C116&lt;=Entradas!$E$74,"",G116*J116)</f>
        <v>7.1477198820574794E-2</v>
      </c>
      <c r="M116" s="40"/>
    </row>
    <row r="117" spans="2:13" x14ac:dyDescent="0.3">
      <c r="B117" s="39"/>
      <c r="C117" s="75">
        <v>112</v>
      </c>
      <c r="D117" s="111">
        <f>IF($C117&lt;=Entradas!$E$74,"",Observaciones!I117)</f>
        <v>1.1122319856321679</v>
      </c>
      <c r="E117" s="111">
        <f>IF($C117&lt;=Entradas!$E$74,"",Cálculos!AR118)</f>
        <v>1.0384833374498821</v>
      </c>
      <c r="F117" s="79">
        <f>IF($C117&lt;=Entradas!$E$74,"",D117-E117)</f>
        <v>7.374864818228577E-2</v>
      </c>
      <c r="G117" s="79">
        <f>IF($C117&lt;=Entradas!$E$74,"",D117-AVERAGE(D:D))</f>
        <v>0.32938036412058991</v>
      </c>
      <c r="H117" s="79">
        <f>IF($C117&lt;=Entradas!$E$74,"",F117^2)</f>
        <v>5.438863108714562E-3</v>
      </c>
      <c r="I117" s="79">
        <f>IF($C117&lt;=Entradas!$E$74,"",G117^2)</f>
        <v>0.10849142426821239</v>
      </c>
      <c r="J117" s="79">
        <f>IF($C117&lt;=Entradas!$E$74,"",E117-AVERAGE(E:E))</f>
        <v>0.2075757177533063</v>
      </c>
      <c r="K117" s="79">
        <f>IF($C117&lt;=Entradas!$E$74,"",J117^2)</f>
        <v>4.3087678600800282E-2</v>
      </c>
      <c r="L117" s="79">
        <f>IF($C117&lt;=Entradas!$E$74,"",G117*J117)</f>
        <v>6.8371365496176825E-2</v>
      </c>
      <c r="M117" s="40"/>
    </row>
    <row r="118" spans="2:13" x14ac:dyDescent="0.3">
      <c r="B118" s="39"/>
      <c r="C118" s="75">
        <v>113</v>
      </c>
      <c r="D118" s="111">
        <f>IF($C118&lt;=Entradas!$E$74,"",Observaciones!I118)</f>
        <v>1.106834161542378</v>
      </c>
      <c r="E118" s="111">
        <f>IF($C118&lt;=Entradas!$E$74,"",Cálculos!AR119)</f>
        <v>1.0307846377777057</v>
      </c>
      <c r="F118" s="79">
        <f>IF($C118&lt;=Entradas!$E$74,"",D118-E118)</f>
        <v>7.6049523764672333E-2</v>
      </c>
      <c r="G118" s="79">
        <f>IF($C118&lt;=Entradas!$E$74,"",D118-AVERAGE(D:D))</f>
        <v>0.32398254003080007</v>
      </c>
      <c r="H118" s="79">
        <f>IF($C118&lt;=Entradas!$E$74,"",F118^2)</f>
        <v>5.7835300648334618E-3</v>
      </c>
      <c r="I118" s="79">
        <f>IF($C118&lt;=Entradas!$E$74,"",G118^2)</f>
        <v>0.10496468624480897</v>
      </c>
      <c r="J118" s="79">
        <f>IF($C118&lt;=Entradas!$E$74,"",E118-AVERAGE(E:E))</f>
        <v>0.1998770180811299</v>
      </c>
      <c r="K118" s="79">
        <f>IF($C118&lt;=Entradas!$E$74,"",J118^2)</f>
        <v>3.9950822357004326E-2</v>
      </c>
      <c r="L118" s="79">
        <f>IF($C118&lt;=Entradas!$E$74,"",G118*J118)</f>
        <v>6.4756664011706613E-2</v>
      </c>
      <c r="M118" s="40"/>
    </row>
    <row r="119" spans="2:13" x14ac:dyDescent="0.3">
      <c r="B119" s="39"/>
      <c r="C119" s="75">
        <v>114</v>
      </c>
      <c r="D119" s="111">
        <f>IF($C119&lt;=Entradas!$E$74,"",Observaciones!I119)</f>
        <v>1.1014466417597986</v>
      </c>
      <c r="E119" s="111">
        <f>IF($C119&lt;=Entradas!$E$74,"",Cálculos!AR120)</f>
        <v>1.0238940109420054</v>
      </c>
      <c r="F119" s="79">
        <f>IF($C119&lt;=Entradas!$E$74,"",D119-E119)</f>
        <v>7.7552630817793178E-2</v>
      </c>
      <c r="G119" s="79">
        <f>IF($C119&lt;=Entradas!$E$74,"",D119-AVERAGE(D:D))</f>
        <v>0.31859502024822062</v>
      </c>
      <c r="H119" s="79">
        <f>IF($C119&lt;=Entradas!$E$74,"",F119^2)</f>
        <v>6.0144105467609243E-3</v>
      </c>
      <c r="I119" s="79">
        <f>IF($C119&lt;=Entradas!$E$74,"",G119^2)</f>
        <v>0.1015027869269641</v>
      </c>
      <c r="J119" s="79">
        <f>IF($C119&lt;=Entradas!$E$74,"",E119-AVERAGE(E:E))</f>
        <v>0.1929863912454296</v>
      </c>
      <c r="K119" s="79">
        <f>IF($C119&lt;=Entradas!$E$74,"",J119^2)</f>
        <v>3.7243747205934027E-2</v>
      </c>
      <c r="L119" s="79">
        <f>IF($C119&lt;=Entradas!$E$74,"",G119*J119)</f>
        <v>6.1484503226468673E-2</v>
      </c>
      <c r="M119" s="40"/>
    </row>
    <row r="120" spans="2:13" x14ac:dyDescent="0.3">
      <c r="B120" s="39"/>
      <c r="C120" s="75">
        <v>115</v>
      </c>
      <c r="D120" s="111">
        <f>IF($C120&lt;=Entradas!$E$74,"",Observaciones!I120)</f>
        <v>1.096073918615279</v>
      </c>
      <c r="E120" s="111">
        <f>IF($C120&lt;=Entradas!$E$74,"",Cálculos!AR121)</f>
        <v>1.0172144062547466</v>
      </c>
      <c r="F120" s="79">
        <f>IF($C120&lt;=Entradas!$E$74,"",D120-E120)</f>
        <v>7.8859512360532458E-2</v>
      </c>
      <c r="G120" s="79">
        <f>IF($C120&lt;=Entradas!$E$74,"",D120-AVERAGE(D:D))</f>
        <v>0.31322229710370109</v>
      </c>
      <c r="H120" s="79">
        <f>IF($C120&lt;=Entradas!$E$74,"",F120^2)</f>
        <v>6.2188226897409715E-3</v>
      </c>
      <c r="I120" s="79">
        <f>IF($C120&lt;=Entradas!$E$74,"",G120^2)</f>
        <v>9.8108207402919187E-2</v>
      </c>
      <c r="J120" s="79">
        <f>IF($C120&lt;=Entradas!$E$74,"",E120-AVERAGE(E:E))</f>
        <v>0.18630678655817079</v>
      </c>
      <c r="K120" s="79">
        <f>IF($C120&lt;=Entradas!$E$74,"",J120^2)</f>
        <v>3.4710218717631809E-2</v>
      </c>
      <c r="L120" s="79">
        <f>IF($C120&lt;=Entradas!$E$74,"",G120*J120)</f>
        <v>5.8355439651759197E-2</v>
      </c>
      <c r="M120" s="40"/>
    </row>
    <row r="121" spans="2:13" x14ac:dyDescent="0.3">
      <c r="B121" s="39"/>
      <c r="C121" s="75">
        <v>116</v>
      </c>
      <c r="D121" s="111">
        <f>IF($C121&lt;=Entradas!$E$74,"",Observaciones!I121)</f>
        <v>1.1026606863314188</v>
      </c>
      <c r="E121" s="111">
        <f>IF($C121&lt;=Entradas!$E$74,"",Cálculos!AR122)</f>
        <v>1.4066004982043707</v>
      </c>
      <c r="F121" s="79">
        <f>IF($C121&lt;=Entradas!$E$74,"",D121-E121)</f>
        <v>-0.30393981187295194</v>
      </c>
      <c r="G121" s="79">
        <f>IF($C121&lt;=Entradas!$E$74,"",D121-AVERAGE(D:D))</f>
        <v>0.31980906481984084</v>
      </c>
      <c r="H121" s="79">
        <f>IF($C121&lt;=Entradas!$E$74,"",F121^2)</f>
        <v>9.2379409241365409E-2</v>
      </c>
      <c r="I121" s="79">
        <f>IF($C121&lt;=Entradas!$E$74,"",G121^2)</f>
        <v>0.10227783794094115</v>
      </c>
      <c r="J121" s="79">
        <f>IF($C121&lt;=Entradas!$E$74,"",E121-AVERAGE(E:E))</f>
        <v>0.57569287850779494</v>
      </c>
      <c r="K121" s="79">
        <f>IF($C121&lt;=Entradas!$E$74,"",J121^2)</f>
        <v>0.33142229036459075</v>
      </c>
      <c r="L121" s="79">
        <f>IF($C121&lt;=Entradas!$E$74,"",G121*J121)</f>
        <v>0.18411180109902014</v>
      </c>
      <c r="M121" s="40"/>
    </row>
    <row r="122" spans="2:13" x14ac:dyDescent="0.3">
      <c r="B122" s="39"/>
      <c r="C122" s="75">
        <v>117</v>
      </c>
      <c r="D122" s="111">
        <f>IF($C122&lt;=Entradas!$E$74,"",Observaciones!I122)</f>
        <v>1.0993777350791443</v>
      </c>
      <c r="E122" s="111">
        <f>IF($C122&lt;=Entradas!$E$74,"",Cálculos!AR123)</f>
        <v>1.0848381090540991</v>
      </c>
      <c r="F122" s="79">
        <f>IF($C122&lt;=Entradas!$E$74,"",D122-E122)</f>
        <v>1.4539626025045216E-2</v>
      </c>
      <c r="G122" s="79">
        <f>IF($C122&lt;=Entradas!$E$74,"",D122-AVERAGE(D:D))</f>
        <v>0.31652611356756633</v>
      </c>
      <c r="H122" s="79">
        <f>IF($C122&lt;=Entradas!$E$74,"",F122^2)</f>
        <v>2.1140072494817215E-4</v>
      </c>
      <c r="I122" s="79">
        <f>IF($C122&lt;=Entradas!$E$74,"",G122^2)</f>
        <v>0.10018878057018789</v>
      </c>
      <c r="J122" s="79">
        <f>IF($C122&lt;=Entradas!$E$74,"",E122-AVERAGE(E:E))</f>
        <v>0.25393048935752327</v>
      </c>
      <c r="K122" s="79">
        <f>IF($C122&lt;=Entradas!$E$74,"",J122^2)</f>
        <v>6.4480693425351232E-2</v>
      </c>
      <c r="L122" s="79">
        <f>IF($C122&lt;=Entradas!$E$74,"",G122*J122)</f>
        <v>8.03756309126471E-2</v>
      </c>
      <c r="M122" s="40"/>
    </row>
    <row r="123" spans="2:13" x14ac:dyDescent="0.3">
      <c r="B123" s="39"/>
      <c r="C123" s="75">
        <v>118</v>
      </c>
      <c r="D123" s="111">
        <f>IF($C123&lt;=Entradas!$E$74,"",Observaciones!I123)</f>
        <v>1.0955494752732831</v>
      </c>
      <c r="E123" s="111">
        <f>IF($C123&lt;=Entradas!$E$74,"",Cálculos!AR124)</f>
        <v>1.0628743572587134</v>
      </c>
      <c r="F123" s="79">
        <f>IF($C123&lt;=Entradas!$E$74,"",D123-E123)</f>
        <v>3.2675118014569682E-2</v>
      </c>
      <c r="G123" s="79">
        <f>IF($C123&lt;=Entradas!$E$74,"",D123-AVERAGE(D:D))</f>
        <v>0.31269785376170511</v>
      </c>
      <c r="H123" s="79">
        <f>IF($C123&lt;=Entradas!$E$74,"",F123^2)</f>
        <v>1.0676633372660562E-3</v>
      </c>
      <c r="I123" s="79">
        <f>IF($C123&lt;=Entradas!$E$74,"",G123^2)</f>
        <v>9.7779947747176715E-2</v>
      </c>
      <c r="J123" s="79">
        <f>IF($C123&lt;=Entradas!$E$74,"",E123-AVERAGE(E:E))</f>
        <v>0.23196673756213759</v>
      </c>
      <c r="K123" s="79">
        <f>IF($C123&lt;=Entradas!$E$74,"",J123^2)</f>
        <v>5.3808567335221616E-2</v>
      </c>
      <c r="L123" s="79">
        <f>IF($C123&lt;=Entradas!$E$74,"",G123*J123)</f>
        <v>7.2535500979785131E-2</v>
      </c>
      <c r="M123" s="40"/>
    </row>
    <row r="124" spans="2:13" x14ac:dyDescent="0.3">
      <c r="B124" s="39"/>
      <c r="C124" s="75">
        <v>119</v>
      </c>
      <c r="D124" s="111">
        <f>IF($C124&lt;=Entradas!$E$74,"",Observaciones!I124)</f>
        <v>1.0911888519390378</v>
      </c>
      <c r="E124" s="111">
        <f>IF($C124&lt;=Entradas!$E$74,"",Cálculos!AR125)</f>
        <v>1.0411182323349266</v>
      </c>
      <c r="F124" s="79">
        <f>IF($C124&lt;=Entradas!$E$74,"",D124-E124)</f>
        <v>5.0070619604111188E-2</v>
      </c>
      <c r="G124" s="79">
        <f>IF($C124&lt;=Entradas!$E$74,"",D124-AVERAGE(D:D))</f>
        <v>0.30833723042745986</v>
      </c>
      <c r="H124" s="79">
        <f>IF($C124&lt;=Entradas!$E$74,"",F124^2)</f>
        <v>2.5070669475396037E-3</v>
      </c>
      <c r="I124" s="79">
        <f>IF($C124&lt;=Entradas!$E$74,"",G124^2)</f>
        <v>9.5071847667676485E-2</v>
      </c>
      <c r="J124" s="79">
        <f>IF($C124&lt;=Entradas!$E$74,"",E124-AVERAGE(E:E))</f>
        <v>0.21021061263835084</v>
      </c>
      <c r="K124" s="79">
        <f>IF($C124&lt;=Entradas!$E$74,"",J124^2)</f>
        <v>4.4188501665790782E-2</v>
      </c>
      <c r="L124" s="79">
        <f>IF($C124&lt;=Entradas!$E$74,"",G124*J124)</f>
        <v>6.4815758107368684E-2</v>
      </c>
      <c r="M124" s="40"/>
    </row>
    <row r="125" spans="2:13" x14ac:dyDescent="0.3">
      <c r="B125" s="39"/>
      <c r="C125" s="75">
        <v>120</v>
      </c>
      <c r="D125" s="111">
        <f>IF($C125&lt;=Entradas!$E$74,"",Observaciones!I125)</f>
        <v>1.0863378230777889</v>
      </c>
      <c r="E125" s="111">
        <f>IF($C125&lt;=Entradas!$E$74,"",Cálculos!AR126)</f>
        <v>1.0204098889466908</v>
      </c>
      <c r="F125" s="79">
        <f>IF($C125&lt;=Entradas!$E$74,"",D125-E125)</f>
        <v>6.5927934131098098E-2</v>
      </c>
      <c r="G125" s="79">
        <f>IF($C125&lt;=Entradas!$E$74,"",D125-AVERAGE(D:D))</f>
        <v>0.30348620156621098</v>
      </c>
      <c r="H125" s="79">
        <f>IF($C125&lt;=Entradas!$E$74,"",F125^2)</f>
        <v>4.3464924987944098E-3</v>
      </c>
      <c r="I125" s="79">
        <f>IF($C125&lt;=Entradas!$E$74,"",G125^2)</f>
        <v>9.2103874541086844E-2</v>
      </c>
      <c r="J125" s="79">
        <f>IF($C125&lt;=Entradas!$E$74,"",E125-AVERAGE(E:E))</f>
        <v>0.18950226925011504</v>
      </c>
      <c r="K125" s="79">
        <f>IF($C125&lt;=Entradas!$E$74,"",J125^2)</f>
        <v>3.59111100509431E-2</v>
      </c>
      <c r="L125" s="79">
        <f>IF($C125&lt;=Entradas!$E$74,"",G125*J125)</f>
        <v>5.7511323882894795E-2</v>
      </c>
      <c r="M125" s="40"/>
    </row>
    <row r="126" spans="2:13" x14ac:dyDescent="0.3">
      <c r="B126" s="39"/>
      <c r="C126" s="75">
        <v>121</v>
      </c>
      <c r="D126" s="111">
        <f>IF($C126&lt;=Entradas!$E$74,"",Observaciones!I126)</f>
        <v>1.0810243980667649</v>
      </c>
      <c r="E126" s="111">
        <f>IF($C126&lt;=Entradas!$E$74,"",Cálculos!AR127)</f>
        <v>1.0003648773067406</v>
      </c>
      <c r="F126" s="79">
        <f>IF($C126&lt;=Entradas!$E$74,"",D126-E126)</f>
        <v>8.065952076002425E-2</v>
      </c>
      <c r="G126" s="79">
        <f>IF($C126&lt;=Entradas!$E$74,"",D126-AVERAGE(D:D))</f>
        <v>0.29817277655518692</v>
      </c>
      <c r="H126" s="79">
        <f>IF($C126&lt;=Entradas!$E$74,"",F126^2)</f>
        <v>6.505958289236783E-3</v>
      </c>
      <c r="I126" s="79">
        <f>IF($C126&lt;=Entradas!$E$74,"",G126^2)</f>
        <v>8.8907004678629428E-2</v>
      </c>
      <c r="J126" s="79">
        <f>IF($C126&lt;=Entradas!$E$74,"",E126-AVERAGE(E:E))</f>
        <v>0.16945725761016484</v>
      </c>
      <c r="K126" s="79">
        <f>IF($C126&lt;=Entradas!$E$74,"",J126^2)</f>
        <v>2.8715762156757769E-2</v>
      </c>
      <c r="L126" s="79">
        <f>IF($C126&lt;=Entradas!$E$74,"",G126*J126)</f>
        <v>5.0527541009050429E-2</v>
      </c>
      <c r="M126" s="40"/>
    </row>
    <row r="127" spans="2:13" x14ac:dyDescent="0.3">
      <c r="B127" s="39"/>
      <c r="C127" s="75">
        <v>122</v>
      </c>
      <c r="D127" s="111">
        <f>IF($C127&lt;=Entradas!$E$74,"",Observaciones!I127)</f>
        <v>1.0755501727424059</v>
      </c>
      <c r="E127" s="111">
        <f>IF($C127&lt;=Entradas!$E$74,"",Cálculos!AR128)</f>
        <v>0.9874748271198881</v>
      </c>
      <c r="F127" s="79">
        <f>IF($C127&lt;=Entradas!$E$74,"",D127-E127)</f>
        <v>8.8075345622517842E-2</v>
      </c>
      <c r="G127" s="79">
        <f>IF($C127&lt;=Entradas!$E$74,"",D127-AVERAGE(D:D))</f>
        <v>0.292698551230828</v>
      </c>
      <c r="H127" s="79">
        <f>IF($C127&lt;=Entradas!$E$74,"",F127^2)</f>
        <v>7.7572665065259727E-3</v>
      </c>
      <c r="I127" s="79">
        <f>IF($C127&lt;=Entradas!$E$74,"",G127^2)</f>
        <v>8.5672441892625642E-2</v>
      </c>
      <c r="J127" s="79">
        <f>IF($C127&lt;=Entradas!$E$74,"",E127-AVERAGE(E:E))</f>
        <v>0.15656720742331232</v>
      </c>
      <c r="K127" s="79">
        <f>IF($C127&lt;=Entradas!$E$74,"",J127^2)</f>
        <v>2.4513290440334502E-2</v>
      </c>
      <c r="L127" s="79">
        <f>IF($C127&lt;=Entradas!$E$74,"",G127*J127)</f>
        <v>4.582699478306005E-2</v>
      </c>
      <c r="M127" s="40"/>
    </row>
    <row r="128" spans="2:13" x14ac:dyDescent="0.3">
      <c r="B128" s="39"/>
      <c r="C128" s="75">
        <v>123</v>
      </c>
      <c r="D128" s="111">
        <f>IF($C128&lt;=Entradas!$E$74,"",Observaciones!I128)</f>
        <v>1.070068123343253</v>
      </c>
      <c r="E128" s="111">
        <f>IF($C128&lt;=Entradas!$E$74,"",Cálculos!AR129)</f>
        <v>0.98021137663978386</v>
      </c>
      <c r="F128" s="79">
        <f>IF($C128&lt;=Entradas!$E$74,"",D128-E128)</f>
        <v>8.9856746703469104E-2</v>
      </c>
      <c r="G128" s="79">
        <f>IF($C128&lt;=Entradas!$E$74,"",D128-AVERAGE(D:D))</f>
        <v>0.28721650183167502</v>
      </c>
      <c r="H128" s="79">
        <f>IF($C128&lt;=Entradas!$E$74,"",F128^2)</f>
        <v>8.0742349281314064E-3</v>
      </c>
      <c r="I128" s="79">
        <f>IF($C128&lt;=Entradas!$E$74,"",G128^2)</f>
        <v>8.2493318924424575E-2</v>
      </c>
      <c r="J128" s="79">
        <f>IF($C128&lt;=Entradas!$E$74,"",E128-AVERAGE(E:E))</f>
        <v>0.14930375694320808</v>
      </c>
      <c r="K128" s="79">
        <f>IF($C128&lt;=Entradas!$E$74,"",J128^2)</f>
        <v>2.2291611837356555E-2</v>
      </c>
      <c r="L128" s="79">
        <f>IF($C128&lt;=Entradas!$E$74,"",G128*J128)</f>
        <v>4.2882502779554882E-2</v>
      </c>
      <c r="M128" s="40"/>
    </row>
    <row r="129" spans="2:13" x14ac:dyDescent="0.3">
      <c r="B129" s="39"/>
      <c r="C129" s="75">
        <v>124</v>
      </c>
      <c r="D129" s="111">
        <f>IF($C129&lt;=Entradas!$E$74,"",Observaciones!I129)</f>
        <v>1.0646038517875838</v>
      </c>
      <c r="E129" s="111">
        <f>IF($C129&lt;=Entradas!$E$74,"",Cálculos!AR130)</f>
        <v>0.97395180426872907</v>
      </c>
      <c r="F129" s="79">
        <f>IF($C129&lt;=Entradas!$E$74,"",D129-E129)</f>
        <v>9.0652047518854695E-2</v>
      </c>
      <c r="G129" s="79">
        <f>IF($C129&lt;=Entradas!$E$74,"",D129-AVERAGE(D:D))</f>
        <v>0.28175223027600582</v>
      </c>
      <c r="H129" s="79">
        <f>IF($C129&lt;=Entradas!$E$74,"",F129^2)</f>
        <v>8.2177937193606901E-3</v>
      </c>
      <c r="I129" s="79">
        <f>IF($C129&lt;=Entradas!$E$74,"",G129^2)</f>
        <v>7.9384319265503406E-2</v>
      </c>
      <c r="J129" s="79">
        <f>IF($C129&lt;=Entradas!$E$74,"",E129-AVERAGE(E:E))</f>
        <v>0.14304418457215329</v>
      </c>
      <c r="K129" s="79">
        <f>IF($C129&lt;=Entradas!$E$74,"",J129^2)</f>
        <v>2.0461638739912257E-2</v>
      </c>
      <c r="L129" s="79">
        <f>IF($C129&lt;=Entradas!$E$74,"",G129*J129)</f>
        <v>4.030301803121681E-2</v>
      </c>
      <c r="M129" s="40"/>
    </row>
    <row r="130" spans="2:13" x14ac:dyDescent="0.3">
      <c r="B130" s="39"/>
      <c r="C130" s="75">
        <v>125</v>
      </c>
      <c r="D130" s="111">
        <f>IF($C130&lt;=Entradas!$E$74,"",Observaciones!I130)</f>
        <v>1.0591618156560973</v>
      </c>
      <c r="E130" s="111">
        <f>IF($C130&lt;=Entradas!$E$74,"",Cálculos!AR131)</f>
        <v>0.96792803911056713</v>
      </c>
      <c r="F130" s="79">
        <f>IF($C130&lt;=Entradas!$E$74,"",D130-E130)</f>
        <v>9.1233776545530221E-2</v>
      </c>
      <c r="G130" s="79">
        <f>IF($C130&lt;=Entradas!$E$74,"",D130-AVERAGE(D:D))</f>
        <v>0.27631019414451941</v>
      </c>
      <c r="H130" s="79">
        <f>IF($C130&lt;=Entradas!$E$74,"",F130^2)</f>
        <v>8.3236019827597398E-3</v>
      </c>
      <c r="I130" s="79">
        <f>IF($C130&lt;=Entradas!$E$74,"",G130^2)</f>
        <v>7.6347323388182009E-2</v>
      </c>
      <c r="J130" s="79">
        <f>IF($C130&lt;=Entradas!$E$74,"",E130-AVERAGE(E:E))</f>
        <v>0.13702041941399135</v>
      </c>
      <c r="K130" s="79">
        <f>IF($C130&lt;=Entradas!$E$74,"",J130^2)</f>
        <v>1.8774595336386098E-2</v>
      </c>
      <c r="L130" s="79">
        <f>IF($C130&lt;=Entradas!$E$74,"",G130*J130)</f>
        <v>3.7860138690043427E-2</v>
      </c>
      <c r="M130" s="40"/>
    </row>
    <row r="131" spans="2:13" x14ac:dyDescent="0.3">
      <c r="B131" s="39"/>
      <c r="C131" s="75">
        <v>126</v>
      </c>
      <c r="D131" s="111">
        <f>IF($C131&lt;=Entradas!$E$74,"",Observaciones!I131)</f>
        <v>1.0537429557814022</v>
      </c>
      <c r="E131" s="111">
        <f>IF($C131&lt;=Entradas!$E$74,"",Cálculos!AR132)</f>
        <v>0.9620116512536363</v>
      </c>
      <c r="F131" s="79">
        <f>IF($C131&lt;=Entradas!$E$74,"",D131-E131)</f>
        <v>9.17313045277659E-2</v>
      </c>
      <c r="G131" s="79">
        <f>IF($C131&lt;=Entradas!$E$74,"",D131-AVERAGE(D:D))</f>
        <v>0.27089133426982426</v>
      </c>
      <c r="H131" s="79">
        <f>IF($C131&lt;=Entradas!$E$74,"",F131^2)</f>
        <v>8.4146322303657248E-3</v>
      </c>
      <c r="I131" s="79">
        <f>IF($C131&lt;=Entradas!$E$74,"",G131^2)</f>
        <v>7.3382114982485661E-2</v>
      </c>
      <c r="J131" s="79">
        <f>IF($C131&lt;=Entradas!$E$74,"",E131-AVERAGE(E:E))</f>
        <v>0.13110403155706052</v>
      </c>
      <c r="K131" s="79">
        <f>IF($C131&lt;=Entradas!$E$74,"",J131^2)</f>
        <v>1.7188267090514721E-2</v>
      </c>
      <c r="L131" s="79">
        <f>IF($C131&lt;=Entradas!$E$74,"",G131*J131)</f>
        <v>3.5514946036645269E-2</v>
      </c>
      <c r="M131" s="40"/>
    </row>
    <row r="132" spans="2:13" x14ac:dyDescent="0.3">
      <c r="B132" s="39"/>
      <c r="C132" s="75">
        <v>127</v>
      </c>
      <c r="D132" s="111">
        <f>IF($C132&lt;=Entradas!$E$74,"",Observaciones!I132)</f>
        <v>1.0483476214784671</v>
      </c>
      <c r="E132" s="111">
        <f>IF($C132&lt;=Entradas!$E$74,"",Cálculos!AR133)</f>
        <v>0.95618036464854894</v>
      </c>
      <c r="F132" s="79">
        <f>IF($C132&lt;=Entradas!$E$74,"",D132-E132)</f>
        <v>9.2167256829918109E-2</v>
      </c>
      <c r="G132" s="79">
        <f>IF($C132&lt;=Entradas!$E$74,"",D132-AVERAGE(D:D))</f>
        <v>0.26549599996688911</v>
      </c>
      <c r="H132" s="79">
        <f>IF($C132&lt;=Entradas!$E$74,"",F132^2)</f>
        <v>8.494803231552087E-3</v>
      </c>
      <c r="I132" s="79">
        <f>IF($C132&lt;=Entradas!$E$74,"",G132^2)</f>
        <v>7.0488125998418374E-2</v>
      </c>
      <c r="J132" s="79">
        <f>IF($C132&lt;=Entradas!$E$74,"",E132-AVERAGE(E:E))</f>
        <v>0.12527274495197316</v>
      </c>
      <c r="K132" s="79">
        <f>IF($C132&lt;=Entradas!$E$74,"",J132^2)</f>
        <v>1.5693260627802116E-2</v>
      </c>
      <c r="L132" s="79">
        <f>IF($C132&lt;=Entradas!$E$74,"",G132*J132)</f>
        <v>3.3259412689621175E-2</v>
      </c>
      <c r="M132" s="40"/>
    </row>
    <row r="133" spans="2:13" x14ac:dyDescent="0.3">
      <c r="B133" s="39"/>
      <c r="C133" s="75">
        <v>128</v>
      </c>
      <c r="D133" s="111">
        <f>IF($C133&lt;=Entradas!$E$74,"",Observaciones!I133)</f>
        <v>1.0429760561164645</v>
      </c>
      <c r="E133" s="111">
        <f>IF($C133&lt;=Entradas!$E$74,"",Cálculos!AR134)</f>
        <v>0.94654300866074026</v>
      </c>
      <c r="F133" s="79">
        <f>IF($C133&lt;=Entradas!$E$74,"",D133-E133)</f>
        <v>9.643304745572423E-2</v>
      </c>
      <c r="G133" s="79">
        <f>IF($C133&lt;=Entradas!$E$74,"",D133-AVERAGE(D:D))</f>
        <v>0.26012443460488655</v>
      </c>
      <c r="H133" s="79">
        <f>IF($C133&lt;=Entradas!$E$74,"",F133^2)</f>
        <v>9.299332641597961E-3</v>
      </c>
      <c r="I133" s="79">
        <f>IF($C133&lt;=Entradas!$E$74,"",G133^2)</f>
        <v>6.7664721478511894E-2</v>
      </c>
      <c r="J133" s="79">
        <f>IF($C133&lt;=Entradas!$E$74,"",E133-AVERAGE(E:E))</f>
        <v>0.11563538896416448</v>
      </c>
      <c r="K133" s="79">
        <f>IF($C133&lt;=Entradas!$E$74,"",J133^2)</f>
        <v>1.3371543180893612E-2</v>
      </c>
      <c r="L133" s="79">
        <f>IF($C133&lt;=Entradas!$E$74,"",G133*J133)</f>
        <v>3.0079590174619423E-2</v>
      </c>
      <c r="M133" s="40"/>
    </row>
    <row r="134" spans="2:13" x14ac:dyDescent="0.3">
      <c r="B134" s="39"/>
      <c r="C134" s="75">
        <v>129</v>
      </c>
      <c r="D134" s="111">
        <f>IF($C134&lt;=Entradas!$E$74,"",Observaciones!I134)</f>
        <v>1.0376399326353729</v>
      </c>
      <c r="E134" s="111">
        <f>IF($C134&lt;=Entradas!$E$74,"",Cálculos!AR135)</f>
        <v>0.93716377649470628</v>
      </c>
      <c r="F134" s="79">
        <f>IF($C134&lt;=Entradas!$E$74,"",D134-E134)</f>
        <v>0.10047615614066663</v>
      </c>
      <c r="G134" s="79">
        <f>IF($C134&lt;=Entradas!$E$74,"",D134-AVERAGE(D:D))</f>
        <v>0.25478831112379496</v>
      </c>
      <c r="H134" s="79">
        <f>IF($C134&lt;=Entradas!$E$74,"",F134^2)</f>
        <v>1.0095457952803619E-2</v>
      </c>
      <c r="I134" s="79">
        <f>IF($C134&lt;=Entradas!$E$74,"",G134^2)</f>
        <v>6.4917083485315746E-2</v>
      </c>
      <c r="J134" s="79">
        <f>IF($C134&lt;=Entradas!$E$74,"",E134-AVERAGE(E:E))</f>
        <v>0.1062561567981305</v>
      </c>
      <c r="K134" s="79">
        <f>IF($C134&lt;=Entradas!$E$74,"",J134^2)</f>
        <v>1.1290370857508893E-2</v>
      </c>
      <c r="L134" s="79">
        <f>IF($C134&lt;=Entradas!$E$74,"",G134*J134)</f>
        <v>2.7072826737100816E-2</v>
      </c>
      <c r="M134" s="40"/>
    </row>
    <row r="135" spans="2:13" x14ac:dyDescent="0.3">
      <c r="B135" s="39"/>
      <c r="C135" s="75">
        <v>130</v>
      </c>
      <c r="D135" s="111">
        <f>IF($C135&lt;=Entradas!$E$74,"",Observaciones!I135)</f>
        <v>1.0292233815672795</v>
      </c>
      <c r="E135" s="111">
        <f>IF($C135&lt;=Entradas!$E$74,"",Cálculos!AR136)</f>
        <v>0.92541309513079262</v>
      </c>
      <c r="F135" s="79">
        <f>IF($C135&lt;=Entradas!$E$74,"",D135-E135)</f>
        <v>0.10381028643648693</v>
      </c>
      <c r="G135" s="79">
        <f>IF($C135&lt;=Entradas!$E$74,"",D135-AVERAGE(D:D))</f>
        <v>0.24637176005570161</v>
      </c>
      <c r="H135" s="79">
        <f>IF($C135&lt;=Entradas!$E$74,"",F135^2)</f>
        <v>1.0776575570025463E-2</v>
      </c>
      <c r="I135" s="79">
        <f>IF($C135&lt;=Entradas!$E$74,"",G135^2)</f>
        <v>6.0699044152944207E-2</v>
      </c>
      <c r="J135" s="79">
        <f>IF($C135&lt;=Entradas!$E$74,"",E135-AVERAGE(E:E))</f>
        <v>9.4505475434216835E-2</v>
      </c>
      <c r="K135" s="79">
        <f>IF($C135&lt;=Entradas!$E$74,"",J135^2)</f>
        <v>8.9312848870473621E-3</v>
      </c>
      <c r="L135" s="79">
        <f>IF($C135&lt;=Entradas!$E$74,"",G135*J135)</f>
        <v>2.3283480317628873E-2</v>
      </c>
      <c r="M135" s="40"/>
    </row>
    <row r="136" spans="2:13" x14ac:dyDescent="0.3">
      <c r="B136" s="39"/>
      <c r="C136" s="75">
        <v>131</v>
      </c>
      <c r="D136" s="111">
        <f>IF($C136&lt;=Entradas!$E$74,"",Observaciones!I136)</f>
        <v>1.0170427457086608</v>
      </c>
      <c r="E136" s="111">
        <f>IF($C136&lt;=Entradas!$E$74,"",Cálculos!AR137)</f>
        <v>0.91473618389240685</v>
      </c>
      <c r="F136" s="79">
        <f>IF($C136&lt;=Entradas!$E$74,"",D136-E136)</f>
        <v>0.10230656181625397</v>
      </c>
      <c r="G136" s="79">
        <f>IF($C136&lt;=Entradas!$E$74,"",D136-AVERAGE(D:D))</f>
        <v>0.23419112419708288</v>
      </c>
      <c r="H136" s="79">
        <f>IF($C136&lt;=Entradas!$E$74,"",F136^2)</f>
        <v>1.0466632590662996E-2</v>
      </c>
      <c r="I136" s="79">
        <f>IF($C136&lt;=Entradas!$E$74,"",G136^2)</f>
        <v>5.4845482652693497E-2</v>
      </c>
      <c r="J136" s="79">
        <f>IF($C136&lt;=Entradas!$E$74,"",E136-AVERAGE(E:E))</f>
        <v>8.3828564195831068E-2</v>
      </c>
      <c r="K136" s="79">
        <f>IF($C136&lt;=Entradas!$E$74,"",J136^2)</f>
        <v>7.0272281751345709E-3</v>
      </c>
      <c r="L136" s="79">
        <f>IF($C136&lt;=Entradas!$E$74,"",G136*J136)</f>
        <v>1.9631905688849007E-2</v>
      </c>
      <c r="M136" s="40"/>
    </row>
    <row r="137" spans="2:13" x14ac:dyDescent="0.3">
      <c r="B137" s="39"/>
      <c r="C137" s="75">
        <v>132</v>
      </c>
      <c r="D137" s="111">
        <f>IF($C137&lt;=Entradas!$E$74,"",Observaciones!I137)</f>
        <v>1.0051658836772461</v>
      </c>
      <c r="E137" s="111">
        <f>IF($C137&lt;=Entradas!$E$74,"",Cálculos!AR138)</f>
        <v>0.90434088030505655</v>
      </c>
      <c r="F137" s="79">
        <f>IF($C137&lt;=Entradas!$E$74,"",D137-E137)</f>
        <v>0.10082500337218958</v>
      </c>
      <c r="G137" s="79">
        <f>IF($C137&lt;=Entradas!$E$74,"",D137-AVERAGE(D:D))</f>
        <v>0.22231426216566819</v>
      </c>
      <c r="H137" s="79">
        <f>IF($C137&lt;=Entradas!$E$74,"",F137^2)</f>
        <v>1.016568130500204E-2</v>
      </c>
      <c r="I137" s="79">
        <f>IF($C137&lt;=Entradas!$E$74,"",G137^2)</f>
        <v>4.9423631162265447E-2</v>
      </c>
      <c r="J137" s="79">
        <f>IF($C137&lt;=Entradas!$E$74,"",E137-AVERAGE(E:E))</f>
        <v>7.3433260608480766E-2</v>
      </c>
      <c r="K137" s="79">
        <f>IF($C137&lt;=Entradas!$E$74,"",J137^2)</f>
        <v>5.3924437635930527E-3</v>
      </c>
      <c r="L137" s="79">
        <f>IF($C137&lt;=Entradas!$E$74,"",G137*J137)</f>
        <v>1.6325261150593628E-2</v>
      </c>
      <c r="M137" s="40"/>
    </row>
    <row r="138" spans="2:13" x14ac:dyDescent="0.3">
      <c r="B138" s="39"/>
      <c r="C138" s="75">
        <v>133</v>
      </c>
      <c r="D138" s="111">
        <f>IF($C138&lt;=Entradas!$E$74,"",Observaciones!I138)</f>
        <v>0.99345973082039685</v>
      </c>
      <c r="E138" s="111">
        <f>IF($C138&lt;=Entradas!$E$74,"",Cálculos!AR139)</f>
        <v>0.89409445013109001</v>
      </c>
      <c r="F138" s="79">
        <f>IF($C138&lt;=Entradas!$E$74,"",D138-E138)</f>
        <v>9.9365280689306834E-2</v>
      </c>
      <c r="G138" s="79">
        <f>IF($C138&lt;=Entradas!$E$74,"",D138-AVERAGE(D:D))</f>
        <v>0.2106081093088189</v>
      </c>
      <c r="H138" s="79">
        <f>IF($C138&lt;=Entradas!$E$74,"",F138^2)</f>
        <v>9.8734590064647344E-3</v>
      </c>
      <c r="I138" s="79">
        <f>IF($C138&lt;=Entradas!$E$74,"",G138^2)</f>
        <v>4.435577570663541E-2</v>
      </c>
      <c r="J138" s="79">
        <f>IF($C138&lt;=Entradas!$E$74,"",E138-AVERAGE(E:E))</f>
        <v>6.318683043451423E-2</v>
      </c>
      <c r="K138" s="79">
        <f>IF($C138&lt;=Entradas!$E$74,"",J138^2)</f>
        <v>3.9925755403600535E-3</v>
      </c>
      <c r="L138" s="79">
        <f>IF($C138&lt;=Entradas!$E$74,"",G138*J138)</f>
        <v>1.3307658891029977E-2</v>
      </c>
      <c r="M138" s="40"/>
    </row>
    <row r="139" spans="2:13" x14ac:dyDescent="0.3">
      <c r="B139" s="39"/>
      <c r="C139" s="75">
        <v>134</v>
      </c>
      <c r="D139" s="111">
        <f>IF($C139&lt;=Entradas!$E$74,"",Observaciones!I139)</f>
        <v>0.98190066701823331</v>
      </c>
      <c r="E139" s="111">
        <f>IF($C139&lt;=Entradas!$E$74,"",Cálculos!AR140)</f>
        <v>0.88397359897680094</v>
      </c>
      <c r="F139" s="79">
        <f>IF($C139&lt;=Entradas!$E$74,"",D139-E139)</f>
        <v>9.7927068041432364E-2</v>
      </c>
      <c r="G139" s="79">
        <f>IF($C139&lt;=Entradas!$E$74,"",D139-AVERAGE(D:D))</f>
        <v>0.19904904550665536</v>
      </c>
      <c r="H139" s="79">
        <f>IF($C139&lt;=Entradas!$E$74,"",F139^2)</f>
        <v>9.5897106551913244E-3</v>
      </c>
      <c r="I139" s="79">
        <f>IF($C139&lt;=Entradas!$E$74,"",G139^2)</f>
        <v>3.9620522517110561E-2</v>
      </c>
      <c r="J139" s="79">
        <f>IF($C139&lt;=Entradas!$E$74,"",E139-AVERAGE(E:E))</f>
        <v>5.3065979280225162E-2</v>
      </c>
      <c r="K139" s="79">
        <f>IF($C139&lt;=Entradas!$E$74,"",J139^2)</f>
        <v>2.8159981569692862E-3</v>
      </c>
      <c r="L139" s="79">
        <f>IF($C139&lt;=Entradas!$E$74,"",G139*J139)</f>
        <v>1.0562732524604769E-2</v>
      </c>
      <c r="M139" s="40"/>
    </row>
    <row r="140" spans="2:13" x14ac:dyDescent="0.3">
      <c r="B140" s="39"/>
      <c r="C140" s="75">
        <v>135</v>
      </c>
      <c r="D140" s="111">
        <f>IF($C140&lt;=Entradas!$E$74,"",Observaciones!I140)</f>
        <v>0.97048325356601384</v>
      </c>
      <c r="E140" s="111">
        <f>IF($C140&lt;=Entradas!$E$74,"",Cálculos!AR141)</f>
        <v>0.87397320901030218</v>
      </c>
      <c r="F140" s="79">
        <f>IF($C140&lt;=Entradas!$E$74,"",D140-E140)</f>
        <v>9.651004455571166E-2</v>
      </c>
      <c r="G140" s="79">
        <f>IF($C140&lt;=Entradas!$E$74,"",D140-AVERAGE(D:D))</f>
        <v>0.18763163205443589</v>
      </c>
      <c r="H140" s="79">
        <f>IF($C140&lt;=Entradas!$E$74,"",F140^2)</f>
        <v>9.3141887001454496E-3</v>
      </c>
      <c r="I140" s="79">
        <f>IF($C140&lt;=Entradas!$E$74,"",G140^2)</f>
        <v>3.5205629347411213E-2</v>
      </c>
      <c r="J140" s="79">
        <f>IF($C140&lt;=Entradas!$E$74,"",E140-AVERAGE(E:E))</f>
        <v>4.3065589313726393E-2</v>
      </c>
      <c r="K140" s="79">
        <f>IF($C140&lt;=Entradas!$E$74,"",J140^2)</f>
        <v>1.8546449829385449E-3</v>
      </c>
      <c r="L140" s="79">
        <f>IF($C140&lt;=Entradas!$E$74,"",G140*J140)</f>
        <v>8.0804668083205577E-3</v>
      </c>
      <c r="M140" s="40"/>
    </row>
    <row r="141" spans="2:13" x14ac:dyDescent="0.3">
      <c r="B141" s="39"/>
      <c r="C141" s="75">
        <v>136</v>
      </c>
      <c r="D141" s="111">
        <f>IF($C141&lt;=Entradas!$E$74,"",Observaciones!I141)</f>
        <v>0.95920508902171719</v>
      </c>
      <c r="E141" s="111">
        <f>IF($C141&lt;=Entradas!$E$74,"",Cálculos!AR142)</f>
        <v>0.8640911948434572</v>
      </c>
      <c r="F141" s="79">
        <f>IF($C141&lt;=Entradas!$E$74,"",D141-E141)</f>
        <v>9.5113894178259994E-2</v>
      </c>
      <c r="G141" s="79">
        <f>IF($C141&lt;=Entradas!$E$74,"",D141-AVERAGE(D:D))</f>
        <v>0.17635346751013925</v>
      </c>
      <c r="H141" s="79">
        <f>IF($C141&lt;=Entradas!$E$74,"",F141^2)</f>
        <v>9.0466528657532404E-3</v>
      </c>
      <c r="I141" s="79">
        <f>IF($C141&lt;=Entradas!$E$74,"",G141^2)</f>
        <v>3.1100545502849741E-2</v>
      </c>
      <c r="J141" s="79">
        <f>IF($C141&lt;=Entradas!$E$74,"",E141-AVERAGE(E:E))</f>
        <v>3.3183575146881417E-2</v>
      </c>
      <c r="K141" s="79">
        <f>IF($C141&lt;=Entradas!$E$74,"",J141^2)</f>
        <v>1.101149659528726E-3</v>
      </c>
      <c r="L141" s="79">
        <f>IF($C141&lt;=Entradas!$E$74,"",G141*J141)</f>
        <v>5.8520385415358166E-3</v>
      </c>
      <c r="M141" s="40"/>
    </row>
    <row r="142" spans="2:13" x14ac:dyDescent="0.3">
      <c r="B142" s="39"/>
      <c r="C142" s="75">
        <v>137</v>
      </c>
      <c r="D142" s="111">
        <f>IF($C142&lt;=Entradas!$E$74,"",Observaciones!I142)</f>
        <v>0.94806429595935371</v>
      </c>
      <c r="E142" s="111">
        <f>IF($C142&lt;=Entradas!$E$74,"",Cálculos!AR143)</f>
        <v>0.85432599035160151</v>
      </c>
      <c r="F142" s="79">
        <f>IF($C142&lt;=Entradas!$E$74,"",D142-E142)</f>
        <v>9.3738305607752204E-2</v>
      </c>
      <c r="G142" s="79">
        <f>IF($C142&lt;=Entradas!$E$74,"",D142-AVERAGE(D:D))</f>
        <v>0.16521267444777576</v>
      </c>
      <c r="H142" s="79">
        <f>IF($C142&lt;=Entradas!$E$74,"",F142^2)</f>
        <v>8.7868699382123491E-3</v>
      </c>
      <c r="I142" s="79">
        <f>IF($C142&lt;=Entradas!$E$74,"",G142^2)</f>
        <v>2.7295227798186741E-2</v>
      </c>
      <c r="J142" s="79">
        <f>IF($C142&lt;=Entradas!$E$74,"",E142-AVERAGE(E:E))</f>
        <v>2.3418370655025722E-2</v>
      </c>
      <c r="K142" s="79">
        <f>IF($C142&lt;=Entradas!$E$74,"",J142^2)</f>
        <v>5.4842008413616991E-4</v>
      </c>
      <c r="L142" s="79">
        <f>IF($C142&lt;=Entradas!$E$74,"",G142*J142)</f>
        <v>3.86901164712611E-3</v>
      </c>
      <c r="M142" s="40"/>
    </row>
    <row r="143" spans="2:13" x14ac:dyDescent="0.3">
      <c r="B143" s="39"/>
      <c r="C143" s="75">
        <v>138</v>
      </c>
      <c r="D143" s="111">
        <f>IF($C143&lt;=Entradas!$E$74,"",Observaciones!I143)</f>
        <v>0.93705910365242417</v>
      </c>
      <c r="E143" s="111">
        <f>IF($C143&lt;=Entradas!$E$74,"",Cálculos!AR144)</f>
        <v>0.84467613142781151</v>
      </c>
      <c r="F143" s="79">
        <f>IF($C143&lt;=Entradas!$E$74,"",D143-E143)</f>
        <v>9.2382972224612669E-2</v>
      </c>
      <c r="G143" s="79">
        <f>IF($C143&lt;=Entradas!$E$74,"",D143-AVERAGE(D:D))</f>
        <v>0.15420748214084623</v>
      </c>
      <c r="H143" s="79">
        <f>IF($C143&lt;=Entradas!$E$74,"",F143^2)</f>
        <v>8.534613557053556E-3</v>
      </c>
      <c r="I143" s="79">
        <f>IF($C143&lt;=Entradas!$E$74,"",G143^2)</f>
        <v>2.377994754821941E-2</v>
      </c>
      <c r="J143" s="79">
        <f>IF($C143&lt;=Entradas!$E$74,"",E143-AVERAGE(E:E))</f>
        <v>1.3768511731235722E-2</v>
      </c>
      <c r="K143" s="79">
        <f>IF($C143&lt;=Entradas!$E$74,"",J143^2)</f>
        <v>1.895719152931757E-4</v>
      </c>
      <c r="L143" s="79">
        <f>IF($C143&lt;=Entradas!$E$74,"",G143*J143)</f>
        <v>2.1232075269005642E-3</v>
      </c>
      <c r="M143" s="40"/>
    </row>
    <row r="144" spans="2:13" x14ac:dyDescent="0.3">
      <c r="B144" s="39"/>
      <c r="C144" s="75">
        <v>139</v>
      </c>
      <c r="D144" s="111">
        <f>IF($C144&lt;=Entradas!$E$74,"",Observaciones!I144)</f>
        <v>0.92618777855229983</v>
      </c>
      <c r="E144" s="111">
        <f>IF($C144&lt;=Entradas!$E$74,"",Cálculos!AR145)</f>
        <v>0.83514018653191324</v>
      </c>
      <c r="F144" s="79">
        <f>IF($C144&lt;=Entradas!$E$74,"",D144-E144)</f>
        <v>9.1047592020386592E-2</v>
      </c>
      <c r="G144" s="79">
        <f>IF($C144&lt;=Entradas!$E$74,"",D144-AVERAGE(D:D))</f>
        <v>0.14333615704072189</v>
      </c>
      <c r="H144" s="79">
        <f>IF($C144&lt;=Entradas!$E$74,"",F144^2)</f>
        <v>8.2896640127107634E-3</v>
      </c>
      <c r="I144" s="79">
        <f>IF($C144&lt;=Entradas!$E$74,"",G144^2)</f>
        <v>2.0545253915202486E-2</v>
      </c>
      <c r="J144" s="79">
        <f>IF($C144&lt;=Entradas!$E$74,"",E144-AVERAGE(E:E))</f>
        <v>4.232566835337459E-3</v>
      </c>
      <c r="K144" s="79">
        <f>IF($C144&lt;=Entradas!$E$74,"",J144^2)</f>
        <v>1.7914622015598552E-5</v>
      </c>
      <c r="L144" s="79">
        <f>IF($C144&lt;=Entradas!$E$74,"",G144*J144)</f>
        <v>6.0667986459528127E-4</v>
      </c>
      <c r="M144" s="40"/>
    </row>
    <row r="145" spans="2:13" x14ac:dyDescent="0.3">
      <c r="B145" s="39"/>
      <c r="C145" s="75">
        <v>140</v>
      </c>
      <c r="D145" s="111">
        <f>IF($C145&lt;=Entradas!$E$74,"",Observaciones!I145)</f>
        <v>0.91544861248231535</v>
      </c>
      <c r="E145" s="111">
        <f>IF($C145&lt;=Entradas!$E$74,"",Cálculos!AR146)</f>
        <v>0.82571674495428482</v>
      </c>
      <c r="F145" s="79">
        <f>IF($C145&lt;=Entradas!$E$74,"",D145-E145)</f>
        <v>8.9731867528030529E-2</v>
      </c>
      <c r="G145" s="79">
        <f>IF($C145&lt;=Entradas!$E$74,"",D145-AVERAGE(D:D))</f>
        <v>0.13259699097073741</v>
      </c>
      <c r="H145" s="79">
        <f>IF($C145&lt;=Entradas!$E$74,"",F145^2)</f>
        <v>8.0518080500680198E-3</v>
      </c>
      <c r="I145" s="79">
        <f>IF($C145&lt;=Entradas!$E$74,"",G145^2)</f>
        <v>1.7581962014493815E-2</v>
      </c>
      <c r="J145" s="79">
        <f>IF($C145&lt;=Entradas!$E$74,"",E145-AVERAGE(E:E))</f>
        <v>-5.1908747422909629E-3</v>
      </c>
      <c r="K145" s="79">
        <f>IF($C145&lt;=Entradas!$E$74,"",J145^2)</f>
        <v>2.6945180590154271E-5</v>
      </c>
      <c r="L145" s="79">
        <f>IF($C145&lt;=Entradas!$E$74,"",G145*J145)</f>
        <v>-6.882943713337837E-4</v>
      </c>
      <c r="M145" s="40"/>
    </row>
    <row r="146" spans="2:13" x14ac:dyDescent="0.3">
      <c r="B146" s="39"/>
      <c r="C146" s="75">
        <v>141</v>
      </c>
      <c r="D146" s="111">
        <f>IF($C146&lt;=Entradas!$E$74,"",Observaciones!I146)</f>
        <v>0.90483992041284722</v>
      </c>
      <c r="E146" s="111">
        <f>IF($C146&lt;=Entradas!$E$74,"",Cálculos!AR147)</f>
        <v>0.81640441465960722</v>
      </c>
      <c r="F146" s="79">
        <f>IF($C146&lt;=Entradas!$E$74,"",D146-E146)</f>
        <v>8.8435505753239996E-2</v>
      </c>
      <c r="G146" s="79">
        <f>IF($C146&lt;=Entradas!$E$74,"",D146-AVERAGE(D:D))</f>
        <v>0.12198829890126928</v>
      </c>
      <c r="H146" s="79">
        <f>IF($C146&lt;=Entradas!$E$74,"",F146^2)</f>
        <v>7.820838677831345E-3</v>
      </c>
      <c r="I146" s="79">
        <f>IF($C146&lt;=Entradas!$E$74,"",G146^2)</f>
        <v>1.4881145068825414E-2</v>
      </c>
      <c r="J146" s="79">
        <f>IF($C146&lt;=Entradas!$E$74,"",E146-AVERAGE(E:E))</f>
        <v>-1.4503205036968558E-2</v>
      </c>
      <c r="K146" s="79">
        <f>IF($C146&lt;=Entradas!$E$74,"",J146^2)</f>
        <v>2.1034295634435017E-4</v>
      </c>
      <c r="L146" s="79">
        <f>IF($C146&lt;=Entradas!$E$74,"",G146*J146)</f>
        <v>-1.7692213110761146E-3</v>
      </c>
      <c r="M146" s="40"/>
    </row>
    <row r="147" spans="2:13" x14ac:dyDescent="0.3">
      <c r="B147" s="39"/>
      <c r="C147" s="75">
        <v>142</v>
      </c>
      <c r="D147" s="111">
        <f>IF($C147&lt;=Entradas!$E$74,"",Observaciones!I147)</f>
        <v>0.894360039830015</v>
      </c>
      <c r="E147" s="111">
        <f>IF($C147&lt;=Entradas!$E$74,"",Cálculos!AR148)</f>
        <v>0.80720182172320365</v>
      </c>
      <c r="F147" s="79">
        <f>IF($C147&lt;=Entradas!$E$74,"",D147-E147)</f>
        <v>8.7158218106811347E-2</v>
      </c>
      <c r="G147" s="79">
        <f>IF($C147&lt;=Entradas!$E$74,"",D147-AVERAGE(D:D))</f>
        <v>0.11150841831843705</v>
      </c>
      <c r="H147" s="79">
        <f>IF($C147&lt;=Entradas!$E$74,"",F147^2)</f>
        <v>7.5965549835544975E-3</v>
      </c>
      <c r="I147" s="79">
        <f>IF($C147&lt;=Entradas!$E$74,"",G147^2)</f>
        <v>1.2434127355879548E-2</v>
      </c>
      <c r="J147" s="79">
        <f>IF($C147&lt;=Entradas!$E$74,"",E147-AVERAGE(E:E))</f>
        <v>-2.3705797973372134E-2</v>
      </c>
      <c r="K147" s="79">
        <f>IF($C147&lt;=Entradas!$E$74,"",J147^2)</f>
        <v>5.6196485755433438E-4</v>
      </c>
      <c r="L147" s="79">
        <f>IF($C147&lt;=Entradas!$E$74,"",G147*J147)</f>
        <v>-2.643396036987137E-3</v>
      </c>
      <c r="M147" s="40"/>
    </row>
    <row r="148" spans="2:13" x14ac:dyDescent="0.3">
      <c r="B148" s="39"/>
      <c r="C148" s="75">
        <v>143</v>
      </c>
      <c r="D148" s="111">
        <f>IF($C148&lt;=Entradas!$E$74,"",Observaciones!I148)</f>
        <v>0.88400733037256152</v>
      </c>
      <c r="E148" s="111">
        <f>IF($C148&lt;=Entradas!$E$74,"",Cálculos!AR149)</f>
        <v>0.79810761003452724</v>
      </c>
      <c r="F148" s="79">
        <f>IF($C148&lt;=Entradas!$E$74,"",D148-E148)</f>
        <v>8.589972033803428E-2</v>
      </c>
      <c r="G148" s="79">
        <f>IF($C148&lt;=Entradas!$E$74,"",D148-AVERAGE(D:D))</f>
        <v>0.10115570886098357</v>
      </c>
      <c r="H148" s="79">
        <f>IF($C148&lt;=Entradas!$E$74,"",F148^2)</f>
        <v>7.3787619541525002E-3</v>
      </c>
      <c r="I148" s="79">
        <f>IF($C148&lt;=Entradas!$E$74,"",G148^2)</f>
        <v>1.023247743516807E-2</v>
      </c>
      <c r="J148" s="79">
        <f>IF($C148&lt;=Entradas!$E$74,"",E148-AVERAGE(E:E))</f>
        <v>-3.2800009662048546E-2</v>
      </c>
      <c r="K148" s="79">
        <f>IF($C148&lt;=Entradas!$E$74,"",J148^2)</f>
        <v>1.0758406338304779E-3</v>
      </c>
      <c r="L148" s="79">
        <f>IF($C148&lt;=Entradas!$E$74,"",G148*J148)</f>
        <v>-3.3179082280116309E-3</v>
      </c>
      <c r="M148" s="40"/>
    </row>
    <row r="149" spans="2:13" x14ac:dyDescent="0.3">
      <c r="B149" s="39"/>
      <c r="C149" s="75">
        <v>144</v>
      </c>
      <c r="D149" s="111">
        <f>IF($C149&lt;=Entradas!$E$74,"",Observaciones!I149)</f>
        <v>0.87378017351691417</v>
      </c>
      <c r="E149" s="111">
        <f>IF($C149&lt;=Entradas!$E$74,"",Cálculos!AR150)</f>
        <v>0.78912044104782253</v>
      </c>
      <c r="F149" s="79">
        <f>IF($C149&lt;=Entradas!$E$74,"",D149-E149)</f>
        <v>8.4659732469091642E-2</v>
      </c>
      <c r="G149" s="79">
        <f>IF($C149&lt;=Entradas!$E$74,"",D149-AVERAGE(D:D))</f>
        <v>9.0928552005336227E-2</v>
      </c>
      <c r="H149" s="79">
        <f>IF($C149&lt;=Entradas!$E$74,"",F149^2)</f>
        <v>7.1672703017381699E-3</v>
      </c>
      <c r="I149" s="79">
        <f>IF($C149&lt;=Entradas!$E$74,"",G149^2)</f>
        <v>8.2680015697871347E-3</v>
      </c>
      <c r="J149" s="79">
        <f>IF($C149&lt;=Entradas!$E$74,"",E149-AVERAGE(E:E))</f>
        <v>-4.1787178648753254E-2</v>
      </c>
      <c r="K149" s="79">
        <f>IF($C149&lt;=Entradas!$E$74,"",J149^2)</f>
        <v>1.7461682994228199E-3</v>
      </c>
      <c r="L149" s="79">
        <f>IF($C149&lt;=Entradas!$E$74,"",G149*J149)</f>
        <v>-3.7996476469194357E-3</v>
      </c>
      <c r="M149" s="40"/>
    </row>
    <row r="150" spans="2:13" x14ac:dyDescent="0.3">
      <c r="B150" s="39"/>
      <c r="C150" s="75">
        <v>145</v>
      </c>
      <c r="D150" s="111">
        <f>IF($C150&lt;=Entradas!$E$74,"",Observaciones!I150)</f>
        <v>0.86367697227387175</v>
      </c>
      <c r="E150" s="111">
        <f>IF($C150&lt;=Entradas!$E$74,"",Cálculos!AR151)</f>
        <v>0.78023899354341497</v>
      </c>
      <c r="F150" s="79">
        <f>IF($C150&lt;=Entradas!$E$74,"",D150-E150)</f>
        <v>8.3437978730456774E-2</v>
      </c>
      <c r="G150" s="79">
        <f>IF($C150&lt;=Entradas!$E$74,"",D150-AVERAGE(D:D))</f>
        <v>8.0825350762293802E-2</v>
      </c>
      <c r="H150" s="79">
        <f>IF($C150&lt;=Entradas!$E$74,"",F150^2)</f>
        <v>6.9618962946241571E-3</v>
      </c>
      <c r="I150" s="79">
        <f>IF($C150&lt;=Entradas!$E$74,"",G150^2)</f>
        <v>6.5327373258478273E-3</v>
      </c>
      <c r="J150" s="79">
        <f>IF($C150&lt;=Entradas!$E$74,"",E150-AVERAGE(E:E))</f>
        <v>-5.0668626153160812E-2</v>
      </c>
      <c r="K150" s="79">
        <f>IF($C150&lt;=Entradas!$E$74,"",J150^2)</f>
        <v>2.5673096762487716E-3</v>
      </c>
      <c r="L150" s="79">
        <f>IF($C150&lt;=Entradas!$E$74,"",G150*J150)</f>
        <v>-4.0953094814727559E-3</v>
      </c>
      <c r="M150" s="40"/>
    </row>
    <row r="151" spans="2:13" x14ac:dyDescent="0.3">
      <c r="B151" s="39"/>
      <c r="C151" s="75">
        <v>146</v>
      </c>
      <c r="D151" s="111">
        <f>IF($C151&lt;=Entradas!$E$74,"",Observaciones!I151)</f>
        <v>0.85369615089079409</v>
      </c>
      <c r="E151" s="111">
        <f>IF($C151&lt;=Entradas!$E$74,"",Cálculos!AR152)</f>
        <v>0.77146196339352446</v>
      </c>
      <c r="F151" s="79">
        <f>IF($C151&lt;=Entradas!$E$74,"",D151-E151)</f>
        <v>8.2234187497269629E-2</v>
      </c>
      <c r="G151" s="79">
        <f>IF($C151&lt;=Entradas!$E$74,"",D151-AVERAGE(D:D))</f>
        <v>7.0844529379216148E-2</v>
      </c>
      <c r="H151" s="79">
        <f>IF($C151&lt;=Entradas!$E$74,"",F151^2)</f>
        <v>6.7624615933360964E-3</v>
      </c>
      <c r="I151" s="79">
        <f>IF($C151&lt;=Entradas!$E$74,"",G151^2)</f>
        <v>5.0189473429626203E-3</v>
      </c>
      <c r="J151" s="79">
        <f>IF($C151&lt;=Entradas!$E$74,"",E151-AVERAGE(E:E))</f>
        <v>-5.944565630305132E-2</v>
      </c>
      <c r="K151" s="79">
        <f>IF($C151&lt;=Entradas!$E$74,"",J151^2)</f>
        <v>3.5337860533005052E-3</v>
      </c>
      <c r="L151" s="79">
        <f>IF($C151&lt;=Entradas!$E$74,"",G151*J151)</f>
        <v>-4.2113995444283047E-3</v>
      </c>
      <c r="M151" s="40"/>
    </row>
    <row r="152" spans="2:13" x14ac:dyDescent="0.3">
      <c r="B152" s="39"/>
      <c r="C152" s="75">
        <v>147</v>
      </c>
      <c r="D152" s="111">
        <f>IF($C152&lt;=Entradas!$E$74,"",Observaciones!I152)</f>
        <v>0.84383615455822991</v>
      </c>
      <c r="E152" s="111">
        <f>IF($C152&lt;=Entradas!$E$74,"",Cálculos!AR153)</f>
        <v>0.76278806333154836</v>
      </c>
      <c r="F152" s="79">
        <f>IF($C152&lt;=Entradas!$E$74,"",D152-E152)</f>
        <v>8.1048091226681551E-2</v>
      </c>
      <c r="G152" s="79">
        <f>IF($C152&lt;=Entradas!$E$74,"",D152-AVERAGE(D:D))</f>
        <v>6.0984533046651968E-2</v>
      </c>
      <c r="H152" s="79">
        <f>IF($C152&lt;=Entradas!$E$74,"",F152^2)</f>
        <v>6.5687930914884955E-3</v>
      </c>
      <c r="I152" s="79">
        <f>IF($C152&lt;=Entradas!$E$74,"",G152^2)</f>
        <v>3.7191132709181859E-3</v>
      </c>
      <c r="J152" s="79">
        <f>IF($C152&lt;=Entradas!$E$74,"",E152-AVERAGE(E:E))</f>
        <v>-6.8119556365027423E-2</v>
      </c>
      <c r="K152" s="79">
        <f>IF($C152&lt;=Entradas!$E$74,"",J152^2)</f>
        <v>4.6402739593681477E-3</v>
      </c>
      <c r="L152" s="79">
        <f>IF($C152&lt;=Entradas!$E$74,"",G152*J152)</f>
        <v>-4.1542393362662862E-3</v>
      </c>
      <c r="M152" s="40"/>
    </row>
    <row r="153" spans="2:13" x14ac:dyDescent="0.3">
      <c r="B153" s="39"/>
      <c r="C153" s="75">
        <v>148</v>
      </c>
      <c r="D153" s="111">
        <f>IF($C153&lt;=Entradas!$E$74,"",Observaciones!I153)</f>
        <v>0.83409544912075329</v>
      </c>
      <c r="E153" s="111">
        <f>IF($C153&lt;=Entradas!$E$74,"",Cálculos!AR154)</f>
        <v>0.7542160227246073</v>
      </c>
      <c r="F153" s="79">
        <f>IF($C153&lt;=Entradas!$E$74,"",D153-E153)</f>
        <v>7.9879426396145981E-2</v>
      </c>
      <c r="G153" s="79">
        <f>IF($C153&lt;=Entradas!$E$74,"",D153-AVERAGE(D:D))</f>
        <v>5.1243827609175341E-2</v>
      </c>
      <c r="H153" s="79">
        <f>IF($C153&lt;=Entradas!$E$74,"",F153^2)</f>
        <v>6.3807227613773033E-3</v>
      </c>
      <c r="I153" s="79">
        <f>IF($C153&lt;=Entradas!$E$74,"",G153^2)</f>
        <v>2.6259298680388807E-3</v>
      </c>
      <c r="J153" s="79">
        <f>IF($C153&lt;=Entradas!$E$74,"",E153-AVERAGE(E:E))</f>
        <v>-7.6691596971968479E-2</v>
      </c>
      <c r="K153" s="79">
        <f>IF($C153&lt;=Entradas!$E$74,"",J153^2)</f>
        <v>5.8816010461108445E-3</v>
      </c>
      <c r="L153" s="79">
        <f>IF($C153&lt;=Entradas!$E$74,"",G153*J153)</f>
        <v>-3.9299709743039063E-3</v>
      </c>
      <c r="M153" s="40"/>
    </row>
    <row r="154" spans="2:13" x14ac:dyDescent="0.3">
      <c r="B154" s="39"/>
      <c r="C154" s="75">
        <v>149</v>
      </c>
      <c r="D154" s="111">
        <f>IF($C154&lt;=Entradas!$E$74,"",Observaciones!I154)</f>
        <v>0.82447252079192057</v>
      </c>
      <c r="E154" s="111">
        <f>IF($C154&lt;=Entradas!$E$74,"",Cálculos!AR155)</f>
        <v>0.74574458734926896</v>
      </c>
      <c r="F154" s="79">
        <f>IF($C154&lt;=Entradas!$E$74,"",D154-E154)</f>
        <v>7.872793344265161E-2</v>
      </c>
      <c r="G154" s="79">
        <f>IF($C154&lt;=Entradas!$E$74,"",D154-AVERAGE(D:D))</f>
        <v>4.1620899280342627E-2</v>
      </c>
      <c r="H154" s="79">
        <f>IF($C154&lt;=Entradas!$E$74,"",F154^2)</f>
        <v>6.1980875041505821E-3</v>
      </c>
      <c r="I154" s="79">
        <f>IF($C154&lt;=Entradas!$E$74,"",G154^2)</f>
        <v>1.7322992569044253E-3</v>
      </c>
      <c r="J154" s="79">
        <f>IF($C154&lt;=Entradas!$E$74,"",E154-AVERAGE(E:E))</f>
        <v>-8.5163032347306822E-2</v>
      </c>
      <c r="K154" s="79">
        <f>IF($C154&lt;=Entradas!$E$74,"",J154^2)</f>
        <v>7.2527420785884278E-3</v>
      </c>
      <c r="L154" s="79">
        <f>IF($C154&lt;=Entradas!$E$74,"",G154*J154)</f>
        <v>-3.5445619917358184E-3</v>
      </c>
      <c r="M154" s="40"/>
    </row>
    <row r="155" spans="2:13" x14ac:dyDescent="0.3">
      <c r="B155" s="39"/>
      <c r="C155" s="75">
        <v>150</v>
      </c>
      <c r="D155" s="111">
        <f>IF($C155&lt;=Entradas!$E$74,"",Observaciones!I155)</f>
        <v>0.81496587587328206</v>
      </c>
      <c r="E155" s="111">
        <f>IF($C155&lt;=Entradas!$E$74,"",Cálculos!AR156)</f>
        <v>0.73737251917040958</v>
      </c>
      <c r="F155" s="79">
        <f>IF($C155&lt;=Entradas!$E$74,"",D155-E155)</f>
        <v>7.7593356702872485E-2</v>
      </c>
      <c r="G155" s="79">
        <f>IF($C155&lt;=Entradas!$E$74,"",D155-AVERAGE(D:D))</f>
        <v>3.211425436170412E-2</v>
      </c>
      <c r="H155" s="79">
        <f>IF($C155&lt;=Entradas!$E$74,"",F155^2)</f>
        <v>6.0207290044192062E-3</v>
      </c>
      <c r="I155" s="79">
        <f>IF($C155&lt;=Entradas!$E$74,"",G155^2)</f>
        <v>1.0313253332082321E-3</v>
      </c>
      <c r="J155" s="79">
        <f>IF($C155&lt;=Entradas!$E$74,"",E155-AVERAGE(E:E))</f>
        <v>-9.3535100526166204E-2</v>
      </c>
      <c r="K155" s="79">
        <f>IF($C155&lt;=Entradas!$E$74,"",J155^2)</f>
        <v>8.7488150304400169E-3</v>
      </c>
      <c r="L155" s="79">
        <f>IF($C155&lt;=Entradas!$E$74,"",G155*J155)</f>
        <v>-3.0038100100448664E-3</v>
      </c>
      <c r="M155" s="40"/>
    </row>
    <row r="156" spans="2:13" x14ac:dyDescent="0.3">
      <c r="B156" s="39"/>
      <c r="C156" s="75">
        <v>151</v>
      </c>
      <c r="D156" s="111">
        <f>IF($C156&lt;=Entradas!$E$74,"",Observaciones!I156)</f>
        <v>0.8055740404773909</v>
      </c>
      <c r="E156" s="111">
        <f>IF($C156&lt;=Entradas!$E$74,"",Cálculos!AR157)</f>
        <v>0.72909859612316208</v>
      </c>
      <c r="F156" s="79">
        <f>IF($C156&lt;=Entradas!$E$74,"",D156-E156)</f>
        <v>7.6475444354228816E-2</v>
      </c>
      <c r="G156" s="79">
        <f>IF($C156&lt;=Entradas!$E$74,"",D156-AVERAGE(D:D))</f>
        <v>2.2722418965812952E-2</v>
      </c>
      <c r="H156" s="79">
        <f>IF($C156&lt;=Entradas!$E$74,"",F156^2)</f>
        <v>5.8484935891767479E-3</v>
      </c>
      <c r="I156" s="79">
        <f>IF($C156&lt;=Entradas!$E$74,"",G156^2)</f>
        <v>5.1630832365793611E-4</v>
      </c>
      <c r="J156" s="79">
        <f>IF($C156&lt;=Entradas!$E$74,"",E156-AVERAGE(E:E))</f>
        <v>-0.1018090235734137</v>
      </c>
      <c r="K156" s="79">
        <f>IF($C156&lt;=Entradas!$E$74,"",J156^2)</f>
        <v>1.0365077280971908E-2</v>
      </c>
      <c r="L156" s="79">
        <f>IF($C156&lt;=Entradas!$E$74,"",G156*J156)</f>
        <v>-2.3133472881354334E-3</v>
      </c>
      <c r="M156" s="40"/>
    </row>
    <row r="157" spans="2:13" x14ac:dyDescent="0.3">
      <c r="B157" s="39"/>
      <c r="C157" s="75">
        <v>152</v>
      </c>
      <c r="D157" s="111">
        <f>IF($C157&lt;=Entradas!$E$74,"",Observaciones!I157)</f>
        <v>0.79629556025474912</v>
      </c>
      <c r="E157" s="111">
        <f>IF($C157&lt;=Entradas!$E$74,"",Cálculos!AR158)</f>
        <v>0.72092161189790638</v>
      </c>
      <c r="F157" s="79">
        <f>IF($C157&lt;=Entradas!$E$74,"",D157-E157)</f>
        <v>7.5373948356842746E-2</v>
      </c>
      <c r="G157" s="79">
        <f>IF($C157&lt;=Entradas!$E$74,"",D157-AVERAGE(D:D))</f>
        <v>1.344393874317118E-2</v>
      </c>
      <c r="H157" s="79">
        <f>IF($C157&lt;=Entradas!$E$74,"",F157^2)</f>
        <v>5.6812320908999972E-3</v>
      </c>
      <c r="I157" s="79">
        <f>IF($C157&lt;=Entradas!$E$74,"",G157^2)</f>
        <v>1.8073948893013907E-4</v>
      </c>
      <c r="J157" s="79">
        <f>IF($C157&lt;=Entradas!$E$74,"",E157-AVERAGE(E:E))</f>
        <v>-0.10998600779866941</v>
      </c>
      <c r="K157" s="79">
        <f>IF($C157&lt;=Entradas!$E$74,"",J157^2)</f>
        <v>1.2096921911488968E-2</v>
      </c>
      <c r="L157" s="79">
        <f>IF($C157&lt;=Entradas!$E$74,"",G157*J157)</f>
        <v>-1.4786451514512591E-3</v>
      </c>
      <c r="M157" s="40"/>
    </row>
    <row r="158" spans="2:13" x14ac:dyDescent="0.3">
      <c r="B158" s="39"/>
      <c r="C158" s="75">
        <v>153</v>
      </c>
      <c r="D158" s="111">
        <f>IF($C158&lt;=Entradas!$E$74,"",Observaciones!I158)</f>
        <v>0.93958462625145722</v>
      </c>
      <c r="E158" s="111">
        <f>IF($C158&lt;=Entradas!$E$74,"",Cálculos!AR159)</f>
        <v>1.1659285201433902</v>
      </c>
      <c r="F158" s="79">
        <f>IF($C158&lt;=Entradas!$E$74,"",D158-E158)</f>
        <v>-0.22634389389193299</v>
      </c>
      <c r="G158" s="79">
        <f>IF($C158&lt;=Entradas!$E$74,"",D158-AVERAGE(D:D))</f>
        <v>0.15673300473987928</v>
      </c>
      <c r="H158" s="79">
        <f>IF($C158&lt;=Entradas!$E$74,"",F158^2)</f>
        <v>5.1231558302162618E-2</v>
      </c>
      <c r="I158" s="79">
        <f>IF($C158&lt;=Entradas!$E$74,"",G158^2)</f>
        <v>2.4565234774791021E-2</v>
      </c>
      <c r="J158" s="79">
        <f>IF($C158&lt;=Entradas!$E$74,"",E158-AVERAGE(E:E))</f>
        <v>0.33502090044681443</v>
      </c>
      <c r="K158" s="79">
        <f>IF($C158&lt;=Entradas!$E$74,"",J158^2)</f>
        <v>0.11223900373619435</v>
      </c>
      <c r="L158" s="79">
        <f>IF($C158&lt;=Entradas!$E$74,"",G158*J158)</f>
        <v>5.2508832377689191E-2</v>
      </c>
      <c r="M158" s="40"/>
    </row>
    <row r="159" spans="2:13" x14ac:dyDescent="0.3">
      <c r="B159" s="39"/>
      <c r="C159" s="75">
        <v>154</v>
      </c>
      <c r="D159" s="111">
        <f>IF($C159&lt;=Entradas!$E$74,"",Observaciones!I159)</f>
        <v>0.93718541691504798</v>
      </c>
      <c r="E159" s="111">
        <f>IF($C159&lt;=Entradas!$E$74,"",Cálculos!AR160)</f>
        <v>0.91357824146648858</v>
      </c>
      <c r="F159" s="79">
        <f>IF($C159&lt;=Entradas!$E$74,"",D159-E159)</f>
        <v>2.3607175448559392E-2</v>
      </c>
      <c r="G159" s="79">
        <f>IF($C159&lt;=Entradas!$E$74,"",D159-AVERAGE(D:D))</f>
        <v>0.15433379540347003</v>
      </c>
      <c r="H159" s="79">
        <f>IF($C159&lt;=Entradas!$E$74,"",F159^2)</f>
        <v>5.5729873265906538E-4</v>
      </c>
      <c r="I159" s="79">
        <f>IF($C159&lt;=Entradas!$E$74,"",G159^2)</f>
        <v>2.3818920403640146E-2</v>
      </c>
      <c r="J159" s="79">
        <f>IF($C159&lt;=Entradas!$E$74,"",E159-AVERAGE(E:E))</f>
        <v>8.26706217699128E-2</v>
      </c>
      <c r="K159" s="79">
        <f>IF($C159&lt;=Entradas!$E$74,"",J159^2)</f>
        <v>6.8344317038239802E-3</v>
      </c>
      <c r="L159" s="79">
        <f>IF($C159&lt;=Entradas!$E$74,"",G159*J159)</f>
        <v>1.2758870826115378E-2</v>
      </c>
      <c r="M159" s="40"/>
    </row>
    <row r="160" spans="2:13" x14ac:dyDescent="0.3">
      <c r="B160" s="39"/>
      <c r="C160" s="75">
        <v>155</v>
      </c>
      <c r="D160" s="111">
        <f>IF($C160&lt;=Entradas!$E$74,"",Observaciones!I160)</f>
        <v>0.93430584829463126</v>
      </c>
      <c r="E160" s="111">
        <f>IF($C160&lt;=Entradas!$E$74,"",Cálculos!AR161)</f>
        <v>0.89577403225317376</v>
      </c>
      <c r="F160" s="79">
        <f>IF($C160&lt;=Entradas!$E$74,"",D160-E160)</f>
        <v>3.8531816041457501E-2</v>
      </c>
      <c r="G160" s="79">
        <f>IF($C160&lt;=Entradas!$E$74,"",D160-AVERAGE(D:D))</f>
        <v>0.15145422678305331</v>
      </c>
      <c r="H160" s="79">
        <f>IF($C160&lt;=Entradas!$E$74,"",F160^2)</f>
        <v>1.4847008474527215E-3</v>
      </c>
      <c r="I160" s="79">
        <f>IF($C160&lt;=Entradas!$E$74,"",G160^2)</f>
        <v>2.2938382810452542E-2</v>
      </c>
      <c r="J160" s="79">
        <f>IF($C160&lt;=Entradas!$E$74,"",E160-AVERAGE(E:E))</f>
        <v>6.4866412556597974E-2</v>
      </c>
      <c r="K160" s="79">
        <f>IF($C160&lt;=Entradas!$E$74,"",J160^2)</f>
        <v>4.2076514779627715E-3</v>
      </c>
      <c r="L160" s="79">
        <f>IF($C160&lt;=Entradas!$E$74,"",G160*J160)</f>
        <v>9.8242923579500863E-3</v>
      </c>
      <c r="M160" s="40"/>
    </row>
    <row r="161" spans="2:13" x14ac:dyDescent="0.3">
      <c r="B161" s="39"/>
      <c r="C161" s="75">
        <v>156</v>
      </c>
      <c r="D161" s="111">
        <f>IF($C161&lt;=Entradas!$E$74,"",Observaciones!I161)</f>
        <v>0.93099563604460278</v>
      </c>
      <c r="E161" s="111">
        <f>IF($C161&lt;=Entradas!$E$74,"",Cálculos!AR162)</f>
        <v>0.87923659481192917</v>
      </c>
      <c r="F161" s="79">
        <f>IF($C161&lt;=Entradas!$E$74,"",D161-E161)</f>
        <v>5.1759041232673608E-2</v>
      </c>
      <c r="G161" s="79">
        <f>IF($C161&lt;=Entradas!$E$74,"",D161-AVERAGE(D:D))</f>
        <v>0.14814401453302484</v>
      </c>
      <c r="H161" s="79">
        <f>IF($C161&lt;=Entradas!$E$74,"",F161^2)</f>
        <v>2.6789983493256068E-3</v>
      </c>
      <c r="I161" s="79">
        <f>IF($C161&lt;=Entradas!$E$74,"",G161^2)</f>
        <v>2.1946649041961076E-2</v>
      </c>
      <c r="J161" s="79">
        <f>IF($C161&lt;=Entradas!$E$74,"",E161-AVERAGE(E:E))</f>
        <v>4.832897511535339E-2</v>
      </c>
      <c r="K161" s="79">
        <f>IF($C161&lt;=Entradas!$E$74,"",J161^2)</f>
        <v>2.3356898357004474E-3</v>
      </c>
      <c r="L161" s="79">
        <f>IF($C161&lt;=Entradas!$E$74,"",G161*J161)</f>
        <v>7.1596483918551085E-3</v>
      </c>
      <c r="M161" s="40"/>
    </row>
    <row r="162" spans="2:13" x14ac:dyDescent="0.3">
      <c r="B162" s="39"/>
      <c r="C162" s="75">
        <v>157</v>
      </c>
      <c r="D162" s="111">
        <f>IF($C162&lt;=Entradas!$E$74,"",Observaciones!I162)</f>
        <v>0.9197525447923347</v>
      </c>
      <c r="E162" s="111">
        <f>IF($C162&lt;=Entradas!$E$74,"",Cálculos!AR163)</f>
        <v>0.85095416395573353</v>
      </c>
      <c r="F162" s="79">
        <f>IF($C162&lt;=Entradas!$E$74,"",D162-E162)</f>
        <v>6.879838083660117E-2</v>
      </c>
      <c r="G162" s="79">
        <f>IF($C162&lt;=Entradas!$E$74,"",D162-AVERAGE(D:D))</f>
        <v>0.13690092328075676</v>
      </c>
      <c r="H162" s="79">
        <f>IF($C162&lt;=Entradas!$E$74,"",F162^2)</f>
        <v>4.7332172057380113E-3</v>
      </c>
      <c r="I162" s="79">
        <f>IF($C162&lt;=Entradas!$E$74,"",G162^2)</f>
        <v>1.8741862795123649E-2</v>
      </c>
      <c r="J162" s="79">
        <f>IF($C162&lt;=Entradas!$E$74,"",E162-AVERAGE(E:E))</f>
        <v>2.004654425915775E-2</v>
      </c>
      <c r="K162" s="79">
        <f>IF($C162&lt;=Entradas!$E$74,"",J162^2)</f>
        <v>4.0186393673437054E-4</v>
      </c>
      <c r="L162" s="79">
        <f>IF($C162&lt;=Entradas!$E$74,"",G162*J162)</f>
        <v>2.7443904176672499E-3</v>
      </c>
      <c r="M162" s="40"/>
    </row>
    <row r="163" spans="2:13" x14ac:dyDescent="0.3">
      <c r="B163" s="39"/>
      <c r="C163" s="75">
        <v>158</v>
      </c>
      <c r="D163" s="111">
        <f>IF($C163&lt;=Entradas!$E$74,"",Observaciones!I163)</f>
        <v>0.86325164925978148</v>
      </c>
      <c r="E163" s="111">
        <f>IF($C163&lt;=Entradas!$E$74,"",Cálculos!AR164)</f>
        <v>0.79667643436420499</v>
      </c>
      <c r="F163" s="79">
        <f>IF($C163&lt;=Entradas!$E$74,"",D163-E163)</f>
        <v>6.6575214895576496E-2</v>
      </c>
      <c r="G163" s="79">
        <f>IF($C163&lt;=Entradas!$E$74,"",D163-AVERAGE(D:D))</f>
        <v>8.040002774820354E-2</v>
      </c>
      <c r="H163" s="79">
        <f>IF($C163&lt;=Entradas!$E$74,"",F163^2)</f>
        <v>4.4322592383921906E-3</v>
      </c>
      <c r="I163" s="79">
        <f>IF($C163&lt;=Entradas!$E$74,"",G163^2)</f>
        <v>6.464164461911899E-3</v>
      </c>
      <c r="J163" s="79">
        <f>IF($C163&lt;=Entradas!$E$74,"",E163-AVERAGE(E:E))</f>
        <v>-3.4231185332370795E-2</v>
      </c>
      <c r="K163" s="79">
        <f>IF($C163&lt;=Entradas!$E$74,"",J163^2)</f>
        <v>1.1717740492591174E-3</v>
      </c>
      <c r="L163" s="79">
        <f>IF($C163&lt;=Entradas!$E$74,"",G163*J163)</f>
        <v>-2.7521882505765101E-3</v>
      </c>
      <c r="M163" s="40"/>
    </row>
    <row r="164" spans="2:13" x14ac:dyDescent="0.3">
      <c r="B164" s="39"/>
      <c r="C164" s="75">
        <v>159</v>
      </c>
      <c r="D164" s="111">
        <f>IF($C164&lt;=Entradas!$E$74,"",Observaciones!I164)</f>
        <v>0.80809867132944069</v>
      </c>
      <c r="E164" s="111">
        <f>IF($C164&lt;=Entradas!$E$74,"",Cálculos!AR165)</f>
        <v>0.74370279957867869</v>
      </c>
      <c r="F164" s="79">
        <f>IF($C164&lt;=Entradas!$E$74,"",D164-E164)</f>
        <v>6.4395871750762002E-2</v>
      </c>
      <c r="G164" s="79">
        <f>IF($C164&lt;=Entradas!$E$74,"",D164-AVERAGE(D:D))</f>
        <v>2.5247049817862743E-2</v>
      </c>
      <c r="H164" s="79">
        <f>IF($C164&lt;=Entradas!$E$74,"",F164^2)</f>
        <v>4.1468282985405872E-3</v>
      </c>
      <c r="I164" s="79">
        <f>IF($C164&lt;=Entradas!$E$74,"",G164^2)</f>
        <v>6.3741352450564321E-4</v>
      </c>
      <c r="J164" s="79">
        <f>IF($C164&lt;=Entradas!$E$74,"",E164-AVERAGE(E:E))</f>
        <v>-8.7204820117897097E-2</v>
      </c>
      <c r="K164" s="79">
        <f>IF($C164&lt;=Entradas!$E$74,"",J164^2)</f>
        <v>7.60468065179479E-3</v>
      </c>
      <c r="L164" s="79">
        <f>IF($C164&lt;=Entradas!$E$74,"",G164*J164)</f>
        <v>-2.201664437874307E-3</v>
      </c>
      <c r="M164" s="40"/>
    </row>
    <row r="165" spans="2:13" x14ac:dyDescent="0.3">
      <c r="B165" s="39"/>
      <c r="C165" s="75">
        <v>160</v>
      </c>
      <c r="D165" s="111">
        <f>IF($C165&lt;=Entradas!$E$74,"",Observaciones!I165)</f>
        <v>0.81481017659428956</v>
      </c>
      <c r="E165" s="111">
        <f>IF($C165&lt;=Entradas!$E$74,"",Cálculos!AR166)</f>
        <v>0.75246903422392541</v>
      </c>
      <c r="F165" s="79">
        <f>IF($C165&lt;=Entradas!$E$74,"",D165-E165)</f>
        <v>6.2341142370364144E-2</v>
      </c>
      <c r="G165" s="79">
        <f>IF($C165&lt;=Entradas!$E$74,"",D165-AVERAGE(D:D))</f>
        <v>3.1958555082711615E-2</v>
      </c>
      <c r="H165" s="79">
        <f>IF($C165&lt;=Entradas!$E$74,"",F165^2)</f>
        <v>3.8864180320420114E-3</v>
      </c>
      <c r="I165" s="79">
        <f>IF($C165&lt;=Entradas!$E$74,"",G165^2)</f>
        <v>1.0213492429747124E-3</v>
      </c>
      <c r="J165" s="79">
        <f>IF($C165&lt;=Entradas!$E$74,"",E165-AVERAGE(E:E))</f>
        <v>-7.8438585472650368E-2</v>
      </c>
      <c r="K165" s="79">
        <f>IF($C165&lt;=Entradas!$E$74,"",J165^2)</f>
        <v>6.1526116909502776E-3</v>
      </c>
      <c r="L165" s="79">
        <f>IF($C165&lt;=Entradas!$E$74,"",G165*J165)</f>
        <v>-2.5067838544376797E-3</v>
      </c>
      <c r="M165" s="40"/>
    </row>
    <row r="166" spans="2:13" x14ac:dyDescent="0.3">
      <c r="B166" s="39"/>
      <c r="C166" s="75">
        <v>161</v>
      </c>
      <c r="D166" s="111">
        <f>IF($C166&lt;=Entradas!$E$74,"",Observaciones!I166)</f>
        <v>0.80834704725331585</v>
      </c>
      <c r="E166" s="111">
        <f>IF($C166&lt;=Entradas!$E$74,"",Cálculos!AR167)</f>
        <v>0.74798339141057757</v>
      </c>
      <c r="F166" s="79">
        <f>IF($C166&lt;=Entradas!$E$74,"",D166-E166)</f>
        <v>6.0363655842738284E-2</v>
      </c>
      <c r="G166" s="79">
        <f>IF($C166&lt;=Entradas!$E$74,"",D166-AVERAGE(D:D))</f>
        <v>2.5495425741737909E-2</v>
      </c>
      <c r="H166" s="79">
        <f>IF($C166&lt;=Entradas!$E$74,"",F166^2)</f>
        <v>3.6437709467005519E-3</v>
      </c>
      <c r="I166" s="79">
        <f>IF($C166&lt;=Entradas!$E$74,"",G166^2)</f>
        <v>6.5001673375247198E-4</v>
      </c>
      <c r="J166" s="79">
        <f>IF($C166&lt;=Entradas!$E$74,"",E166-AVERAGE(E:E))</f>
        <v>-8.2924228285998214E-2</v>
      </c>
      <c r="K166" s="79">
        <f>IF($C166&lt;=Entradas!$E$74,"",J166^2)</f>
        <v>6.8764276368283462E-3</v>
      </c>
      <c r="L166" s="79">
        <f>IF($C166&lt;=Entradas!$E$74,"",G166*J166)</f>
        <v>-2.1141885044565897E-3</v>
      </c>
      <c r="M166" s="40"/>
    </row>
    <row r="167" spans="2:13" x14ac:dyDescent="0.3">
      <c r="B167" s="39"/>
      <c r="C167" s="75">
        <v>162</v>
      </c>
      <c r="D167" s="111">
        <f>IF($C167&lt;=Entradas!$E$74,"",Observaciones!I167)</f>
        <v>0.76639070978628598</v>
      </c>
      <c r="E167" s="111">
        <f>IF($C167&lt;=Entradas!$E$74,"",Cálculos!AR168)</f>
        <v>0.70800137488290282</v>
      </c>
      <c r="F167" s="79">
        <f>IF($C167&lt;=Entradas!$E$74,"",D167-E167)</f>
        <v>5.8389334903383161E-2</v>
      </c>
      <c r="G167" s="79">
        <f>IF($C167&lt;=Entradas!$E$74,"",D167-AVERAGE(D:D))</f>
        <v>-1.646091172529196E-2</v>
      </c>
      <c r="H167" s="79">
        <f>IF($C167&lt;=Entradas!$E$74,"",F167^2)</f>
        <v>3.409314430459439E-3</v>
      </c>
      <c r="I167" s="79">
        <f>IF($C167&lt;=Entradas!$E$74,"",G167^2)</f>
        <v>2.7096161482785433E-4</v>
      </c>
      <c r="J167" s="79">
        <f>IF($C167&lt;=Entradas!$E$74,"",E167-AVERAGE(E:E))</f>
        <v>-0.12290624481367296</v>
      </c>
      <c r="K167" s="79">
        <f>IF($C167&lt;=Entradas!$E$74,"",J167^2)</f>
        <v>1.5105945014198511E-2</v>
      </c>
      <c r="L167" s="79">
        <f>IF($C167&lt;=Entradas!$E$74,"",G167*J167)</f>
        <v>2.0231488463649935E-3</v>
      </c>
      <c r="M167" s="40"/>
    </row>
    <row r="168" spans="2:13" x14ac:dyDescent="0.3">
      <c r="B168" s="39"/>
      <c r="C168" s="75">
        <v>163</v>
      </c>
      <c r="D168" s="111">
        <f>IF($C168&lt;=Entradas!$E$74,"",Observaciones!I168)</f>
        <v>0.71915050650717716</v>
      </c>
      <c r="E168" s="111">
        <f>IF($C168&lt;=Entradas!$E$74,"",Cálculos!AR169)</f>
        <v>0.65741028029253479</v>
      </c>
      <c r="F168" s="79">
        <f>IF($C168&lt;=Entradas!$E$74,"",D168-E168)</f>
        <v>6.1740226214642369E-2</v>
      </c>
      <c r="G168" s="79">
        <f>IF($C168&lt;=Entradas!$E$74,"",D168-AVERAGE(D:D))</f>
        <v>-6.3701115004400788E-2</v>
      </c>
      <c r="H168" s="79">
        <f>IF($C168&lt;=Entradas!$E$74,"",F168^2)</f>
        <v>3.8118555330352126E-3</v>
      </c>
      <c r="I168" s="79">
        <f>IF($C168&lt;=Entradas!$E$74,"",G168^2)</f>
        <v>4.0578320528038949E-3</v>
      </c>
      <c r="J168" s="79">
        <f>IF($C168&lt;=Entradas!$E$74,"",E168-AVERAGE(E:E))</f>
        <v>-0.173497339404041</v>
      </c>
      <c r="K168" s="79">
        <f>IF($C168&lt;=Entradas!$E$74,"",J168^2)</f>
        <v>3.0101326780280997E-2</v>
      </c>
      <c r="L168" s="79">
        <f>IF($C168&lt;=Entradas!$E$74,"",G168*J168)</f>
        <v>1.1051973970334372E-2</v>
      </c>
      <c r="M168" s="40"/>
    </row>
    <row r="169" spans="2:13" x14ac:dyDescent="0.3">
      <c r="B169" s="39"/>
      <c r="C169" s="75">
        <v>164</v>
      </c>
      <c r="D169" s="111">
        <f>IF($C169&lt;=Entradas!$E$74,"",Observaciones!I169)</f>
        <v>0.70450636764795949</v>
      </c>
      <c r="E169" s="111">
        <f>IF($C169&lt;=Entradas!$E$74,"",Cálculos!AR170)</f>
        <v>0.64004414953413424</v>
      </c>
      <c r="F169" s="79">
        <f>IF($C169&lt;=Entradas!$E$74,"",D169-E169)</f>
        <v>6.4462218113825243E-2</v>
      </c>
      <c r="G169" s="79">
        <f>IF($C169&lt;=Entradas!$E$74,"",D169-AVERAGE(D:D))</f>
        <v>-7.8345253863618458E-2</v>
      </c>
      <c r="H169" s="79">
        <f>IF($C169&lt;=Entradas!$E$74,"",F169^2)</f>
        <v>4.1553775641543795E-3</v>
      </c>
      <c r="I169" s="79">
        <f>IF($C169&lt;=Entradas!$E$74,"",G169^2)</f>
        <v>6.137978802954823E-3</v>
      </c>
      <c r="J169" s="79">
        <f>IF($C169&lt;=Entradas!$E$74,"",E169-AVERAGE(E:E))</f>
        <v>-0.19086347016244154</v>
      </c>
      <c r="K169" s="79">
        <f>IF($C169&lt;=Entradas!$E$74,"",J169^2)</f>
        <v>3.6428864242449212E-2</v>
      </c>
      <c r="L169" s="79">
        <f>IF($C169&lt;=Entradas!$E$74,"",G169*J169)</f>
        <v>1.4953247023167649E-2</v>
      </c>
      <c r="M169" s="40"/>
    </row>
    <row r="170" spans="2:13" x14ac:dyDescent="0.3">
      <c r="B170" s="39"/>
      <c r="C170" s="75">
        <v>165</v>
      </c>
      <c r="D170" s="111">
        <f>IF($C170&lt;=Entradas!$E$74,"",Observaciones!I170)</f>
        <v>0.69535301692134754</v>
      </c>
      <c r="E170" s="111">
        <f>IF($C170&lt;=Entradas!$E$74,"",Cálculos!AR171)</f>
        <v>0.63121848128951386</v>
      </c>
      <c r="F170" s="79">
        <f>IF($C170&lt;=Entradas!$E$74,"",D170-E170)</f>
        <v>6.4134535631833689E-2</v>
      </c>
      <c r="G170" s="79">
        <f>IF($C170&lt;=Entradas!$E$74,"",D170-AVERAGE(D:D))</f>
        <v>-8.74986045902304E-2</v>
      </c>
      <c r="H170" s="79">
        <f>IF($C170&lt;=Entradas!$E$74,"",F170^2)</f>
        <v>4.1132386607109451E-3</v>
      </c>
      <c r="I170" s="79">
        <f>IF($C170&lt;=Entradas!$E$74,"",G170^2)</f>
        <v>7.6560058052374882E-3</v>
      </c>
      <c r="J170" s="79">
        <f>IF($C170&lt;=Entradas!$E$74,"",E170-AVERAGE(E:E))</f>
        <v>-0.19968913840706193</v>
      </c>
      <c r="K170" s="79">
        <f>IF($C170&lt;=Entradas!$E$74,"",J170^2)</f>
        <v>3.9875751997754734E-2</v>
      </c>
      <c r="L170" s="79">
        <f>IF($C170&lt;=Entradas!$E$74,"",G170*J170)</f>
        <v>1.7472520962443304E-2</v>
      </c>
      <c r="M170" s="40"/>
    </row>
    <row r="171" spans="2:13" x14ac:dyDescent="0.3">
      <c r="B171" s="39"/>
      <c r="C171" s="75">
        <v>166</v>
      </c>
      <c r="D171" s="111">
        <f>IF($C171&lt;=Entradas!$E$74,"",Observaciones!I171)</f>
        <v>0.6871916699564028</v>
      </c>
      <c r="E171" s="111">
        <f>IF($C171&lt;=Entradas!$E$74,"",Cálculos!AR172)</f>
        <v>0.62387944227114478</v>
      </c>
      <c r="F171" s="79">
        <f>IF($C171&lt;=Entradas!$E$74,"",D171-E171)</f>
        <v>6.3312227685258016E-2</v>
      </c>
      <c r="G171" s="79">
        <f>IF($C171&lt;=Entradas!$E$74,"",D171-AVERAGE(D:D))</f>
        <v>-9.5659951555175149E-2</v>
      </c>
      <c r="H171" s="79">
        <f>IF($C171&lt;=Entradas!$E$74,"",F171^2)</f>
        <v>4.008438174469952E-3</v>
      </c>
      <c r="I171" s="79">
        <f>IF($C171&lt;=Entradas!$E$74,"",G171^2)</f>
        <v>9.1508263315384572E-3</v>
      </c>
      <c r="J171" s="79">
        <f>IF($C171&lt;=Entradas!$E$74,"",E171-AVERAGE(E:E))</f>
        <v>-0.207028177425431</v>
      </c>
      <c r="K171" s="79">
        <f>IF($C171&lt;=Entradas!$E$74,"",J171^2)</f>
        <v>4.2860666248095737E-2</v>
      </c>
      <c r="L171" s="79">
        <f>IF($C171&lt;=Entradas!$E$74,"",G171*J171)</f>
        <v>1.9804305423072936E-2</v>
      </c>
      <c r="M171" s="40"/>
    </row>
    <row r="172" spans="2:13" x14ac:dyDescent="0.3">
      <c r="B172" s="39"/>
      <c r="C172" s="75">
        <v>167</v>
      </c>
      <c r="D172" s="111">
        <f>IF($C172&lt;=Entradas!$E$74,"",Observaciones!I172)</f>
        <v>0.67927479432469462</v>
      </c>
      <c r="E172" s="111">
        <f>IF($C172&lt;=Entradas!$E$74,"",Cálculos!AR173)</f>
        <v>0.61685569447445154</v>
      </c>
      <c r="F172" s="79">
        <f>IF($C172&lt;=Entradas!$E$74,"",D172-E172)</f>
        <v>6.2419099850243076E-2</v>
      </c>
      <c r="G172" s="79">
        <f>IF($C172&lt;=Entradas!$E$74,"",D172-AVERAGE(D:D))</f>
        <v>-0.10357682718688332</v>
      </c>
      <c r="H172" s="79">
        <f>IF($C172&lt;=Entradas!$E$74,"",F172^2)</f>
        <v>3.8961440261146151E-3</v>
      </c>
      <c r="I172" s="79">
        <f>IF($C172&lt;=Entradas!$E$74,"",G172^2)</f>
        <v>1.0728159130101493E-2</v>
      </c>
      <c r="J172" s="79">
        <f>IF($C172&lt;=Entradas!$E$74,"",E172-AVERAGE(E:E))</f>
        <v>-0.21405192522212424</v>
      </c>
      <c r="K172" s="79">
        <f>IF($C172&lt;=Entradas!$E$74,"",J172^2)</f>
        <v>4.581822669129787E-2</v>
      </c>
      <c r="L172" s="79">
        <f>IF($C172&lt;=Entradas!$E$74,"",G172*J172)</f>
        <v>2.2170819267751635E-2</v>
      </c>
      <c r="M172" s="40"/>
    </row>
    <row r="173" spans="2:13" x14ac:dyDescent="0.3">
      <c r="B173" s="39"/>
      <c r="C173" s="75">
        <v>168</v>
      </c>
      <c r="D173" s="111">
        <f>IF($C173&lt;=Entradas!$E$74,"",Observaciones!I173)</f>
        <v>0.67147734005033177</v>
      </c>
      <c r="E173" s="111">
        <f>IF($C173&lt;=Entradas!$E$74,"",Cálculos!AR174)</f>
        <v>0.60995203049420688</v>
      </c>
      <c r="F173" s="79">
        <f>IF($C173&lt;=Entradas!$E$74,"",D173-E173)</f>
        <v>6.1525309556124896E-2</v>
      </c>
      <c r="G173" s="79">
        <f>IF($C173&lt;=Entradas!$E$74,"",D173-AVERAGE(D:D))</f>
        <v>-0.11137428146124617</v>
      </c>
      <c r="H173" s="79">
        <f>IF($C173&lt;=Entradas!$E$74,"",F173^2)</f>
        <v>3.7853637159769933E-3</v>
      </c>
      <c r="I173" s="79">
        <f>IF($C173&lt;=Entradas!$E$74,"",G173^2)</f>
        <v>1.2404230571008883E-2</v>
      </c>
      <c r="J173" s="79">
        <f>IF($C173&lt;=Entradas!$E$74,"",E173-AVERAGE(E:E))</f>
        <v>-0.22095558920236891</v>
      </c>
      <c r="K173" s="79">
        <f>IF($C173&lt;=Entradas!$E$74,"",J173^2)</f>
        <v>4.8821372399766E-2</v>
      </c>
      <c r="L173" s="79">
        <f>IF($C173&lt;=Entradas!$E$74,"",G173*J173)</f>
        <v>2.460876998226012E-2</v>
      </c>
      <c r="M173" s="40"/>
    </row>
    <row r="174" spans="2:13" x14ac:dyDescent="0.3">
      <c r="B174" s="39"/>
      <c r="C174" s="75">
        <v>169</v>
      </c>
      <c r="D174" s="111">
        <f>IF($C174&lt;=Entradas!$E$74,"",Observaciones!I174)</f>
        <v>0.66377756290169154</v>
      </c>
      <c r="E174" s="111">
        <f>IF($C174&lt;=Entradas!$E$74,"",Cálculos!AR175)</f>
        <v>0.6031352292340153</v>
      </c>
      <c r="F174" s="79">
        <f>IF($C174&lt;=Entradas!$E$74,"",D174-E174)</f>
        <v>6.064233366767624E-2</v>
      </c>
      <c r="G174" s="79">
        <f>IF($C174&lt;=Entradas!$E$74,"",D174-AVERAGE(D:D))</f>
        <v>-0.1190740586098864</v>
      </c>
      <c r="H174" s="79">
        <f>IF($C174&lt;=Entradas!$E$74,"",F174^2)</f>
        <v>3.6774926326617794E-3</v>
      </c>
      <c r="I174" s="79">
        <f>IF($C174&lt;=Entradas!$E$74,"",G174^2)</f>
        <v>1.4178631433830661E-2</v>
      </c>
      <c r="J174" s="79">
        <f>IF($C174&lt;=Entradas!$E$74,"",E174-AVERAGE(E:E))</f>
        <v>-0.22777239046256048</v>
      </c>
      <c r="K174" s="79">
        <f>IF($C174&lt;=Entradas!$E$74,"",J174^2)</f>
        <v>5.1880261857029111E-2</v>
      </c>
      <c r="L174" s="79">
        <f>IF($C174&lt;=Entradas!$E$74,"",G174*J174)</f>
        <v>2.7121782971652856E-2</v>
      </c>
      <c r="M174" s="40"/>
    </row>
    <row r="175" spans="2:13" x14ac:dyDescent="0.3">
      <c r="B175" s="39"/>
      <c r="C175" s="75">
        <v>170</v>
      </c>
      <c r="D175" s="111">
        <f>IF($C175&lt;=Entradas!$E$74,"",Observaciones!I175)</f>
        <v>0.65617087393195539</v>
      </c>
      <c r="E175" s="111">
        <f>IF($C175&lt;=Entradas!$E$74,"",Cálculos!AR176)</f>
        <v>0.59639895964701317</v>
      </c>
      <c r="F175" s="79">
        <f>IF($C175&lt;=Entradas!$E$74,"",D175-E175)</f>
        <v>5.9771914284942218E-2</v>
      </c>
      <c r="G175" s="79">
        <f>IF($C175&lt;=Entradas!$E$74,"",D175-AVERAGE(D:D))</f>
        <v>-0.12668074757962255</v>
      </c>
      <c r="H175" s="79">
        <f>IF($C175&lt;=Entradas!$E$74,"",F175^2)</f>
        <v>3.5726817372864796E-3</v>
      </c>
      <c r="I175" s="79">
        <f>IF($C175&lt;=Entradas!$E$74,"",G175^2)</f>
        <v>1.6048011807332046E-2</v>
      </c>
      <c r="J175" s="79">
        <f>IF($C175&lt;=Entradas!$E$74,"",E175-AVERAGE(E:E))</f>
        <v>-0.23450866004956261</v>
      </c>
      <c r="K175" s="79">
        <f>IF($C175&lt;=Entradas!$E$74,"",J175^2)</f>
        <v>5.4994311638241325E-2</v>
      </c>
      <c r="L175" s="79">
        <f>IF($C175&lt;=Entradas!$E$74,"",G175*J175)</f>
        <v>2.9707732368974157E-2</v>
      </c>
      <c r="M175" s="40"/>
    </row>
    <row r="176" spans="2:13" x14ac:dyDescent="0.3">
      <c r="B176" s="39"/>
      <c r="C176" s="75">
        <v>171</v>
      </c>
      <c r="D176" s="111">
        <f>IF($C176&lt;=Entradas!$E$74,"",Observaciones!I176)</f>
        <v>0.64865554380828405</v>
      </c>
      <c r="E176" s="111">
        <f>IF($C176&lt;=Entradas!$E$74,"",Cálculos!AR177)</f>
        <v>0.58974136321604365</v>
      </c>
      <c r="F176" s="79">
        <f>IF($C176&lt;=Entradas!$E$74,"",D176-E176)</f>
        <v>5.8914180592240406E-2</v>
      </c>
      <c r="G176" s="79">
        <f>IF($C176&lt;=Entradas!$E$74,"",D176-AVERAGE(D:D))</f>
        <v>-0.13419607770329389</v>
      </c>
      <c r="H176" s="79">
        <f>IF($C176&lt;=Entradas!$E$74,"",F176^2)</f>
        <v>3.4708806748551162E-3</v>
      </c>
      <c r="I176" s="79">
        <f>IF($C176&lt;=Entradas!$E$74,"",G176^2)</f>
        <v>1.8008587270948492E-2</v>
      </c>
      <c r="J176" s="79">
        <f>IF($C176&lt;=Entradas!$E$74,"",E176-AVERAGE(E:E))</f>
        <v>-0.24116625648053214</v>
      </c>
      <c r="K176" s="79">
        <f>IF($C176&lt;=Entradas!$E$74,"",J176^2)</f>
        <v>5.8161163264833809E-2</v>
      </c>
      <c r="L176" s="79">
        <f>IF($C176&lt;=Entradas!$E$74,"",G176*J176)</f>
        <v>3.2363565694073997E-2</v>
      </c>
      <c r="M176" s="40"/>
    </row>
    <row r="177" spans="2:13" x14ac:dyDescent="0.3">
      <c r="B177" s="39"/>
      <c r="C177" s="75">
        <v>172</v>
      </c>
      <c r="D177" s="111">
        <f>IF($C177&lt;=Entradas!$E$74,"",Observaciones!I177)</f>
        <v>0.64123033046338151</v>
      </c>
      <c r="E177" s="111">
        <f>IF($C177&lt;=Entradas!$E$74,"",Cálculos!AR178)</f>
        <v>0.58316133393218716</v>
      </c>
      <c r="F177" s="79">
        <f>IF($C177&lt;=Entradas!$E$74,"",D177-E177)</f>
        <v>5.806899653119435E-2</v>
      </c>
      <c r="G177" s="79">
        <f>IF($C177&lt;=Entradas!$E$74,"",D177-AVERAGE(D:D))</f>
        <v>-0.14162129104819643</v>
      </c>
      <c r="H177" s="79">
        <f>IF($C177&lt;=Entradas!$E$74,"",F177^2)</f>
        <v>3.3720083581398616E-3</v>
      </c>
      <c r="I177" s="79">
        <f>IF($C177&lt;=Entradas!$E$74,"",G177^2)</f>
        <v>2.0056590078157962E-2</v>
      </c>
      <c r="J177" s="79">
        <f>IF($C177&lt;=Entradas!$E$74,"",E177-AVERAGE(E:E))</f>
        <v>-0.24774628576438862</v>
      </c>
      <c r="K177" s="79">
        <f>IF($C177&lt;=Entradas!$E$74,"",J177^2)</f>
        <v>6.1378222110050104E-2</v>
      </c>
      <c r="L177" s="79">
        <f>IF($C177&lt;=Entradas!$E$74,"",G177*J177)</f>
        <v>3.5086148842348126E-2</v>
      </c>
      <c r="M177" s="40"/>
    </row>
    <row r="178" spans="2:13" x14ac:dyDescent="0.3">
      <c r="B178" s="39"/>
      <c r="C178" s="75">
        <v>173</v>
      </c>
      <c r="D178" s="111">
        <f>IF($C178&lt;=Entradas!$E$74,"",Observaciones!I178)</f>
        <v>0.63389408526191504</v>
      </c>
      <c r="E178" s="111">
        <f>IF($C178&lt;=Entradas!$E$74,"",Cálculos!AR179)</f>
        <v>0.57665790086948199</v>
      </c>
      <c r="F178" s="79">
        <f>IF($C178&lt;=Entradas!$E$74,"",D178-E178)</f>
        <v>5.7236184392433054E-2</v>
      </c>
      <c r="G178" s="79">
        <f>IF($C178&lt;=Entradas!$E$74,"",D178-AVERAGE(D:D))</f>
        <v>-0.1489575362496629</v>
      </c>
      <c r="H178" s="79">
        <f>IF($C178&lt;=Entradas!$E$74,"",F178^2)</f>
        <v>3.2759808038045971E-3</v>
      </c>
      <c r="I178" s="79">
        <f>IF($C178&lt;=Entradas!$E$74,"",G178^2)</f>
        <v>2.2188347605569637E-2</v>
      </c>
      <c r="J178" s="79">
        <f>IF($C178&lt;=Entradas!$E$74,"",E178-AVERAGE(E:E))</f>
        <v>-0.2542497188270938</v>
      </c>
      <c r="K178" s="79">
        <f>IF($C178&lt;=Entradas!$E$74,"",J178^2)</f>
        <v>6.464291952365625E-2</v>
      </c>
      <c r="L178" s="79">
        <f>IF($C178&lt;=Entradas!$E$74,"",G178*J178)</f>
        <v>3.7872411708653422E-2</v>
      </c>
      <c r="M178" s="40"/>
    </row>
    <row r="179" spans="2:13" x14ac:dyDescent="0.3">
      <c r="B179" s="39"/>
      <c r="C179" s="75">
        <v>174</v>
      </c>
      <c r="D179" s="111">
        <f>IF($C179&lt;=Entradas!$E$74,"",Observaciones!I179)</f>
        <v>0.62664568747690041</v>
      </c>
      <c r="E179" s="111">
        <f>IF($C179&lt;=Entradas!$E$74,"",Cálculos!AR180)</f>
        <v>0.57023012559499076</v>
      </c>
      <c r="F179" s="79">
        <f>IF($C179&lt;=Entradas!$E$74,"",D179-E179)</f>
        <v>5.6415561881909659E-2</v>
      </c>
      <c r="G179" s="79">
        <f>IF($C179&lt;=Entradas!$E$74,"",D179-AVERAGE(D:D))</f>
        <v>-0.15620593403467753</v>
      </c>
      <c r="H179" s="79">
        <f>IF($C179&lt;=Entradas!$E$74,"",F179^2)</f>
        <v>3.1827156224515782E-3</v>
      </c>
      <c r="I179" s="79">
        <f>IF($C179&lt;=Entradas!$E$74,"",G179^2)</f>
        <v>2.4400293827646028E-2</v>
      </c>
      <c r="J179" s="79">
        <f>IF($C179&lt;=Entradas!$E$74,"",E179-AVERAGE(E:E))</f>
        <v>-0.26067749410158503</v>
      </c>
      <c r="K179" s="79">
        <f>IF($C179&lt;=Entradas!$E$74,"",J179^2)</f>
        <v>6.7952755931081896E-2</v>
      </c>
      <c r="L179" s="79">
        <f>IF($C179&lt;=Entradas!$E$74,"",G179*J179)</f>
        <v>4.0719371447957231E-2</v>
      </c>
      <c r="M179" s="40"/>
    </row>
    <row r="180" spans="2:13" x14ac:dyDescent="0.3">
      <c r="B180" s="39"/>
      <c r="C180" s="75">
        <v>175</v>
      </c>
      <c r="D180" s="111">
        <f>IF($C180&lt;=Entradas!$E$74,"",Observaciones!I180)</f>
        <v>0.61948403324707491</v>
      </c>
      <c r="E180" s="111">
        <f>IF($C180&lt;=Entradas!$E$74,"",Cálculos!AR181)</f>
        <v>0.56387708501065059</v>
      </c>
      <c r="F180" s="79">
        <f>IF($C180&lt;=Entradas!$E$74,"",D180-E180)</f>
        <v>5.5606948236424314E-2</v>
      </c>
      <c r="G180" s="79">
        <f>IF($C180&lt;=Entradas!$E$74,"",D180-AVERAGE(D:D))</f>
        <v>-0.16336758826450304</v>
      </c>
      <c r="H180" s="79">
        <f>IF($C180&lt;=Entradas!$E$74,"",F180^2)</f>
        <v>3.092132692168373E-3</v>
      </c>
      <c r="I180" s="79">
        <f>IF($C180&lt;=Entradas!$E$74,"",G180^2)</f>
        <v>2.6688968895360193E-2</v>
      </c>
      <c r="J180" s="79">
        <f>IF($C180&lt;=Entradas!$E$74,"",E180-AVERAGE(E:E))</f>
        <v>-0.26703053468592519</v>
      </c>
      <c r="K180" s="79">
        <f>IF($C180&lt;=Entradas!$E$74,"",J180^2)</f>
        <v>7.1305306454651093E-2</v>
      </c>
      <c r="L180" s="79">
        <f>IF($C180&lt;=Entradas!$E$74,"",G180*J180)</f>
        <v>4.3624134444620322E-2</v>
      </c>
      <c r="M180" s="40"/>
    </row>
    <row r="181" spans="2:13" x14ac:dyDescent="0.3">
      <c r="B181" s="39"/>
      <c r="C181" s="75">
        <v>176</v>
      </c>
      <c r="D181" s="111">
        <f>IF($C181&lt;=Entradas!$E$74,"",Observaciones!I181)</f>
        <v>0.61240803357704732</v>
      </c>
      <c r="E181" s="111">
        <f>IF($C181&lt;=Entradas!$E$74,"",Cálculos!AR182)</f>
        <v>0.55759786837323111</v>
      </c>
      <c r="F181" s="79">
        <f>IF($C181&lt;=Entradas!$E$74,"",D181-E181)</f>
        <v>5.4810165203816208E-2</v>
      </c>
      <c r="G181" s="79">
        <f>IF($C181&lt;=Entradas!$E$74,"",D181-AVERAGE(D:D))</f>
        <v>-0.17044358793453063</v>
      </c>
      <c r="H181" s="79">
        <f>IF($C181&lt;=Entradas!$E$74,"",F181^2)</f>
        <v>3.0041542096696252E-3</v>
      </c>
      <c r="I181" s="79">
        <f>IF($C181&lt;=Entradas!$E$74,"",G181^2)</f>
        <v>2.9051016667996074E-2</v>
      </c>
      <c r="J181" s="79">
        <f>IF($C181&lt;=Entradas!$E$74,"",E181-AVERAGE(E:E))</f>
        <v>-0.27330975132334467</v>
      </c>
      <c r="K181" s="79">
        <f>IF($C181&lt;=Entradas!$E$74,"",J181^2)</f>
        <v>7.4698220168428503E-2</v>
      </c>
      <c r="L181" s="79">
        <f>IF($C181&lt;=Entradas!$E$74,"",G181*J181)</f>
        <v>4.6583894633045193E-2</v>
      </c>
      <c r="M181" s="40"/>
    </row>
    <row r="182" spans="2:13" x14ac:dyDescent="0.3">
      <c r="B182" s="39"/>
      <c r="C182" s="75">
        <v>177</v>
      </c>
      <c r="D182" s="111">
        <f>IF($C182&lt;=Entradas!$E$74,"",Observaciones!I182)</f>
        <v>0.6054166138403424</v>
      </c>
      <c r="E182" s="111">
        <f>IF($C182&lt;=Entradas!$E$74,"",Cálculos!AR183)</f>
        <v>0.55139157666879512</v>
      </c>
      <c r="F182" s="79">
        <f>IF($C182&lt;=Entradas!$E$74,"",D182-E182)</f>
        <v>5.4025037171547274E-2</v>
      </c>
      <c r="G182" s="79">
        <f>IF($C182&lt;=Entradas!$E$74,"",D182-AVERAGE(D:D))</f>
        <v>-0.17743500767123555</v>
      </c>
      <c r="H182" s="79">
        <f>IF($C182&lt;=Entradas!$E$74,"",F182^2)</f>
        <v>2.9187046413870648E-3</v>
      </c>
      <c r="I182" s="79">
        <f>IF($C182&lt;=Entradas!$E$74,"",G182^2)</f>
        <v>3.1483181947291418E-2</v>
      </c>
      <c r="J182" s="79">
        <f>IF($C182&lt;=Entradas!$E$74,"",E182-AVERAGE(E:E))</f>
        <v>-0.27951604302778066</v>
      </c>
      <c r="K182" s="79">
        <f>IF($C182&lt;=Entradas!$E$74,"",J182^2)</f>
        <v>7.8129218309908127E-2</v>
      </c>
      <c r="L182" s="79">
        <f>IF($C182&lt;=Entradas!$E$74,"",G182*J182)</f>
        <v>4.9595931238867665E-2</v>
      </c>
      <c r="M182" s="40"/>
    </row>
    <row r="183" spans="2:13" x14ac:dyDescent="0.3">
      <c r="B183" s="39"/>
      <c r="C183" s="75">
        <v>178</v>
      </c>
      <c r="D183" s="111">
        <f>IF($C183&lt;=Entradas!$E$74,"",Observaciones!I183)</f>
        <v>0.59850871353416069</v>
      </c>
      <c r="E183" s="111">
        <f>IF($C183&lt;=Entradas!$E$74,"",Cálculos!AR184)</f>
        <v>0.54525732237967783</v>
      </c>
      <c r="F183" s="79">
        <f>IF($C183&lt;=Entradas!$E$74,"",D183-E183)</f>
        <v>5.3251391154482852E-2</v>
      </c>
      <c r="G183" s="79">
        <f>IF($C183&lt;=Entradas!$E$74,"",D183-AVERAGE(D:D))</f>
        <v>-0.18434290797741726</v>
      </c>
      <c r="H183" s="79">
        <f>IF($C183&lt;=Entradas!$E$74,"",F183^2)</f>
        <v>2.8357106598877347E-3</v>
      </c>
      <c r="I183" s="79">
        <f>IF($C183&lt;=Entradas!$E$74,"",G183^2)</f>
        <v>3.3982307721570529E-2</v>
      </c>
      <c r="J183" s="79">
        <f>IF($C183&lt;=Entradas!$E$74,"",E183-AVERAGE(E:E))</f>
        <v>-0.28565029731689795</v>
      </c>
      <c r="K183" s="79">
        <f>IF($C183&lt;=Entradas!$E$74,"",J183^2)</f>
        <v>8.1596092357232197E-2</v>
      </c>
      <c r="L183" s="79">
        <f>IF($C183&lt;=Entradas!$E$74,"",G183*J183)</f>
        <v>5.2657606472010801E-2</v>
      </c>
      <c r="M183" s="40"/>
    </row>
    <row r="184" spans="2:13" x14ac:dyDescent="0.3">
      <c r="B184" s="39"/>
      <c r="C184" s="75">
        <v>179</v>
      </c>
      <c r="D184" s="111">
        <f>IF($C184&lt;=Entradas!$E$74,"",Observaciones!I184)</f>
        <v>0.59168328607820797</v>
      </c>
      <c r="E184" s="111">
        <f>IF($C184&lt;=Entradas!$E$74,"",Cálculos!AR185)</f>
        <v>0.53919422931838679</v>
      </c>
      <c r="F184" s="79">
        <f>IF($C184&lt;=Entradas!$E$74,"",D184-E184)</f>
        <v>5.2489056759821184E-2</v>
      </c>
      <c r="G184" s="79">
        <f>IF($C184&lt;=Entradas!$E$74,"",D184-AVERAGE(D:D))</f>
        <v>-0.19116833543336997</v>
      </c>
      <c r="H184" s="79">
        <f>IF($C184&lt;=Entradas!$E$74,"",F184^2)</f>
        <v>2.7551010795357298E-3</v>
      </c>
      <c r="I184" s="79">
        <f>IF($C184&lt;=Entradas!$E$74,"",G184^2)</f>
        <v>3.6545332472365459E-2</v>
      </c>
      <c r="J184" s="79">
        <f>IF($C184&lt;=Entradas!$E$74,"",E184-AVERAGE(E:E))</f>
        <v>-0.291713390378189</v>
      </c>
      <c r="K184" s="79">
        <f>IF($C184&lt;=Entradas!$E$74,"",J184^2)</f>
        <v>8.5096702125937687E-2</v>
      </c>
      <c r="L184" s="79">
        <f>IF($C184&lt;=Entradas!$E$74,"",G184*J184)</f>
        <v>5.5766363262223236E-2</v>
      </c>
      <c r="M184" s="40"/>
    </row>
    <row r="185" spans="2:13" x14ac:dyDescent="0.3">
      <c r="B185" s="39"/>
      <c r="C185" s="75">
        <v>180</v>
      </c>
      <c r="D185" s="111">
        <f>IF($C185&lt;=Entradas!$E$74,"",Observaciones!I185)</f>
        <v>0.58493929862310412</v>
      </c>
      <c r="E185" s="111">
        <f>IF($C185&lt;=Entradas!$E$74,"",Cálculos!AR186)</f>
        <v>0.53320143247437246</v>
      </c>
      <c r="F185" s="79">
        <f>IF($C185&lt;=Entradas!$E$74,"",D185-E185)</f>
        <v>5.1737866148731659E-2</v>
      </c>
      <c r="G185" s="79">
        <f>IF($C185&lt;=Entradas!$E$74,"",D185-AVERAGE(D:D))</f>
        <v>-0.19791232288847382</v>
      </c>
      <c r="H185" s="79">
        <f>IF($C185&lt;=Entradas!$E$74,"",F185^2)</f>
        <v>2.6768067936240735E-3</v>
      </c>
      <c r="I185" s="79">
        <f>IF($C185&lt;=Entradas!$E$74,"",G185^2)</f>
        <v>3.9169287551111522E-2</v>
      </c>
      <c r="J185" s="79">
        <f>IF($C185&lt;=Entradas!$E$74,"",E185-AVERAGE(E:E))</f>
        <v>-0.29770618722220332</v>
      </c>
      <c r="K185" s="79">
        <f>IF($C185&lt;=Entradas!$E$74,"",J185^2)</f>
        <v>8.8628973910381575E-2</v>
      </c>
      <c r="L185" s="79">
        <f>IF($C185&lt;=Entradas!$E$74,"",G185*J185)</f>
        <v>5.8919723051417142E-2</v>
      </c>
      <c r="M185" s="40"/>
    </row>
    <row r="186" spans="2:13" x14ac:dyDescent="0.3">
      <c r="B186" s="39"/>
      <c r="C186" s="75">
        <v>181</v>
      </c>
      <c r="D186" s="111">
        <f>IF($C186&lt;=Entradas!$E$74,"",Observaciones!I186)</f>
        <v>0.57827573186261239</v>
      </c>
      <c r="E186" s="111">
        <f>IF($C186&lt;=Entradas!$E$74,"",Cálculos!AR187)</f>
        <v>0.5272780778646744</v>
      </c>
      <c r="F186" s="79">
        <f>IF($C186&lt;=Entradas!$E$74,"",D186-E186)</f>
        <v>5.0997653997937986E-2</v>
      </c>
      <c r="G186" s="79">
        <f>IF($C186&lt;=Entradas!$E$74,"",D186-AVERAGE(D:D))</f>
        <v>-0.20457588964896556</v>
      </c>
      <c r="H186" s="79">
        <f>IF($C186&lt;=Entradas!$E$74,"",F186^2)</f>
        <v>2.6007607132934002E-3</v>
      </c>
      <c r="I186" s="79">
        <f>IF($C186&lt;=Entradas!$E$74,"",G186^2)</f>
        <v>4.1851294625665732E-2</v>
      </c>
      <c r="J186" s="79">
        <f>IF($C186&lt;=Entradas!$E$74,"",E186-AVERAGE(E:E))</f>
        <v>-0.30362954183190138</v>
      </c>
      <c r="K186" s="79">
        <f>IF($C186&lt;=Entradas!$E$74,"",J186^2)</f>
        <v>9.2190898673050359E-2</v>
      </c>
      <c r="L186" s="79">
        <f>IF($C186&lt;=Entradas!$E$74,"",G186*J186)</f>
        <v>6.2115283643969031E-2</v>
      </c>
      <c r="M186" s="40"/>
    </row>
    <row r="187" spans="2:13" x14ac:dyDescent="0.3">
      <c r="B187" s="39"/>
      <c r="C187" s="75">
        <v>182</v>
      </c>
      <c r="D187" s="111">
        <f>IF($C187&lt;=Entradas!$E$74,"",Observaciones!I187)</f>
        <v>0.57169157984870722</v>
      </c>
      <c r="E187" s="111">
        <f>IF($C187&lt;=Entradas!$E$74,"",Cálculos!AR188)</f>
        <v>0.52142332238692624</v>
      </c>
      <c r="F187" s="79">
        <f>IF($C187&lt;=Entradas!$E$74,"",D187-E187)</f>
        <v>5.0268257461780985E-2</v>
      </c>
      <c r="G187" s="79">
        <f>IF($C187&lt;=Entradas!$E$74,"",D187-AVERAGE(D:D))</f>
        <v>-0.21116004166287072</v>
      </c>
      <c r="H187" s="79">
        <f>IF($C187&lt;=Entradas!$E$74,"",F187^2)</f>
        <v>2.5268977082438999E-3</v>
      </c>
      <c r="I187" s="79">
        <f>IF($C187&lt;=Entradas!$E$74,"",G187^2)</f>
        <v>4.4588563195065302E-2</v>
      </c>
      <c r="J187" s="79">
        <f>IF($C187&lt;=Entradas!$E$74,"",E187-AVERAGE(E:E))</f>
        <v>-0.30948429730964955</v>
      </c>
      <c r="K187" s="79">
        <f>IF($C187&lt;=Entradas!$E$74,"",J187^2)</f>
        <v>9.5780530281247556E-2</v>
      </c>
      <c r="L187" s="79">
        <f>IF($C187&lt;=Entradas!$E$74,"",G187*J187)</f>
        <v>6.535071711390987E-2</v>
      </c>
      <c r="M187" s="40"/>
    </row>
    <row r="188" spans="2:13" x14ac:dyDescent="0.3">
      <c r="B188" s="39"/>
      <c r="C188" s="75">
        <v>183</v>
      </c>
      <c r="D188" s="111">
        <f>IF($C188&lt;=Entradas!$E$74,"",Observaciones!I188)</f>
        <v>0.56518584980927833</v>
      </c>
      <c r="E188" s="111">
        <f>IF($C188&lt;=Entradas!$E$74,"",Cálculos!AR189)</f>
        <v>0.51563633367444162</v>
      </c>
      <c r="F188" s="79">
        <f>IF($C188&lt;=Entradas!$E$74,"",D188-E188)</f>
        <v>4.9549516134836713E-2</v>
      </c>
      <c r="G188" s="79">
        <f>IF($C188&lt;=Entradas!$E$74,"",D188-AVERAGE(D:D))</f>
        <v>-0.21766577170229962</v>
      </c>
      <c r="H188" s="79">
        <f>IF($C188&lt;=Entradas!$E$74,"",F188^2)</f>
        <v>2.4551545491964437E-3</v>
      </c>
      <c r="I188" s="79">
        <f>IF($C188&lt;=Entradas!$E$74,"",G188^2)</f>
        <v>4.7378388170757617E-2</v>
      </c>
      <c r="J188" s="79">
        <f>IF($C188&lt;=Entradas!$E$74,"",E188-AVERAGE(E:E))</f>
        <v>-0.31527128602213417</v>
      </c>
      <c r="K188" s="79">
        <f>IF($C188&lt;=Entradas!$E$74,"",J188^2)</f>
        <v>9.9395983790050324E-2</v>
      </c>
      <c r="L188" s="79">
        <f>IF($C188&lt;=Entradas!$E$74,"",G188*J188)</f>
        <v>6.8623767767584262E-2</v>
      </c>
      <c r="M188" s="40"/>
    </row>
    <row r="189" spans="2:13" x14ac:dyDescent="0.3">
      <c r="B189" s="39"/>
      <c r="C189" s="75">
        <v>184</v>
      </c>
      <c r="D189" s="111">
        <f>IF($C189&lt;=Entradas!$E$74,"",Observaciones!I189)</f>
        <v>0.5587575619684132</v>
      </c>
      <c r="E189" s="111">
        <f>IF($C189&lt;=Entradas!$E$74,"",Cálculos!AR190)</f>
        <v>0.50991628995331295</v>
      </c>
      <c r="F189" s="79">
        <f>IF($C189&lt;=Entradas!$E$74,"",D189-E189)</f>
        <v>4.8841272015100246E-2</v>
      </c>
      <c r="G189" s="79">
        <f>IF($C189&lt;=Entradas!$E$74,"",D189-AVERAGE(D:D))</f>
        <v>-0.22409405954316475</v>
      </c>
      <c r="H189" s="79">
        <f>IF($C189&lt;=Entradas!$E$74,"",F189^2)</f>
        <v>2.3854698520530144E-3</v>
      </c>
      <c r="I189" s="79">
        <f>IF($C189&lt;=Entradas!$E$74,"",G189^2)</f>
        <v>5.0218147522535464E-2</v>
      </c>
      <c r="J189" s="79">
        <f>IF($C189&lt;=Entradas!$E$74,"",E189-AVERAGE(E:E))</f>
        <v>-0.32099132974326283</v>
      </c>
      <c r="K189" s="79">
        <f>IF($C189&lt;=Entradas!$E$74,"",J189^2)</f>
        <v>0.10303543377034809</v>
      </c>
      <c r="L189" s="79">
        <f>IF($C189&lt;=Entradas!$E$74,"",G189*J189)</f>
        <v>7.1932250160326366E-2</v>
      </c>
      <c r="M189" s="40"/>
    </row>
    <row r="190" spans="2:13" x14ac:dyDescent="0.3">
      <c r="B190" s="39"/>
      <c r="C190" s="75">
        <v>185</v>
      </c>
      <c r="D190" s="111">
        <f>IF($C190&lt;=Entradas!$E$74,"",Observaciones!I190)</f>
        <v>0.55240574936921227</v>
      </c>
      <c r="E190" s="111">
        <f>IF($C190&lt;=Entradas!$E$74,"",Cálculos!AR191)</f>
        <v>0.50426237990148792</v>
      </c>
      <c r="F190" s="79">
        <f>IF($C190&lt;=Entradas!$E$74,"",D190-E190)</f>
        <v>4.8143369467724351E-2</v>
      </c>
      <c r="G190" s="79">
        <f>IF($C190&lt;=Entradas!$E$74,"",D190-AVERAGE(D:D))</f>
        <v>-0.23044587214236567</v>
      </c>
      <c r="H190" s="79">
        <f>IF($C190&lt;=Entradas!$E$74,"",F190^2)</f>
        <v>2.3177840237058132E-3</v>
      </c>
      <c r="I190" s="79">
        <f>IF($C190&lt;=Entradas!$E$74,"",G190^2)</f>
        <v>5.310529998745555E-2</v>
      </c>
      <c r="J190" s="79">
        <f>IF($C190&lt;=Entradas!$E$74,"",E190-AVERAGE(E:E))</f>
        <v>-0.32664523979508786</v>
      </c>
      <c r="K190" s="79">
        <f>IF($C190&lt;=Entradas!$E$74,"",J190^2)</f>
        <v>0.10669711268079045</v>
      </c>
      <c r="L190" s="79">
        <f>IF($C190&lt;=Entradas!$E$74,"",G190*J190)</f>
        <v>7.5274047165731189E-2</v>
      </c>
      <c r="M190" s="40"/>
    </row>
    <row r="191" spans="2:13" x14ac:dyDescent="0.3">
      <c r="B191" s="39"/>
      <c r="C191" s="75">
        <v>186</v>
      </c>
      <c r="D191" s="111">
        <f>IF($C191&lt;=Entradas!$E$74,"",Observaciones!I191)</f>
        <v>0.54612945769910159</v>
      </c>
      <c r="E191" s="111">
        <f>IF($C191&lt;=Entradas!$E$74,"",Cálculos!AR192)</f>
        <v>0.49867380250979043</v>
      </c>
      <c r="F191" s="79">
        <f>IF($C191&lt;=Entradas!$E$74,"",D191-E191)</f>
        <v>4.7455655189311163E-2</v>
      </c>
      <c r="G191" s="79">
        <f>IF($C191&lt;=Entradas!$E$74,"",D191-AVERAGE(D:D))</f>
        <v>-0.23672216381247635</v>
      </c>
      <c r="H191" s="79">
        <f>IF($C191&lt;=Entradas!$E$74,"",F191^2)</f>
        <v>2.2520392094467954E-3</v>
      </c>
      <c r="I191" s="79">
        <f>IF($C191&lt;=Entradas!$E$74,"",G191^2)</f>
        <v>5.6037382840060886E-2</v>
      </c>
      <c r="J191" s="79">
        <f>IF($C191&lt;=Entradas!$E$74,"",E191-AVERAGE(E:E))</f>
        <v>-0.33223381718678535</v>
      </c>
      <c r="K191" s="79">
        <f>IF($C191&lt;=Entradas!$E$74,"",J191^2)</f>
        <v>0.11037930928250231</v>
      </c>
      <c r="L191" s="79">
        <f>IF($C191&lt;=Entradas!$E$74,"",G191*J191)</f>
        <v>7.8647108096134524E-2</v>
      </c>
      <c r="M191" s="40"/>
    </row>
    <row r="192" spans="2:13" x14ac:dyDescent="0.3">
      <c r="B192" s="39"/>
      <c r="C192" s="75">
        <v>187</v>
      </c>
      <c r="D192" s="111">
        <f>IF($C192&lt;=Entradas!$E$74,"",Observaciones!I192)</f>
        <v>0.53992774511760677</v>
      </c>
      <c r="E192" s="111">
        <f>IF($C192&lt;=Entradas!$E$74,"",Cálculos!AR193)</f>
        <v>0.49314976694486445</v>
      </c>
      <c r="F192" s="79">
        <f>IF($C192&lt;=Entradas!$E$74,"",D192-E192)</f>
        <v>4.6777978172742318E-2</v>
      </c>
      <c r="G192" s="79">
        <f>IF($C192&lt;=Entradas!$E$74,"",D192-AVERAGE(D:D))</f>
        <v>-0.24292387639397117</v>
      </c>
      <c r="H192" s="79">
        <f>IF($C192&lt;=Entradas!$E$74,"",F192^2)</f>
        <v>2.1881792419295568E-3</v>
      </c>
      <c r="I192" s="79">
        <f>IF($C192&lt;=Entradas!$E$74,"",G192^2)</f>
        <v>5.9012009722273384E-2</v>
      </c>
      <c r="J192" s="79">
        <f>IF($C192&lt;=Entradas!$E$74,"",E192-AVERAGE(E:E))</f>
        <v>-0.33775785275171133</v>
      </c>
      <c r="K192" s="79">
        <f>IF($C192&lt;=Entradas!$E$74,"",J192^2)</f>
        <v>0.11408036709544671</v>
      </c>
      <c r="L192" s="79">
        <f>IF($C192&lt;=Entradas!$E$74,"",G192*J192)</f>
        <v>8.2049446872949836E-2</v>
      </c>
      <c r="M192" s="40"/>
    </row>
    <row r="193" spans="2:13" x14ac:dyDescent="0.3">
      <c r="B193" s="39"/>
      <c r="C193" s="75">
        <v>188</v>
      </c>
      <c r="D193" s="111">
        <f>IF($C193&lt;=Entradas!$E$74,"",Observaciones!I193)</f>
        <v>0.53379968208655049</v>
      </c>
      <c r="E193" s="111">
        <f>IF($C193&lt;=Entradas!$E$74,"",Cálculos!AR194)</f>
        <v>0.48768949241400816</v>
      </c>
      <c r="F193" s="79">
        <f>IF($C193&lt;=Entradas!$E$74,"",D193-E193)</f>
        <v>4.6110189672542323E-2</v>
      </c>
      <c r="G193" s="79">
        <f>IF($C193&lt;=Entradas!$E$74,"",D193-AVERAGE(D:D))</f>
        <v>-0.24905193942502746</v>
      </c>
      <c r="H193" s="79">
        <f>IF($C193&lt;=Entradas!$E$74,"",F193^2)</f>
        <v>2.1261495916378289E-3</v>
      </c>
      <c r="I193" s="79">
        <f>IF($C193&lt;=Entradas!$E$74,"",G193^2)</f>
        <v>6.2026868531367546E-2</v>
      </c>
      <c r="J193" s="79">
        <f>IF($C193&lt;=Entradas!$E$74,"",E193-AVERAGE(E:E))</f>
        <v>-0.34321812728256762</v>
      </c>
      <c r="K193" s="79">
        <f>IF($C193&lt;=Entradas!$E$74,"",J193^2)</f>
        <v>0.11779868289535279</v>
      </c>
      <c r="L193" s="79">
        <f>IF($C193&lt;=Entradas!$E$74,"",G193*J193)</f>
        <v>8.5479140245549395E-2</v>
      </c>
      <c r="M193" s="40"/>
    </row>
    <row r="194" spans="2:13" x14ac:dyDescent="0.3">
      <c r="B194" s="39"/>
      <c r="C194" s="75">
        <v>189</v>
      </c>
      <c r="D194" s="111">
        <f>IF($C194&lt;=Entradas!$E$74,"",Observaciones!I194)</f>
        <v>0.52774435120264218</v>
      </c>
      <c r="E194" s="111">
        <f>IF($C194&lt;=Entradas!$E$74,"",Cálculos!AR195)</f>
        <v>0.48229220803187406</v>
      </c>
      <c r="F194" s="79">
        <f>IF($C194&lt;=Entradas!$E$74,"",D194-E194)</f>
        <v>4.5452143170768122E-2</v>
      </c>
      <c r="G194" s="79">
        <f>IF($C194&lt;=Entradas!$E$74,"",D194-AVERAGE(D:D))</f>
        <v>-0.25510727030893576</v>
      </c>
      <c r="H194" s="79">
        <f>IF($C194&lt;=Entradas!$E$74,"",F194^2)</f>
        <v>2.0658973188160032E-3</v>
      </c>
      <c r="I194" s="79">
        <f>IF($C194&lt;=Entradas!$E$74,"",G194^2)</f>
        <v>6.5079719364476415E-2</v>
      </c>
      <c r="J194" s="79">
        <f>IF($C194&lt;=Entradas!$E$74,"",E194-AVERAGE(E:E))</f>
        <v>-0.34861541166470172</v>
      </c>
      <c r="K194" s="79">
        <f>IF($C194&lt;=Entradas!$E$74,"",J194^2)</f>
        <v>0.12153270525014945</v>
      </c>
      <c r="L194" s="79">
        <f>IF($C194&lt;=Entradas!$E$74,"",G194*J194)</f>
        <v>8.8934326057407975E-2</v>
      </c>
      <c r="M194" s="40"/>
    </row>
    <row r="195" spans="2:13" x14ac:dyDescent="0.3">
      <c r="B195" s="39"/>
      <c r="C195" s="75">
        <v>190</v>
      </c>
      <c r="D195" s="111">
        <f>IF($C195&lt;=Entradas!$E$74,"",Observaciones!I195)</f>
        <v>0.55692192037094435</v>
      </c>
      <c r="E195" s="111">
        <f>IF($C195&lt;=Entradas!$E$74,"",Cálculos!AR196)</f>
        <v>0.51333733258332714</v>
      </c>
      <c r="F195" s="79">
        <f>IF($C195&lt;=Entradas!$E$74,"",D195-E195)</f>
        <v>4.3584587787617202E-2</v>
      </c>
      <c r="G195" s="79">
        <f>IF($C195&lt;=Entradas!$E$74,"",D195-AVERAGE(D:D))</f>
        <v>-0.2259297011406336</v>
      </c>
      <c r="H195" s="79">
        <f>IF($C195&lt;=Entradas!$E$74,"",F195^2)</f>
        <v>1.8996162926165105E-3</v>
      </c>
      <c r="I195" s="79">
        <f>IF($C195&lt;=Entradas!$E$74,"",G195^2)</f>
        <v>5.1044229857496015E-2</v>
      </c>
      <c r="J195" s="79">
        <f>IF($C195&lt;=Entradas!$E$74,"",E195-AVERAGE(E:E))</f>
        <v>-0.31757028711324864</v>
      </c>
      <c r="K195" s="79">
        <f>IF($C195&lt;=Entradas!$E$74,"",J195^2)</f>
        <v>0.10085088725719117</v>
      </c>
      <c r="L195" s="79">
        <f>IF($C195&lt;=Entradas!$E$74,"",G195*J195)</f>
        <v>7.174856005864147E-2</v>
      </c>
      <c r="M195" s="40"/>
    </row>
    <row r="196" spans="2:13" x14ac:dyDescent="0.3">
      <c r="B196" s="39"/>
      <c r="C196" s="75">
        <v>191</v>
      </c>
      <c r="D196" s="111">
        <f>IF($C196&lt;=Entradas!$E$74,"",Observaciones!I196)</f>
        <v>0.52168277538037766</v>
      </c>
      <c r="E196" s="111">
        <f>IF($C196&lt;=Entradas!$E$74,"",Cálculos!AR197)</f>
        <v>0.47772036841948673</v>
      </c>
      <c r="F196" s="79">
        <f>IF($C196&lt;=Entradas!$E$74,"",D196-E196)</f>
        <v>4.3962406960890932E-2</v>
      </c>
      <c r="G196" s="79">
        <f>IF($C196&lt;=Entradas!$E$74,"",D196-AVERAGE(D:D))</f>
        <v>-0.26116884613120028</v>
      </c>
      <c r="H196" s="79">
        <f>IF($C196&lt;=Entradas!$E$74,"",F196^2)</f>
        <v>1.9326932257949915E-3</v>
      </c>
      <c r="I196" s="79">
        <f>IF($C196&lt;=Entradas!$E$74,"",G196^2)</f>
        <v>6.8209166189502568E-2</v>
      </c>
      <c r="J196" s="79">
        <f>IF($C196&lt;=Entradas!$E$74,"",E196-AVERAGE(E:E))</f>
        <v>-0.35318725127708905</v>
      </c>
      <c r="K196" s="79">
        <f>IF($C196&lt;=Entradas!$E$74,"",J196^2)</f>
        <v>0.12474123446466565</v>
      </c>
      <c r="L196" s="79">
        <f>IF($C196&lt;=Entradas!$E$74,"",G196*J196)</f>
        <v>9.2241506884287644E-2</v>
      </c>
      <c r="M196" s="40"/>
    </row>
    <row r="197" spans="2:13" x14ac:dyDescent="0.3">
      <c r="B197" s="39"/>
      <c r="C197" s="75">
        <v>192</v>
      </c>
      <c r="D197" s="111">
        <f>IF($C197&lt;=Entradas!$E$74,"",Observaciones!I197)</f>
        <v>0.51097391139091186</v>
      </c>
      <c r="E197" s="111">
        <f>IF($C197&lt;=Entradas!$E$74,"",Cálculos!AR198)</f>
        <v>0.46747245613803434</v>
      </c>
      <c r="F197" s="79">
        <f>IF($C197&lt;=Entradas!$E$74,"",D197-E197)</f>
        <v>4.3501455252877519E-2</v>
      </c>
      <c r="G197" s="79">
        <f>IF($C197&lt;=Entradas!$E$74,"",D197-AVERAGE(D:D))</f>
        <v>-0.27187771012066608</v>
      </c>
      <c r="H197" s="79">
        <f>IF($C197&lt;=Entradas!$E$74,"",F197^2)</f>
        <v>1.892376609118105E-3</v>
      </c>
      <c r="I197" s="79">
        <f>IF($C197&lt;=Entradas!$E$74,"",G197^2)</f>
        <v>7.3917489260456937E-2</v>
      </c>
      <c r="J197" s="79">
        <f>IF($C197&lt;=Entradas!$E$74,"",E197-AVERAGE(E:E))</f>
        <v>-0.36343516355854144</v>
      </c>
      <c r="K197" s="79">
        <f>IF($C197&lt;=Entradas!$E$74,"",J197^2)</f>
        <v>0.13208511811082377</v>
      </c>
      <c r="L197" s="79">
        <f>IF($C197&lt;=Entradas!$E$74,"",G197*J197)</f>
        <v>9.8809920045625999E-2</v>
      </c>
      <c r="M197" s="40"/>
    </row>
    <row r="198" spans="2:13" x14ac:dyDescent="0.3">
      <c r="B198" s="39"/>
      <c r="C198" s="75">
        <v>193</v>
      </c>
      <c r="D198" s="111">
        <f>IF($C198&lt;=Entradas!$E$74,"",Observaciones!I198)</f>
        <v>0.50439306877098888</v>
      </c>
      <c r="E198" s="111">
        <f>IF($C198&lt;=Entradas!$E$74,"",Cálculos!AR199)</f>
        <v>0.46148411602525047</v>
      </c>
      <c r="F198" s="79">
        <f>IF($C198&lt;=Entradas!$E$74,"",D198-E198)</f>
        <v>4.2908952745738416E-2</v>
      </c>
      <c r="G198" s="79">
        <f>IF($C198&lt;=Entradas!$E$74,"",D198-AVERAGE(D:D))</f>
        <v>-0.27845855274058906</v>
      </c>
      <c r="H198" s="79">
        <f>IF($C198&lt;=Entradas!$E$74,"",F198^2)</f>
        <v>1.8411782257360123E-3</v>
      </c>
      <c r="I198" s="79">
        <f>IF($C198&lt;=Entradas!$E$74,"",G198^2)</f>
        <v>7.7539165594383425E-2</v>
      </c>
      <c r="J198" s="79">
        <f>IF($C198&lt;=Entradas!$E$74,"",E198-AVERAGE(E:E))</f>
        <v>-0.36942350367132532</v>
      </c>
      <c r="K198" s="79">
        <f>IF($C198&lt;=Entradas!$E$74,"",J198^2)</f>
        <v>0.13647372506479771</v>
      </c>
      <c r="L198" s="79">
        <f>IF($C198&lt;=Entradas!$E$74,"",G198*J198)</f>
        <v>0.10286913418067493</v>
      </c>
      <c r="M198" s="40"/>
    </row>
    <row r="199" spans="2:13" x14ac:dyDescent="0.3">
      <c r="B199" s="39"/>
      <c r="C199" s="75">
        <v>194</v>
      </c>
      <c r="D199" s="111">
        <f>IF($C199&lt;=Entradas!$E$74,"",Observaciones!I199)</f>
        <v>0.49855405674293762</v>
      </c>
      <c r="E199" s="111">
        <f>IF($C199&lt;=Entradas!$E$74,"",Cálculos!AR200)</f>
        <v>0.45625191678437865</v>
      </c>
      <c r="F199" s="79">
        <f>IF($C199&lt;=Entradas!$E$74,"",D199-E199)</f>
        <v>4.2302139958558971E-2</v>
      </c>
      <c r="G199" s="79">
        <f>IF($C199&lt;=Entradas!$E$74,"",D199-AVERAGE(D:D))</f>
        <v>-0.28429756476864032</v>
      </c>
      <c r="H199" s="79">
        <f>IF($C199&lt;=Entradas!$E$74,"",F199^2)</f>
        <v>1.7894710450735115E-3</v>
      </c>
      <c r="I199" s="79">
        <f>IF($C199&lt;=Entradas!$E$74,"",G199^2)</f>
        <v>8.0825105333379235E-2</v>
      </c>
      <c r="J199" s="79">
        <f>IF($C199&lt;=Entradas!$E$74,"",E199-AVERAGE(E:E))</f>
        <v>-0.37465570291219713</v>
      </c>
      <c r="K199" s="79">
        <f>IF($C199&lt;=Entradas!$E$74,"",J199^2)</f>
        <v>0.14036689572463251</v>
      </c>
      <c r="L199" s="79">
        <f>IF($C199&lt;=Entradas!$E$74,"",G199*J199)</f>
        <v>0.10651370396462083</v>
      </c>
      <c r="M199" s="40"/>
    </row>
    <row r="200" spans="2:13" x14ac:dyDescent="0.3">
      <c r="B200" s="39"/>
      <c r="C200" s="75">
        <v>195</v>
      </c>
      <c r="D200" s="111">
        <f>IF($C200&lt;=Entradas!$E$74,"",Observaciones!I200)</f>
        <v>0.49289427782567596</v>
      </c>
      <c r="E200" s="111">
        <f>IF($C200&lt;=Entradas!$E$74,"",Cálculos!AR201)</f>
        <v>0.45119391776722761</v>
      </c>
      <c r="F200" s="79">
        <f>IF($C200&lt;=Entradas!$E$74,"",D200-E200)</f>
        <v>4.1700360058448349E-2</v>
      </c>
      <c r="G200" s="79">
        <f>IF($C200&lt;=Entradas!$E$74,"",D200-AVERAGE(D:D))</f>
        <v>-0.28995734368590198</v>
      </c>
      <c r="H200" s="79">
        <f>IF($C200&lt;=Entradas!$E$74,"",F200^2)</f>
        <v>1.7389200290042345E-3</v>
      </c>
      <c r="I200" s="79">
        <f>IF($C200&lt;=Entradas!$E$74,"",G200^2)</f>
        <v>8.4075261157384285E-2</v>
      </c>
      <c r="J200" s="79">
        <f>IF($C200&lt;=Entradas!$E$74,"",E200-AVERAGE(E:E))</f>
        <v>-0.37971370192934817</v>
      </c>
      <c r="K200" s="79">
        <f>IF($C200&lt;=Entradas!$E$74,"",J200^2)</f>
        <v>0.14418249543288986</v>
      </c>
      <c r="L200" s="79">
        <f>IF($C200&lt;=Entradas!$E$74,"",G200*J200)</f>
        <v>0.11010077637257415</v>
      </c>
      <c r="M200" s="40"/>
    </row>
    <row r="201" spans="2:13" x14ac:dyDescent="0.3">
      <c r="B201" s="39"/>
      <c r="C201" s="75">
        <v>196</v>
      </c>
      <c r="D201" s="111">
        <f>IF($C201&lt;=Entradas!$E$74,"",Observaciones!I201)</f>
        <v>0.48731968041627505</v>
      </c>
      <c r="E201" s="111">
        <f>IF($C201&lt;=Entradas!$E$74,"",Cálculos!AR202)</f>
        <v>0.44621296726558596</v>
      </c>
      <c r="F201" s="79">
        <f>IF($C201&lt;=Entradas!$E$74,"",D201-E201)</f>
        <v>4.1106713150689089E-2</v>
      </c>
      <c r="G201" s="79">
        <f>IF($C201&lt;=Entradas!$E$74,"",D201-AVERAGE(D:D))</f>
        <v>-0.2955319410953029</v>
      </c>
      <c r="H201" s="79">
        <f>IF($C201&lt;=Entradas!$E$74,"",F201^2)</f>
        <v>1.6897618660530354E-3</v>
      </c>
      <c r="I201" s="79">
        <f>IF($C201&lt;=Entradas!$E$74,"",G201^2)</f>
        <v>8.7339128207557584E-2</v>
      </c>
      <c r="J201" s="79">
        <f>IF($C201&lt;=Entradas!$E$74,"",E201-AVERAGE(E:E))</f>
        <v>-0.38469465243098983</v>
      </c>
      <c r="K201" s="79">
        <f>IF($C201&lt;=Entradas!$E$74,"",J201^2)</f>
        <v>0.14798997560900007</v>
      </c>
      <c r="L201" s="79">
        <f>IF($C201&lt;=Entradas!$E$74,"",G201*J201)</f>
        <v>0.1136895573619133</v>
      </c>
      <c r="M201" s="40"/>
    </row>
    <row r="202" spans="2:13" x14ac:dyDescent="0.3">
      <c r="B202" s="39"/>
      <c r="C202" s="75">
        <v>197</v>
      </c>
      <c r="D202" s="111">
        <f>IF($C202&lt;=Entradas!$E$74,"",Observaciones!I202)</f>
        <v>0.48181397074256777</v>
      </c>
      <c r="E202" s="111">
        <f>IF($C202&lt;=Entradas!$E$74,"",Cálculos!AR203)</f>
        <v>0.44129236507578584</v>
      </c>
      <c r="F202" s="79">
        <f>IF($C202&lt;=Entradas!$E$74,"",D202-E202)</f>
        <v>4.0521605666781924E-2</v>
      </c>
      <c r="G202" s="79">
        <f>IF($C202&lt;=Entradas!$E$74,"",D202-AVERAGE(D:D))</f>
        <v>-0.30103765076901018</v>
      </c>
      <c r="H202" s="79">
        <f>IF($C202&lt;=Entradas!$E$74,"",F202^2)</f>
        <v>1.6420005258141728E-3</v>
      </c>
      <c r="I202" s="79">
        <f>IF($C202&lt;=Entradas!$E$74,"",G202^2)</f>
        <v>9.0623667180524531E-2</v>
      </c>
      <c r="J202" s="79">
        <f>IF($C202&lt;=Entradas!$E$74,"",E202-AVERAGE(E:E))</f>
        <v>-0.38961525462078994</v>
      </c>
      <c r="K202" s="79">
        <f>IF($C202&lt;=Entradas!$E$74,"",J202^2)</f>
        <v>0.15180004663322297</v>
      </c>
      <c r="L202" s="79">
        <f>IF($C202&lt;=Entradas!$E$74,"",G202*J202)</f>
        <v>0.11728886095481234</v>
      </c>
      <c r="M202" s="40"/>
    </row>
    <row r="203" spans="2:13" x14ac:dyDescent="0.3">
      <c r="B203" s="39"/>
      <c r="C203" s="75">
        <v>198</v>
      </c>
      <c r="D203" s="111">
        <f>IF($C203&lt;=Entradas!$E$74,"",Observaciones!I203)</f>
        <v>0.47637376680659005</v>
      </c>
      <c r="E203" s="111">
        <f>IF($C203&lt;=Entradas!$E$74,"",Cálculos!AR204)</f>
        <v>0.43642876813115566</v>
      </c>
      <c r="F203" s="79">
        <f>IF($C203&lt;=Entradas!$E$74,"",D203-E203)</f>
        <v>3.9944998675434384E-2</v>
      </c>
      <c r="G203" s="79">
        <f>IF($C203&lt;=Entradas!$E$74,"",D203-AVERAGE(D:D))</f>
        <v>-0.3064778547049879</v>
      </c>
      <c r="H203" s="79">
        <f>IF($C203&lt;=Entradas!$E$74,"",F203^2)</f>
        <v>1.5956029191804546E-3</v>
      </c>
      <c r="I203" s="79">
        <f>IF($C203&lt;=Entradas!$E$74,"",G203^2)</f>
        <v>9.3928675424571673E-2</v>
      </c>
      <c r="J203" s="79">
        <f>IF($C203&lt;=Entradas!$E$74,"",E203-AVERAGE(E:E))</f>
        <v>-0.39447885156542012</v>
      </c>
      <c r="K203" s="79">
        <f>IF($C203&lt;=Entradas!$E$74,"",J203^2)</f>
        <v>0.15561356433237275</v>
      </c>
      <c r="L203" s="79">
        <f>IF($C203&lt;=Entradas!$E$74,"",G203*J203)</f>
        <v>0.12089903215425732</v>
      </c>
      <c r="M203" s="40"/>
    </row>
    <row r="204" spans="2:13" x14ac:dyDescent="0.3">
      <c r="B204" s="39"/>
      <c r="C204" s="75">
        <v>199</v>
      </c>
      <c r="D204" s="111">
        <f>IF($C204&lt;=Entradas!$E$74,"",Observaciones!I204)</f>
        <v>0.47236038479014719</v>
      </c>
      <c r="E204" s="111">
        <f>IF($C204&lt;=Entradas!$E$74,"",Cálculos!AR205)</f>
        <v>0.43298360385546181</v>
      </c>
      <c r="F204" s="79">
        <f>IF($C204&lt;=Entradas!$E$74,"",D204-E204)</f>
        <v>3.9376780934685385E-2</v>
      </c>
      <c r="G204" s="79">
        <f>IF($C204&lt;=Entradas!$E$74,"",D204-AVERAGE(D:D))</f>
        <v>-0.31049123672143075</v>
      </c>
      <c r="H204" s="79">
        <f>IF($C204&lt;=Entradas!$E$74,"",F204^2)</f>
        <v>1.5505308767782024E-3</v>
      </c>
      <c r="I204" s="79">
        <f>IF($C204&lt;=Entradas!$E$74,"",G204^2)</f>
        <v>9.6404808080803553E-2</v>
      </c>
      <c r="J204" s="79">
        <f>IF($C204&lt;=Entradas!$E$74,"",E204-AVERAGE(E:E))</f>
        <v>-0.39792401584111398</v>
      </c>
      <c r="K204" s="79">
        <f>IF($C204&lt;=Entradas!$E$74,"",J204^2)</f>
        <v>0.15834352238311913</v>
      </c>
      <c r="L204" s="79">
        <f>IF($C204&lt;=Entradas!$E$74,"",G204*J204)</f>
        <v>0.12355191979966568</v>
      </c>
      <c r="M204" s="40"/>
    </row>
    <row r="205" spans="2:13" x14ac:dyDescent="0.3">
      <c r="B205" s="39"/>
      <c r="C205" s="75">
        <v>200</v>
      </c>
      <c r="D205" s="111">
        <f>IF($C205&lt;=Entradas!$E$74,"",Observaciones!I205)</f>
        <v>0.47823024091191901</v>
      </c>
      <c r="E205" s="111">
        <f>IF($C205&lt;=Entradas!$E$74,"",Cálculos!AR206)</f>
        <v>0.44074209449139901</v>
      </c>
      <c r="F205" s="79">
        <f>IF($C205&lt;=Entradas!$E$74,"",D205-E205)</f>
        <v>3.7488146420520008E-2</v>
      </c>
      <c r="G205" s="79">
        <f>IF($C205&lt;=Entradas!$E$74,"",D205-AVERAGE(D:D))</f>
        <v>-0.30462138059965893</v>
      </c>
      <c r="H205" s="79">
        <f>IF($C205&lt;=Entradas!$E$74,"",F205^2)</f>
        <v>1.4053611220463471E-3</v>
      </c>
      <c r="I205" s="79">
        <f>IF($C205&lt;=Entradas!$E$74,"",G205^2)</f>
        <v>9.2794185518442263E-2</v>
      </c>
      <c r="J205" s="79">
        <f>IF($C205&lt;=Entradas!$E$74,"",E205-AVERAGE(E:E))</f>
        <v>-0.39016552520517678</v>
      </c>
      <c r="K205" s="79">
        <f>IF($C205&lt;=Entradas!$E$74,"",J205^2)</f>
        <v>0.15222913705863145</v>
      </c>
      <c r="L205" s="79">
        <f>IF($C205&lt;=Entradas!$E$74,"",G205*J205)</f>
        <v>0.11885276095039198</v>
      </c>
      <c r="M205" s="40"/>
    </row>
    <row r="206" spans="2:13" x14ac:dyDescent="0.3">
      <c r="B206" s="39"/>
      <c r="C206" s="75">
        <v>201</v>
      </c>
      <c r="D206" s="111">
        <f>IF($C206&lt;=Entradas!$E$74,"",Observaciones!I206)</f>
        <v>0.64535181915131179</v>
      </c>
      <c r="E206" s="111">
        <f>IF($C206&lt;=Entradas!$E$74,"",Cálculos!AR207)</f>
        <v>0.62291768804422198</v>
      </c>
      <c r="F206" s="79">
        <f>IF($C206&lt;=Entradas!$E$74,"",D206-E206)</f>
        <v>2.2434131107089805E-2</v>
      </c>
      <c r="G206" s="79">
        <f>IF($C206&lt;=Entradas!$E$74,"",D206-AVERAGE(D:D))</f>
        <v>-0.13749980236026615</v>
      </c>
      <c r="H206" s="79">
        <f>IF($C206&lt;=Entradas!$E$74,"",F206^2)</f>
        <v>5.0329023853009443E-4</v>
      </c>
      <c r="I206" s="79">
        <f>IF($C206&lt;=Entradas!$E$74,"",G206^2)</f>
        <v>1.8906195649112254E-2</v>
      </c>
      <c r="J206" s="79">
        <f>IF($C206&lt;=Entradas!$E$74,"",E206-AVERAGE(E:E))</f>
        <v>-0.2079899316523538</v>
      </c>
      <c r="K206" s="79">
        <f>IF($C206&lt;=Entradas!$E$74,"",J206^2)</f>
        <v>4.3259811668750807E-2</v>
      </c>
      <c r="L206" s="79">
        <f>IF($C206&lt;=Entradas!$E$74,"",G206*J206)</f>
        <v>2.8598574495123912E-2</v>
      </c>
      <c r="M206" s="40"/>
    </row>
    <row r="207" spans="2:13" x14ac:dyDescent="0.3">
      <c r="B207" s="39"/>
      <c r="C207" s="75">
        <v>202</v>
      </c>
      <c r="D207" s="111">
        <f>IF($C207&lt;=Entradas!$E$74,"",Observaciones!I207)</f>
        <v>0.81027909226538741</v>
      </c>
      <c r="E207" s="111">
        <f>IF($C207&lt;=Entradas!$E$74,"",Cálculos!AR208)</f>
        <v>0.81524995786622623</v>
      </c>
      <c r="F207" s="79">
        <f>IF($C207&lt;=Entradas!$E$74,"",D207-E207)</f>
        <v>-4.9708656008388141E-3</v>
      </c>
      <c r="G207" s="79">
        <f>IF($C207&lt;=Entradas!$E$74,"",D207-AVERAGE(D:D))</f>
        <v>2.7427470753809469E-2</v>
      </c>
      <c r="H207" s="79">
        <f>IF($C207&lt;=Entradas!$E$74,"",F207^2)</f>
        <v>2.4709504821602625E-5</v>
      </c>
      <c r="I207" s="79">
        <f>IF($C207&lt;=Entradas!$E$74,"",G207^2)</f>
        <v>7.5226615195107371E-4</v>
      </c>
      <c r="J207" s="79">
        <f>IF($C207&lt;=Entradas!$E$74,"",E207-AVERAGE(E:E))</f>
        <v>-1.5657661830349556E-2</v>
      </c>
      <c r="K207" s="79">
        <f>IF($C207&lt;=Entradas!$E$74,"",J207^2)</f>
        <v>2.4516237399358539E-4</v>
      </c>
      <c r="L207" s="79">
        <f>IF($C207&lt;=Entradas!$E$74,"",G207*J207)</f>
        <v>-4.2945006192495128E-4</v>
      </c>
      <c r="M207" s="40"/>
    </row>
    <row r="208" spans="2:13" x14ac:dyDescent="0.3">
      <c r="B208" s="39"/>
      <c r="C208" s="75">
        <v>203</v>
      </c>
      <c r="D208" s="111">
        <f>IF($C208&lt;=Entradas!$E$74,"",Observaciones!I208)</f>
        <v>0.71458746562592157</v>
      </c>
      <c r="E208" s="111">
        <f>IF($C208&lt;=Entradas!$E$74,"",Cálculos!AR209)</f>
        <v>0.68000238648575484</v>
      </c>
      <c r="F208" s="79">
        <f>IF($C208&lt;=Entradas!$E$74,"",D208-E208)</f>
        <v>3.458507914016673E-2</v>
      </c>
      <c r="G208" s="79">
        <f>IF($C208&lt;=Entradas!$E$74,"",D208-AVERAGE(D:D))</f>
        <v>-6.8264155885656375E-2</v>
      </c>
      <c r="H208" s="79">
        <f>IF($C208&lt;=Entradas!$E$74,"",F208^2)</f>
        <v>1.1961276991315959E-3</v>
      </c>
      <c r="I208" s="79">
        <f>IF($C208&lt;=Entradas!$E$74,"",G208^2)</f>
        <v>4.6599949787811939E-3</v>
      </c>
      <c r="J208" s="79">
        <f>IF($C208&lt;=Entradas!$E$74,"",E208-AVERAGE(E:E))</f>
        <v>-0.15090523321082094</v>
      </c>
      <c r="K208" s="79">
        <f>IF($C208&lt;=Entradas!$E$74,"",J208^2)</f>
        <v>2.2772389410412257E-2</v>
      </c>
      <c r="L208" s="79">
        <f>IF($C208&lt;=Entradas!$E$74,"",G208*J208)</f>
        <v>1.0301418363864809E-2</v>
      </c>
      <c r="M208" s="40"/>
    </row>
    <row r="209" spans="2:13" x14ac:dyDescent="0.3">
      <c r="B209" s="39"/>
      <c r="C209" s="75">
        <v>204</v>
      </c>
      <c r="D209" s="111">
        <f>IF($C209&lt;=Entradas!$E$74,"",Observaciones!I209)</f>
        <v>0.65661176177431324</v>
      </c>
      <c r="E209" s="111">
        <f>IF($C209&lt;=Entradas!$E$74,"",Cálculos!AR210)</f>
        <v>0.62379701186512981</v>
      </c>
      <c r="F209" s="79">
        <f>IF($C209&lt;=Entradas!$E$74,"",D209-E209)</f>
        <v>3.2814749909183427E-2</v>
      </c>
      <c r="G209" s="79">
        <f>IF($C209&lt;=Entradas!$E$74,"",D209-AVERAGE(D:D))</f>
        <v>-0.1262398597372647</v>
      </c>
      <c r="H209" s="79">
        <f>IF($C209&lt;=Entradas!$E$74,"",F209^2)</f>
        <v>1.0768078116022537E-3</v>
      </c>
      <c r="I209" s="79">
        <f>IF($C209&lt;=Entradas!$E$74,"",G209^2)</f>
        <v>1.5936502186484267E-2</v>
      </c>
      <c r="J209" s="79">
        <f>IF($C209&lt;=Entradas!$E$74,"",E209-AVERAGE(E:E))</f>
        <v>-0.20711060783144597</v>
      </c>
      <c r="K209" s="79">
        <f>IF($C209&lt;=Entradas!$E$74,"",J209^2)</f>
        <v>4.2894803876311012E-2</v>
      </c>
      <c r="L209" s="79">
        <f>IF($C209&lt;=Entradas!$E$74,"",G209*J209)</f>
        <v>2.6145614082741377E-2</v>
      </c>
      <c r="M209" s="40"/>
    </row>
    <row r="210" spans="2:13" x14ac:dyDescent="0.3">
      <c r="B210" s="39"/>
      <c r="C210" s="75">
        <v>205</v>
      </c>
      <c r="D210" s="111">
        <f>IF($C210&lt;=Entradas!$E$74,"",Observaciones!I210)</f>
        <v>0.59939286502954536</v>
      </c>
      <c r="E210" s="111">
        <f>IF($C210&lt;=Entradas!$E$74,"",Cálculos!AR211)</f>
        <v>0.56833319378616831</v>
      </c>
      <c r="F210" s="79">
        <f>IF($C210&lt;=Entradas!$E$74,"",D210-E210)</f>
        <v>3.1059671243377052E-2</v>
      </c>
      <c r="G210" s="79">
        <f>IF($C210&lt;=Entradas!$E$74,"",D210-AVERAGE(D:D))</f>
        <v>-0.18345875648203258</v>
      </c>
      <c r="H210" s="79">
        <f>IF($C210&lt;=Entradas!$E$74,"",F210^2)</f>
        <v>9.6470317774666333E-4</v>
      </c>
      <c r="I210" s="79">
        <f>IF($C210&lt;=Entradas!$E$74,"",G210^2)</f>
        <v>3.3657115329933734E-2</v>
      </c>
      <c r="J210" s="79">
        <f>IF($C210&lt;=Entradas!$E$74,"",E210-AVERAGE(E:E))</f>
        <v>-0.26257442591040747</v>
      </c>
      <c r="K210" s="79">
        <f>IF($C210&lt;=Entradas!$E$74,"",J210^2)</f>
        <v>6.8945329142180059E-2</v>
      </c>
      <c r="L210" s="79">
        <f>IF($C210&lt;=Entradas!$E$74,"",G210*J210)</f>
        <v>4.8171577661506954E-2</v>
      </c>
      <c r="M210" s="40"/>
    </row>
    <row r="211" spans="2:13" x14ac:dyDescent="0.3">
      <c r="B211" s="39"/>
      <c r="C211" s="75">
        <v>206</v>
      </c>
      <c r="D211" s="111">
        <f>IF($C211&lt;=Entradas!$E$74,"",Observaciones!I211)</f>
        <v>0.54378864174426755</v>
      </c>
      <c r="E211" s="111">
        <f>IF($C211&lt;=Entradas!$E$74,"",Cálculos!AR212)</f>
        <v>0.51444184361657741</v>
      </c>
      <c r="F211" s="79">
        <f>IF($C211&lt;=Entradas!$E$74,"",D211-E211)</f>
        <v>2.9346798127690144E-2</v>
      </c>
      <c r="G211" s="79">
        <f>IF($C211&lt;=Entradas!$E$74,"",D211-AVERAGE(D:D))</f>
        <v>-0.23906297976731039</v>
      </c>
      <c r="H211" s="79">
        <f>IF($C211&lt;=Entradas!$E$74,"",F211^2)</f>
        <v>8.6123456034739772E-4</v>
      </c>
      <c r="I211" s="79">
        <f>IF($C211&lt;=Entradas!$E$74,"",G211^2)</f>
        <v>5.7151108295225454E-2</v>
      </c>
      <c r="J211" s="79">
        <f>IF($C211&lt;=Entradas!$E$74,"",E211-AVERAGE(E:E))</f>
        <v>-0.31646577607999837</v>
      </c>
      <c r="K211" s="79">
        <f>IF($C211&lt;=Entradas!$E$74,"",J211^2)</f>
        <v>0.10015058742991567</v>
      </c>
      <c r="L211" s="79">
        <f>IF($C211&lt;=Entradas!$E$74,"",G211*J211)</f>
        <v>7.5655251424058836E-2</v>
      </c>
      <c r="M211" s="40"/>
    </row>
    <row r="212" spans="2:13" x14ac:dyDescent="0.3">
      <c r="B212" s="39"/>
      <c r="C212" s="75">
        <v>207</v>
      </c>
      <c r="D212" s="111">
        <f>IF($C212&lt;=Entradas!$E$74,"",Observaciones!I212)</f>
        <v>0.49100913317253891</v>
      </c>
      <c r="E212" s="111">
        <f>IF($C212&lt;=Entradas!$E$74,"",Cálculos!AR213)</f>
        <v>0.46329515798859455</v>
      </c>
      <c r="F212" s="79">
        <f>IF($C212&lt;=Entradas!$E$74,"",D212-E212)</f>
        <v>2.7713975183944362E-2</v>
      </c>
      <c r="G212" s="79">
        <f>IF($C212&lt;=Entradas!$E$74,"",D212-AVERAGE(D:D))</f>
        <v>-0.29184248833903903</v>
      </c>
      <c r="H212" s="79">
        <f>IF($C212&lt;=Entradas!$E$74,"",F212^2)</f>
        <v>7.6806442049628389E-4</v>
      </c>
      <c r="I212" s="79">
        <f>IF($C212&lt;=Entradas!$E$74,"",G212^2)</f>
        <v>8.5172037999922137E-2</v>
      </c>
      <c r="J212" s="79">
        <f>IF($C212&lt;=Entradas!$E$74,"",E212-AVERAGE(E:E))</f>
        <v>-0.36761246170798123</v>
      </c>
      <c r="K212" s="79">
        <f>IF($C212&lt;=Entradas!$E$74,"",J212^2)</f>
        <v>0.13513892200300195</v>
      </c>
      <c r="L212" s="79">
        <f>IF($C212&lt;=Entradas!$E$74,"",G212*J212)</f>
        <v>0.10728493556929694</v>
      </c>
      <c r="M212" s="40"/>
    </row>
    <row r="213" spans="2:13" x14ac:dyDescent="0.3">
      <c r="B213" s="39"/>
      <c r="C213" s="75">
        <v>208</v>
      </c>
      <c r="D213" s="111">
        <f>IF($C213&lt;=Entradas!$E$74,"",Observaciones!I213)</f>
        <v>0.43979765783059283</v>
      </c>
      <c r="E213" s="111">
        <f>IF($C213&lt;=Entradas!$E$74,"",Cálculos!AR214)</f>
        <v>0.41367501686759112</v>
      </c>
      <c r="F213" s="79">
        <f>IF($C213&lt;=Entradas!$E$74,"",D213-E213)</f>
        <v>2.6122640963001709E-2</v>
      </c>
      <c r="G213" s="79">
        <f>IF($C213&lt;=Entradas!$E$74,"",D213-AVERAGE(D:D))</f>
        <v>-0.34305396368098512</v>
      </c>
      <c r="H213" s="79">
        <f>IF($C213&lt;=Entradas!$E$74,"",F213^2)</f>
        <v>6.8239237088189484E-4</v>
      </c>
      <c r="I213" s="79">
        <f>IF($C213&lt;=Entradas!$E$74,"",G213^2)</f>
        <v>0.11768602199723466</v>
      </c>
      <c r="J213" s="79">
        <f>IF($C213&lt;=Entradas!$E$74,"",E213-AVERAGE(E:E))</f>
        <v>-0.41723260282898467</v>
      </c>
      <c r="K213" s="79">
        <f>IF($C213&lt;=Entradas!$E$74,"",J213^2)</f>
        <v>0.17408304486344928</v>
      </c>
      <c r="L213" s="79">
        <f>IF($C213&lt;=Entradas!$E$74,"",G213*J213)</f>
        <v>0.14313329817741741</v>
      </c>
      <c r="M213" s="40"/>
    </row>
    <row r="214" spans="2:13" x14ac:dyDescent="0.3">
      <c r="B214" s="39"/>
      <c r="C214" s="75">
        <v>209</v>
      </c>
      <c r="D214" s="111">
        <f>IF($C214&lt;=Entradas!$E$74,"",Observaciones!I214)</f>
        <v>0.42374949560197905</v>
      </c>
      <c r="E214" s="111">
        <f>IF($C214&lt;=Entradas!$E$74,"",Cálculos!AR215)</f>
        <v>0.39027294868030371</v>
      </c>
      <c r="F214" s="79">
        <f>IF($C214&lt;=Entradas!$E$74,"",D214-E214)</f>
        <v>3.3476546921675343E-2</v>
      </c>
      <c r="G214" s="79">
        <f>IF($C214&lt;=Entradas!$E$74,"",D214-AVERAGE(D:D))</f>
        <v>-0.35910212590959889</v>
      </c>
      <c r="H214" s="79">
        <f>IF($C214&lt;=Entradas!$E$74,"",F214^2)</f>
        <v>1.1206791937991309E-3</v>
      </c>
      <c r="I214" s="79">
        <f>IF($C214&lt;=Entradas!$E$74,"",G214^2)</f>
        <v>0.12895433683279342</v>
      </c>
      <c r="J214" s="79">
        <f>IF($C214&lt;=Entradas!$E$74,"",E214-AVERAGE(E:E))</f>
        <v>-0.44063467101627207</v>
      </c>
      <c r="K214" s="79">
        <f>IF($C214&lt;=Entradas!$E$74,"",J214^2)</f>
        <v>0.19415891330161833</v>
      </c>
      <c r="L214" s="79">
        <f>IF($C214&lt;=Entradas!$E$74,"",G214*J214)</f>
        <v>0.15823284711142002</v>
      </c>
      <c r="M214" s="40"/>
    </row>
    <row r="215" spans="2:13" x14ac:dyDescent="0.3">
      <c r="B215" s="39"/>
      <c r="C215" s="75">
        <v>210</v>
      </c>
      <c r="D215" s="111">
        <f>IF($C215&lt;=Entradas!$E$74,"",Observaciones!I215)</f>
        <v>0.41714742716992165</v>
      </c>
      <c r="E215" s="111">
        <f>IF($C215&lt;=Entradas!$E$74,"",Cálculos!AR216)</f>
        <v>0.38286442528620362</v>
      </c>
      <c r="F215" s="79">
        <f>IF($C215&lt;=Entradas!$E$74,"",D215-E215)</f>
        <v>3.4283001883718023E-2</v>
      </c>
      <c r="G215" s="79">
        <f>IF($C215&lt;=Entradas!$E$74,"",D215-AVERAGE(D:D))</f>
        <v>-0.3657041943416563</v>
      </c>
      <c r="H215" s="79">
        <f>IF($C215&lt;=Entradas!$E$74,"",F215^2)</f>
        <v>1.1753242181590136E-3</v>
      </c>
      <c r="I215" s="79">
        <f>IF($C215&lt;=Entradas!$E$74,"",G215^2)</f>
        <v>0.13373955775907992</v>
      </c>
      <c r="J215" s="79">
        <f>IF($C215&lt;=Entradas!$E$74,"",E215-AVERAGE(E:E))</f>
        <v>-0.44804319441037216</v>
      </c>
      <c r="K215" s="79">
        <f>IF($C215&lt;=Entradas!$E$74,"",J215^2)</f>
        <v>0.20074270405745054</v>
      </c>
      <c r="L215" s="79">
        <f>IF($C215&lt;=Entradas!$E$74,"",G215*J215)</f>
        <v>0.16385127544210723</v>
      </c>
      <c r="M215" s="40"/>
    </row>
    <row r="216" spans="2:13" x14ac:dyDescent="0.3">
      <c r="B216" s="39"/>
      <c r="C216" s="75">
        <v>211</v>
      </c>
      <c r="D216" s="111">
        <f>IF($C216&lt;=Entradas!$E$74,"",Observaciones!I216)</f>
        <v>0.41215900240862818</v>
      </c>
      <c r="E216" s="111">
        <f>IF($C216&lt;=Entradas!$E$74,"",Cálculos!AR217)</f>
        <v>0.37814999163687918</v>
      </c>
      <c r="F216" s="79">
        <f>IF($C216&lt;=Entradas!$E$74,"",D216-E216)</f>
        <v>3.4009010771749004E-2</v>
      </c>
      <c r="G216" s="79">
        <f>IF($C216&lt;=Entradas!$E$74,"",D216-AVERAGE(D:D))</f>
        <v>-0.37069261910294976</v>
      </c>
      <c r="H216" s="79">
        <f>IF($C216&lt;=Entradas!$E$74,"",F216^2)</f>
        <v>1.1566128136729398E-3</v>
      </c>
      <c r="I216" s="79">
        <f>IF($C216&lt;=Entradas!$E$74,"",G216^2)</f>
        <v>0.13741301785740459</v>
      </c>
      <c r="J216" s="79">
        <f>IF($C216&lt;=Entradas!$E$74,"",E216-AVERAGE(E:E))</f>
        <v>-0.4527576280596966</v>
      </c>
      <c r="K216" s="79">
        <f>IF($C216&lt;=Entradas!$E$74,"",J216^2)</f>
        <v>0.20498946976624258</v>
      </c>
      <c r="L216" s="79">
        <f>IF($C216&lt;=Entradas!$E$74,"",G216*J216)</f>
        <v>0.16783391096428812</v>
      </c>
      <c r="M216" s="40"/>
    </row>
    <row r="217" spans="2:13" x14ac:dyDescent="0.3">
      <c r="B217" s="39"/>
      <c r="C217" s="75">
        <v>212</v>
      </c>
      <c r="D217" s="111">
        <f>IF($C217&lt;=Entradas!$E$74,"",Observaciones!I217)</f>
        <v>0.40748396532594028</v>
      </c>
      <c r="E217" s="111">
        <f>IF($C217&lt;=Entradas!$E$74,"",Cálculos!AR218)</f>
        <v>0.37392230586776742</v>
      </c>
      <c r="F217" s="79">
        <f>IF($C217&lt;=Entradas!$E$74,"",D217-E217)</f>
        <v>3.3561659458172854E-2</v>
      </c>
      <c r="G217" s="79">
        <f>IF($C217&lt;=Entradas!$E$74,"",D217-AVERAGE(D:D))</f>
        <v>-0.37536765618563767</v>
      </c>
      <c r="H217" s="79">
        <f>IF($C217&lt;=Entradas!$E$74,"",F217^2)</f>
        <v>1.1263849855863634E-3</v>
      </c>
      <c r="I217" s="79">
        <f>IF($C217&lt;=Entradas!$E$74,"",G217^2)</f>
        <v>0.1409008773102991</v>
      </c>
      <c r="J217" s="79">
        <f>IF($C217&lt;=Entradas!$E$74,"",E217-AVERAGE(E:E))</f>
        <v>-0.45698531382880836</v>
      </c>
      <c r="K217" s="79">
        <f>IF($C217&lt;=Entradas!$E$74,"",J217^2)</f>
        <v>0.20883557705521447</v>
      </c>
      <c r="L217" s="79">
        <f>IF($C217&lt;=Entradas!$E$74,"",G217*J217)</f>
        <v>0.17153750616317787</v>
      </c>
      <c r="M217" s="40"/>
    </row>
    <row r="218" spans="2:13" x14ac:dyDescent="0.3">
      <c r="B218" s="39"/>
      <c r="C218" s="75">
        <v>213</v>
      </c>
      <c r="D218" s="111">
        <f>IF($C218&lt;=Entradas!$E$74,"",Observaciones!I218)</f>
        <v>0.40290599556483792</v>
      </c>
      <c r="E218" s="111">
        <f>IF($C218&lt;=Entradas!$E$74,"",Cálculos!AR219)</f>
        <v>0.3698146166489088</v>
      </c>
      <c r="F218" s="79">
        <f>IF($C218&lt;=Entradas!$E$74,"",D218-E218)</f>
        <v>3.3091378915929115E-2</v>
      </c>
      <c r="G218" s="79">
        <f>IF($C218&lt;=Entradas!$E$74,"",D218-AVERAGE(D:D))</f>
        <v>-0.37994562594674003</v>
      </c>
      <c r="H218" s="79">
        <f>IF($C218&lt;=Entradas!$E$74,"",F218^2)</f>
        <v>1.095039358557598E-3</v>
      </c>
      <c r="I218" s="79">
        <f>IF($C218&lt;=Entradas!$E$74,"",G218^2)</f>
        <v>0.14435867867606009</v>
      </c>
      <c r="J218" s="79">
        <f>IF($C218&lt;=Entradas!$E$74,"",E218-AVERAGE(E:E))</f>
        <v>-0.46109300304766698</v>
      </c>
      <c r="K218" s="79">
        <f>IF($C218&lt;=Entradas!$E$74,"",J218^2)</f>
        <v>0.21260675745951582</v>
      </c>
      <c r="L218" s="79">
        <f>IF($C218&lt;=Entradas!$E$74,"",G218*J218)</f>
        <v>0.17519026966260795</v>
      </c>
      <c r="M218" s="40"/>
    </row>
    <row r="219" spans="2:13" x14ac:dyDescent="0.3">
      <c r="B219" s="39"/>
      <c r="C219" s="75">
        <v>214</v>
      </c>
      <c r="D219" s="111">
        <f>IF($C219&lt;=Entradas!$E$74,"",Observaciones!I219)</f>
        <v>0.40111373797668731</v>
      </c>
      <c r="E219" s="111">
        <f>IF($C219&lt;=Entradas!$E$74,"",Cálculos!AR220)</f>
        <v>0.36849069308708715</v>
      </c>
      <c r="F219" s="79">
        <f>IF($C219&lt;=Entradas!$E$74,"",D219-E219)</f>
        <v>3.2623044889600161E-2</v>
      </c>
      <c r="G219" s="79">
        <f>IF($C219&lt;=Entradas!$E$74,"",D219-AVERAGE(D:D))</f>
        <v>-0.38173788353489063</v>
      </c>
      <c r="H219" s="79">
        <f>IF($C219&lt;=Entradas!$E$74,"",F219^2)</f>
        <v>1.0642630578688672E-3</v>
      </c>
      <c r="I219" s="79">
        <f>IF($C219&lt;=Entradas!$E$74,"",G219^2)</f>
        <v>0.14572381172569773</v>
      </c>
      <c r="J219" s="79">
        <f>IF($C219&lt;=Entradas!$E$74,"",E219-AVERAGE(E:E))</f>
        <v>-0.46241692660948863</v>
      </c>
      <c r="K219" s="79">
        <f>IF($C219&lt;=Entradas!$E$74,"",J219^2)</f>
        <v>0.21382941401496519</v>
      </c>
      <c r="L219" s="79">
        <f>IF($C219&lt;=Entradas!$E$74,"",G219*J219)</f>
        <v>0.17652205887461503</v>
      </c>
      <c r="M219" s="40"/>
    </row>
    <row r="220" spans="2:13" x14ac:dyDescent="0.3">
      <c r="B220" s="39"/>
      <c r="C220" s="75">
        <v>215</v>
      </c>
      <c r="D220" s="111">
        <f>IF($C220&lt;=Entradas!$E$74,"",Observaciones!I220)</f>
        <v>0.39437750905630753</v>
      </c>
      <c r="E220" s="111">
        <f>IF($C220&lt;=Entradas!$E$74,"",Cálculos!AR221)</f>
        <v>0.36221680881798557</v>
      </c>
      <c r="F220" s="79">
        <f>IF($C220&lt;=Entradas!$E$74,"",D220-E220)</f>
        <v>3.216070023832196E-2</v>
      </c>
      <c r="G220" s="79">
        <f>IF($C220&lt;=Entradas!$E$74,"",D220-AVERAGE(D:D))</f>
        <v>-0.38847411245527042</v>
      </c>
      <c r="H220" s="79">
        <f>IF($C220&lt;=Entradas!$E$74,"",F220^2)</f>
        <v>1.0343106398192023E-3</v>
      </c>
      <c r="I220" s="79">
        <f>IF($C220&lt;=Entradas!$E$74,"",G220^2)</f>
        <v>0.15091213604791009</v>
      </c>
      <c r="J220" s="79">
        <f>IF($C220&lt;=Entradas!$E$74,"",E220-AVERAGE(E:E))</f>
        <v>-0.46869081087859021</v>
      </c>
      <c r="K220" s="79">
        <f>IF($C220&lt;=Entradas!$E$74,"",J220^2)</f>
        <v>0.21967107620203041</v>
      </c>
      <c r="L220" s="79">
        <f>IF($C220&lt;=Entradas!$E$74,"",G220*J220)</f>
        <v>0.18207424677200135</v>
      </c>
      <c r="M220" s="40"/>
    </row>
    <row r="221" spans="2:13" x14ac:dyDescent="0.3">
      <c r="B221" s="39"/>
      <c r="C221" s="75">
        <v>216</v>
      </c>
      <c r="D221" s="111">
        <f>IF($C221&lt;=Entradas!$E$74,"",Observaciones!I221)</f>
        <v>0.38958941528297791</v>
      </c>
      <c r="E221" s="111">
        <f>IF($C221&lt;=Entradas!$E$74,"",Cálculos!AR222)</f>
        <v>0.35788448312545218</v>
      </c>
      <c r="F221" s="79">
        <f>IF($C221&lt;=Entradas!$E$74,"",D221-E221)</f>
        <v>3.1704932157525734E-2</v>
      </c>
      <c r="G221" s="79">
        <f>IF($C221&lt;=Entradas!$E$74,"",D221-AVERAGE(D:D))</f>
        <v>-0.39326220622860003</v>
      </c>
      <c r="H221" s="79">
        <f>IF($C221&lt;=Entradas!$E$74,"",F221^2)</f>
        <v>1.0052027231133094E-3</v>
      </c>
      <c r="I221" s="79">
        <f>IF($C221&lt;=Entradas!$E$74,"",G221^2)</f>
        <v>0.15465516284778594</v>
      </c>
      <c r="J221" s="79">
        <f>IF($C221&lt;=Entradas!$E$74,"",E221-AVERAGE(E:E))</f>
        <v>-0.4730231365711236</v>
      </c>
      <c r="K221" s="79">
        <f>IF($C221&lt;=Entradas!$E$74,"",J221^2)</f>
        <v>0.22375088773158386</v>
      </c>
      <c r="L221" s="79">
        <f>IF($C221&lt;=Entradas!$E$74,"",G221*J221)</f>
        <v>0.18602212228513246</v>
      </c>
      <c r="M221" s="40"/>
    </row>
    <row r="222" spans="2:13" x14ac:dyDescent="0.3">
      <c r="B222" s="39"/>
      <c r="C222" s="75">
        <v>217</v>
      </c>
      <c r="D222" s="111">
        <f>IF($C222&lt;=Entradas!$E$74,"",Observaciones!I222)</f>
        <v>0.38516748147923457</v>
      </c>
      <c r="E222" s="111">
        <f>IF($C222&lt;=Entradas!$E$74,"",Cálculos!AR223)</f>
        <v>0.35391172580701846</v>
      </c>
      <c r="F222" s="79">
        <f>IF($C222&lt;=Entradas!$E$74,"",D222-E222)</f>
        <v>3.1255755672216112E-2</v>
      </c>
      <c r="G222" s="79">
        <f>IF($C222&lt;=Entradas!$E$74,"",D222-AVERAGE(D:D))</f>
        <v>-0.39768414003234337</v>
      </c>
      <c r="H222" s="79">
        <f>IF($C222&lt;=Entradas!$E$74,"",F222^2)</f>
        <v>9.769222626412697E-4</v>
      </c>
      <c r="I222" s="79">
        <f>IF($C222&lt;=Entradas!$E$74,"",G222^2)</f>
        <v>0.15815267523326448</v>
      </c>
      <c r="J222" s="79">
        <f>IF($C222&lt;=Entradas!$E$74,"",E222-AVERAGE(E:E))</f>
        <v>-0.47699589388955732</v>
      </c>
      <c r="K222" s="79">
        <f>IF($C222&lt;=Entradas!$E$74,"",J222^2)</f>
        <v>0.22752508278749783</v>
      </c>
      <c r="L222" s="79">
        <f>IF($C222&lt;=Entradas!$E$74,"",G222*J222)</f>
        <v>0.1896937018604275</v>
      </c>
      <c r="M222" s="40"/>
    </row>
    <row r="223" spans="2:13" x14ac:dyDescent="0.3">
      <c r="B223" s="39"/>
      <c r="C223" s="75">
        <v>218</v>
      </c>
      <c r="D223" s="111">
        <f>IF($C223&lt;=Entradas!$E$74,"",Observaciones!I223)</f>
        <v>0.42500310880191838</v>
      </c>
      <c r="E223" s="111">
        <f>IF($C223&lt;=Entradas!$E$74,"",Cálculos!AR224)</f>
        <v>0.39555906135100771</v>
      </c>
      <c r="F223" s="79">
        <f>IF($C223&lt;=Entradas!$E$74,"",D223-E223)</f>
        <v>2.9444047450910671E-2</v>
      </c>
      <c r="G223" s="79">
        <f>IF($C223&lt;=Entradas!$E$74,"",D223-AVERAGE(D:D))</f>
        <v>-0.35784851270965956</v>
      </c>
      <c r="H223" s="79">
        <f>IF($C223&lt;=Entradas!$E$74,"",F223^2)</f>
        <v>8.6695193029147919E-4</v>
      </c>
      <c r="I223" s="79">
        <f>IF($C223&lt;=Entradas!$E$74,"",G223^2)</f>
        <v>0.12805555804851537</v>
      </c>
      <c r="J223" s="79">
        <f>IF($C223&lt;=Entradas!$E$74,"",E223-AVERAGE(E:E))</f>
        <v>-0.43534855834556807</v>
      </c>
      <c r="K223" s="79">
        <f>IF($C223&lt;=Entradas!$E$74,"",J223^2)</f>
        <v>0.18952836725356448</v>
      </c>
      <c r="L223" s="79">
        <f>IF($C223&lt;=Entradas!$E$74,"",G223*J223)</f>
        <v>0.15578883411425598</v>
      </c>
      <c r="M223" s="40"/>
    </row>
    <row r="224" spans="2:13" x14ac:dyDescent="0.3">
      <c r="B224" s="39"/>
      <c r="C224" s="75">
        <v>219</v>
      </c>
      <c r="D224" s="111">
        <f>IF($C224&lt;=Entradas!$E$74,"",Observaciones!I224)</f>
        <v>0.38391565506039138</v>
      </c>
      <c r="E224" s="111">
        <f>IF($C224&lt;=Entradas!$E$74,"",Cálculos!AR225)</f>
        <v>0.35376598090442818</v>
      </c>
      <c r="F224" s="79">
        <f>IF($C224&lt;=Entradas!$E$74,"",D224-E224)</f>
        <v>3.0149674155963202E-2</v>
      </c>
      <c r="G224" s="79">
        <f>IF($C224&lt;=Entradas!$E$74,"",D224-AVERAGE(D:D))</f>
        <v>-0.39893596645118656</v>
      </c>
      <c r="H224" s="79">
        <f>IF($C224&lt;=Entradas!$E$74,"",F224^2)</f>
        <v>9.0900285171075543E-4</v>
      </c>
      <c r="I224" s="79">
        <f>IF($C224&lt;=Entradas!$E$74,"",G224^2)</f>
        <v>0.15914990532834225</v>
      </c>
      <c r="J224" s="79">
        <f>IF($C224&lt;=Entradas!$E$74,"",E224-AVERAGE(E:E))</f>
        <v>-0.4771416387921476</v>
      </c>
      <c r="K224" s="79">
        <f>IF($C224&lt;=Entradas!$E$74,"",J224^2)</f>
        <v>0.22766414346925626</v>
      </c>
      <c r="L224" s="79">
        <f>IF($C224&lt;=Entradas!$E$74,"",G224*J224)</f>
        <v>0.19034896080564837</v>
      </c>
      <c r="M224" s="40"/>
    </row>
    <row r="225" spans="2:13" x14ac:dyDescent="0.3">
      <c r="B225" s="39"/>
      <c r="C225" s="75">
        <v>220</v>
      </c>
      <c r="D225" s="111">
        <f>IF($C225&lt;=Entradas!$E$74,"",Observaciones!I225)</f>
        <v>0.37768353390100906</v>
      </c>
      <c r="E225" s="111">
        <f>IF($C225&lt;=Entradas!$E$74,"",Cálculos!AR226)</f>
        <v>0.34777429998820647</v>
      </c>
      <c r="F225" s="79">
        <f>IF($C225&lt;=Entradas!$E$74,"",D225-E225)</f>
        <v>2.9909233912802591E-2</v>
      </c>
      <c r="G225" s="79">
        <f>IF($C225&lt;=Entradas!$E$74,"",D225-AVERAGE(D:D))</f>
        <v>-0.40516808761056888</v>
      </c>
      <c r="H225" s="79">
        <f>IF($C225&lt;=Entradas!$E$74,"",F225^2)</f>
        <v>8.9456227325074062E-4</v>
      </c>
      <c r="I225" s="79">
        <f>IF($C225&lt;=Entradas!$E$74,"",G225^2)</f>
        <v>0.16416117921800563</v>
      </c>
      <c r="J225" s="79">
        <f>IF($C225&lt;=Entradas!$E$74,"",E225-AVERAGE(E:E))</f>
        <v>-0.48313331970836931</v>
      </c>
      <c r="K225" s="79">
        <f>IF($C225&lt;=Entradas!$E$74,"",J225^2)</f>
        <v>0.23341780461242939</v>
      </c>
      <c r="L225" s="79">
        <f>IF($C225&lt;=Entradas!$E$74,"",G225*J225)</f>
        <v>0.19575020320718556</v>
      </c>
      <c r="M225" s="40"/>
    </row>
    <row r="226" spans="2:13" x14ac:dyDescent="0.3">
      <c r="B226" s="39"/>
      <c r="C226" s="75">
        <v>221</v>
      </c>
      <c r="D226" s="111">
        <f>IF($C226&lt;=Entradas!$E$74,"",Observaciones!I226)</f>
        <v>0.36910072934080601</v>
      </c>
      <c r="E226" s="111">
        <f>IF($C226&lt;=Entradas!$E$74,"",Cálculos!AR227)</f>
        <v>0.33958373976699885</v>
      </c>
      <c r="F226" s="79">
        <f>IF($C226&lt;=Entradas!$E$74,"",D226-E226)</f>
        <v>2.9516989573807162E-2</v>
      </c>
      <c r="G226" s="79">
        <f>IF($C226&lt;=Entradas!$E$74,"",D226-AVERAGE(D:D))</f>
        <v>-0.41375089217077193</v>
      </c>
      <c r="H226" s="79">
        <f>IF($C226&lt;=Entradas!$E$74,"",F226^2)</f>
        <v>8.712526735002407E-4</v>
      </c>
      <c r="I226" s="79">
        <f>IF($C226&lt;=Entradas!$E$74,"",G226^2)</f>
        <v>0.17118980077210974</v>
      </c>
      <c r="J226" s="79">
        <f>IF($C226&lt;=Entradas!$E$74,"",E226-AVERAGE(E:E))</f>
        <v>-0.49132387992957693</v>
      </c>
      <c r="K226" s="79">
        <f>IF($C226&lt;=Entradas!$E$74,"",J226^2)</f>
        <v>0.24139915498905334</v>
      </c>
      <c r="L226" s="79">
        <f>IF($C226&lt;=Entradas!$E$74,"",G226*J226)</f>
        <v>0.20328569366566768</v>
      </c>
      <c r="M226" s="40"/>
    </row>
    <row r="227" spans="2:13" x14ac:dyDescent="0.3">
      <c r="B227" s="39"/>
      <c r="C227" s="75">
        <v>222</v>
      </c>
      <c r="D227" s="111">
        <f>IF($C227&lt;=Entradas!$E$74,"",Observaciones!I227)</f>
        <v>0.36425583422531727</v>
      </c>
      <c r="E227" s="111">
        <f>IF($C227&lt;=Entradas!$E$74,"",Cálculos!AR228)</f>
        <v>0.33515117246446419</v>
      </c>
      <c r="F227" s="79">
        <f>IF($C227&lt;=Entradas!$E$74,"",D227-E227)</f>
        <v>2.9104661760853079E-2</v>
      </c>
      <c r="G227" s="79">
        <f>IF($C227&lt;=Entradas!$E$74,"",D227-AVERAGE(D:D))</f>
        <v>-0.41859578728626068</v>
      </c>
      <c r="H227" s="79">
        <f>IF($C227&lt;=Entradas!$E$74,"",F227^2)</f>
        <v>8.4708133621366343E-4</v>
      </c>
      <c r="I227" s="79">
        <f>IF($C227&lt;=Entradas!$E$74,"",G227^2)</f>
        <v>0.1752224331338044</v>
      </c>
      <c r="J227" s="79">
        <f>IF($C227&lt;=Entradas!$E$74,"",E227-AVERAGE(E:E))</f>
        <v>-0.4957564472321116</v>
      </c>
      <c r="K227" s="79">
        <f>IF($C227&lt;=Entradas!$E$74,"",J227^2)</f>
        <v>0.24577445497220546</v>
      </c>
      <c r="L227" s="79">
        <f>IF($C227&lt;=Entradas!$E$74,"",G227*J227)</f>
        <v>0.20752156033136529</v>
      </c>
      <c r="M227" s="40"/>
    </row>
    <row r="228" spans="2:13" x14ac:dyDescent="0.3">
      <c r="B228" s="39"/>
      <c r="C228" s="75">
        <v>223</v>
      </c>
      <c r="D228" s="111">
        <f>IF($C228&lt;=Entradas!$E$74,"",Observaciones!I228)</f>
        <v>0.36007103413060415</v>
      </c>
      <c r="E228" s="111">
        <f>IF($C228&lt;=Entradas!$E$74,"",Cálculos!AR229)</f>
        <v>0.33137700171926132</v>
      </c>
      <c r="F228" s="79">
        <f>IF($C228&lt;=Entradas!$E$74,"",D228-E228)</f>
        <v>2.8694032411342829E-2</v>
      </c>
      <c r="G228" s="79">
        <f>IF($C228&lt;=Entradas!$E$74,"",D228-AVERAGE(D:D))</f>
        <v>-0.42278058738097379</v>
      </c>
      <c r="H228" s="79">
        <f>IF($C228&lt;=Entradas!$E$74,"",F228^2)</f>
        <v>8.2334749602319278E-4</v>
      </c>
      <c r="I228" s="79">
        <f>IF($C228&lt;=Entradas!$E$74,"",G228^2)</f>
        <v>0.17874342506620122</v>
      </c>
      <c r="J228" s="79">
        <f>IF($C228&lt;=Entradas!$E$74,"",E228-AVERAGE(E:E))</f>
        <v>-0.49953061797731446</v>
      </c>
      <c r="K228" s="79">
        <f>IF($C228&lt;=Entradas!$E$74,"",J228^2)</f>
        <v>0.24953083829679767</v>
      </c>
      <c r="L228" s="79">
        <f>IF($C228&lt;=Entradas!$E$74,"",G228*J228)</f>
        <v>0.21119184808322983</v>
      </c>
      <c r="M228" s="40"/>
    </row>
    <row r="229" spans="2:13" x14ac:dyDescent="0.3">
      <c r="B229" s="39"/>
      <c r="C229" s="75">
        <v>224</v>
      </c>
      <c r="D229" s="111">
        <f>IF($C229&lt;=Entradas!$E$74,"",Observaciones!I229)</f>
        <v>0.35603512149977035</v>
      </c>
      <c r="E229" s="111">
        <f>IF($C229&lt;=Entradas!$E$74,"",Cálculos!AR230)</f>
        <v>0.32774647973495807</v>
      </c>
      <c r="F229" s="79">
        <f>IF($C229&lt;=Entradas!$E$74,"",D229-E229)</f>
        <v>2.8288641764812272E-2</v>
      </c>
      <c r="G229" s="79">
        <f>IF($C229&lt;=Entradas!$E$74,"",D229-AVERAGE(D:D))</f>
        <v>-0.4268165000118076</v>
      </c>
      <c r="H229" s="79">
        <f>IF($C229&lt;=Entradas!$E$74,"",F229^2)</f>
        <v>8.0024725289788115E-4</v>
      </c>
      <c r="I229" s="79">
        <f>IF($C229&lt;=Entradas!$E$74,"",G229^2)</f>
        <v>0.18217232468232936</v>
      </c>
      <c r="J229" s="79">
        <f>IF($C229&lt;=Entradas!$E$74,"",E229-AVERAGE(E:E))</f>
        <v>-0.50316113996161771</v>
      </c>
      <c r="K229" s="79">
        <f>IF($C229&lt;=Entradas!$E$74,"",J229^2)</f>
        <v>0.25317113276747466</v>
      </c>
      <c r="L229" s="79">
        <f>IF($C229&lt;=Entradas!$E$74,"",G229*J229)</f>
        <v>0.21475747670036893</v>
      </c>
      <c r="M229" s="40"/>
    </row>
    <row r="230" spans="2:13" x14ac:dyDescent="0.3">
      <c r="B230" s="39"/>
      <c r="C230" s="75">
        <v>225</v>
      </c>
      <c r="D230" s="111">
        <f>IF($C230&lt;=Entradas!$E$74,"",Observaciones!I230)</f>
        <v>0.35342533516556512</v>
      </c>
      <c r="E230" s="111">
        <f>IF($C230&lt;=Entradas!$E$74,"",Cálculos!AR231)</f>
        <v>0.32553633095821488</v>
      </c>
      <c r="F230" s="79">
        <f>IF($C230&lt;=Entradas!$E$74,"",D230-E230)</f>
        <v>2.7889004207350243E-2</v>
      </c>
      <c r="G230" s="79">
        <f>IF($C230&lt;=Entradas!$E$74,"",D230-AVERAGE(D:D))</f>
        <v>-0.42942628634601282</v>
      </c>
      <c r="H230" s="79">
        <f>IF($C230&lt;=Entradas!$E$74,"",F230^2)</f>
        <v>7.7779655567759962E-4</v>
      </c>
      <c r="I230" s="79">
        <f>IF($C230&lt;=Entradas!$E$74,"",G230^2)</f>
        <v>0.18440693540492781</v>
      </c>
      <c r="J230" s="79">
        <f>IF($C230&lt;=Entradas!$E$74,"",E230-AVERAGE(E:E))</f>
        <v>-0.5053712887383609</v>
      </c>
      <c r="K230" s="79">
        <f>IF($C230&lt;=Entradas!$E$74,"",J230^2)</f>
        <v>0.25540013948107176</v>
      </c>
      <c r="L230" s="79">
        <f>IF($C230&lt;=Entradas!$E$74,"",G230*J230)</f>
        <v>0.2170197157488129</v>
      </c>
      <c r="M230" s="40"/>
    </row>
    <row r="231" spans="2:13" x14ac:dyDescent="0.3">
      <c r="B231" s="39"/>
      <c r="C231" s="75">
        <v>226</v>
      </c>
      <c r="D231" s="111">
        <f>IF($C231&lt;=Entradas!$E$74,"",Observaciones!I231)</f>
        <v>0.34836550095916996</v>
      </c>
      <c r="E231" s="111">
        <f>IF($C231&lt;=Entradas!$E$74,"",Cálculos!AR232)</f>
        <v>0.32087036784286016</v>
      </c>
      <c r="F231" s="79">
        <f>IF($C231&lt;=Entradas!$E$74,"",D231-E231)</f>
        <v>2.74951331163098E-2</v>
      </c>
      <c r="G231" s="79">
        <f>IF($C231&lt;=Entradas!$E$74,"",D231-AVERAGE(D:D))</f>
        <v>-0.43448612055240798</v>
      </c>
      <c r="H231" s="79">
        <f>IF($C231&lt;=Entradas!$E$74,"",F231^2)</f>
        <v>7.5598234508359591E-4</v>
      </c>
      <c r="I231" s="79">
        <f>IF($C231&lt;=Entradas!$E$74,"",G231^2)</f>
        <v>0.18877818895268161</v>
      </c>
      <c r="J231" s="79">
        <f>IF($C231&lt;=Entradas!$E$74,"",E231-AVERAGE(E:E))</f>
        <v>-0.51003725185371562</v>
      </c>
      <c r="K231" s="79">
        <f>IF($C231&lt;=Entradas!$E$74,"",J231^2)</f>
        <v>0.26013799827849055</v>
      </c>
      <c r="L231" s="79">
        <f>IF($C231&lt;=Entradas!$E$74,"",G231*J231)</f>
        <v>0.22160410689513235</v>
      </c>
      <c r="M231" s="40"/>
    </row>
    <row r="232" spans="2:13" x14ac:dyDescent="0.3">
      <c r="B232" s="39"/>
      <c r="C232" s="75">
        <v>227</v>
      </c>
      <c r="D232" s="111">
        <f>IF($C232&lt;=Entradas!$E$74,"",Observaciones!I232)</f>
        <v>0.3442995933948747</v>
      </c>
      <c r="E232" s="111">
        <f>IF($C232&lt;=Entradas!$E$74,"",Cálculos!AR233)</f>
        <v>0.31719263358750932</v>
      </c>
      <c r="F232" s="79">
        <f>IF($C232&lt;=Entradas!$E$74,"",D232-E232)</f>
        <v>2.7106959807365383E-2</v>
      </c>
      <c r="G232" s="79">
        <f>IF($C232&lt;=Entradas!$E$74,"",D232-AVERAGE(D:D))</f>
        <v>-0.43855202811670324</v>
      </c>
      <c r="H232" s="79">
        <f>IF($C232&lt;=Entradas!$E$74,"",F232^2)</f>
        <v>7.3478726999812226E-4</v>
      </c>
      <c r="I232" s="79">
        <f>IF($C232&lt;=Entradas!$E$74,"",G232^2)</f>
        <v>0.19232788136527368</v>
      </c>
      <c r="J232" s="79">
        <f>IF($C232&lt;=Entradas!$E$74,"",E232-AVERAGE(E:E))</f>
        <v>-0.51371498610906641</v>
      </c>
      <c r="K232" s="79">
        <f>IF($C232&lt;=Entradas!$E$74,"",J232^2)</f>
        <v>0.26390308695303827</v>
      </c>
      <c r="L232" s="79">
        <f>IF($C232&lt;=Entradas!$E$74,"",G232*J232)</f>
        <v>0.2252907490320751</v>
      </c>
      <c r="M232" s="40"/>
    </row>
    <row r="233" spans="2:13" x14ac:dyDescent="0.3">
      <c r="B233" s="39"/>
      <c r="C233" s="75">
        <v>228</v>
      </c>
      <c r="D233" s="111">
        <f>IF($C233&lt;=Entradas!$E$74,"",Observaciones!I233)</f>
        <v>0.34043608419363275</v>
      </c>
      <c r="E233" s="111">
        <f>IF($C233&lt;=Entradas!$E$74,"",Cálculos!AR234)</f>
        <v>0.31371168115673714</v>
      </c>
      <c r="F233" s="79">
        <f>IF($C233&lt;=Entradas!$E$74,"",D233-E233)</f>
        <v>2.6724403036895605E-2</v>
      </c>
      <c r="G233" s="79">
        <f>IF($C233&lt;=Entradas!$E$74,"",D233-AVERAGE(D:D))</f>
        <v>-0.4424155373179452</v>
      </c>
      <c r="H233" s="79">
        <f>IF($C233&lt;=Entradas!$E$74,"",F233^2)</f>
        <v>7.1419371767843503E-4</v>
      </c>
      <c r="I233" s="79">
        <f>IF($C233&lt;=Entradas!$E$74,"",G233^2)</f>
        <v>0.19573150766032615</v>
      </c>
      <c r="J233" s="79">
        <f>IF($C233&lt;=Entradas!$E$74,"",E233-AVERAGE(E:E))</f>
        <v>-0.51719593853983858</v>
      </c>
      <c r="K233" s="79">
        <f>IF($C233&lt;=Entradas!$E$74,"",J233^2)</f>
        <v>0.26749163884210447</v>
      </c>
      <c r="L233" s="79">
        <f>IF($C233&lt;=Entradas!$E$74,"",G233*J233)</f>
        <v>0.22881551904776165</v>
      </c>
      <c r="M233" s="40"/>
    </row>
    <row r="234" spans="2:13" x14ac:dyDescent="0.3">
      <c r="B234" s="39"/>
      <c r="C234" s="75">
        <v>229</v>
      </c>
      <c r="D234" s="111">
        <f>IF($C234&lt;=Entradas!$E$74,"",Observaciones!I234)</f>
        <v>0.39599744396811409</v>
      </c>
      <c r="E234" s="111">
        <f>IF($C234&lt;=Entradas!$E$74,"",Cálculos!AR235)</f>
        <v>0.371527551166629</v>
      </c>
      <c r="F234" s="79">
        <f>IF($C234&lt;=Entradas!$E$74,"",D234-E234)</f>
        <v>2.4469892801485094E-2</v>
      </c>
      <c r="G234" s="79">
        <f>IF($C234&lt;=Entradas!$E$74,"",D234-AVERAGE(D:D))</f>
        <v>-0.38685417754346385</v>
      </c>
      <c r="H234" s="79">
        <f>IF($C234&lt;=Entradas!$E$74,"",F234^2)</f>
        <v>5.9877565371617197E-4</v>
      </c>
      <c r="I234" s="79">
        <f>IF($C234&lt;=Entradas!$E$74,"",G234^2)</f>
        <v>0.14965615468282986</v>
      </c>
      <c r="J234" s="79">
        <f>IF($C234&lt;=Entradas!$E$74,"",E234-AVERAGE(E:E))</f>
        <v>-0.45938006852994678</v>
      </c>
      <c r="K234" s="79">
        <f>IF($C234&lt;=Entradas!$E$74,"",J234^2)</f>
        <v>0.2110300473625786</v>
      </c>
      <c r="L234" s="79">
        <f>IF($C234&lt;=Entradas!$E$74,"",G234*J234)</f>
        <v>0.17771309859101261</v>
      </c>
      <c r="M234" s="40"/>
    </row>
    <row r="235" spans="2:13" x14ac:dyDescent="0.3">
      <c r="B235" s="39"/>
      <c r="C235" s="75">
        <v>230</v>
      </c>
      <c r="D235" s="111">
        <f>IF($C235&lt;=Entradas!$E$74,"",Observaciones!I235)</f>
        <v>0.34274757207488749</v>
      </c>
      <c r="E235" s="111">
        <f>IF($C235&lt;=Entradas!$E$74,"",Cálculos!AR236)</f>
        <v>0.31704255410126048</v>
      </c>
      <c r="F235" s="79">
        <f>IF($C235&lt;=Entradas!$E$74,"",D235-E235)</f>
        <v>2.5705017973627009E-2</v>
      </c>
      <c r="G235" s="79">
        <f>IF($C235&lt;=Entradas!$E$74,"",D235-AVERAGE(D:D))</f>
        <v>-0.44010404943669046</v>
      </c>
      <c r="H235" s="79">
        <f>IF($C235&lt;=Entradas!$E$74,"",F235^2)</f>
        <v>6.6074794902448762E-4</v>
      </c>
      <c r="I235" s="79">
        <f>IF($C235&lt;=Entradas!$E$74,"",G235^2)</f>
        <v>0.19369157433057288</v>
      </c>
      <c r="J235" s="79">
        <f>IF($C235&lt;=Entradas!$E$74,"",E235-AVERAGE(E:E))</f>
        <v>-0.51386506559531531</v>
      </c>
      <c r="K235" s="79">
        <f>IF($C235&lt;=Entradas!$E$74,"",J235^2)</f>
        <v>0.26405730563927771</v>
      </c>
      <c r="L235" s="79">
        <f>IF($C235&lt;=Entradas!$E$74,"",G235*J235)</f>
        <v>0.22615409623254884</v>
      </c>
      <c r="M235" s="40"/>
    </row>
    <row r="236" spans="2:13" x14ac:dyDescent="0.3">
      <c r="B236" s="39"/>
      <c r="C236" s="75">
        <v>231</v>
      </c>
      <c r="D236" s="111">
        <f>IF($C236&lt;=Entradas!$E$74,"",Observaciones!I236)</f>
        <v>0.33083235292176916</v>
      </c>
      <c r="E236" s="111">
        <f>IF($C236&lt;=Entradas!$E$74,"",Cálculos!AR237)</f>
        <v>0.30526767362997387</v>
      </c>
      <c r="F236" s="79">
        <f>IF($C236&lt;=Entradas!$E$74,"",D236-E236)</f>
        <v>2.5564679291795289E-2</v>
      </c>
      <c r="G236" s="79">
        <f>IF($C236&lt;=Entradas!$E$74,"",D236-AVERAGE(D:D))</f>
        <v>-0.45201926858980879</v>
      </c>
      <c r="H236" s="79">
        <f>IF($C236&lt;=Entradas!$E$74,"",F236^2)</f>
        <v>6.5355282729234688E-4</v>
      </c>
      <c r="I236" s="79">
        <f>IF($C236&lt;=Entradas!$E$74,"",G236^2)</f>
        <v>0.20432141917646571</v>
      </c>
      <c r="J236" s="79">
        <f>IF($C236&lt;=Entradas!$E$74,"",E236-AVERAGE(E:E))</f>
        <v>-0.52563994606660192</v>
      </c>
      <c r="K236" s="79">
        <f>IF($C236&lt;=Entradas!$E$74,"",J236^2)</f>
        <v>0.27629735290090018</v>
      </c>
      <c r="L236" s="79">
        <f>IF($C236&lt;=Entradas!$E$74,"",G236*J236)</f>
        <v>0.23759938396261193</v>
      </c>
      <c r="M236" s="40"/>
    </row>
    <row r="237" spans="2:13" x14ac:dyDescent="0.3">
      <c r="B237" s="39"/>
      <c r="C237" s="75">
        <v>232</v>
      </c>
      <c r="D237" s="111">
        <f>IF($C237&lt;=Entradas!$E$74,"",Observaciones!I237)</f>
        <v>0.32581173464129509</v>
      </c>
      <c r="E237" s="111">
        <f>IF($C237&lt;=Entradas!$E$74,"",Cálculos!AR238)</f>
        <v>0.30057048093549299</v>
      </c>
      <c r="F237" s="79">
        <f>IF($C237&lt;=Entradas!$E$74,"",D237-E237)</f>
        <v>2.5241253705802102E-2</v>
      </c>
      <c r="G237" s="79">
        <f>IF($C237&lt;=Entradas!$E$74,"",D237-AVERAGE(D:D))</f>
        <v>-0.45703988687028285</v>
      </c>
      <c r="H237" s="79">
        <f>IF($C237&lt;=Entradas!$E$74,"",F237^2)</f>
        <v>6.3712088864066835E-4</v>
      </c>
      <c r="I237" s="79">
        <f>IF($C237&lt;=Entradas!$E$74,"",G237^2)</f>
        <v>0.20888545819040094</v>
      </c>
      <c r="J237" s="79">
        <f>IF($C237&lt;=Entradas!$E$74,"",E237-AVERAGE(E:E))</f>
        <v>-0.53033713876108279</v>
      </c>
      <c r="K237" s="79">
        <f>IF($C237&lt;=Entradas!$E$74,"",J237^2)</f>
        <v>0.28125748074929197</v>
      </c>
      <c r="L237" s="79">
        <f>IF($C237&lt;=Entradas!$E$74,"",G237*J237)</f>
        <v>0.24238522590247477</v>
      </c>
      <c r="M237" s="40"/>
    </row>
    <row r="238" spans="2:13" x14ac:dyDescent="0.3">
      <c r="B238" s="39"/>
      <c r="C238" s="75">
        <v>233</v>
      </c>
      <c r="D238" s="111">
        <f>IF($C238&lt;=Entradas!$E$74,"",Observaciones!I238)</f>
        <v>0.3219704282542864</v>
      </c>
      <c r="E238" s="111">
        <f>IF($C238&lt;=Entradas!$E$74,"",Cálculos!AR239)</f>
        <v>0.2970786437485371</v>
      </c>
      <c r="F238" s="79">
        <f>IF($C238&lt;=Entradas!$E$74,"",D238-E238)</f>
        <v>2.4891784505749304E-2</v>
      </c>
      <c r="G238" s="79">
        <f>IF($C238&lt;=Entradas!$E$74,"",D238-AVERAGE(D:D))</f>
        <v>-0.46088119325729154</v>
      </c>
      <c r="H238" s="79">
        <f>IF($C238&lt;=Entradas!$E$74,"",F238^2)</f>
        <v>6.1960093588066115E-4</v>
      </c>
      <c r="I238" s="79">
        <f>IF($C238&lt;=Entradas!$E$74,"",G238^2)</f>
        <v>0.21241147429826493</v>
      </c>
      <c r="J238" s="79">
        <f>IF($C238&lt;=Entradas!$E$74,"",E238-AVERAGE(E:E))</f>
        <v>-0.53382897594803869</v>
      </c>
      <c r="K238" s="79">
        <f>IF($C238&lt;=Entradas!$E$74,"",J238^2)</f>
        <v>0.28497337556173169</v>
      </c>
      <c r="L238" s="79">
        <f>IF($C238&lt;=Entradas!$E$74,"",G238*J238)</f>
        <v>0.24603173543025006</v>
      </c>
      <c r="M238" s="40"/>
    </row>
    <row r="239" spans="2:13" x14ac:dyDescent="0.3">
      <c r="B239" s="39"/>
      <c r="C239" s="75">
        <v>234</v>
      </c>
      <c r="D239" s="111">
        <f>IF($C239&lt;=Entradas!$E$74,"",Observaciones!I239)</f>
        <v>0.31835963200079653</v>
      </c>
      <c r="E239" s="111">
        <f>IF($C239&lt;=Entradas!$E$74,"",Cálculos!AR240)</f>
        <v>0.29381736494803345</v>
      </c>
      <c r="F239" s="79">
        <f>IF($C239&lt;=Entradas!$E$74,"",D239-E239)</f>
        <v>2.4542267052763078E-2</v>
      </c>
      <c r="G239" s="79">
        <f>IF($C239&lt;=Entradas!$E$74,"",D239-AVERAGE(D:D))</f>
        <v>-0.46449198951078141</v>
      </c>
      <c r="H239" s="79">
        <f>IF($C239&lt;=Entradas!$E$74,"",F239^2)</f>
        <v>6.0232287208914013E-4</v>
      </c>
      <c r="I239" s="79">
        <f>IF($C239&lt;=Entradas!$E$74,"",G239^2)</f>
        <v>0.21575280831968388</v>
      </c>
      <c r="J239" s="79">
        <f>IF($C239&lt;=Entradas!$E$74,"",E239-AVERAGE(E:E))</f>
        <v>-0.53709025474854233</v>
      </c>
      <c r="K239" s="79">
        <f>IF($C239&lt;=Entradas!$E$74,"",J239^2)</f>
        <v>0.2884659417458541</v>
      </c>
      <c r="L239" s="79">
        <f>IF($C239&lt;=Entradas!$E$74,"",G239*J239)</f>
        <v>0.24947412097500285</v>
      </c>
      <c r="M239" s="40"/>
    </row>
    <row r="240" spans="2:13" x14ac:dyDescent="0.3">
      <c r="B240" s="39"/>
      <c r="C240" s="75">
        <v>235</v>
      </c>
      <c r="D240" s="111">
        <f>IF($C240&lt;=Entradas!$E$74,"",Observaciones!I240)</f>
        <v>0.31482148295479162</v>
      </c>
      <c r="E240" s="111">
        <f>IF($C240&lt;=Entradas!$E$74,"",Cálculos!AR241)</f>
        <v>0.29062453090779827</v>
      </c>
      <c r="F240" s="79">
        <f>IF($C240&lt;=Entradas!$E$74,"",D240-E240)</f>
        <v>2.4196952046993347E-2</v>
      </c>
      <c r="G240" s="79">
        <f>IF($C240&lt;=Entradas!$E$74,"",D240-AVERAGE(D:D))</f>
        <v>-0.46803013855678632</v>
      </c>
      <c r="H240" s="79">
        <f>IF($C240&lt;=Entradas!$E$74,"",F240^2)</f>
        <v>5.854924883644955E-4</v>
      </c>
      <c r="I240" s="79">
        <f>IF($C240&lt;=Entradas!$E$74,"",G240^2)</f>
        <v>0.21905221059748461</v>
      </c>
      <c r="J240" s="79">
        <f>IF($C240&lt;=Entradas!$E$74,"",E240-AVERAGE(E:E))</f>
        <v>-0.54028308878877751</v>
      </c>
      <c r="K240" s="79">
        <f>IF($C240&lt;=Entradas!$E$74,"",J240^2)</f>
        <v>0.29190581603114202</v>
      </c>
      <c r="L240" s="79">
        <f>IF($C240&lt;=Entradas!$E$74,"",G240*J240)</f>
        <v>0.25286876890570004</v>
      </c>
      <c r="M240" s="40"/>
    </row>
    <row r="241" spans="2:13" x14ac:dyDescent="0.3">
      <c r="B241" s="39"/>
      <c r="C241" s="75">
        <v>236</v>
      </c>
      <c r="D241" s="111">
        <f>IF($C241&lt;=Entradas!$E$74,"",Observaciones!I241)</f>
        <v>0.31132936904721575</v>
      </c>
      <c r="E241" s="111">
        <f>IF($C241&lt;=Entradas!$E$74,"",Cálculos!AR242)</f>
        <v>0.28747288615087097</v>
      </c>
      <c r="F241" s="79">
        <f>IF($C241&lt;=Entradas!$E$74,"",D241-E241)</f>
        <v>2.3856482896344788E-2</v>
      </c>
      <c r="G241" s="79">
        <f>IF($C241&lt;=Entradas!$E$74,"",D241-AVERAGE(D:D))</f>
        <v>-0.47152225246436219</v>
      </c>
      <c r="H241" s="79">
        <f>IF($C241&lt;=Entradas!$E$74,"",F241^2)</f>
        <v>5.6913177618359142E-4</v>
      </c>
      <c r="I241" s="79">
        <f>IF($C241&lt;=Entradas!$E$74,"",G241^2)</f>
        <v>0.2223332345690657</v>
      </c>
      <c r="J241" s="79">
        <f>IF($C241&lt;=Entradas!$E$74,"",E241-AVERAGE(E:E))</f>
        <v>-0.54343473354570482</v>
      </c>
      <c r="K241" s="79">
        <f>IF($C241&lt;=Entradas!$E$74,"",J241^2)</f>
        <v>0.29532130962389119</v>
      </c>
      <c r="L241" s="79">
        <f>IF($C241&lt;=Entradas!$E$74,"",G241*J241)</f>
        <v>0.2562415696288412</v>
      </c>
      <c r="M241" s="40"/>
    </row>
    <row r="242" spans="2:13" x14ac:dyDescent="0.3">
      <c r="B242" s="39"/>
      <c r="C242" s="75">
        <v>237</v>
      </c>
      <c r="D242" s="111">
        <f>IF($C242&lt;=Entradas!$E$74,"",Observaciones!I242)</f>
        <v>0.30787846279345032</v>
      </c>
      <c r="E242" s="111">
        <f>IF($C242&lt;=Entradas!$E$74,"",Cálculos!AR243)</f>
        <v>0.28435755744267477</v>
      </c>
      <c r="F242" s="79">
        <f>IF($C242&lt;=Entradas!$E$74,"",D242-E242)</f>
        <v>2.3520905350775556E-2</v>
      </c>
      <c r="G242" s="79">
        <f>IF($C242&lt;=Entradas!$E$74,"",D242-AVERAGE(D:D))</f>
        <v>-0.47497315871812762</v>
      </c>
      <c r="H242" s="79">
        <f>IF($C242&lt;=Entradas!$E$74,"",F242^2)</f>
        <v>5.5323298852014223E-4</v>
      </c>
      <c r="I242" s="79">
        <f>IF($C242&lt;=Entradas!$E$74,"",G242^2)</f>
        <v>0.22559950150267566</v>
      </c>
      <c r="J242" s="79">
        <f>IF($C242&lt;=Entradas!$E$74,"",E242-AVERAGE(E:E))</f>
        <v>-0.54655006225390101</v>
      </c>
      <c r="K242" s="79">
        <f>IF($C242&lt;=Entradas!$E$74,"",J242^2)</f>
        <v>0.29871697054974305</v>
      </c>
      <c r="L242" s="79">
        <f>IF($C242&lt;=Entradas!$E$74,"",G242*J242)</f>
        <v>0.25959660946632468</v>
      </c>
      <c r="M242" s="40"/>
    </row>
    <row r="243" spans="2:13" x14ac:dyDescent="0.3">
      <c r="B243" s="39"/>
      <c r="C243" s="75">
        <v>238</v>
      </c>
      <c r="D243" s="111">
        <f>IF($C243&lt;=Entradas!$E$74,"",Observaciones!I243)</f>
        <v>0.3044675567914828</v>
      </c>
      <c r="E243" s="111">
        <f>IF($C243&lt;=Entradas!$E$74,"",Cálculos!AR244)</f>
        <v>0.28127738989538942</v>
      </c>
      <c r="F243" s="79">
        <f>IF($C243&lt;=Entradas!$E$74,"",D243-E243)</f>
        <v>2.3190166896093378E-2</v>
      </c>
      <c r="G243" s="79">
        <f>IF($C243&lt;=Entradas!$E$74,"",D243-AVERAGE(D:D))</f>
        <v>-0.47838406472009515</v>
      </c>
      <c r="H243" s="79">
        <f>IF($C243&lt;=Entradas!$E$74,"",F243^2)</f>
        <v>5.3778384066866523E-4</v>
      </c>
      <c r="I243" s="79">
        <f>IF($C243&lt;=Entradas!$E$74,"",G243^2)</f>
        <v>0.22885131337812017</v>
      </c>
      <c r="J243" s="79">
        <f>IF($C243&lt;=Entradas!$E$74,"",E243-AVERAGE(E:E))</f>
        <v>-0.54963022980118637</v>
      </c>
      <c r="K243" s="79">
        <f>IF($C243&lt;=Entradas!$E$74,"",J243^2)</f>
        <v>0.30209338951130493</v>
      </c>
      <c r="L243" s="79">
        <f>IF($C243&lt;=Entradas!$E$74,"",G243*J243)</f>
        <v>0.26293434342533151</v>
      </c>
      <c r="M243" s="40"/>
    </row>
    <row r="244" spans="2:13" x14ac:dyDescent="0.3">
      <c r="B244" s="39"/>
      <c r="C244" s="75">
        <v>239</v>
      </c>
      <c r="D244" s="111">
        <f>IF($C244&lt;=Entradas!$E$74,"",Observaciones!I244)</f>
        <v>0.30109604950170304</v>
      </c>
      <c r="E244" s="111">
        <f>IF($C244&lt;=Entradas!$E$74,"",Cálculos!AR245)</f>
        <v>0.27823184989383731</v>
      </c>
      <c r="F244" s="79">
        <f>IF($C244&lt;=Entradas!$E$74,"",D244-E244)</f>
        <v>2.2864199607865732E-2</v>
      </c>
      <c r="G244" s="79">
        <f>IF($C244&lt;=Entradas!$E$74,"",D244-AVERAGE(D:D))</f>
        <v>-0.4817555720098749</v>
      </c>
      <c r="H244" s="79">
        <f>IF($C244&lt;=Entradas!$E$74,"",F244^2)</f>
        <v>5.227716237083275E-4</v>
      </c>
      <c r="I244" s="79">
        <f>IF($C244&lt;=Entradas!$E$74,"",G244^2)</f>
        <v>0.23208843116256175</v>
      </c>
      <c r="J244" s="79">
        <f>IF($C244&lt;=Entradas!$E$74,"",E244-AVERAGE(E:E))</f>
        <v>-0.55267576980273847</v>
      </c>
      <c r="K244" s="79">
        <f>IF($C244&lt;=Entradas!$E$74,"",J244^2)</f>
        <v>0.30545050652704958</v>
      </c>
      <c r="L244" s="79">
        <f>IF($C244&lt;=Entradas!$E$74,"",G244*J244)</f>
        <v>0.26625463161731622</v>
      </c>
      <c r="M244" s="40"/>
    </row>
    <row r="245" spans="2:13" x14ac:dyDescent="0.3">
      <c r="B245" s="39"/>
      <c r="C245" s="75">
        <v>240</v>
      </c>
      <c r="D245" s="111">
        <f>IF($C245&lt;=Entradas!$E$74,"",Observaciones!I245)</f>
        <v>0.29776344500977348</v>
      </c>
      <c r="E245" s="111">
        <f>IF($C245&lt;=Entradas!$E$74,"",Cálculos!AR246)</f>
        <v>0.27522051112333423</v>
      </c>
      <c r="F245" s="79">
        <f>IF($C245&lt;=Entradas!$E$74,"",D245-E245)</f>
        <v>2.2542933886439243E-2</v>
      </c>
      <c r="G245" s="79">
        <f>IF($C245&lt;=Entradas!$E$74,"",D245-AVERAGE(D:D))</f>
        <v>-0.48508817650180447</v>
      </c>
      <c r="H245" s="79">
        <f>IF($C245&lt;=Entradas!$E$74,"",F245^2)</f>
        <v>5.081838682083707E-4</v>
      </c>
      <c r="I245" s="79">
        <f>IF($C245&lt;=Entradas!$E$74,"",G245^2)</f>
        <v>0.23531053898184581</v>
      </c>
      <c r="J245" s="79">
        <f>IF($C245&lt;=Entradas!$E$74,"",E245-AVERAGE(E:E))</f>
        <v>-0.55568710857324155</v>
      </c>
      <c r="K245" s="79">
        <f>IF($C245&lt;=Entradas!$E$74,"",J245^2)</f>
        <v>0.30878816263448955</v>
      </c>
      <c r="L245" s="79">
        <f>IF($C245&lt;=Entradas!$E$74,"",G245*J245)</f>
        <v>0.26955724620335397</v>
      </c>
      <c r="M245" s="40"/>
    </row>
    <row r="246" spans="2:13" x14ac:dyDescent="0.3">
      <c r="B246" s="39"/>
      <c r="C246" s="75">
        <v>241</v>
      </c>
      <c r="D246" s="111">
        <f>IF($C246&lt;=Entradas!$E$74,"",Observaciones!I246)</f>
        <v>0.29446926995156664</v>
      </c>
      <c r="E246" s="111">
        <f>IF($C246&lt;=Entradas!$E$74,"",Cálculos!AR247)</f>
        <v>0.27224296922874031</v>
      </c>
      <c r="F246" s="79">
        <f>IF($C246&lt;=Entradas!$E$74,"",D246-E246)</f>
        <v>2.2226300722826331E-2</v>
      </c>
      <c r="G246" s="79">
        <f>IF($C246&lt;=Entradas!$E$74,"",D246-AVERAGE(D:D))</f>
        <v>-0.48838235156001131</v>
      </c>
      <c r="H246" s="79">
        <f>IF($C246&lt;=Entradas!$E$74,"",F246^2)</f>
        <v>4.9400844382151024E-4</v>
      </c>
      <c r="I246" s="79">
        <f>IF($C246&lt;=Entradas!$E$74,"",G246^2)</f>
        <v>0.23851732131528647</v>
      </c>
      <c r="J246" s="79">
        <f>IF($C246&lt;=Entradas!$E$74,"",E246-AVERAGE(E:E))</f>
        <v>-0.55866465046783542</v>
      </c>
      <c r="K246" s="79">
        <f>IF($C246&lt;=Entradas!$E$74,"",J246^2)</f>
        <v>0.31210619168234871</v>
      </c>
      <c r="L246" s="79">
        <f>IF($C246&lt;=Entradas!$E$74,"",G246*J246)</f>
        <v>0.27284195572893322</v>
      </c>
      <c r="M246" s="40"/>
    </row>
    <row r="247" spans="2:13" x14ac:dyDescent="0.3">
      <c r="B247" s="39"/>
      <c r="C247" s="75">
        <v>242</v>
      </c>
      <c r="D247" s="111">
        <f>IF($C247&lt;=Entradas!$E$74,"",Observaciones!I247)</f>
        <v>0.29121305966137612</v>
      </c>
      <c r="E247" s="111">
        <f>IF($C247&lt;=Entradas!$E$74,"",Cálculos!AR248)</f>
        <v>0.26929882759973017</v>
      </c>
      <c r="F247" s="79">
        <f>IF($C247&lt;=Entradas!$E$74,"",D247-E247)</f>
        <v>2.1914232061645944E-2</v>
      </c>
      <c r="G247" s="79">
        <f>IF($C247&lt;=Entradas!$E$74,"",D247-AVERAGE(D:D))</f>
        <v>-0.49163856185020183</v>
      </c>
      <c r="H247" s="79">
        <f>IF($C247&lt;=Entradas!$E$74,"",F247^2)</f>
        <v>4.8023356685167107E-4</v>
      </c>
      <c r="I247" s="79">
        <f>IF($C247&lt;=Entradas!$E$74,"",G247^2)</f>
        <v>0.24170847549813473</v>
      </c>
      <c r="J247" s="79">
        <f>IF($C247&lt;=Entradas!$E$74,"",E247-AVERAGE(E:E))</f>
        <v>-0.56160879209684555</v>
      </c>
      <c r="K247" s="79">
        <f>IF($C247&lt;=Entradas!$E$74,"",J247^2)</f>
        <v>0.31540443536047791</v>
      </c>
      <c r="L247" s="79">
        <f>IF($C247&lt;=Entradas!$E$74,"",G247*J247)</f>
        <v>0.27610853886892212</v>
      </c>
      <c r="M247" s="40"/>
    </row>
    <row r="248" spans="2:13" x14ac:dyDescent="0.3">
      <c r="B248" s="39"/>
      <c r="C248" s="75">
        <v>243</v>
      </c>
      <c r="D248" s="111">
        <f>IF($C248&lt;=Entradas!$E$74,"",Observaciones!I248)</f>
        <v>0.287994355807701</v>
      </c>
      <c r="E248" s="111">
        <f>IF($C248&lt;=Entradas!$E$74,"",Cálculos!AR249)</f>
        <v>0.26638769495920678</v>
      </c>
      <c r="F248" s="79">
        <f>IF($C248&lt;=Entradas!$E$74,"",D248-E248)</f>
        <v>2.1606660848494219E-2</v>
      </c>
      <c r="G248" s="79">
        <f>IF($C248&lt;=Entradas!$E$74,"",D248-AVERAGE(D:D))</f>
        <v>-0.49485726570387695</v>
      </c>
      <c r="H248" s="79">
        <f>IF($C248&lt;=Entradas!$E$74,"",F248^2)</f>
        <v>4.6684779302185294E-4</v>
      </c>
      <c r="I248" s="79">
        <f>IF($C248&lt;=Entradas!$E$74,"",G248^2)</f>
        <v>0.24488371341991746</v>
      </c>
      <c r="J248" s="79">
        <f>IF($C248&lt;=Entradas!$E$74,"",E248-AVERAGE(E:E))</f>
        <v>-0.56451992473736901</v>
      </c>
      <c r="K248" s="79">
        <f>IF($C248&lt;=Entradas!$E$74,"",J248^2)</f>
        <v>0.31868274542548475</v>
      </c>
      <c r="L248" s="79">
        <f>IF($C248&lt;=Entradas!$E$74,"",G248*J248)</f>
        <v>0.27935678639089284</v>
      </c>
      <c r="M248" s="40"/>
    </row>
    <row r="249" spans="2:13" x14ac:dyDescent="0.3">
      <c r="B249" s="39"/>
      <c r="C249" s="75">
        <v>244</v>
      </c>
      <c r="D249" s="111">
        <f>IF($C249&lt;=Entradas!$E$74,"",Observaciones!I249)</f>
        <v>0.284812705936142</v>
      </c>
      <c r="E249" s="111">
        <f>IF($C249&lt;=Entradas!$E$74,"",Cálculos!AR250)</f>
        <v>0.26350918491099584</v>
      </c>
      <c r="F249" s="79">
        <f>IF($C249&lt;=Entradas!$E$74,"",D249-E249)</f>
        <v>2.1303521025146155E-2</v>
      </c>
      <c r="G249" s="79">
        <f>IF($C249&lt;=Entradas!$E$74,"",D249-AVERAGE(D:D))</f>
        <v>-0.49803891557543595</v>
      </c>
      <c r="H249" s="79">
        <f>IF($C249&lt;=Entradas!$E$74,"",F249^2)</f>
        <v>4.5384000806884426E-4</v>
      </c>
      <c r="I249" s="79">
        <f>IF($C249&lt;=Entradas!$E$74,"",G249^2)</f>
        <v>0.24804276142755621</v>
      </c>
      <c r="J249" s="79">
        <f>IF($C249&lt;=Entradas!$E$74,"",E249-AVERAGE(E:E))</f>
        <v>-0.56739843478557994</v>
      </c>
      <c r="K249" s="79">
        <f>IF($C249&lt;=Entradas!$E$74,"",J249^2)</f>
        <v>0.32194098379712599</v>
      </c>
      <c r="L249" s="79">
        <f>IF($C249&lt;=Entradas!$E$74,"",G249*J249)</f>
        <v>0.28258650115980993</v>
      </c>
      <c r="M249" s="40"/>
    </row>
    <row r="250" spans="2:13" x14ac:dyDescent="0.3">
      <c r="B250" s="39"/>
      <c r="C250" s="75">
        <v>245</v>
      </c>
      <c r="D250" s="111">
        <f>IF($C250&lt;=Entradas!$E$74,"",Observaciones!I250)</f>
        <v>0.28166766332964843</v>
      </c>
      <c r="E250" s="111">
        <f>IF($C250&lt;=Entradas!$E$74,"",Cálculos!AR251)</f>
        <v>0.26066291581335954</v>
      </c>
      <c r="F250" s="79">
        <f>IF($C250&lt;=Entradas!$E$74,"",D250-E250)</f>
        <v>2.1004747516288891E-2</v>
      </c>
      <c r="G250" s="79">
        <f>IF($C250&lt;=Entradas!$E$74,"",D250-AVERAGE(D:D))</f>
        <v>-0.50118395818192951</v>
      </c>
      <c r="H250" s="79">
        <f>IF($C250&lt;=Entradas!$E$74,"",F250^2)</f>
        <v>4.4119941822304433E-4</v>
      </c>
      <c r="I250" s="79">
        <f>IF($C250&lt;=Entradas!$E$74,"",G250^2)</f>
        <v>0.25118535993890606</v>
      </c>
      <c r="J250" s="79">
        <f>IF($C250&lt;=Entradas!$E$74,"",E250-AVERAGE(E:E))</f>
        <v>-0.57024470388321624</v>
      </c>
      <c r="K250" s="79">
        <f>IF($C250&lt;=Entradas!$E$74,"",J250^2)</f>
        <v>0.32517902230685697</v>
      </c>
      <c r="L250" s="79">
        <f>IF($C250&lt;=Entradas!$E$74,"",G250*J250)</f>
        <v>0.28579749782447261</v>
      </c>
      <c r="M250" s="40"/>
    </row>
    <row r="251" spans="2:13" x14ac:dyDescent="0.3">
      <c r="B251" s="39"/>
      <c r="C251" s="75">
        <v>246</v>
      </c>
      <c r="D251" s="111">
        <f>IF($C251&lt;=Entradas!$E$74,"",Observaciones!I251)</f>
        <v>0.27855878692230485</v>
      </c>
      <c r="E251" s="111">
        <f>IF($C251&lt;=Entradas!$E$74,"",Cálculos!AR252)</f>
        <v>0.2578485107072635</v>
      </c>
      <c r="F251" s="79">
        <f>IF($C251&lt;=Entradas!$E$74,"",D251-E251)</f>
        <v>2.0710276215041346E-2</v>
      </c>
      <c r="G251" s="79">
        <f>IF($C251&lt;=Entradas!$E$74,"",D251-AVERAGE(D:D))</f>
        <v>-0.5042928345892731</v>
      </c>
      <c r="H251" s="79">
        <f>IF($C251&lt;=Entradas!$E$74,"",F251^2)</f>
        <v>4.2891554090330726E-4</v>
      </c>
      <c r="I251" s="79">
        <f>IF($C251&lt;=Entradas!$E$74,"",G251^2)</f>
        <v>0.25431126301808393</v>
      </c>
      <c r="J251" s="79">
        <f>IF($C251&lt;=Entradas!$E$74,"",E251-AVERAGE(E:E))</f>
        <v>-0.57305910898931223</v>
      </c>
      <c r="K251" s="79">
        <f>IF($C251&lt;=Entradas!$E$74,"",J251^2)</f>
        <v>0.32839674239562444</v>
      </c>
      <c r="L251" s="79">
        <f>IF($C251&lt;=Entradas!$E$74,"",G251*J251)</f>
        <v>0.28898960245942346</v>
      </c>
      <c r="M251" s="40"/>
    </row>
    <row r="252" spans="2:13" x14ac:dyDescent="0.3">
      <c r="B252" s="39"/>
      <c r="C252" s="75">
        <v>247</v>
      </c>
      <c r="D252" s="111">
        <f>IF($C252&lt;=Entradas!$E$74,"",Observaciones!I252)</f>
        <v>0.27548564122286878</v>
      </c>
      <c r="E252" s="111">
        <f>IF($C252&lt;=Entradas!$E$74,"",Cálculos!AR253)</f>
        <v>0.2550655972544128</v>
      </c>
      <c r="F252" s="79">
        <f>IF($C252&lt;=Entradas!$E$74,"",D252-E252)</f>
        <v>2.0420043968455981E-2</v>
      </c>
      <c r="G252" s="79">
        <f>IF($C252&lt;=Entradas!$E$74,"",D252-AVERAGE(D:D))</f>
        <v>-0.50736598028870916</v>
      </c>
      <c r="H252" s="79">
        <f>IF($C252&lt;=Entradas!$E$74,"",F252^2)</f>
        <v>4.1697819567367548E-4</v>
      </c>
      <c r="I252" s="79">
        <f>IF($C252&lt;=Entradas!$E$74,"",G252^2)</f>
        <v>0.25742023795432284</v>
      </c>
      <c r="J252" s="79">
        <f>IF($C252&lt;=Entradas!$E$74,"",E252-AVERAGE(E:E))</f>
        <v>-0.57584202244216298</v>
      </c>
      <c r="K252" s="79">
        <f>IF($C252&lt;=Entradas!$E$74,"",J252^2)</f>
        <v>0.33159403481028055</v>
      </c>
      <c r="L252" s="79">
        <f>IF($C252&lt;=Entradas!$E$74,"",G252*J252)</f>
        <v>0.29216265220780085</v>
      </c>
      <c r="M252" s="40"/>
    </row>
    <row r="253" spans="2:13" x14ac:dyDescent="0.3">
      <c r="B253" s="39"/>
      <c r="C253" s="75">
        <v>248</v>
      </c>
      <c r="D253" s="111">
        <f>IF($C253&lt;=Entradas!$E$74,"",Observaciones!I253)</f>
        <v>0.27244779624078225</v>
      </c>
      <c r="E253" s="111">
        <f>IF($C253&lt;=Entradas!$E$74,"",Cálculos!AR254)</f>
        <v>0.25231380767758088</v>
      </c>
      <c r="F253" s="79">
        <f>IF($C253&lt;=Entradas!$E$74,"",D253-E253)</f>
        <v>2.0133988563201366E-2</v>
      </c>
      <c r="G253" s="79">
        <f>IF($C253&lt;=Entradas!$E$74,"",D253-AVERAGE(D:D))</f>
        <v>-0.51040382527079564</v>
      </c>
      <c r="H253" s="79">
        <f>IF($C253&lt;=Entradas!$E$74,"",F253^2)</f>
        <v>4.0537749546312339E-4</v>
      </c>
      <c r="I253" s="79">
        <f>IF($C253&lt;=Entradas!$E$74,"",G253^2)</f>
        <v>0.26051206485106088</v>
      </c>
      <c r="J253" s="79">
        <f>IF($C253&lt;=Entradas!$E$74,"",E253-AVERAGE(E:E))</f>
        <v>-0.57859381201899485</v>
      </c>
      <c r="K253" s="79">
        <f>IF($C253&lt;=Entradas!$E$74,"",J253^2)</f>
        <v>0.33477079930667192</v>
      </c>
      <c r="L253" s="79">
        <f>IF($C253&lt;=Entradas!$E$74,"",G253*J253)</f>
        <v>0.29531649493250661</v>
      </c>
      <c r="M253" s="40"/>
    </row>
    <row r="254" spans="2:13" x14ac:dyDescent="0.3">
      <c r="B254" s="39"/>
      <c r="C254" s="75">
        <v>249</v>
      </c>
      <c r="D254" s="111">
        <f>IF($C254&lt;=Entradas!$E$74,"",Observaciones!I254)</f>
        <v>0.26944482741343478</v>
      </c>
      <c r="E254" s="111">
        <f>IF($C254&lt;=Entradas!$E$74,"",Cálculos!AR255)</f>
        <v>0.24959277870198088</v>
      </c>
      <c r="F254" s="79">
        <f>IF($C254&lt;=Entradas!$E$74,"",D254-E254)</f>
        <v>1.9852048711453907E-2</v>
      </c>
      <c r="G254" s="79">
        <f>IF($C254&lt;=Entradas!$E$74,"",D254-AVERAGE(D:D))</f>
        <v>-0.51340679409814316</v>
      </c>
      <c r="H254" s="79">
        <f>IF($C254&lt;=Entradas!$E$74,"",F254^2)</f>
        <v>3.9410383804193872E-4</v>
      </c>
      <c r="I254" s="79">
        <f>IF($C254&lt;=Entradas!$E$74,"",G254^2)</f>
        <v>0.26358653622613315</v>
      </c>
      <c r="J254" s="79">
        <f>IF($C254&lt;=Entradas!$E$74,"",E254-AVERAGE(E:E))</f>
        <v>-0.58131484099459496</v>
      </c>
      <c r="K254" s="79">
        <f>IF($C254&lt;=Entradas!$E$74,"",J254^2)</f>
        <v>0.33792694436057125</v>
      </c>
      <c r="L254" s="79">
        <f>IF($C254&lt;=Entradas!$E$74,"",G254*J254)</f>
        <v>0.29845098887670685</v>
      </c>
      <c r="M254" s="40"/>
    </row>
    <row r="255" spans="2:13" x14ac:dyDescent="0.3">
      <c r="B255" s="39"/>
      <c r="C255" s="75">
        <v>250</v>
      </c>
      <c r="D255" s="111">
        <f>IF($C255&lt;=Entradas!$E$74,"",Observaciones!I255)</f>
        <v>0.26647631553446643</v>
      </c>
      <c r="E255" s="111">
        <f>IF($C255&lt;=Entradas!$E$74,"",Cálculos!AR256)</f>
        <v>0.24690215149746395</v>
      </c>
      <c r="F255" s="79">
        <f>IF($C255&lt;=Entradas!$E$74,"",D255-E255)</f>
        <v>1.9574164037002489E-2</v>
      </c>
      <c r="G255" s="79">
        <f>IF($C255&lt;=Entradas!$E$74,"",D255-AVERAGE(D:D))</f>
        <v>-0.51637530597711145</v>
      </c>
      <c r="H255" s="79">
        <f>IF($C255&lt;=Entradas!$E$74,"",F255^2)</f>
        <v>3.8314789774748157E-4</v>
      </c>
      <c r="I255" s="79">
        <f>IF($C255&lt;=Entradas!$E$74,"",G255^2)</f>
        <v>0.26664345662295547</v>
      </c>
      <c r="J255" s="79">
        <f>IF($C255&lt;=Entradas!$E$74,"",E255-AVERAGE(E:E))</f>
        <v>-0.58400546819911181</v>
      </c>
      <c r="K255" s="79">
        <f>IF($C255&lt;=Entradas!$E$74,"",J255^2)</f>
        <v>0.34106238688646379</v>
      </c>
      <c r="L255" s="79">
        <f>IF($C255&lt;=Entradas!$E$74,"",G255*J255)</f>
        <v>0.30156600233362257</v>
      </c>
      <c r="M255" s="40"/>
    </row>
    <row r="256" spans="2:13" x14ac:dyDescent="0.3">
      <c r="B256" s="39"/>
      <c r="C256" s="75">
        <v>251</v>
      </c>
      <c r="D256" s="111">
        <f>IF($C256&lt;=Entradas!$E$74,"",Observaciones!I256)</f>
        <v>0.26354184668306141</v>
      </c>
      <c r="E256" s="111">
        <f>IF($C256&lt;=Entradas!$E$74,"",Cálculos!AR257)</f>
        <v>0.24424157162149898</v>
      </c>
      <c r="F256" s="79">
        <f>IF($C256&lt;=Entradas!$E$74,"",D256-E256)</f>
        <v>1.9300275061562427E-2</v>
      </c>
      <c r="G256" s="79">
        <f>IF($C256&lt;=Entradas!$E$74,"",D256-AVERAGE(D:D))</f>
        <v>-0.51930977482851648</v>
      </c>
      <c r="H256" s="79">
        <f>IF($C256&lt;=Entradas!$E$74,"",F256^2)</f>
        <v>3.7250061745196857E-4</v>
      </c>
      <c r="I256" s="79">
        <f>IF($C256&lt;=Entradas!$E$74,"",G256^2)</f>
        <v>0.26968264223244448</v>
      </c>
      <c r="J256" s="79">
        <f>IF($C256&lt;=Entradas!$E$74,"",E256-AVERAGE(E:E))</f>
        <v>-0.58666604807507683</v>
      </c>
      <c r="K256" s="79">
        <f>IF($C256&lt;=Entradas!$E$74,"",J256^2)</f>
        <v>0.34417705196402837</v>
      </c>
      <c r="L256" s="79">
        <f>IF($C256&lt;=Entradas!$E$74,"",G256*J256)</f>
        <v>0.30466141332540375</v>
      </c>
      <c r="M256" s="40"/>
    </row>
    <row r="257" spans="2:13" x14ac:dyDescent="0.3">
      <c r="B257" s="39"/>
      <c r="C257" s="75">
        <v>252</v>
      </c>
      <c r="D257" s="111">
        <f>IF($C257&lt;=Entradas!$E$74,"",Observaciones!I257)</f>
        <v>0.2606410121542132</v>
      </c>
      <c r="E257" s="111">
        <f>IF($C257&lt;=Entradas!$E$74,"",Cálculos!AR258)</f>
        <v>0.24161068896291743</v>
      </c>
      <c r="F257" s="79">
        <f>IF($C257&lt;=Entradas!$E$74,"",D257-E257)</f>
        <v>1.9030323191295773E-2</v>
      </c>
      <c r="G257" s="79">
        <f>IF($C257&lt;=Entradas!$E$74,"",D257-AVERAGE(D:D))</f>
        <v>-0.52221060935736474</v>
      </c>
      <c r="H257" s="79">
        <f>IF($C257&lt;=Entradas!$E$74,"",F257^2)</f>
        <v>3.6215320076516972E-4</v>
      </c>
      <c r="I257" s="79">
        <f>IF($C257&lt;=Entradas!$E$74,"",G257^2)</f>
        <v>0.27270392052539022</v>
      </c>
      <c r="J257" s="79">
        <f>IF($C257&lt;=Entradas!$E$74,"",E257-AVERAGE(E:E))</f>
        <v>-0.58929693073365841</v>
      </c>
      <c r="K257" s="79">
        <f>IF($C257&lt;=Entradas!$E$74,"",J257^2)</f>
        <v>0.3472708725721102</v>
      </c>
      <c r="L257" s="79">
        <f>IF($C257&lt;=Entradas!$E$74,"",G257*J257)</f>
        <v>0.30773710929084852</v>
      </c>
      <c r="M257" s="40"/>
    </row>
    <row r="258" spans="2:13" x14ac:dyDescent="0.3">
      <c r="B258" s="39"/>
      <c r="C258" s="75">
        <v>253</v>
      </c>
      <c r="D258" s="111">
        <f>IF($C258&lt;=Entradas!$E$74,"",Observaciones!I258)</f>
        <v>0.25777340838994822</v>
      </c>
      <c r="E258" s="111">
        <f>IF($C258&lt;=Entradas!$E$74,"",Cálculos!AR259)</f>
        <v>0.23900915768641159</v>
      </c>
      <c r="F258" s="79">
        <f>IF($C258&lt;=Entradas!$E$74,"",D258-E258)</f>
        <v>1.8764250703536628E-2</v>
      </c>
      <c r="G258" s="79">
        <f>IF($C258&lt;=Entradas!$E$74,"",D258-AVERAGE(D:D))</f>
        <v>-0.52507821312162972</v>
      </c>
      <c r="H258" s="79">
        <f>IF($C258&lt;=Entradas!$E$74,"",F258^2)</f>
        <v>3.5209710446517485E-4</v>
      </c>
      <c r="I258" s="79">
        <f>IF($C258&lt;=Entradas!$E$74,"",G258^2)</f>
        <v>0.27570712989500362</v>
      </c>
      <c r="J258" s="79">
        <f>IF($C258&lt;=Entradas!$E$74,"",E258-AVERAGE(E:E))</f>
        <v>-0.59189846201016416</v>
      </c>
      <c r="K258" s="79">
        <f>IF($C258&lt;=Entradas!$E$74,"",J258^2)</f>
        <v>0.35034378932999777</v>
      </c>
      <c r="L258" s="79">
        <f>IF($C258&lt;=Entradas!$E$74,"",G258*J258)</f>
        <v>0.31079298678173783</v>
      </c>
      <c r="M258" s="40"/>
    </row>
    <row r="259" spans="2:13" x14ac:dyDescent="0.3">
      <c r="B259" s="39"/>
      <c r="C259" s="75">
        <v>254</v>
      </c>
      <c r="D259" s="111">
        <f>IF($C259&lt;=Entradas!$E$74,"",Observaciones!I259)</f>
        <v>0.25493863691149066</v>
      </c>
      <c r="E259" s="111">
        <f>IF($C259&lt;=Entradas!$E$74,"",Cálculos!AR260)</f>
        <v>0.23643663617777613</v>
      </c>
      <c r="F259" s="79">
        <f>IF($C259&lt;=Entradas!$E$74,"",D259-E259)</f>
        <v>1.8502000733714524E-2</v>
      </c>
      <c r="G259" s="79">
        <f>IF($C259&lt;=Entradas!$E$74,"",D259-AVERAGE(D:D))</f>
        <v>-0.52791298460008729</v>
      </c>
      <c r="H259" s="79">
        <f>IF($C259&lt;=Entradas!$E$74,"",F259^2)</f>
        <v>3.4232403115037278E-4</v>
      </c>
      <c r="I259" s="79">
        <f>IF($C259&lt;=Entradas!$E$74,"",G259^2)</f>
        <v>0.27869211930937199</v>
      </c>
      <c r="J259" s="79">
        <f>IF($C259&lt;=Entradas!$E$74,"",E259-AVERAGE(E:E))</f>
        <v>-0.59447098351879968</v>
      </c>
      <c r="K259" s="79">
        <f>IF($C259&lt;=Entradas!$E$74,"",J259^2)</f>
        <v>0.35339575024580899</v>
      </c>
      <c r="L259" s="79">
        <f>IF($C259&lt;=Entradas!$E$74,"",G259*J259)</f>
        <v>0.31382895116755882</v>
      </c>
      <c r="M259" s="40"/>
    </row>
    <row r="260" spans="2:13" x14ac:dyDescent="0.3">
      <c r="B260" s="39"/>
      <c r="C260" s="75">
        <v>255</v>
      </c>
      <c r="D260" s="111">
        <f>IF($C260&lt;=Entradas!$E$74,"",Observaciones!I260)</f>
        <v>0.25213630425235978</v>
      </c>
      <c r="E260" s="111">
        <f>IF($C260&lt;=Entradas!$E$74,"",Cálculos!AR261)</f>
        <v>0.23389278698988156</v>
      </c>
      <c r="F260" s="79">
        <f>IF($C260&lt;=Entradas!$E$74,"",D260-E260)</f>
        <v>1.824351726247822E-2</v>
      </c>
      <c r="G260" s="79">
        <f>IF($C260&lt;=Entradas!$E$74,"",D260-AVERAGE(D:D))</f>
        <v>-0.53071531725921817</v>
      </c>
      <c r="H260" s="79">
        <f>IF($C260&lt;=Entradas!$E$74,"",F260^2)</f>
        <v>3.328259221063408E-4</v>
      </c>
      <c r="I260" s="79">
        <f>IF($C260&lt;=Entradas!$E$74,"",G260^2)</f>
        <v>0.28165874797355261</v>
      </c>
      <c r="J260" s="79">
        <f>IF($C260&lt;=Entradas!$E$74,"",E260-AVERAGE(E:E))</f>
        <v>-0.5970148327066942</v>
      </c>
      <c r="K260" s="79">
        <f>IF($C260&lt;=Entradas!$E$74,"",J260^2)</f>
        <v>0.35642671047180208</v>
      </c>
      <c r="L260" s="79">
        <f>IF($C260&lt;=Entradas!$E$74,"",G260*J260)</f>
        <v>0.31684491634839229</v>
      </c>
      <c r="M260" s="40"/>
    </row>
    <row r="261" spans="2:13" x14ac:dyDescent="0.3">
      <c r="B261" s="39"/>
      <c r="C261" s="75">
        <v>256</v>
      </c>
      <c r="D261" s="111">
        <f>IF($C261&lt;=Entradas!$E$74,"",Observaciones!I261)</f>
        <v>0.24936602189238233</v>
      </c>
      <c r="E261" s="111">
        <f>IF($C261&lt;=Entradas!$E$74,"",Cálculos!AR262)</f>
        <v>0.23137727678937098</v>
      </c>
      <c r="F261" s="79">
        <f>IF($C261&lt;=Entradas!$E$74,"",D261-E261)</f>
        <v>1.798874510301135E-2</v>
      </c>
      <c r="G261" s="79">
        <f>IF($C261&lt;=Entradas!$E$74,"",D261-AVERAGE(D:D))</f>
        <v>-0.53348559961919562</v>
      </c>
      <c r="H261" s="79">
        <f>IF($C261&lt;=Entradas!$E$74,"",F261^2)</f>
        <v>3.2359495038111481E-4</v>
      </c>
      <c r="I261" s="79">
        <f>IF($C261&lt;=Entradas!$E$74,"",G261^2)</f>
        <v>0.28460688500105269</v>
      </c>
      <c r="J261" s="79">
        <f>IF($C261&lt;=Entradas!$E$74,"",E261-AVERAGE(E:E))</f>
        <v>-0.59953034290720475</v>
      </c>
      <c r="K261" s="79">
        <f>IF($C261&lt;=Entradas!$E$74,"",J261^2)</f>
        <v>0.35943663206643051</v>
      </c>
      <c r="L261" s="79">
        <f>IF($C261&lt;=Entradas!$E$74,"",G261*J261)</f>
        <v>0.31984080447575208</v>
      </c>
      <c r="M261" s="40"/>
    </row>
    <row r="262" spans="2:13" x14ac:dyDescent="0.3">
      <c r="B262" s="39"/>
      <c r="C262" s="75">
        <v>257</v>
      </c>
      <c r="D262" s="111">
        <f>IF($C262&lt;=Entradas!$E$74,"",Observaciones!I262)</f>
        <v>0.24662740619260975</v>
      </c>
      <c r="E262" s="111">
        <f>IF($C262&lt;=Entradas!$E$74,"",Cálculos!AR263)</f>
        <v>0.22888977630406837</v>
      </c>
      <c r="F262" s="79">
        <f>IF($C262&lt;=Entradas!$E$74,"",D262-E262)</f>
        <v>1.7737629888541384E-2</v>
      </c>
      <c r="G262" s="79">
        <f>IF($C262&lt;=Entradas!$E$74,"",D262-AVERAGE(D:D))</f>
        <v>-0.53622421531896824</v>
      </c>
      <c r="H262" s="79">
        <f>IF($C262&lt;=Entradas!$E$74,"",F262^2)</f>
        <v>3.1462351406287662E-4</v>
      </c>
      <c r="I262" s="79">
        <f>IF($C262&lt;=Entradas!$E$74,"",G262^2)</f>
        <v>0.28753640909444322</v>
      </c>
      <c r="J262" s="79">
        <f>IF($C262&lt;=Entradas!$E$74,"",E262-AVERAGE(E:E))</f>
        <v>-0.60201784339250741</v>
      </c>
      <c r="K262" s="79">
        <f>IF($C262&lt;=Entradas!$E$74,"",J262^2)</f>
        <v>0.36242548376296557</v>
      </c>
      <c r="L262" s="79">
        <f>IF($C262&lt;=Entradas!$E$74,"",G262*J262)</f>
        <v>0.3228165456811648</v>
      </c>
      <c r="M262" s="40"/>
    </row>
    <row r="263" spans="2:13" x14ac:dyDescent="0.3">
      <c r="B263" s="39"/>
      <c r="C263" s="75">
        <v>258</v>
      </c>
      <c r="D263" s="111">
        <f>IF($C263&lt;=Entradas!$E$74,"",Observaciones!I263)</f>
        <v>0.24732644543864157</v>
      </c>
      <c r="E263" s="111">
        <f>IF($C263&lt;=Entradas!$E$74,"",Cálculos!AR264)</f>
        <v>0.22983632737860515</v>
      </c>
      <c r="F263" s="79">
        <f>IF($C263&lt;=Entradas!$E$74,"",D263-E263)</f>
        <v>1.7490118060036419E-2</v>
      </c>
      <c r="G263" s="79">
        <f>IF($C263&lt;=Entradas!$E$74,"",D263-AVERAGE(D:D))</f>
        <v>-0.53552517607293637</v>
      </c>
      <c r="H263" s="79">
        <f>IF($C263&lt;=Entradas!$E$74,"",F263^2)</f>
        <v>3.0590422975401211E-4</v>
      </c>
      <c r="I263" s="79">
        <f>IF($C263&lt;=Entradas!$E$74,"",G263^2)</f>
        <v>0.2867872142079495</v>
      </c>
      <c r="J263" s="79">
        <f>IF($C263&lt;=Entradas!$E$74,"",E263-AVERAGE(E:E))</f>
        <v>-0.60107129231797063</v>
      </c>
      <c r="K263" s="79">
        <f>IF($C263&lt;=Entradas!$E$74,"",J263^2)</f>
        <v>0.3612866984487953</v>
      </c>
      <c r="L263" s="79">
        <f>IF($C263&lt;=Entradas!$E$74,"",G263*J263)</f>
        <v>0.32188880965096861</v>
      </c>
      <c r="M263" s="40"/>
    </row>
    <row r="264" spans="2:13" x14ac:dyDescent="0.3">
      <c r="B264" s="39"/>
      <c r="C264" s="75">
        <v>259</v>
      </c>
      <c r="D264" s="111">
        <f>IF($C264&lt;=Entradas!$E$74,"",Observaciones!I264)</f>
        <v>0.24180890429252677</v>
      </c>
      <c r="E264" s="111">
        <f>IF($C264&lt;=Entradas!$E$74,"",Cálculos!AR265)</f>
        <v>0.22456274743843854</v>
      </c>
      <c r="F264" s="79">
        <f>IF($C264&lt;=Entradas!$E$74,"",D264-E264)</f>
        <v>1.7246156854088229E-2</v>
      </c>
      <c r="G264" s="79">
        <f>IF($C264&lt;=Entradas!$E$74,"",D264-AVERAGE(D:D))</f>
        <v>-0.54104271721905117</v>
      </c>
      <c r="H264" s="79">
        <f>IF($C264&lt;=Entradas!$E$74,"",F264^2)</f>
        <v>2.9742992623581443E-4</v>
      </c>
      <c r="I264" s="79">
        <f>IF($C264&lt;=Entradas!$E$74,"",G264^2)</f>
        <v>0.29272722185577416</v>
      </c>
      <c r="J264" s="79">
        <f>IF($C264&lt;=Entradas!$E$74,"",E264-AVERAGE(E:E))</f>
        <v>-0.60634487225813727</v>
      </c>
      <c r="K264" s="79">
        <f>IF($C264&lt;=Entradas!$E$74,"",J264^2)</f>
        <v>0.36765410411373678</v>
      </c>
      <c r="L264" s="79">
        <f>IF($C264&lt;=Entradas!$E$74,"",G264*J264)</f>
        <v>0.32805847725838105</v>
      </c>
      <c r="M264" s="40"/>
    </row>
    <row r="265" spans="2:13" x14ac:dyDescent="0.3">
      <c r="B265" s="39"/>
      <c r="C265" s="75">
        <v>260</v>
      </c>
      <c r="D265" s="111">
        <f>IF($C265&lt;=Entradas!$E$74,"",Observaciones!I265)</f>
        <v>0.23869158840083443</v>
      </c>
      <c r="E265" s="111">
        <f>IF($C265&lt;=Entradas!$E$74,"",Cálculos!AR266)</f>
        <v>0.22168589410985712</v>
      </c>
      <c r="F265" s="79">
        <f>IF($C265&lt;=Entradas!$E$74,"",D265-E265)</f>
        <v>1.7005694290977313E-2</v>
      </c>
      <c r="G265" s="79">
        <f>IF($C265&lt;=Entradas!$E$74,"",D265-AVERAGE(D:D))</f>
        <v>-0.54416003311074346</v>
      </c>
      <c r="H265" s="79">
        <f>IF($C265&lt;=Entradas!$E$74,"",F265^2)</f>
        <v>2.8919363831817841E-4</v>
      </c>
      <c r="I265" s="79">
        <f>IF($C265&lt;=Entradas!$E$74,"",G265^2)</f>
        <v>0.29611014163508542</v>
      </c>
      <c r="J265" s="79">
        <f>IF($C265&lt;=Entradas!$E$74,"",E265-AVERAGE(E:E))</f>
        <v>-0.60922172558671872</v>
      </c>
      <c r="K265" s="79">
        <f>IF($C265&lt;=Entradas!$E$74,"",J265^2)</f>
        <v>0.37115111092685921</v>
      </c>
      <c r="L265" s="79">
        <f>IF($C265&lt;=Entradas!$E$74,"",G265*J265)</f>
        <v>0.33151411436705314</v>
      </c>
      <c r="M265" s="40"/>
    </row>
    <row r="266" spans="2:13" x14ac:dyDescent="0.3">
      <c r="B266" s="39"/>
      <c r="C266" s="75">
        <v>261</v>
      </c>
      <c r="D266" s="111">
        <f>IF($C266&lt;=Entradas!$E$74,"",Observaciones!I266)</f>
        <v>0.23599766829790536</v>
      </c>
      <c r="E266" s="111">
        <f>IF($C266&lt;=Entradas!$E$74,"",Cálculos!AR267)</f>
        <v>0.21922898913498537</v>
      </c>
      <c r="F266" s="79">
        <f>IF($C266&lt;=Entradas!$E$74,"",D266-E266)</f>
        <v>1.6768679162919992E-2</v>
      </c>
      <c r="G266" s="79">
        <f>IF($C266&lt;=Entradas!$E$74,"",D266-AVERAGE(D:D))</f>
        <v>-0.54685395321367258</v>
      </c>
      <c r="H266" s="79">
        <f>IF($C266&lt;=Entradas!$E$74,"",F266^2)</f>
        <v>2.8118860086894713E-4</v>
      </c>
      <c r="I266" s="79">
        <f>IF($C266&lt;=Entradas!$E$74,"",G266^2)</f>
        <v>0.29904924614542161</v>
      </c>
      <c r="J266" s="79">
        <f>IF($C266&lt;=Entradas!$E$74,"",E266-AVERAGE(E:E))</f>
        <v>-0.61167863056159044</v>
      </c>
      <c r="K266" s="79">
        <f>IF($C266&lt;=Entradas!$E$74,"",J266^2)</f>
        <v>0.37415074708570262</v>
      </c>
      <c r="L266" s="79">
        <f>IF($C266&lt;=Entradas!$E$74,"",G266*J266)</f>
        <v>0.33449887721893129</v>
      </c>
      <c r="M266" s="40"/>
    </row>
    <row r="267" spans="2:13" x14ac:dyDescent="0.3">
      <c r="B267" s="39"/>
      <c r="C267" s="75">
        <v>262</v>
      </c>
      <c r="D267" s="111">
        <f>IF($C267&lt;=Entradas!$E$74,"",Observaciones!I267)</f>
        <v>0.23339881650579791</v>
      </c>
      <c r="E267" s="111">
        <f>IF($C267&lt;=Entradas!$E$74,"",Cálculos!AR268)</f>
        <v>0.21686375548330786</v>
      </c>
      <c r="F267" s="79">
        <f>IF($C267&lt;=Entradas!$E$74,"",D267-E267)</f>
        <v>1.6535061022490055E-2</v>
      </c>
      <c r="G267" s="79">
        <f>IF($C267&lt;=Entradas!$E$74,"",D267-AVERAGE(D:D))</f>
        <v>-0.54945280500578009</v>
      </c>
      <c r="H267" s="79">
        <f>IF($C267&lt;=Entradas!$E$74,"",F267^2)</f>
        <v>2.7340824301746986E-4</v>
      </c>
      <c r="I267" s="79">
        <f>IF($C267&lt;=Entradas!$E$74,"",G267^2)</f>
        <v>0.30189838492871979</v>
      </c>
      <c r="J267" s="79">
        <f>IF($C267&lt;=Entradas!$E$74,"",E267-AVERAGE(E:E))</f>
        <v>-0.61404386421326795</v>
      </c>
      <c r="K267" s="79">
        <f>IF($C267&lt;=Entradas!$E$74,"",J267^2)</f>
        <v>0.37704986717796224</v>
      </c>
      <c r="L267" s="79">
        <f>IF($C267&lt;=Entradas!$E$74,"",G267*J267)</f>
        <v>0.3373881235885684</v>
      </c>
      <c r="M267" s="40"/>
    </row>
    <row r="268" spans="2:13" x14ac:dyDescent="0.3">
      <c r="B268" s="39"/>
      <c r="C268" s="75">
        <v>263</v>
      </c>
      <c r="D268" s="111">
        <f>IF($C268&lt;=Entradas!$E$74,"",Observaciones!I268)</f>
        <v>0.23084025566549299</v>
      </c>
      <c r="E268" s="111">
        <f>IF($C268&lt;=Entradas!$E$74,"",Cálculos!AR269)</f>
        <v>0.21453546549427463</v>
      </c>
      <c r="F268" s="79">
        <f>IF($C268&lt;=Entradas!$E$74,"",D268-E268)</f>
        <v>1.6304790171218358E-2</v>
      </c>
      <c r="G268" s="79">
        <f>IF($C268&lt;=Entradas!$E$74,"",D268-AVERAGE(D:D))</f>
        <v>-0.55201136584608501</v>
      </c>
      <c r="H268" s="79">
        <f>IF($C268&lt;=Entradas!$E$74,"",F268^2)</f>
        <v>2.6584618252745878E-4</v>
      </c>
      <c r="I268" s="79">
        <f>IF($C268&lt;=Entradas!$E$74,"",G268^2)</f>
        <v>0.30471654802326031</v>
      </c>
      <c r="J268" s="79">
        <f>IF($C268&lt;=Entradas!$E$74,"",E268-AVERAGE(E:E))</f>
        <v>-0.61637215420230118</v>
      </c>
      <c r="K268" s="79">
        <f>IF($C268&lt;=Entradas!$E$74,"",J268^2)</f>
        <v>0.37991463247598534</v>
      </c>
      <c r="L268" s="79">
        <f>IF($C268&lt;=Entradas!$E$74,"",G268*J268)</f>
        <v>0.34024443471070598</v>
      </c>
      <c r="M268" s="40"/>
    </row>
    <row r="269" spans="2:13" x14ac:dyDescent="0.3">
      <c r="B269" s="39"/>
      <c r="C269" s="75">
        <v>264</v>
      </c>
      <c r="D269" s="111">
        <f>IF($C269&lt;=Entradas!$E$74,"",Observaciones!I269)</f>
        <v>0.2283126040221761</v>
      </c>
      <c r="E269" s="111">
        <f>IF($C269&lt;=Entradas!$E$74,"",Cálculos!AR270)</f>
        <v>0.21223478637381396</v>
      </c>
      <c r="F269" s="79">
        <f>IF($C269&lt;=Entradas!$E$74,"",D269-E269)</f>
        <v>1.6077817648362136E-2</v>
      </c>
      <c r="G269" s="79">
        <f>IF($C269&lt;=Entradas!$E$74,"",D269-AVERAGE(D:D))</f>
        <v>-0.55453901748940182</v>
      </c>
      <c r="H269" s="79">
        <f>IF($C269&lt;=Entradas!$E$74,"",F269^2)</f>
        <v>2.5849622033398498E-4</v>
      </c>
      <c r="I269" s="79">
        <f>IF($C269&lt;=Entradas!$E$74,"",G269^2)</f>
        <v>0.3075135219181111</v>
      </c>
      <c r="J269" s="79">
        <f>IF($C269&lt;=Entradas!$E$74,"",E269-AVERAGE(E:E))</f>
        <v>-0.61867283332276179</v>
      </c>
      <c r="K269" s="79">
        <f>IF($C269&lt;=Entradas!$E$74,"",J269^2)</f>
        <v>0.38275607469161382</v>
      </c>
      <c r="L269" s="79">
        <f>IF($C269&lt;=Entradas!$E$74,"",G269*J269)</f>
        <v>0.34307822513818875</v>
      </c>
      <c r="M269" s="40"/>
    </row>
    <row r="270" spans="2:13" x14ac:dyDescent="0.3">
      <c r="B270" s="39"/>
      <c r="C270" s="75">
        <v>265</v>
      </c>
      <c r="D270" s="111">
        <f>IF($C270&lt;=Entradas!$E$74,"",Observaciones!I270)</f>
        <v>0.22581401625414954</v>
      </c>
      <c r="E270" s="111">
        <f>IF($C270&lt;=Entradas!$E$74,"",Cálculos!AR271)</f>
        <v>0.20995992103430383</v>
      </c>
      <c r="F270" s="79">
        <f>IF($C270&lt;=Entradas!$E$74,"",D270-E270)</f>
        <v>1.585409521984571E-2</v>
      </c>
      <c r="G270" s="79">
        <f>IF($C270&lt;=Entradas!$E$74,"",D270-AVERAGE(D:D))</f>
        <v>-0.5570376052574284</v>
      </c>
      <c r="H270" s="79">
        <f>IF($C270&lt;=Entradas!$E$74,"",F270^2)</f>
        <v>2.513523352399346E-4</v>
      </c>
      <c r="I270" s="79">
        <f>IF($C270&lt;=Entradas!$E$74,"",G270^2)</f>
        <v>0.3102908936709306</v>
      </c>
      <c r="J270" s="79">
        <f>IF($C270&lt;=Entradas!$E$74,"",E270-AVERAGE(E:E))</f>
        <v>-0.62094769866227195</v>
      </c>
      <c r="K270" s="79">
        <f>IF($C270&lt;=Entradas!$E$74,"",J270^2)</f>
        <v>0.3855760444739717</v>
      </c>
      <c r="L270" s="79">
        <f>IF($C270&lt;=Entradas!$E$74,"",G270*J270)</f>
        <v>0.34589121905294323</v>
      </c>
      <c r="M270" s="40"/>
    </row>
    <row r="271" spans="2:13" x14ac:dyDescent="0.3">
      <c r="B271" s="39"/>
      <c r="C271" s="75">
        <v>266</v>
      </c>
      <c r="D271" s="111">
        <f>IF($C271&lt;=Entradas!$E$74,"",Observaciones!I271)</f>
        <v>0.22334390121313674</v>
      </c>
      <c r="E271" s="111">
        <f>IF($C271&lt;=Entradas!$E$74,"",Cálculos!AR272)</f>
        <v>0.20771032584577107</v>
      </c>
      <c r="F271" s="79">
        <f>IF($C271&lt;=Entradas!$E$74,"",D271-E271)</f>
        <v>1.5633575367365676E-2</v>
      </c>
      <c r="G271" s="79">
        <f>IF($C271&lt;=Entradas!$E$74,"",D271-AVERAGE(D:D))</f>
        <v>-0.5595077202984412</v>
      </c>
      <c r="H271" s="79">
        <f>IF($C271&lt;=Entradas!$E$74,"",F271^2)</f>
        <v>2.4440867876710285E-4</v>
      </c>
      <c r="I271" s="79">
        <f>IF($C271&lt;=Entradas!$E$74,"",G271^2)</f>
        <v>0.31304888907355871</v>
      </c>
      <c r="J271" s="79">
        <f>IF($C271&lt;=Entradas!$E$74,"",E271-AVERAGE(E:E))</f>
        <v>-0.62319729385080469</v>
      </c>
      <c r="K271" s="79">
        <f>IF($C271&lt;=Entradas!$E$74,"",J271^2)</f>
        <v>0.3883748670629662</v>
      </c>
      <c r="L271" s="79">
        <f>IF($C271&lt;=Entradas!$E$74,"",G271*J271)</f>
        <v>0.34868369717862152</v>
      </c>
      <c r="M271" s="40"/>
    </row>
    <row r="272" spans="2:13" x14ac:dyDescent="0.3">
      <c r="B272" s="39"/>
      <c r="C272" s="75">
        <v>267</v>
      </c>
      <c r="D272" s="111">
        <f>IF($C272&lt;=Entradas!$E$74,"",Observaciones!I272)</f>
        <v>0.23452734785205781</v>
      </c>
      <c r="E272" s="111">
        <f>IF($C272&lt;=Entradas!$E$74,"",Cálculos!AR273)</f>
        <v>0.21911113657439465</v>
      </c>
      <c r="F272" s="79">
        <f>IF($C272&lt;=Entradas!$E$74,"",D272-E272)</f>
        <v>1.5416211277663155E-2</v>
      </c>
      <c r="G272" s="79">
        <f>IF($C272&lt;=Entradas!$E$74,"",D272-AVERAGE(D:D))</f>
        <v>-0.54832427365952019</v>
      </c>
      <c r="H272" s="79">
        <f>IF($C272&lt;=Entradas!$E$74,"",F272^2)</f>
        <v>2.3765957015754865E-4</v>
      </c>
      <c r="I272" s="79">
        <f>IF($C272&lt;=Entradas!$E$74,"",G272^2)</f>
        <v>0.30065950908424038</v>
      </c>
      <c r="J272" s="79">
        <f>IF($C272&lt;=Entradas!$E$74,"",E272-AVERAGE(E:E))</f>
        <v>-0.61179648312218116</v>
      </c>
      <c r="K272" s="79">
        <f>IF($C272&lt;=Entradas!$E$74,"",J272^2)</f>
        <v>0.37429493676066927</v>
      </c>
      <c r="L272" s="79">
        <f>IF($C272&lt;=Entradas!$E$74,"",G272*J272)</f>
        <v>0.33546286223541888</v>
      </c>
      <c r="M272" s="40"/>
    </row>
    <row r="273" spans="2:13" x14ac:dyDescent="0.3">
      <c r="B273" s="39"/>
      <c r="C273" s="75">
        <v>268</v>
      </c>
      <c r="D273" s="111">
        <f>IF($C273&lt;=Entradas!$E$74,"",Observaciones!I273)</f>
        <v>0.33693678225539869</v>
      </c>
      <c r="E273" s="111">
        <f>IF($C273&lt;=Entradas!$E$74,"",Cálculos!AR274)</f>
        <v>0.33216199120929274</v>
      </c>
      <c r="F273" s="79">
        <f>IF($C273&lt;=Entradas!$E$74,"",D273-E273)</f>
        <v>4.7747910461059528E-3</v>
      </c>
      <c r="G273" s="79">
        <f>IF($C273&lt;=Entradas!$E$74,"",D273-AVERAGE(D:D))</f>
        <v>-0.44591483925617925</v>
      </c>
      <c r="H273" s="79">
        <f>IF($C273&lt;=Entradas!$E$74,"",F273^2)</f>
        <v>2.279862953397358E-5</v>
      </c>
      <c r="I273" s="79">
        <f>IF($C273&lt;=Entradas!$E$74,"",G273^2)</f>
        <v>0.19884004386886417</v>
      </c>
      <c r="J273" s="79">
        <f>IF($C273&lt;=Entradas!$E$74,"",E273-AVERAGE(E:E))</f>
        <v>-0.49874562848728304</v>
      </c>
      <c r="K273" s="79">
        <f>IF($C273&lt;=Entradas!$E$74,"",J273^2)</f>
        <v>0.24874720193517497</v>
      </c>
      <c r="L273" s="79">
        <f>IF($C273&lt;=Entradas!$E$74,"",G273*J273)</f>
        <v>0.22239807675662893</v>
      </c>
      <c r="M273" s="40"/>
    </row>
    <row r="274" spans="2:13" x14ac:dyDescent="0.3">
      <c r="B274" s="39"/>
      <c r="C274" s="75">
        <v>269</v>
      </c>
      <c r="D274" s="111">
        <f>IF($C274&lt;=Entradas!$E$74,"",Observaciones!I274)</f>
        <v>0.24730547159680216</v>
      </c>
      <c r="E274" s="111">
        <f>IF($C274&lt;=Entradas!$E$74,"",Cálculos!AR275)</f>
        <v>0.236042355774012</v>
      </c>
      <c r="F274" s="79">
        <f>IF($C274&lt;=Entradas!$E$74,"",D274-E274)</f>
        <v>1.126311582279016E-2</v>
      </c>
      <c r="G274" s="79">
        <f>IF($C274&lt;=Entradas!$E$74,"",D274-AVERAGE(D:D))</f>
        <v>-0.53554614991477578</v>
      </c>
      <c r="H274" s="79">
        <f>IF($C274&lt;=Entradas!$E$74,"",F274^2)</f>
        <v>1.2685777803758604E-4</v>
      </c>
      <c r="I274" s="79">
        <f>IF($C274&lt;=Entradas!$E$74,"",G274^2)</f>
        <v>0.28680967868853952</v>
      </c>
      <c r="J274" s="79">
        <f>IF($C274&lt;=Entradas!$E$74,"",E274-AVERAGE(E:E))</f>
        <v>-0.59486526392256378</v>
      </c>
      <c r="K274" s="79">
        <f>IF($C274&lt;=Entradas!$E$74,"",J274^2)</f>
        <v>0.35386468222166145</v>
      </c>
      <c r="L274" s="79">
        <f>IF($C274&lt;=Entradas!$E$74,"",G274*J274)</f>
        <v>0.31857780181176598</v>
      </c>
      <c r="M274" s="40"/>
    </row>
    <row r="275" spans="2:13" x14ac:dyDescent="0.3">
      <c r="B275" s="39"/>
      <c r="C275" s="75">
        <v>270</v>
      </c>
      <c r="D275" s="111">
        <f>IF($C275&lt;=Entradas!$E$74,"",Observaciones!I275)</f>
        <v>0.21891900463814945</v>
      </c>
      <c r="E275" s="111">
        <f>IF($C275&lt;=Entradas!$E$74,"",Cálculos!AR276)</f>
        <v>0.20475496151539305</v>
      </c>
      <c r="F275" s="79">
        <f>IF($C275&lt;=Entradas!$E$74,"",D275-E275)</f>
        <v>1.4164043122756403E-2</v>
      </c>
      <c r="G275" s="79">
        <f>IF($C275&lt;=Entradas!$E$74,"",D275-AVERAGE(D:D))</f>
        <v>-0.56393261687342844</v>
      </c>
      <c r="H275" s="79">
        <f>IF($C275&lt;=Entradas!$E$74,"",F275^2)</f>
        <v>2.0062011758330297E-4</v>
      </c>
      <c r="I275" s="79">
        <f>IF($C275&lt;=Entradas!$E$74,"",G275^2)</f>
        <v>0.31801999637371303</v>
      </c>
      <c r="J275" s="79">
        <f>IF($C275&lt;=Entradas!$E$74,"",E275-AVERAGE(E:E))</f>
        <v>-0.62615265818118271</v>
      </c>
      <c r="K275" s="79">
        <f>IF($C275&lt;=Entradas!$E$74,"",J275^2)</f>
        <v>0.39206715134736103</v>
      </c>
      <c r="L275" s="79">
        <f>IF($C275&lt;=Entradas!$E$74,"",G275*J275)</f>
        <v>0.35310790709036771</v>
      </c>
      <c r="M275" s="40"/>
    </row>
    <row r="276" spans="2:13" x14ac:dyDescent="0.3">
      <c r="B276" s="39"/>
      <c r="C276" s="75">
        <v>271</v>
      </c>
      <c r="D276" s="111">
        <f>IF($C276&lt;=Entradas!$E$74,"",Observaciones!I276)</f>
        <v>0.2122672486179373</v>
      </c>
      <c r="E276" s="111">
        <f>IF($C276&lt;=Entradas!$E$74,"",Cálculos!AR277)</f>
        <v>0.19779248860900517</v>
      </c>
      <c r="F276" s="79">
        <f>IF($C276&lt;=Entradas!$E$74,"",D276-E276)</f>
        <v>1.4474760008932136E-2</v>
      </c>
      <c r="G276" s="79">
        <f>IF($C276&lt;=Entradas!$E$74,"",D276-AVERAGE(D:D))</f>
        <v>-0.57058437289364061</v>
      </c>
      <c r="H276" s="79">
        <f>IF($C276&lt;=Entradas!$E$74,"",F276^2)</f>
        <v>2.0951867731618104E-4</v>
      </c>
      <c r="I276" s="79">
        <f>IF($C276&lt;=Entradas!$E$74,"",G276^2)</f>
        <v>0.32556652659042912</v>
      </c>
      <c r="J276" s="79">
        <f>IF($C276&lt;=Entradas!$E$74,"",E276-AVERAGE(E:E))</f>
        <v>-0.63311513108757067</v>
      </c>
      <c r="K276" s="79">
        <f>IF($C276&lt;=Entradas!$E$74,"",J276^2)</f>
        <v>0.40083476921203182</v>
      </c>
      <c r="L276" s="79">
        <f>IF($C276&lt;=Entradas!$E$74,"",G276*J276)</f>
        <v>0.36124560004107659</v>
      </c>
      <c r="M276" s="40"/>
    </row>
    <row r="277" spans="2:13" x14ac:dyDescent="0.3">
      <c r="B277" s="39"/>
      <c r="C277" s="75">
        <v>272</v>
      </c>
      <c r="D277" s="111">
        <f>IF($C277&lt;=Entradas!$E$74,"",Observaciones!I277)</f>
        <v>0.20924408417670479</v>
      </c>
      <c r="E277" s="111">
        <f>IF($C277&lt;=Entradas!$E$74,"",Cálculos!AR278)</f>
        <v>0.19488597909983468</v>
      </c>
      <c r="F277" s="79">
        <f>IF($C277&lt;=Entradas!$E$74,"",D277-E277)</f>
        <v>1.4358105076870104E-2</v>
      </c>
      <c r="G277" s="79">
        <f>IF($C277&lt;=Entradas!$E$74,"",D277-AVERAGE(D:D))</f>
        <v>-0.57360753733487313</v>
      </c>
      <c r="H277" s="79">
        <f>IF($C277&lt;=Entradas!$E$74,"",F277^2)</f>
        <v>2.0615518139844305E-4</v>
      </c>
      <c r="I277" s="79">
        <f>IF($C277&lt;=Entradas!$E$74,"",G277^2)</f>
        <v>0.32902560688737786</v>
      </c>
      <c r="J277" s="79">
        <f>IF($C277&lt;=Entradas!$E$74,"",E277-AVERAGE(E:E))</f>
        <v>-0.63602164059674116</v>
      </c>
      <c r="K277" s="79">
        <f>IF($C277&lt;=Entradas!$E$74,"",J277^2)</f>
        <v>0.40452352730737018</v>
      </c>
      <c r="L277" s="79">
        <f>IF($C277&lt;=Entradas!$E$74,"",G277*J277)</f>
        <v>0.36482680695438247</v>
      </c>
      <c r="M277" s="40"/>
    </row>
    <row r="278" spans="2:13" x14ac:dyDescent="0.3">
      <c r="B278" s="39"/>
      <c r="C278" s="75">
        <v>273</v>
      </c>
      <c r="D278" s="111">
        <f>IF($C278&lt;=Entradas!$E$74,"",Observaciones!I278)</f>
        <v>0.20684478734659503</v>
      </c>
      <c r="E278" s="111">
        <f>IF($C278&lt;=Entradas!$E$74,"",Cálculos!AR279)</f>
        <v>0.19267185111398991</v>
      </c>
      <c r="F278" s="79">
        <f>IF($C278&lt;=Entradas!$E$74,"",D278-E278)</f>
        <v>1.4172936232605127E-2</v>
      </c>
      <c r="G278" s="79">
        <f>IF($C278&lt;=Entradas!$E$74,"",D278-AVERAGE(D:D))</f>
        <v>-0.57600683416498288</v>
      </c>
      <c r="H278" s="79">
        <f>IF($C278&lt;=Entradas!$E$74,"",F278^2)</f>
        <v>2.008721214534912E-4</v>
      </c>
      <c r="I278" s="79">
        <f>IF($C278&lt;=Entradas!$E$74,"",G278^2)</f>
        <v>0.33178387300476608</v>
      </c>
      <c r="J278" s="79">
        <f>IF($C278&lt;=Entradas!$E$74,"",E278-AVERAGE(E:E))</f>
        <v>-0.63823576858258591</v>
      </c>
      <c r="K278" s="79">
        <f>IF($C278&lt;=Entradas!$E$74,"",J278^2)</f>
        <v>0.40734489629820414</v>
      </c>
      <c r="L278" s="79">
        <f>IF($C278&lt;=Entradas!$E$74,"",G278*J278)</f>
        <v>0.36762816451210995</v>
      </c>
      <c r="M278" s="40"/>
    </row>
    <row r="279" spans="2:13" x14ac:dyDescent="0.3">
      <c r="B279" s="39"/>
      <c r="C279" s="75">
        <v>274</v>
      </c>
      <c r="D279" s="111">
        <f>IF($C279&lt;=Entradas!$E$74,"",Observaciones!I279)</f>
        <v>0.20457050751815087</v>
      </c>
      <c r="E279" s="111">
        <f>IF($C279&lt;=Entradas!$E$74,"",Cálculos!AR280)</f>
        <v>0.19059174154156983</v>
      </c>
      <c r="F279" s="79">
        <f>IF($C279&lt;=Entradas!$E$74,"",D279-E279)</f>
        <v>1.3978765976581042E-2</v>
      </c>
      <c r="G279" s="79">
        <f>IF($C279&lt;=Entradas!$E$74,"",D279-AVERAGE(D:D))</f>
        <v>-0.57828111399342708</v>
      </c>
      <c r="H279" s="79">
        <f>IF($C279&lt;=Entradas!$E$74,"",F279^2)</f>
        <v>1.9540589822801974E-4</v>
      </c>
      <c r="I279" s="79">
        <f>IF($C279&lt;=Entradas!$E$74,"",G279^2)</f>
        <v>0.33440904680147898</v>
      </c>
      <c r="J279" s="79">
        <f>IF($C279&lt;=Entradas!$E$74,"",E279-AVERAGE(E:E))</f>
        <v>-0.64031587815500601</v>
      </c>
      <c r="K279" s="79">
        <f>IF($C279&lt;=Entradas!$E$74,"",J279^2)</f>
        <v>0.41000442381741653</v>
      </c>
      <c r="L279" s="79">
        <f>IF($C279&lt;=Entradas!$E$74,"",G279*J279)</f>
        <v>0.37028257932715641</v>
      </c>
      <c r="M279" s="40"/>
    </row>
    <row r="280" spans="2:13" x14ac:dyDescent="0.3">
      <c r="B280" s="39"/>
      <c r="C280" s="75">
        <v>275</v>
      </c>
      <c r="D280" s="111">
        <f>IF($C280&lt;=Entradas!$E$74,"",Observaciones!I280)</f>
        <v>0.20233821271095445</v>
      </c>
      <c r="E280" s="111">
        <f>IF($C280&lt;=Entradas!$E$74,"",Cálculos!AR281)</f>
        <v>0.18855277765981721</v>
      </c>
      <c r="F280" s="79">
        <f>IF($C280&lt;=Entradas!$E$74,"",D280-E280)</f>
        <v>1.3785435051137246E-2</v>
      </c>
      <c r="G280" s="79">
        <f>IF($C280&lt;=Entradas!$E$74,"",D280-AVERAGE(D:D))</f>
        <v>-0.58051340880062352</v>
      </c>
      <c r="H280" s="79">
        <f>IF($C280&lt;=Entradas!$E$74,"",F280^2)</f>
        <v>1.9003821954912336E-4</v>
      </c>
      <c r="I280" s="79">
        <f>IF($C280&lt;=Entradas!$E$74,"",G280^2)</f>
        <v>0.33699581779731985</v>
      </c>
      <c r="J280" s="79">
        <f>IF($C280&lt;=Entradas!$E$74,"",E280-AVERAGE(E:E))</f>
        <v>-0.64235484203675863</v>
      </c>
      <c r="K280" s="79">
        <f>IF($C280&lt;=Entradas!$E$74,"",J280^2)</f>
        <v>0.41261974308806915</v>
      </c>
      <c r="L280" s="79">
        <f>IF($C280&lt;=Entradas!$E$74,"",G280*J280)</f>
        <v>0.3728955990103448</v>
      </c>
      <c r="M280" s="40"/>
    </row>
    <row r="281" spans="2:13" x14ac:dyDescent="0.3">
      <c r="B281" s="39"/>
      <c r="C281" s="75">
        <v>276</v>
      </c>
      <c r="D281" s="111">
        <f>IF($C281&lt;=Entradas!$E$74,"",Observaciones!I281)</f>
        <v>0.20013387352288081</v>
      </c>
      <c r="E281" s="111">
        <f>IF($C281&lt;=Entradas!$E$74,"",Cálculos!AR282)</f>
        <v>0.18653933116165972</v>
      </c>
      <c r="F281" s="79">
        <f>IF($C281&lt;=Entradas!$E$74,"",D281-E281)</f>
        <v>1.3594542361221096E-2</v>
      </c>
      <c r="G281" s="79">
        <f>IF($C281&lt;=Entradas!$E$74,"",D281-AVERAGE(D:D))</f>
        <v>-0.58271774798869713</v>
      </c>
      <c r="H281" s="79">
        <f>IF($C281&lt;=Entradas!$E$74,"",F281^2)</f>
        <v>1.8481158201103486E-4</v>
      </c>
      <c r="I281" s="79">
        <f>IF($C281&lt;=Entradas!$E$74,"",G281^2)</f>
        <v>0.33955997382101877</v>
      </c>
      <c r="J281" s="79">
        <f>IF($C281&lt;=Entradas!$E$74,"",E281-AVERAGE(E:E))</f>
        <v>-0.64436828853491601</v>
      </c>
      <c r="K281" s="79">
        <f>IF($C281&lt;=Entradas!$E$74,"",J281^2)</f>
        <v>0.41521049126941678</v>
      </c>
      <c r="L281" s="79">
        <f>IF($C281&lt;=Entradas!$E$74,"",G281*J281)</f>
        <v>0.37548483797039728</v>
      </c>
      <c r="M281" s="40"/>
    </row>
    <row r="282" spans="2:13" x14ac:dyDescent="0.3">
      <c r="B282" s="39"/>
      <c r="C282" s="75">
        <v>277</v>
      </c>
      <c r="D282" s="111">
        <f>IF($C282&lt;=Entradas!$E$74,"",Observaciones!I282)</f>
        <v>0.19795491370668511</v>
      </c>
      <c r="E282" s="111">
        <f>IF($C282&lt;=Entradas!$E$74,"",Cálculos!AR283)</f>
        <v>0.18454859401101015</v>
      </c>
      <c r="F282" s="79">
        <f>IF($C282&lt;=Entradas!$E$74,"",D282-E282)</f>
        <v>1.3406319695674962E-2</v>
      </c>
      <c r="G282" s="79">
        <f>IF($C282&lt;=Entradas!$E$74,"",D282-AVERAGE(D:D))</f>
        <v>-0.58489670780489278</v>
      </c>
      <c r="H282" s="79">
        <f>IF($C282&lt;=Entradas!$E$74,"",F282^2)</f>
        <v>1.797294077826424E-4</v>
      </c>
      <c r="I282" s="79">
        <f>IF($C282&lt;=Entradas!$E$74,"",G282^2)</f>
        <v>0.34210415880100215</v>
      </c>
      <c r="J282" s="79">
        <f>IF($C282&lt;=Entradas!$E$74,"",E282-AVERAGE(E:E))</f>
        <v>-0.64635902568556558</v>
      </c>
      <c r="K282" s="79">
        <f>IF($C282&lt;=Entradas!$E$74,"",J282^2)</f>
        <v>0.41777999008519362</v>
      </c>
      <c r="L282" s="79">
        <f>IF($C282&lt;=Entradas!$E$74,"",G282*J282)</f>
        <v>0.37805326618346546</v>
      </c>
      <c r="M282" s="40"/>
    </row>
    <row r="283" spans="2:13" x14ac:dyDescent="0.3">
      <c r="B283" s="39"/>
      <c r="C283" s="75">
        <v>278</v>
      </c>
      <c r="D283" s="111">
        <f>IF($C283&lt;=Entradas!$E$74,"",Observaciones!I283)</f>
        <v>0.1958006605893694</v>
      </c>
      <c r="E283" s="111">
        <f>IF($C283&lt;=Entradas!$E$74,"",Cálculos!AR284)</f>
        <v>0.18257988810366824</v>
      </c>
      <c r="F283" s="79">
        <f>IF($C283&lt;=Entradas!$E$74,"",D283-E283)</f>
        <v>1.3220772485701165E-2</v>
      </c>
      <c r="G283" s="79">
        <f>IF($C283&lt;=Entradas!$E$74,"",D283-AVERAGE(D:D))</f>
        <v>-0.58705096092220854</v>
      </c>
      <c r="H283" s="79">
        <f>IF($C283&lt;=Entradas!$E$74,"",F283^2)</f>
        <v>1.7478882511867298E-4</v>
      </c>
      <c r="I283" s="79">
        <f>IF($C283&lt;=Entradas!$E$74,"",G283^2)</f>
        <v>0.34462883071968842</v>
      </c>
      <c r="J283" s="79">
        <f>IF($C283&lt;=Entradas!$E$74,"",E283-AVERAGE(E:E))</f>
        <v>-0.64832773159290757</v>
      </c>
      <c r="K283" s="79">
        <f>IF($C283&lt;=Entradas!$E$74,"",J283^2)</f>
        <v>0.42032884755240518</v>
      </c>
      <c r="L283" s="79">
        <f>IF($C283&lt;=Entradas!$E$74,"",G283*J283)</f>
        <v>0.38060141782413209</v>
      </c>
      <c r="M283" s="40"/>
    </row>
    <row r="284" spans="2:13" x14ac:dyDescent="0.3">
      <c r="B284" s="39"/>
      <c r="C284" s="75">
        <v>279</v>
      </c>
      <c r="D284" s="111">
        <f>IF($C284&lt;=Entradas!$E$74,"",Observaciones!I284)</f>
        <v>0.19367076040979925</v>
      </c>
      <c r="E284" s="111">
        <f>IF($C284&lt;=Entradas!$E$74,"",Cálculos!AR285)</f>
        <v>0.18063289131909824</v>
      </c>
      <c r="F284" s="79">
        <f>IF($C284&lt;=Entradas!$E$74,"",D284-E284)</f>
        <v>1.303786909070101E-2</v>
      </c>
      <c r="G284" s="79">
        <f>IF($C284&lt;=Entradas!$E$74,"",D284-AVERAGE(D:D))</f>
        <v>-0.5891808611017787</v>
      </c>
      <c r="H284" s="79">
        <f>IF($C284&lt;=Entradas!$E$74,"",F284^2)</f>
        <v>1.6998603042625676E-4</v>
      </c>
      <c r="I284" s="79">
        <f>IF($C284&lt;=Entradas!$E$74,"",G284^2)</f>
        <v>0.34713408708863341</v>
      </c>
      <c r="J284" s="79">
        <f>IF($C284&lt;=Entradas!$E$74,"",E284-AVERAGE(E:E))</f>
        <v>-0.65027472837747757</v>
      </c>
      <c r="K284" s="79">
        <f>IF($C284&lt;=Entradas!$E$74,"",J284^2)</f>
        <v>0.42285722236640222</v>
      </c>
      <c r="L284" s="79">
        <f>IF($C284&lt;=Entradas!$E$74,"",G284*J284)</f>
        <v>0.3831294244181675</v>
      </c>
      <c r="M284" s="40"/>
    </row>
    <row r="285" spans="2:13" x14ac:dyDescent="0.3">
      <c r="B285" s="39"/>
      <c r="C285" s="75">
        <v>280</v>
      </c>
      <c r="D285" s="111">
        <f>IF($C285&lt;=Entradas!$E$74,"",Observaciones!I285)</f>
        <v>0.19156491532615705</v>
      </c>
      <c r="E285" s="111">
        <f>IF($C285&lt;=Entradas!$E$74,"",Cálculos!AR286)</f>
        <v>0.17870734312580788</v>
      </c>
      <c r="F285" s="79">
        <f>IF($C285&lt;=Entradas!$E$74,"",D285-E285)</f>
        <v>1.2857572200349165E-2</v>
      </c>
      <c r="G285" s="79">
        <f>IF($C285&lt;=Entradas!$E$74,"",D285-AVERAGE(D:D))</f>
        <v>-0.5912867061854209</v>
      </c>
      <c r="H285" s="79">
        <f>IF($C285&lt;=Entradas!$E$74,"",F285^2)</f>
        <v>1.6531716288719169E-4</v>
      </c>
      <c r="I285" s="79">
        <f>IF($C285&lt;=Entradas!$E$74,"",G285^2)</f>
        <v>0.34961996891160424</v>
      </c>
      <c r="J285" s="79">
        <f>IF($C285&lt;=Entradas!$E$74,"",E285-AVERAGE(E:E))</f>
        <v>-0.65220027657076796</v>
      </c>
      <c r="K285" s="79">
        <f>IF($C285&lt;=Entradas!$E$74,"",J285^2)</f>
        <v>0.42536520075898621</v>
      </c>
      <c r="L285" s="79">
        <f>IF($C285&lt;=Entradas!$E$74,"",G285*J285)</f>
        <v>0.38563735330674992</v>
      </c>
      <c r="M285" s="40"/>
    </row>
    <row r="286" spans="2:13" x14ac:dyDescent="0.3">
      <c r="B286" s="39"/>
      <c r="C286" s="75">
        <v>281</v>
      </c>
      <c r="D286" s="111">
        <f>IF($C286&lt;=Entradas!$E$74,"",Observaciones!I286)</f>
        <v>0.18948283973697028</v>
      </c>
      <c r="E286" s="111">
        <f>IF($C286&lt;=Entradas!$E$74,"",Cálculos!AR287)</f>
        <v>0.17680299569884347</v>
      </c>
      <c r="F286" s="79">
        <f>IF($C286&lt;=Entradas!$E$74,"",D286-E286)</f>
        <v>1.2679844038126803E-2</v>
      </c>
      <c r="G286" s="79">
        <f>IF($C286&lt;=Entradas!$E$74,"",D286-AVERAGE(D:D))</f>
        <v>-0.59336878177460761</v>
      </c>
      <c r="H286" s="79">
        <f>IF($C286&lt;=Entradas!$E$74,"",F286^2)</f>
        <v>1.6077844483121983E-4</v>
      </c>
      <c r="I286" s="79">
        <f>IF($C286&lt;=Entradas!$E$74,"",G286^2)</f>
        <v>0.35208651118468193</v>
      </c>
      <c r="J286" s="79">
        <f>IF($C286&lt;=Entradas!$E$74,"",E286-AVERAGE(E:E))</f>
        <v>-0.65410462399773228</v>
      </c>
      <c r="K286" s="79">
        <f>IF($C286&lt;=Entradas!$E$74,"",J286^2)</f>
        <v>0.4278528591352147</v>
      </c>
      <c r="L286" s="79">
        <f>IF($C286&lt;=Entradas!$E$74,"",G286*J286)</f>
        <v>0.38812526389467217</v>
      </c>
      <c r="M286" s="40"/>
    </row>
    <row r="287" spans="2:13" x14ac:dyDescent="0.3">
      <c r="B287" s="39"/>
      <c r="C287" s="75">
        <v>282</v>
      </c>
      <c r="D287" s="111">
        <f>IF($C287&lt;=Entradas!$E$74,"",Observaciones!I287)</f>
        <v>0.18742425299475879</v>
      </c>
      <c r="E287" s="111">
        <f>IF($C287&lt;=Entradas!$E$74,"",Cálculos!AR288)</f>
        <v>0.17491960577708288</v>
      </c>
      <c r="F287" s="79">
        <f>IF($C287&lt;=Entradas!$E$74,"",D287-E287)</f>
        <v>1.2504647217675913E-2</v>
      </c>
      <c r="G287" s="79">
        <f>IF($C287&lt;=Entradas!$E$74,"",D287-AVERAGE(D:D))</f>
        <v>-0.59542736851681921</v>
      </c>
      <c r="H287" s="79">
        <f>IF($C287&lt;=Entradas!$E$74,"",F287^2)</f>
        <v>1.5636620203852994E-4</v>
      </c>
      <c r="I287" s="79">
        <f>IF($C287&lt;=Entradas!$E$74,"",G287^2)</f>
        <v>0.35453375117886404</v>
      </c>
      <c r="J287" s="79">
        <f>IF($C287&lt;=Entradas!$E$74,"",E287-AVERAGE(E:E))</f>
        <v>-0.65598801391949291</v>
      </c>
      <c r="K287" s="79">
        <f>IF($C287&lt;=Entradas!$E$74,"",J287^2)</f>
        <v>0.43032027440604081</v>
      </c>
      <c r="L287" s="79">
        <f>IF($C287&lt;=Entradas!$E$74,"",G287*J287)</f>
        <v>0.39059321690665821</v>
      </c>
      <c r="M287" s="40"/>
    </row>
    <row r="288" spans="2:13" x14ac:dyDescent="0.3">
      <c r="B288" s="39"/>
      <c r="C288" s="75">
        <v>283</v>
      </c>
      <c r="D288" s="111">
        <f>IF($C288&lt;=Entradas!$E$74,"",Observaciones!I288)</f>
        <v>0.21911678276306842</v>
      </c>
      <c r="E288" s="111">
        <f>IF($C288&lt;=Entradas!$E$74,"",Cálculos!AR289)</f>
        <v>0.20891783666768604</v>
      </c>
      <c r="F288" s="79">
        <f>IF($C288&lt;=Entradas!$E$74,"",D288-E288)</f>
        <v>1.0198946095382383E-2</v>
      </c>
      <c r="G288" s="79">
        <f>IF($C288&lt;=Entradas!$E$74,"",D288-AVERAGE(D:D))</f>
        <v>-0.56373483874850949</v>
      </c>
      <c r="H288" s="79">
        <f>IF($C288&lt;=Entradas!$E$74,"",F288^2)</f>
        <v>1.0401850145651556E-4</v>
      </c>
      <c r="I288" s="79">
        <f>IF($C288&lt;=Entradas!$E$74,"",G288^2)</f>
        <v>0.317796968418808</v>
      </c>
      <c r="J288" s="79">
        <f>IF($C288&lt;=Entradas!$E$74,"",E288-AVERAGE(E:E))</f>
        <v>-0.62198978302888974</v>
      </c>
      <c r="K288" s="79">
        <f>IF($C288&lt;=Entradas!$E$74,"",J288^2)</f>
        <v>0.38687129019232536</v>
      </c>
      <c r="L288" s="79">
        <f>IF($C288&lt;=Entradas!$E$74,"",G288*J288)</f>
        <v>0.35063731003901155</v>
      </c>
      <c r="M288" s="40"/>
    </row>
    <row r="289" spans="2:13" x14ac:dyDescent="0.3">
      <c r="B289" s="39"/>
      <c r="C289" s="75">
        <v>284</v>
      </c>
      <c r="D289" s="111">
        <f>IF($C289&lt;=Entradas!$E$74,"",Observaciones!I289)</f>
        <v>0.19101694668892791</v>
      </c>
      <c r="E289" s="111">
        <f>IF($C289&lt;=Entradas!$E$74,"",Cálculos!AR290)</f>
        <v>0.17920918797799779</v>
      </c>
      <c r="F289" s="79">
        <f>IF($C289&lt;=Entradas!$E$74,"",D289-E289)</f>
        <v>1.1807758710930122E-2</v>
      </c>
      <c r="G289" s="79">
        <f>IF($C289&lt;=Entradas!$E$74,"",D289-AVERAGE(D:D))</f>
        <v>-0.59183467482265006</v>
      </c>
      <c r="H289" s="79">
        <f>IF($C289&lt;=Entradas!$E$74,"",F289^2)</f>
        <v>1.3942316577554616E-4</v>
      </c>
      <c r="I289" s="79">
        <f>IF($C289&lt;=Entradas!$E$74,"",G289^2)</f>
        <v>0.35026828232243196</v>
      </c>
      <c r="J289" s="79">
        <f>IF($C289&lt;=Entradas!$E$74,"",E289-AVERAGE(E:E))</f>
        <v>-0.651698431718578</v>
      </c>
      <c r="K289" s="79">
        <f>IF($C289&lt;=Entradas!$E$74,"",J289^2)</f>
        <v>0.42471084590445407</v>
      </c>
      <c r="L289" s="79">
        <f>IF($C289&lt;=Entradas!$E$74,"",G289*J289)</f>
        <v>0.38569772941859565</v>
      </c>
      <c r="M289" s="40"/>
    </row>
    <row r="290" spans="2:13" x14ac:dyDescent="0.3">
      <c r="B290" s="39"/>
      <c r="C290" s="75">
        <v>285</v>
      </c>
      <c r="D290" s="111">
        <f>IF($C290&lt;=Entradas!$E$74,"",Observaciones!I290)</f>
        <v>0.44999818528641633</v>
      </c>
      <c r="E290" s="111">
        <f>IF($C290&lt;=Entradas!$E$74,"",Cálculos!AR291)</f>
        <v>0.46488900992963345</v>
      </c>
      <c r="F290" s="79">
        <f>IF($C290&lt;=Entradas!$E$74,"",D290-E290)</f>
        <v>-1.4890824643217115E-2</v>
      </c>
      <c r="G290" s="79">
        <f>IF($C290&lt;=Entradas!$E$74,"",D290-AVERAGE(D:D))</f>
        <v>-0.33285343622516161</v>
      </c>
      <c r="H290" s="79">
        <f>IF($C290&lt;=Entradas!$E$74,"",F290^2)</f>
        <v>2.2173665855504214E-4</v>
      </c>
      <c r="I290" s="79">
        <f>IF($C290&lt;=Entradas!$E$74,"",G290^2)</f>
        <v>0.11079141000689773</v>
      </c>
      <c r="J290" s="79">
        <f>IF($C290&lt;=Entradas!$E$74,"",E290-AVERAGE(E:E))</f>
        <v>-0.36601860976694234</v>
      </c>
      <c r="K290" s="79">
        <f>IF($C290&lt;=Entradas!$E$74,"",J290^2)</f>
        <v>0.13396962269572521</v>
      </c>
      <c r="L290" s="79">
        <f>IF($C290&lt;=Entradas!$E$74,"",G290*J290)</f>
        <v>0.12183055198328326</v>
      </c>
      <c r="M290" s="40"/>
    </row>
    <row r="291" spans="2:13" x14ac:dyDescent="0.3">
      <c r="B291" s="39"/>
      <c r="C291" s="75">
        <v>286</v>
      </c>
      <c r="D291" s="111">
        <f>IF($C291&lt;=Entradas!$E$74,"",Observaciones!I291)</f>
        <v>0.36677753778558164</v>
      </c>
      <c r="E291" s="111">
        <f>IF($C291&lt;=Entradas!$E$74,"",Cálculos!AR292)</f>
        <v>0.35890911946153747</v>
      </c>
      <c r="F291" s="79">
        <f>IF($C291&lt;=Entradas!$E$74,"",D291-E291)</f>
        <v>7.8684183240441685E-3</v>
      </c>
      <c r="G291" s="79">
        <f>IF($C291&lt;=Entradas!$E$74,"",D291-AVERAGE(D:D))</f>
        <v>-0.4160740837259963</v>
      </c>
      <c r="H291" s="79">
        <f>IF($C291&lt;=Entradas!$E$74,"",F291^2)</f>
        <v>6.1912006922154039E-5</v>
      </c>
      <c r="I291" s="79">
        <f>IF($C291&lt;=Entradas!$E$74,"",G291^2)</f>
        <v>0.17311764314842737</v>
      </c>
      <c r="J291" s="79">
        <f>IF($C291&lt;=Entradas!$E$74,"",E291-AVERAGE(E:E))</f>
        <v>-0.47199850023503831</v>
      </c>
      <c r="K291" s="79">
        <f>IF($C291&lt;=Entradas!$E$74,"",J291^2)</f>
        <v>0.22278258422412545</v>
      </c>
      <c r="L291" s="79">
        <f>IF($C291&lt;=Entradas!$E$74,"",G291*J291)</f>
        <v>0.19638634350533801</v>
      </c>
      <c r="M291" s="40"/>
    </row>
    <row r="292" spans="2:13" x14ac:dyDescent="0.3">
      <c r="B292" s="39"/>
      <c r="C292" s="75">
        <v>287</v>
      </c>
      <c r="D292" s="111">
        <f>IF($C292&lt;=Entradas!$E$74,"",Observaciones!I292)</f>
        <v>1.9397050269185223</v>
      </c>
      <c r="E292" s="111">
        <f>IF($C292&lt;=Entradas!$E$74,"",Cálculos!AR293)</f>
        <v>2.7227716596340059</v>
      </c>
      <c r="F292" s="79">
        <f>IF($C292&lt;=Entradas!$E$74,"",D292-E292)</f>
        <v>-0.7830666327154836</v>
      </c>
      <c r="G292" s="79">
        <f>IF($C292&lt;=Entradas!$E$74,"",D292-AVERAGE(D:D))</f>
        <v>1.1568534054069444</v>
      </c>
      <c r="H292" s="79">
        <f>IF($C292&lt;=Entradas!$E$74,"",F292^2)</f>
        <v>0.61319335127236607</v>
      </c>
      <c r="I292" s="79">
        <f>IF($C292&lt;=Entradas!$E$74,"",G292^2)</f>
        <v>1.3383098016016439</v>
      </c>
      <c r="J292" s="79">
        <f>IF($C292&lt;=Entradas!$E$74,"",E292-AVERAGE(E:E))</f>
        <v>1.8918640399374302</v>
      </c>
      <c r="K292" s="79">
        <f>IF($C292&lt;=Entradas!$E$74,"",J292^2)</f>
        <v>3.5791495456083746</v>
      </c>
      <c r="L292" s="79">
        <f>IF($C292&lt;=Entradas!$E$74,"",G292*J292)</f>
        <v>2.1886093571685556</v>
      </c>
      <c r="M292" s="40"/>
    </row>
    <row r="293" spans="2:13" x14ac:dyDescent="0.3">
      <c r="B293" s="39"/>
      <c r="C293" s="75">
        <v>288</v>
      </c>
      <c r="D293" s="111">
        <f>IF($C293&lt;=Entradas!$E$74,"",Observaciones!I293)</f>
        <v>0.74285838297751672</v>
      </c>
      <c r="E293" s="111">
        <f>IF($C293&lt;=Entradas!$E$74,"",Cálculos!AR294)</f>
        <v>0.78346158517815123</v>
      </c>
      <c r="F293" s="79">
        <f>IF($C293&lt;=Entradas!$E$74,"",D293-E293)</f>
        <v>-4.0603202200634514E-2</v>
      </c>
      <c r="G293" s="79">
        <f>IF($C293&lt;=Entradas!$E$74,"",D293-AVERAGE(D:D))</f>
        <v>-3.9993238534061226E-2</v>
      </c>
      <c r="H293" s="79">
        <f>IF($C293&lt;=Entradas!$E$74,"",F293^2)</f>
        <v>1.6486200289456115E-3</v>
      </c>
      <c r="I293" s="79">
        <f>IF($C293&lt;=Entradas!$E$74,"",G293^2)</f>
        <v>1.5994591284423198E-3</v>
      </c>
      <c r="J293" s="79">
        <f>IF($C293&lt;=Entradas!$E$74,"",E293-AVERAGE(E:E))</f>
        <v>-4.7446034518424551E-2</v>
      </c>
      <c r="K293" s="79">
        <f>IF($C293&lt;=Entradas!$E$74,"",J293^2)</f>
        <v>2.251126191523534E-3</v>
      </c>
      <c r="L293" s="79">
        <f>IF($C293&lt;=Entradas!$E$74,"",G293*J293)</f>
        <v>1.8975205759906558E-3</v>
      </c>
      <c r="M293" s="40"/>
    </row>
    <row r="294" spans="2:13" x14ac:dyDescent="0.3">
      <c r="B294" s="39"/>
      <c r="C294" s="75">
        <v>289</v>
      </c>
      <c r="D294" s="111">
        <f>IF($C294&lt;=Entradas!$E$74,"",Observaciones!I294)</f>
        <v>0.75537260103781378</v>
      </c>
      <c r="E294" s="111">
        <f>IF($C294&lt;=Entradas!$E$74,"",Cálculos!AR295)</f>
        <v>1.1704620803756791</v>
      </c>
      <c r="F294" s="79">
        <f>IF($C294&lt;=Entradas!$E$74,"",D294-E294)</f>
        <v>-0.41508947933786533</v>
      </c>
      <c r="G294" s="79">
        <f>IF($C294&lt;=Entradas!$E$74,"",D294-AVERAGE(D:D))</f>
        <v>-2.747902047376416E-2</v>
      </c>
      <c r="H294" s="79">
        <f>IF($C294&lt;=Entradas!$E$74,"",F294^2)</f>
        <v>0.17229927585698013</v>
      </c>
      <c r="I294" s="79">
        <f>IF($C294&lt;=Entradas!$E$74,"",G294^2)</f>
        <v>7.5509656619754991E-4</v>
      </c>
      <c r="J294" s="79">
        <f>IF($C294&lt;=Entradas!$E$74,"",E294-AVERAGE(E:E))</f>
        <v>0.33955446067910333</v>
      </c>
      <c r="K294" s="79">
        <f>IF($C294&lt;=Entradas!$E$74,"",J294^2)</f>
        <v>0.11529723176707674</v>
      </c>
      <c r="L294" s="79">
        <f>IF($C294&lt;=Entradas!$E$74,"",G294*J294)</f>
        <v>-9.3306239769590273E-3</v>
      </c>
      <c r="M294" s="40"/>
    </row>
    <row r="295" spans="2:13" x14ac:dyDescent="0.3">
      <c r="B295" s="39"/>
      <c r="C295" s="75">
        <v>290</v>
      </c>
      <c r="D295" s="111">
        <f>IF($C295&lt;=Entradas!$E$74,"",Observaciones!I295)</f>
        <v>0.7574578776616846</v>
      </c>
      <c r="E295" s="111">
        <f>IF($C295&lt;=Entradas!$E$74,"",Cálculos!AR296)</f>
        <v>0.83837271144566106</v>
      </c>
      <c r="F295" s="79">
        <f>IF($C295&lt;=Entradas!$E$74,"",D295-E295)</f>
        <v>-8.0914833783976459E-2</v>
      </c>
      <c r="G295" s="79">
        <f>IF($C295&lt;=Entradas!$E$74,"",D295-AVERAGE(D:D))</f>
        <v>-2.5393743849893347E-2</v>
      </c>
      <c r="H295" s="79">
        <f>IF($C295&lt;=Entradas!$E$74,"",F295^2)</f>
        <v>6.5472103262885382E-3</v>
      </c>
      <c r="I295" s="79">
        <f>IF($C295&lt;=Entradas!$E$74,"",G295^2)</f>
        <v>6.4484222671399617E-4</v>
      </c>
      <c r="J295" s="79">
        <f>IF($C295&lt;=Entradas!$E$74,"",E295-AVERAGE(E:E))</f>
        <v>7.4650917490852731E-3</v>
      </c>
      <c r="K295" s="79">
        <f>IF($C295&lt;=Entradas!$E$74,"",J295^2)</f>
        <v>5.5727594822261023E-5</v>
      </c>
      <c r="L295" s="79">
        <f>IF($C295&lt;=Entradas!$E$74,"",G295*J295)</f>
        <v>-1.8956662769222373E-4</v>
      </c>
      <c r="M295" s="40"/>
    </row>
    <row r="296" spans="2:13" x14ac:dyDescent="0.3">
      <c r="B296" s="39"/>
      <c r="C296" s="75">
        <v>291</v>
      </c>
      <c r="D296" s="111">
        <f>IF($C296&lt;=Entradas!$E$74,"",Observaciones!I296)</f>
        <v>0.75864102326628435</v>
      </c>
      <c r="E296" s="111">
        <f>IF($C296&lt;=Entradas!$E$74,"",Cálculos!AR297)</f>
        <v>0.81218373145498435</v>
      </c>
      <c r="F296" s="79">
        <f>IF($C296&lt;=Entradas!$E$74,"",D296-E296)</f>
        <v>-5.3542708188699994E-2</v>
      </c>
      <c r="G296" s="79">
        <f>IF($C296&lt;=Entradas!$E$74,"",D296-AVERAGE(D:D))</f>
        <v>-2.4210598245293591E-2</v>
      </c>
      <c r="H296" s="79">
        <f>IF($C296&lt;=Entradas!$E$74,"",F296^2)</f>
        <v>2.8668216001802816E-3</v>
      </c>
      <c r="I296" s="79">
        <f>IF($C296&lt;=Entradas!$E$74,"",G296^2)</f>
        <v>5.8615306739501314E-4</v>
      </c>
      <c r="J296" s="79">
        <f>IF($C296&lt;=Entradas!$E$74,"",E296-AVERAGE(E:E))</f>
        <v>-1.8723888241591435E-2</v>
      </c>
      <c r="K296" s="79">
        <f>IF($C296&lt;=Entradas!$E$74,"",J296^2)</f>
        <v>3.5058399088360603E-4</v>
      </c>
      <c r="L296" s="79">
        <f>IF($C296&lt;=Entradas!$E$74,"",G296*J296)</f>
        <v>4.5331653580694693E-4</v>
      </c>
      <c r="M296" s="40"/>
    </row>
    <row r="297" spans="2:13" x14ac:dyDescent="0.3">
      <c r="B297" s="39"/>
      <c r="C297" s="75">
        <v>292</v>
      </c>
      <c r="D297" s="111">
        <f>IF($C297&lt;=Entradas!$E$74,"",Observaciones!I297)</f>
        <v>0.76419143427946223</v>
      </c>
      <c r="E297" s="111">
        <f>IF($C297&lt;=Entradas!$E$74,"",Cálculos!AR298)</f>
        <v>0.95888899281683559</v>
      </c>
      <c r="F297" s="79">
        <f>IF($C297&lt;=Entradas!$E$74,"",D297-E297)</f>
        <v>-0.19469755853737336</v>
      </c>
      <c r="G297" s="79">
        <f>IF($C297&lt;=Entradas!$E$74,"",D297-AVERAGE(D:D))</f>
        <v>-1.866018723211571E-2</v>
      </c>
      <c r="H297" s="79">
        <f>IF($C297&lt;=Entradas!$E$74,"",F297^2)</f>
        <v>3.7907139300413929E-2</v>
      </c>
      <c r="I297" s="79">
        <f>IF($C297&lt;=Entradas!$E$74,"",G297^2)</f>
        <v>3.4820258753761419E-4</v>
      </c>
      <c r="J297" s="79">
        <f>IF($C297&lt;=Entradas!$E$74,"",E297-AVERAGE(E:E))</f>
        <v>0.12798137312025981</v>
      </c>
      <c r="K297" s="79">
        <f>IF($C297&lt;=Entradas!$E$74,"",J297^2)</f>
        <v>1.6379231865747159E-2</v>
      </c>
      <c r="L297" s="79">
        <f>IF($C297&lt;=Entradas!$E$74,"",G297*J297)</f>
        <v>-2.388156384647309E-3</v>
      </c>
      <c r="M297" s="40"/>
    </row>
    <row r="298" spans="2:13" x14ac:dyDescent="0.3">
      <c r="B298" s="39"/>
      <c r="C298" s="75">
        <v>293</v>
      </c>
      <c r="D298" s="111">
        <f>IF($C298&lt;=Entradas!$E$74,"",Observaciones!I298)</f>
        <v>0.76682219302289245</v>
      </c>
      <c r="E298" s="111">
        <f>IF($C298&lt;=Entradas!$E$74,"",Cálculos!AR299)</f>
        <v>0.86243406773920483</v>
      </c>
      <c r="F298" s="79">
        <f>IF($C298&lt;=Entradas!$E$74,"",D298-E298)</f>
        <v>-9.5611874716312384E-2</v>
      </c>
      <c r="G298" s="79">
        <f>IF($C298&lt;=Entradas!$E$74,"",D298-AVERAGE(D:D))</f>
        <v>-1.6029428488685493E-2</v>
      </c>
      <c r="H298" s="79">
        <f>IF($C298&lt;=Entradas!$E$74,"",F298^2)</f>
        <v>9.1416305867678144E-3</v>
      </c>
      <c r="I298" s="79">
        <f>IF($C298&lt;=Entradas!$E$74,"",G298^2)</f>
        <v>2.5694257767388211E-4</v>
      </c>
      <c r="J298" s="79">
        <f>IF($C298&lt;=Entradas!$E$74,"",E298-AVERAGE(E:E))</f>
        <v>3.1526448042629052E-2</v>
      </c>
      <c r="K298" s="79">
        <f>IF($C298&lt;=Entradas!$E$74,"",J298^2)</f>
        <v>9.9391692618458916E-4</v>
      </c>
      <c r="L298" s="79">
        <f>IF($C298&lt;=Entradas!$E$74,"",G298*J298)</f>
        <v>-5.0535094440158114E-4</v>
      </c>
      <c r="M298" s="40"/>
    </row>
    <row r="299" spans="2:13" x14ac:dyDescent="0.3">
      <c r="B299" s="39"/>
      <c r="C299" s="75">
        <v>294</v>
      </c>
      <c r="D299" s="111">
        <f>IF($C299&lt;=Entradas!$E$74,"",Observaciones!I299)</f>
        <v>0.76851303474289678</v>
      </c>
      <c r="E299" s="111">
        <f>IF($C299&lt;=Entradas!$E$74,"",Cálculos!AR300)</f>
        <v>0.83510049454175872</v>
      </c>
      <c r="F299" s="79">
        <f>IF($C299&lt;=Entradas!$E$74,"",D299-E299)</f>
        <v>-6.6587459798861937E-2</v>
      </c>
      <c r="G299" s="79">
        <f>IF($C299&lt;=Entradas!$E$74,"",D299-AVERAGE(D:D))</f>
        <v>-1.4338586768681161E-2</v>
      </c>
      <c r="H299" s="79">
        <f>IF($C299&lt;=Entradas!$E$74,"",F299^2)</f>
        <v>4.4338898024650544E-3</v>
      </c>
      <c r="I299" s="79">
        <f>IF($C299&lt;=Entradas!$E$74,"",G299^2)</f>
        <v>2.0559507052299845E-4</v>
      </c>
      <c r="J299" s="79">
        <f>IF($C299&lt;=Entradas!$E$74,"",E299-AVERAGE(E:E))</f>
        <v>4.1928748451829367E-3</v>
      </c>
      <c r="K299" s="79">
        <f>IF($C299&lt;=Entradas!$E$74,"",J299^2)</f>
        <v>1.7580199467367836E-5</v>
      </c>
      <c r="L299" s="79">
        <f>IF($C299&lt;=Entradas!$E$74,"",G299*J299)</f>
        <v>-6.0119899777876126E-5</v>
      </c>
      <c r="M299" s="40"/>
    </row>
    <row r="300" spans="2:13" x14ac:dyDescent="0.3">
      <c r="B300" s="39"/>
      <c r="C300" s="75">
        <v>295</v>
      </c>
      <c r="D300" s="111">
        <f>IF($C300&lt;=Entradas!$E$74,"",Observaciones!I300)</f>
        <v>0.7700187569389555</v>
      </c>
      <c r="E300" s="111">
        <f>IF($C300&lt;=Entradas!$E$74,"",Cálculos!AR301)</f>
        <v>0.82998379845561454</v>
      </c>
      <c r="F300" s="79">
        <f>IF($C300&lt;=Entradas!$E$74,"",D300-E300)</f>
        <v>-5.9965041516659046E-2</v>
      </c>
      <c r="G300" s="79">
        <f>IF($C300&lt;=Entradas!$E$74,"",D300-AVERAGE(D:D))</f>
        <v>-1.2832864572622449E-2</v>
      </c>
      <c r="H300" s="79">
        <f>IF($C300&lt;=Entradas!$E$74,"",F300^2)</f>
        <v>3.5958062040946431E-3</v>
      </c>
      <c r="I300" s="79">
        <f>IF($C300&lt;=Entradas!$E$74,"",G300^2)</f>
        <v>1.6468241313926835E-4</v>
      </c>
      <c r="J300" s="79">
        <f>IF($C300&lt;=Entradas!$E$74,"",E300-AVERAGE(E:E))</f>
        <v>-9.238212409612423E-4</v>
      </c>
      <c r="K300" s="79">
        <f>IF($C300&lt;=Entradas!$E$74,"",J300^2)</f>
        <v>8.534456852511697E-7</v>
      </c>
      <c r="L300" s="79">
        <f>IF($C300&lt;=Entradas!$E$74,"",G300*J300)</f>
        <v>1.1855272874567634E-5</v>
      </c>
      <c r="M300" s="40"/>
    </row>
    <row r="301" spans="2:13" x14ac:dyDescent="0.3">
      <c r="B301" s="39"/>
      <c r="C301" s="75">
        <v>296</v>
      </c>
      <c r="D301" s="111">
        <f>IF($C301&lt;=Entradas!$E$74,"",Observaciones!I301)</f>
        <v>0.77153998712831995</v>
      </c>
      <c r="E301" s="111">
        <f>IF($C301&lt;=Entradas!$E$74,"",Cálculos!AR302)</f>
        <v>0.83075530313302348</v>
      </c>
      <c r="F301" s="79">
        <f>IF($C301&lt;=Entradas!$E$74,"",D301-E301)</f>
        <v>-5.9215316004703533E-2</v>
      </c>
      <c r="G301" s="79">
        <f>IF($C301&lt;=Entradas!$E$74,"",D301-AVERAGE(D:D))</f>
        <v>-1.1311634383257996E-2</v>
      </c>
      <c r="H301" s="79">
        <f>IF($C301&lt;=Entradas!$E$74,"",F301^2)</f>
        <v>3.5064536495368983E-3</v>
      </c>
      <c r="I301" s="79">
        <f>IF($C301&lt;=Entradas!$E$74,"",G301^2)</f>
        <v>1.279530724205045E-4</v>
      </c>
      <c r="J301" s="79">
        <f>IF($C301&lt;=Entradas!$E$74,"",E301-AVERAGE(E:E))</f>
        <v>-1.5231656355230161E-4</v>
      </c>
      <c r="K301" s="79">
        <f>IF($C301&lt;=Entradas!$E$74,"",J301^2)</f>
        <v>2.3200335532382336E-8</v>
      </c>
      <c r="L301" s="79">
        <f>IF($C301&lt;=Entradas!$E$74,"",G301*J301)</f>
        <v>1.7229492774179165E-6</v>
      </c>
      <c r="M301" s="40"/>
    </row>
    <row r="302" spans="2:13" x14ac:dyDescent="0.3">
      <c r="B302" s="39"/>
      <c r="C302" s="75">
        <v>297</v>
      </c>
      <c r="D302" s="111">
        <f>IF($C302&lt;=Entradas!$E$74,"",Observaciones!I302)</f>
        <v>0.77271498079366774</v>
      </c>
      <c r="E302" s="111">
        <f>IF($C302&lt;=Entradas!$E$74,"",Cálculos!AR303)</f>
        <v>0.82072974450567449</v>
      </c>
      <c r="F302" s="79">
        <f>IF($C302&lt;=Entradas!$E$74,"",D302-E302)</f>
        <v>-4.8014763712006747E-2</v>
      </c>
      <c r="G302" s="79">
        <f>IF($C302&lt;=Entradas!$E$74,"",D302-AVERAGE(D:D))</f>
        <v>-1.0136640717910206E-2</v>
      </c>
      <c r="H302" s="79">
        <f>IF($C302&lt;=Entradas!$E$74,"",F302^2)</f>
        <v>2.3054175343198398E-3</v>
      </c>
      <c r="I302" s="79">
        <f>IF($C302&lt;=Entradas!$E$74,"",G302^2)</f>
        <v>1.0275148504399513E-4</v>
      </c>
      <c r="J302" s="79">
        <f>IF($C302&lt;=Entradas!$E$74,"",E302-AVERAGE(E:E))</f>
        <v>-1.0177875190901298E-2</v>
      </c>
      <c r="K302" s="79">
        <f>IF($C302&lt;=Entradas!$E$74,"",J302^2)</f>
        <v>1.0358914340156413E-4</v>
      </c>
      <c r="L302" s="79">
        <f>IF($C302&lt;=Entradas!$E$74,"",G302*J302)</f>
        <v>1.031694640818982E-4</v>
      </c>
      <c r="M302" s="40"/>
    </row>
    <row r="303" spans="2:13" x14ac:dyDescent="0.3">
      <c r="B303" s="39"/>
      <c r="C303" s="75">
        <v>298</v>
      </c>
      <c r="D303" s="111">
        <f>IF($C303&lt;=Entradas!$E$74,"",Observaciones!I303)</f>
        <v>0.77538481952852101</v>
      </c>
      <c r="E303" s="111">
        <f>IF($C303&lt;=Entradas!$E$74,"",Cálculos!AR304)</f>
        <v>0.8711553740000938</v>
      </c>
      <c r="F303" s="79">
        <f>IF($C303&lt;=Entradas!$E$74,"",D303-E303)</f>
        <v>-9.5770554471572789E-2</v>
      </c>
      <c r="G303" s="79">
        <f>IF($C303&lt;=Entradas!$E$74,"",D303-AVERAGE(D:D))</f>
        <v>-7.4668019830569365E-3</v>
      </c>
      <c r="H303" s="79">
        <f>IF($C303&lt;=Entradas!$E$74,"",F303^2)</f>
        <v>9.1719991037924904E-3</v>
      </c>
      <c r="I303" s="79">
        <f>IF($C303&lt;=Entradas!$E$74,"",G303^2)</f>
        <v>5.5753131854183001E-5</v>
      </c>
      <c r="J303" s="79">
        <f>IF($C303&lt;=Entradas!$E$74,"",E303-AVERAGE(E:E))</f>
        <v>4.0247754303518013E-2</v>
      </c>
      <c r="K303" s="79">
        <f>IF($C303&lt;=Entradas!$E$74,"",J303^2)</f>
        <v>1.6198817264763527E-3</v>
      </c>
      <c r="L303" s="79">
        <f>IF($C303&lt;=Entradas!$E$74,"",G303*J303)</f>
        <v>-3.0052201164709665E-4</v>
      </c>
      <c r="M303" s="40"/>
    </row>
    <row r="304" spans="2:13" x14ac:dyDescent="0.3">
      <c r="B304" s="39"/>
      <c r="C304" s="75">
        <v>299</v>
      </c>
      <c r="D304" s="111">
        <f>IF($C304&lt;=Entradas!$E$74,"",Observaciones!I304)</f>
        <v>0.77691719472067522</v>
      </c>
      <c r="E304" s="111">
        <f>IF($C304&lt;=Entradas!$E$74,"",Cálculos!AR305)</f>
        <v>0.83308458501445537</v>
      </c>
      <c r="F304" s="79">
        <f>IF($C304&lt;=Entradas!$E$74,"",D304-E304)</f>
        <v>-5.6167390293780151E-2</v>
      </c>
      <c r="G304" s="79">
        <f>IF($C304&lt;=Entradas!$E$74,"",D304-AVERAGE(D:D))</f>
        <v>-5.9344267909027248E-3</v>
      </c>
      <c r="H304" s="79">
        <f>IF($C304&lt;=Entradas!$E$74,"",F304^2)</f>
        <v>3.1547757324138287E-3</v>
      </c>
      <c r="I304" s="79">
        <f>IF($C304&lt;=Entradas!$E$74,"",G304^2)</f>
        <v>3.5217421336584015E-5</v>
      </c>
      <c r="J304" s="79">
        <f>IF($C304&lt;=Entradas!$E$74,"",E304-AVERAGE(E:E))</f>
        <v>2.1769653178795867E-3</v>
      </c>
      <c r="K304" s="79">
        <f>IF($C304&lt;=Entradas!$E$74,"",J304^2)</f>
        <v>4.7391779952505703E-6</v>
      </c>
      <c r="L304" s="79">
        <f>IF($C304&lt;=Entradas!$E$74,"",G304*J304)</f>
        <v>-1.2919041305290686E-5</v>
      </c>
      <c r="M304" s="40"/>
    </row>
    <row r="305" spans="2:13" x14ac:dyDescent="0.3">
      <c r="B305" s="39"/>
      <c r="C305" s="75">
        <v>300</v>
      </c>
      <c r="D305" s="111">
        <f>IF($C305&lt;=Entradas!$E$74,"",Observaciones!I305)</f>
        <v>0.77762875832485023</v>
      </c>
      <c r="E305" s="111">
        <f>IF($C305&lt;=Entradas!$E$74,"",Cálculos!AR306)</f>
        <v>0.80897800461835767</v>
      </c>
      <c r="F305" s="79">
        <f>IF($C305&lt;=Entradas!$E$74,"",D305-E305)</f>
        <v>-3.1349246293507438E-2</v>
      </c>
      <c r="G305" s="79">
        <f>IF($C305&lt;=Entradas!$E$74,"",D305-AVERAGE(D:D))</f>
        <v>-5.2228631867277109E-3</v>
      </c>
      <c r="H305" s="79">
        <f>IF($C305&lt;=Entradas!$E$74,"",F305^2)</f>
        <v>9.8277524317098982E-4</v>
      </c>
      <c r="I305" s="79">
        <f>IF($C305&lt;=Entradas!$E$74,"",G305^2)</f>
        <v>2.727829986727554E-5</v>
      </c>
      <c r="J305" s="79">
        <f>IF($C305&lt;=Entradas!$E$74,"",E305-AVERAGE(E:E))</f>
        <v>-2.1929615078218112E-2</v>
      </c>
      <c r="K305" s="79">
        <f>IF($C305&lt;=Entradas!$E$74,"",J305^2)</f>
        <v>4.8090801747881115E-4</v>
      </c>
      <c r="L305" s="79">
        <f>IF($C305&lt;=Entradas!$E$74,"",G305*J305)</f>
        <v>1.1453537929113431E-4</v>
      </c>
      <c r="M305" s="40"/>
    </row>
    <row r="306" spans="2:13" x14ac:dyDescent="0.3">
      <c r="B306" s="39"/>
      <c r="C306" s="75">
        <v>301</v>
      </c>
      <c r="D306" s="111">
        <f>IF($C306&lt;=Entradas!$E$74,"",Observaciones!I306)</f>
        <v>0.77785544160575648</v>
      </c>
      <c r="E306" s="111">
        <f>IF($C306&lt;=Entradas!$E$74,"",Cálculos!AR307)</f>
        <v>0.79450343717180627</v>
      </c>
      <c r="F306" s="79">
        <f>IF($C306&lt;=Entradas!$E$74,"",D306-E306)</f>
        <v>-1.6647995566049789E-2</v>
      </c>
      <c r="G306" s="79">
        <f>IF($C306&lt;=Entradas!$E$74,"",D306-AVERAGE(D:D))</f>
        <v>-4.9961799058214629E-3</v>
      </c>
      <c r="H306" s="79">
        <f>IF($C306&lt;=Entradas!$E$74,"",F306^2)</f>
        <v>2.7715575636721345E-4</v>
      </c>
      <c r="I306" s="79">
        <f>IF($C306&lt;=Entradas!$E$74,"",G306^2)</f>
        <v>2.4961813651334161E-5</v>
      </c>
      <c r="J306" s="79">
        <f>IF($C306&lt;=Entradas!$E$74,"",E306-AVERAGE(E:E))</f>
        <v>-3.6404182524769513E-2</v>
      </c>
      <c r="K306" s="79">
        <f>IF($C306&lt;=Entradas!$E$74,"",J306^2)</f>
        <v>1.325264505296734E-3</v>
      </c>
      <c r="L306" s="79">
        <f>IF($C306&lt;=Entradas!$E$74,"",G306*J306)</f>
        <v>1.8188184521811029E-4</v>
      </c>
      <c r="M306" s="40"/>
    </row>
    <row r="307" spans="2:13" x14ac:dyDescent="0.3">
      <c r="B307" s="39"/>
      <c r="C307" s="75">
        <v>302</v>
      </c>
      <c r="D307" s="111">
        <f>IF($C307&lt;=Entradas!$E$74,"",Observaciones!I307)</f>
        <v>0.77722087968814724</v>
      </c>
      <c r="E307" s="111">
        <f>IF($C307&lt;=Entradas!$E$74,"",Cálculos!AR308)</f>
        <v>0.76861271299593859</v>
      </c>
      <c r="F307" s="79">
        <f>IF($C307&lt;=Entradas!$E$74,"",D307-E307)</f>
        <v>8.6081666922086519E-3</v>
      </c>
      <c r="G307" s="79">
        <f>IF($C307&lt;=Entradas!$E$74,"",D307-AVERAGE(D:D))</f>
        <v>-5.6307418234307072E-3</v>
      </c>
      <c r="H307" s="79">
        <f>IF($C307&lt;=Entradas!$E$74,"",F307^2)</f>
        <v>7.4100533800850444E-5</v>
      </c>
      <c r="I307" s="79">
        <f>IF($C307&lt;=Entradas!$E$74,"",G307^2)</f>
        <v>3.1705253482131764E-5</v>
      </c>
      <c r="J307" s="79">
        <f>IF($C307&lt;=Entradas!$E$74,"",E307-AVERAGE(E:E))</f>
        <v>-6.2294906700637198E-2</v>
      </c>
      <c r="K307" s="79">
        <f>IF($C307&lt;=Entradas!$E$74,"",J307^2)</f>
        <v>3.8806554008410932E-3</v>
      </c>
      <c r="L307" s="79">
        <f>IF($C307&lt;=Entradas!$E$74,"",G307*J307)</f>
        <v>3.5076653654599169E-4</v>
      </c>
      <c r="M307" s="40"/>
    </row>
    <row r="308" spans="2:13" x14ac:dyDescent="0.3">
      <c r="B308" s="39"/>
      <c r="C308" s="75">
        <v>303</v>
      </c>
      <c r="D308" s="111">
        <f>IF($C308&lt;=Entradas!$E$74,"",Observaciones!I308)</f>
        <v>0.77650100250469534</v>
      </c>
      <c r="E308" s="111">
        <f>IF($C308&lt;=Entradas!$E$74,"",Cálculos!AR309)</f>
        <v>0.76538584084610706</v>
      </c>
      <c r="F308" s="79">
        <f>IF($C308&lt;=Entradas!$E$74,"",D308-E308)</f>
        <v>1.111516165858828E-2</v>
      </c>
      <c r="G308" s="79">
        <f>IF($C308&lt;=Entradas!$E$74,"",D308-AVERAGE(D:D))</f>
        <v>-6.3506190068826074E-3</v>
      </c>
      <c r="H308" s="79">
        <f>IF($C308&lt;=Entradas!$E$74,"",F308^2)</f>
        <v>1.2354681869655094E-4</v>
      </c>
      <c r="I308" s="79">
        <f>IF($C308&lt;=Entradas!$E$74,"",G308^2)</f>
        <v>4.0330361770578631E-5</v>
      </c>
      <c r="J308" s="79">
        <f>IF($C308&lt;=Entradas!$E$74,"",E308-AVERAGE(E:E))</f>
        <v>-6.5521778850468726E-2</v>
      </c>
      <c r="K308" s="79">
        <f>IF($C308&lt;=Entradas!$E$74,"",J308^2)</f>
        <v>4.293103503729731E-3</v>
      </c>
      <c r="L308" s="79">
        <f>IF($C308&lt;=Entradas!$E$74,"",G308*J308)</f>
        <v>4.1610385413254553E-4</v>
      </c>
      <c r="M308" s="40"/>
    </row>
    <row r="309" spans="2:13" x14ac:dyDescent="0.3">
      <c r="B309" s="39"/>
      <c r="C309" s="75">
        <v>304</v>
      </c>
      <c r="D309" s="111">
        <f>IF($C309&lt;=Entradas!$E$74,"",Observaciones!I309)</f>
        <v>0.74865460883835888</v>
      </c>
      <c r="E309" s="111">
        <f>IF($C309&lt;=Entradas!$E$74,"",Cálculos!AR310)</f>
        <v>0.73678540905905487</v>
      </c>
      <c r="F309" s="79">
        <f>IF($C309&lt;=Entradas!$E$74,"",D309-E309)</f>
        <v>1.1869199779304007E-2</v>
      </c>
      <c r="G309" s="79">
        <f>IF($C309&lt;=Entradas!$E$74,"",D309-AVERAGE(D:D))</f>
        <v>-3.4197012673219063E-2</v>
      </c>
      <c r="H309" s="79">
        <f>IF($C309&lt;=Entradas!$E$74,"",F309^2)</f>
        <v>1.4087790340103028E-4</v>
      </c>
      <c r="I309" s="79">
        <f>IF($C309&lt;=Entradas!$E$74,"",G309^2)</f>
        <v>1.1694356757723052E-3</v>
      </c>
      <c r="J309" s="79">
        <f>IF($C309&lt;=Entradas!$E$74,"",E309-AVERAGE(E:E))</f>
        <v>-9.4122210637520909E-2</v>
      </c>
      <c r="K309" s="79">
        <f>IF($C309&lt;=Entradas!$E$74,"",J309^2)</f>
        <v>8.858990535293855E-3</v>
      </c>
      <c r="L309" s="79">
        <f>IF($C309&lt;=Entradas!$E$74,"",G309*J309)</f>
        <v>3.2186984300026965E-3</v>
      </c>
      <c r="M309" s="40"/>
    </row>
    <row r="310" spans="2:13" x14ac:dyDescent="0.3">
      <c r="B310" s="39"/>
      <c r="C310" s="75">
        <v>305</v>
      </c>
      <c r="D310" s="111">
        <f>IF($C310&lt;=Entradas!$E$74,"",Observaciones!I310)</f>
        <v>0.66750801248270686</v>
      </c>
      <c r="E310" s="111">
        <f>IF($C310&lt;=Entradas!$E$74,"",Cálculos!AR311)</f>
        <v>0.6576562169437522</v>
      </c>
      <c r="F310" s="79">
        <f>IF($C310&lt;=Entradas!$E$74,"",D310-E310)</f>
        <v>9.8517955389546552E-3</v>
      </c>
      <c r="G310" s="79">
        <f>IF($C310&lt;=Entradas!$E$74,"",D310-AVERAGE(D:D))</f>
        <v>-0.11534360902887109</v>
      </c>
      <c r="H310" s="79">
        <f>IF($C310&lt;=Entradas!$E$74,"",F310^2)</f>
        <v>9.7057875341366844E-5</v>
      </c>
      <c r="I310" s="79">
        <f>IF($C310&lt;=Entradas!$E$74,"",G310^2)</f>
        <v>1.3304148143805072E-2</v>
      </c>
      <c r="J310" s="79">
        <f>IF($C310&lt;=Entradas!$E$74,"",E310-AVERAGE(E:E))</f>
        <v>-0.17325140275282358</v>
      </c>
      <c r="K310" s="79">
        <f>IF($C310&lt;=Entradas!$E$74,"",J310^2)</f>
        <v>3.0016048555821087E-2</v>
      </c>
      <c r="L310" s="79">
        <f>IF($C310&lt;=Entradas!$E$74,"",G310*J310)</f>
        <v>1.9983442062825162E-2</v>
      </c>
      <c r="M310" s="40"/>
    </row>
    <row r="311" spans="2:13" x14ac:dyDescent="0.3">
      <c r="B311" s="39"/>
      <c r="C311" s="75">
        <v>306</v>
      </c>
      <c r="D311" s="111">
        <f>IF($C311&lt;=Entradas!$E$74,"",Observaciones!I311)</f>
        <v>0.65017176661116127</v>
      </c>
      <c r="E311" s="111">
        <f>IF($C311&lt;=Entradas!$E$74,"",Cálculos!AR312)</f>
        <v>0.64228568261697372</v>
      </c>
      <c r="F311" s="79">
        <f>IF($C311&lt;=Entradas!$E$74,"",D311-E311)</f>
        <v>7.8860839941875538E-3</v>
      </c>
      <c r="G311" s="79">
        <f>IF($C311&lt;=Entradas!$E$74,"",D311-AVERAGE(D:D))</f>
        <v>-0.13267985490041667</v>
      </c>
      <c r="H311" s="79">
        <f>IF($C311&lt;=Entradas!$E$74,"",F311^2)</f>
        <v>6.219032076338112E-5</v>
      </c>
      <c r="I311" s="79">
        <f>IF($C311&lt;=Entradas!$E$74,"",G311^2)</f>
        <v>1.7603943896395621E-2</v>
      </c>
      <c r="J311" s="79">
        <f>IF($C311&lt;=Entradas!$E$74,"",E311-AVERAGE(E:E))</f>
        <v>-0.18862193707960206</v>
      </c>
      <c r="K311" s="79">
        <f>IF($C311&lt;=Entradas!$E$74,"",J311^2)</f>
        <v>3.5578235147661362E-2</v>
      </c>
      <c r="L311" s="79">
        <f>IF($C311&lt;=Entradas!$E$74,"",G311*J311)</f>
        <v>2.5026331242757126E-2</v>
      </c>
      <c r="M311" s="40"/>
    </row>
    <row r="312" spans="2:13" x14ac:dyDescent="0.3">
      <c r="B312" s="39"/>
      <c r="C312" s="75">
        <v>307</v>
      </c>
      <c r="D312" s="111">
        <f>IF($C312&lt;=Entradas!$E$74,"",Observaciones!I312)</f>
        <v>0.55776461986571835</v>
      </c>
      <c r="E312" s="111">
        <f>IF($C312&lt;=Entradas!$E$74,"",Cálculos!AR313)</f>
        <v>0.55180854480569008</v>
      </c>
      <c r="F312" s="79">
        <f>IF($C312&lt;=Entradas!$E$74,"",D312-E312)</f>
        <v>5.9560750600282653E-3</v>
      </c>
      <c r="G312" s="79">
        <f>IF($C312&lt;=Entradas!$E$74,"",D312-AVERAGE(D:D))</f>
        <v>-0.2250870016458596</v>
      </c>
      <c r="H312" s="79">
        <f>IF($C312&lt;=Entradas!$E$74,"",F312^2)</f>
        <v>3.5474830120690706E-5</v>
      </c>
      <c r="I312" s="79">
        <f>IF($C312&lt;=Entradas!$E$74,"",G312^2)</f>
        <v>5.0664158309923199E-2</v>
      </c>
      <c r="J312" s="79">
        <f>IF($C312&lt;=Entradas!$E$74,"",E312-AVERAGE(E:E))</f>
        <v>-0.2790990748908857</v>
      </c>
      <c r="K312" s="79">
        <f>IF($C312&lt;=Entradas!$E$74,"",J312^2)</f>
        <v>7.7896293604948222E-2</v>
      </c>
      <c r="L312" s="79">
        <f>IF($C312&lt;=Entradas!$E$74,"",G312*J312)</f>
        <v>6.282157392932268E-2</v>
      </c>
      <c r="M312" s="40"/>
    </row>
    <row r="313" spans="2:13" x14ac:dyDescent="0.3">
      <c r="B313" s="39"/>
      <c r="C313" s="75">
        <v>308</v>
      </c>
      <c r="D313" s="111">
        <f>IF($C313&lt;=Entradas!$E$74,"",Observaciones!I313)</f>
        <v>0.55810435637808864</v>
      </c>
      <c r="E313" s="111">
        <f>IF($C313&lt;=Entradas!$E$74,"",Cálculos!AR314)</f>
        <v>0.55398805515707261</v>
      </c>
      <c r="F313" s="79">
        <f>IF($C313&lt;=Entradas!$E$74,"",D313-E313)</f>
        <v>4.1163012210160277E-3</v>
      </c>
      <c r="G313" s="79">
        <f>IF($C313&lt;=Entradas!$E$74,"",D313-AVERAGE(D:D))</f>
        <v>-0.2247472651334893</v>
      </c>
      <c r="H313" s="79">
        <f>IF($C313&lt;=Entradas!$E$74,"",F313^2)</f>
        <v>1.6943935742138042E-5</v>
      </c>
      <c r="I313" s="79">
        <f>IF($C313&lt;=Entradas!$E$74,"",G313^2)</f>
        <v>5.0511333184982937E-2</v>
      </c>
      <c r="J313" s="79">
        <f>IF($C313&lt;=Entradas!$E$74,"",E313-AVERAGE(E:E))</f>
        <v>-0.27691956453950317</v>
      </c>
      <c r="K313" s="79">
        <f>IF($C313&lt;=Entradas!$E$74,"",J313^2)</f>
        <v>7.6684445224748057E-2</v>
      </c>
      <c r="L313" s="79">
        <f>IF($C313&lt;=Entradas!$E$74,"",G313*J313)</f>
        <v>6.2236914792210121E-2</v>
      </c>
      <c r="M313" s="40"/>
    </row>
    <row r="314" spans="2:13" x14ac:dyDescent="0.3">
      <c r="B314" s="39"/>
      <c r="C314" s="75">
        <v>309</v>
      </c>
      <c r="D314" s="111">
        <f>IF($C314&lt;=Entradas!$E$74,"",Observaciones!I314)</f>
        <v>0.50517441395611606</v>
      </c>
      <c r="E314" s="111">
        <f>IF($C314&lt;=Entradas!$E$74,"",Cálculos!AR315)</f>
        <v>0.50291192410958618</v>
      </c>
      <c r="F314" s="79">
        <f>IF($C314&lt;=Entradas!$E$74,"",D314-E314)</f>
        <v>2.2624898465298804E-3</v>
      </c>
      <c r="G314" s="79">
        <f>IF($C314&lt;=Entradas!$E$74,"",D314-AVERAGE(D:D))</f>
        <v>-0.27767720755546188</v>
      </c>
      <c r="H314" s="79">
        <f>IF($C314&lt;=Entradas!$E$74,"",F314^2)</f>
        <v>5.1188603056508014E-6</v>
      </c>
      <c r="I314" s="79">
        <f>IF($C314&lt;=Entradas!$E$74,"",G314^2)</f>
        <v>7.7104631595799056E-2</v>
      </c>
      <c r="J314" s="79">
        <f>IF($C314&lt;=Entradas!$E$74,"",E314-AVERAGE(E:E))</f>
        <v>-0.3279956955869896</v>
      </c>
      <c r="K314" s="79">
        <f>IF($C314&lt;=Entradas!$E$74,"",J314^2)</f>
        <v>0.10758117632359315</v>
      </c>
      <c r="L314" s="79">
        <f>IF($C314&lt;=Entradas!$E$74,"",G314*J314)</f>
        <v>9.1076928840806606E-2</v>
      </c>
      <c r="M314" s="40"/>
    </row>
    <row r="315" spans="2:13" x14ac:dyDescent="0.3">
      <c r="B315" s="39"/>
      <c r="C315" s="75">
        <v>310</v>
      </c>
      <c r="D315" s="111">
        <f>IF($C315&lt;=Entradas!$E$74,"",Observaciones!I315)</f>
        <v>0.42079796275794423</v>
      </c>
      <c r="E315" s="111">
        <f>IF($C315&lt;=Entradas!$E$74,"",Cálculos!AR316)</f>
        <v>0.42030829393044133</v>
      </c>
      <c r="F315" s="79">
        <f>IF($C315&lt;=Entradas!$E$74,"",D315-E315)</f>
        <v>4.896688275028982E-4</v>
      </c>
      <c r="G315" s="79">
        <f>IF($C315&lt;=Entradas!$E$74,"",D315-AVERAGE(D:D))</f>
        <v>-0.36205365875363371</v>
      </c>
      <c r="H315" s="79">
        <f>IF($C315&lt;=Entradas!$E$74,"",F315^2)</f>
        <v>2.3977556062806305E-7</v>
      </c>
      <c r="I315" s="79">
        <f>IF($C315&lt;=Entradas!$E$74,"",G315^2)</f>
        <v>0.13108285181689264</v>
      </c>
      <c r="J315" s="79">
        <f>IF($C315&lt;=Entradas!$E$74,"",E315-AVERAGE(E:E))</f>
        <v>-0.41059932576613445</v>
      </c>
      <c r="K315" s="79">
        <f>IF($C315&lt;=Entradas!$E$74,"",J315^2)</f>
        <v>0.16859180631960419</v>
      </c>
      <c r="L315" s="79">
        <f>IF($C315&lt;=Entradas!$E$74,"",G315*J315)</f>
        <v>0.14865898817540413</v>
      </c>
      <c r="M315" s="40"/>
    </row>
    <row r="316" spans="2:13" x14ac:dyDescent="0.3">
      <c r="B316" s="39"/>
      <c r="C316" s="75">
        <v>311</v>
      </c>
      <c r="D316" s="111">
        <f>IF($C316&lt;=Entradas!$E$74,"",Observaciones!I316)</f>
        <v>0.40430075593978182</v>
      </c>
      <c r="E316" s="111">
        <f>IF($C316&lt;=Entradas!$E$74,"",Cálculos!AR317)</f>
        <v>0.40552238973342958</v>
      </c>
      <c r="F316" s="79">
        <f>IF($C316&lt;=Entradas!$E$74,"",D316-E316)</f>
        <v>-1.2216337936477584E-3</v>
      </c>
      <c r="G316" s="79">
        <f>IF($C316&lt;=Entradas!$E$74,"",D316-AVERAGE(D:D))</f>
        <v>-0.37855086557179612</v>
      </c>
      <c r="H316" s="79">
        <f>IF($C316&lt;=Entradas!$E$74,"",F316^2)</f>
        <v>1.4923891257822139E-6</v>
      </c>
      <c r="I316" s="79">
        <f>IF($C316&lt;=Entradas!$E$74,"",G316^2)</f>
        <v>0.14330075782515606</v>
      </c>
      <c r="J316" s="79">
        <f>IF($C316&lt;=Entradas!$E$74,"",E316-AVERAGE(E:E))</f>
        <v>-0.42538522996314621</v>
      </c>
      <c r="K316" s="79">
        <f>IF($C316&lt;=Entradas!$E$74,"",J316^2)</f>
        <v>0.18095259387079879</v>
      </c>
      <c r="L316" s="79">
        <f>IF($C316&lt;=Entradas!$E$74,"",G316*J316)</f>
        <v>0.16102994700400655</v>
      </c>
      <c r="M316" s="40"/>
    </row>
    <row r="317" spans="2:13" x14ac:dyDescent="0.3">
      <c r="B317" s="39"/>
      <c r="C317" s="75">
        <v>312</v>
      </c>
      <c r="D317" s="111">
        <f>IF($C317&lt;=Entradas!$E$74,"",Observaciones!I317)</f>
        <v>0.32014445134262381</v>
      </c>
      <c r="E317" s="111">
        <f>IF($C317&lt;=Entradas!$E$74,"",Cálculos!AR318)</f>
        <v>0.32302982146791653</v>
      </c>
      <c r="F317" s="79">
        <f>IF($C317&lt;=Entradas!$E$74,"",D317-E317)</f>
        <v>-2.8853701252927189E-3</v>
      </c>
      <c r="G317" s="79">
        <f>IF($C317&lt;=Entradas!$E$74,"",D317-AVERAGE(D:D))</f>
        <v>-0.46270717016895413</v>
      </c>
      <c r="H317" s="79">
        <f>IF($C317&lt;=Entradas!$E$74,"",F317^2)</f>
        <v>8.3253607599317197E-6</v>
      </c>
      <c r="I317" s="79">
        <f>IF($C317&lt;=Entradas!$E$74,"",G317^2)</f>
        <v>0.21409792532576147</v>
      </c>
      <c r="J317" s="79">
        <f>IF($C317&lt;=Entradas!$E$74,"",E317-AVERAGE(E:E))</f>
        <v>-0.50787779822865931</v>
      </c>
      <c r="K317" s="79">
        <f>IF($C317&lt;=Entradas!$E$74,"",J317^2)</f>
        <v>0.25793985793359075</v>
      </c>
      <c r="L317" s="79">
        <f>IF($C317&lt;=Entradas!$E$74,"",G317*J317)</f>
        <v>0.234998698810022</v>
      </c>
      <c r="M317" s="40"/>
    </row>
    <row r="318" spans="2:13" x14ac:dyDescent="0.3">
      <c r="B318" s="39"/>
      <c r="C318" s="75">
        <v>313</v>
      </c>
      <c r="D318" s="111">
        <f>IF($C318&lt;=Entradas!$E$74,"",Observaciones!I318)</f>
        <v>0.25162603447757631</v>
      </c>
      <c r="E318" s="111">
        <f>IF($C318&lt;=Entradas!$E$74,"",Cálculos!AR319)</f>
        <v>0.2561531966938303</v>
      </c>
      <c r="F318" s="79">
        <f>IF($C318&lt;=Entradas!$E$74,"",D318-E318)</f>
        <v>-4.5271622162539882E-3</v>
      </c>
      <c r="G318" s="79">
        <f>IF($C318&lt;=Entradas!$E$74,"",D318-AVERAGE(D:D))</f>
        <v>-0.53122558703400169</v>
      </c>
      <c r="H318" s="79">
        <f>IF($C318&lt;=Entradas!$E$74,"",F318^2)</f>
        <v>2.0495197732277721E-5</v>
      </c>
      <c r="I318" s="79">
        <f>IF($C318&lt;=Entradas!$E$74,"",G318^2)</f>
        <v>0.28220062431961973</v>
      </c>
      <c r="J318" s="79">
        <f>IF($C318&lt;=Entradas!$E$74,"",E318-AVERAGE(E:E))</f>
        <v>-0.57475442300274548</v>
      </c>
      <c r="K318" s="79">
        <f>IF($C318&lt;=Entradas!$E$74,"",J318^2)</f>
        <v>0.33034264676121888</v>
      </c>
      <c r="L318" s="79">
        <f>IF($C318&lt;=Entradas!$E$74,"",G318*J318)</f>
        <v>0.30532425576002237</v>
      </c>
      <c r="M318" s="40"/>
    </row>
    <row r="319" spans="2:13" x14ac:dyDescent="0.3">
      <c r="B319" s="39"/>
      <c r="C319" s="75">
        <v>314</v>
      </c>
      <c r="D319" s="111">
        <f>IF($C319&lt;=Entradas!$E$74,"",Observaciones!I319)</f>
        <v>0.19421416844071632</v>
      </c>
      <c r="E319" s="111">
        <f>IF($C319&lt;=Entradas!$E$74,"",Cálculos!AR320)</f>
        <v>0.17888816124647425</v>
      </c>
      <c r="F319" s="79">
        <f>IF($C319&lt;=Entradas!$E$74,"",D319-E319)</f>
        <v>1.5326007194242069E-2</v>
      </c>
      <c r="G319" s="79">
        <f>IF($C319&lt;=Entradas!$E$74,"",D319-AVERAGE(D:D))</f>
        <v>-0.58863745307086157</v>
      </c>
      <c r="H319" s="79">
        <f>IF($C319&lt;=Entradas!$E$74,"",F319^2)</f>
        <v>2.3488649651795968E-4</v>
      </c>
      <c r="I319" s="79">
        <f>IF($C319&lt;=Entradas!$E$74,"",G319^2)</f>
        <v>0.34649405115775078</v>
      </c>
      <c r="J319" s="79">
        <f>IF($C319&lt;=Entradas!$E$74,"",E319-AVERAGE(E:E))</f>
        <v>-0.65201945845010156</v>
      </c>
      <c r="K319" s="79">
        <f>IF($C319&lt;=Entradas!$E$74,"",J319^2)</f>
        <v>0.42512937419756369</v>
      </c>
      <c r="L319" s="79">
        <f>IF($C319&lt;=Entradas!$E$74,"",G319*J319)</f>
        <v>0.38380307337471026</v>
      </c>
      <c r="M319" s="40"/>
    </row>
    <row r="320" spans="2:13" x14ac:dyDescent="0.3">
      <c r="B320" s="39"/>
      <c r="C320" s="75">
        <v>315</v>
      </c>
      <c r="D320" s="111">
        <f>IF($C320&lt;=Entradas!$E$74,"",Observaciones!I320)</f>
        <v>0.18286000068178032</v>
      </c>
      <c r="E320" s="111">
        <f>IF($C320&lt;=Entradas!$E$74,"",Cálculos!AR321)</f>
        <v>0.15494845129996121</v>
      </c>
      <c r="F320" s="79">
        <f>IF($C320&lt;=Entradas!$E$74,"",D320-E320)</f>
        <v>2.7911549381819112E-2</v>
      </c>
      <c r="G320" s="79">
        <f>IF($C320&lt;=Entradas!$E$74,"",D320-AVERAGE(D:D))</f>
        <v>-0.59999162082979762</v>
      </c>
      <c r="H320" s="79">
        <f>IF($C320&lt;=Entradas!$E$74,"",F320^2)</f>
        <v>7.790545888937268E-4</v>
      </c>
      <c r="I320" s="79">
        <f>IF($C320&lt;=Entradas!$E$74,"",G320^2)</f>
        <v>0.35998994506596765</v>
      </c>
      <c r="J320" s="79">
        <f>IF($C320&lt;=Entradas!$E$74,"",E320-AVERAGE(E:E))</f>
        <v>-0.67595916839661463</v>
      </c>
      <c r="K320" s="79">
        <f>IF($C320&lt;=Entradas!$E$74,"",J320^2)</f>
        <v>0.4569207973394428</v>
      </c>
      <c r="L320" s="79">
        <f>IF($C320&lt;=Entradas!$E$74,"",G320*J320)</f>
        <v>0.40556983706104693</v>
      </c>
      <c r="M320" s="40"/>
    </row>
    <row r="321" spans="2:13" x14ac:dyDescent="0.3">
      <c r="B321" s="39"/>
      <c r="C321" s="75">
        <v>316</v>
      </c>
      <c r="D321" s="111">
        <f>IF($C321&lt;=Entradas!$E$74,"",Observaciones!I321)</f>
        <v>0.17917145579000948</v>
      </c>
      <c r="E321" s="111">
        <f>IF($C321&lt;=Entradas!$E$74,"",Cálculos!AR322)</f>
        <v>0.14954820259623078</v>
      </c>
      <c r="F321" s="79">
        <f>IF($C321&lt;=Entradas!$E$74,"",D321-E321)</f>
        <v>2.9623253193778704E-2</v>
      </c>
      <c r="G321" s="79">
        <f>IF($C321&lt;=Entradas!$E$74,"",D321-AVERAGE(D:D))</f>
        <v>-0.60368016572156846</v>
      </c>
      <c r="H321" s="79">
        <f>IF($C321&lt;=Entradas!$E$74,"",F321^2)</f>
        <v>8.7753712978272012E-4</v>
      </c>
      <c r="I321" s="79">
        <f>IF($C321&lt;=Entradas!$E$74,"",G321^2)</f>
        <v>0.36442974248562038</v>
      </c>
      <c r="J321" s="79">
        <f>IF($C321&lt;=Entradas!$E$74,"",E321-AVERAGE(E:E))</f>
        <v>-0.68135941710034498</v>
      </c>
      <c r="K321" s="79">
        <f>IF($C321&lt;=Entradas!$E$74,"",J321^2)</f>
        <v>0.46425065527132187</v>
      </c>
      <c r="L321" s="79">
        <f>IF($C321&lt;=Entradas!$E$74,"",G321*J321)</f>
        <v>0.41132316583108752</v>
      </c>
      <c r="M321" s="40"/>
    </row>
    <row r="322" spans="2:13" x14ac:dyDescent="0.3">
      <c r="B322" s="39"/>
      <c r="C322" s="75">
        <v>317</v>
      </c>
      <c r="D322" s="111">
        <f>IF($C322&lt;=Entradas!$E$74,"",Observaciones!I322)</f>
        <v>0.19312815343983047</v>
      </c>
      <c r="E322" s="111">
        <f>IF($C322&lt;=Entradas!$E$74,"",Cálculos!AR323)</f>
        <v>0.16359191243250812</v>
      </c>
      <c r="F322" s="79">
        <f>IF($C322&lt;=Entradas!$E$74,"",D322-E322)</f>
        <v>2.9536241007322356E-2</v>
      </c>
      <c r="G322" s="79">
        <f>IF($C322&lt;=Entradas!$E$74,"",D322-AVERAGE(D:D))</f>
        <v>-0.58972346807174747</v>
      </c>
      <c r="H322" s="79">
        <f>IF($C322&lt;=Entradas!$E$74,"",F322^2)</f>
        <v>8.7238953284263069E-4</v>
      </c>
      <c r="I322" s="79">
        <f>IF($C322&lt;=Entradas!$E$74,"",G322^2)</f>
        <v>0.34777376879456934</v>
      </c>
      <c r="J322" s="79">
        <f>IF($C322&lt;=Entradas!$E$74,"",E322-AVERAGE(E:E))</f>
        <v>-0.66731570726406764</v>
      </c>
      <c r="K322" s="79">
        <f>IF($C322&lt;=Entradas!$E$74,"",J322^2)</f>
        <v>0.44531025316134282</v>
      </c>
      <c r="L322" s="79">
        <f>IF($C322&lt;=Entradas!$E$74,"",G322*J322)</f>
        <v>0.39353173318651696</v>
      </c>
      <c r="M322" s="40"/>
    </row>
    <row r="323" spans="2:13" x14ac:dyDescent="0.3">
      <c r="B323" s="39"/>
      <c r="C323" s="75">
        <v>318</v>
      </c>
      <c r="D323" s="111">
        <f>IF($C323&lt;=Entradas!$E$74,"",Observaciones!I323)</f>
        <v>0.18142173101765863</v>
      </c>
      <c r="E323" s="111">
        <f>IF($C323&lt;=Entradas!$E$74,"",Cálculos!AR324)</f>
        <v>0.15226541097254093</v>
      </c>
      <c r="F323" s="79">
        <f>IF($C323&lt;=Entradas!$E$74,"",D323-E323)</f>
        <v>2.9156320045117701E-2</v>
      </c>
      <c r="G323" s="79">
        <f>IF($C323&lt;=Entradas!$E$74,"",D323-AVERAGE(D:D))</f>
        <v>-0.60142989049391926</v>
      </c>
      <c r="H323" s="79">
        <f>IF($C323&lt;=Entradas!$E$74,"",F323^2)</f>
        <v>8.5009099857333227E-4</v>
      </c>
      <c r="I323" s="79">
        <f>IF($C323&lt;=Entradas!$E$74,"",G323^2)</f>
        <v>0.36171791317952773</v>
      </c>
      <c r="J323" s="79">
        <f>IF($C323&lt;=Entradas!$E$74,"",E323-AVERAGE(E:E))</f>
        <v>-0.67864220872403491</v>
      </c>
      <c r="K323" s="79">
        <f>IF($C323&lt;=Entradas!$E$74,"",J323^2)</f>
        <v>0.46055524746183657</v>
      </c>
      <c r="L323" s="79">
        <f>IF($C323&lt;=Entradas!$E$74,"",G323*J323)</f>
        <v>0.40815570927744782</v>
      </c>
      <c r="M323" s="40"/>
    </row>
    <row r="324" spans="2:13" x14ac:dyDescent="0.3">
      <c r="B324" s="39"/>
      <c r="C324" s="75">
        <v>319</v>
      </c>
      <c r="D324" s="111">
        <f>IF($C324&lt;=Entradas!$E$74,"",Observaciones!I324)</f>
        <v>0.76695282265436371</v>
      </c>
      <c r="E324" s="111">
        <f>IF($C324&lt;=Entradas!$E$74,"",Cálculos!AR325)</f>
        <v>1.0403094696797623</v>
      </c>
      <c r="F324" s="79">
        <f>IF($C324&lt;=Entradas!$E$74,"",D324-E324)</f>
        <v>-0.27335664702539864</v>
      </c>
      <c r="G324" s="79">
        <f>IF($C324&lt;=Entradas!$E$74,"",D324-AVERAGE(D:D))</f>
        <v>-1.5898798857214236E-2</v>
      </c>
      <c r="H324" s="79">
        <f>IF($C324&lt;=Entradas!$E$74,"",F324^2)</f>
        <v>7.4723856472968378E-2</v>
      </c>
      <c r="I324" s="79">
        <f>IF($C324&lt;=Entradas!$E$74,"",G324^2)</f>
        <v>2.527718051021567E-4</v>
      </c>
      <c r="J324" s="79">
        <f>IF($C324&lt;=Entradas!$E$74,"",E324-AVERAGE(E:E))</f>
        <v>0.20940184998318656</v>
      </c>
      <c r="K324" s="79">
        <f>IF($C324&lt;=Entradas!$E$74,"",J324^2)</f>
        <v>4.3849134776380971E-2</v>
      </c>
      <c r="L324" s="79">
        <f>IF($C324&lt;=Entradas!$E$74,"",G324*J324)</f>
        <v>-3.3292378932112334E-3</v>
      </c>
      <c r="M324" s="40"/>
    </row>
    <row r="325" spans="2:13" x14ac:dyDescent="0.3">
      <c r="B325" s="39"/>
      <c r="C325" s="75">
        <v>320</v>
      </c>
      <c r="D325" s="111">
        <f>IF($C325&lt;=Entradas!$E$74,"",Observaciones!I325)</f>
        <v>0.76989712989498815</v>
      </c>
      <c r="E325" s="111">
        <f>IF($C325&lt;=Entradas!$E$74,"",Cálculos!AR326)</f>
        <v>0.87769255258294698</v>
      </c>
      <c r="F325" s="79">
        <f>IF($C325&lt;=Entradas!$E$74,"",D325-E325)</f>
        <v>-0.10779542268795883</v>
      </c>
      <c r="G325" s="79">
        <f>IF($C325&lt;=Entradas!$E$74,"",D325-AVERAGE(D:D))</f>
        <v>-1.2954491616589792E-2</v>
      </c>
      <c r="H325" s="79">
        <f>IF($C325&lt;=Entradas!$E$74,"",F325^2)</f>
        <v>1.1619853152475709E-2</v>
      </c>
      <c r="I325" s="79">
        <f>IF($C325&lt;=Entradas!$E$74,"",G325^2)</f>
        <v>1.6781885304429519E-4</v>
      </c>
      <c r="J325" s="79">
        <f>IF($C325&lt;=Entradas!$E$74,"",E325-AVERAGE(E:E))</f>
        <v>4.67849328863712E-2</v>
      </c>
      <c r="K325" s="79">
        <f>IF($C325&lt;=Entradas!$E$74,"",J325^2)</f>
        <v>2.1888299451822573E-3</v>
      </c>
      <c r="L325" s="79">
        <f>IF($C325&lt;=Entradas!$E$74,"",G325*J325)</f>
        <v>-6.0607502085921179E-4</v>
      </c>
      <c r="M325" s="40"/>
    </row>
    <row r="326" spans="2:13" x14ac:dyDescent="0.3">
      <c r="B326" s="39"/>
      <c r="C326" s="75">
        <v>321</v>
      </c>
      <c r="D326" s="111">
        <f>IF($C326&lt;=Entradas!$E$74,"",Observaciones!I326)</f>
        <v>0.66782310289204905</v>
      </c>
      <c r="E326" s="111">
        <f>IF($C326&lt;=Entradas!$E$74,"",Cálculos!AR327)</f>
        <v>0.63766401228718095</v>
      </c>
      <c r="F326" s="79">
        <f>IF($C326&lt;=Entradas!$E$74,"",D326-E326)</f>
        <v>3.01590906048681E-2</v>
      </c>
      <c r="G326" s="79">
        <f>IF($C326&lt;=Entradas!$E$74,"",D326-AVERAGE(D:D))</f>
        <v>-0.1150285186195289</v>
      </c>
      <c r="H326" s="79">
        <f>IF($C326&lt;=Entradas!$E$74,"",F326^2)</f>
        <v>9.095707461126433E-4</v>
      </c>
      <c r="I326" s="79">
        <f>IF($C326&lt;=Entradas!$E$74,"",G326^2)</f>
        <v>1.3231560095803306E-2</v>
      </c>
      <c r="J326" s="79">
        <f>IF($C326&lt;=Entradas!$E$74,"",E326-AVERAGE(E:E))</f>
        <v>-0.19324360740939484</v>
      </c>
      <c r="K326" s="79">
        <f>IF($C326&lt;=Entradas!$E$74,"",J326^2)</f>
        <v>3.7343091804596315E-2</v>
      </c>
      <c r="L326" s="79">
        <f>IF($C326&lt;=Entradas!$E$74,"",G326*J326)</f>
        <v>2.2228525892996506E-2</v>
      </c>
      <c r="M326" s="40"/>
    </row>
    <row r="327" spans="2:13" x14ac:dyDescent="0.3">
      <c r="B327" s="39"/>
      <c r="C327" s="75">
        <v>322</v>
      </c>
      <c r="D327" s="111">
        <f>IF($C327&lt;=Entradas!$E$74,"",Observaciones!I327)</f>
        <v>0.59222668578517657</v>
      </c>
      <c r="E327" s="111">
        <f>IF($C327&lt;=Entradas!$E$74,"",Cálculos!AR328)</f>
        <v>0.56491304141491328</v>
      </c>
      <c r="F327" s="79">
        <f>IF($C327&lt;=Entradas!$E$74,"",D327-E327)</f>
        <v>2.731364437026329E-2</v>
      </c>
      <c r="G327" s="79">
        <f>IF($C327&lt;=Entradas!$E$74,"",D327-AVERAGE(D:D))</f>
        <v>-0.19062493572640138</v>
      </c>
      <c r="H327" s="79">
        <f>IF($C327&lt;=Entradas!$E$74,"",F327^2)</f>
        <v>7.4603516878521555E-4</v>
      </c>
      <c r="I327" s="79">
        <f>IF($C327&lt;=Entradas!$E$74,"",G327^2)</f>
        <v>3.6337866120694659E-2</v>
      </c>
      <c r="J327" s="79">
        <f>IF($C327&lt;=Entradas!$E$74,"",E327-AVERAGE(E:E))</f>
        <v>-0.26599457828166251</v>
      </c>
      <c r="K327" s="79">
        <f>IF($C327&lt;=Entradas!$E$74,"",J327^2)</f>
        <v>7.0753115675239481E-2</v>
      </c>
      <c r="L327" s="79">
        <f>IF($C327&lt;=Entradas!$E$74,"",G327*J327)</f>
        <v>5.0705199388513159E-2</v>
      </c>
      <c r="M327" s="40"/>
    </row>
    <row r="328" spans="2:13" x14ac:dyDescent="0.3">
      <c r="B328" s="39"/>
      <c r="C328" s="75">
        <v>323</v>
      </c>
      <c r="D328" s="111">
        <f>IF($C328&lt;=Entradas!$E$74,"",Observaciones!I328)</f>
        <v>0.63014121230304543</v>
      </c>
      <c r="E328" s="111">
        <f>IF($C328&lt;=Entradas!$E$74,"",Cálculos!AR329)</f>
        <v>0.60812469146260262</v>
      </c>
      <c r="F328" s="79">
        <f>IF($C328&lt;=Entradas!$E$74,"",D328-E328)</f>
        <v>2.201652084044281E-2</v>
      </c>
      <c r="G328" s="79">
        <f>IF($C328&lt;=Entradas!$E$74,"",D328-AVERAGE(D:D))</f>
        <v>-0.15271040920853252</v>
      </c>
      <c r="H328" s="79">
        <f>IF($C328&lt;=Entradas!$E$74,"",F328^2)</f>
        <v>4.8472718991765258E-4</v>
      </c>
      <c r="I328" s="79">
        <f>IF($C328&lt;=Entradas!$E$74,"",G328^2)</f>
        <v>2.3320469080637451E-2</v>
      </c>
      <c r="J328" s="79">
        <f>IF($C328&lt;=Entradas!$E$74,"",E328-AVERAGE(E:E))</f>
        <v>-0.22278292823397317</v>
      </c>
      <c r="K328" s="79">
        <f>IF($C328&lt;=Entradas!$E$74,"",J328^2)</f>
        <v>4.9632233112503636E-2</v>
      </c>
      <c r="L328" s="79">
        <f>IF($C328&lt;=Entradas!$E$74,"",G328*J328)</f>
        <v>3.4021272135285177E-2</v>
      </c>
      <c r="M328" s="40"/>
    </row>
    <row r="329" spans="2:13" x14ac:dyDescent="0.3">
      <c r="B329" s="39"/>
      <c r="C329" s="75">
        <v>324</v>
      </c>
      <c r="D329" s="111">
        <f>IF($C329&lt;=Entradas!$E$74,"",Observaciones!I329)</f>
        <v>0.77809072886853958</v>
      </c>
      <c r="E329" s="111">
        <f>IF($C329&lt;=Entradas!$E$74,"",Cálculos!AR330)</f>
        <v>1.1670192905950627</v>
      </c>
      <c r="F329" s="79">
        <f>IF($C329&lt;=Entradas!$E$74,"",D329-E329)</f>
        <v>-0.38892856172652313</v>
      </c>
      <c r="G329" s="79">
        <f>IF($C329&lt;=Entradas!$E$74,"",D329-AVERAGE(D:D))</f>
        <v>-4.7608926430383613E-3</v>
      </c>
      <c r="H329" s="79">
        <f>IF($C329&lt;=Entradas!$E$74,"",F329^2)</f>
        <v>0.15126542612666191</v>
      </c>
      <c r="I329" s="79">
        <f>IF($C329&lt;=Entradas!$E$74,"",G329^2)</f>
        <v>2.2666098758536792E-5</v>
      </c>
      <c r="J329" s="79">
        <f>IF($C329&lt;=Entradas!$E$74,"",E329-AVERAGE(E:E))</f>
        <v>0.33611167089848693</v>
      </c>
      <c r="K329" s="79">
        <f>IF($C329&lt;=Entradas!$E$74,"",J329^2)</f>
        <v>0.11297105531417279</v>
      </c>
      <c r="L329" s="79">
        <f>IF($C329&lt;=Entradas!$E$74,"",G329*J329)</f>
        <v>-1.6001915812199374E-3</v>
      </c>
      <c r="M329" s="40"/>
    </row>
    <row r="330" spans="2:13" x14ac:dyDescent="0.3">
      <c r="B330" s="39"/>
      <c r="C330" s="75">
        <v>325</v>
      </c>
      <c r="D330" s="111">
        <f>IF($C330&lt;=Entradas!$E$74,"",Observaciones!I330)</f>
        <v>0.78088174333230731</v>
      </c>
      <c r="E330" s="111">
        <f>IF($C330&lt;=Entradas!$E$74,"",Cálculos!AR331)</f>
        <v>0.88288216129137798</v>
      </c>
      <c r="F330" s="79">
        <f>IF($C330&lt;=Entradas!$E$74,"",D330-E330)</f>
        <v>-0.10200041795907067</v>
      </c>
      <c r="G330" s="79">
        <f>IF($C330&lt;=Entradas!$E$74,"",D330-AVERAGE(D:D))</f>
        <v>-1.9698781792706344E-3</v>
      </c>
      <c r="H330" s="79">
        <f>IF($C330&lt;=Entradas!$E$74,"",F330^2)</f>
        <v>1.0404085263825106E-2</v>
      </c>
      <c r="I330" s="79">
        <f>IF($C330&lt;=Entradas!$E$74,"",G330^2)</f>
        <v>3.8804200411665897E-6</v>
      </c>
      <c r="J330" s="79">
        <f>IF($C330&lt;=Entradas!$E$74,"",E330-AVERAGE(E:E))</f>
        <v>5.1974541594802193E-2</v>
      </c>
      <c r="K330" s="79">
        <f>IF($C330&lt;=Entradas!$E$74,"",J330^2)</f>
        <v>2.7013529739898234E-3</v>
      </c>
      <c r="L330" s="79">
        <f>IF($C330&lt;=Entradas!$E$74,"",G330*J330)</f>
        <v>-1.023835153651948E-4</v>
      </c>
      <c r="M330" s="40"/>
    </row>
    <row r="331" spans="2:13" x14ac:dyDescent="0.3">
      <c r="B331" s="39"/>
      <c r="C331" s="75">
        <v>326</v>
      </c>
      <c r="D331" s="111">
        <f>IF($C331&lt;=Entradas!$E$74,"",Observaciones!I331)</f>
        <v>0.7812522763852241</v>
      </c>
      <c r="E331" s="111">
        <f>IF($C331&lt;=Entradas!$E$74,"",Cálculos!AR332)</f>
        <v>0.80390673999723217</v>
      </c>
      <c r="F331" s="79">
        <f>IF($C331&lt;=Entradas!$E$74,"",D331-E331)</f>
        <v>-2.2654463612008069E-2</v>
      </c>
      <c r="G331" s="79">
        <f>IF($C331&lt;=Entradas!$E$74,"",D331-AVERAGE(D:D))</f>
        <v>-1.5993451263538461E-3</v>
      </c>
      <c r="H331" s="79">
        <f>IF($C331&lt;=Entradas!$E$74,"",F331^2)</f>
        <v>5.132247215477977E-4</v>
      </c>
      <c r="I331" s="79">
        <f>IF($C331&lt;=Entradas!$E$74,"",G331^2)</f>
        <v>2.5579048331917998E-6</v>
      </c>
      <c r="J331" s="79">
        <f>IF($C331&lt;=Entradas!$E$74,"",E331-AVERAGE(E:E))</f>
        <v>-2.7000879699343616E-2</v>
      </c>
      <c r="K331" s="79">
        <f>IF($C331&lt;=Entradas!$E$74,"",J331^2)</f>
        <v>7.2904750453842626E-4</v>
      </c>
      <c r="L331" s="79">
        <f>IF($C331&lt;=Entradas!$E$74,"",G331*J331)</f>
        <v>4.318372535441171E-5</v>
      </c>
      <c r="M331" s="40"/>
    </row>
    <row r="332" spans="2:13" x14ac:dyDescent="0.3">
      <c r="B332" s="39"/>
      <c r="C332" s="75">
        <v>327</v>
      </c>
      <c r="D332" s="111">
        <f>IF($C332&lt;=Entradas!$E$74,"",Observaciones!I332)</f>
        <v>0.78073439187382176</v>
      </c>
      <c r="E332" s="111">
        <f>IF($C332&lt;=Entradas!$E$74,"",Cálculos!AR333)</f>
        <v>0.77729030177960079</v>
      </c>
      <c r="F332" s="79">
        <f>IF($C332&lt;=Entradas!$E$74,"",D332-E332)</f>
        <v>3.4440900942209751E-3</v>
      </c>
      <c r="G332" s="79">
        <f>IF($C332&lt;=Entradas!$E$74,"",D332-AVERAGE(D:D))</f>
        <v>-2.1172296377561795E-3</v>
      </c>
      <c r="H332" s="79">
        <f>IF($C332&lt;=Entradas!$E$74,"",F332^2)</f>
        <v>1.1861756577111045E-5</v>
      </c>
      <c r="I332" s="79">
        <f>IF($C332&lt;=Entradas!$E$74,"",G332^2)</f>
        <v>4.4826613389931627E-6</v>
      </c>
      <c r="J332" s="79">
        <f>IF($C332&lt;=Entradas!$E$74,"",E332-AVERAGE(E:E))</f>
        <v>-5.3617317916974994E-2</v>
      </c>
      <c r="K332" s="79">
        <f>IF($C332&lt;=Entradas!$E$74,"",J332^2)</f>
        <v>2.8748167806099678E-3</v>
      </c>
      <c r="L332" s="79">
        <f>IF($C332&lt;=Entradas!$E$74,"",G332*J332)</f>
        <v>1.1352017459081488E-4</v>
      </c>
      <c r="M332" s="40"/>
    </row>
    <row r="333" spans="2:13" x14ac:dyDescent="0.3">
      <c r="B333" s="39"/>
      <c r="C333" s="75">
        <v>328</v>
      </c>
      <c r="D333" s="111">
        <f>IF($C333&lt;=Entradas!$E$74,"",Observaciones!I333)</f>
        <v>0.77938822021769516</v>
      </c>
      <c r="E333" s="111">
        <f>IF($C333&lt;=Entradas!$E$74,"",Cálculos!AR334)</f>
        <v>0.75203783242004896</v>
      </c>
      <c r="F333" s="79">
        <f>IF($C333&lt;=Entradas!$E$74,"",D333-E333)</f>
        <v>2.7350387797646203E-2</v>
      </c>
      <c r="G333" s="79">
        <f>IF($C333&lt;=Entradas!$E$74,"",D333-AVERAGE(D:D))</f>
        <v>-3.4634012938827841E-3</v>
      </c>
      <c r="H333" s="79">
        <f>IF($C333&lt;=Entradas!$E$74,"",F333^2)</f>
        <v>7.480437126816343E-4</v>
      </c>
      <c r="I333" s="79">
        <f>IF($C333&lt;=Entradas!$E$74,"",G333^2)</f>
        <v>1.1995148522468942E-5</v>
      </c>
      <c r="J333" s="79">
        <f>IF($C333&lt;=Entradas!$E$74,"",E333-AVERAGE(E:E))</f>
        <v>-7.8869787276526826E-2</v>
      </c>
      <c r="K333" s="79">
        <f>IF($C333&lt;=Entradas!$E$74,"",J333^2)</f>
        <v>6.2204433450445927E-3</v>
      </c>
      <c r="L333" s="79">
        <f>IF($C333&lt;=Entradas!$E$74,"",G333*J333)</f>
        <v>2.7315772330178294E-4</v>
      </c>
      <c r="M333" s="40"/>
    </row>
    <row r="334" spans="2:13" x14ac:dyDescent="0.3">
      <c r="B334" s="39"/>
      <c r="C334" s="75">
        <v>329</v>
      </c>
      <c r="D334" s="111">
        <f>IF($C334&lt;=Entradas!$E$74,"",Observaciones!I334)</f>
        <v>0.78144288434563003</v>
      </c>
      <c r="E334" s="111">
        <f>IF($C334&lt;=Entradas!$E$74,"",Cálculos!AR335)</f>
        <v>0.86191483972194882</v>
      </c>
      <c r="F334" s="79">
        <f>IF($C334&lt;=Entradas!$E$74,"",D334-E334)</f>
        <v>-8.0471955376318793E-2</v>
      </c>
      <c r="G334" s="79">
        <f>IF($C334&lt;=Entradas!$E$74,"",D334-AVERAGE(D:D))</f>
        <v>-1.4087371659479153E-3</v>
      </c>
      <c r="H334" s="79">
        <f>IF($C334&lt;=Entradas!$E$74,"",F334^2)</f>
        <v>6.4757356020882428E-3</v>
      </c>
      <c r="I334" s="79">
        <f>IF($C334&lt;=Entradas!$E$74,"",G334^2)</f>
        <v>1.9845404027229643E-6</v>
      </c>
      <c r="J334" s="79">
        <f>IF($C334&lt;=Entradas!$E$74,"",E334-AVERAGE(E:E))</f>
        <v>3.1007220025373039E-2</v>
      </c>
      <c r="K334" s="79">
        <f>IF($C334&lt;=Entradas!$E$74,"",J334^2)</f>
        <v>9.6144769370189479E-4</v>
      </c>
      <c r="L334" s="79">
        <f>IF($C334&lt;=Entradas!$E$74,"",G334*J334)</f>
        <v>-4.3681023262467464E-5</v>
      </c>
      <c r="M334" s="40"/>
    </row>
    <row r="335" spans="2:13" x14ac:dyDescent="0.3">
      <c r="B335" s="39"/>
      <c r="C335" s="75">
        <v>330</v>
      </c>
      <c r="D335" s="111">
        <f>IF($C335&lt;=Entradas!$E$74,"",Observaciones!I335)</f>
        <v>0.79354449684455419</v>
      </c>
      <c r="E335" s="111">
        <f>IF($C335&lt;=Entradas!$E$74,"",Cálculos!AR336)</f>
        <v>1.1932503926023372</v>
      </c>
      <c r="F335" s="79">
        <f>IF($C335&lt;=Entradas!$E$74,"",D335-E335)</f>
        <v>-0.39970589575778304</v>
      </c>
      <c r="G335" s="79">
        <f>IF($C335&lt;=Entradas!$E$74,"",D335-AVERAGE(D:D))</f>
        <v>1.0692875332976248E-2</v>
      </c>
      <c r="H335" s="79">
        <f>IF($C335&lt;=Entradas!$E$74,"",F335^2)</f>
        <v>0.15976480310353172</v>
      </c>
      <c r="I335" s="79">
        <f>IF($C335&lt;=Entradas!$E$74,"",G335^2)</f>
        <v>1.1433758288657191E-4</v>
      </c>
      <c r="J335" s="79">
        <f>IF($C335&lt;=Entradas!$E$74,"",E335-AVERAGE(E:E))</f>
        <v>0.36234277290576145</v>
      </c>
      <c r="K335" s="79">
        <f>IF($C335&lt;=Entradas!$E$74,"",J335^2)</f>
        <v>0.13129228507703622</v>
      </c>
      <c r="L335" s="79">
        <f>IF($C335&lt;=Entradas!$E$74,"",G335*J335)</f>
        <v>3.8744860984862312E-3</v>
      </c>
      <c r="M335" s="40"/>
    </row>
    <row r="336" spans="2:13" x14ac:dyDescent="0.3">
      <c r="B336" s="39"/>
      <c r="C336" s="75">
        <v>331</v>
      </c>
      <c r="D336" s="111">
        <f>IF($C336&lt;=Entradas!$E$74,"",Observaciones!I336)</f>
        <v>0.79489329753532822</v>
      </c>
      <c r="E336" s="111">
        <f>IF($C336&lt;=Entradas!$E$74,"",Cálculos!AR337)</f>
        <v>0.85026840088130329</v>
      </c>
      <c r="F336" s="79">
        <f>IF($C336&lt;=Entradas!$E$74,"",D336-E336)</f>
        <v>-5.5375103345975063E-2</v>
      </c>
      <c r="G336" s="79">
        <f>IF($C336&lt;=Entradas!$E$74,"",D336-AVERAGE(D:D))</f>
        <v>1.2041676023750281E-2</v>
      </c>
      <c r="H336" s="79">
        <f>IF($C336&lt;=Entradas!$E$74,"",F336^2)</f>
        <v>3.0664020705774187E-3</v>
      </c>
      <c r="I336" s="79">
        <f>IF($C336&lt;=Entradas!$E$74,"",G336^2)</f>
        <v>1.4500196146096238E-4</v>
      </c>
      <c r="J336" s="79">
        <f>IF($C336&lt;=Entradas!$E$74,"",E336-AVERAGE(E:E))</f>
        <v>1.9360781184727505E-2</v>
      </c>
      <c r="K336" s="79">
        <f>IF($C336&lt;=Entradas!$E$74,"",J336^2)</f>
        <v>3.7483984808289858E-4</v>
      </c>
      <c r="L336" s="79">
        <f>IF($C336&lt;=Entradas!$E$74,"",G336*J336)</f>
        <v>2.3313625459320874E-4</v>
      </c>
      <c r="M336" s="40"/>
    </row>
    <row r="337" spans="2:13" x14ac:dyDescent="0.3">
      <c r="B337" s="39"/>
      <c r="C337" s="75">
        <v>332</v>
      </c>
      <c r="D337" s="111">
        <f>IF($C337&lt;=Entradas!$E$74,"",Observaciones!I337)</f>
        <v>0.79530006036135426</v>
      </c>
      <c r="E337" s="111">
        <f>IF($C337&lt;=Entradas!$E$74,"",Cálculos!AR338)</f>
        <v>0.82230020719086028</v>
      </c>
      <c r="F337" s="79">
        <f>IF($C337&lt;=Entradas!$E$74,"",D337-E337)</f>
        <v>-2.7000146829506022E-2</v>
      </c>
      <c r="G337" s="79">
        <f>IF($C337&lt;=Entradas!$E$74,"",D337-AVERAGE(D:D))</f>
        <v>1.2448438849776311E-2</v>
      </c>
      <c r="H337" s="79">
        <f>IF($C337&lt;=Entradas!$E$74,"",F337^2)</f>
        <v>7.290079288148841E-4</v>
      </c>
      <c r="I337" s="79">
        <f>IF($C337&lt;=Entradas!$E$74,"",G337^2)</f>
        <v>1.5496362979662017E-4</v>
      </c>
      <c r="J337" s="79">
        <f>IF($C337&lt;=Entradas!$E$74,"",E337-AVERAGE(E:E))</f>
        <v>-8.607412505715506E-3</v>
      </c>
      <c r="K337" s="79">
        <f>IF($C337&lt;=Entradas!$E$74,"",J337^2)</f>
        <v>7.408755004354768E-5</v>
      </c>
      <c r="L337" s="79">
        <f>IF($C337&lt;=Entradas!$E$74,"",G337*J337)</f>
        <v>-1.0714884823219936E-4</v>
      </c>
      <c r="M337" s="40"/>
    </row>
    <row r="338" spans="2:13" x14ac:dyDescent="0.3">
      <c r="B338" s="39"/>
      <c r="C338" s="75">
        <v>333</v>
      </c>
      <c r="D338" s="111">
        <f>IF($C338&lt;=Entradas!$E$74,"",Observaciones!I338)</f>
        <v>0.79482711141260565</v>
      </c>
      <c r="E338" s="111">
        <f>IF($C338&lt;=Entradas!$E$74,"",Cálculos!AR339)</f>
        <v>0.79574080310848549</v>
      </c>
      <c r="F338" s="79">
        <f>IF($C338&lt;=Entradas!$E$74,"",D338-E338)</f>
        <v>-9.13691695879848E-4</v>
      </c>
      <c r="G338" s="79">
        <f>IF($C338&lt;=Entradas!$E$74,"",D338-AVERAGE(D:D))</f>
        <v>1.1975489901027703E-2</v>
      </c>
      <c r="H338" s="79">
        <f>IF($C338&lt;=Entradas!$E$74,"",F338^2)</f>
        <v>8.3483251511979262E-7</v>
      </c>
      <c r="I338" s="79">
        <f>IF($C338&lt;=Entradas!$E$74,"",G338^2)</f>
        <v>1.434123583696165E-4</v>
      </c>
      <c r="J338" s="79">
        <f>IF($C338&lt;=Entradas!$E$74,"",E338-AVERAGE(E:E))</f>
        <v>-3.5166816588090288E-2</v>
      </c>
      <c r="K338" s="79">
        <f>IF($C338&lt;=Entradas!$E$74,"",J338^2)</f>
        <v>1.2367049889403822E-3</v>
      </c>
      <c r="L338" s="79">
        <f>IF($C338&lt;=Entradas!$E$74,"",G338*J338)</f>
        <v>-4.2113985690196871E-4</v>
      </c>
      <c r="M338" s="40"/>
    </row>
    <row r="339" spans="2:13" x14ac:dyDescent="0.3">
      <c r="B339" s="39"/>
      <c r="C339" s="75">
        <v>334</v>
      </c>
      <c r="D339" s="111">
        <f>IF($C339&lt;=Entradas!$E$74,"",Observaciones!I339)</f>
        <v>0.7935316066496384</v>
      </c>
      <c r="E339" s="111">
        <f>IF($C339&lt;=Entradas!$E$74,"",Cálculos!AR340)</f>
        <v>0.77046811734915943</v>
      </c>
      <c r="F339" s="79">
        <f>IF($C339&lt;=Entradas!$E$74,"",D339-E339)</f>
        <v>2.3063489300478968E-2</v>
      </c>
      <c r="G339" s="79">
        <f>IF($C339&lt;=Entradas!$E$74,"",D339-AVERAGE(D:D))</f>
        <v>1.0679985138060455E-2</v>
      </c>
      <c r="H339" s="79">
        <f>IF($C339&lt;=Entradas!$E$74,"",F339^2)</f>
        <v>5.3192453871330782E-4</v>
      </c>
      <c r="I339" s="79">
        <f>IF($C339&lt;=Entradas!$E$74,"",G339^2)</f>
        <v>1.1406208254919219E-4</v>
      </c>
      <c r="J339" s="79">
        <f>IF($C339&lt;=Entradas!$E$74,"",E339-AVERAGE(E:E))</f>
        <v>-6.0439502347416352E-2</v>
      </c>
      <c r="K339" s="79">
        <f>IF($C339&lt;=Entradas!$E$74,"",J339^2)</f>
        <v>3.6529334440033468E-3</v>
      </c>
      <c r="L339" s="79">
        <f>IF($C339&lt;=Entradas!$E$74,"",G339*J339)</f>
        <v>-6.4549298682217661E-4</v>
      </c>
      <c r="M339" s="40"/>
    </row>
    <row r="340" spans="2:13" x14ac:dyDescent="0.3">
      <c r="B340" s="39"/>
      <c r="C340" s="75">
        <v>335</v>
      </c>
      <c r="D340" s="111">
        <f>IF($C340&lt;=Entradas!$E$74,"",Observaciones!I340)</f>
        <v>0.73236992001678813</v>
      </c>
      <c r="E340" s="111">
        <f>IF($C340&lt;=Entradas!$E$74,"",Cálculos!AR341)</f>
        <v>0.71435243386907865</v>
      </c>
      <c r="F340" s="79">
        <f>IF($C340&lt;=Entradas!$E$74,"",D340-E340)</f>
        <v>1.8017486147709483E-2</v>
      </c>
      <c r="G340" s="79">
        <f>IF($C340&lt;=Entradas!$E$74,"",D340-AVERAGE(D:D))</f>
        <v>-5.048170149478981E-2</v>
      </c>
      <c r="H340" s="79">
        <f>IF($C340&lt;=Entradas!$E$74,"",F340^2)</f>
        <v>3.2462980708290311E-4</v>
      </c>
      <c r="I340" s="79">
        <f>IF($C340&lt;=Entradas!$E$74,"",G340^2)</f>
        <v>2.5484021858090638E-3</v>
      </c>
      <c r="J340" s="79">
        <f>IF($C340&lt;=Entradas!$E$74,"",E340-AVERAGE(E:E))</f>
        <v>-0.11655518582749713</v>
      </c>
      <c r="K340" s="79">
        <f>IF($C340&lt;=Entradas!$E$74,"",J340^2)</f>
        <v>1.3585111343282389E-2</v>
      </c>
      <c r="L340" s="79">
        <f>IF($C340&lt;=Entradas!$E$74,"",G340*J340)</f>
        <v>5.883904098613466E-3</v>
      </c>
      <c r="M340" s="40"/>
    </row>
    <row r="341" spans="2:13" x14ac:dyDescent="0.3">
      <c r="B341" s="39"/>
      <c r="C341" s="75">
        <v>336</v>
      </c>
      <c r="D341" s="111">
        <f>IF($C341&lt;=Entradas!$E$74,"",Observaciones!I341)</f>
        <v>0.63986387764554975</v>
      </c>
      <c r="E341" s="111">
        <f>IF($C341&lt;=Entradas!$E$74,"",Cálculos!AR342)</f>
        <v>0.62399078086666193</v>
      </c>
      <c r="F341" s="79">
        <f>IF($C341&lt;=Entradas!$E$74,"",D341-E341)</f>
        <v>1.5873096778887819E-2</v>
      </c>
      <c r="G341" s="79">
        <f>IF($C341&lt;=Entradas!$E$74,"",D341-AVERAGE(D:D))</f>
        <v>-0.14298774386602819</v>
      </c>
      <c r="H341" s="79">
        <f>IF($C341&lt;=Entradas!$E$74,"",F341^2)</f>
        <v>2.5195520135193886E-4</v>
      </c>
      <c r="I341" s="79">
        <f>IF($C341&lt;=Entradas!$E$74,"",G341^2)</f>
        <v>2.0445494895896883E-2</v>
      </c>
      <c r="J341" s="79">
        <f>IF($C341&lt;=Entradas!$E$74,"",E341-AVERAGE(E:E))</f>
        <v>-0.20691683882991385</v>
      </c>
      <c r="K341" s="79">
        <f>IF($C341&lt;=Entradas!$E$74,"",J341^2)</f>
        <v>4.2814578191364541E-2</v>
      </c>
      <c r="L341" s="79">
        <f>IF($C341&lt;=Entradas!$E$74,"",G341*J341)</f>
        <v>2.9586571952179959E-2</v>
      </c>
      <c r="M341" s="40"/>
    </row>
    <row r="342" spans="2:13" x14ac:dyDescent="0.3">
      <c r="B342" s="39"/>
      <c r="C342" s="75">
        <v>337</v>
      </c>
      <c r="D342" s="111">
        <f>IF($C342&lt;=Entradas!$E$74,"",Observaciones!I342)</f>
        <v>0.5485396102150476</v>
      </c>
      <c r="E342" s="111">
        <f>IF($C342&lt;=Entradas!$E$74,"",Cálculos!AR343)</f>
        <v>0.53480895324136868</v>
      </c>
      <c r="F342" s="79">
        <f>IF($C342&lt;=Entradas!$E$74,"",D342-E342)</f>
        <v>1.3730656973678923E-2</v>
      </c>
      <c r="G342" s="79">
        <f>IF($C342&lt;=Entradas!$E$74,"",D342-AVERAGE(D:D))</f>
        <v>-0.23431201129653034</v>
      </c>
      <c r="H342" s="79">
        <f>IF($C342&lt;=Entradas!$E$74,"",F342^2)</f>
        <v>1.8853094092883765E-4</v>
      </c>
      <c r="I342" s="79">
        <f>IF($C342&lt;=Entradas!$E$74,"",G342^2)</f>
        <v>5.4902118637825362E-2</v>
      </c>
      <c r="J342" s="79">
        <f>IF($C342&lt;=Entradas!$E$74,"",E342-AVERAGE(E:E))</f>
        <v>-0.2960986664552071</v>
      </c>
      <c r="K342" s="79">
        <f>IF($C342&lt;=Entradas!$E$74,"",J342^2)</f>
        <v>8.7674420276551993E-2</v>
      </c>
      <c r="L342" s="79">
        <f>IF($C342&lt;=Entradas!$E$74,"",G342*J342)</f>
        <v>6.9379474079340059E-2</v>
      </c>
      <c r="M342" s="40"/>
    </row>
    <row r="343" spans="2:13" x14ac:dyDescent="0.3">
      <c r="B343" s="39"/>
      <c r="C343" s="75">
        <v>338</v>
      </c>
      <c r="D343" s="111">
        <f>IF($C343&lt;=Entradas!$E$74,"",Observaciones!I343)</f>
        <v>0.46035117464305336</v>
      </c>
      <c r="E343" s="111">
        <f>IF($C343&lt;=Entradas!$E$74,"",Cálculos!AR344)</f>
        <v>0.44869795366019294</v>
      </c>
      <c r="F343" s="79">
        <f>IF($C343&lt;=Entradas!$E$74,"",D343-E343)</f>
        <v>1.1653220982860424E-2</v>
      </c>
      <c r="G343" s="79">
        <f>IF($C343&lt;=Entradas!$E$74,"",D343-AVERAGE(D:D))</f>
        <v>-0.32250044686852458</v>
      </c>
      <c r="H343" s="79">
        <f>IF($C343&lt;=Entradas!$E$74,"",F343^2)</f>
        <v>1.3579755927537845E-4</v>
      </c>
      <c r="I343" s="79">
        <f>IF($C343&lt;=Entradas!$E$74,"",G343^2)</f>
        <v>0.10400653823039804</v>
      </c>
      <c r="J343" s="79">
        <f>IF($C343&lt;=Entradas!$E$74,"",E343-AVERAGE(E:E))</f>
        <v>-0.38220966603638284</v>
      </c>
      <c r="K343" s="79">
        <f>IF($C343&lt;=Entradas!$E$74,"",J343^2)</f>
        <v>0.14608422881164332</v>
      </c>
      <c r="L343" s="79">
        <f>IF($C343&lt;=Entradas!$E$74,"",G343*J343)</f>
        <v>0.123262788094203</v>
      </c>
      <c r="M343" s="40"/>
    </row>
    <row r="344" spans="2:13" x14ac:dyDescent="0.3">
      <c r="B344" s="39"/>
      <c r="C344" s="75">
        <v>339</v>
      </c>
      <c r="D344" s="111">
        <f>IF($C344&lt;=Entradas!$E$74,"",Observaciones!I344)</f>
        <v>0.37511620870975271</v>
      </c>
      <c r="E344" s="111">
        <f>IF($C344&lt;=Entradas!$E$74,"",Cálculos!AR345)</f>
        <v>0.36547988794910702</v>
      </c>
      <c r="F344" s="79">
        <f>IF($C344&lt;=Entradas!$E$74,"",D344-E344)</f>
        <v>9.6363207606456891E-3</v>
      </c>
      <c r="G344" s="79">
        <f>IF($C344&lt;=Entradas!$E$74,"",D344-AVERAGE(D:D))</f>
        <v>-0.40773541280182524</v>
      </c>
      <c r="H344" s="79">
        <f>IF($C344&lt;=Entradas!$E$74,"",F344^2)</f>
        <v>9.285867780205111E-5</v>
      </c>
      <c r="I344" s="79">
        <f>IF($C344&lt;=Entradas!$E$74,"",G344^2)</f>
        <v>0.16624816685267482</v>
      </c>
      <c r="J344" s="79">
        <f>IF($C344&lt;=Entradas!$E$74,"",E344-AVERAGE(E:E))</f>
        <v>-0.46542773174746876</v>
      </c>
      <c r="K344" s="79">
        <f>IF($C344&lt;=Entradas!$E$74,"",J344^2)</f>
        <v>0.21662297347959375</v>
      </c>
      <c r="L344" s="79">
        <f>IF($C344&lt;=Entradas!$E$74,"",G344*J344)</f>
        <v>0.18977136833347136</v>
      </c>
      <c r="M344" s="40"/>
    </row>
    <row r="345" spans="2:13" x14ac:dyDescent="0.3">
      <c r="B345" s="39"/>
      <c r="C345" s="75">
        <v>340</v>
      </c>
      <c r="D345" s="111">
        <f>IF($C345&lt;=Entradas!$E$74,"",Observaciones!I345)</f>
        <v>0.29219842692406994</v>
      </c>
      <c r="E345" s="111">
        <f>IF($C345&lt;=Entradas!$E$74,"",Cálculos!AR346)</f>
        <v>0.2845373462566349</v>
      </c>
      <c r="F345" s="79">
        <f>IF($C345&lt;=Entradas!$E$74,"",D345-E345)</f>
        <v>7.6610806674350385E-3</v>
      </c>
      <c r="G345" s="79">
        <f>IF($C345&lt;=Entradas!$E$74,"",D345-AVERAGE(D:D))</f>
        <v>-0.490653194587508</v>
      </c>
      <c r="H345" s="79">
        <f>IF($C345&lt;=Entradas!$E$74,"",F345^2)</f>
        <v>5.8692156992946895E-5</v>
      </c>
      <c r="I345" s="79">
        <f>IF($C345&lt;=Entradas!$E$74,"",G345^2)</f>
        <v>0.24074055735892699</v>
      </c>
      <c r="J345" s="79">
        <f>IF($C345&lt;=Entradas!$E$74,"",E345-AVERAGE(E:E))</f>
        <v>-0.54637027343994093</v>
      </c>
      <c r="K345" s="79">
        <f>IF($C345&lt;=Entradas!$E$74,"",J345^2)</f>
        <v>0.29852047569883583</v>
      </c>
      <c r="L345" s="79">
        <f>IF($C345&lt;=Entradas!$E$74,"",G345*J345)</f>
        <v>0.26807832009095728</v>
      </c>
      <c r="M345" s="40"/>
    </row>
    <row r="346" spans="2:13" x14ac:dyDescent="0.3">
      <c r="B346" s="39"/>
      <c r="C346" s="75">
        <v>341</v>
      </c>
      <c r="D346" s="111">
        <f>IF($C346&lt;=Entradas!$E$74,"",Observaciones!I346)</f>
        <v>0.21599971272471249</v>
      </c>
      <c r="E346" s="111">
        <f>IF($C346&lt;=Entradas!$E$74,"",Cálculos!AR347)</f>
        <v>0.21023950883683012</v>
      </c>
      <c r="F346" s="79">
        <f>IF($C346&lt;=Entradas!$E$74,"",D346-E346)</f>
        <v>5.7602038878823703E-3</v>
      </c>
      <c r="G346" s="79">
        <f>IF($C346&lt;=Entradas!$E$74,"",D346-AVERAGE(D:D))</f>
        <v>-0.56685190878686542</v>
      </c>
      <c r="H346" s="79">
        <f>IF($C346&lt;=Entradas!$E$74,"",F346^2)</f>
        <v>3.3179948829975176E-5</v>
      </c>
      <c r="I346" s="79">
        <f>IF($C346&lt;=Entradas!$E$74,"",G346^2)</f>
        <v>0.32132108649531277</v>
      </c>
      <c r="J346" s="79">
        <f>IF($C346&lt;=Entradas!$E$74,"",E346-AVERAGE(E:E))</f>
        <v>-0.6206681108597456</v>
      </c>
      <c r="K346" s="79">
        <f>IF($C346&lt;=Entradas!$E$74,"",J346^2)</f>
        <v>0.38522890383820546</v>
      </c>
      <c r="L346" s="79">
        <f>IF($C346&lt;=Entradas!$E$74,"",G346*J346)</f>
        <v>0.35182690336398459</v>
      </c>
      <c r="M346" s="40"/>
    </row>
    <row r="347" spans="2:13" x14ac:dyDescent="0.3">
      <c r="B347" s="39"/>
      <c r="C347" s="75">
        <v>342</v>
      </c>
      <c r="D347" s="111">
        <f>IF($C347&lt;=Entradas!$E$74,"",Observaciones!I347)</f>
        <v>0.18123362461651843</v>
      </c>
      <c r="E347" s="111">
        <f>IF($C347&lt;=Entradas!$E$74,"",Cálculos!AR348)</f>
        <v>0.15266003155964269</v>
      </c>
      <c r="F347" s="79">
        <f>IF($C347&lt;=Entradas!$E$74,"",D347-E347)</f>
        <v>2.8573593056875735E-2</v>
      </c>
      <c r="G347" s="79">
        <f>IF($C347&lt;=Entradas!$E$74,"",D347-AVERAGE(D:D))</f>
        <v>-0.60161799689505946</v>
      </c>
      <c r="H347" s="79">
        <f>IF($C347&lt;=Entradas!$E$74,"",F347^2)</f>
        <v>8.1645022017993714E-4</v>
      </c>
      <c r="I347" s="79">
        <f>IF($C347&lt;=Entradas!$E$74,"",G347^2)</f>
        <v>0.36194421418802375</v>
      </c>
      <c r="J347" s="79">
        <f>IF($C347&lt;=Entradas!$E$74,"",E347-AVERAGE(E:E))</f>
        <v>-0.67824758813693309</v>
      </c>
      <c r="K347" s="79">
        <f>IF($C347&lt;=Entradas!$E$74,"",J347^2)</f>
        <v>0.46001979081356681</v>
      </c>
      <c r="L347" s="79">
        <f>IF($C347&lt;=Entradas!$E$74,"",G347*J347)</f>
        <v>0.40804595537384697</v>
      </c>
      <c r="M347" s="40"/>
    </row>
    <row r="348" spans="2:13" x14ac:dyDescent="0.3">
      <c r="B348" s="39"/>
      <c r="C348" s="75">
        <v>343</v>
      </c>
      <c r="D348" s="111">
        <f>IF($C348&lt;=Entradas!$E$74,"",Observaciones!I348)</f>
        <v>0.17362348051319917</v>
      </c>
      <c r="E348" s="111">
        <f>IF($C348&lt;=Entradas!$E$74,"",Cálculos!AR349)</f>
        <v>0.1416779906981957</v>
      </c>
      <c r="F348" s="79">
        <f>IF($C348&lt;=Entradas!$E$74,"",D348-E348)</f>
        <v>3.1945489815003475E-2</v>
      </c>
      <c r="G348" s="79">
        <f>IF($C348&lt;=Entradas!$E$74,"",D348-AVERAGE(D:D))</f>
        <v>-0.60922814099837874</v>
      </c>
      <c r="H348" s="79">
        <f>IF($C348&lt;=Entradas!$E$74,"",F348^2)</f>
        <v>1.0205143195204907E-3</v>
      </c>
      <c r="I348" s="79">
        <f>IF($C348&lt;=Entradas!$E$74,"",G348^2)</f>
        <v>0.37115892778434045</v>
      </c>
      <c r="J348" s="79">
        <f>IF($C348&lt;=Entradas!$E$74,"",E348-AVERAGE(E:E))</f>
        <v>-0.68922962899838014</v>
      </c>
      <c r="K348" s="79">
        <f>IF($C348&lt;=Entradas!$E$74,"",J348^2)</f>
        <v>0.47503748148924474</v>
      </c>
      <c r="L348" s="79">
        <f>IF($C348&lt;=Entradas!$E$74,"",G348*J348)</f>
        <v>0.41989808559568542</v>
      </c>
      <c r="M348" s="40"/>
    </row>
    <row r="349" spans="2:13" x14ac:dyDescent="0.3">
      <c r="B349" s="39"/>
      <c r="C349" s="75">
        <v>344</v>
      </c>
      <c r="D349" s="111">
        <f>IF($C349&lt;=Entradas!$E$74,"",Observaciones!I349)</f>
        <v>0.17054388143723909</v>
      </c>
      <c r="E349" s="111">
        <f>IF($C349&lt;=Entradas!$E$74,"",Cálculos!AR350)</f>
        <v>0.13844630511275274</v>
      </c>
      <c r="F349" s="79">
        <f>IF($C349&lt;=Entradas!$E$74,"",D349-E349)</f>
        <v>3.2097576324486343E-2</v>
      </c>
      <c r="G349" s="79">
        <f>IF($C349&lt;=Entradas!$E$74,"",D349-AVERAGE(D:D))</f>
        <v>-0.61230774007433886</v>
      </c>
      <c r="H349" s="79">
        <f>IF($C349&lt;=Entradas!$E$74,"",F349^2)</f>
        <v>1.0302544059062261E-3</v>
      </c>
      <c r="I349" s="79">
        <f>IF($C349&lt;=Entradas!$E$74,"",G349^2)</f>
        <v>0.37492076855494411</v>
      </c>
      <c r="J349" s="79">
        <f>IF($C349&lt;=Entradas!$E$74,"",E349-AVERAGE(E:E))</f>
        <v>-0.69246131458382298</v>
      </c>
      <c r="K349" s="79">
        <f>IF($C349&lt;=Entradas!$E$74,"",J349^2)</f>
        <v>0.47950267219515624</v>
      </c>
      <c r="L349" s="79">
        <f>IF($C349&lt;=Entradas!$E$74,"",G349*J349)</f>
        <v>0.42399942262172646</v>
      </c>
      <c r="M349" s="40"/>
    </row>
    <row r="350" spans="2:13" x14ac:dyDescent="0.3">
      <c r="B350" s="39"/>
      <c r="C350" s="75">
        <v>345</v>
      </c>
      <c r="D350" s="111">
        <f>IF($C350&lt;=Entradas!$E$74,"",Observaciones!I350)</f>
        <v>0.16824011597996574</v>
      </c>
      <c r="E350" s="111">
        <f>IF($C350&lt;=Entradas!$E$74,"",Cálculos!AR351)</f>
        <v>0.13651859155952922</v>
      </c>
      <c r="F350" s="79">
        <f>IF($C350&lt;=Entradas!$E$74,"",D350-E350)</f>
        <v>3.172152442043652E-2</v>
      </c>
      <c r="G350" s="79">
        <f>IF($C350&lt;=Entradas!$E$74,"",D350-AVERAGE(D:D))</f>
        <v>-0.61461150553161215</v>
      </c>
      <c r="H350" s="79">
        <f>IF($C350&lt;=Entradas!$E$74,"",F350^2)</f>
        <v>1.0062551115563505E-3</v>
      </c>
      <c r="I350" s="79">
        <f>IF($C350&lt;=Entradas!$E$74,"",G350^2)</f>
        <v>0.37774730273183493</v>
      </c>
      <c r="J350" s="79">
        <f>IF($C350&lt;=Entradas!$E$74,"",E350-AVERAGE(E:E))</f>
        <v>-0.69438902813704662</v>
      </c>
      <c r="K350" s="79">
        <f>IF($C350&lt;=Entradas!$E$74,"",J350^2)</f>
        <v>0.48217612239711211</v>
      </c>
      <c r="L350" s="79">
        <f>IF($C350&lt;=Entradas!$E$74,"",G350*J350)</f>
        <v>0.42677948600794319</v>
      </c>
      <c r="M350" s="40"/>
    </row>
    <row r="351" spans="2:13" x14ac:dyDescent="0.3">
      <c r="B351" s="39"/>
      <c r="C351" s="75">
        <v>346</v>
      </c>
      <c r="D351" s="111">
        <f>IF($C351&lt;=Entradas!$E$74,"",Observaciones!I351)</f>
        <v>0.16608881011975146</v>
      </c>
      <c r="E351" s="111">
        <f>IF($C351&lt;=Entradas!$E$74,"",Cálculos!AR352)</f>
        <v>0.13482492298863616</v>
      </c>
      <c r="F351" s="79">
        <f>IF($C351&lt;=Entradas!$E$74,"",D351-E351)</f>
        <v>3.1263887131115303E-2</v>
      </c>
      <c r="G351" s="79">
        <f>IF($C351&lt;=Entradas!$E$74,"",D351-AVERAGE(D:D))</f>
        <v>-0.61676281139182643</v>
      </c>
      <c r="H351" s="79">
        <f>IF($C351&lt;=Entradas!$E$74,"",F351^2)</f>
        <v>9.7743063854711714E-4</v>
      </c>
      <c r="I351" s="79">
        <f>IF($C351&lt;=Entradas!$E$74,"",G351^2)</f>
        <v>0.38039636551594963</v>
      </c>
      <c r="J351" s="79">
        <f>IF($C351&lt;=Entradas!$E$74,"",E351-AVERAGE(E:E))</f>
        <v>-0.69608269670793965</v>
      </c>
      <c r="K351" s="79">
        <f>IF($C351&lt;=Entradas!$E$74,"",J351^2)</f>
        <v>0.48453112065619752</v>
      </c>
      <c r="L351" s="79">
        <f>IF($C351&lt;=Entradas!$E$74,"",G351*J351)</f>
        <v>0.42931792098279292</v>
      </c>
      <c r="M351" s="40"/>
    </row>
    <row r="352" spans="2:13" x14ac:dyDescent="0.3">
      <c r="B352" s="39"/>
      <c r="C352" s="75">
        <v>347</v>
      </c>
      <c r="D352" s="111">
        <f>IF($C352&lt;=Entradas!$E$74,"",Observaciones!I352)</f>
        <v>0.24027056372470662</v>
      </c>
      <c r="E352" s="111">
        <f>IF($C352&lt;=Entradas!$E$74,"",Cálculos!AR353)</f>
        <v>0.21709122166597059</v>
      </c>
      <c r="F352" s="79">
        <f>IF($C352&lt;=Entradas!$E$74,"",D352-E352)</f>
        <v>2.3179342058736035E-2</v>
      </c>
      <c r="G352" s="79">
        <f>IF($C352&lt;=Entradas!$E$74,"",D352-AVERAGE(D:D))</f>
        <v>-0.54258105778687127</v>
      </c>
      <c r="H352" s="79">
        <f>IF($C352&lt;=Entradas!$E$74,"",F352^2)</f>
        <v>5.3728189827588935E-4</v>
      </c>
      <c r="I352" s="79">
        <f>IF($C352&lt;=Entradas!$E$74,"",G352^2)</f>
        <v>0.29439420426912016</v>
      </c>
      <c r="J352" s="79">
        <f>IF($C352&lt;=Entradas!$E$74,"",E352-AVERAGE(E:E))</f>
        <v>-0.61381639803060517</v>
      </c>
      <c r="K352" s="79">
        <f>IF($C352&lt;=Entradas!$E$74,"",J352^2)</f>
        <v>0.37677057049126633</v>
      </c>
      <c r="L352" s="79">
        <f>IF($C352&lt;=Entradas!$E$74,"",G352*J352)</f>
        <v>0.33304515053037298</v>
      </c>
      <c r="M352" s="40"/>
    </row>
    <row r="353" spans="2:13" x14ac:dyDescent="0.3">
      <c r="B353" s="39"/>
      <c r="C353" s="75">
        <v>348</v>
      </c>
      <c r="D353" s="111">
        <f>IF($C353&lt;=Entradas!$E$74,"",Observaciones!I353)</f>
        <v>0.17602344000916559</v>
      </c>
      <c r="E353" s="111">
        <f>IF($C353&lt;=Entradas!$E$74,"",Cálculos!AR354)</f>
        <v>0.14602064064325632</v>
      </c>
      <c r="F353" s="79">
        <f>IF($C353&lt;=Entradas!$E$74,"",D353-E353)</f>
        <v>3.0002799365909272E-2</v>
      </c>
      <c r="G353" s="79">
        <f>IF($C353&lt;=Entradas!$E$74,"",D353-AVERAGE(D:D))</f>
        <v>-0.60682818150241236</v>
      </c>
      <c r="H353" s="79">
        <f>IF($C353&lt;=Entradas!$E$74,"",F353^2)</f>
        <v>9.0016796979100575E-4</v>
      </c>
      <c r="I353" s="79">
        <f>IF($C353&lt;=Entradas!$E$74,"",G353^2)</f>
        <v>0.36824044186552474</v>
      </c>
      <c r="J353" s="79">
        <f>IF($C353&lt;=Entradas!$E$74,"",E353-AVERAGE(E:E))</f>
        <v>-0.68488697905331941</v>
      </c>
      <c r="K353" s="79">
        <f>IF($C353&lt;=Entradas!$E$74,"",J353^2)</f>
        <v>0.46907017407678198</v>
      </c>
      <c r="L353" s="79">
        <f>IF($C353&lt;=Entradas!$E$74,"",G353*J353)</f>
        <v>0.4156087200336066</v>
      </c>
      <c r="M353" s="40"/>
    </row>
    <row r="354" spans="2:13" x14ac:dyDescent="0.3">
      <c r="B354" s="39"/>
      <c r="C354" s="75">
        <v>349</v>
      </c>
      <c r="D354" s="111">
        <f>IF($C354&lt;=Entradas!$E$74,"",Observaciones!I354)</f>
        <v>0.16221234771349963</v>
      </c>
      <c r="E354" s="111">
        <f>IF($C354&lt;=Entradas!$E$74,"",Cálculos!AR355)</f>
        <v>0.13238396762098792</v>
      </c>
      <c r="F354" s="79">
        <f>IF($C354&lt;=Entradas!$E$74,"",D354-E354)</f>
        <v>2.9828380092511708E-2</v>
      </c>
      <c r="G354" s="79">
        <f>IF($C354&lt;=Entradas!$E$74,"",D354-AVERAGE(D:D))</f>
        <v>-0.62063927379807837</v>
      </c>
      <c r="H354" s="79">
        <f>IF($C354&lt;=Entradas!$E$74,"",F354^2)</f>
        <v>8.8973225894334882E-4</v>
      </c>
      <c r="I354" s="79">
        <f>IF($C354&lt;=Entradas!$E$74,"",G354^2)</f>
        <v>0.38519310818060609</v>
      </c>
      <c r="J354" s="79">
        <f>IF($C354&lt;=Entradas!$E$74,"",E354-AVERAGE(E:E))</f>
        <v>-0.69852365207558786</v>
      </c>
      <c r="K354" s="79">
        <f>IF($C354&lt;=Entradas!$E$74,"",J354^2)</f>
        <v>0.4879352925090169</v>
      </c>
      <c r="L354" s="79">
        <f>IF($C354&lt;=Entradas!$E$74,"",G354*J354)</f>
        <v>0.43353121215497442</v>
      </c>
      <c r="M354" s="40"/>
    </row>
    <row r="355" spans="2:13" x14ac:dyDescent="0.3">
      <c r="B355" s="39"/>
      <c r="C355" s="75">
        <v>350</v>
      </c>
      <c r="D355" s="111">
        <f>IF($C355&lt;=Entradas!$E$74,"",Observaciones!I355)</f>
        <v>0.64366414137024464</v>
      </c>
      <c r="E355" s="111">
        <f>IF($C355&lt;=Entradas!$E$74,"",Cálculos!AR356)</f>
        <v>0.65947158983370102</v>
      </c>
      <c r="F355" s="79">
        <f>IF($C355&lt;=Entradas!$E$74,"",D355-E355)</f>
        <v>-1.5807448463456386E-2</v>
      </c>
      <c r="G355" s="79">
        <f>IF($C355&lt;=Entradas!$E$74,"",D355-AVERAGE(D:D))</f>
        <v>-0.13918748014133331</v>
      </c>
      <c r="H355" s="79">
        <f>IF($C355&lt;=Entradas!$E$74,"",F355^2)</f>
        <v>2.4987542692482968E-4</v>
      </c>
      <c r="I355" s="79">
        <f>IF($C355&lt;=Entradas!$E$74,"",G355^2)</f>
        <v>1.9373154628094053E-2</v>
      </c>
      <c r="J355" s="79">
        <f>IF($C355&lt;=Entradas!$E$74,"",E355-AVERAGE(E:E))</f>
        <v>-0.17143602986287476</v>
      </c>
      <c r="K355" s="79">
        <f>IF($C355&lt;=Entradas!$E$74,"",J355^2)</f>
        <v>2.9390312335144487E-2</v>
      </c>
      <c r="L355" s="79">
        <f>IF($C355&lt;=Entradas!$E$74,"",G355*J355)</f>
        <v>2.3861749002047905E-2</v>
      </c>
      <c r="M355" s="40"/>
    </row>
    <row r="356" spans="2:13" x14ac:dyDescent="0.3">
      <c r="B356" s="39"/>
      <c r="C356" s="75">
        <v>351</v>
      </c>
      <c r="D356" s="111">
        <f>IF($C356&lt;=Entradas!$E$74,"",Observaciones!I356)</f>
        <v>0.32743932773091122</v>
      </c>
      <c r="E356" s="111">
        <f>IF($C356&lt;=Entradas!$E$74,"",Cálculos!AR357)</f>
        <v>0.30157334094304883</v>
      </c>
      <c r="F356" s="79">
        <f>IF($C356&lt;=Entradas!$E$74,"",D356-E356)</f>
        <v>2.5865986787862394E-2</v>
      </c>
      <c r="G356" s="79">
        <f>IF($C356&lt;=Entradas!$E$74,"",D356-AVERAGE(D:D))</f>
        <v>-0.45541229378066672</v>
      </c>
      <c r="H356" s="79">
        <f>IF($C356&lt;=Entradas!$E$74,"",F356^2)</f>
        <v>6.6904927250987188E-4</v>
      </c>
      <c r="I356" s="79">
        <f>IF($C356&lt;=Entradas!$E$74,"",G356^2)</f>
        <v>0.20740035732656828</v>
      </c>
      <c r="J356" s="79">
        <f>IF($C356&lt;=Entradas!$E$74,"",E356-AVERAGE(E:E))</f>
        <v>-0.5293342787535269</v>
      </c>
      <c r="K356" s="79">
        <f>IF($C356&lt;=Entradas!$E$74,"",J356^2)</f>
        <v>0.2801947786635165</v>
      </c>
      <c r="L356" s="79">
        <f>IF($C356&lt;=Entradas!$E$74,"",G356*J356)</f>
        <v>0.24106533806387853</v>
      </c>
      <c r="M356" s="40"/>
    </row>
    <row r="357" spans="2:13" x14ac:dyDescent="0.3">
      <c r="B357" s="39"/>
      <c r="C357" s="75">
        <v>352</v>
      </c>
      <c r="D357" s="111">
        <f>IF($C357&lt;=Entradas!$E$74,"",Observaciones!I357)</f>
        <v>0.26789078907782804</v>
      </c>
      <c r="E357" s="111">
        <f>IF($C357&lt;=Entradas!$E$74,"",Cálculos!AR358)</f>
        <v>0.24460389262959842</v>
      </c>
      <c r="F357" s="79">
        <f>IF($C357&lt;=Entradas!$E$74,"",D357-E357)</f>
        <v>2.3286896448229621E-2</v>
      </c>
      <c r="G357" s="79">
        <f>IF($C357&lt;=Entradas!$E$74,"",D357-AVERAGE(D:D))</f>
        <v>-0.5149608324337499</v>
      </c>
      <c r="H357" s="79">
        <f>IF($C357&lt;=Entradas!$E$74,"",F357^2)</f>
        <v>5.4227954619056934E-4</v>
      </c>
      <c r="I357" s="79">
        <f>IF($C357&lt;=Entradas!$E$74,"",G357^2)</f>
        <v>0.26518465894086063</v>
      </c>
      <c r="J357" s="79">
        <f>IF($C357&lt;=Entradas!$E$74,"",E357-AVERAGE(E:E))</f>
        <v>-0.58630372706697731</v>
      </c>
      <c r="K357" s="79">
        <f>IF($C357&lt;=Entradas!$E$74,"",J357^2)</f>
        <v>0.34375206037262862</v>
      </c>
      <c r="L357" s="79">
        <f>IF($C357&lt;=Entradas!$E$74,"",G357*J357)</f>
        <v>0.30192345534942072</v>
      </c>
      <c r="M357" s="40"/>
    </row>
    <row r="358" spans="2:13" x14ac:dyDescent="0.3">
      <c r="B358" s="39"/>
      <c r="C358" s="75">
        <v>353</v>
      </c>
      <c r="D358" s="111">
        <f>IF($C358&lt;=Entradas!$E$74,"",Observaciones!I358)</f>
        <v>0.84251749354534256</v>
      </c>
      <c r="E358" s="111">
        <f>IF($C358&lt;=Entradas!$E$74,"",Cálculos!AR359)</f>
        <v>1.5604639745386135</v>
      </c>
      <c r="F358" s="79">
        <f>IF($C358&lt;=Entradas!$E$74,"",D358-E358)</f>
        <v>-0.71794648099327096</v>
      </c>
      <c r="G358" s="79">
        <f>IF($C358&lt;=Entradas!$E$74,"",D358-AVERAGE(D:D))</f>
        <v>5.9665872033764611E-2</v>
      </c>
      <c r="H358" s="79">
        <f>IF($C358&lt;=Entradas!$E$74,"",F358^2)</f>
        <v>0.51544714957062121</v>
      </c>
      <c r="I358" s="79">
        <f>IF($C358&lt;=Entradas!$E$74,"",G358^2)</f>
        <v>3.5600162855495741E-3</v>
      </c>
      <c r="J358" s="79">
        <f>IF($C358&lt;=Entradas!$E$74,"",E358-AVERAGE(E:E))</f>
        <v>0.72955635484203774</v>
      </c>
      <c r="K358" s="79">
        <f>IF($C358&lt;=Entradas!$E$74,"",J358^2)</f>
        <v>0.53225247489040128</v>
      </c>
      <c r="L358" s="79">
        <f>IF($C358&lt;=Entradas!$E$74,"",G358*J358)</f>
        <v>4.3529616109424789E-2</v>
      </c>
      <c r="M358" s="40"/>
    </row>
    <row r="359" spans="2:13" x14ac:dyDescent="0.3">
      <c r="B359" s="39"/>
      <c r="C359" s="75">
        <v>354</v>
      </c>
      <c r="D359" s="111">
        <f>IF($C359&lt;=Entradas!$E$74,"",Observaciones!I359)</f>
        <v>0.62015373311605204</v>
      </c>
      <c r="E359" s="111">
        <f>IF($C359&lt;=Entradas!$E$74,"",Cálculos!AR360)</f>
        <v>0.59754458325887161</v>
      </c>
      <c r="F359" s="79">
        <f>IF($C359&lt;=Entradas!$E$74,"",D359-E359)</f>
        <v>2.2609149857180433E-2</v>
      </c>
      <c r="G359" s="79">
        <f>IF($C359&lt;=Entradas!$E$74,"",D359-AVERAGE(D:D))</f>
        <v>-0.1626978883955259</v>
      </c>
      <c r="H359" s="79">
        <f>IF($C359&lt;=Entradas!$E$74,"",F359^2)</f>
        <v>5.1117365726444195E-4</v>
      </c>
      <c r="I359" s="79">
        <f>IF($C359&lt;=Entradas!$E$74,"",G359^2)</f>
        <v>2.6470602888363001E-2</v>
      </c>
      <c r="J359" s="79">
        <f>IF($C359&lt;=Entradas!$E$74,"",E359-AVERAGE(E:E))</f>
        <v>-0.23336303643770417</v>
      </c>
      <c r="K359" s="79">
        <f>IF($C359&lt;=Entradas!$E$74,"",J359^2)</f>
        <v>5.4458306775425243E-2</v>
      </c>
      <c r="L359" s="79">
        <f>IF($C359&lt;=Entradas!$E$74,"",G359*J359)</f>
        <v>3.7967673257982636E-2</v>
      </c>
      <c r="M359" s="40"/>
    </row>
    <row r="360" spans="2:13" x14ac:dyDescent="0.3">
      <c r="B360" s="39"/>
      <c r="C360" s="75">
        <v>355</v>
      </c>
      <c r="D360" s="111">
        <f>IF($C360&lt;=Entradas!$E$74,"",Observaciones!I360)</f>
        <v>0.52904074118082911</v>
      </c>
      <c r="E360" s="111">
        <f>IF($C360&lt;=Entradas!$E$74,"",Cálculos!AR361)</f>
        <v>0.5090032395593741</v>
      </c>
      <c r="F360" s="79">
        <f>IF($C360&lt;=Entradas!$E$74,"",D360-E360)</f>
        <v>2.0037501621455012E-2</v>
      </c>
      <c r="G360" s="79">
        <f>IF($C360&lt;=Entradas!$E$74,"",D360-AVERAGE(D:D))</f>
        <v>-0.25381088033074883</v>
      </c>
      <c r="H360" s="79">
        <f>IF($C360&lt;=Entradas!$E$74,"",F360^2)</f>
        <v>4.0150147122981224E-4</v>
      </c>
      <c r="I360" s="79">
        <f>IF($C360&lt;=Entradas!$E$74,"",G360^2)</f>
        <v>6.4419962974269704E-2</v>
      </c>
      <c r="J360" s="79">
        <f>IF($C360&lt;=Entradas!$E$74,"",E360-AVERAGE(E:E))</f>
        <v>-0.32190438013720168</v>
      </c>
      <c r="K360" s="79">
        <f>IF($C360&lt;=Entradas!$E$74,"",J360^2)</f>
        <v>0.10362242995151605</v>
      </c>
      <c r="L360" s="79">
        <f>IF($C360&lt;=Entradas!$E$74,"",G360*J360)</f>
        <v>8.1702834104947178E-2</v>
      </c>
      <c r="M360" s="40"/>
    </row>
    <row r="361" spans="2:13" x14ac:dyDescent="0.3">
      <c r="B361" s="39"/>
      <c r="C361" s="75">
        <v>356</v>
      </c>
      <c r="D361" s="111">
        <f>IF($C361&lt;=Entradas!$E$74,"",Observaciones!I361)</f>
        <v>0.79576914643851782</v>
      </c>
      <c r="E361" s="111">
        <f>IF($C361&lt;=Entradas!$E$74,"",Cálculos!AR362)</f>
        <v>1.2200110831912956</v>
      </c>
      <c r="F361" s="79">
        <f>IF($C361&lt;=Entradas!$E$74,"",D361-E361)</f>
        <v>-0.42424193675277777</v>
      </c>
      <c r="G361" s="79">
        <f>IF($C361&lt;=Entradas!$E$74,"",D361-AVERAGE(D:D))</f>
        <v>1.2917524926939872E-2</v>
      </c>
      <c r="H361" s="79">
        <f>IF($C361&lt;=Entradas!$E$74,"",F361^2)</f>
        <v>0.17998122089974788</v>
      </c>
      <c r="I361" s="79">
        <f>IF($C361&lt;=Entradas!$E$74,"",G361^2)</f>
        <v>1.6686245023811295E-4</v>
      </c>
      <c r="J361" s="79">
        <f>IF($C361&lt;=Entradas!$E$74,"",E361-AVERAGE(E:E))</f>
        <v>0.3891034634947198</v>
      </c>
      <c r="K361" s="79">
        <f>IF($C361&lt;=Entradas!$E$74,"",J361^2)</f>
        <v>0.15140150530358676</v>
      </c>
      <c r="L361" s="79">
        <f>IF($C361&lt;=Entradas!$E$74,"",G361*J361)</f>
        <v>5.0262536888516819E-3</v>
      </c>
      <c r="M361" s="40"/>
    </row>
    <row r="362" spans="2:13" x14ac:dyDescent="0.3">
      <c r="B362" s="39"/>
      <c r="C362" s="75">
        <v>357</v>
      </c>
      <c r="D362" s="111">
        <f>IF($C362&lt;=Entradas!$E$74,"",Observaciones!I362)</f>
        <v>0.79476142854568022</v>
      </c>
      <c r="E362" s="111">
        <f>IF($C362&lt;=Entradas!$E$74,"",Cálculos!AR363)</f>
        <v>0.79120115403291424</v>
      </c>
      <c r="F362" s="79">
        <f>IF($C362&lt;=Entradas!$E$74,"",D362-E362)</f>
        <v>3.5602745127659707E-3</v>
      </c>
      <c r="G362" s="79">
        <f>IF($C362&lt;=Entradas!$E$74,"",D362-AVERAGE(D:D))</f>
        <v>1.1909807034102271E-2</v>
      </c>
      <c r="H362" s="79">
        <f>IF($C362&lt;=Entradas!$E$74,"",F362^2)</f>
        <v>1.2675554606250971E-5</v>
      </c>
      <c r="I362" s="79">
        <f>IF($C362&lt;=Entradas!$E$74,"",G362^2)</f>
        <v>1.4184350358955193E-4</v>
      </c>
      <c r="J362" s="79">
        <f>IF($C362&lt;=Entradas!$E$74,"",E362-AVERAGE(E:E))</f>
        <v>-3.9706465663661539E-2</v>
      </c>
      <c r="K362" s="79">
        <f>IF($C362&lt;=Entradas!$E$74,"",J362^2)</f>
        <v>1.5766034154995328E-3</v>
      </c>
      <c r="L362" s="79">
        <f>IF($C362&lt;=Entradas!$E$74,"",G362*J362)</f>
        <v>-4.7289634406041649E-4</v>
      </c>
      <c r="M362" s="40"/>
    </row>
    <row r="363" spans="2:13" x14ac:dyDescent="0.3">
      <c r="B363" s="39"/>
      <c r="C363" s="75">
        <v>358</v>
      </c>
      <c r="D363" s="111">
        <f>IF($C363&lt;=Entradas!$E$74,"",Observaciones!I363)</f>
        <v>0.76562231624948685</v>
      </c>
      <c r="E363" s="111">
        <f>IF($C363&lt;=Entradas!$E$74,"",Cálculos!AR364)</f>
        <v>0.74956590352533548</v>
      </c>
      <c r="F363" s="79">
        <f>IF($C363&lt;=Entradas!$E$74,"",D363-E363)</f>
        <v>1.605641272415137E-2</v>
      </c>
      <c r="G363" s="79">
        <f>IF($C363&lt;=Entradas!$E$74,"",D363-AVERAGE(D:D))</f>
        <v>-1.7229305262091099E-2</v>
      </c>
      <c r="H363" s="79">
        <f>IF($C363&lt;=Entradas!$E$74,"",F363^2)</f>
        <v>2.5780838956829E-4</v>
      </c>
      <c r="I363" s="79">
        <f>IF($C363&lt;=Entradas!$E$74,"",G363^2)</f>
        <v>2.9684895981432004E-4</v>
      </c>
      <c r="J363" s="79">
        <f>IF($C363&lt;=Entradas!$E$74,"",E363-AVERAGE(E:E))</f>
        <v>-8.1341716171240308E-2</v>
      </c>
      <c r="K363" s="79">
        <f>IF($C363&lt;=Entradas!$E$74,"",J363^2)</f>
        <v>6.6164747896826168E-3</v>
      </c>
      <c r="L363" s="79">
        <f>IF($C363&lt;=Entradas!$E$74,"",G363*J363)</f>
        <v>1.4014612584566713E-3</v>
      </c>
      <c r="M363" s="40"/>
    </row>
    <row r="364" spans="2:13" x14ac:dyDescent="0.3">
      <c r="B364" s="39"/>
      <c r="C364" s="75">
        <v>359</v>
      </c>
      <c r="D364" s="111">
        <f>IF($C364&lt;=Entradas!$E$74,"",Observaciones!I364)</f>
        <v>3.5190219695095739</v>
      </c>
      <c r="E364" s="111">
        <f>IF($C364&lt;=Entradas!$E$74,"",Cálculos!AR365)</f>
        <v>4.3500378059323239</v>
      </c>
      <c r="F364" s="79">
        <f>IF($C364&lt;=Entradas!$E$74,"",D364-E364)</f>
        <v>-0.83101583642275001</v>
      </c>
      <c r="G364" s="79">
        <f>IF($C364&lt;=Entradas!$E$74,"",D364-AVERAGE(D:D))</f>
        <v>2.7361703479979962</v>
      </c>
      <c r="H364" s="79">
        <f>IF($C364&lt;=Entradas!$E$74,"",F364^2)</f>
        <v>0.69058732038540283</v>
      </c>
      <c r="I364" s="79">
        <f>IF($C364&lt;=Entradas!$E$74,"",G364^2)</f>
        <v>7.4866281732634752</v>
      </c>
      <c r="J364" s="79">
        <f>IF($C364&lt;=Entradas!$E$74,"",E364-AVERAGE(E:E))</f>
        <v>3.5191301862357482</v>
      </c>
      <c r="K364" s="79">
        <f>IF($C364&lt;=Entradas!$E$74,"",J364^2)</f>
        <v>12.384277267675651</v>
      </c>
      <c r="L364" s="79">
        <f>IF($C364&lt;=Entradas!$E$74,"",G364*J364)</f>
        <v>9.6289396663229212</v>
      </c>
      <c r="M364" s="40"/>
    </row>
    <row r="365" spans="2:13" x14ac:dyDescent="0.3">
      <c r="B365" s="39"/>
      <c r="C365" s="75">
        <v>360</v>
      </c>
      <c r="D365" s="111">
        <f>IF($C365&lt;=Entradas!$E$74,"",Observaciones!I365)</f>
        <v>0.81293431633862812</v>
      </c>
      <c r="E365" s="111">
        <f>IF($C365&lt;=Entradas!$E$74,"",Cálculos!AR366)</f>
        <v>0.92398185901898899</v>
      </c>
      <c r="F365" s="79">
        <f>IF($C365&lt;=Entradas!$E$74,"",D365-E365)</f>
        <v>-0.11104754268036088</v>
      </c>
      <c r="G365" s="79">
        <f>IF($C365&lt;=Entradas!$E$74,"",D365-AVERAGE(D:D))</f>
        <v>3.0082694827050172E-2</v>
      </c>
      <c r="H365" s="79">
        <f>IF($C365&lt;=Entradas!$E$74,"",F365^2)</f>
        <v>1.2331556735346571E-2</v>
      </c>
      <c r="I365" s="79">
        <f>IF($C365&lt;=Entradas!$E$74,"",G365^2)</f>
        <v>9.0496852805743114E-4</v>
      </c>
      <c r="J365" s="79">
        <f>IF($C365&lt;=Entradas!$E$74,"",E365-AVERAGE(E:E))</f>
        <v>9.307423932241321E-2</v>
      </c>
      <c r="K365" s="79">
        <f>IF($C365&lt;=Entradas!$E$74,"",J365^2)</f>
        <v>8.6628140254458499E-3</v>
      </c>
      <c r="L365" s="79">
        <f>IF($C365&lt;=Entradas!$E$74,"",G365*J365)</f>
        <v>2.7999239377959895E-3</v>
      </c>
      <c r="M365" s="40"/>
    </row>
    <row r="366" spans="2:13" x14ac:dyDescent="0.3">
      <c r="B366" s="39"/>
      <c r="C366" s="75">
        <v>361</v>
      </c>
      <c r="D366" s="111">
        <f>IF($C366&lt;=Entradas!$E$74,"",Observaciones!I366)</f>
        <v>0.81534545370273026</v>
      </c>
      <c r="E366" s="111">
        <f>IF($C366&lt;=Entradas!$E$74,"",Cálculos!AR367)</f>
        <v>0.91740780380116072</v>
      </c>
      <c r="F366" s="79">
        <f>IF($C366&lt;=Entradas!$E$74,"",D366-E366)</f>
        <v>-0.10206235009843045</v>
      </c>
      <c r="G366" s="79">
        <f>IF($C366&lt;=Entradas!$E$74,"",D366-AVERAGE(D:D))</f>
        <v>3.2493832191152316E-2</v>
      </c>
      <c r="H366" s="79">
        <f>IF($C366&lt;=Entradas!$E$74,"",F366^2)</f>
        <v>1.0416723307614588E-2</v>
      </c>
      <c r="I366" s="79">
        <f>IF($C366&lt;=Entradas!$E$74,"",G366^2)</f>
        <v>1.0558491304667665E-3</v>
      </c>
      <c r="J366" s="79">
        <f>IF($C366&lt;=Entradas!$E$74,"",E366-AVERAGE(E:E))</f>
        <v>8.6500184104584932E-2</v>
      </c>
      <c r="K366" s="79">
        <f>IF($C366&lt;=Entradas!$E$74,"",J366^2)</f>
        <v>7.482281850127088E-3</v>
      </c>
      <c r="L366" s="79">
        <f>IF($C366&lt;=Entradas!$E$74,"",G366*J366)</f>
        <v>2.8107224667981638E-3</v>
      </c>
      <c r="M366" s="40"/>
    </row>
    <row r="367" spans="2:13" x14ac:dyDescent="0.3">
      <c r="B367" s="39"/>
      <c r="C367" s="75">
        <v>362</v>
      </c>
      <c r="D367" s="111">
        <f>IF($C367&lt;=Entradas!$E$74,"",Observaciones!I367)</f>
        <v>0.81916599446896288</v>
      </c>
      <c r="E367" s="111">
        <f>IF($C367&lt;=Entradas!$E$74,"",Cálculos!AR368)</f>
        <v>0.96814158223337787</v>
      </c>
      <c r="F367" s="79">
        <f>IF($C367&lt;=Entradas!$E$74,"",D367-E367)</f>
        <v>-0.148975587764415</v>
      </c>
      <c r="G367" s="79">
        <f>IF($C367&lt;=Entradas!$E$74,"",D367-AVERAGE(D:D))</f>
        <v>3.6314372957384933E-2</v>
      </c>
      <c r="H367" s="79">
        <f>IF($C367&lt;=Entradas!$E$74,"",F367^2)</f>
        <v>2.2193725749752913E-2</v>
      </c>
      <c r="I367" s="79">
        <f>IF($C367&lt;=Entradas!$E$74,"",G367^2)</f>
        <v>1.3187336832880502E-3</v>
      </c>
      <c r="J367" s="79">
        <f>IF($C367&lt;=Entradas!$E$74,"",E367-AVERAGE(E:E))</f>
        <v>0.13723396253680209</v>
      </c>
      <c r="K367" s="79">
        <f>IF($C367&lt;=Entradas!$E$74,"",J367^2)</f>
        <v>1.88331604735524E-2</v>
      </c>
      <c r="L367" s="79">
        <f>IF($C367&lt;=Entradas!$E$74,"",G367*J367)</f>
        <v>4.9835652979812227E-3</v>
      </c>
      <c r="M367" s="40"/>
    </row>
    <row r="368" spans="2:13" x14ac:dyDescent="0.3">
      <c r="B368" s="39"/>
      <c r="C368" s="75">
        <v>363</v>
      </c>
      <c r="D368" s="111">
        <f>IF($C368&lt;=Entradas!$E$74,"",Observaciones!I368)</f>
        <v>0.82199530234862006</v>
      </c>
      <c r="E368" s="111">
        <f>IF($C368&lt;=Entradas!$E$74,"",Cálculos!AR369)</f>
        <v>0.93544236753356325</v>
      </c>
      <c r="F368" s="79">
        <f>IF($C368&lt;=Entradas!$E$74,"",D368-E368)</f>
        <v>-0.11344706518494319</v>
      </c>
      <c r="G368" s="79">
        <f>IF($C368&lt;=Entradas!$E$74,"",D368-AVERAGE(D:D))</f>
        <v>3.9143680837042116E-2</v>
      </c>
      <c r="H368" s="79">
        <f>IF($C368&lt;=Entradas!$E$74,"",F368^2)</f>
        <v>1.2870236599076748E-2</v>
      </c>
      <c r="I368" s="79">
        <f>IF($C368&lt;=Entradas!$E$74,"",G368^2)</f>
        <v>1.5322277494722182E-3</v>
      </c>
      <c r="J368" s="79">
        <f>IF($C368&lt;=Entradas!$E$74,"",E368-AVERAGE(E:E))</f>
        <v>0.10453474783698746</v>
      </c>
      <c r="K368" s="79">
        <f>IF($C368&lt;=Entradas!$E$74,"",J368^2)</f>
        <v>1.0927513505342556E-2</v>
      </c>
      <c r="L368" s="79">
        <f>IF($C368&lt;=Entradas!$E$74,"",G368*J368)</f>
        <v>4.0918748057117158E-3</v>
      </c>
      <c r="M368" s="40"/>
    </row>
    <row r="369" spans="2:13" x14ac:dyDescent="0.3">
      <c r="B369" s="39"/>
      <c r="C369" s="75">
        <v>364</v>
      </c>
      <c r="D369" s="111">
        <f>IF($C369&lt;=Entradas!$E$74,"",Observaciones!I369)</f>
        <v>0.82486829513646487</v>
      </c>
      <c r="E369" s="111">
        <f>IF($C369&lt;=Entradas!$E$74,"",Cálculos!AR370)</f>
        <v>0.93883591636892649</v>
      </c>
      <c r="F369" s="79">
        <f>IF($C369&lt;=Entradas!$E$74,"",D369-E369)</f>
        <v>-0.11396762123246162</v>
      </c>
      <c r="G369" s="79">
        <f>IF($C369&lt;=Entradas!$E$74,"",D369-AVERAGE(D:D))</f>
        <v>4.2016673624886924E-2</v>
      </c>
      <c r="H369" s="79">
        <f>IF($C369&lt;=Entradas!$E$74,"",F369^2)</f>
        <v>1.2988618689385837E-2</v>
      </c>
      <c r="I369" s="79">
        <f>IF($C369&lt;=Entradas!$E$74,"",G369^2)</f>
        <v>1.7654008625002686E-3</v>
      </c>
      <c r="J369" s="79">
        <f>IF($C369&lt;=Entradas!$E$74,"",E369-AVERAGE(E:E))</f>
        <v>0.10792829667235071</v>
      </c>
      <c r="K369" s="79">
        <f>IF($C369&lt;=Entradas!$E$74,"",J369^2)</f>
        <v>1.164851722259495E-2</v>
      </c>
      <c r="L369" s="79">
        <f>IF($C369&lt;=Entradas!$E$74,"",G369*J369)</f>
        <v>4.5347880161721293E-3</v>
      </c>
      <c r="M369" s="40"/>
    </row>
    <row r="370" spans="2:13" x14ac:dyDescent="0.3">
      <c r="B370" s="39"/>
      <c r="C370" s="75">
        <v>365</v>
      </c>
      <c r="D370" s="111">
        <f>IF($C370&lt;=Entradas!$E$74,"",Observaciones!I370)</f>
        <v>0.82741763483772712</v>
      </c>
      <c r="E370" s="111">
        <f>IF($C370&lt;=Entradas!$E$74,"",Cálculos!AR371)</f>
        <v>0.9296426367677566</v>
      </c>
      <c r="F370" s="79">
        <f>IF($C370&lt;=Entradas!$E$74,"",D370-E370)</f>
        <v>-0.10222500193002948</v>
      </c>
      <c r="G370" s="79">
        <f>IF($C370&lt;=Entradas!$E$74,"",D370-AVERAGE(D:D))</f>
        <v>4.4566013326149179E-2</v>
      </c>
      <c r="H370" s="79">
        <f>IF($C370&lt;=Entradas!$E$74,"",F370^2)</f>
        <v>1.0449951019594532E-2</v>
      </c>
      <c r="I370" s="79">
        <f>IF($C370&lt;=Entradas!$E$74,"",G370^2)</f>
        <v>1.9861295437865064E-3</v>
      </c>
      <c r="J370" s="79">
        <f>IF($C370&lt;=Entradas!$E$74,"",E370-AVERAGE(E:E))</f>
        <v>9.8735017071180819E-2</v>
      </c>
      <c r="K370" s="79">
        <f>IF($C370&lt;=Entradas!$E$74,"",J370^2)</f>
        <v>9.7486035960463683E-3</v>
      </c>
      <c r="L370" s="79">
        <f>IF($C370&lt;=Entradas!$E$74,"",G370*J370)</f>
        <v>4.400226086551811E-3</v>
      </c>
      <c r="M370" s="40"/>
    </row>
    <row r="371" spans="2:13" x14ac:dyDescent="0.3">
      <c r="B371" s="39"/>
      <c r="C371" s="75">
        <v>366</v>
      </c>
      <c r="D371" s="111">
        <f>IF($C371&lt;=Entradas!$E$74,"",Observaciones!I371)</f>
        <v>2.6358852226188021</v>
      </c>
      <c r="E371" s="111">
        <f>IF($C371&lt;=Entradas!$E$74,"",Cálculos!AR372)</f>
        <v>3.4039221871579977</v>
      </c>
      <c r="F371" s="79">
        <f>IF($C371&lt;=Entradas!$E$74,"",D371-E371)</f>
        <v>-0.76803696453919557</v>
      </c>
      <c r="G371" s="79">
        <f>IF($C371&lt;=Entradas!$E$74,"",D371-AVERAGE(D:D))</f>
        <v>1.8530336011072241</v>
      </c>
      <c r="H371" s="79">
        <f>IF($C371&lt;=Entradas!$E$74,"",F371^2)</f>
        <v>0.58988077889858159</v>
      </c>
      <c r="I371" s="79">
        <f>IF($C371&lt;=Entradas!$E$74,"",G371^2)</f>
        <v>3.4337335268324072</v>
      </c>
      <c r="J371" s="79">
        <f>IF($C371&lt;=Entradas!$E$74,"",E371-AVERAGE(E:E))</f>
        <v>2.573014567461422</v>
      </c>
      <c r="K371" s="79">
        <f>IF($C371&lt;=Entradas!$E$74,"",J371^2)</f>
        <v>6.6204039643686885</v>
      </c>
      <c r="L371" s="79">
        <f>IF($C371&lt;=Entradas!$E$74,"",G371*J371)</f>
        <v>4.7678824496443859</v>
      </c>
      <c r="M371" s="40"/>
    </row>
    <row r="372" spans="2:13" x14ac:dyDescent="0.3">
      <c r="B372" s="39"/>
      <c r="C372" s="75">
        <v>367</v>
      </c>
      <c r="D372" s="111">
        <f>IF($C372&lt;=Entradas!$E$74,"",Observaciones!I372)</f>
        <v>0.84562130567263949</v>
      </c>
      <c r="E372" s="111">
        <f>IF($C372&lt;=Entradas!$E$74,"",Cálculos!AR373)</f>
        <v>0.9639716908938335</v>
      </c>
      <c r="F372" s="79">
        <f>IF($C372&lt;=Entradas!$E$74,"",D372-E372)</f>
        <v>-0.11835038522119401</v>
      </c>
      <c r="G372" s="79">
        <f>IF($C372&lt;=Entradas!$E$74,"",D372-AVERAGE(D:D))</f>
        <v>6.2769684161061545E-2</v>
      </c>
      <c r="H372" s="79">
        <f>IF($C372&lt;=Entradas!$E$74,"",F372^2)</f>
        <v>1.4006813682005018E-2</v>
      </c>
      <c r="I372" s="79">
        <f>IF($C372&lt;=Entradas!$E$74,"",G372^2)</f>
        <v>3.9400332496794203E-3</v>
      </c>
      <c r="J372" s="79">
        <f>IF($C372&lt;=Entradas!$E$74,"",E372-AVERAGE(E:E))</f>
        <v>0.13306407119725772</v>
      </c>
      <c r="K372" s="79">
        <f>IF($C372&lt;=Entradas!$E$74,"",J372^2)</f>
        <v>1.7706047043588871E-2</v>
      </c>
      <c r="L372" s="79">
        <f>IF($C372&lt;=Entradas!$E$74,"",G372*J372)</f>
        <v>8.3523897222368727E-3</v>
      </c>
      <c r="M372" s="40"/>
    </row>
    <row r="373" spans="2:13" x14ac:dyDescent="0.3">
      <c r="B373" s="39"/>
      <c r="C373" s="75">
        <v>368</v>
      </c>
      <c r="D373" s="111">
        <f>IF($C373&lt;=Entradas!$E$74,"",Observaciones!I373)</f>
        <v>1.2544264455099672</v>
      </c>
      <c r="E373" s="111">
        <f>IF($C373&lt;=Entradas!$E$74,"",Cálculos!AR374)</f>
        <v>1.9380497336263662</v>
      </c>
      <c r="F373" s="79">
        <f>IF($C373&lt;=Entradas!$E$74,"",D373-E373)</f>
        <v>-0.68362328811639905</v>
      </c>
      <c r="G373" s="79">
        <f>IF($C373&lt;=Entradas!$E$74,"",D373-AVERAGE(D:D))</f>
        <v>0.47157482399838924</v>
      </c>
      <c r="H373" s="79">
        <f>IF($C373&lt;=Entradas!$E$74,"",F373^2)</f>
        <v>0.46734080005507717</v>
      </c>
      <c r="I373" s="79">
        <f>IF($C373&lt;=Entradas!$E$74,"",G373^2)</f>
        <v>0.22238281462911177</v>
      </c>
      <c r="J373" s="79">
        <f>IF($C373&lt;=Entradas!$E$74,"",E373-AVERAGE(E:E))</f>
        <v>1.1071421139297906</v>
      </c>
      <c r="K373" s="79">
        <f>IF($C373&lt;=Entradas!$E$74,"",J373^2)</f>
        <v>1.2257636604369253</v>
      </c>
      <c r="L373" s="79">
        <f>IF($C373&lt;=Entradas!$E$74,"",G373*J373)</f>
        <v>0.52210034751764556</v>
      </c>
      <c r="M373" s="40"/>
    </row>
    <row r="374" spans="2:13" x14ac:dyDescent="0.3">
      <c r="B374" s="39"/>
      <c r="C374" s="75">
        <v>369</v>
      </c>
      <c r="D374" s="111">
        <f>IF($C374&lt;=Entradas!$E$74,"",Observaciones!I374)</f>
        <v>0.86545968799630535</v>
      </c>
      <c r="E374" s="111">
        <f>IF($C374&lt;=Entradas!$E$74,"",Cálculos!AR375)</f>
        <v>1.0148050717605916</v>
      </c>
      <c r="F374" s="79">
        <f>IF($C374&lt;=Entradas!$E$74,"",D374-E374)</f>
        <v>-0.1493453837642863</v>
      </c>
      <c r="G374" s="79">
        <f>IF($C374&lt;=Entradas!$E$74,"",D374-AVERAGE(D:D))</f>
        <v>8.2608066484727405E-2</v>
      </c>
      <c r="H374" s="79">
        <f>IF($C374&lt;=Entradas!$E$74,"",F374^2)</f>
        <v>2.2304043651701948E-2</v>
      </c>
      <c r="I374" s="79">
        <f>IF($C374&lt;=Entradas!$E$74,"",G374^2)</f>
        <v>6.8240926483451435E-3</v>
      </c>
      <c r="J374" s="79">
        <f>IF($C374&lt;=Entradas!$E$74,"",E374-AVERAGE(E:E))</f>
        <v>0.18389745206401586</v>
      </c>
      <c r="K374" s="79">
        <f>IF($C374&lt;=Entradas!$E$74,"",J374^2)</f>
        <v>3.3818272875637011E-2</v>
      </c>
      <c r="L374" s="79">
        <f>IF($C374&lt;=Entradas!$E$74,"",G374*J374)</f>
        <v>1.5191412946476194E-2</v>
      </c>
      <c r="M374" s="40"/>
    </row>
    <row r="375" spans="2:13" x14ac:dyDescent="0.3">
      <c r="B375" s="39"/>
      <c r="C375" s="75">
        <v>370</v>
      </c>
      <c r="D375" s="111">
        <f>IF($C375&lt;=Entradas!$E$74,"",Observaciones!I375)</f>
        <v>0.87401138708168846</v>
      </c>
      <c r="E375" s="111">
        <f>IF($C375&lt;=Entradas!$E$74,"",Cálculos!AR376)</f>
        <v>1.1907605121397036</v>
      </c>
      <c r="F375" s="79">
        <f>IF($C375&lt;=Entradas!$E$74,"",D375-E375)</f>
        <v>-0.31674912505801511</v>
      </c>
      <c r="G375" s="79">
        <f>IF($C375&lt;=Entradas!$E$74,"",D375-AVERAGE(D:D))</f>
        <v>9.1159765570110518E-2</v>
      </c>
      <c r="H375" s="79">
        <f>IF($C375&lt;=Entradas!$E$74,"",F375^2)</f>
        <v>0.1003300082250181</v>
      </c>
      <c r="I375" s="79">
        <f>IF($C375&lt;=Entradas!$E$74,"",G375^2)</f>
        <v>8.3101028587975068E-3</v>
      </c>
      <c r="J375" s="79">
        <f>IF($C375&lt;=Entradas!$E$74,"",E375-AVERAGE(E:E))</f>
        <v>0.35985289244312779</v>
      </c>
      <c r="K375" s="79">
        <f>IF($C375&lt;=Entradas!$E$74,"",J375^2)</f>
        <v>0.12949410419968529</v>
      </c>
      <c r="L375" s="79">
        <f>IF($C375&lt;=Entradas!$E$74,"",G375*J375)</f>
        <v>3.2804105314841722E-2</v>
      </c>
      <c r="M375" s="40"/>
    </row>
    <row r="376" spans="2:13" x14ac:dyDescent="0.3">
      <c r="B376" s="39"/>
      <c r="C376" s="75">
        <v>371</v>
      </c>
      <c r="D376" s="111">
        <f>IF($C376&lt;=Entradas!$E$74,"",Observaciones!I376)</f>
        <v>1.9049229743664646</v>
      </c>
      <c r="E376" s="111">
        <f>IF($C376&lt;=Entradas!$E$74,"",Cálculos!AR377)</f>
        <v>2.6170266879656858</v>
      </c>
      <c r="F376" s="79">
        <f>IF($C376&lt;=Entradas!$E$74,"",D376-E376)</f>
        <v>-0.7121037135992212</v>
      </c>
      <c r="G376" s="79">
        <f>IF($C376&lt;=Entradas!$E$74,"",D376-AVERAGE(D:D))</f>
        <v>1.1220713528548867</v>
      </c>
      <c r="H376" s="79">
        <f>IF($C376&lt;=Entradas!$E$74,"",F376^2)</f>
        <v>0.50709169892180161</v>
      </c>
      <c r="I376" s="79">
        <f>IF($C376&lt;=Entradas!$E$74,"",G376^2)</f>
        <v>1.2590441208975955</v>
      </c>
      <c r="J376" s="79">
        <f>IF($C376&lt;=Entradas!$E$74,"",E376-AVERAGE(E:E))</f>
        <v>1.7861190682691102</v>
      </c>
      <c r="K376" s="79">
        <f>IF($C376&lt;=Entradas!$E$74,"",J376^2)</f>
        <v>3.1902213260345142</v>
      </c>
      <c r="L376" s="79">
        <f>IF($C376&lt;=Entradas!$E$74,"",G376*J376)</f>
        <v>2.0041530392926301</v>
      </c>
      <c r="M376" s="40"/>
    </row>
    <row r="377" spans="2:13" x14ac:dyDescent="0.3">
      <c r="B377" s="39"/>
      <c r="C377" s="75">
        <v>372</v>
      </c>
      <c r="D377" s="111">
        <f>IF($C377&lt;=Entradas!$E$74,"",Observaciones!I377)</f>
        <v>0.89378298074723239</v>
      </c>
      <c r="E377" s="111">
        <f>IF($C377&lt;=Entradas!$E$74,"",Cálculos!AR378)</f>
        <v>1.0676029831147467</v>
      </c>
      <c r="F377" s="79">
        <f>IF($C377&lt;=Entradas!$E$74,"",D377-E377)</f>
        <v>-0.17382000236751427</v>
      </c>
      <c r="G377" s="79">
        <f>IF($C377&lt;=Entradas!$E$74,"",D377-AVERAGE(D:D))</f>
        <v>0.11093135923565445</v>
      </c>
      <c r="H377" s="79">
        <f>IF($C377&lt;=Entradas!$E$74,"",F377^2)</f>
        <v>3.0213393223042666E-2</v>
      </c>
      <c r="I377" s="79">
        <f>IF($C377&lt;=Entradas!$E$74,"",G377^2)</f>
        <v>1.2305766461869818E-2</v>
      </c>
      <c r="J377" s="79">
        <f>IF($C377&lt;=Entradas!$E$74,"",E377-AVERAGE(E:E))</f>
        <v>0.23669536341817088</v>
      </c>
      <c r="K377" s="79">
        <f>IF($C377&lt;=Entradas!$E$74,"",J377^2)</f>
        <v>5.6024695063659986E-2</v>
      </c>
      <c r="L377" s="79">
        <f>IF($C377&lt;=Entradas!$E$74,"",G377*J377)</f>
        <v>2.6256938388754897E-2</v>
      </c>
      <c r="M377" s="40"/>
    </row>
    <row r="378" spans="2:13" x14ac:dyDescent="0.3">
      <c r="B378" s="39"/>
      <c r="C378" s="75">
        <v>373</v>
      </c>
      <c r="D378" s="111">
        <f>IF($C378&lt;=Entradas!$E$74,"",Observaciones!I378)</f>
        <v>0.8966474132540414</v>
      </c>
      <c r="E378" s="111">
        <f>IF($C378&lt;=Entradas!$E$74,"",Cálculos!AR379)</f>
        <v>1.0400255080698495</v>
      </c>
      <c r="F378" s="79">
        <f>IF($C378&lt;=Entradas!$E$74,"",D378-E378)</f>
        <v>-0.1433780948158081</v>
      </c>
      <c r="G378" s="79">
        <f>IF($C378&lt;=Entradas!$E$74,"",D378-AVERAGE(D:D))</f>
        <v>0.11379579174246346</v>
      </c>
      <c r="H378" s="79">
        <f>IF($C378&lt;=Entradas!$E$74,"",F378^2)</f>
        <v>2.0557278073010856E-2</v>
      </c>
      <c r="I378" s="79">
        <f>IF($C378&lt;=Entradas!$E$74,"",G378^2)</f>
        <v>1.2949482218294115E-2</v>
      </c>
      <c r="J378" s="79">
        <f>IF($C378&lt;=Entradas!$E$74,"",E378-AVERAGE(E:E))</f>
        <v>0.20911788837327372</v>
      </c>
      <c r="K378" s="79">
        <f>IF($C378&lt;=Entradas!$E$74,"",J378^2)</f>
        <v>4.3730291237696971E-2</v>
      </c>
      <c r="L378" s="79">
        <f>IF($C378&lt;=Entradas!$E$74,"",G378*J378)</f>
        <v>2.3796735674948777E-2</v>
      </c>
      <c r="M378" s="40"/>
    </row>
    <row r="379" spans="2:13" x14ac:dyDescent="0.3">
      <c r="B379" s="39"/>
      <c r="C379" s="75">
        <v>374</v>
      </c>
      <c r="D379" s="111">
        <f>IF($C379&lt;=Entradas!$E$74,"",Observaciones!I379)</f>
        <v>0.89853350491710149</v>
      </c>
      <c r="E379" s="111">
        <f>IF($C379&lt;=Entradas!$E$74,"",Cálculos!AR380)</f>
        <v>1.0121672272663813</v>
      </c>
      <c r="F379" s="79">
        <f>IF($C379&lt;=Entradas!$E$74,"",D379-E379)</f>
        <v>-0.11363372234927982</v>
      </c>
      <c r="G379" s="79">
        <f>IF($C379&lt;=Entradas!$E$74,"",D379-AVERAGE(D:D))</f>
        <v>0.11568188340552354</v>
      </c>
      <c r="H379" s="79">
        <f>IF($C379&lt;=Entradas!$E$74,"",F379^2)</f>
        <v>1.2912622854953216E-2</v>
      </c>
      <c r="I379" s="79">
        <f>IF($C379&lt;=Entradas!$E$74,"",G379^2)</f>
        <v>1.3382298148249143E-2</v>
      </c>
      <c r="J379" s="79">
        <f>IF($C379&lt;=Entradas!$E$74,"",E379-AVERAGE(E:E))</f>
        <v>0.18125960756980553</v>
      </c>
      <c r="K379" s="79">
        <f>IF($C379&lt;=Entradas!$E$74,"",J379^2)</f>
        <v>3.2855045336359898E-2</v>
      </c>
      <c r="L379" s="79">
        <f>IF($C379&lt;=Entradas!$E$74,"",G379*J379)</f>
        <v>2.0968452789021194E-2</v>
      </c>
      <c r="M379" s="40"/>
    </row>
    <row r="380" spans="2:13" x14ac:dyDescent="0.3">
      <c r="B380" s="39"/>
      <c r="C380" s="75">
        <v>375</v>
      </c>
      <c r="D380" s="111">
        <f>IF($C380&lt;=Entradas!$E$74,"",Observaciones!I380)</f>
        <v>0.89951518062780633</v>
      </c>
      <c r="E380" s="111">
        <f>IF($C380&lt;=Entradas!$E$74,"",Cálculos!AR381)</f>
        <v>0.98488042613536819</v>
      </c>
      <c r="F380" s="79">
        <f>IF($C380&lt;=Entradas!$E$74,"",D380-E380)</f>
        <v>-8.536524550756186E-2</v>
      </c>
      <c r="G380" s="79">
        <f>IF($C380&lt;=Entradas!$E$74,"",D380-AVERAGE(D:D))</f>
        <v>0.11666355911622839</v>
      </c>
      <c r="H380" s="79">
        <f>IF($C380&lt;=Entradas!$E$74,"",F380^2)</f>
        <v>7.2872251405663099E-3</v>
      </c>
      <c r="I380" s="79">
        <f>IF($C380&lt;=Entradas!$E$74,"",G380^2)</f>
        <v>1.3610386025665716E-2</v>
      </c>
      <c r="J380" s="79">
        <f>IF($C380&lt;=Entradas!$E$74,"",E380-AVERAGE(E:E))</f>
        <v>0.15397280643879241</v>
      </c>
      <c r="K380" s="79">
        <f>IF($C380&lt;=Entradas!$E$74,"",J380^2)</f>
        <v>2.3707625122637833E-2</v>
      </c>
      <c r="L380" s="79">
        <f>IF($C380&lt;=Entradas!$E$74,"",G380*J380)</f>
        <v>1.7963015606263649E-2</v>
      </c>
      <c r="M380" s="40"/>
    </row>
    <row r="381" spans="2:13" x14ac:dyDescent="0.3">
      <c r="B381" s="39"/>
      <c r="C381" s="75">
        <v>376</v>
      </c>
      <c r="D381" s="111">
        <f>IF($C381&lt;=Entradas!$E$74,"",Observaciones!I381)</f>
        <v>0.90044868298428149</v>
      </c>
      <c r="E381" s="111">
        <f>IF($C381&lt;=Entradas!$E$74,"",Cálculos!AR382)</f>
        <v>0.9826784320320926</v>
      </c>
      <c r="F381" s="79">
        <f>IF($C381&lt;=Entradas!$E$74,"",D381-E381)</f>
        <v>-8.2229749047811107E-2</v>
      </c>
      <c r="G381" s="79">
        <f>IF($C381&lt;=Entradas!$E$74,"",D381-AVERAGE(D:D))</f>
        <v>0.11759706147270355</v>
      </c>
      <c r="H381" s="79">
        <f>IF($C381&lt;=Entradas!$E$74,"",F381^2)</f>
        <v>6.7617316284659919E-3</v>
      </c>
      <c r="I381" s="79">
        <f>IF($C381&lt;=Entradas!$E$74,"",G381^2)</f>
        <v>1.3829068867014816E-2</v>
      </c>
      <c r="J381" s="79">
        <f>IF($C381&lt;=Entradas!$E$74,"",E381-AVERAGE(E:E))</f>
        <v>0.15177081233551681</v>
      </c>
      <c r="K381" s="79">
        <f>IF($C381&lt;=Entradas!$E$74,"",J381^2)</f>
        <v>2.3034379476982662E-2</v>
      </c>
      <c r="L381" s="79">
        <f>IF($C381&lt;=Entradas!$E$74,"",G381*J381)</f>
        <v>1.7847801547981924E-2</v>
      </c>
      <c r="M381" s="40"/>
    </row>
    <row r="382" spans="2:13" x14ac:dyDescent="0.3">
      <c r="B382" s="39"/>
      <c r="C382" s="75">
        <v>377</v>
      </c>
      <c r="D382" s="111">
        <f>IF($C382&lt;=Entradas!$E$74,"",Observaciones!I382)</f>
        <v>2.1076306730857404</v>
      </c>
      <c r="E382" s="111">
        <f>IF($C382&lt;=Entradas!$E$74,"",Cálculos!AR383)</f>
        <v>2.8239784249886872</v>
      </c>
      <c r="F382" s="79">
        <f>IF($C382&lt;=Entradas!$E$74,"",D382-E382)</f>
        <v>-0.71634775190294686</v>
      </c>
      <c r="G382" s="79">
        <f>IF($C382&lt;=Entradas!$E$74,"",D382-AVERAGE(D:D))</f>
        <v>1.3247790515741624</v>
      </c>
      <c r="H382" s="79">
        <f>IF($C382&lt;=Entradas!$E$74,"",F382^2)</f>
        <v>0.51315410165640596</v>
      </c>
      <c r="I382" s="79">
        <f>IF($C382&lt;=Entradas!$E$74,"",G382^2)</f>
        <v>1.7550395354897372</v>
      </c>
      <c r="J382" s="79">
        <f>IF($C382&lt;=Entradas!$E$74,"",E382-AVERAGE(E:E))</f>
        <v>1.9930708052921116</v>
      </c>
      <c r="K382" s="79">
        <f>IF($C382&lt;=Entradas!$E$74,"",J382^2)</f>
        <v>3.9723312349077462</v>
      </c>
      <c r="L382" s="79">
        <f>IF($C382&lt;=Entradas!$E$74,"",G382*J382)</f>
        <v>2.6403784511550357</v>
      </c>
      <c r="M382" s="40"/>
    </row>
    <row r="383" spans="2:13" x14ac:dyDescent="0.3">
      <c r="B383" s="39"/>
      <c r="C383" s="75">
        <v>378</v>
      </c>
      <c r="D383" s="111">
        <f>IF($C383&lt;=Entradas!$E$74,"",Observaciones!I383)</f>
        <v>0.91922953932504359</v>
      </c>
      <c r="E383" s="111">
        <f>IF($C383&lt;=Entradas!$E$74,"",Cálculos!AR384)</f>
        <v>1.0788973211215613</v>
      </c>
      <c r="F383" s="79">
        <f>IF($C383&lt;=Entradas!$E$74,"",D383-E383)</f>
        <v>-0.15966778179651775</v>
      </c>
      <c r="G383" s="79">
        <f>IF($C383&lt;=Entradas!$E$74,"",D383-AVERAGE(D:D))</f>
        <v>0.13637791781346564</v>
      </c>
      <c r="H383" s="79">
        <f>IF($C383&lt;=Entradas!$E$74,"",F383^2)</f>
        <v>2.5493800543820406E-2</v>
      </c>
      <c r="I383" s="79">
        <f>IF($C383&lt;=Entradas!$E$74,"",G383^2)</f>
        <v>1.8598936467136389E-2</v>
      </c>
      <c r="J383" s="79">
        <f>IF($C383&lt;=Entradas!$E$74,"",E383-AVERAGE(E:E))</f>
        <v>0.24798970142498555</v>
      </c>
      <c r="K383" s="79">
        <f>IF($C383&lt;=Entradas!$E$74,"",J383^2)</f>
        <v>6.1498892012853482E-2</v>
      </c>
      <c r="L383" s="79">
        <f>IF($C383&lt;=Entradas!$E$74,"",G383*J383)</f>
        <v>3.3820319119522567E-2</v>
      </c>
      <c r="M383" s="40"/>
    </row>
    <row r="384" spans="2:13" x14ac:dyDescent="0.3">
      <c r="B384" s="39"/>
      <c r="C384" s="75">
        <v>379</v>
      </c>
      <c r="D384" s="111">
        <f>IF($C384&lt;=Entradas!$E$74,"",Observaciones!I384)</f>
        <v>0.92163806911027246</v>
      </c>
      <c r="E384" s="111">
        <f>IF($C384&lt;=Entradas!$E$74,"",Cálculos!AR385)</f>
        <v>1.0546388169542422</v>
      </c>
      <c r="F384" s="79">
        <f>IF($C384&lt;=Entradas!$E$74,"",D384-E384)</f>
        <v>-0.13300074784396976</v>
      </c>
      <c r="G384" s="79">
        <f>IF($C384&lt;=Entradas!$E$74,"",D384-AVERAGE(D:D))</f>
        <v>0.13878644759869452</v>
      </c>
      <c r="H384" s="79">
        <f>IF($C384&lt;=Entradas!$E$74,"",F384^2)</f>
        <v>1.7689198927055227E-2</v>
      </c>
      <c r="I384" s="79">
        <f>IF($C384&lt;=Entradas!$E$74,"",G384^2)</f>
        <v>1.9261678037065178E-2</v>
      </c>
      <c r="J384" s="79">
        <f>IF($C384&lt;=Entradas!$E$74,"",E384-AVERAGE(E:E))</f>
        <v>0.22373119725766644</v>
      </c>
      <c r="K384" s="79">
        <f>IF($C384&lt;=Entradas!$E$74,"",J384^2)</f>
        <v>5.0055648626348849E-2</v>
      </c>
      <c r="L384" s="79">
        <f>IF($C384&lt;=Entradas!$E$74,"",G384*J384)</f>
        <v>3.1050858084394308E-2</v>
      </c>
      <c r="M384" s="40"/>
    </row>
    <row r="385" spans="2:13" x14ac:dyDescent="0.3">
      <c r="B385" s="39"/>
      <c r="C385" s="75">
        <v>380</v>
      </c>
      <c r="D385" s="111">
        <f>IF($C385&lt;=Entradas!$E$74,"",Observaciones!I385)</f>
        <v>0.92322092317354287</v>
      </c>
      <c r="E385" s="111">
        <f>IF($C385&lt;=Entradas!$E$74,"",Cálculos!AR386)</f>
        <v>1.0310113566507291</v>
      </c>
      <c r="F385" s="79">
        <f>IF($C385&lt;=Entradas!$E$74,"",D385-E385)</f>
        <v>-0.1077904334771862</v>
      </c>
      <c r="G385" s="79">
        <f>IF($C385&lt;=Entradas!$E$74,"",D385-AVERAGE(D:D))</f>
        <v>0.14036930166196493</v>
      </c>
      <c r="H385" s="79">
        <f>IF($C385&lt;=Entradas!$E$74,"",F385^2)</f>
        <v>1.1618777549199703E-2</v>
      </c>
      <c r="I385" s="79">
        <f>IF($C385&lt;=Entradas!$E$74,"",G385^2)</f>
        <v>1.9703540849067711E-2</v>
      </c>
      <c r="J385" s="79">
        <f>IF($C385&lt;=Entradas!$E$74,"",E385-AVERAGE(E:E))</f>
        <v>0.20010373695415329</v>
      </c>
      <c r="K385" s="79">
        <f>IF($C385&lt;=Entradas!$E$74,"",J385^2)</f>
        <v>4.004150554301697E-2</v>
      </c>
      <c r="L385" s="79">
        <f>IF($C385&lt;=Entradas!$E$74,"",G385*J385)</f>
        <v>2.8088421816204023E-2</v>
      </c>
      <c r="M385" s="40"/>
    </row>
    <row r="386" spans="2:13" x14ac:dyDescent="0.3">
      <c r="B386" s="39"/>
      <c r="C386" s="75">
        <v>381</v>
      </c>
      <c r="D386" s="111">
        <f>IF($C386&lt;=Entradas!$E$74,"",Observaciones!I386)</f>
        <v>0.92386977531693359</v>
      </c>
      <c r="E386" s="111">
        <f>IF($C386&lt;=Entradas!$E$74,"",Cálculos!AR387)</f>
        <v>1.0025466263023601</v>
      </c>
      <c r="F386" s="79">
        <f>IF($C386&lt;=Entradas!$E$74,"",D386-E386)</f>
        <v>-7.8676850985426539E-2</v>
      </c>
      <c r="G386" s="79">
        <f>IF($C386&lt;=Entradas!$E$74,"",D386-AVERAGE(D:D))</f>
        <v>0.14101815380535565</v>
      </c>
      <c r="H386" s="79">
        <f>IF($C386&lt;=Entradas!$E$74,"",F386^2)</f>
        <v>6.1900468809830125E-3</v>
      </c>
      <c r="I386" s="79">
        <f>IF($C386&lt;=Entradas!$E$74,"",G386^2)</f>
        <v>1.9886119702670943E-2</v>
      </c>
      <c r="J386" s="79">
        <f>IF($C386&lt;=Entradas!$E$74,"",E386-AVERAGE(E:E))</f>
        <v>0.17163900660578435</v>
      </c>
      <c r="K386" s="79">
        <f>IF($C386&lt;=Entradas!$E$74,"",J386^2)</f>
        <v>2.9459948588620485E-2</v>
      </c>
      <c r="L386" s="79">
        <f>IF($C386&lt;=Entradas!$E$74,"",G386*J386)</f>
        <v>2.4204215832532953E-2</v>
      </c>
      <c r="M386" s="40"/>
    </row>
    <row r="387" spans="2:13" x14ac:dyDescent="0.3">
      <c r="B387" s="39"/>
      <c r="C387" s="75">
        <v>382</v>
      </c>
      <c r="D387" s="111">
        <f>IF($C387&lt;=Entradas!$E$74,"",Observaciones!I387)</f>
        <v>0.9294296188990443</v>
      </c>
      <c r="E387" s="111">
        <f>IF($C387&lt;=Entradas!$E$74,"",Cálculos!AR388)</f>
        <v>1.1679767503338527</v>
      </c>
      <c r="F387" s="79">
        <f>IF($C387&lt;=Entradas!$E$74,"",D387-E387)</f>
        <v>-0.23854713143480843</v>
      </c>
      <c r="G387" s="79">
        <f>IF($C387&lt;=Entradas!$E$74,"",D387-AVERAGE(D:D))</f>
        <v>0.14657799738746635</v>
      </c>
      <c r="H387" s="79">
        <f>IF($C387&lt;=Entradas!$E$74,"",F387^2)</f>
        <v>5.6904733915775774E-2</v>
      </c>
      <c r="I387" s="79">
        <f>IF($C387&lt;=Entradas!$E$74,"",G387^2)</f>
        <v>2.1485109318120092E-2</v>
      </c>
      <c r="J387" s="79">
        <f>IF($C387&lt;=Entradas!$E$74,"",E387-AVERAGE(E:E))</f>
        <v>0.33706913063727695</v>
      </c>
      <c r="K387" s="79">
        <f>IF($C387&lt;=Entradas!$E$74,"",J387^2)</f>
        <v>0.11361559882856967</v>
      </c>
      <c r="L387" s="79">
        <f>IF($C387&lt;=Entradas!$E$74,"",G387*J387)</f>
        <v>4.9406918149946334E-2</v>
      </c>
      <c r="M387" s="40"/>
    </row>
    <row r="388" spans="2:13" x14ac:dyDescent="0.3">
      <c r="B388" s="39"/>
      <c r="C388" s="75">
        <v>383</v>
      </c>
      <c r="D388" s="111">
        <f>IF($C388&lt;=Entradas!$E$74,"",Observaciones!I388)</f>
        <v>0.93132490658292566</v>
      </c>
      <c r="E388" s="111">
        <f>IF($C388&lt;=Entradas!$E$74,"",Cálculos!AR389)</f>
        <v>1.0484112094787414</v>
      </c>
      <c r="F388" s="79">
        <f>IF($C388&lt;=Entradas!$E$74,"",D388-E388)</f>
        <v>-0.11708630289581579</v>
      </c>
      <c r="G388" s="79">
        <f>IF($C388&lt;=Entradas!$E$74,"",D388-AVERAGE(D:D))</f>
        <v>0.14847328507134772</v>
      </c>
      <c r="H388" s="79">
        <f>IF($C388&lt;=Entradas!$E$74,"",F388^2)</f>
        <v>1.3709202325810721E-2</v>
      </c>
      <c r="I388" s="79">
        <f>IF($C388&lt;=Entradas!$E$74,"",G388^2)</f>
        <v>2.2044316379877686E-2</v>
      </c>
      <c r="J388" s="79">
        <f>IF($C388&lt;=Entradas!$E$74,"",E388-AVERAGE(E:E))</f>
        <v>0.21750358978216566</v>
      </c>
      <c r="K388" s="79">
        <f>IF($C388&lt;=Entradas!$E$74,"",J388^2)</f>
        <v>4.7307811568128598E-2</v>
      </c>
      <c r="L388" s="79">
        <f>IF($C388&lt;=Entradas!$E$74,"",G388*J388)</f>
        <v>3.2293472489768951E-2</v>
      </c>
      <c r="M388" s="40"/>
    </row>
    <row r="389" spans="2:13" x14ac:dyDescent="0.3">
      <c r="B389" s="39"/>
      <c r="C389" s="75">
        <v>384</v>
      </c>
      <c r="D389" s="111">
        <f>IF($C389&lt;=Entradas!$E$74,"",Observaciones!I389)</f>
        <v>0.9368486446936386</v>
      </c>
      <c r="E389" s="111">
        <f>IF($C389&lt;=Entradas!$E$74,"",Cálculos!AR390)</f>
        <v>1.1734907933273711</v>
      </c>
      <c r="F389" s="79">
        <f>IF($C389&lt;=Entradas!$E$74,"",D389-E389)</f>
        <v>-0.23664214863373245</v>
      </c>
      <c r="G389" s="79">
        <f>IF($C389&lt;=Entradas!$E$74,"",D389-AVERAGE(D:D))</f>
        <v>0.15399702318206065</v>
      </c>
      <c r="H389" s="79">
        <f>IF($C389&lt;=Entradas!$E$74,"",F389^2)</f>
        <v>5.599950650998952E-2</v>
      </c>
      <c r="I389" s="79">
        <f>IF($C389&lt;=Entradas!$E$74,"",G389^2)</f>
        <v>2.3715083148936125E-2</v>
      </c>
      <c r="J389" s="79">
        <f>IF($C389&lt;=Entradas!$E$74,"",E389-AVERAGE(E:E))</f>
        <v>0.34258317363079527</v>
      </c>
      <c r="K389" s="79">
        <f>IF($C389&lt;=Entradas!$E$74,"",J389^2)</f>
        <v>0.11736323085494761</v>
      </c>
      <c r="L389" s="79">
        <f>IF($C389&lt;=Entradas!$E$74,"",G389*J389)</f>
        <v>5.2756788931405486E-2</v>
      </c>
      <c r="M389" s="40"/>
    </row>
    <row r="390" spans="2:13" x14ac:dyDescent="0.3">
      <c r="B390" s="39"/>
      <c r="C390" s="75">
        <v>385</v>
      </c>
      <c r="D390" s="111">
        <f>IF($C390&lt;=Entradas!$E$74,"",Observaciones!I390)</f>
        <v>0.94068375861574172</v>
      </c>
      <c r="E390" s="111">
        <f>IF($C390&lt;=Entradas!$E$74,"",Cálculos!AR391)</f>
        <v>1.1188944211928233</v>
      </c>
      <c r="F390" s="79">
        <f>IF($C390&lt;=Entradas!$E$74,"",D390-E390)</f>
        <v>-0.17821066257708162</v>
      </c>
      <c r="G390" s="79">
        <f>IF($C390&lt;=Entradas!$E$74,"",D390-AVERAGE(D:D))</f>
        <v>0.15783213710416377</v>
      </c>
      <c r="H390" s="79">
        <f>IF($C390&lt;=Entradas!$E$74,"",F390^2)</f>
        <v>3.1759040256162441E-2</v>
      </c>
      <c r="I390" s="79">
        <f>IF($C390&lt;=Entradas!$E$74,"",G390^2)</f>
        <v>2.4910983502867551E-2</v>
      </c>
      <c r="J390" s="79">
        <f>IF($C390&lt;=Entradas!$E$74,"",E390-AVERAGE(E:E))</f>
        <v>0.28798680149624756</v>
      </c>
      <c r="K390" s="79">
        <f>IF($C390&lt;=Entradas!$E$74,"",J390^2)</f>
        <v>8.2936397836039094E-2</v>
      </c>
      <c r="L390" s="79">
        <f>IF($C390&lt;=Entradas!$E$74,"",G390*J390)</f>
        <v>4.5453572337945343E-2</v>
      </c>
      <c r="M390" s="40"/>
    </row>
    <row r="391" spans="2:13" x14ac:dyDescent="0.3">
      <c r="B391" s="39"/>
      <c r="C391" s="75">
        <v>386</v>
      </c>
      <c r="D391" s="111">
        <f>IF($C391&lt;=Entradas!$E$74,"",Observaciones!I391)</f>
        <v>0.9452542866849678</v>
      </c>
      <c r="E391" s="111">
        <f>IF($C391&lt;=Entradas!$E$74,"",Cálculos!AR392)</f>
        <v>1.1493430126713993</v>
      </c>
      <c r="F391" s="79">
        <f>IF($C391&lt;=Entradas!$E$74,"",D391-E391)</f>
        <v>-0.20408872598643146</v>
      </c>
      <c r="G391" s="79">
        <f>IF($C391&lt;=Entradas!$E$74,"",D391-AVERAGE(D:D))</f>
        <v>0.16240266517338986</v>
      </c>
      <c r="H391" s="79">
        <f>IF($C391&lt;=Entradas!$E$74,"",F391^2)</f>
        <v>4.1652208074764704E-2</v>
      </c>
      <c r="I391" s="79">
        <f>IF($C391&lt;=Entradas!$E$74,"",G391^2)</f>
        <v>2.6374625655420175E-2</v>
      </c>
      <c r="J391" s="79">
        <f>IF($C391&lt;=Entradas!$E$74,"",E391-AVERAGE(E:E))</f>
        <v>0.31843539297482348</v>
      </c>
      <c r="K391" s="79">
        <f>IF($C391&lt;=Entradas!$E$74,"",J391^2)</f>
        <v>0.10140109949903026</v>
      </c>
      <c r="L391" s="79">
        <f>IF($C391&lt;=Entradas!$E$74,"",G391*J391)</f>
        <v>5.1714756504647082E-2</v>
      </c>
      <c r="M391" s="40"/>
    </row>
    <row r="392" spans="2:13" x14ac:dyDescent="0.3">
      <c r="B392" s="39"/>
      <c r="C392" s="75">
        <v>387</v>
      </c>
      <c r="D392" s="111">
        <f>IF($C392&lt;=Entradas!$E$74,"",Observaciones!I392)</f>
        <v>0.94785144308436564</v>
      </c>
      <c r="E392" s="111">
        <f>IF($C392&lt;=Entradas!$E$74,"",Cálculos!AR393)</f>
        <v>1.088213130743646</v>
      </c>
      <c r="F392" s="79">
        <f>IF($C392&lt;=Entradas!$E$74,"",D392-E392)</f>
        <v>-0.14036168765928037</v>
      </c>
      <c r="G392" s="79">
        <f>IF($C392&lt;=Entradas!$E$74,"",D392-AVERAGE(D:D))</f>
        <v>0.1649998215727877</v>
      </c>
      <c r="H392" s="79">
        <f>IF($C392&lt;=Entradas!$E$74,"",F392^2)</f>
        <v>1.970140336256138E-2</v>
      </c>
      <c r="I392" s="79">
        <f>IF($C392&lt;=Entradas!$E$74,"",G392^2)</f>
        <v>2.7224941119051778E-2</v>
      </c>
      <c r="J392" s="79">
        <f>IF($C392&lt;=Entradas!$E$74,"",E392-AVERAGE(E:E))</f>
        <v>0.25730551104707022</v>
      </c>
      <c r="K392" s="79">
        <f>IF($C392&lt;=Entradas!$E$74,"",J392^2)</f>
        <v>6.6206126015193975E-2</v>
      </c>
      <c r="L392" s="79">
        <f>IF($C392&lt;=Entradas!$E$74,"",G392*J392)</f>
        <v>4.245536341246154E-2</v>
      </c>
      <c r="M392" s="40"/>
    </row>
    <row r="393" spans="2:13" x14ac:dyDescent="0.3">
      <c r="B393" s="39"/>
      <c r="C393" s="75">
        <v>388</v>
      </c>
      <c r="D393" s="111">
        <f>IF($C393&lt;=Entradas!$E$74,"",Observaciones!I393)</f>
        <v>2.9003443044225752</v>
      </c>
      <c r="E393" s="111">
        <f>IF($C393&lt;=Entradas!$E$74,"",Cálculos!AR394)</f>
        <v>3.6439611208266904</v>
      </c>
      <c r="F393" s="79">
        <f>IF($C393&lt;=Entradas!$E$74,"",D393-E393)</f>
        <v>-0.74361681640411526</v>
      </c>
      <c r="G393" s="79">
        <f>IF($C393&lt;=Entradas!$E$74,"",D393-AVERAGE(D:D))</f>
        <v>2.1174926829109975</v>
      </c>
      <c r="H393" s="79">
        <f>IF($C393&lt;=Entradas!$E$74,"",F393^2)</f>
        <v>0.55296596963899169</v>
      </c>
      <c r="I393" s="79">
        <f>IF($C393&lt;=Entradas!$E$74,"",G393^2)</f>
        <v>4.4837752621816138</v>
      </c>
      <c r="J393" s="79">
        <f>IF($C393&lt;=Entradas!$E$74,"",E393-AVERAGE(E:E))</f>
        <v>2.8130535011301148</v>
      </c>
      <c r="K393" s="79">
        <f>IF($C393&lt;=Entradas!$E$74,"",J393^2)</f>
        <v>7.9132700002203968</v>
      </c>
      <c r="L393" s="79">
        <f>IF($C393&lt;=Entradas!$E$74,"",G393*J393)</f>
        <v>5.9566202052801813</v>
      </c>
      <c r="M393" s="40"/>
    </row>
    <row r="394" spans="2:13" x14ac:dyDescent="0.3">
      <c r="B394" s="39"/>
      <c r="C394" s="75">
        <v>389</v>
      </c>
      <c r="D394" s="111">
        <f>IF($C394&lt;=Entradas!$E$74,"",Observaciones!I394)</f>
        <v>0.96642155793051931</v>
      </c>
      <c r="E394" s="111">
        <f>IF($C394&lt;=Entradas!$E$74,"",Cálculos!AR395)</f>
        <v>1.1524544551649176</v>
      </c>
      <c r="F394" s="79">
        <f>IF($C394&lt;=Entradas!$E$74,"",D394-E394)</f>
        <v>-0.18603289723439831</v>
      </c>
      <c r="G394" s="79">
        <f>IF($C394&lt;=Entradas!$E$74,"",D394-AVERAGE(D:D))</f>
        <v>0.18356993641894137</v>
      </c>
      <c r="H394" s="79">
        <f>IF($C394&lt;=Entradas!$E$74,"",F394^2)</f>
        <v>3.4608238853424199E-2</v>
      </c>
      <c r="I394" s="79">
        <f>IF($C394&lt;=Entradas!$E$74,"",G394^2)</f>
        <v>3.369792155685418E-2</v>
      </c>
      <c r="J394" s="79">
        <f>IF($C394&lt;=Entradas!$E$74,"",E394-AVERAGE(E:E))</f>
        <v>0.32154683546834184</v>
      </c>
      <c r="K394" s="79">
        <f>IF($C394&lt;=Entradas!$E$74,"",J394^2)</f>
        <v>0.10339236739970489</v>
      </c>
      <c r="L394" s="79">
        <f>IF($C394&lt;=Entradas!$E$74,"",G394*J394)</f>
        <v>5.9026332142635314E-2</v>
      </c>
      <c r="M394" s="40"/>
    </row>
    <row r="395" spans="2:13" x14ac:dyDescent="0.3">
      <c r="B395" s="39"/>
      <c r="C395" s="75">
        <v>390</v>
      </c>
      <c r="D395" s="111">
        <f>IF($C395&lt;=Entradas!$E$74,"",Observaciones!I395)</f>
        <v>0.96920014808726296</v>
      </c>
      <c r="E395" s="111">
        <f>IF($C395&lt;=Entradas!$E$74,"",Cálculos!AR396)</f>
        <v>1.1251174581858241</v>
      </c>
      <c r="F395" s="79">
        <f>IF($C395&lt;=Entradas!$E$74,"",D395-E395)</f>
        <v>-0.15591731009856113</v>
      </c>
      <c r="G395" s="79">
        <f>IF($C395&lt;=Entradas!$E$74,"",D395-AVERAGE(D:D))</f>
        <v>0.18634852657568501</v>
      </c>
      <c r="H395" s="79">
        <f>IF($C395&lt;=Entradas!$E$74,"",F395^2)</f>
        <v>2.4310207588370873E-2</v>
      </c>
      <c r="I395" s="79">
        <f>IF($C395&lt;=Entradas!$E$74,"",G395^2)</f>
        <v>3.4725773356928787E-2</v>
      </c>
      <c r="J395" s="79">
        <f>IF($C395&lt;=Entradas!$E$74,"",E395-AVERAGE(E:E))</f>
        <v>0.29420983848924831</v>
      </c>
      <c r="K395" s="79">
        <f>IF($C395&lt;=Entradas!$E$74,"",J395^2)</f>
        <v>8.655942906386957E-2</v>
      </c>
      <c r="L395" s="79">
        <f>IF($C395&lt;=Entradas!$E$74,"",G395*J395)</f>
        <v>5.4825569906541687E-2</v>
      </c>
      <c r="M395" s="40"/>
    </row>
    <row r="396" spans="2:13" x14ac:dyDescent="0.3">
      <c r="B396" s="39"/>
      <c r="C396" s="75">
        <v>391</v>
      </c>
      <c r="D396" s="111">
        <f>IF($C396&lt;=Entradas!$E$74,"",Observaciones!I396)</f>
        <v>0.97217805225851139</v>
      </c>
      <c r="E396" s="111">
        <f>IF($C396&lt;=Entradas!$E$74,"",Cálculos!AR397)</f>
        <v>1.1357168196380918</v>
      </c>
      <c r="F396" s="79">
        <f>IF($C396&lt;=Entradas!$E$74,"",D396-E396)</f>
        <v>-0.1635387673795804</v>
      </c>
      <c r="G396" s="79">
        <f>IF($C396&lt;=Entradas!$E$74,"",D396-AVERAGE(D:D))</f>
        <v>0.18932643074693345</v>
      </c>
      <c r="H396" s="79">
        <f>IF($C396&lt;=Entradas!$E$74,"",F396^2)</f>
        <v>2.674492843603251E-2</v>
      </c>
      <c r="I396" s="79">
        <f>IF($C396&lt;=Entradas!$E$74,"",G396^2)</f>
        <v>3.584449737937339E-2</v>
      </c>
      <c r="J396" s="79">
        <f>IF($C396&lt;=Entradas!$E$74,"",E396-AVERAGE(E:E))</f>
        <v>0.30480919994151601</v>
      </c>
      <c r="K396" s="79">
        <f>IF($C396&lt;=Entradas!$E$74,"",J396^2)</f>
        <v>9.2908648368987087E-2</v>
      </c>
      <c r="L396" s="79">
        <f>IF($C396&lt;=Entradas!$E$74,"",G396*J396)</f>
        <v>5.7708437883755619E-2</v>
      </c>
      <c r="M396" s="40"/>
    </row>
    <row r="397" spans="2:13" x14ac:dyDescent="0.3">
      <c r="B397" s="39"/>
      <c r="C397" s="75">
        <v>392</v>
      </c>
      <c r="D397" s="111">
        <f>IF($C397&lt;=Entradas!$E$74,"",Observaciones!I397)</f>
        <v>0.97412645915117291</v>
      </c>
      <c r="E397" s="111">
        <f>IF($C397&lt;=Entradas!$E$74,"",Cálculos!AR398)</f>
        <v>1.1060282151596317</v>
      </c>
      <c r="F397" s="79">
        <f>IF($C397&lt;=Entradas!$E$74,"",D397-E397)</f>
        <v>-0.13190175600845877</v>
      </c>
      <c r="G397" s="79">
        <f>IF($C397&lt;=Entradas!$E$74,"",D397-AVERAGE(D:D))</f>
        <v>0.19127483763959496</v>
      </c>
      <c r="H397" s="79">
        <f>IF($C397&lt;=Entradas!$E$74,"",F397^2)</f>
        <v>1.739807323811499E-2</v>
      </c>
      <c r="I397" s="79">
        <f>IF($C397&lt;=Entradas!$E$74,"",G397^2)</f>
        <v>3.6586063514053413E-2</v>
      </c>
      <c r="J397" s="79">
        <f>IF($C397&lt;=Entradas!$E$74,"",E397-AVERAGE(E:E))</f>
        <v>0.27512059546305589</v>
      </c>
      <c r="K397" s="79">
        <f>IF($C397&lt;=Entradas!$E$74,"",J397^2)</f>
        <v>7.5691342047946447E-2</v>
      </c>
      <c r="L397" s="79">
        <f>IF($C397&lt;=Entradas!$E$74,"",G397*J397)</f>
        <v>5.2623647228504704E-2</v>
      </c>
      <c r="M397" s="40"/>
    </row>
    <row r="398" spans="2:13" x14ac:dyDescent="0.3">
      <c r="B398" s="39"/>
      <c r="C398" s="75">
        <v>393</v>
      </c>
      <c r="D398" s="111">
        <f>IF($C398&lt;=Entradas!$E$74,"",Observaciones!I398)</f>
        <v>0.97511677178961997</v>
      </c>
      <c r="E398" s="111">
        <f>IF($C398&lt;=Entradas!$E$74,"",Cálculos!AR399)</f>
        <v>1.0779674733996718</v>
      </c>
      <c r="F398" s="79">
        <f>IF($C398&lt;=Entradas!$E$74,"",D398-E398)</f>
        <v>-0.10285070161005183</v>
      </c>
      <c r="G398" s="79">
        <f>IF($C398&lt;=Entradas!$E$74,"",D398-AVERAGE(D:D))</f>
        <v>0.19226515027804203</v>
      </c>
      <c r="H398" s="79">
        <f>IF($C398&lt;=Entradas!$E$74,"",F398^2)</f>
        <v>1.0578266821679918E-2</v>
      </c>
      <c r="I398" s="79">
        <f>IF($C398&lt;=Entradas!$E$74,"",G398^2)</f>
        <v>3.6965888011438082E-2</v>
      </c>
      <c r="J398" s="79">
        <f>IF($C398&lt;=Entradas!$E$74,"",E398-AVERAGE(E:E))</f>
        <v>0.24705985370309602</v>
      </c>
      <c r="K398" s="79">
        <f>IF($C398&lt;=Entradas!$E$74,"",J398^2)</f>
        <v>6.1038571311795208E-2</v>
      </c>
      <c r="L398" s="79">
        <f>IF($C398&lt;=Entradas!$E$74,"",G398*J398)</f>
        <v>4.7500999899896833E-2</v>
      </c>
      <c r="M398" s="40"/>
    </row>
    <row r="399" spans="2:13" x14ac:dyDescent="0.3">
      <c r="B399" s="39"/>
      <c r="C399" s="75">
        <v>394</v>
      </c>
      <c r="D399" s="111">
        <f>IF($C399&lt;=Entradas!$E$74,"",Observaciones!I399)</f>
        <v>0.97570962148594531</v>
      </c>
      <c r="E399" s="111">
        <f>IF($C399&lt;=Entradas!$E$74,"",Cálculos!AR400)</f>
        <v>1.0657549278683258</v>
      </c>
      <c r="F399" s="79">
        <f>IF($C399&lt;=Entradas!$E$74,"",D399-E399)</f>
        <v>-9.0045306382380508E-2</v>
      </c>
      <c r="G399" s="79">
        <f>IF($C399&lt;=Entradas!$E$74,"",D399-AVERAGE(D:D))</f>
        <v>0.19285799997436737</v>
      </c>
      <c r="H399" s="79">
        <f>IF($C399&lt;=Entradas!$E$74,"",F399^2)</f>
        <v>8.1081572014967754E-3</v>
      </c>
      <c r="I399" s="79">
        <f>IF($C399&lt;=Entradas!$E$74,"",G399^2)</f>
        <v>3.7194208154113083E-2</v>
      </c>
      <c r="J399" s="79">
        <f>IF($C399&lt;=Entradas!$E$74,"",E399-AVERAGE(E:E))</f>
        <v>0.23484730817175004</v>
      </c>
      <c r="K399" s="79">
        <f>IF($C399&lt;=Entradas!$E$74,"",J399^2)</f>
        <v>5.5153258155516929E-2</v>
      </c>
      <c r="L399" s="79">
        <f>IF($C399&lt;=Entradas!$E$74,"",G399*J399)</f>
        <v>4.5292182153367611E-2</v>
      </c>
      <c r="M399" s="40"/>
    </row>
    <row r="400" spans="2:13" x14ac:dyDescent="0.3">
      <c r="B400" s="39"/>
      <c r="C400" s="75">
        <v>395</v>
      </c>
      <c r="D400" s="111">
        <f>IF($C400&lt;=Entradas!$E$74,"",Observaciones!I400)</f>
        <v>0.97728961166030259</v>
      </c>
      <c r="E400" s="111">
        <f>IF($C400&lt;=Entradas!$E$74,"",Cálculos!AR401)</f>
        <v>1.0995035911456192</v>
      </c>
      <c r="F400" s="79">
        <f>IF($C400&lt;=Entradas!$E$74,"",D400-E400)</f>
        <v>-0.12221397948531665</v>
      </c>
      <c r="G400" s="79">
        <f>IF($C400&lt;=Entradas!$E$74,"",D400-AVERAGE(D:D))</f>
        <v>0.19443799014872465</v>
      </c>
      <c r="H400" s="79">
        <f>IF($C400&lt;=Entradas!$E$74,"",F400^2)</f>
        <v>1.4936256781637399E-2</v>
      </c>
      <c r="I400" s="79">
        <f>IF($C400&lt;=Entradas!$E$74,"",G400^2)</f>
        <v>3.7806132013075547E-2</v>
      </c>
      <c r="J400" s="79">
        <f>IF($C400&lt;=Entradas!$E$74,"",E400-AVERAGE(E:E))</f>
        <v>0.26859597144904346</v>
      </c>
      <c r="K400" s="79">
        <f>IF($C400&lt;=Entradas!$E$74,"",J400^2)</f>
        <v>7.2143795878655367E-2</v>
      </c>
      <c r="L400" s="79">
        <f>IF($C400&lt;=Entradas!$E$74,"",G400*J400)</f>
        <v>5.2225260850596242E-2</v>
      </c>
      <c r="M400" s="40"/>
    </row>
    <row r="401" spans="2:13" x14ac:dyDescent="0.3">
      <c r="B401" s="39"/>
      <c r="C401" s="75">
        <v>396</v>
      </c>
      <c r="D401" s="111">
        <f>IF($C401&lt;=Entradas!$E$74,"",Observaciones!I401)</f>
        <v>0.97843217465731191</v>
      </c>
      <c r="E401" s="111">
        <f>IF($C401&lt;=Entradas!$E$74,"",Cálculos!AR402)</f>
        <v>1.0834618171181167</v>
      </c>
      <c r="F401" s="79">
        <f>IF($C401&lt;=Entradas!$E$74,"",D401-E401)</f>
        <v>-0.10502964246080482</v>
      </c>
      <c r="G401" s="79">
        <f>IF($C401&lt;=Entradas!$E$74,"",D401-AVERAGE(D:D))</f>
        <v>0.19558055314573397</v>
      </c>
      <c r="H401" s="79">
        <f>IF($C401&lt;=Entradas!$E$74,"",F401^2)</f>
        <v>1.1031225795444494E-2</v>
      </c>
      <c r="I401" s="79">
        <f>IF($C401&lt;=Entradas!$E$74,"",G401^2)</f>
        <v>3.8251752768791274E-2</v>
      </c>
      <c r="J401" s="79">
        <f>IF($C401&lt;=Entradas!$E$74,"",E401-AVERAGE(E:E))</f>
        <v>0.25255419742154095</v>
      </c>
      <c r="K401" s="79">
        <f>IF($C401&lt;=Entradas!$E$74,"",J401^2)</f>
        <v>6.3783622635238679E-2</v>
      </c>
      <c r="L401" s="79">
        <f>IF($C401&lt;=Entradas!$E$74,"",G401*J401)</f>
        <v>4.9394689630981876E-2</v>
      </c>
      <c r="M401" s="40"/>
    </row>
    <row r="402" spans="2:13" x14ac:dyDescent="0.3">
      <c r="B402" s="39"/>
      <c r="C402" s="75">
        <v>397</v>
      </c>
      <c r="D402" s="111">
        <f>IF($C402&lt;=Entradas!$E$74,"",Observaciones!I402)</f>
        <v>0.97904930894569686</v>
      </c>
      <c r="E402" s="111">
        <f>IF($C402&lt;=Entradas!$E$74,"",Cálculos!AR403)</f>
        <v>1.0675310377755249</v>
      </c>
      <c r="F402" s="79">
        <f>IF($C402&lt;=Entradas!$E$74,"",D402-E402)</f>
        <v>-8.8481728829828077E-2</v>
      </c>
      <c r="G402" s="79">
        <f>IF($C402&lt;=Entradas!$E$74,"",D402-AVERAGE(D:D))</f>
        <v>0.19619768743411892</v>
      </c>
      <c r="H402" s="79">
        <f>IF($C402&lt;=Entradas!$E$74,"",F402^2)</f>
        <v>7.8290163367152298E-3</v>
      </c>
      <c r="I402" s="79">
        <f>IF($C402&lt;=Entradas!$E$74,"",G402^2)</f>
        <v>3.8493532554496224E-2</v>
      </c>
      <c r="J402" s="79">
        <f>IF($C402&lt;=Entradas!$E$74,"",E402-AVERAGE(E:E))</f>
        <v>0.23662341807894915</v>
      </c>
      <c r="K402" s="79">
        <f>IF($C402&lt;=Entradas!$E$74,"",J402^2)</f>
        <v>5.5990641983365161E-2</v>
      </c>
      <c r="L402" s="79">
        <f>IF($C402&lt;=Entradas!$E$74,"",G402*J402)</f>
        <v>4.6424967419846509E-2</v>
      </c>
      <c r="M402" s="40"/>
    </row>
    <row r="403" spans="2:13" x14ac:dyDescent="0.3">
      <c r="B403" s="39"/>
      <c r="C403" s="75">
        <v>398</v>
      </c>
      <c r="D403" s="111">
        <f>IF($C403&lt;=Entradas!$E$74,"",Observaciones!I403)</f>
        <v>0.97938005489074698</v>
      </c>
      <c r="E403" s="111">
        <f>IF($C403&lt;=Entradas!$E$74,"",Cálculos!AR404)</f>
        <v>1.0580573203964618</v>
      </c>
      <c r="F403" s="79">
        <f>IF($C403&lt;=Entradas!$E$74,"",D403-E403)</f>
        <v>-7.8677265505714855E-2</v>
      </c>
      <c r="G403" s="79">
        <f>IF($C403&lt;=Entradas!$E$74,"",D403-AVERAGE(D:D))</f>
        <v>0.19652843337916903</v>
      </c>
      <c r="H403" s="79">
        <f>IF($C403&lt;=Entradas!$E$74,"",F403^2)</f>
        <v>6.1901121074567486E-3</v>
      </c>
      <c r="I403" s="79">
        <f>IF($C403&lt;=Entradas!$E$74,"",G403^2)</f>
        <v>3.8623425126470483E-2</v>
      </c>
      <c r="J403" s="79">
        <f>IF($C403&lt;=Entradas!$E$74,"",E403-AVERAGE(E:E))</f>
        <v>0.22714970069988605</v>
      </c>
      <c r="K403" s="79">
        <f>IF($C403&lt;=Entradas!$E$74,"",J403^2)</f>
        <v>5.1596986528047811E-2</v>
      </c>
      <c r="L403" s="79">
        <f>IF($C403&lt;=Entradas!$E$74,"",G403*J403)</f>
        <v>4.4641374821095738E-2</v>
      </c>
      <c r="M403" s="40"/>
    </row>
    <row r="404" spans="2:13" x14ac:dyDescent="0.3">
      <c r="B404" s="39"/>
      <c r="C404" s="75">
        <v>399</v>
      </c>
      <c r="D404" s="111">
        <f>IF($C404&lt;=Entradas!$E$74,"",Observaciones!I404)</f>
        <v>0.97879863202458151</v>
      </c>
      <c r="E404" s="111">
        <f>IF($C404&lt;=Entradas!$E$74,"",Cálculos!AR405)</f>
        <v>1.0286019497417218</v>
      </c>
      <c r="F404" s="79">
        <f>IF($C404&lt;=Entradas!$E$74,"",D404-E404)</f>
        <v>-4.9803317717140305E-2</v>
      </c>
      <c r="G404" s="79">
        <f>IF($C404&lt;=Entradas!$E$74,"",D404-AVERAGE(D:D))</f>
        <v>0.19594701051300356</v>
      </c>
      <c r="H404" s="79">
        <f>IF($C404&lt;=Entradas!$E$74,"",F404^2)</f>
        <v>2.4803704556344212E-3</v>
      </c>
      <c r="I404" s="79">
        <f>IF($C404&lt;=Entradas!$E$74,"",G404^2)</f>
        <v>3.8395230928983129E-2</v>
      </c>
      <c r="J404" s="79">
        <f>IF($C404&lt;=Entradas!$E$74,"",E404-AVERAGE(E:E))</f>
        <v>0.19769433004514603</v>
      </c>
      <c r="K404" s="79">
        <f>IF($C404&lt;=Entradas!$E$74,"",J404^2)</f>
        <v>3.9083048131999129E-2</v>
      </c>
      <c r="L404" s="79">
        <f>IF($C404&lt;=Entradas!$E$74,"",G404*J404)</f>
        <v>3.8737612967717425E-2</v>
      </c>
      <c r="M404" s="40"/>
    </row>
    <row r="405" spans="2:13" x14ac:dyDescent="0.3">
      <c r="B405" s="39"/>
      <c r="C405" s="75">
        <v>400</v>
      </c>
      <c r="D405" s="111">
        <f>IF($C405&lt;=Entradas!$E$74,"",Observaciones!I405)</f>
        <v>0.97831425306794406</v>
      </c>
      <c r="E405" s="111">
        <f>IF($C405&lt;=Entradas!$E$74,"",Cálculos!AR406)</f>
        <v>1.0290550902025004</v>
      </c>
      <c r="F405" s="79">
        <f>IF($C405&lt;=Entradas!$E$74,"",D405-E405)</f>
        <v>-5.0740837134556349E-2</v>
      </c>
      <c r="G405" s="79">
        <f>IF($C405&lt;=Entradas!$E$74,"",D405-AVERAGE(D:D))</f>
        <v>0.19546263155636612</v>
      </c>
      <c r="H405" s="79">
        <f>IF($C405&lt;=Entradas!$E$74,"",F405^2)</f>
        <v>2.5746325531155728E-3</v>
      </c>
      <c r="I405" s="79">
        <f>IF($C405&lt;=Entradas!$E$74,"",G405^2)</f>
        <v>3.8205640334939735E-2</v>
      </c>
      <c r="J405" s="79">
        <f>IF($C405&lt;=Entradas!$E$74,"",E405-AVERAGE(E:E))</f>
        <v>0.19814747050592463</v>
      </c>
      <c r="K405" s="79">
        <f>IF($C405&lt;=Entradas!$E$74,"",J405^2)</f>
        <v>3.9262420067896271E-2</v>
      </c>
      <c r="L405" s="79">
        <f>IF($C405&lt;=Entradas!$E$74,"",G405*J405)</f>
        <v>3.8730426021325468E-2</v>
      </c>
      <c r="M405" s="40"/>
    </row>
    <row r="406" spans="2:13" x14ac:dyDescent="0.3">
      <c r="B406" s="39"/>
      <c r="C406" s="75">
        <v>401</v>
      </c>
      <c r="D406" s="111">
        <f>IF($C406&lt;=Entradas!$E$74,"",Observaciones!I406)</f>
        <v>0.97695186084766872</v>
      </c>
      <c r="E406" s="111">
        <f>IF($C406&lt;=Entradas!$E$74,"",Cálculos!AR407)</f>
        <v>0.99977114361405839</v>
      </c>
      <c r="F406" s="79">
        <f>IF($C406&lt;=Entradas!$E$74,"",D406-E406)</f>
        <v>-2.281928276638967E-2</v>
      </c>
      <c r="G406" s="79">
        <f>IF($C406&lt;=Entradas!$E$74,"",D406-AVERAGE(D:D))</f>
        <v>0.19410023933609077</v>
      </c>
      <c r="H406" s="79">
        <f>IF($C406&lt;=Entradas!$E$74,"",F406^2)</f>
        <v>5.2071966597244863E-4</v>
      </c>
      <c r="I406" s="79">
        <f>IF($C406&lt;=Entradas!$E$74,"",G406^2)</f>
        <v>3.7674902910327719E-2</v>
      </c>
      <c r="J406" s="79">
        <f>IF($C406&lt;=Entradas!$E$74,"",E406-AVERAGE(E:E))</f>
        <v>0.16886352391748261</v>
      </c>
      <c r="K406" s="79">
        <f>IF($C406&lt;=Entradas!$E$74,"",J406^2)</f>
        <v>2.8514889709830221E-2</v>
      </c>
      <c r="L406" s="79">
        <f>IF($C406&lt;=Entradas!$E$74,"",G406*J406)</f>
        <v>3.2776450407519066E-2</v>
      </c>
      <c r="M406" s="40"/>
    </row>
    <row r="407" spans="2:13" x14ac:dyDescent="0.3">
      <c r="B407" s="39"/>
      <c r="C407" s="75">
        <v>402</v>
      </c>
      <c r="D407" s="111">
        <f>IF($C407&lt;=Entradas!$E$74,"",Observaciones!I407)</f>
        <v>0.97474491431754573</v>
      </c>
      <c r="E407" s="111">
        <f>IF($C407&lt;=Entradas!$E$74,"",Cálculos!AR408)</f>
        <v>0.97118991450772607</v>
      </c>
      <c r="F407" s="79">
        <f>IF($C407&lt;=Entradas!$E$74,"",D407-E407)</f>
        <v>3.5549998098196589E-3</v>
      </c>
      <c r="G407" s="79">
        <f>IF($C407&lt;=Entradas!$E$74,"",D407-AVERAGE(D:D))</f>
        <v>0.19189329280596779</v>
      </c>
      <c r="H407" s="79">
        <f>IF($C407&lt;=Entradas!$E$74,"",F407^2)</f>
        <v>1.2638023647817811E-5</v>
      </c>
      <c r="I407" s="79">
        <f>IF($C407&lt;=Entradas!$E$74,"",G407^2)</f>
        <v>3.682303582391689E-2</v>
      </c>
      <c r="J407" s="79">
        <f>IF($C407&lt;=Entradas!$E$74,"",E407-AVERAGE(E:E))</f>
        <v>0.14028229481115029</v>
      </c>
      <c r="K407" s="79">
        <f>IF($C407&lt;=Entradas!$E$74,"",J407^2)</f>
        <v>1.9679122237482482E-2</v>
      </c>
      <c r="L407" s="79">
        <f>IF($C407&lt;=Entradas!$E$74,"",G407*J407)</f>
        <v>2.6919231473689159E-2</v>
      </c>
      <c r="M407" s="40"/>
    </row>
    <row r="408" spans="2:13" x14ac:dyDescent="0.3">
      <c r="B408" s="39"/>
      <c r="C408" s="75">
        <v>403</v>
      </c>
      <c r="D408" s="111">
        <f>IF($C408&lt;=Entradas!$E$74,"",Observaciones!I408)</f>
        <v>0.9863353621729527</v>
      </c>
      <c r="E408" s="111">
        <f>IF($C408&lt;=Entradas!$E$74,"",Cálculos!AR409)</f>
        <v>1.4260113943926103</v>
      </c>
      <c r="F408" s="79">
        <f>IF($C408&lt;=Entradas!$E$74,"",D408-E408)</f>
        <v>-0.43967603221965756</v>
      </c>
      <c r="G408" s="79">
        <f>IF($C408&lt;=Entradas!$E$74,"",D408-AVERAGE(D:D))</f>
        <v>0.20348374066137476</v>
      </c>
      <c r="H408" s="79">
        <f>IF($C408&lt;=Entradas!$E$74,"",F408^2)</f>
        <v>0.19331501330842135</v>
      </c>
      <c r="I408" s="79">
        <f>IF($C408&lt;=Entradas!$E$74,"",G408^2)</f>
        <v>4.1405632713545616E-2</v>
      </c>
      <c r="J408" s="79">
        <f>IF($C408&lt;=Entradas!$E$74,"",E408-AVERAGE(E:E))</f>
        <v>0.59510377469603448</v>
      </c>
      <c r="K408" s="79">
        <f>IF($C408&lt;=Entradas!$E$74,"",J408^2)</f>
        <v>0.35414850265746856</v>
      </c>
      <c r="L408" s="79">
        <f>IF($C408&lt;=Entradas!$E$74,"",G408*J408)</f>
        <v>0.12109394215685307</v>
      </c>
      <c r="M408" s="40"/>
    </row>
    <row r="409" spans="2:13" x14ac:dyDescent="0.3">
      <c r="B409" s="39"/>
      <c r="C409" s="75">
        <v>404</v>
      </c>
      <c r="D409" s="111">
        <f>IF($C409&lt;=Entradas!$E$74,"",Observaciones!I409)</f>
        <v>0.985730905268144</v>
      </c>
      <c r="E409" s="111">
        <f>IF($C409&lt;=Entradas!$E$74,"",Cálculos!AR410)</f>
        <v>1.0352219278451498</v>
      </c>
      <c r="F409" s="79">
        <f>IF($C409&lt;=Entradas!$E$74,"",D409-E409)</f>
        <v>-4.9491022577005772E-2</v>
      </c>
      <c r="G409" s="79">
        <f>IF($C409&lt;=Entradas!$E$74,"",D409-AVERAGE(D:D))</f>
        <v>0.20287928375656605</v>
      </c>
      <c r="H409" s="79">
        <f>IF($C409&lt;=Entradas!$E$74,"",F409^2)</f>
        <v>2.4493613157176952E-3</v>
      </c>
      <c r="I409" s="79">
        <f>IF($C409&lt;=Entradas!$E$74,"",G409^2)</f>
        <v>4.1160003777577246E-2</v>
      </c>
      <c r="J409" s="79">
        <f>IF($C409&lt;=Entradas!$E$74,"",E409-AVERAGE(E:E))</f>
        <v>0.20431430814857399</v>
      </c>
      <c r="K409" s="79">
        <f>IF($C409&lt;=Entradas!$E$74,"",J409^2)</f>
        <v>4.174433651423045E-2</v>
      </c>
      <c r="L409" s="79">
        <f>IF($C409&lt;=Entradas!$E$74,"",G409*J409)</f>
        <v>4.1451140498401019E-2</v>
      </c>
      <c r="M409" s="40"/>
    </row>
    <row r="410" spans="2:13" x14ac:dyDescent="0.3">
      <c r="B410" s="39"/>
      <c r="C410" s="75">
        <v>405</v>
      </c>
      <c r="D410" s="111">
        <f>IF($C410&lt;=Entradas!$E$74,"",Observaciones!I410)</f>
        <v>0.98485668224762546</v>
      </c>
      <c r="E410" s="111">
        <f>IF($C410&lt;=Entradas!$E$74,"",Cálculos!AR411)</f>
        <v>1.0243139837478419</v>
      </c>
      <c r="F410" s="79">
        <f>IF($C410&lt;=Entradas!$E$74,"",D410-E410)</f>
        <v>-3.9457301500216424E-2</v>
      </c>
      <c r="G410" s="79">
        <f>IF($C410&lt;=Entradas!$E$74,"",D410-AVERAGE(D:D))</f>
        <v>0.20200506073604751</v>
      </c>
      <c r="H410" s="79">
        <f>IF($C410&lt;=Entradas!$E$74,"",F410^2)</f>
        <v>1.5568786416789813E-3</v>
      </c>
      <c r="I410" s="79">
        <f>IF($C410&lt;=Entradas!$E$74,"",G410^2)</f>
        <v>4.0806044562974243E-2</v>
      </c>
      <c r="J410" s="79">
        <f>IF($C410&lt;=Entradas!$E$74,"",E410-AVERAGE(E:E))</f>
        <v>0.1934063640512661</v>
      </c>
      <c r="K410" s="79">
        <f>IF($C410&lt;=Entradas!$E$74,"",J410^2)</f>
        <v>3.7406021655530877E-2</v>
      </c>
      <c r="L410" s="79">
        <f>IF($C410&lt;=Entradas!$E$74,"",G410*J410)</f>
        <v>3.9069064316914127E-2</v>
      </c>
      <c r="M410" s="40"/>
    </row>
    <row r="411" spans="2:13" x14ac:dyDescent="0.3">
      <c r="B411" s="39"/>
      <c r="C411" s="75">
        <v>406</v>
      </c>
      <c r="D411" s="111">
        <f>IF($C411&lt;=Entradas!$E$74,"",Observaciones!I411)</f>
        <v>3.6446997562800254</v>
      </c>
      <c r="E411" s="111">
        <f>IF($C411&lt;=Entradas!$E$74,"",Cálculos!AR412)</f>
        <v>4.4111679937136259</v>
      </c>
      <c r="F411" s="79">
        <f>IF($C411&lt;=Entradas!$E$74,"",D411-E411)</f>
        <v>-0.76646823743360049</v>
      </c>
      <c r="G411" s="79">
        <f>IF($C411&lt;=Entradas!$E$74,"",D411-AVERAGE(D:D))</f>
        <v>2.8618481347684472</v>
      </c>
      <c r="H411" s="79">
        <f>IF($C411&lt;=Entradas!$E$74,"",F411^2)</f>
        <v>0.58747355899457021</v>
      </c>
      <c r="I411" s="79">
        <f>IF($C411&lt;=Entradas!$E$74,"",G411^2)</f>
        <v>8.1901747464776413</v>
      </c>
      <c r="J411" s="79">
        <f>IF($C411&lt;=Entradas!$E$74,"",E411-AVERAGE(E:E))</f>
        <v>3.5802603740170502</v>
      </c>
      <c r="K411" s="79">
        <f>IF($C411&lt;=Entradas!$E$74,"",J411^2)</f>
        <v>12.818264345756708</v>
      </c>
      <c r="L411" s="79">
        <f>IF($C411&lt;=Entradas!$E$74,"",G411*J411)</f>
        <v>10.246161473366078</v>
      </c>
      <c r="M411" s="40"/>
    </row>
    <row r="412" spans="2:13" x14ac:dyDescent="0.3">
      <c r="B412" s="39"/>
      <c r="C412" s="75">
        <v>407</v>
      </c>
      <c r="D412" s="111">
        <f>IF($C412&lt;=Entradas!$E$74,"",Observaciones!I412)</f>
        <v>1.0010754661941275</v>
      </c>
      <c r="E412" s="111">
        <f>IF($C412&lt;=Entradas!$E$74,"",Cálculos!AR413)</f>
        <v>1.1303302943995301</v>
      </c>
      <c r="F412" s="79">
        <f>IF($C412&lt;=Entradas!$E$74,"",D412-E412)</f>
        <v>-0.12925482820540268</v>
      </c>
      <c r="G412" s="79">
        <f>IF($C412&lt;=Entradas!$E$74,"",D412-AVERAGE(D:D))</f>
        <v>0.21822384468254952</v>
      </c>
      <c r="H412" s="79">
        <f>IF($C412&lt;=Entradas!$E$74,"",F412^2)</f>
        <v>1.6706810614408162E-2</v>
      </c>
      <c r="I412" s="79">
        <f>IF($C412&lt;=Entradas!$E$74,"",G412^2)</f>
        <v>4.7621646388033498E-2</v>
      </c>
      <c r="J412" s="79">
        <f>IF($C412&lt;=Entradas!$E$74,"",E412-AVERAGE(E:E))</f>
        <v>0.29942267470295436</v>
      </c>
      <c r="K412" s="79">
        <f>IF($C412&lt;=Entradas!$E$74,"",J412^2)</f>
        <v>8.9653938126271232E-2</v>
      </c>
      <c r="L412" s="79">
        <f>IF($C412&lt;=Entradas!$E$74,"",G412*J412)</f>
        <v>6.5341167258811061E-2</v>
      </c>
      <c r="M412" s="40"/>
    </row>
    <row r="413" spans="2:13" x14ac:dyDescent="0.3">
      <c r="B413" s="39"/>
      <c r="C413" s="75">
        <v>408</v>
      </c>
      <c r="D413" s="111">
        <f>IF($C413&lt;=Entradas!$E$74,"",Observaciones!I413)</f>
        <v>1.0026552322127062</v>
      </c>
      <c r="E413" s="111">
        <f>IF($C413&lt;=Entradas!$E$74,"",Cálculos!AR414)</f>
        <v>1.1185064359437908</v>
      </c>
      <c r="F413" s="79">
        <f>IF($C413&lt;=Entradas!$E$74,"",D413-E413)</f>
        <v>-0.1158512037310846</v>
      </c>
      <c r="G413" s="79">
        <f>IF($C413&lt;=Entradas!$E$74,"",D413-AVERAGE(D:D))</f>
        <v>0.2198036107011283</v>
      </c>
      <c r="H413" s="79">
        <f>IF($C413&lt;=Entradas!$E$74,"",F413^2)</f>
        <v>1.3421501405941269E-2</v>
      </c>
      <c r="I413" s="79">
        <f>IF($C413&lt;=Entradas!$E$74,"",G413^2)</f>
        <v>4.8313627277253163E-2</v>
      </c>
      <c r="J413" s="79">
        <f>IF($C413&lt;=Entradas!$E$74,"",E413-AVERAGE(E:E))</f>
        <v>0.28759881624721506</v>
      </c>
      <c r="K413" s="79">
        <f>IF($C413&lt;=Entradas!$E$74,"",J413^2)</f>
        <v>8.271307910679937E-2</v>
      </c>
      <c r="L413" s="79">
        <f>IF($C413&lt;=Entradas!$E$74,"",G413*J413)</f>
        <v>6.3215258244508188E-2</v>
      </c>
      <c r="M413" s="40"/>
    </row>
    <row r="414" spans="2:13" x14ac:dyDescent="0.3">
      <c r="B414" s="39"/>
      <c r="C414" s="75">
        <v>409</v>
      </c>
      <c r="D414" s="111">
        <f>IF($C414&lt;=Entradas!$E$74,"",Observaciones!I414)</f>
        <v>1.003476629582901</v>
      </c>
      <c r="E414" s="111">
        <f>IF($C414&lt;=Entradas!$E$74,"",Cálculos!AR415)</f>
        <v>1.0963724920008653</v>
      </c>
      <c r="F414" s="79">
        <f>IF($C414&lt;=Entradas!$E$74,"",D414-E414)</f>
        <v>-9.2895862417964326E-2</v>
      </c>
      <c r="G414" s="79">
        <f>IF($C414&lt;=Entradas!$E$74,"",D414-AVERAGE(D:D))</f>
        <v>0.22062500807132301</v>
      </c>
      <c r="H414" s="79">
        <f>IF($C414&lt;=Entradas!$E$74,"",F414^2)</f>
        <v>8.6296412543773564E-3</v>
      </c>
      <c r="I414" s="79">
        <f>IF($C414&lt;=Entradas!$E$74,"",G414^2)</f>
        <v>4.8675394186471342E-2</v>
      </c>
      <c r="J414" s="79">
        <f>IF($C414&lt;=Entradas!$E$74,"",E414-AVERAGE(E:E))</f>
        <v>0.2654648723042895</v>
      </c>
      <c r="K414" s="79">
        <f>IF($C414&lt;=Entradas!$E$74,"",J414^2)</f>
        <v>7.0471598427532728E-2</v>
      </c>
      <c r="L414" s="79">
        <f>IF($C414&lt;=Entradas!$E$74,"",G414*J414)</f>
        <v>5.8568189594786602E-2</v>
      </c>
      <c r="M414" s="40"/>
    </row>
    <row r="415" spans="2:13" x14ac:dyDescent="0.3">
      <c r="B415" s="39"/>
      <c r="C415" s="75">
        <v>410</v>
      </c>
      <c r="D415" s="111">
        <f>IF($C415&lt;=Entradas!$E$74,"",Observaciones!I415)</f>
        <v>1.0033584525755335</v>
      </c>
      <c r="E415" s="111">
        <f>IF($C415&lt;=Entradas!$E$74,"",Cálculos!AR416)</f>
        <v>1.0673070597443945</v>
      </c>
      <c r="F415" s="79">
        <f>IF($C415&lt;=Entradas!$E$74,"",D415-E415)</f>
        <v>-6.3948607168861082E-2</v>
      </c>
      <c r="G415" s="79">
        <f>IF($C415&lt;=Entradas!$E$74,"",D415-AVERAGE(D:D))</f>
        <v>0.22050683106395552</v>
      </c>
      <c r="H415" s="79">
        <f>IF($C415&lt;=Entradas!$E$74,"",F415^2)</f>
        <v>4.0894243588373109E-3</v>
      </c>
      <c r="I415" s="79">
        <f>IF($C415&lt;=Entradas!$E$74,"",G415^2)</f>
        <v>4.8623262545867817E-2</v>
      </c>
      <c r="J415" s="79">
        <f>IF($C415&lt;=Entradas!$E$74,"",E415-AVERAGE(E:E))</f>
        <v>0.23639944004781877</v>
      </c>
      <c r="K415" s="79">
        <f>IF($C415&lt;=Entradas!$E$74,"",J415^2)</f>
        <v>5.5884695254922262E-2</v>
      </c>
      <c r="L415" s="79">
        <f>IF($C415&lt;=Entradas!$E$74,"",G415*J415)</f>
        <v>5.2127691390238054E-2</v>
      </c>
      <c r="M415" s="40"/>
    </row>
    <row r="416" spans="2:13" x14ac:dyDescent="0.3">
      <c r="B416" s="39"/>
      <c r="C416" s="75">
        <v>411</v>
      </c>
      <c r="D416" s="111">
        <f>IF($C416&lt;=Entradas!$E$74,"",Observaciones!I416)</f>
        <v>1.0028288469022764</v>
      </c>
      <c r="E416" s="111">
        <f>IF($C416&lt;=Entradas!$E$74,"",Cálculos!AR417)</f>
        <v>1.0529765152632522</v>
      </c>
      <c r="F416" s="79">
        <f>IF($C416&lt;=Entradas!$E$74,"",D416-E416)</f>
        <v>-5.0147668360975839E-2</v>
      </c>
      <c r="G416" s="79">
        <f>IF($C416&lt;=Entradas!$E$74,"",D416-AVERAGE(D:D))</f>
        <v>0.21997722539069842</v>
      </c>
      <c r="H416" s="79">
        <f>IF($C416&lt;=Entradas!$E$74,"",F416^2)</f>
        <v>2.5147886420424171E-3</v>
      </c>
      <c r="I416" s="79">
        <f>IF($C416&lt;=Entradas!$E$74,"",G416^2)</f>
        <v>4.8389979690590133E-2</v>
      </c>
      <c r="J416" s="79">
        <f>IF($C416&lt;=Entradas!$E$74,"",E416-AVERAGE(E:E))</f>
        <v>0.22206889556667642</v>
      </c>
      <c r="K416" s="79">
        <f>IF($C416&lt;=Entradas!$E$74,"",J416^2)</f>
        <v>4.9314594378203437E-2</v>
      </c>
      <c r="L416" s="79">
        <f>IF($C416&lt;=Entradas!$E$74,"",G416*J416)</f>
        <v>4.8850099492334244E-2</v>
      </c>
      <c r="M416" s="40"/>
    </row>
    <row r="417" spans="2:13" x14ac:dyDescent="0.3">
      <c r="B417" s="39"/>
      <c r="C417" s="75">
        <v>412</v>
      </c>
      <c r="D417" s="111">
        <f>IF($C417&lt;=Entradas!$E$74,"",Observaciones!I417)</f>
        <v>2.3314911773290614</v>
      </c>
      <c r="E417" s="111">
        <f>IF($C417&lt;=Entradas!$E$74,"",Cálculos!AR418)</f>
        <v>3.0245528257848164</v>
      </c>
      <c r="F417" s="79">
        <f>IF($C417&lt;=Entradas!$E$74,"",D417-E417)</f>
        <v>-0.69306164845575502</v>
      </c>
      <c r="G417" s="79">
        <f>IF($C417&lt;=Entradas!$E$74,"",D417-AVERAGE(D:D))</f>
        <v>1.5486395558174835</v>
      </c>
      <c r="H417" s="79">
        <f>IF($C417&lt;=Entradas!$E$74,"",F417^2)</f>
        <v>0.48033444856020857</v>
      </c>
      <c r="I417" s="79">
        <f>IF($C417&lt;=Entradas!$E$74,"",G417^2)</f>
        <v>2.3982844738425726</v>
      </c>
      <c r="J417" s="79">
        <f>IF($C417&lt;=Entradas!$E$74,"",E417-AVERAGE(E:E))</f>
        <v>2.1936452060882408</v>
      </c>
      <c r="K417" s="79">
        <f>IF($C417&lt;=Entradas!$E$74,"",J417^2)</f>
        <v>4.8120792901939202</v>
      </c>
      <c r="L417" s="79">
        <f>IF($C417&lt;=Entradas!$E$74,"",G417*J417)</f>
        <v>3.397165737577645</v>
      </c>
      <c r="M417" s="40"/>
    </row>
    <row r="418" spans="2:13" x14ac:dyDescent="0.3">
      <c r="B418" s="39"/>
      <c r="C418" s="75">
        <v>413</v>
      </c>
      <c r="D418" s="111">
        <f>IF($C418&lt;=Entradas!$E$74,"",Observaciones!I418)</f>
        <v>1.0187370675949043</v>
      </c>
      <c r="E418" s="111">
        <f>IF($C418&lt;=Entradas!$E$74,"",Cálculos!AR419)</f>
        <v>1.1505061611943621</v>
      </c>
      <c r="F418" s="79">
        <f>IF($C418&lt;=Entradas!$E$74,"",D418-E418)</f>
        <v>-0.13176909359945777</v>
      </c>
      <c r="G418" s="79">
        <f>IF($C418&lt;=Entradas!$E$74,"",D418-AVERAGE(D:D))</f>
        <v>0.2358854460833264</v>
      </c>
      <c r="H418" s="79">
        <f>IF($C418&lt;=Entradas!$E$74,"",F418^2)</f>
        <v>1.736309402802266E-2</v>
      </c>
      <c r="I418" s="79">
        <f>IF($C418&lt;=Entradas!$E$74,"",G418^2)</f>
        <v>5.5641943673929883E-2</v>
      </c>
      <c r="J418" s="79">
        <f>IF($C418&lt;=Entradas!$E$74,"",E418-AVERAGE(E:E))</f>
        <v>0.31959854149778633</v>
      </c>
      <c r="K418" s="79">
        <f>IF($C418&lt;=Entradas!$E$74,"",J418^2)</f>
        <v>0.10214322772751225</v>
      </c>
      <c r="L418" s="79">
        <f>IF($C418&lt;=Entradas!$E$74,"",G418*J418)</f>
        <v>7.5388644528785825E-2</v>
      </c>
      <c r="M418" s="40"/>
    </row>
    <row r="419" spans="2:13" x14ac:dyDescent="0.3">
      <c r="B419" s="39"/>
      <c r="C419" s="75">
        <v>414</v>
      </c>
      <c r="D419" s="111">
        <f>IF($C419&lt;=Entradas!$E$74,"",Observaciones!I419)</f>
        <v>1.0307948620481349</v>
      </c>
      <c r="E419" s="111">
        <f>IF($C419&lt;=Entradas!$E$74,"",Cálculos!AR420)</f>
        <v>1.4929127707023135</v>
      </c>
      <c r="F419" s="79">
        <f>IF($C419&lt;=Entradas!$E$74,"",D419-E419)</f>
        <v>-0.46211790865417868</v>
      </c>
      <c r="G419" s="79">
        <f>IF($C419&lt;=Entradas!$E$74,"",D419-AVERAGE(D:D))</f>
        <v>0.24794324053655692</v>
      </c>
      <c r="H419" s="79">
        <f>IF($C419&lt;=Entradas!$E$74,"",F419^2)</f>
        <v>0.21355296149891184</v>
      </c>
      <c r="I419" s="79">
        <f>IF($C419&lt;=Entradas!$E$74,"",G419^2)</f>
        <v>6.1475850527768924E-2</v>
      </c>
      <c r="J419" s="79">
        <f>IF($C419&lt;=Entradas!$E$74,"",E419-AVERAGE(E:E))</f>
        <v>0.66200515100573776</v>
      </c>
      <c r="K419" s="79">
        <f>IF($C419&lt;=Entradas!$E$74,"",J419^2)</f>
        <v>0.43825081995812964</v>
      </c>
      <c r="L419" s="79">
        <f>IF($C419&lt;=Entradas!$E$74,"",G419*J419)</f>
        <v>0.16413970239225531</v>
      </c>
      <c r="M419" s="40"/>
    </row>
    <row r="420" spans="2:13" x14ac:dyDescent="0.3">
      <c r="B420" s="39"/>
      <c r="C420" s="75">
        <v>415</v>
      </c>
      <c r="D420" s="111">
        <f>IF($C420&lt;=Entradas!$E$74,"",Observaciones!I420)</f>
        <v>1.0325484460238321</v>
      </c>
      <c r="E420" s="111">
        <f>IF($C420&lt;=Entradas!$E$74,"",Cálculos!AR421)</f>
        <v>1.166210547375613</v>
      </c>
      <c r="F420" s="79">
        <f>IF($C420&lt;=Entradas!$E$74,"",D420-E420)</f>
        <v>-0.13366210135178092</v>
      </c>
      <c r="G420" s="79">
        <f>IF($C420&lt;=Entradas!$E$74,"",D420-AVERAGE(D:D))</f>
        <v>0.24969682451225417</v>
      </c>
      <c r="H420" s="79">
        <f>IF($C420&lt;=Entradas!$E$74,"",F420^2)</f>
        <v>1.7865557337773754E-2</v>
      </c>
      <c r="I420" s="79">
        <f>IF($C420&lt;=Entradas!$E$74,"",G420^2)</f>
        <v>6.2348504171503456E-2</v>
      </c>
      <c r="J420" s="79">
        <f>IF($C420&lt;=Entradas!$E$74,"",E420-AVERAGE(E:E))</f>
        <v>0.33530292767903724</v>
      </c>
      <c r="K420" s="79">
        <f>IF($C420&lt;=Entradas!$E$74,"",J420^2)</f>
        <v>0.11242805331013368</v>
      </c>
      <c r="L420" s="79">
        <f>IF($C420&lt;=Entradas!$E$74,"",G420*J420)</f>
        <v>8.3724076291117611E-2</v>
      </c>
      <c r="M420" s="40"/>
    </row>
    <row r="421" spans="2:13" x14ac:dyDescent="0.3">
      <c r="B421" s="39"/>
      <c r="C421" s="75">
        <v>416</v>
      </c>
      <c r="D421" s="111">
        <f>IF($C421&lt;=Entradas!$E$74,"",Observaciones!I421)</f>
        <v>4.7149072951742967</v>
      </c>
      <c r="E421" s="111">
        <f>IF($C421&lt;=Entradas!$E$74,"",Cálculos!AR422)</f>
        <v>5.523797367346698</v>
      </c>
      <c r="F421" s="79">
        <f>IF($C421&lt;=Entradas!$E$74,"",D421-E421)</f>
        <v>-0.80889007217240128</v>
      </c>
      <c r="G421" s="79">
        <f>IF($C421&lt;=Entradas!$E$74,"",D421-AVERAGE(D:D))</f>
        <v>3.9320556736627186</v>
      </c>
      <c r="H421" s="79">
        <f>IF($C421&lt;=Entradas!$E$74,"",F421^2)</f>
        <v>0.65430314885907259</v>
      </c>
      <c r="I421" s="79">
        <f>IF($C421&lt;=Entradas!$E$74,"",G421^2)</f>
        <v>15.461061820783176</v>
      </c>
      <c r="J421" s="79">
        <f>IF($C421&lt;=Entradas!$E$74,"",E421-AVERAGE(E:E))</f>
        <v>4.6928897476501223</v>
      </c>
      <c r="K421" s="79">
        <f>IF($C421&lt;=Entradas!$E$74,"",J421^2)</f>
        <v>22.023214183599627</v>
      </c>
      <c r="L421" s="79">
        <f>IF($C421&lt;=Entradas!$E$74,"",G421*J421)</f>
        <v>18.452703758121267</v>
      </c>
      <c r="M421" s="40"/>
    </row>
    <row r="422" spans="2:13" x14ac:dyDescent="0.3">
      <c r="B422" s="39"/>
      <c r="C422" s="75">
        <v>417</v>
      </c>
      <c r="D422" s="111">
        <f>IF($C422&lt;=Entradas!$E$74,"",Observaciones!I422)</f>
        <v>1.058524051846675</v>
      </c>
      <c r="E422" s="111">
        <f>IF($C422&lt;=Entradas!$E$74,"",Cálculos!AR423)</f>
        <v>1.5681759960199058</v>
      </c>
      <c r="F422" s="79">
        <f>IF($C422&lt;=Entradas!$E$74,"",D422-E422)</f>
        <v>-0.50965194417323079</v>
      </c>
      <c r="G422" s="79">
        <f>IF($C422&lt;=Entradas!$E$74,"",D422-AVERAGE(D:D))</f>
        <v>0.27567243033509703</v>
      </c>
      <c r="H422" s="79">
        <f>IF($C422&lt;=Entradas!$E$74,"",F422^2)</f>
        <v>0.25974510419955393</v>
      </c>
      <c r="I422" s="79">
        <f>IF($C422&lt;=Entradas!$E$74,"",G422^2)</f>
        <v>7.5995288846858924E-2</v>
      </c>
      <c r="J422" s="79">
        <f>IF($C422&lt;=Entradas!$E$74,"",E422-AVERAGE(E:E))</f>
        <v>0.73726837632332998</v>
      </c>
      <c r="K422" s="79">
        <f>IF($C422&lt;=Entradas!$E$74,"",J422^2)</f>
        <v>0.54356465872643933</v>
      </c>
      <c r="L422" s="79">
        <f>IF($C422&lt;=Entradas!$E$74,"",G422*J422)</f>
        <v>0.20324456511026329</v>
      </c>
      <c r="M422" s="40"/>
    </row>
    <row r="423" spans="2:13" x14ac:dyDescent="0.3">
      <c r="B423" s="39"/>
      <c r="C423" s="75">
        <v>418</v>
      </c>
      <c r="D423" s="111">
        <f>IF($C423&lt;=Entradas!$E$74,"",Observaciones!I423)</f>
        <v>1.0640894235756075</v>
      </c>
      <c r="E423" s="111">
        <f>IF($C423&lt;=Entradas!$E$74,"",Cálculos!AR424)</f>
        <v>1.338207559801609</v>
      </c>
      <c r="F423" s="79">
        <f>IF($C423&lt;=Entradas!$E$74,"",D423-E423)</f>
        <v>-0.27411813622600145</v>
      </c>
      <c r="G423" s="79">
        <f>IF($C423&lt;=Entradas!$E$74,"",D423-AVERAGE(D:D))</f>
        <v>0.2812378020640296</v>
      </c>
      <c r="H423" s="79">
        <f>IF($C423&lt;=Entradas!$E$74,"",F423^2)</f>
        <v>7.5140752608016684E-2</v>
      </c>
      <c r="I423" s="79">
        <f>IF($C423&lt;=Entradas!$E$74,"",G423^2)</f>
        <v>7.9094701309806295E-2</v>
      </c>
      <c r="J423" s="79">
        <f>IF($C423&lt;=Entradas!$E$74,"",E423-AVERAGE(E:E))</f>
        <v>0.50729994010503321</v>
      </c>
      <c r="K423" s="79">
        <f>IF($C423&lt;=Entradas!$E$74,"",J423^2)</f>
        <v>0.2573532292305703</v>
      </c>
      <c r="L423" s="79">
        <f>IF($C423&lt;=Entradas!$E$74,"",G423*J423)</f>
        <v>0.14267192014235339</v>
      </c>
      <c r="M423" s="40"/>
    </row>
    <row r="424" spans="2:13" x14ac:dyDescent="0.3">
      <c r="B424" s="39"/>
      <c r="C424" s="75">
        <v>419</v>
      </c>
      <c r="D424" s="111">
        <f>IF($C424&lt;=Entradas!$E$74,"",Observaciones!I424)</f>
        <v>6.6289806653156962</v>
      </c>
      <c r="E424" s="111">
        <f>IF($C424&lt;=Entradas!$E$74,"",Cálculos!AR425)</f>
        <v>7.515909457724522</v>
      </c>
      <c r="F424" s="79">
        <f>IF($C424&lt;=Entradas!$E$74,"",D424-E424)</f>
        <v>-0.88692879240882583</v>
      </c>
      <c r="G424" s="79">
        <f>IF($C424&lt;=Entradas!$E$74,"",D424-AVERAGE(D:D))</f>
        <v>5.846129043804118</v>
      </c>
      <c r="H424" s="79">
        <f>IF($C424&lt;=Entradas!$E$74,"",F424^2)</f>
        <v>0.78664268280377803</v>
      </c>
      <c r="I424" s="79">
        <f>IF($C424&lt;=Entradas!$E$74,"",G424^2)</f>
        <v>34.177224796810052</v>
      </c>
      <c r="J424" s="79">
        <f>IF($C424&lt;=Entradas!$E$74,"",E424-AVERAGE(E:E))</f>
        <v>6.6850018380279463</v>
      </c>
      <c r="K424" s="79">
        <f>IF($C424&lt;=Entradas!$E$74,"",J424^2)</f>
        <v>44.689249574437021</v>
      </c>
      <c r="L424" s="79">
        <f>IF($C424&lt;=Entradas!$E$74,"",G424*J424)</f>
        <v>39.081383403179089</v>
      </c>
      <c r="M424" s="40"/>
    </row>
    <row r="425" spans="2:13" x14ac:dyDescent="0.3">
      <c r="B425" s="39"/>
      <c r="C425" s="75">
        <v>420</v>
      </c>
      <c r="D425" s="111">
        <f>IF($C425&lt;=Entradas!$E$74,"",Observaciones!I425)</f>
        <v>1.0863569810901652</v>
      </c>
      <c r="E425" s="111">
        <f>IF($C425&lt;=Entradas!$E$74,"",Cálculos!AR426)</f>
        <v>1.490921422211402</v>
      </c>
      <c r="F425" s="79">
        <f>IF($C425&lt;=Entradas!$E$74,"",D425-E425)</f>
        <v>-0.4045644411212368</v>
      </c>
      <c r="G425" s="79">
        <f>IF($C425&lt;=Entradas!$E$74,"",D425-AVERAGE(D:D))</f>
        <v>0.30350535957858726</v>
      </c>
      <c r="H425" s="79">
        <f>IF($C425&lt;=Entradas!$E$74,"",F425^2)</f>
        <v>0.16367238701973869</v>
      </c>
      <c r="I425" s="79">
        <f>IF($C425&lt;=Entradas!$E$74,"",G425^2)</f>
        <v>9.2115503292927559E-2</v>
      </c>
      <c r="J425" s="79">
        <f>IF($C425&lt;=Entradas!$E$74,"",E425-AVERAGE(E:E))</f>
        <v>0.66001380251482622</v>
      </c>
      <c r="K425" s="79">
        <f>IF($C425&lt;=Entradas!$E$74,"",J425^2)</f>
        <v>0.43561821951008001</v>
      </c>
      <c r="L425" s="79">
        <f>IF($C425&lt;=Entradas!$E$74,"",G425*J425)</f>
        <v>0.20031772645909302</v>
      </c>
      <c r="M425" s="40"/>
    </row>
    <row r="426" spans="2:13" x14ac:dyDescent="0.3">
      <c r="B426" s="39"/>
      <c r="C426" s="75">
        <v>421</v>
      </c>
      <c r="D426" s="111">
        <f>IF($C426&lt;=Entradas!$E$74,"",Observaciones!I426)</f>
        <v>1.0910027378169305</v>
      </c>
      <c r="E426" s="111">
        <f>IF($C426&lt;=Entradas!$E$74,"",Cálculos!AR427)</f>
        <v>1.3479531668984033</v>
      </c>
      <c r="F426" s="79">
        <f>IF($C426&lt;=Entradas!$E$74,"",D426-E426)</f>
        <v>-0.25695042908147281</v>
      </c>
      <c r="G426" s="79">
        <f>IF($C426&lt;=Entradas!$E$74,"",D426-AVERAGE(D:D))</f>
        <v>0.30815111630535252</v>
      </c>
      <c r="H426" s="79">
        <f>IF($C426&lt;=Entradas!$E$74,"",F426^2)</f>
        <v>6.602352300515299E-2</v>
      </c>
      <c r="I426" s="79">
        <f>IF($C426&lt;=Entradas!$E$74,"",G426^2)</f>
        <v>9.4957110480234905E-2</v>
      </c>
      <c r="J426" s="79">
        <f>IF($C426&lt;=Entradas!$E$74,"",E426-AVERAGE(E:E))</f>
        <v>0.51704554720182749</v>
      </c>
      <c r="K426" s="79">
        <f>IF($C426&lt;=Entradas!$E$74,"",J426^2)</f>
        <v>0.26733609788123724</v>
      </c>
      <c r="L426" s="79">
        <f>IF($C426&lt;=Entradas!$E$74,"",G426*J426)</f>
        <v>0.15932816255095497</v>
      </c>
      <c r="M426" s="40"/>
    </row>
    <row r="427" spans="2:13" x14ac:dyDescent="0.3">
      <c r="B427" s="39"/>
      <c r="C427" s="75">
        <v>422</v>
      </c>
      <c r="D427" s="111">
        <f>IF($C427&lt;=Entradas!$E$74,"",Observaciones!I427)</f>
        <v>1.0945781523867031</v>
      </c>
      <c r="E427" s="111">
        <f>IF($C427&lt;=Entradas!$E$74,"",Cálculos!AR428)</f>
        <v>1.3220120360266672</v>
      </c>
      <c r="F427" s="79">
        <f>IF($C427&lt;=Entradas!$E$74,"",D427-E427)</f>
        <v>-0.22743388363996409</v>
      </c>
      <c r="G427" s="79">
        <f>IF($C427&lt;=Entradas!$E$74,"",D427-AVERAGE(D:D))</f>
        <v>0.31172653087512514</v>
      </c>
      <c r="H427" s="79">
        <f>IF($C427&lt;=Entradas!$E$74,"",F427^2)</f>
        <v>5.1726171427556721E-2</v>
      </c>
      <c r="I427" s="79">
        <f>IF($C427&lt;=Entradas!$E$74,"",G427^2)</f>
        <v>9.7173430051440343E-2</v>
      </c>
      <c r="J427" s="79">
        <f>IF($C427&lt;=Entradas!$E$74,"",E427-AVERAGE(E:E))</f>
        <v>0.49110441633009139</v>
      </c>
      <c r="K427" s="79">
        <f>IF($C427&lt;=Entradas!$E$74,"",J427^2)</f>
        <v>0.24118354773891973</v>
      </c>
      <c r="L427" s="79">
        <f>IF($C427&lt;=Entradas!$E$74,"",G427*J427)</f>
        <v>0.15309027600003255</v>
      </c>
      <c r="M427" s="40"/>
    </row>
    <row r="428" spans="2:13" x14ac:dyDescent="0.3">
      <c r="B428" s="39"/>
      <c r="C428" s="75">
        <v>423</v>
      </c>
      <c r="D428" s="111">
        <f>IF($C428&lt;=Entradas!$E$74,"",Observaciones!I428)</f>
        <v>1.0974786707384765</v>
      </c>
      <c r="E428" s="111">
        <f>IF($C428&lt;=Entradas!$E$74,"",Cálculos!AR429)</f>
        <v>1.3065813303539446</v>
      </c>
      <c r="F428" s="79">
        <f>IF($C428&lt;=Entradas!$E$74,"",D428-E428)</f>
        <v>-0.20910265961546814</v>
      </c>
      <c r="G428" s="79">
        <f>IF($C428&lt;=Entradas!$E$74,"",D428-AVERAGE(D:D))</f>
        <v>0.31462704922689855</v>
      </c>
      <c r="H428" s="79">
        <f>IF($C428&lt;=Entradas!$E$74,"",F428^2)</f>
        <v>4.3723922258262334E-2</v>
      </c>
      <c r="I428" s="79">
        <f>IF($C428&lt;=Entradas!$E$74,"",G428^2)</f>
        <v>9.8990180105225242E-2</v>
      </c>
      <c r="J428" s="79">
        <f>IF($C428&lt;=Entradas!$E$74,"",E428-AVERAGE(E:E))</f>
        <v>0.47567371065736885</v>
      </c>
      <c r="K428" s="79">
        <f>IF($C428&lt;=Entradas!$E$74,"",J428^2)</f>
        <v>0.22626547901055027</v>
      </c>
      <c r="L428" s="79">
        <f>IF($C428&lt;=Entradas!$E$74,"",G428*J428)</f>
        <v>0.14965981597893749</v>
      </c>
      <c r="M428" s="40"/>
    </row>
    <row r="429" spans="2:13" x14ac:dyDescent="0.3">
      <c r="B429" s="39"/>
      <c r="C429" s="75">
        <v>424</v>
      </c>
      <c r="D429" s="111">
        <f>IF($C429&lt;=Entradas!$E$74,"",Observaciones!I429)</f>
        <v>1.0995152269471415</v>
      </c>
      <c r="E429" s="111">
        <f>IF($C429&lt;=Entradas!$E$74,"",Cálculos!AR430)</f>
        <v>1.2839963939215497</v>
      </c>
      <c r="F429" s="79">
        <f>IF($C429&lt;=Entradas!$E$74,"",D429-E429)</f>
        <v>-0.1844811669744082</v>
      </c>
      <c r="G429" s="79">
        <f>IF($C429&lt;=Entradas!$E$74,"",D429-AVERAGE(D:D))</f>
        <v>0.3166636054355636</v>
      </c>
      <c r="H429" s="79">
        <f>IF($C429&lt;=Entradas!$E$74,"",F429^2)</f>
        <v>3.4033300968239477E-2</v>
      </c>
      <c r="I429" s="79">
        <f>IF($C429&lt;=Entradas!$E$74,"",G429^2)</f>
        <v>0.10027583900745031</v>
      </c>
      <c r="J429" s="79">
        <f>IF($C429&lt;=Entradas!$E$74,"",E429-AVERAGE(E:E))</f>
        <v>0.45308877422497396</v>
      </c>
      <c r="K429" s="79">
        <f>IF($C429&lt;=Entradas!$E$74,"",J429^2)</f>
        <v>0.20528943732868943</v>
      </c>
      <c r="L429" s="79">
        <f>IF($C429&lt;=Entradas!$E$74,"",G429*J429)</f>
        <v>0.1434767248284603</v>
      </c>
      <c r="M429" s="40"/>
    </row>
    <row r="430" spans="2:13" x14ac:dyDescent="0.3">
      <c r="B430" s="39"/>
      <c r="C430" s="75">
        <v>425</v>
      </c>
      <c r="D430" s="111">
        <f>IF($C430&lt;=Entradas!$E$74,"",Observaciones!I430)</f>
        <v>1.1006131964738437</v>
      </c>
      <c r="E430" s="111">
        <f>IF($C430&lt;=Entradas!$E$74,"",Cálculos!AR431)</f>
        <v>1.2575490279923578</v>
      </c>
      <c r="F430" s="79">
        <f>IF($C430&lt;=Entradas!$E$74,"",D430-E430)</f>
        <v>-0.15693583151851409</v>
      </c>
      <c r="G430" s="79">
        <f>IF($C430&lt;=Entradas!$E$74,"",D430-AVERAGE(D:D))</f>
        <v>0.31776157496226576</v>
      </c>
      <c r="H430" s="79">
        <f>IF($C430&lt;=Entradas!$E$74,"",F430^2)</f>
        <v>2.4628855214407441E-2</v>
      </c>
      <c r="I430" s="79">
        <f>IF($C430&lt;=Entradas!$E$74,"",G430^2)</f>
        <v>0.10097241852249964</v>
      </c>
      <c r="J430" s="79">
        <f>IF($C430&lt;=Entradas!$E$74,"",E430-AVERAGE(E:E))</f>
        <v>0.42664140829578201</v>
      </c>
      <c r="K430" s="79">
        <f>IF($C430&lt;=Entradas!$E$74,"",J430^2)</f>
        <v>0.18202289127260818</v>
      </c>
      <c r="L430" s="79">
        <f>IF($C430&lt;=Entradas!$E$74,"",G430*J430)</f>
        <v>0.13557024584418675</v>
      </c>
      <c r="M430" s="40"/>
    </row>
    <row r="431" spans="2:13" x14ac:dyDescent="0.3">
      <c r="B431" s="39"/>
      <c r="C431" s="75">
        <v>426</v>
      </c>
      <c r="D431" s="111">
        <f>IF($C431&lt;=Entradas!$E$74,"",Observaciones!I431)</f>
        <v>1.1017960334111263</v>
      </c>
      <c r="E431" s="111">
        <f>IF($C431&lt;=Entradas!$E$74,"",Cálculos!AR432)</f>
        <v>1.2614753511223027</v>
      </c>
      <c r="F431" s="79">
        <f>IF($C431&lt;=Entradas!$E$74,"",D431-E431)</f>
        <v>-0.15967931771117638</v>
      </c>
      <c r="G431" s="79">
        <f>IF($C431&lt;=Entradas!$E$74,"",D431-AVERAGE(D:D))</f>
        <v>0.31894441189954836</v>
      </c>
      <c r="H431" s="79">
        <f>IF($C431&lt;=Entradas!$E$74,"",F431^2)</f>
        <v>2.5497484504706808E-2</v>
      </c>
      <c r="I431" s="79">
        <f>IF($C431&lt;=Entradas!$E$74,"",G431^2)</f>
        <v>0.10172553788194877</v>
      </c>
      <c r="J431" s="79">
        <f>IF($C431&lt;=Entradas!$E$74,"",E431-AVERAGE(E:E))</f>
        <v>0.43056773142572691</v>
      </c>
      <c r="K431" s="79">
        <f>IF($C431&lt;=Entradas!$E$74,"",J431^2)</f>
        <v>0.1853885713450969</v>
      </c>
      <c r="L431" s="79">
        <f>IF($C431&lt;=Entradas!$E$74,"",G431*J431)</f>
        <v>0.13732717188250115</v>
      </c>
      <c r="M431" s="40"/>
    </row>
    <row r="432" spans="2:13" x14ac:dyDescent="0.3">
      <c r="B432" s="39"/>
      <c r="C432" s="75">
        <v>427</v>
      </c>
      <c r="D432" s="111">
        <f>IF($C432&lt;=Entradas!$E$74,"",Observaciones!I432)</f>
        <v>1.1020847122339488</v>
      </c>
      <c r="E432" s="111">
        <f>IF($C432&lt;=Entradas!$E$74,"",Cálculos!AR433)</f>
        <v>1.2347418975575566</v>
      </c>
      <c r="F432" s="79">
        <f>IF($C432&lt;=Entradas!$E$74,"",D432-E432)</f>
        <v>-0.13265718532360782</v>
      </c>
      <c r="G432" s="79">
        <f>IF($C432&lt;=Entradas!$E$74,"",D432-AVERAGE(D:D))</f>
        <v>0.31923309072237083</v>
      </c>
      <c r="H432" s="79">
        <f>IF($C432&lt;=Entradas!$E$74,"",F432^2)</f>
        <v>1.7597928817982028E-2</v>
      </c>
      <c r="I432" s="79">
        <f>IF($C432&lt;=Entradas!$E$74,"",G432^2)</f>
        <v>0.10190976621215744</v>
      </c>
      <c r="J432" s="79">
        <f>IF($C432&lt;=Entradas!$E$74,"",E432-AVERAGE(E:E))</f>
        <v>0.40383427786098081</v>
      </c>
      <c r="K432" s="79">
        <f>IF($C432&lt;=Entradas!$E$74,"",J432^2)</f>
        <v>0.16308212397549984</v>
      </c>
      <c r="L432" s="79">
        <f>IF($C432&lt;=Entradas!$E$74,"",G432*J432)</f>
        <v>0.1289172646611976</v>
      </c>
      <c r="M432" s="40"/>
    </row>
    <row r="433" spans="2:13" x14ac:dyDescent="0.3">
      <c r="B433" s="39"/>
      <c r="C433" s="75">
        <v>428</v>
      </c>
      <c r="D433" s="111">
        <f>IF($C433&lt;=Entradas!$E$74,"",Observaciones!I433)</f>
        <v>1.102257011718865</v>
      </c>
      <c r="E433" s="111">
        <f>IF($C433&lt;=Entradas!$E$74,"",Cálculos!AR434)</f>
        <v>1.2307582933796959</v>
      </c>
      <c r="F433" s="79">
        <f>IF($C433&lt;=Entradas!$E$74,"",D433-E433)</f>
        <v>-0.12850128166083086</v>
      </c>
      <c r="G433" s="79">
        <f>IF($C433&lt;=Entradas!$E$74,"",D433-AVERAGE(D:D))</f>
        <v>0.31940539020728709</v>
      </c>
      <c r="H433" s="79">
        <f>IF($C433&lt;=Entradas!$E$74,"",F433^2)</f>
        <v>1.6512579388476185E-2</v>
      </c>
      <c r="I433" s="79">
        <f>IF($C433&lt;=Entradas!$E$74,"",G433^2)</f>
        <v>0.10201980329346932</v>
      </c>
      <c r="J433" s="79">
        <f>IF($C433&lt;=Entradas!$E$74,"",E433-AVERAGE(E:E))</f>
        <v>0.39985067368312011</v>
      </c>
      <c r="K433" s="79">
        <f>IF($C433&lt;=Entradas!$E$74,"",J433^2)</f>
        <v>0.15988056124484501</v>
      </c>
      <c r="L433" s="79">
        <f>IF($C433&lt;=Entradas!$E$74,"",G433*J433)</f>
        <v>0.12771446045240359</v>
      </c>
      <c r="M433" s="40"/>
    </row>
    <row r="434" spans="2:13" x14ac:dyDescent="0.3">
      <c r="B434" s="39"/>
      <c r="C434" s="75">
        <v>429</v>
      </c>
      <c r="D434" s="111">
        <f>IF($C434&lt;=Entradas!$E$74,"",Observaciones!I434)</f>
        <v>1.1015847950662878</v>
      </c>
      <c r="E434" s="111">
        <f>IF($C434&lt;=Entradas!$E$74,"",Cálculos!AR435)</f>
        <v>1.2039914046556968</v>
      </c>
      <c r="F434" s="79">
        <f>IF($C434&lt;=Entradas!$E$74,"",D434-E434)</f>
        <v>-0.10240660958940895</v>
      </c>
      <c r="G434" s="79">
        <f>IF($C434&lt;=Entradas!$E$74,"",D434-AVERAGE(D:D))</f>
        <v>0.31873317355470987</v>
      </c>
      <c r="H434" s="79">
        <f>IF($C434&lt;=Entradas!$E$74,"",F434^2)</f>
        <v>1.0487113687597624E-2</v>
      </c>
      <c r="I434" s="79">
        <f>IF($C434&lt;=Entradas!$E$74,"",G434^2)</f>
        <v>0.1015908359242568</v>
      </c>
      <c r="J434" s="79">
        <f>IF($C434&lt;=Entradas!$E$74,"",E434-AVERAGE(E:E))</f>
        <v>0.37308378495912098</v>
      </c>
      <c r="K434" s="79">
        <f>IF($C434&lt;=Entradas!$E$74,"",J434^2)</f>
        <v>0.13919151059942361</v>
      </c>
      <c r="L434" s="79">
        <f>IF($C434&lt;=Entradas!$E$74,"",G434*J434)</f>
        <v>0.11891417878182356</v>
      </c>
      <c r="M434" s="40"/>
    </row>
    <row r="435" spans="2:13" x14ac:dyDescent="0.3">
      <c r="B435" s="39"/>
      <c r="C435" s="75">
        <v>430</v>
      </c>
      <c r="D435" s="111">
        <f>IF($C435&lt;=Entradas!$E$74,"",Observaciones!I435)</f>
        <v>1.1024636358102891</v>
      </c>
      <c r="E435" s="111">
        <f>IF($C435&lt;=Entradas!$E$74,"",Cálculos!AR436)</f>
        <v>1.2553667995716451</v>
      </c>
      <c r="F435" s="79">
        <f>IF($C435&lt;=Entradas!$E$74,"",D435-E435)</f>
        <v>-0.15290316376135604</v>
      </c>
      <c r="G435" s="79">
        <f>IF($C435&lt;=Entradas!$E$74,"",D435-AVERAGE(D:D))</f>
        <v>0.31961201429871111</v>
      </c>
      <c r="H435" s="79">
        <f>IF($C435&lt;=Entradas!$E$74,"",F435^2)</f>
        <v>2.3379377488232062E-2</v>
      </c>
      <c r="I435" s="79">
        <f>IF($C435&lt;=Entradas!$E$74,"",G435^2)</f>
        <v>0.10215183968407951</v>
      </c>
      <c r="J435" s="79">
        <f>IF($C435&lt;=Entradas!$E$74,"",E435-AVERAGE(E:E))</f>
        <v>0.42445917987506931</v>
      </c>
      <c r="K435" s="79">
        <f>IF($C435&lt;=Entradas!$E$74,"",J435^2)</f>
        <v>0.18016559538021645</v>
      </c>
      <c r="L435" s="79">
        <f>IF($C435&lt;=Entradas!$E$74,"",G435*J435)</f>
        <v>0.13566225346744984</v>
      </c>
      <c r="M435" s="40"/>
    </row>
    <row r="436" spans="2:13" x14ac:dyDescent="0.3">
      <c r="B436" s="39"/>
      <c r="C436" s="75">
        <v>431</v>
      </c>
      <c r="D436" s="111">
        <f>IF($C436&lt;=Entradas!$E$74,"",Observaciones!I436)</f>
        <v>1.1017978614062895</v>
      </c>
      <c r="E436" s="111">
        <f>IF($C436&lt;=Entradas!$E$74,"",Cálculos!AR437)</f>
        <v>1.2031799667111753</v>
      </c>
      <c r="F436" s="79">
        <f>IF($C436&lt;=Entradas!$E$74,"",D436-E436)</f>
        <v>-0.10138210530488578</v>
      </c>
      <c r="G436" s="79">
        <f>IF($C436&lt;=Entradas!$E$74,"",D436-AVERAGE(D:D))</f>
        <v>0.3189462398947116</v>
      </c>
      <c r="H436" s="79">
        <f>IF($C436&lt;=Entradas!$E$74,"",F436^2)</f>
        <v>1.0278331276050949E-2</v>
      </c>
      <c r="I436" s="79">
        <f>IF($C436&lt;=Entradas!$E$74,"",G436^2)</f>
        <v>0.10172670394297492</v>
      </c>
      <c r="J436" s="79">
        <f>IF($C436&lt;=Entradas!$E$74,"",E436-AVERAGE(E:E))</f>
        <v>0.37227234701459955</v>
      </c>
      <c r="K436" s="79">
        <f>IF($C436&lt;=Entradas!$E$74,"",J436^2)</f>
        <v>0.13858670035175844</v>
      </c>
      <c r="L436" s="79">
        <f>IF($C436&lt;=Entradas!$E$74,"",G436*J436)</f>
        <v>0.1187348652970858</v>
      </c>
      <c r="M436" s="40"/>
    </row>
    <row r="437" spans="2:13" x14ac:dyDescent="0.3">
      <c r="B437" s="39"/>
      <c r="C437" s="75">
        <v>432</v>
      </c>
      <c r="D437" s="111">
        <f>IF($C437&lt;=Entradas!$E$74,"",Observaciones!I437)</f>
        <v>9.7231703399355904</v>
      </c>
      <c r="E437" s="111">
        <f>IF($C437&lt;=Entradas!$E$74,"",Cálculos!AR438)</f>
        <v>10.731280847179455</v>
      </c>
      <c r="F437" s="79">
        <f>IF($C437&lt;=Entradas!$E$74,"",D437-E437)</f>
        <v>-1.008110507243865</v>
      </c>
      <c r="G437" s="79">
        <f>IF($C437&lt;=Entradas!$E$74,"",D437-AVERAGE(D:D))</f>
        <v>8.9403187184240132</v>
      </c>
      <c r="H437" s="79">
        <f>IF($C437&lt;=Entradas!$E$74,"",F437^2)</f>
        <v>1.0162867948154828</v>
      </c>
      <c r="I437" s="79">
        <f>IF($C437&lt;=Entradas!$E$74,"",G437^2)</f>
        <v>79.929298787002793</v>
      </c>
      <c r="J437" s="79">
        <f>IF($C437&lt;=Entradas!$E$74,"",E437-AVERAGE(E:E))</f>
        <v>9.9003732274828788</v>
      </c>
      <c r="K437" s="79">
        <f>IF($C437&lt;=Entradas!$E$74,"",J437^2)</f>
        <v>98.017390043459756</v>
      </c>
      <c r="L437" s="79">
        <f>IF($C437&lt;=Entradas!$E$74,"",G437*J437)</f>
        <v>88.512492085049146</v>
      </c>
      <c r="M437" s="40"/>
    </row>
    <row r="438" spans="2:13" x14ac:dyDescent="0.3">
      <c r="B438" s="39"/>
      <c r="C438" s="75">
        <v>433</v>
      </c>
      <c r="D438" s="111">
        <f>IF($C438&lt;=Entradas!$E$74,"",Observaciones!I438)</f>
        <v>1.1184740636137809</v>
      </c>
      <c r="E438" s="111">
        <f>IF($C438&lt;=Entradas!$E$74,"",Cálculos!AR439)</f>
        <v>1.3714362922296057</v>
      </c>
      <c r="F438" s="79">
        <f>IF($C438&lt;=Entradas!$E$74,"",D438-E438)</f>
        <v>-0.25296222861582485</v>
      </c>
      <c r="G438" s="79">
        <f>IF($C438&lt;=Entradas!$E$74,"",D438-AVERAGE(D:D))</f>
        <v>0.33562244210220293</v>
      </c>
      <c r="H438" s="79">
        <f>IF($C438&lt;=Entradas!$E$74,"",F438^2)</f>
        <v>6.3989889106284836E-2</v>
      </c>
      <c r="I438" s="79">
        <f>IF($C438&lt;=Entradas!$E$74,"",G438^2)</f>
        <v>0.11264242364264657</v>
      </c>
      <c r="J438" s="79">
        <f>IF($C438&lt;=Entradas!$E$74,"",E438-AVERAGE(E:E))</f>
        <v>0.54052867253302994</v>
      </c>
      <c r="K438" s="79">
        <f>IF($C438&lt;=Entradas!$E$74,"",J438^2)</f>
        <v>0.2921712458303195</v>
      </c>
      <c r="L438" s="79">
        <f>IF($C438&lt;=Entradas!$E$74,"",G438*J438)</f>
        <v>0.18141355310179744</v>
      </c>
      <c r="M438" s="40"/>
    </row>
    <row r="439" spans="2:13" x14ac:dyDescent="0.3">
      <c r="B439" s="39"/>
      <c r="C439" s="75">
        <v>434</v>
      </c>
      <c r="D439" s="111">
        <f>IF($C439&lt;=Entradas!$E$74,"",Observaciones!I439)</f>
        <v>1.5032030778697645</v>
      </c>
      <c r="E439" s="111">
        <f>IF($C439&lt;=Entradas!$E$74,"",Cálculos!AR440)</f>
        <v>2.1168110691264039</v>
      </c>
      <c r="F439" s="79">
        <f>IF($C439&lt;=Entradas!$E$74,"",D439-E439)</f>
        <v>-0.61360799125663945</v>
      </c>
      <c r="G439" s="79">
        <f>IF($C439&lt;=Entradas!$E$74,"",D439-AVERAGE(D:D))</f>
        <v>0.72035145635818654</v>
      </c>
      <c r="H439" s="79">
        <f>IF($C439&lt;=Entradas!$E$74,"",F439^2)</f>
        <v>0.37651476693400809</v>
      </c>
      <c r="I439" s="79">
        <f>IF($C439&lt;=Entradas!$E$74,"",G439^2)</f>
        <v>0.51890622067736036</v>
      </c>
      <c r="J439" s="79">
        <f>IF($C439&lt;=Entradas!$E$74,"",E439-AVERAGE(E:E))</f>
        <v>1.2859034494298283</v>
      </c>
      <c r="K439" s="79">
        <f>IF($C439&lt;=Entradas!$E$74,"",J439^2)</f>
        <v>1.653547681255531</v>
      </c>
      <c r="L439" s="79">
        <f>IF($C439&lt;=Entradas!$E$74,"",G439*J439)</f>
        <v>0.92630242253279249</v>
      </c>
      <c r="M439" s="40"/>
    </row>
    <row r="440" spans="2:13" x14ac:dyDescent="0.3">
      <c r="B440" s="39"/>
      <c r="C440" s="75">
        <v>435</v>
      </c>
      <c r="D440" s="111">
        <f>IF($C440&lt;=Entradas!$E$74,"",Observaciones!I440)</f>
        <v>1.1360225468554859</v>
      </c>
      <c r="E440" s="111">
        <f>IF($C440&lt;=Entradas!$E$74,"",Cálculos!AR441)</f>
        <v>1.4377373560776818</v>
      </c>
      <c r="F440" s="79">
        <f>IF($C440&lt;=Entradas!$E$74,"",D440-E440)</f>
        <v>-0.30171480922219596</v>
      </c>
      <c r="G440" s="79">
        <f>IF($C440&lt;=Entradas!$E$74,"",D440-AVERAGE(D:D))</f>
        <v>0.35317092534390793</v>
      </c>
      <c r="H440" s="79">
        <f>IF($C440&lt;=Entradas!$E$74,"",F440^2)</f>
        <v>9.1031826103986108E-2</v>
      </c>
      <c r="I440" s="79">
        <f>IF($C440&lt;=Entradas!$E$74,"",G440^2)</f>
        <v>0.12472970250827219</v>
      </c>
      <c r="J440" s="79">
        <f>IF($C440&lt;=Entradas!$E$74,"",E440-AVERAGE(E:E))</f>
        <v>0.60682973638110604</v>
      </c>
      <c r="K440" s="79">
        <f>IF($C440&lt;=Entradas!$E$74,"",J440^2)</f>
        <v>0.36824232895636266</v>
      </c>
      <c r="L440" s="79">
        <f>IF($C440&lt;=Entradas!$E$74,"",G440*J440)</f>
        <v>0.21431461952391492</v>
      </c>
      <c r="M440" s="40"/>
    </row>
    <row r="441" spans="2:13" x14ac:dyDescent="0.3">
      <c r="B441" s="39"/>
      <c r="C441" s="75">
        <v>436</v>
      </c>
      <c r="D441" s="111">
        <f>IF($C441&lt;=Entradas!$E$74,"",Observaciones!I441)</f>
        <v>3.7541337253690221</v>
      </c>
      <c r="E441" s="111">
        <f>IF($C441&lt;=Entradas!$E$74,"",Cálculos!AR442)</f>
        <v>4.4945570409221247</v>
      </c>
      <c r="F441" s="79">
        <f>IF($C441&lt;=Entradas!$E$74,"",D441-E441)</f>
        <v>-0.74042331555310259</v>
      </c>
      <c r="G441" s="79">
        <f>IF($C441&lt;=Entradas!$E$74,"",D441-AVERAGE(D:D))</f>
        <v>2.971282103857444</v>
      </c>
      <c r="H441" s="79">
        <f>IF($C441&lt;=Entradas!$E$74,"",F441^2)</f>
        <v>0.54822668621464932</v>
      </c>
      <c r="I441" s="79">
        <f>IF($C441&lt;=Entradas!$E$74,"",G441^2)</f>
        <v>8.8285173407035185</v>
      </c>
      <c r="J441" s="79">
        <f>IF($C441&lt;=Entradas!$E$74,"",E441-AVERAGE(E:E))</f>
        <v>3.663649421225549</v>
      </c>
      <c r="K441" s="79">
        <f>IF($C441&lt;=Entradas!$E$74,"",J441^2)</f>
        <v>13.4223270816463</v>
      </c>
      <c r="L441" s="79">
        <f>IF($C441&lt;=Entradas!$E$74,"",G441*J441)</f>
        <v>10.885735960095156</v>
      </c>
      <c r="M441" s="40"/>
    </row>
    <row r="442" spans="2:13" x14ac:dyDescent="0.3">
      <c r="B442" s="39"/>
      <c r="C442" s="75">
        <v>437</v>
      </c>
      <c r="D442" s="111">
        <f>IF($C442&lt;=Entradas!$E$74,"",Observaciones!I442)</f>
        <v>1.1569525420194617</v>
      </c>
      <c r="E442" s="111">
        <f>IF($C442&lt;=Entradas!$E$74,"",Cálculos!AR443)</f>
        <v>1.5888532297132201</v>
      </c>
      <c r="F442" s="79">
        <f>IF($C442&lt;=Entradas!$E$74,"",D442-E442)</f>
        <v>-0.43190068769375833</v>
      </c>
      <c r="G442" s="79">
        <f>IF($C442&lt;=Entradas!$E$74,"",D442-AVERAGE(D:D))</f>
        <v>0.37410092050788379</v>
      </c>
      <c r="H442" s="79">
        <f>IF($C442&lt;=Entradas!$E$74,"",F442^2)</f>
        <v>0.18653820403034138</v>
      </c>
      <c r="I442" s="79">
        <f>IF($C442&lt;=Entradas!$E$74,"",G442^2)</f>
        <v>0.139951498724846</v>
      </c>
      <c r="J442" s="79">
        <f>IF($C442&lt;=Entradas!$E$74,"",E442-AVERAGE(E:E))</f>
        <v>0.75794561001664429</v>
      </c>
      <c r="K442" s="79">
        <f>IF($C442&lt;=Entradas!$E$74,"",J442^2)</f>
        <v>0.57448154774350302</v>
      </c>
      <c r="L442" s="79">
        <f>IF($C442&lt;=Entradas!$E$74,"",G442*J442)</f>
        <v>0.28354815040213616</v>
      </c>
      <c r="M442" s="40"/>
    </row>
    <row r="443" spans="2:13" x14ac:dyDescent="0.3">
      <c r="B443" s="39"/>
      <c r="C443" s="75">
        <v>438</v>
      </c>
      <c r="D443" s="111">
        <f>IF($C443&lt;=Entradas!$E$74,"",Observaciones!I443)</f>
        <v>1.1627816753791345</v>
      </c>
      <c r="E443" s="111">
        <f>IF($C443&lt;=Entradas!$E$74,"",Cálculos!AR444)</f>
        <v>1.4915923152506008</v>
      </c>
      <c r="F443" s="79">
        <f>IF($C443&lt;=Entradas!$E$74,"",D443-E443)</f>
        <v>-0.3288106398714663</v>
      </c>
      <c r="G443" s="79">
        <f>IF($C443&lt;=Entradas!$E$74,"",D443-AVERAGE(D:D))</f>
        <v>0.37993005386755652</v>
      </c>
      <c r="H443" s="79">
        <f>IF($C443&lt;=Entradas!$E$74,"",F443^2)</f>
        <v>0.1081164368926831</v>
      </c>
      <c r="I443" s="79">
        <f>IF($C443&lt;=Entradas!$E$74,"",G443^2)</f>
        <v>0.1443468458318044</v>
      </c>
      <c r="J443" s="79">
        <f>IF($C443&lt;=Entradas!$E$74,"",E443-AVERAGE(E:E))</f>
        <v>0.66068469555402498</v>
      </c>
      <c r="K443" s="79">
        <f>IF($C443&lt;=Entradas!$E$74,"",J443^2)</f>
        <v>0.43650426693931466</v>
      </c>
      <c r="L443" s="79">
        <f>IF($C443&lt;=Entradas!$E$74,"",G443*J443)</f>
        <v>0.25101397197131087</v>
      </c>
      <c r="M443" s="40"/>
    </row>
    <row r="444" spans="2:13" x14ac:dyDescent="0.3">
      <c r="B444" s="39"/>
      <c r="C444" s="75">
        <v>439</v>
      </c>
      <c r="D444" s="111">
        <f>IF($C444&lt;=Entradas!$E$74,"",Observaciones!I444)</f>
        <v>1.1692256048646983</v>
      </c>
      <c r="E444" s="111">
        <f>IF($C444&lt;=Entradas!$E$74,"",Cálculos!AR445)</f>
        <v>1.5249167253627893</v>
      </c>
      <c r="F444" s="79">
        <f>IF($C444&lt;=Entradas!$E$74,"",D444-E444)</f>
        <v>-0.35569112049809104</v>
      </c>
      <c r="G444" s="79">
        <f>IF($C444&lt;=Entradas!$E$74,"",D444-AVERAGE(D:D))</f>
        <v>0.38637398335312034</v>
      </c>
      <c r="H444" s="79">
        <f>IF($C444&lt;=Entradas!$E$74,"",F444^2)</f>
        <v>0.12651617320118752</v>
      </c>
      <c r="I444" s="79">
        <f>IF($C444&lt;=Entradas!$E$74,"",G444^2)</f>
        <v>0.14928485501215732</v>
      </c>
      <c r="J444" s="79">
        <f>IF($C444&lt;=Entradas!$E$74,"",E444-AVERAGE(E:E))</f>
        <v>0.69400910566621354</v>
      </c>
      <c r="K444" s="79">
        <f>IF($C444&lt;=Entradas!$E$74,"",J444^2)</f>
        <v>0.48164863874761754</v>
      </c>
      <c r="L444" s="79">
        <f>IF($C444&lt;=Entradas!$E$74,"",G444*J444)</f>
        <v>0.26814706263959154</v>
      </c>
      <c r="M444" s="40"/>
    </row>
    <row r="445" spans="2:13" x14ac:dyDescent="0.3">
      <c r="B445" s="39"/>
      <c r="C445" s="75">
        <v>440</v>
      </c>
      <c r="D445" s="111">
        <f>IF($C445&lt;=Entradas!$E$74,"",Observaciones!I445)</f>
        <v>3.325499759288157</v>
      </c>
      <c r="E445" s="111">
        <f>IF($C445&lt;=Entradas!$E$74,"",Cálculos!AR446)</f>
        <v>4.0398468797137834</v>
      </c>
      <c r="F445" s="79">
        <f>IF($C445&lt;=Entradas!$E$74,"",D445-E445)</f>
        <v>-0.71434712042562643</v>
      </c>
      <c r="G445" s="79">
        <f>IF($C445&lt;=Entradas!$E$74,"",D445-AVERAGE(D:D))</f>
        <v>2.5426481377765793</v>
      </c>
      <c r="H445" s="79">
        <f>IF($C445&lt;=Entradas!$E$74,"",F445^2)</f>
        <v>0.51029180846038447</v>
      </c>
      <c r="I445" s="79">
        <f>IF($C445&lt;=Entradas!$E$74,"",G445^2)</f>
        <v>6.4650595525387065</v>
      </c>
      <c r="J445" s="79">
        <f>IF($C445&lt;=Entradas!$E$74,"",E445-AVERAGE(E:E))</f>
        <v>3.2089392600172078</v>
      </c>
      <c r="K445" s="79">
        <f>IF($C445&lt;=Entradas!$E$74,"",J445^2)</f>
        <v>10.297291174479785</v>
      </c>
      <c r="L445" s="79">
        <f>IF($C445&lt;=Entradas!$E$74,"",G445*J445)</f>
        <v>8.1592034337209078</v>
      </c>
      <c r="M445" s="40"/>
    </row>
    <row r="446" spans="2:13" x14ac:dyDescent="0.3">
      <c r="B446" s="39"/>
      <c r="C446" s="75">
        <v>441</v>
      </c>
      <c r="D446" s="111">
        <f>IF($C446&lt;=Entradas!$E$74,"",Observaciones!I446)</f>
        <v>1.1861626902123361</v>
      </c>
      <c r="E446" s="111">
        <f>IF($C446&lt;=Entradas!$E$74,"",Cálculos!AR447)</f>
        <v>1.5234587005129547</v>
      </c>
      <c r="F446" s="79">
        <f>IF($C446&lt;=Entradas!$E$74,"",D446-E446)</f>
        <v>-0.33729601030061862</v>
      </c>
      <c r="G446" s="79">
        <f>IF($C446&lt;=Entradas!$E$74,"",D446-AVERAGE(D:D))</f>
        <v>0.40331106870075817</v>
      </c>
      <c r="H446" s="79">
        <f>IF($C446&lt;=Entradas!$E$74,"",F446^2)</f>
        <v>0.11376859856471502</v>
      </c>
      <c r="I446" s="79">
        <f>IF($C446&lt;=Entradas!$E$74,"",G446^2)</f>
        <v>0.16265981813654767</v>
      </c>
      <c r="J446" s="79">
        <f>IF($C446&lt;=Entradas!$E$74,"",E446-AVERAGE(E:E))</f>
        <v>0.69255108081637895</v>
      </c>
      <c r="K446" s="79">
        <f>IF($C446&lt;=Entradas!$E$74,"",J446^2)</f>
        <v>0.47962699953993465</v>
      </c>
      <c r="L446" s="79">
        <f>IF($C446&lt;=Entradas!$E$74,"",G446*J446)</f>
        <v>0.27931351653391895</v>
      </c>
      <c r="M446" s="40"/>
    </row>
    <row r="447" spans="2:13" x14ac:dyDescent="0.3">
      <c r="B447" s="39"/>
      <c r="C447" s="75">
        <v>442</v>
      </c>
      <c r="D447" s="111">
        <f>IF($C447&lt;=Entradas!$E$74,"",Observaciones!I447)</f>
        <v>1.1912898391097353</v>
      </c>
      <c r="E447" s="111">
        <f>IF($C447&lt;=Entradas!$E$74,"",Cálculos!AR448)</f>
        <v>1.5192148180985836</v>
      </c>
      <c r="F447" s="79">
        <f>IF($C447&lt;=Entradas!$E$74,"",D447-E447)</f>
        <v>-0.32792497898884831</v>
      </c>
      <c r="G447" s="79">
        <f>IF($C447&lt;=Entradas!$E$74,"",D447-AVERAGE(D:D))</f>
        <v>0.40843821759815735</v>
      </c>
      <c r="H447" s="79">
        <f>IF($C447&lt;=Entradas!$E$74,"",F447^2)</f>
        <v>0.10753479184483661</v>
      </c>
      <c r="I447" s="79">
        <f>IF($C447&lt;=Entradas!$E$74,"",G447^2)</f>
        <v>0.16682177759475972</v>
      </c>
      <c r="J447" s="79">
        <f>IF($C447&lt;=Entradas!$E$74,"",E447-AVERAGE(E:E))</f>
        <v>0.68830719840200782</v>
      </c>
      <c r="K447" s="79">
        <f>IF($C447&lt;=Entradas!$E$74,"",J447^2)</f>
        <v>0.47376679937202099</v>
      </c>
      <c r="L447" s="79">
        <f>IF($C447&lt;=Entradas!$E$74,"",G447*J447)</f>
        <v>0.28113096527529735</v>
      </c>
      <c r="M447" s="40"/>
    </row>
    <row r="448" spans="2:13" x14ac:dyDescent="0.3">
      <c r="B448" s="39"/>
      <c r="C448" s="75">
        <v>443</v>
      </c>
      <c r="D448" s="111">
        <f>IF($C448&lt;=Entradas!$E$74,"",Observaciones!I448)</f>
        <v>1.1954129007626957</v>
      </c>
      <c r="E448" s="111">
        <f>IF($C448&lt;=Entradas!$E$74,"",Cálculos!AR449)</f>
        <v>1.4967049186300083</v>
      </c>
      <c r="F448" s="79">
        <f>IF($C448&lt;=Entradas!$E$74,"",D448-E448)</f>
        <v>-0.30129201786731263</v>
      </c>
      <c r="G448" s="79">
        <f>IF($C448&lt;=Entradas!$E$74,"",D448-AVERAGE(D:D))</f>
        <v>0.41256127925111774</v>
      </c>
      <c r="H448" s="79">
        <f>IF($C448&lt;=Entradas!$E$74,"",F448^2)</f>
        <v>9.0776880030557033E-2</v>
      </c>
      <c r="I448" s="79">
        <f>IF($C448&lt;=Entradas!$E$74,"",G448^2)</f>
        <v>0.17020680913731875</v>
      </c>
      <c r="J448" s="79">
        <f>IF($C448&lt;=Entradas!$E$74,"",E448-AVERAGE(E:E))</f>
        <v>0.66579729893343254</v>
      </c>
      <c r="K448" s="79">
        <f>IF($C448&lt;=Entradas!$E$74,"",J448^2)</f>
        <v>0.44328604326705451</v>
      </c>
      <c r="L448" s="79">
        <f>IF($C448&lt;=Entradas!$E$74,"",G448*J448)</f>
        <v>0.27468218536991579</v>
      </c>
      <c r="M448" s="40"/>
    </row>
    <row r="449" spans="2:13" x14ac:dyDescent="0.3">
      <c r="B449" s="39"/>
      <c r="C449" s="75">
        <v>444</v>
      </c>
      <c r="D449" s="111">
        <f>IF($C449&lt;=Entradas!$E$74,"",Observaciones!I449)</f>
        <v>1.1995682751960035</v>
      </c>
      <c r="E449" s="111">
        <f>IF($C449&lt;=Entradas!$E$74,"",Cálculos!AR450)</f>
        <v>1.5051994580036658</v>
      </c>
      <c r="F449" s="79">
        <f>IF($C449&lt;=Entradas!$E$74,"",D449-E449)</f>
        <v>-0.30563118280766233</v>
      </c>
      <c r="G449" s="79">
        <f>IF($C449&lt;=Entradas!$E$74,"",D449-AVERAGE(D:D))</f>
        <v>0.41671665368442556</v>
      </c>
      <c r="H449" s="79">
        <f>IF($C449&lt;=Entradas!$E$74,"",F449^2)</f>
        <v>9.3410419904410708E-2</v>
      </c>
      <c r="I449" s="79">
        <f>IF($C449&lt;=Entradas!$E$74,"",G449^2)</f>
        <v>0.17365276945794547</v>
      </c>
      <c r="J449" s="79">
        <f>IF($C449&lt;=Entradas!$E$74,"",E449-AVERAGE(E:E))</f>
        <v>0.67429183830709005</v>
      </c>
      <c r="K449" s="79">
        <f>IF($C449&lt;=Entradas!$E$74,"",J449^2)</f>
        <v>0.4546694832075549</v>
      </c>
      <c r="L449" s="79">
        <f>IF($C449&lt;=Entradas!$E$74,"",G449*J449)</f>
        <v>0.28098863846605032</v>
      </c>
      <c r="M449" s="40"/>
    </row>
    <row r="450" spans="2:13" x14ac:dyDescent="0.3">
      <c r="B450" s="39"/>
      <c r="C450" s="75">
        <v>445</v>
      </c>
      <c r="D450" s="111">
        <f>IF($C450&lt;=Entradas!$E$74,"",Observaciones!I450)</f>
        <v>1.2027280058639476</v>
      </c>
      <c r="E450" s="111">
        <f>IF($C450&lt;=Entradas!$E$74,"",Cálculos!AR451)</f>
        <v>1.4808381698251669</v>
      </c>
      <c r="F450" s="79">
        <f>IF($C450&lt;=Entradas!$E$74,"",D450-E450)</f>
        <v>-0.27811016396121935</v>
      </c>
      <c r="G450" s="79">
        <f>IF($C450&lt;=Entradas!$E$74,"",D450-AVERAGE(D:D))</f>
        <v>0.41987638435236962</v>
      </c>
      <c r="H450" s="79">
        <f>IF($C450&lt;=Entradas!$E$74,"",F450^2)</f>
        <v>7.7345263298536304E-2</v>
      </c>
      <c r="I450" s="79">
        <f>IF($C450&lt;=Entradas!$E$74,"",G450^2)</f>
        <v>0.17629617813681883</v>
      </c>
      <c r="J450" s="79">
        <f>IF($C450&lt;=Entradas!$E$74,"",E450-AVERAGE(E:E))</f>
        <v>0.64993055012859113</v>
      </c>
      <c r="K450" s="79">
        <f>IF($C450&lt;=Entradas!$E$74,"",J450^2)</f>
        <v>0.42240971999045313</v>
      </c>
      <c r="L450" s="79">
        <f>IF($C450&lt;=Entradas!$E$74,"",G450*J450)</f>
        <v>0.27289048946813937</v>
      </c>
      <c r="M450" s="40"/>
    </row>
    <row r="451" spans="2:13" x14ac:dyDescent="0.3">
      <c r="B451" s="39"/>
      <c r="C451" s="75">
        <v>446</v>
      </c>
      <c r="D451" s="111">
        <f>IF($C451&lt;=Entradas!$E$74,"",Observaciones!I451)</f>
        <v>1.2054292199177374</v>
      </c>
      <c r="E451" s="111">
        <f>IF($C451&lt;=Entradas!$E$74,"",Cálculos!AR452)</f>
        <v>1.4719086566804447</v>
      </c>
      <c r="F451" s="79">
        <f>IF($C451&lt;=Entradas!$E$74,"",D451-E451)</f>
        <v>-0.26647943676270724</v>
      </c>
      <c r="G451" s="79">
        <f>IF($C451&lt;=Entradas!$E$74,"",D451-AVERAGE(D:D))</f>
        <v>0.42257759840615949</v>
      </c>
      <c r="H451" s="79">
        <f>IF($C451&lt;=Entradas!$E$74,"",F451^2)</f>
        <v>7.1011290217369682E-2</v>
      </c>
      <c r="I451" s="79">
        <f>IF($C451&lt;=Entradas!$E$74,"",G451^2)</f>
        <v>0.17857182667471741</v>
      </c>
      <c r="J451" s="79">
        <f>IF($C451&lt;=Entradas!$E$74,"",E451-AVERAGE(E:E))</f>
        <v>0.6410010369838689</v>
      </c>
      <c r="K451" s="79">
        <f>IF($C451&lt;=Entradas!$E$74,"",J451^2)</f>
        <v>0.41088232941439529</v>
      </c>
      <c r="L451" s="79">
        <f>IF($C451&lt;=Entradas!$E$74,"",G451*J451)</f>
        <v>0.27087267878450116</v>
      </c>
      <c r="M451" s="40"/>
    </row>
    <row r="452" spans="2:13" x14ac:dyDescent="0.3">
      <c r="B452" s="39"/>
      <c r="C452" s="75">
        <v>447</v>
      </c>
      <c r="D452" s="111">
        <f>IF($C452&lt;=Entradas!$E$74,"",Observaciones!I452)</f>
        <v>1.2078827697618437</v>
      </c>
      <c r="E452" s="111">
        <f>IF($C452&lt;=Entradas!$E$74,"",Cálculos!AR453)</f>
        <v>1.4688014495597961</v>
      </c>
      <c r="F452" s="79">
        <f>IF($C452&lt;=Entradas!$E$74,"",D452-E452)</f>
        <v>-0.26091867979795236</v>
      </c>
      <c r="G452" s="79">
        <f>IF($C452&lt;=Entradas!$E$74,"",D452-AVERAGE(D:D))</f>
        <v>0.42503114825026578</v>
      </c>
      <c r="H452" s="79">
        <f>IF($C452&lt;=Entradas!$E$74,"",F452^2)</f>
        <v>6.8078557467506393E-2</v>
      </c>
      <c r="I452" s="79">
        <f>IF($C452&lt;=Entradas!$E$74,"",G452^2)</f>
        <v>0.1806514769829394</v>
      </c>
      <c r="J452" s="79">
        <f>IF($C452&lt;=Entradas!$E$74,"",E452-AVERAGE(E:E))</f>
        <v>0.6378938298632203</v>
      </c>
      <c r="K452" s="79">
        <f>IF($C452&lt;=Entradas!$E$74,"",J452^2)</f>
        <v>0.40690853817756706</v>
      </c>
      <c r="L452" s="79">
        <f>IF($C452&lt;=Entradas!$E$74,"",G452*J452)</f>
        <v>0.27112474696852418</v>
      </c>
      <c r="M452" s="40"/>
    </row>
    <row r="453" spans="2:13" x14ac:dyDescent="0.3">
      <c r="B453" s="39"/>
      <c r="C453" s="75">
        <v>448</v>
      </c>
      <c r="D453" s="111">
        <f>IF($C453&lt;=Entradas!$E$74,"",Observaciones!I453)</f>
        <v>1.2094246870896819</v>
      </c>
      <c r="E453" s="111">
        <f>IF($C453&lt;=Entradas!$E$74,"",Cálculos!AR454)</f>
        <v>1.4445522259211669</v>
      </c>
      <c r="F453" s="79">
        <f>IF($C453&lt;=Entradas!$E$74,"",D453-E453)</f>
        <v>-0.23512753883148507</v>
      </c>
      <c r="G453" s="79">
        <f>IF($C453&lt;=Entradas!$E$74,"",D453-AVERAGE(D:D))</f>
        <v>0.42657306557810393</v>
      </c>
      <c r="H453" s="79">
        <f>IF($C453&lt;=Entradas!$E$74,"",F453^2)</f>
        <v>5.5284959516951518E-2</v>
      </c>
      <c r="I453" s="79">
        <f>IF($C453&lt;=Entradas!$E$74,"",G453^2)</f>
        <v>0.18196458027670134</v>
      </c>
      <c r="J453" s="79">
        <f>IF($C453&lt;=Entradas!$E$74,"",E453-AVERAGE(E:E))</f>
        <v>0.61364460622459116</v>
      </c>
      <c r="K453" s="79">
        <f>IF($C453&lt;=Entradas!$E$74,"",J453^2)</f>
        <v>0.37655970274853356</v>
      </c>
      <c r="L453" s="79">
        <f>IF($C453&lt;=Entradas!$E$74,"",G453*J453)</f>
        <v>0.26176426085269228</v>
      </c>
      <c r="M453" s="40"/>
    </row>
    <row r="454" spans="2:13" x14ac:dyDescent="0.3">
      <c r="B454" s="39"/>
      <c r="C454" s="75">
        <v>449</v>
      </c>
      <c r="D454" s="111">
        <f>IF($C454&lt;=Entradas!$E$74,"",Observaciones!I454)</f>
        <v>1.2100743922214423</v>
      </c>
      <c r="E454" s="111">
        <f>IF($C454&lt;=Entradas!$E$74,"",Cálculos!AR455)</f>
        <v>1.4191758548074882</v>
      </c>
      <c r="F454" s="79">
        <f>IF($C454&lt;=Entradas!$E$74,"",D454-E454)</f>
        <v>-0.20910146258604589</v>
      </c>
      <c r="G454" s="79">
        <f>IF($C454&lt;=Entradas!$E$74,"",D454-AVERAGE(D:D))</f>
        <v>0.42722277070986436</v>
      </c>
      <c r="H454" s="79">
        <f>IF($C454&lt;=Entradas!$E$74,"",F454^2)</f>
        <v>4.3723421655623554E-2</v>
      </c>
      <c r="I454" s="79">
        <f>IF($C454&lt;=Entradas!$E$74,"",G454^2)</f>
        <v>0.18251929581301335</v>
      </c>
      <c r="J454" s="79">
        <f>IF($C454&lt;=Entradas!$E$74,"",E454-AVERAGE(E:E))</f>
        <v>0.58826823511091242</v>
      </c>
      <c r="K454" s="79">
        <f>IF($C454&lt;=Entradas!$E$74,"",J454^2)</f>
        <v>0.34605951644050775</v>
      </c>
      <c r="L454" s="79">
        <f>IF($C454&lt;=Entradas!$E$74,"",G454*J454)</f>
        <v>0.2513215853246859</v>
      </c>
      <c r="M454" s="40"/>
    </row>
    <row r="455" spans="2:13" x14ac:dyDescent="0.3">
      <c r="B455" s="39"/>
      <c r="C455" s="75">
        <v>450</v>
      </c>
      <c r="D455" s="111">
        <f>IF($C455&lt;=Entradas!$E$74,"",Observaciones!I455)</f>
        <v>1.2098880399378018</v>
      </c>
      <c r="E455" s="111">
        <f>IF($C455&lt;=Entradas!$E$74,"",Cálculos!AR456)</f>
        <v>1.3940006713347453</v>
      </c>
      <c r="F455" s="79">
        <f>IF($C455&lt;=Entradas!$E$74,"",D455-E455)</f>
        <v>-0.18411263139694345</v>
      </c>
      <c r="G455" s="79">
        <f>IF($C455&lt;=Entradas!$E$74,"",D455-AVERAGE(D:D))</f>
        <v>0.42703641842622386</v>
      </c>
      <c r="H455" s="79">
        <f>IF($C455&lt;=Entradas!$E$74,"",F455^2)</f>
        <v>3.3897461039906769E-2</v>
      </c>
      <c r="I455" s="79">
        <f>IF($C455&lt;=Entradas!$E$74,"",G455^2)</f>
        <v>0.18236010266229694</v>
      </c>
      <c r="J455" s="79">
        <f>IF($C455&lt;=Entradas!$E$74,"",E455-AVERAGE(E:E))</f>
        <v>0.56309305163816947</v>
      </c>
      <c r="K455" s="79">
        <f>IF($C455&lt;=Entradas!$E$74,"",J455^2)</f>
        <v>0.31707378480318621</v>
      </c>
      <c r="L455" s="79">
        <f>IF($C455&lt;=Entradas!$E$74,"",G455*J455)</f>
        <v>0.24046124001225663</v>
      </c>
      <c r="M455" s="40"/>
    </row>
    <row r="456" spans="2:13" x14ac:dyDescent="0.3">
      <c r="B456" s="39"/>
      <c r="C456" s="75">
        <v>451</v>
      </c>
      <c r="D456" s="111">
        <f>IF($C456&lt;=Entradas!$E$74,"",Observaciones!I456)</f>
        <v>1.208899531122607</v>
      </c>
      <c r="E456" s="111">
        <f>IF($C456&lt;=Entradas!$E$74,"",Cálculos!AR457)</f>
        <v>1.3683546808285767</v>
      </c>
      <c r="F456" s="79">
        <f>IF($C456&lt;=Entradas!$E$74,"",D456-E456)</f>
        <v>-0.15945514970596975</v>
      </c>
      <c r="G456" s="79">
        <f>IF($C456&lt;=Entradas!$E$74,"",D456-AVERAGE(D:D))</f>
        <v>0.42604790961102901</v>
      </c>
      <c r="H456" s="79">
        <f>IF($C456&lt;=Entradas!$E$74,"",F456^2)</f>
        <v>2.5425944767753225E-2</v>
      </c>
      <c r="I456" s="79">
        <f>IF($C456&lt;=Entradas!$E$74,"",G456^2)</f>
        <v>0.18151682128392754</v>
      </c>
      <c r="J456" s="79">
        <f>IF($C456&lt;=Entradas!$E$74,"",E456-AVERAGE(E:E))</f>
        <v>0.53744706113200091</v>
      </c>
      <c r="K456" s="79">
        <f>IF($C456&lt;=Entradas!$E$74,"",J456^2)</f>
        <v>0.28884934351942471</v>
      </c>
      <c r="L456" s="79">
        <f>IF($C456&lt;=Entradas!$E$74,"",G456*J456)</f>
        <v>0.2289781969218799</v>
      </c>
      <c r="M456" s="40"/>
    </row>
    <row r="457" spans="2:13" x14ac:dyDescent="0.3">
      <c r="B457" s="39"/>
      <c r="C457" s="75">
        <v>452</v>
      </c>
      <c r="D457" s="111">
        <f>IF($C457&lt;=Entradas!$E$74,"",Observaciones!I457)</f>
        <v>1.2179337536047621</v>
      </c>
      <c r="E457" s="111">
        <f>IF($C457&lt;=Entradas!$E$74,"",Cálculos!AR458)</f>
        <v>1.7021068786397773</v>
      </c>
      <c r="F457" s="79">
        <f>IF($C457&lt;=Entradas!$E$74,"",D457-E457)</f>
        <v>-0.48417312503501519</v>
      </c>
      <c r="G457" s="79">
        <f>IF($C457&lt;=Entradas!$E$74,"",D457-AVERAGE(D:D))</f>
        <v>0.43508213209318414</v>
      </c>
      <c r="H457" s="79">
        <f>IF($C457&lt;=Entradas!$E$74,"",F457^2)</f>
        <v>0.23442361500617245</v>
      </c>
      <c r="I457" s="79">
        <f>IF($C457&lt;=Entradas!$E$74,"",G457^2)</f>
        <v>0.18929646166675093</v>
      </c>
      <c r="J457" s="79">
        <f>IF($C457&lt;=Entradas!$E$74,"",E457-AVERAGE(E:E))</f>
        <v>0.87119925894320149</v>
      </c>
      <c r="K457" s="79">
        <f>IF($C457&lt;=Entradas!$E$74,"",J457^2)</f>
        <v>0.75898814878318344</v>
      </c>
      <c r="L457" s="79">
        <f>IF($C457&lt;=Entradas!$E$74,"",G457*J457)</f>
        <v>0.37904323105901011</v>
      </c>
      <c r="M457" s="40"/>
    </row>
    <row r="458" spans="2:13" x14ac:dyDescent="0.3">
      <c r="B458" s="39"/>
      <c r="C458" s="75">
        <v>453</v>
      </c>
      <c r="D458" s="111">
        <f>IF($C458&lt;=Entradas!$E$74,"",Observaciones!I458)</f>
        <v>1.2182991651146349</v>
      </c>
      <c r="E458" s="111">
        <f>IF($C458&lt;=Entradas!$E$74,"",Cálculos!AR459)</f>
        <v>1.4247496145375531</v>
      </c>
      <c r="F458" s="79">
        <f>IF($C458&lt;=Entradas!$E$74,"",D458-E458)</f>
        <v>-0.20645044942291824</v>
      </c>
      <c r="G458" s="79">
        <f>IF($C458&lt;=Entradas!$E$74,"",D458-AVERAGE(D:D))</f>
        <v>0.43544754360305693</v>
      </c>
      <c r="H458" s="79">
        <f>IF($C458&lt;=Entradas!$E$74,"",F458^2)</f>
        <v>4.2621788066924918E-2</v>
      </c>
      <c r="I458" s="79">
        <f>IF($C458&lt;=Entradas!$E$74,"",G458^2)</f>
        <v>0.18961456322993617</v>
      </c>
      <c r="J458" s="79">
        <f>IF($C458&lt;=Entradas!$E$74,"",E458-AVERAGE(E:E))</f>
        <v>0.59384199484097733</v>
      </c>
      <c r="K458" s="79">
        <f>IF($C458&lt;=Entradas!$E$74,"",J458^2)</f>
        <v>0.35264831483671133</v>
      </c>
      <c r="L458" s="79">
        <f>IF($C458&lt;=Entradas!$E$74,"",G458*J458)</f>
        <v>0.25858703794184279</v>
      </c>
      <c r="M458" s="40"/>
    </row>
    <row r="459" spans="2:13" x14ac:dyDescent="0.3">
      <c r="B459" s="39"/>
      <c r="C459" s="75">
        <v>454</v>
      </c>
      <c r="D459" s="111">
        <f>IF($C459&lt;=Entradas!$E$74,"",Observaciones!I459)</f>
        <v>1.218338585899057</v>
      </c>
      <c r="E459" s="111">
        <f>IF($C459&lt;=Entradas!$E$74,"",Cálculos!AR460)</f>
        <v>1.4150401069033651</v>
      </c>
      <c r="F459" s="79">
        <f>IF($C459&lt;=Entradas!$E$74,"",D459-E459)</f>
        <v>-0.19670152100430816</v>
      </c>
      <c r="G459" s="79">
        <f>IF($C459&lt;=Entradas!$E$74,"",D459-AVERAGE(D:D))</f>
        <v>0.43548696438747903</v>
      </c>
      <c r="H459" s="79">
        <f>IF($C459&lt;=Entradas!$E$74,"",F459^2)</f>
        <v>3.8691488365408283E-2</v>
      </c>
      <c r="I459" s="79">
        <f>IF($C459&lt;=Entradas!$E$74,"",G459^2)</f>
        <v>0.18964889615142141</v>
      </c>
      <c r="J459" s="79">
        <f>IF($C459&lt;=Entradas!$E$74,"",E459-AVERAGE(E:E))</f>
        <v>0.58413248720678934</v>
      </c>
      <c r="K459" s="79">
        <f>IF($C459&lt;=Entradas!$E$74,"",J459^2)</f>
        <v>0.34121076261038991</v>
      </c>
      <c r="L459" s="79">
        <f>IF($C459&lt;=Entradas!$E$74,"",G459*J459)</f>
        <v>0.25438208365379261</v>
      </c>
      <c r="M459" s="40"/>
    </row>
    <row r="460" spans="2:13" x14ac:dyDescent="0.3">
      <c r="B460" s="39"/>
      <c r="C460" s="75">
        <v>455</v>
      </c>
      <c r="D460" s="111">
        <f>IF($C460&lt;=Entradas!$E$74,"",Observaciones!I460)</f>
        <v>1.2175628227377493</v>
      </c>
      <c r="E460" s="111">
        <f>IF($C460&lt;=Entradas!$E$74,"",Cálculos!AR461)</f>
        <v>1.3894700199553633</v>
      </c>
      <c r="F460" s="79">
        <f>IF($C460&lt;=Entradas!$E$74,"",D460-E460)</f>
        <v>-0.17190719721761405</v>
      </c>
      <c r="G460" s="79">
        <f>IF($C460&lt;=Entradas!$E$74,"",D460-AVERAGE(D:D))</f>
        <v>0.43471120122617135</v>
      </c>
      <c r="H460" s="79">
        <f>IF($C460&lt;=Entradas!$E$74,"",F460^2)</f>
        <v>2.9552084455215653E-2</v>
      </c>
      <c r="I460" s="79">
        <f>IF($C460&lt;=Entradas!$E$74,"",G460^2)</f>
        <v>0.18897382847150085</v>
      </c>
      <c r="J460" s="79">
        <f>IF($C460&lt;=Entradas!$E$74,"",E460-AVERAGE(E:E))</f>
        <v>0.55856240025878756</v>
      </c>
      <c r="K460" s="79">
        <f>IF($C460&lt;=Entradas!$E$74,"",J460^2)</f>
        <v>0.31199195498285798</v>
      </c>
      <c r="L460" s="79">
        <f>IF($C460&lt;=Entradas!$E$74,"",G460*J460)</f>
        <v>0.24281333197627106</v>
      </c>
      <c r="M460" s="40"/>
    </row>
    <row r="461" spans="2:13" x14ac:dyDescent="0.3">
      <c r="B461" s="39"/>
      <c r="C461" s="75">
        <v>456</v>
      </c>
      <c r="D461" s="111">
        <f>IF($C461&lt;=Entradas!$E$74,"",Observaciones!I461)</f>
        <v>1.2160123734037398</v>
      </c>
      <c r="E461" s="111">
        <f>IF($C461&lt;=Entradas!$E$74,"",Cálculos!AR462)</f>
        <v>1.3636992234119789</v>
      </c>
      <c r="F461" s="79">
        <f>IF($C461&lt;=Entradas!$E$74,"",D461-E461)</f>
        <v>-0.14768685000823911</v>
      </c>
      <c r="G461" s="79">
        <f>IF($C461&lt;=Entradas!$E$74,"",D461-AVERAGE(D:D))</f>
        <v>0.43316075189216185</v>
      </c>
      <c r="H461" s="79">
        <f>IF($C461&lt;=Entradas!$E$74,"",F461^2)</f>
        <v>2.1811405665356116E-2</v>
      </c>
      <c r="I461" s="79">
        <f>IF($C461&lt;=Entradas!$E$74,"",G461^2)</f>
        <v>0.18762823697978301</v>
      </c>
      <c r="J461" s="79">
        <f>IF($C461&lt;=Entradas!$E$74,"",E461-AVERAGE(E:E))</f>
        <v>0.53279160371540313</v>
      </c>
      <c r="K461" s="79">
        <f>IF($C461&lt;=Entradas!$E$74,"",J461^2)</f>
        <v>0.28386689298963119</v>
      </c>
      <c r="L461" s="79">
        <f>IF($C461&lt;=Entradas!$E$74,"",G461*J461)</f>
        <v>0.23078441166719477</v>
      </c>
      <c r="M461" s="40"/>
    </row>
    <row r="462" spans="2:13" x14ac:dyDescent="0.3">
      <c r="B462" s="39"/>
      <c r="C462" s="75">
        <v>457</v>
      </c>
      <c r="D462" s="111">
        <f>IF($C462&lt;=Entradas!$E$74,"",Observaciones!I462)</f>
        <v>1.2137193181452783</v>
      </c>
      <c r="E462" s="111">
        <f>IF($C462&lt;=Entradas!$E$74,"",Cálculos!AR463)</f>
        <v>1.3375113535585634</v>
      </c>
      <c r="F462" s="79">
        <f>IF($C462&lt;=Entradas!$E$74,"",D462-E462)</f>
        <v>-0.1237920354132851</v>
      </c>
      <c r="G462" s="79">
        <f>IF($C462&lt;=Entradas!$E$74,"",D462-AVERAGE(D:D))</f>
        <v>0.43086769663370039</v>
      </c>
      <c r="H462" s="79">
        <f>IF($C462&lt;=Entradas!$E$74,"",F462^2)</f>
        <v>1.5324468031764031E-2</v>
      </c>
      <c r="I462" s="79">
        <f>IF($C462&lt;=Entradas!$E$74,"",G462^2)</f>
        <v>0.18564697200243047</v>
      </c>
      <c r="J462" s="79">
        <f>IF($C462&lt;=Entradas!$E$74,"",E462-AVERAGE(E:E))</f>
        <v>0.50660373386198765</v>
      </c>
      <c r="K462" s="79">
        <f>IF($C462&lt;=Entradas!$E$74,"",J462^2)</f>
        <v>0.2566473431629076</v>
      </c>
      <c r="L462" s="79">
        <f>IF($C462&lt;=Entradas!$E$74,"",G462*J462)</f>
        <v>0.21827918391514678</v>
      </c>
      <c r="M462" s="40"/>
    </row>
    <row r="463" spans="2:13" x14ac:dyDescent="0.3">
      <c r="B463" s="39"/>
      <c r="C463" s="75">
        <v>458</v>
      </c>
      <c r="D463" s="111">
        <f>IF($C463&lt;=Entradas!$E$74,"",Observaciones!I463)</f>
        <v>1.2108727199672047</v>
      </c>
      <c r="E463" s="111">
        <f>IF($C463&lt;=Entradas!$E$74,"",Cálculos!AR464)</f>
        <v>1.3159070063776332</v>
      </c>
      <c r="F463" s="79">
        <f>IF($C463&lt;=Entradas!$E$74,"",D463-E463)</f>
        <v>-0.10503428641042856</v>
      </c>
      <c r="G463" s="79">
        <f>IF($C463&lt;=Entradas!$E$74,"",D463-AVERAGE(D:D))</f>
        <v>0.42802109845562675</v>
      </c>
      <c r="H463" s="79">
        <f>IF($C463&lt;=Entradas!$E$74,"",F463^2)</f>
        <v>1.1032201321747937E-2</v>
      </c>
      <c r="I463" s="79">
        <f>IF($C463&lt;=Entradas!$E$74,"",G463^2)</f>
        <v>0.18320206072316134</v>
      </c>
      <c r="J463" s="79">
        <f>IF($C463&lt;=Entradas!$E$74,"",E463-AVERAGE(E:E))</f>
        <v>0.48499938668105746</v>
      </c>
      <c r="K463" s="79">
        <f>IF($C463&lt;=Entradas!$E$74,"",J463^2)</f>
        <v>0.2352244050810019</v>
      </c>
      <c r="L463" s="79">
        <f>IF($C463&lt;=Entradas!$E$74,"",G463*J463)</f>
        <v>0.20758997023753148</v>
      </c>
      <c r="M463" s="40"/>
    </row>
    <row r="464" spans="2:13" x14ac:dyDescent="0.3">
      <c r="B464" s="39"/>
      <c r="C464" s="75">
        <v>459</v>
      </c>
      <c r="D464" s="111">
        <f>IF($C464&lt;=Entradas!$E$74,"",Observaciones!I464)</f>
        <v>1.207365724187226</v>
      </c>
      <c r="E464" s="111">
        <f>IF($C464&lt;=Entradas!$E$74,"",Cálculos!AR465)</f>
        <v>1.2900227229345418</v>
      </c>
      <c r="F464" s="79">
        <f>IF($C464&lt;=Entradas!$E$74,"",D464-E464)</f>
        <v>-8.2656998747315802E-2</v>
      </c>
      <c r="G464" s="79">
        <f>IF($C464&lt;=Entradas!$E$74,"",D464-AVERAGE(D:D))</f>
        <v>0.42451410267564804</v>
      </c>
      <c r="H464" s="79">
        <f>IF($C464&lt;=Entradas!$E$74,"",F464^2)</f>
        <v>6.8321794419137659E-3</v>
      </c>
      <c r="I464" s="79">
        <f>IF($C464&lt;=Entradas!$E$74,"",G464^2)</f>
        <v>0.18021222337051065</v>
      </c>
      <c r="J464" s="79">
        <f>IF($C464&lt;=Entradas!$E$74,"",E464-AVERAGE(E:E))</f>
        <v>0.459115103237966</v>
      </c>
      <c r="K464" s="79">
        <f>IF($C464&lt;=Entradas!$E$74,"",J464^2)</f>
        <v>0.21078667802120818</v>
      </c>
      <c r="L464" s="79">
        <f>IF($C464&lt;=Entradas!$E$74,"",G464*J464)</f>
        <v>0.19490083607590264</v>
      </c>
      <c r="M464" s="40"/>
    </row>
    <row r="465" spans="2:13" x14ac:dyDescent="0.3">
      <c r="B465" s="39"/>
      <c r="C465" s="75">
        <v>460</v>
      </c>
      <c r="D465" s="111">
        <f>IF($C465&lt;=Entradas!$E$74,"",Observaciones!I465)</f>
        <v>1.2032322861832678</v>
      </c>
      <c r="E465" s="111">
        <f>IF($C465&lt;=Entradas!$E$74,"",Cálculos!AR466)</f>
        <v>1.2640104079782719</v>
      </c>
      <c r="F465" s="79">
        <f>IF($C465&lt;=Entradas!$E$74,"",D465-E465)</f>
        <v>-6.0778121795004081E-2</v>
      </c>
      <c r="G465" s="79">
        <f>IF($C465&lt;=Entradas!$E$74,"",D465-AVERAGE(D:D))</f>
        <v>0.42038066467168989</v>
      </c>
      <c r="H465" s="79">
        <f>IF($C465&lt;=Entradas!$E$74,"",F465^2)</f>
        <v>3.6939800889283503E-3</v>
      </c>
      <c r="I465" s="79">
        <f>IF($C465&lt;=Entradas!$E$74,"",G465^2)</f>
        <v>0.17671990322981176</v>
      </c>
      <c r="J465" s="79">
        <f>IF($C465&lt;=Entradas!$E$74,"",E465-AVERAGE(E:E))</f>
        <v>0.43310278828169613</v>
      </c>
      <c r="K465" s="79">
        <f>IF($C465&lt;=Entradas!$E$74,"",J465^2)</f>
        <v>0.18757802521737971</v>
      </c>
      <c r="L465" s="79">
        <f>IF($C465&lt;=Entradas!$E$74,"",G465*J465)</f>
        <v>0.1820680380090216</v>
      </c>
      <c r="M465" s="40"/>
    </row>
    <row r="466" spans="2:13" x14ac:dyDescent="0.3">
      <c r="B466" s="39"/>
      <c r="C466" s="75">
        <v>461</v>
      </c>
      <c r="D466" s="111">
        <f>IF($C466&lt;=Entradas!$E$74,"",Observaciones!I466)</f>
        <v>1.1985297595762354</v>
      </c>
      <c r="E466" s="111">
        <f>IF($C466&lt;=Entradas!$E$74,"",Cálculos!AR467)</f>
        <v>1.2387582484459134</v>
      </c>
      <c r="F466" s="79">
        <f>IF($C466&lt;=Entradas!$E$74,"",D466-E466)</f>
        <v>-4.0228488869678003E-2</v>
      </c>
      <c r="G466" s="79">
        <f>IF($C466&lt;=Entradas!$E$74,"",D466-AVERAGE(D:D))</f>
        <v>0.41567813806465748</v>
      </c>
      <c r="H466" s="79">
        <f>IF($C466&lt;=Entradas!$E$74,"",F466^2)</f>
        <v>1.618331316737807E-3</v>
      </c>
      <c r="I466" s="79">
        <f>IF($C466&lt;=Entradas!$E$74,"",G466^2)</f>
        <v>0.17278831446490045</v>
      </c>
      <c r="J466" s="79">
        <f>IF($C466&lt;=Entradas!$E$74,"",E466-AVERAGE(E:E))</f>
        <v>0.40785062874933764</v>
      </c>
      <c r="K466" s="79">
        <f>IF($C466&lt;=Entradas!$E$74,"",J466^2)</f>
        <v>0.16634213537123005</v>
      </c>
      <c r="L466" s="79">
        <f>IF($C466&lt;=Entradas!$E$74,"",G466*J466)</f>
        <v>0.16953458996702453</v>
      </c>
      <c r="M466" s="40"/>
    </row>
    <row r="467" spans="2:13" x14ac:dyDescent="0.3">
      <c r="B467" s="39"/>
      <c r="C467" s="75">
        <v>462</v>
      </c>
      <c r="D467" s="111">
        <f>IF($C467&lt;=Entradas!$E$74,"",Observaciones!I467)</f>
        <v>1.193340523944233</v>
      </c>
      <c r="E467" s="111">
        <f>IF($C467&lt;=Entradas!$E$74,"",Cálculos!AR468)</f>
        <v>1.2155306909940964</v>
      </c>
      <c r="F467" s="79">
        <f>IF($C467&lt;=Entradas!$E$74,"",D467-E467)</f>
        <v>-2.219016704986343E-2</v>
      </c>
      <c r="G467" s="79">
        <f>IF($C467&lt;=Entradas!$E$74,"",D467-AVERAGE(D:D))</f>
        <v>0.41048890243265501</v>
      </c>
      <c r="H467" s="79">
        <f>IF($C467&lt;=Entradas!$E$74,"",F467^2)</f>
        <v>4.9240351370084465E-4</v>
      </c>
      <c r="I467" s="79">
        <f>IF($C467&lt;=Entradas!$E$74,"",G467^2)</f>
        <v>0.16850113902036576</v>
      </c>
      <c r="J467" s="79">
        <f>IF($C467&lt;=Entradas!$E$74,"",E467-AVERAGE(E:E))</f>
        <v>0.3846230712975206</v>
      </c>
      <c r="K467" s="79">
        <f>IF($C467&lt;=Entradas!$E$74,"",J467^2)</f>
        <v>0.14793490697433762</v>
      </c>
      <c r="L467" s="79">
        <f>IF($C467&lt;=Entradas!$E$74,"",G467*J467)</f>
        <v>0.15788350238719603</v>
      </c>
      <c r="M467" s="40"/>
    </row>
    <row r="468" spans="2:13" x14ac:dyDescent="0.3">
      <c r="B468" s="39"/>
      <c r="C468" s="75">
        <v>463</v>
      </c>
      <c r="D468" s="111">
        <f>IF($C468&lt;=Entradas!$E$74,"",Observaciones!I468)</f>
        <v>1.1878524646815274</v>
      </c>
      <c r="E468" s="111">
        <f>IF($C468&lt;=Entradas!$E$74,"",Cálculos!AR469)</f>
        <v>1.1912425227704904</v>
      </c>
      <c r="F468" s="79">
        <f>IF($C468&lt;=Entradas!$E$74,"",D468-E468)</f>
        <v>-3.3900580889629772E-3</v>
      </c>
      <c r="G468" s="79">
        <f>IF($C468&lt;=Entradas!$E$74,"",D468-AVERAGE(D:D))</f>
        <v>0.40500084316994944</v>
      </c>
      <c r="H468" s="79">
        <f>IF($C468&lt;=Entradas!$E$74,"",F468^2)</f>
        <v>1.1492493846543313E-5</v>
      </c>
      <c r="I468" s="79">
        <f>IF($C468&lt;=Entradas!$E$74,"",G468^2)</f>
        <v>0.16402568296836997</v>
      </c>
      <c r="J468" s="79">
        <f>IF($C468&lt;=Entradas!$E$74,"",E468-AVERAGE(E:E))</f>
        <v>0.36033490307391458</v>
      </c>
      <c r="K468" s="79">
        <f>IF($C468&lt;=Entradas!$E$74,"",J468^2)</f>
        <v>0.12984124237328742</v>
      </c>
      <c r="L468" s="79">
        <f>IF($C468&lt;=Entradas!$E$74,"",G468*J468)</f>
        <v>0.1459359395684974</v>
      </c>
      <c r="M468" s="40"/>
    </row>
    <row r="469" spans="2:13" x14ac:dyDescent="0.3">
      <c r="B469" s="39"/>
      <c r="C469" s="75">
        <v>464</v>
      </c>
      <c r="D469" s="111">
        <f>IF($C469&lt;=Entradas!$E$74,"",Observaciones!I469)</f>
        <v>1.1823204320767975</v>
      </c>
      <c r="E469" s="111">
        <f>IF($C469&lt;=Entradas!$E$74,"",Cálculos!AR470)</f>
        <v>1.1797654258813808</v>
      </c>
      <c r="F469" s="79">
        <f>IF($C469&lt;=Entradas!$E$74,"",D469-E469)</f>
        <v>2.5550061954167091E-3</v>
      </c>
      <c r="G469" s="79">
        <f>IF($C469&lt;=Entradas!$E$74,"",D469-AVERAGE(D:D))</f>
        <v>0.39946881056521955</v>
      </c>
      <c r="H469" s="79">
        <f>IF($C469&lt;=Entradas!$E$74,"",F469^2)</f>
        <v>6.5280566586177669E-6</v>
      </c>
      <c r="I469" s="79">
        <f>IF($C469&lt;=Entradas!$E$74,"",G469^2)</f>
        <v>0.15957533061439125</v>
      </c>
      <c r="J469" s="79">
        <f>IF($C469&lt;=Entradas!$E$74,"",E469-AVERAGE(E:E))</f>
        <v>0.348857806184805</v>
      </c>
      <c r="K469" s="79">
        <f>IF($C469&lt;=Entradas!$E$74,"",J469^2)</f>
        <v>0.12170176893607497</v>
      </c>
      <c r="L469" s="79">
        <f>IF($C469&lt;=Entradas!$E$74,"",G469*J469)</f>
        <v>0.13935781289303595</v>
      </c>
      <c r="M469" s="40"/>
    </row>
    <row r="470" spans="2:13" x14ac:dyDescent="0.3">
      <c r="B470" s="39"/>
      <c r="C470" s="75">
        <v>465</v>
      </c>
      <c r="D470" s="111">
        <f>IF($C470&lt;=Entradas!$E$74,"",Observaciones!I470)</f>
        <v>1.1767872708304321</v>
      </c>
      <c r="E470" s="111">
        <f>IF($C470&lt;=Entradas!$E$74,"",Cálculos!AR471)</f>
        <v>1.1705174387025647</v>
      </c>
      <c r="F470" s="79">
        <f>IF($C470&lt;=Entradas!$E$74,"",D470-E470)</f>
        <v>6.2698321278673586E-3</v>
      </c>
      <c r="G470" s="79">
        <f>IF($C470&lt;=Entradas!$E$74,"",D470-AVERAGE(D:D))</f>
        <v>0.39393564931885416</v>
      </c>
      <c r="H470" s="79">
        <f>IF($C470&lt;=Entradas!$E$74,"",F470^2)</f>
        <v>3.9310794911637729E-5</v>
      </c>
      <c r="I470" s="79">
        <f>IF($C470&lt;=Entradas!$E$74,"",G470^2)</f>
        <v>0.15518529580426724</v>
      </c>
      <c r="J470" s="79">
        <f>IF($C470&lt;=Entradas!$E$74,"",E470-AVERAGE(E:E))</f>
        <v>0.33960981900598897</v>
      </c>
      <c r="K470" s="79">
        <f>IF($C470&lt;=Entradas!$E$74,"",J470^2)</f>
        <v>0.11533482916528058</v>
      </c>
      <c r="L470" s="79">
        <f>IF($C470&lt;=Entradas!$E$74,"",G470*J470)</f>
        <v>0.13378441456518281</v>
      </c>
      <c r="M470" s="40"/>
    </row>
    <row r="471" spans="2:13" x14ac:dyDescent="0.3">
      <c r="B471" s="39"/>
      <c r="C471" s="75">
        <v>466</v>
      </c>
      <c r="D471" s="111">
        <f>IF($C471&lt;=Entradas!$E$74,"",Observaciones!I471)</f>
        <v>1.1712606313970715</v>
      </c>
      <c r="E471" s="111">
        <f>IF($C471&lt;=Entradas!$E$74,"",Cálculos!AR472)</f>
        <v>1.1617411544339675</v>
      </c>
      <c r="F471" s="79">
        <f>IF($C471&lt;=Entradas!$E$74,"",D471-E471)</f>
        <v>9.5194769631039566E-3</v>
      </c>
      <c r="G471" s="79">
        <f>IF($C471&lt;=Entradas!$E$74,"",D471-AVERAGE(D:D))</f>
        <v>0.38840900988549354</v>
      </c>
      <c r="H471" s="79">
        <f>IF($C471&lt;=Entradas!$E$74,"",F471^2)</f>
        <v>9.0620441651066924E-5</v>
      </c>
      <c r="I471" s="79">
        <f>IF($C471&lt;=Entradas!$E$74,"",G471^2)</f>
        <v>0.15086155896022943</v>
      </c>
      <c r="J471" s="79">
        <f>IF($C471&lt;=Entradas!$E$74,"",E471-AVERAGE(E:E))</f>
        <v>0.33083353473739174</v>
      </c>
      <c r="K471" s="79">
        <f>IF($C471&lt;=Entradas!$E$74,"",J471^2)</f>
        <v>0.10945082770683699</v>
      </c>
      <c r="L471" s="79">
        <f>IF($C471&lt;=Entradas!$E$74,"",G471*J471)</f>
        <v>0.12849872566426837</v>
      </c>
      <c r="M471" s="40"/>
    </row>
    <row r="472" spans="2:13" x14ac:dyDescent="0.3">
      <c r="B472" s="39"/>
      <c r="C472" s="75">
        <v>467</v>
      </c>
      <c r="D472" s="111">
        <f>IF($C472&lt;=Entradas!$E$74,"",Observaciones!I472)</f>
        <v>1.1662367206191875</v>
      </c>
      <c r="E472" s="111">
        <f>IF($C472&lt;=Entradas!$E$74,"",Cálculos!AR473)</f>
        <v>1.168665849625683</v>
      </c>
      <c r="F472" s="79">
        <f>IF($C472&lt;=Entradas!$E$74,"",D472-E472)</f>
        <v>-2.4291290064955007E-3</v>
      </c>
      <c r="G472" s="79">
        <f>IF($C472&lt;=Entradas!$E$74,"",D472-AVERAGE(D:D))</f>
        <v>0.38338509910760954</v>
      </c>
      <c r="H472" s="79">
        <f>IF($C472&lt;=Entradas!$E$74,"",F472^2)</f>
        <v>5.9006677301978183E-6</v>
      </c>
      <c r="I472" s="79">
        <f>IF($C472&lt;=Entradas!$E$74,"",G472^2)</f>
        <v>0.14698413421775158</v>
      </c>
      <c r="J472" s="79">
        <f>IF($C472&lt;=Entradas!$E$74,"",E472-AVERAGE(E:E))</f>
        <v>0.3377582299291072</v>
      </c>
      <c r="K472" s="79">
        <f>IF($C472&lt;=Entradas!$E$74,"",J472^2)</f>
        <v>0.11408062188484365</v>
      </c>
      <c r="L472" s="79">
        <f>IF($C472&lt;=Entradas!$E$74,"",G472*J472)</f>
        <v>0.12949147245578155</v>
      </c>
      <c r="M472" s="40"/>
    </row>
    <row r="473" spans="2:13" x14ac:dyDescent="0.3">
      <c r="B473" s="39"/>
      <c r="C473" s="75">
        <v>468</v>
      </c>
      <c r="D473" s="111">
        <f>IF($C473&lt;=Entradas!$E$74,"",Observaciones!I473)</f>
        <v>1.161234777154752</v>
      </c>
      <c r="E473" s="111">
        <f>IF($C473&lt;=Entradas!$E$74,"",Cálculos!AR474)</f>
        <v>1.1608705900324212</v>
      </c>
      <c r="F473" s="79">
        <f>IF($C473&lt;=Entradas!$E$74,"",D473-E473)</f>
        <v>3.6418712233077244E-4</v>
      </c>
      <c r="G473" s="79">
        <f>IF($C473&lt;=Entradas!$E$74,"",D473-AVERAGE(D:D))</f>
        <v>0.37838315564317404</v>
      </c>
      <c r="H473" s="79">
        <f>IF($C473&lt;=Entradas!$E$74,"",F473^2)</f>
        <v>1.32632260071569E-7</v>
      </c>
      <c r="I473" s="79">
        <f>IF($C473&lt;=Entradas!$E$74,"",G473^2)</f>
        <v>0.14317381247448646</v>
      </c>
      <c r="J473" s="79">
        <f>IF($C473&lt;=Entradas!$E$74,"",E473-AVERAGE(E:E))</f>
        <v>0.32996297033584543</v>
      </c>
      <c r="K473" s="79">
        <f>IF($C473&lt;=Entradas!$E$74,"",J473^2)</f>
        <v>0.10887556179285401</v>
      </c>
      <c r="L473" s="79">
        <f>IF($C473&lt;=Entradas!$E$74,"",G473*J473)</f>
        <v>0.12485242996107222</v>
      </c>
      <c r="M473" s="40"/>
    </row>
    <row r="474" spans="2:13" x14ac:dyDescent="0.3">
      <c r="B474" s="39"/>
      <c r="C474" s="75">
        <v>469</v>
      </c>
      <c r="D474" s="111">
        <f>IF($C474&lt;=Entradas!$E$74,"",Observaciones!I474)</f>
        <v>1.1558054586189161</v>
      </c>
      <c r="E474" s="111">
        <f>IF($C474&lt;=Entradas!$E$74,"",Cálculos!AR475)</f>
        <v>1.139011717432028</v>
      </c>
      <c r="F474" s="79">
        <f>IF($C474&lt;=Entradas!$E$74,"",D474-E474)</f>
        <v>1.6793741186888145E-2</v>
      </c>
      <c r="G474" s="79">
        <f>IF($C474&lt;=Entradas!$E$74,"",D474-AVERAGE(D:D))</f>
        <v>0.3729538371073382</v>
      </c>
      <c r="H474" s="79">
        <f>IF($C474&lt;=Entradas!$E$74,"",F474^2)</f>
        <v>2.8202974305218325E-4</v>
      </c>
      <c r="I474" s="79">
        <f>IF($C474&lt;=Entradas!$E$74,"",G474^2)</f>
        <v>0.13909456461308695</v>
      </c>
      <c r="J474" s="79">
        <f>IF($C474&lt;=Entradas!$E$74,"",E474-AVERAGE(E:E))</f>
        <v>0.30810409773545222</v>
      </c>
      <c r="K474" s="79">
        <f>IF($C474&lt;=Entradas!$E$74,"",J474^2)</f>
        <v>9.4928135041377093E-2</v>
      </c>
      <c r="L474" s="79">
        <f>IF($C474&lt;=Entradas!$E$74,"",G474*J474)</f>
        <v>0.11490860547893125</v>
      </c>
      <c r="M474" s="40"/>
    </row>
    <row r="475" spans="2:13" x14ac:dyDescent="0.3">
      <c r="B475" s="39"/>
      <c r="C475" s="75">
        <v>470</v>
      </c>
      <c r="D475" s="111">
        <f>IF($C475&lt;=Entradas!$E$74,"",Observaciones!I475)</f>
        <v>1.1503141683699076</v>
      </c>
      <c r="E475" s="111">
        <f>IF($C475&lt;=Entradas!$E$74,"",Cálculos!AR476)</f>
        <v>1.1285357559683125</v>
      </c>
      <c r="F475" s="79">
        <f>IF($C475&lt;=Entradas!$E$74,"",D475-E475)</f>
        <v>2.1778412401595171E-2</v>
      </c>
      <c r="G475" s="79">
        <f>IF($C475&lt;=Entradas!$E$74,"",D475-AVERAGE(D:D))</f>
        <v>0.36746254685832969</v>
      </c>
      <c r="H475" s="79">
        <f>IF($C475&lt;=Entradas!$E$74,"",F475^2)</f>
        <v>4.7429924673395436E-4</v>
      </c>
      <c r="I475" s="79">
        <f>IF($C475&lt;=Entradas!$E$74,"",G475^2)</f>
        <v>0.13502872334361013</v>
      </c>
      <c r="J475" s="79">
        <f>IF($C475&lt;=Entradas!$E$74,"",E475-AVERAGE(E:E))</f>
        <v>0.29762813627173668</v>
      </c>
      <c r="K475" s="79">
        <f>IF($C475&lt;=Entradas!$E$74,"",J475^2)</f>
        <v>8.8582507500587451E-2</v>
      </c>
      <c r="L475" s="79">
        <f>IF($C475&lt;=Entradas!$E$74,"",G475*J475)</f>
        <v>0.10936719297111037</v>
      </c>
      <c r="M475" s="40"/>
    </row>
    <row r="476" spans="2:13" x14ac:dyDescent="0.3">
      <c r="B476" s="39"/>
      <c r="C476" s="75">
        <v>471</v>
      </c>
      <c r="D476" s="111">
        <f>IF($C476&lt;=Entradas!$E$74,"",Observaciones!I476)</f>
        <v>1.1448220079263092</v>
      </c>
      <c r="E476" s="111">
        <f>IF($C476&lt;=Entradas!$E$74,"",Cálculos!AR477)</f>
        <v>1.1200433874598998</v>
      </c>
      <c r="F476" s="79">
        <f>IF($C476&lt;=Entradas!$E$74,"",D476-E476)</f>
        <v>2.4778620466409329E-2</v>
      </c>
      <c r="G476" s="79">
        <f>IF($C476&lt;=Entradas!$E$74,"",D476-AVERAGE(D:D))</f>
        <v>0.36197038641473123</v>
      </c>
      <c r="H476" s="79">
        <f>IF($C476&lt;=Entradas!$E$74,"",F476^2)</f>
        <v>6.1398003221835925E-4</v>
      </c>
      <c r="I476" s="79">
        <f>IF($C476&lt;=Entradas!$E$74,"",G476^2)</f>
        <v>0.13102256064122983</v>
      </c>
      <c r="J476" s="79">
        <f>IF($C476&lt;=Entradas!$E$74,"",E476-AVERAGE(E:E))</f>
        <v>0.28913576776332406</v>
      </c>
      <c r="K476" s="79">
        <f>IF($C476&lt;=Entradas!$E$74,"",J476^2)</f>
        <v>8.3599492200086861E-2</v>
      </c>
      <c r="L476" s="79">
        <f>IF($C476&lt;=Entradas!$E$74,"",G476*J476)</f>
        <v>0.10465858558361039</v>
      </c>
      <c r="M476" s="40"/>
    </row>
    <row r="477" spans="2:13" x14ac:dyDescent="0.3">
      <c r="B477" s="39"/>
      <c r="C477" s="75">
        <v>472</v>
      </c>
      <c r="D477" s="111">
        <f>IF($C477&lt;=Entradas!$E$74,"",Observaciones!I477)</f>
        <v>1.1393395709688425</v>
      </c>
      <c r="E477" s="111">
        <f>IF($C477&lt;=Entradas!$E$74,"",Cálculos!AR478)</f>
        <v>1.1119735730587588</v>
      </c>
      <c r="F477" s="79">
        <f>IF($C477&lt;=Entradas!$E$74,"",D477-E477)</f>
        <v>2.7365997910083761E-2</v>
      </c>
      <c r="G477" s="79">
        <f>IF($C477&lt;=Entradas!$E$74,"",D477-AVERAGE(D:D))</f>
        <v>0.35648794945726459</v>
      </c>
      <c r="H477" s="79">
        <f>IF($C477&lt;=Entradas!$E$74,"",F477^2)</f>
        <v>7.488978416147088E-4</v>
      </c>
      <c r="I477" s="79">
        <f>IF($C477&lt;=Entradas!$E$74,"",G477^2)</f>
        <v>0.12708365810824523</v>
      </c>
      <c r="J477" s="79">
        <f>IF($C477&lt;=Entradas!$E$74,"",E477-AVERAGE(E:E))</f>
        <v>0.28106595336218299</v>
      </c>
      <c r="K477" s="79">
        <f>IF($C477&lt;=Entradas!$E$74,"",J477^2)</f>
        <v>7.899807013939282E-2</v>
      </c>
      <c r="L477" s="79">
        <f>IF($C477&lt;=Entradas!$E$74,"",G477*J477)</f>
        <v>0.10019662537633578</v>
      </c>
      <c r="M477" s="40"/>
    </row>
    <row r="478" spans="2:13" x14ac:dyDescent="0.3">
      <c r="B478" s="39"/>
      <c r="C478" s="75">
        <v>473</v>
      </c>
      <c r="D478" s="111">
        <f>IF($C478&lt;=Entradas!$E$74,"",Observaciones!I478)</f>
        <v>1.1339091489597584</v>
      </c>
      <c r="E478" s="111">
        <f>IF($C478&lt;=Entradas!$E$74,"",Cálculos!AR479)</f>
        <v>1.1052581773806467</v>
      </c>
      <c r="F478" s="79">
        <f>IF($C478&lt;=Entradas!$E$74,"",D478-E478)</f>
        <v>2.8650971579111673E-2</v>
      </c>
      <c r="G478" s="79">
        <f>IF($C478&lt;=Entradas!$E$74,"",D478-AVERAGE(D:D))</f>
        <v>0.35105752744818042</v>
      </c>
      <c r="H478" s="79">
        <f>IF($C478&lt;=Entradas!$E$74,"",F478^2)</f>
        <v>8.2087817242706485E-4</v>
      </c>
      <c r="I478" s="79">
        <f>IF($C478&lt;=Entradas!$E$74,"",G478^2)</f>
        <v>0.12324138757802995</v>
      </c>
      <c r="J478" s="79">
        <f>IF($C478&lt;=Entradas!$E$74,"",E478-AVERAGE(E:E))</f>
        <v>0.27435055768407091</v>
      </c>
      <c r="K478" s="79">
        <f>IF($C478&lt;=Entradas!$E$74,"",J478^2)</f>
        <v>7.5268228501560716E-2</v>
      </c>
      <c r="L478" s="79">
        <f>IF($C478&lt;=Entradas!$E$74,"",G478*J478)</f>
        <v>9.6312828434599332E-2</v>
      </c>
      <c r="M478" s="40"/>
    </row>
    <row r="479" spans="2:13" x14ac:dyDescent="0.3">
      <c r="B479" s="39"/>
      <c r="C479" s="75">
        <v>474</v>
      </c>
      <c r="D479" s="111">
        <f>IF($C479&lt;=Entradas!$E$74,"",Observaciones!I479)</f>
        <v>1.1284860295623003</v>
      </c>
      <c r="E479" s="111">
        <f>IF($C479&lt;=Entradas!$E$74,"",Cálculos!AR480)</f>
        <v>1.0973254255040292</v>
      </c>
      <c r="F479" s="79">
        <f>IF($C479&lt;=Entradas!$E$74,"",D479-E479)</f>
        <v>3.1160604058271035E-2</v>
      </c>
      <c r="G479" s="79">
        <f>IF($C479&lt;=Entradas!$E$74,"",D479-AVERAGE(D:D))</f>
        <v>0.34563440805072232</v>
      </c>
      <c r="H479" s="79">
        <f>IF($C479&lt;=Entradas!$E$74,"",F479^2)</f>
        <v>9.7098324527633735E-4</v>
      </c>
      <c r="I479" s="79">
        <f>IF($C479&lt;=Entradas!$E$74,"",G479^2)</f>
        <v>0.11946314402857322</v>
      </c>
      <c r="J479" s="79">
        <f>IF($C479&lt;=Entradas!$E$74,"",E479-AVERAGE(E:E))</f>
        <v>0.26641780580745344</v>
      </c>
      <c r="K479" s="79">
        <f>IF($C479&lt;=Entradas!$E$74,"",J479^2)</f>
        <v>7.0978447251257973E-2</v>
      </c>
      <c r="L479" s="79">
        <f>IF($C479&lt;=Entradas!$E$74,"",G479*J479)</f>
        <v>9.208316060443146E-2</v>
      </c>
      <c r="M479" s="40"/>
    </row>
    <row r="480" spans="2:13" x14ac:dyDescent="0.3">
      <c r="B480" s="39"/>
      <c r="C480" s="75">
        <v>475</v>
      </c>
      <c r="D480" s="111">
        <f>IF($C480&lt;=Entradas!$E$74,"",Observaciones!I480)</f>
        <v>1.1230462125999083</v>
      </c>
      <c r="E480" s="111">
        <f>IF($C480&lt;=Entradas!$E$74,"",Cálculos!AR481)</f>
        <v>1.0887691843432179</v>
      </c>
      <c r="F480" s="79">
        <f>IF($C480&lt;=Entradas!$E$74,"",D480-E480)</f>
        <v>3.4277028256690434E-2</v>
      </c>
      <c r="G480" s="79">
        <f>IF($C480&lt;=Entradas!$E$74,"",D480-AVERAGE(D:D))</f>
        <v>0.34019459108833039</v>
      </c>
      <c r="H480" s="79">
        <f>IF($C480&lt;=Entradas!$E$74,"",F480^2)</f>
        <v>1.1749146661099545E-3</v>
      </c>
      <c r="I480" s="79">
        <f>IF($C480&lt;=Entradas!$E$74,"",G480^2)</f>
        <v>0.11573235980575632</v>
      </c>
      <c r="J480" s="79">
        <f>IF($C480&lt;=Entradas!$E$74,"",E480-AVERAGE(E:E))</f>
        <v>0.25786156464664212</v>
      </c>
      <c r="K480" s="79">
        <f>IF($C480&lt;=Entradas!$E$74,"",J480^2)</f>
        <v>6.6492586522014396E-2</v>
      </c>
      <c r="L480" s="79">
        <f>IF($C480&lt;=Entradas!$E$74,"",G480*J480)</f>
        <v>8.7723109542361483E-2</v>
      </c>
      <c r="M480" s="40"/>
    </row>
    <row r="481" spans="2:13" x14ac:dyDescent="0.3">
      <c r="B481" s="39"/>
      <c r="C481" s="75">
        <v>476</v>
      </c>
      <c r="D481" s="111">
        <f>IF($C481&lt;=Entradas!$E$74,"",Observaciones!I481)</f>
        <v>1.1176152016148655</v>
      </c>
      <c r="E481" s="111">
        <f>IF($C481&lt;=Entradas!$E$74,"",Cálculos!AR482)</f>
        <v>1.0810492713258424</v>
      </c>
      <c r="F481" s="79">
        <f>IF($C481&lt;=Entradas!$E$74,"",D481-E481)</f>
        <v>3.6565930289023107E-2</v>
      </c>
      <c r="G481" s="79">
        <f>IF($C481&lt;=Entradas!$E$74,"",D481-AVERAGE(D:D))</f>
        <v>0.33476358010328755</v>
      </c>
      <c r="H481" s="79">
        <f>IF($C481&lt;=Entradas!$E$74,"",F481^2)</f>
        <v>1.3370672579016976E-3</v>
      </c>
      <c r="I481" s="79">
        <f>IF($C481&lt;=Entradas!$E$74,"",G481^2)</f>
        <v>0.11206665456357022</v>
      </c>
      <c r="J481" s="79">
        <f>IF($C481&lt;=Entradas!$E$74,"",E481-AVERAGE(E:E))</f>
        <v>0.2501416516292666</v>
      </c>
      <c r="K481" s="79">
        <f>IF($C481&lt;=Entradas!$E$74,"",J481^2)</f>
        <v>6.2570845879817372E-2</v>
      </c>
      <c r="L481" s="79">
        <f>IF($C481&lt;=Entradas!$E$74,"",G481*J481)</f>
        <v>8.3738314832362645E-2</v>
      </c>
      <c r="M481" s="40"/>
    </row>
    <row r="482" spans="2:13" x14ac:dyDescent="0.3">
      <c r="B482" s="39"/>
      <c r="C482" s="75">
        <v>477</v>
      </c>
      <c r="D482" s="111">
        <f>IF($C482&lt;=Entradas!$E$74,"",Observaciones!I482)</f>
        <v>1.1122319856321679</v>
      </c>
      <c r="E482" s="111">
        <f>IF($C482&lt;=Entradas!$E$74,"",Cálculos!AR483)</f>
        <v>1.0745769865803374</v>
      </c>
      <c r="F482" s="79">
        <f>IF($C482&lt;=Entradas!$E$74,"",D482-E482)</f>
        <v>3.7654999051830451E-2</v>
      </c>
      <c r="G482" s="79">
        <f>IF($C482&lt;=Entradas!$E$74,"",D482-AVERAGE(D:D))</f>
        <v>0.32938036412058991</v>
      </c>
      <c r="H482" s="79">
        <f>IF($C482&lt;=Entradas!$E$74,"",F482^2)</f>
        <v>1.4178989535933522E-3</v>
      </c>
      <c r="I482" s="79">
        <f>IF($C482&lt;=Entradas!$E$74,"",G482^2)</f>
        <v>0.10849142426821239</v>
      </c>
      <c r="J482" s="79">
        <f>IF($C482&lt;=Entradas!$E$74,"",E482-AVERAGE(E:E))</f>
        <v>0.24366936688376162</v>
      </c>
      <c r="K482" s="79">
        <f>IF($C482&lt;=Entradas!$E$74,"",J482^2)</f>
        <v>5.9374760357533224E-2</v>
      </c>
      <c r="L482" s="79">
        <f>IF($C482&lt;=Entradas!$E$74,"",G482*J482)</f>
        <v>8.0259904789207012E-2</v>
      </c>
      <c r="M482" s="40"/>
    </row>
    <row r="483" spans="2:13" x14ac:dyDescent="0.3">
      <c r="B483" s="39"/>
      <c r="C483" s="75">
        <v>478</v>
      </c>
      <c r="D483" s="111">
        <f>IF($C483&lt;=Entradas!$E$74,"",Observaciones!I483)</f>
        <v>1.106834161542378</v>
      </c>
      <c r="E483" s="111">
        <f>IF($C483&lt;=Entradas!$E$74,"",Cálculos!AR484)</f>
        <v>1.0663536126365336</v>
      </c>
      <c r="F483" s="79">
        <f>IF($C483&lt;=Entradas!$E$74,"",D483-E483)</f>
        <v>4.0480548905844405E-2</v>
      </c>
      <c r="G483" s="79">
        <f>IF($C483&lt;=Entradas!$E$74,"",D483-AVERAGE(D:D))</f>
        <v>0.32398254003080007</v>
      </c>
      <c r="H483" s="79">
        <f>IF($C483&lt;=Entradas!$E$74,"",F483^2)</f>
        <v>1.6386748397184607E-3</v>
      </c>
      <c r="I483" s="79">
        <f>IF($C483&lt;=Entradas!$E$74,"",G483^2)</f>
        <v>0.10496468624480897</v>
      </c>
      <c r="J483" s="79">
        <f>IF($C483&lt;=Entradas!$E$74,"",E483-AVERAGE(E:E))</f>
        <v>0.23544599293995783</v>
      </c>
      <c r="K483" s="79">
        <f>IF($C483&lt;=Entradas!$E$74,"",J483^2)</f>
        <v>5.5434815591482674E-2</v>
      </c>
      <c r="L483" s="79">
        <f>IF($C483&lt;=Entradas!$E$74,"",G483*J483)</f>
        <v>7.6280390832761363E-2</v>
      </c>
      <c r="M483" s="40"/>
    </row>
    <row r="484" spans="2:13" x14ac:dyDescent="0.3">
      <c r="B484" s="39"/>
      <c r="C484" s="75">
        <v>479</v>
      </c>
      <c r="D484" s="111">
        <f>IF($C484&lt;=Entradas!$E$74,"",Observaciones!I484)</f>
        <v>1.1014466417597986</v>
      </c>
      <c r="E484" s="111">
        <f>IF($C484&lt;=Entradas!$E$74,"",Cálculos!AR485)</f>
        <v>1.0589460650107441</v>
      </c>
      <c r="F484" s="79">
        <f>IF($C484&lt;=Entradas!$E$74,"",D484-E484)</f>
        <v>4.2500576749054497E-2</v>
      </c>
      <c r="G484" s="79">
        <f>IF($C484&lt;=Entradas!$E$74,"",D484-AVERAGE(D:D))</f>
        <v>0.31859502024822062</v>
      </c>
      <c r="H484" s="79">
        <f>IF($C484&lt;=Entradas!$E$74,"",F484^2)</f>
        <v>1.8062990240022717E-3</v>
      </c>
      <c r="I484" s="79">
        <f>IF($C484&lt;=Entradas!$E$74,"",G484^2)</f>
        <v>0.1015027869269641</v>
      </c>
      <c r="J484" s="79">
        <f>IF($C484&lt;=Entradas!$E$74,"",E484-AVERAGE(E:E))</f>
        <v>0.22803844531416828</v>
      </c>
      <c r="K484" s="79">
        <f>IF($C484&lt;=Entradas!$E$74,"",J484^2)</f>
        <v>5.2001532541302915E-2</v>
      </c>
      <c r="L484" s="79">
        <f>IF($C484&lt;=Entradas!$E$74,"",G484*J484)</f>
        <v>7.2651913102240187E-2</v>
      </c>
      <c r="M484" s="40"/>
    </row>
    <row r="485" spans="2:13" x14ac:dyDescent="0.3">
      <c r="B485" s="39"/>
      <c r="C485" s="75">
        <v>480</v>
      </c>
      <c r="D485" s="111">
        <f>IF($C485&lt;=Entradas!$E$74,"",Observaciones!I485)</f>
        <v>1.096073918615279</v>
      </c>
      <c r="E485" s="111">
        <f>IF($C485&lt;=Entradas!$E$74,"",Cálculos!AR486)</f>
        <v>1.0517571771249148</v>
      </c>
      <c r="F485" s="79">
        <f>IF($C485&lt;=Entradas!$E$74,"",D485-E485)</f>
        <v>4.4316741490364242E-2</v>
      </c>
      <c r="G485" s="79">
        <f>IF($C485&lt;=Entradas!$E$74,"",D485-AVERAGE(D:D))</f>
        <v>0.31322229710370109</v>
      </c>
      <c r="H485" s="79">
        <f>IF($C485&lt;=Entradas!$E$74,"",F485^2)</f>
        <v>1.9639735763237716E-3</v>
      </c>
      <c r="I485" s="79">
        <f>IF($C485&lt;=Entradas!$E$74,"",G485^2)</f>
        <v>9.8108207402919187E-2</v>
      </c>
      <c r="J485" s="79">
        <f>IF($C485&lt;=Entradas!$E$74,"",E485-AVERAGE(E:E))</f>
        <v>0.22084955742833901</v>
      </c>
      <c r="K485" s="79">
        <f>IF($C485&lt;=Entradas!$E$74,"",J485^2)</f>
        <v>4.8774527016293208E-2</v>
      </c>
      <c r="L485" s="79">
        <f>IF($C485&lt;=Entradas!$E$74,"",G485*J485)</f>
        <v>6.917500569204009E-2</v>
      </c>
      <c r="M485" s="40"/>
    </row>
    <row r="486" spans="2:13" x14ac:dyDescent="0.3">
      <c r="B486" s="39"/>
      <c r="C486" s="75">
        <v>481</v>
      </c>
      <c r="D486" s="111">
        <f>IF($C486&lt;=Entradas!$E$74,"",Observaciones!I486)</f>
        <v>1.1026606863314188</v>
      </c>
      <c r="E486" s="111">
        <f>IF($C486&lt;=Entradas!$E$74,"",Cálculos!AR487)</f>
        <v>1.4408607971251723</v>
      </c>
      <c r="F486" s="79">
        <f>IF($C486&lt;=Entradas!$E$74,"",D486-E486)</f>
        <v>-0.33820011079375356</v>
      </c>
      <c r="G486" s="79">
        <f>IF($C486&lt;=Entradas!$E$74,"",D486-AVERAGE(D:D))</f>
        <v>0.31980906481984084</v>
      </c>
      <c r="H486" s="79">
        <f>IF($C486&lt;=Entradas!$E$74,"",F486^2)</f>
        <v>0.11437931494090718</v>
      </c>
      <c r="I486" s="79">
        <f>IF($C486&lt;=Entradas!$E$74,"",G486^2)</f>
        <v>0.10227783794094115</v>
      </c>
      <c r="J486" s="79">
        <f>IF($C486&lt;=Entradas!$E$74,"",E486-AVERAGE(E:E))</f>
        <v>0.60995317742859656</v>
      </c>
      <c r="K486" s="79">
        <f>IF($C486&lt;=Entradas!$E$74,"",J486^2)</f>
        <v>0.37204287865524099</v>
      </c>
      <c r="L486" s="79">
        <f>IF($C486&lt;=Entradas!$E$74,"",G486*J486)</f>
        <v>0.19506855525732991</v>
      </c>
      <c r="M486" s="40"/>
    </row>
    <row r="487" spans="2:13" x14ac:dyDescent="0.3">
      <c r="B487" s="39"/>
      <c r="C487" s="75">
        <v>482</v>
      </c>
      <c r="D487" s="111">
        <f>IF($C487&lt;=Entradas!$E$74,"",Observaciones!I487)</f>
        <v>1.0993777350791443</v>
      </c>
      <c r="E487" s="111">
        <f>IF($C487&lt;=Entradas!$E$74,"",Cálculos!AR488)</f>
        <v>1.1186007073768649</v>
      </c>
      <c r="F487" s="79">
        <f>IF($C487&lt;=Entradas!$E$74,"",D487-E487)</f>
        <v>-1.9222972297720631E-2</v>
      </c>
      <c r="G487" s="79">
        <f>IF($C487&lt;=Entradas!$E$74,"",D487-AVERAGE(D:D))</f>
        <v>0.31652611356756633</v>
      </c>
      <c r="H487" s="79">
        <f>IF($C487&lt;=Entradas!$E$74,"",F487^2)</f>
        <v>3.6952266395893477E-4</v>
      </c>
      <c r="I487" s="79">
        <f>IF($C487&lt;=Entradas!$E$74,"",G487^2)</f>
        <v>0.10018878057018789</v>
      </c>
      <c r="J487" s="79">
        <f>IF($C487&lt;=Entradas!$E$74,"",E487-AVERAGE(E:E))</f>
        <v>0.28769308768028912</v>
      </c>
      <c r="K487" s="79">
        <f>IF($C487&lt;=Entradas!$E$74,"",J487^2)</f>
        <v>8.2767312699018519E-2</v>
      </c>
      <c r="L487" s="79">
        <f>IF($C487&lt;=Entradas!$E$74,"",G487*J487)</f>
        <v>9.1062374943695013E-2</v>
      </c>
      <c r="M487" s="40"/>
    </row>
    <row r="488" spans="2:13" x14ac:dyDescent="0.3">
      <c r="B488" s="39"/>
      <c r="C488" s="75">
        <v>483</v>
      </c>
      <c r="D488" s="111">
        <f>IF($C488&lt;=Entradas!$E$74,"",Observaciones!I488)</f>
        <v>1.0955494752732831</v>
      </c>
      <c r="E488" s="111">
        <f>IF($C488&lt;=Entradas!$E$74,"",Cálculos!AR489)</f>
        <v>1.0961466065070575</v>
      </c>
      <c r="F488" s="79">
        <f>IF($C488&lt;=Entradas!$E$74,"",D488-E488)</f>
        <v>-5.9713123377447275E-4</v>
      </c>
      <c r="G488" s="79">
        <f>IF($C488&lt;=Entradas!$E$74,"",D488-AVERAGE(D:D))</f>
        <v>0.31269785376170511</v>
      </c>
      <c r="H488" s="79">
        <f>IF($C488&lt;=Entradas!$E$74,"",F488^2)</f>
        <v>3.5656571034902403E-7</v>
      </c>
      <c r="I488" s="79">
        <f>IF($C488&lt;=Entradas!$E$74,"",G488^2)</f>
        <v>9.7779947747176715E-2</v>
      </c>
      <c r="J488" s="79">
        <f>IF($C488&lt;=Entradas!$E$74,"",E488-AVERAGE(E:E))</f>
        <v>0.26523898681048175</v>
      </c>
      <c r="K488" s="79">
        <f>IF($C488&lt;=Entradas!$E$74,"",J488^2)</f>
        <v>7.0351720124250908E-2</v>
      </c>
      <c r="L488" s="79">
        <f>IF($C488&lt;=Entradas!$E$74,"",G488*J488)</f>
        <v>8.293966190956685E-2</v>
      </c>
      <c r="M488" s="40"/>
    </row>
    <row r="489" spans="2:13" x14ac:dyDescent="0.3">
      <c r="B489" s="39"/>
      <c r="C489" s="75">
        <v>484</v>
      </c>
      <c r="D489" s="111">
        <f>IF($C489&lt;=Entradas!$E$74,"",Observaciones!I489)</f>
        <v>1.0911888519390378</v>
      </c>
      <c r="E489" s="111">
        <f>IF($C489&lt;=Entradas!$E$74,"",Cálculos!AR490)</f>
        <v>1.0739073741845742</v>
      </c>
      <c r="F489" s="79">
        <f>IF($C489&lt;=Entradas!$E$74,"",D489-E489)</f>
        <v>1.7281477754463648E-2</v>
      </c>
      <c r="G489" s="79">
        <f>IF($C489&lt;=Entradas!$E$74,"",D489-AVERAGE(D:D))</f>
        <v>0.30833723042745986</v>
      </c>
      <c r="H489" s="79">
        <f>IF($C489&lt;=Entradas!$E$74,"",F489^2)</f>
        <v>2.986494733780219E-4</v>
      </c>
      <c r="I489" s="79">
        <f>IF($C489&lt;=Entradas!$E$74,"",G489^2)</f>
        <v>9.5071847667676485E-2</v>
      </c>
      <c r="J489" s="79">
        <f>IF($C489&lt;=Entradas!$E$74,"",E489-AVERAGE(E:E))</f>
        <v>0.24299975448799838</v>
      </c>
      <c r="K489" s="79">
        <f>IF($C489&lt;=Entradas!$E$74,"",J489^2)</f>
        <v>5.9048880681227489E-2</v>
      </c>
      <c r="L489" s="79">
        <f>IF($C489&lt;=Entradas!$E$74,"",G489*J489)</f>
        <v>7.4925871293382129E-2</v>
      </c>
      <c r="M489" s="40"/>
    </row>
    <row r="490" spans="2:13" x14ac:dyDescent="0.3">
      <c r="B490" s="39"/>
      <c r="C490" s="75">
        <v>485</v>
      </c>
      <c r="D490" s="111">
        <f>IF($C490&lt;=Entradas!$E$74,"",Observaciones!I490)</f>
        <v>1.0863378230777889</v>
      </c>
      <c r="E490" s="111">
        <f>IF($C490&lt;=Entradas!$E$74,"",Cálculos!AR491)</f>
        <v>1.0527230568796804</v>
      </c>
      <c r="F490" s="79">
        <f>IF($C490&lt;=Entradas!$E$74,"",D490-E490)</f>
        <v>3.3614766198108548E-2</v>
      </c>
      <c r="G490" s="79">
        <f>IF($C490&lt;=Entradas!$E$74,"",D490-AVERAGE(D:D))</f>
        <v>0.30348620156621098</v>
      </c>
      <c r="H490" s="79">
        <f>IF($C490&lt;=Entradas!$E$74,"",F490^2)</f>
        <v>1.129952506553501E-3</v>
      </c>
      <c r="I490" s="79">
        <f>IF($C490&lt;=Entradas!$E$74,"",G490^2)</f>
        <v>9.2103874541086844E-2</v>
      </c>
      <c r="J490" s="79">
        <f>IF($C490&lt;=Entradas!$E$74,"",E490-AVERAGE(E:E))</f>
        <v>0.22181543718310459</v>
      </c>
      <c r="K490" s="79">
        <f>IF($C490&lt;=Entradas!$E$74,"",J490^2)</f>
        <v>4.920208817273182E-2</v>
      </c>
      <c r="L490" s="79">
        <f>IF($C490&lt;=Entradas!$E$74,"",G490*J490)</f>
        <v>6.7317924479448885E-2</v>
      </c>
      <c r="M490" s="40"/>
    </row>
    <row r="491" spans="2:13" x14ac:dyDescent="0.3">
      <c r="B491" s="39"/>
      <c r="C491" s="75">
        <v>486</v>
      </c>
      <c r="D491" s="111">
        <f>IF($C491&lt;=Entradas!$E$74,"",Observaciones!I491)</f>
        <v>1.0810243980667649</v>
      </c>
      <c r="E491" s="111">
        <f>IF($C491&lt;=Entradas!$E$74,"",Cálculos!AR492)</f>
        <v>1.0322090982405872</v>
      </c>
      <c r="F491" s="79">
        <f>IF($C491&lt;=Entradas!$E$74,"",D491-E491)</f>
        <v>4.8815299826177716E-2</v>
      </c>
      <c r="G491" s="79">
        <f>IF($C491&lt;=Entradas!$E$74,"",D491-AVERAGE(D:D))</f>
        <v>0.29817277655518692</v>
      </c>
      <c r="H491" s="79">
        <f>IF($C491&lt;=Entradas!$E$74,"",F491^2)</f>
        <v>2.3829334971196261E-3</v>
      </c>
      <c r="I491" s="79">
        <f>IF($C491&lt;=Entradas!$E$74,"",G491^2)</f>
        <v>8.8907004678629428E-2</v>
      </c>
      <c r="J491" s="79">
        <f>IF($C491&lt;=Entradas!$E$74,"",E491-AVERAGE(E:E))</f>
        <v>0.20130147854401137</v>
      </c>
      <c r="K491" s="79">
        <f>IF($C491&lt;=Entradas!$E$74,"",J491^2)</f>
        <v>4.0522285264005073E-2</v>
      </c>
      <c r="L491" s="79">
        <f>IF($C491&lt;=Entradas!$E$74,"",G491*J491)</f>
        <v>6.002262078213226E-2</v>
      </c>
      <c r="M491" s="40"/>
    </row>
    <row r="492" spans="2:13" x14ac:dyDescent="0.3">
      <c r="B492" s="39"/>
      <c r="C492" s="75">
        <v>487</v>
      </c>
      <c r="D492" s="111">
        <f>IF($C492&lt;=Entradas!$E$74,"",Observaciones!I492)</f>
        <v>1.0755501727424059</v>
      </c>
      <c r="E492" s="111">
        <f>IF($C492&lt;=Entradas!$E$74,"",Cálculos!AR493)</f>
        <v>1.0188570230120855</v>
      </c>
      <c r="F492" s="79">
        <f>IF($C492&lt;=Entradas!$E$74,"",D492-E492)</f>
        <v>5.6693149730320469E-2</v>
      </c>
      <c r="G492" s="79">
        <f>IF($C492&lt;=Entradas!$E$74,"",D492-AVERAGE(D:D))</f>
        <v>0.292698551230828</v>
      </c>
      <c r="H492" s="79">
        <f>IF($C492&lt;=Entradas!$E$74,"",F492^2)</f>
        <v>3.2141132263445358E-3</v>
      </c>
      <c r="I492" s="79">
        <f>IF($C492&lt;=Entradas!$E$74,"",G492^2)</f>
        <v>8.5672441892625642E-2</v>
      </c>
      <c r="J492" s="79">
        <f>IF($C492&lt;=Entradas!$E$74,"",E492-AVERAGE(E:E))</f>
        <v>0.18794940331550969</v>
      </c>
      <c r="K492" s="79">
        <f>IF($C492&lt;=Entradas!$E$74,"",J492^2)</f>
        <v>3.5324978206656123E-2</v>
      </c>
      <c r="L492" s="79">
        <f>IF($C492&lt;=Entradas!$E$74,"",G492*J492)</f>
        <v>5.5012518055148264E-2</v>
      </c>
      <c r="M492" s="40"/>
    </row>
    <row r="493" spans="2:13" x14ac:dyDescent="0.3">
      <c r="B493" s="39"/>
      <c r="C493" s="75">
        <v>488</v>
      </c>
      <c r="D493" s="111">
        <f>IF($C493&lt;=Entradas!$E$74,"",Observaciones!I493)</f>
        <v>1.070068123343253</v>
      </c>
      <c r="E493" s="111">
        <f>IF($C493&lt;=Entradas!$E$74,"",Cálculos!AR494)</f>
        <v>1.0111383660680231</v>
      </c>
      <c r="F493" s="79">
        <f>IF($C493&lt;=Entradas!$E$74,"",D493-E493)</f>
        <v>5.8929757275229866E-2</v>
      </c>
      <c r="G493" s="79">
        <f>IF($C493&lt;=Entradas!$E$74,"",D493-AVERAGE(D:D))</f>
        <v>0.28721650183167502</v>
      </c>
      <c r="H493" s="79">
        <f>IF($C493&lt;=Entradas!$E$74,"",F493^2)</f>
        <v>3.4727162925175074E-3</v>
      </c>
      <c r="I493" s="79">
        <f>IF($C493&lt;=Entradas!$E$74,"",G493^2)</f>
        <v>8.2493318924424575E-2</v>
      </c>
      <c r="J493" s="79">
        <f>IF($C493&lt;=Entradas!$E$74,"",E493-AVERAGE(E:E))</f>
        <v>0.18023074637144731</v>
      </c>
      <c r="K493" s="79">
        <f>IF($C493&lt;=Entradas!$E$74,"",J493^2)</f>
        <v>3.2483121937608966E-2</v>
      </c>
      <c r="L493" s="79">
        <f>IF($C493&lt;=Entradas!$E$74,"",G493*J493)</f>
        <v>5.1765244495318954E-2</v>
      </c>
      <c r="M493" s="40"/>
    </row>
    <row r="494" spans="2:13" x14ac:dyDescent="0.3">
      <c r="B494" s="39"/>
      <c r="C494" s="75">
        <v>489</v>
      </c>
      <c r="D494" s="111">
        <f>IF($C494&lt;=Entradas!$E$74,"",Observaciones!I494)</f>
        <v>1.0646038517875838</v>
      </c>
      <c r="E494" s="111">
        <f>IF($C494&lt;=Entradas!$E$74,"",Cálculos!AR495)</f>
        <v>1.0044303039871987</v>
      </c>
      <c r="F494" s="79">
        <f>IF($C494&lt;=Entradas!$E$74,"",D494-E494)</f>
        <v>6.0173547800385085E-2</v>
      </c>
      <c r="G494" s="79">
        <f>IF($C494&lt;=Entradas!$E$74,"",D494-AVERAGE(D:D))</f>
        <v>0.28175223027600582</v>
      </c>
      <c r="H494" s="79">
        <f>IF($C494&lt;=Entradas!$E$74,"",F494^2)</f>
        <v>3.6208558548852287E-3</v>
      </c>
      <c r="I494" s="79">
        <f>IF($C494&lt;=Entradas!$E$74,"",G494^2)</f>
        <v>7.9384319265503406E-2</v>
      </c>
      <c r="J494" s="79">
        <f>IF($C494&lt;=Entradas!$E$74,"",E494-AVERAGE(E:E))</f>
        <v>0.1735226842906229</v>
      </c>
      <c r="K494" s="79">
        <f>IF($C494&lt;=Entradas!$E$74,"",J494^2)</f>
        <v>3.0110121963423185E-2</v>
      </c>
      <c r="L494" s="79">
        <f>IF($C494&lt;=Entradas!$E$74,"",G494*J494)</f>
        <v>4.8890403302362238E-2</v>
      </c>
      <c r="M494" s="40"/>
    </row>
    <row r="495" spans="2:13" x14ac:dyDescent="0.3">
      <c r="B495" s="39"/>
      <c r="C495" s="75">
        <v>490</v>
      </c>
      <c r="D495" s="111">
        <f>IF($C495&lt;=Entradas!$E$74,"",Observaciones!I495)</f>
        <v>1.0591618156560973</v>
      </c>
      <c r="E495" s="111">
        <f>IF($C495&lt;=Entradas!$E$74,"",Cálculos!AR496)</f>
        <v>0.9979646655827018</v>
      </c>
      <c r="F495" s="79">
        <f>IF($C495&lt;=Entradas!$E$74,"",D495-E495)</f>
        <v>6.1197150073395545E-2</v>
      </c>
      <c r="G495" s="79">
        <f>IF($C495&lt;=Entradas!$E$74,"",D495-AVERAGE(D:D))</f>
        <v>0.27631019414451941</v>
      </c>
      <c r="H495" s="79">
        <f>IF($C495&lt;=Entradas!$E$74,"",F495^2)</f>
        <v>3.7450911771056963E-3</v>
      </c>
      <c r="I495" s="79">
        <f>IF($C495&lt;=Entradas!$E$74,"",G495^2)</f>
        <v>7.6347323388182009E-2</v>
      </c>
      <c r="J495" s="79">
        <f>IF($C495&lt;=Entradas!$E$74,"",E495-AVERAGE(E:E))</f>
        <v>0.16705704588612602</v>
      </c>
      <c r="K495" s="79">
        <f>IF($C495&lt;=Entradas!$E$74,"",J495^2)</f>
        <v>2.7908056580199216E-2</v>
      </c>
      <c r="L495" s="79">
        <f>IF($C495&lt;=Entradas!$E$74,"",G495*J495)</f>
        <v>4.615956478200537E-2</v>
      </c>
      <c r="M495" s="40"/>
    </row>
    <row r="496" spans="2:13" x14ac:dyDescent="0.3">
      <c r="B496" s="39"/>
      <c r="C496" s="75">
        <v>491</v>
      </c>
      <c r="D496" s="111">
        <f>IF($C496&lt;=Entradas!$E$74,"",Observaciones!I496)</f>
        <v>1.0537429557814022</v>
      </c>
      <c r="E496" s="111">
        <f>IF($C496&lt;=Entradas!$E$74,"",Cálculos!AR497)</f>
        <v>0.99161292216167007</v>
      </c>
      <c r="F496" s="79">
        <f>IF($C496&lt;=Entradas!$E$74,"",D496-E496)</f>
        <v>6.2130033619732128E-2</v>
      </c>
      <c r="G496" s="79">
        <f>IF($C496&lt;=Entradas!$E$74,"",D496-AVERAGE(D:D))</f>
        <v>0.27089133426982426</v>
      </c>
      <c r="H496" s="79">
        <f>IF($C496&lt;=Entradas!$E$74,"",F496^2)</f>
        <v>3.8601410775890447E-3</v>
      </c>
      <c r="I496" s="79">
        <f>IF($C496&lt;=Entradas!$E$74,"",G496^2)</f>
        <v>7.3382114982485661E-2</v>
      </c>
      <c r="J496" s="79">
        <f>IF($C496&lt;=Entradas!$E$74,"",E496-AVERAGE(E:E))</f>
        <v>0.16070530246509429</v>
      </c>
      <c r="K496" s="79">
        <f>IF($C496&lt;=Entradas!$E$74,"",J496^2)</f>
        <v>2.5826194240397442E-2</v>
      </c>
      <c r="L496" s="79">
        <f>IF($C496&lt;=Entradas!$E$74,"",G496*J496)</f>
        <v>4.3533673809005073E-2</v>
      </c>
      <c r="M496" s="40"/>
    </row>
    <row r="497" spans="2:13" x14ac:dyDescent="0.3">
      <c r="B497" s="39"/>
      <c r="C497" s="75">
        <v>492</v>
      </c>
      <c r="D497" s="111">
        <f>IF($C497&lt;=Entradas!$E$74,"",Observaciones!I497)</f>
        <v>1.0483476214784671</v>
      </c>
      <c r="E497" s="111">
        <f>IF($C497&lt;=Entradas!$E$74,"",Cálculos!AR498)</f>
        <v>0.98535270038022427</v>
      </c>
      <c r="F497" s="79">
        <f>IF($C497&lt;=Entradas!$E$74,"",D497-E497)</f>
        <v>6.2994921098242784E-2</v>
      </c>
      <c r="G497" s="79">
        <f>IF($C497&lt;=Entradas!$E$74,"",D497-AVERAGE(D:D))</f>
        <v>0.26549599996688911</v>
      </c>
      <c r="H497" s="79">
        <f>IF($C497&lt;=Entradas!$E$74,"",F497^2)</f>
        <v>3.9683600841738335E-3</v>
      </c>
      <c r="I497" s="79">
        <f>IF($C497&lt;=Entradas!$E$74,"",G497^2)</f>
        <v>7.0488125998418374E-2</v>
      </c>
      <c r="J497" s="79">
        <f>IF($C497&lt;=Entradas!$E$74,"",E497-AVERAGE(E:E))</f>
        <v>0.15444508068364848</v>
      </c>
      <c r="K497" s="79">
        <f>IF($C497&lt;=Entradas!$E$74,"",J497^2)</f>
        <v>2.3853282947378689E-2</v>
      </c>
      <c r="L497" s="79">
        <f>IF($C497&lt;=Entradas!$E$74,"",G497*J497)</f>
        <v>4.1004551136072126E-2</v>
      </c>
      <c r="M497" s="40"/>
    </row>
    <row r="498" spans="2:13" x14ac:dyDescent="0.3">
      <c r="B498" s="39"/>
      <c r="C498" s="75">
        <v>493</v>
      </c>
      <c r="D498" s="111">
        <f>IF($C498&lt;=Entradas!$E$74,"",Observaciones!I498)</f>
        <v>1.0429760561164645</v>
      </c>
      <c r="E498" s="111">
        <f>IF($C498&lt;=Entradas!$E$74,"",Cálculos!AR499)</f>
        <v>0.97917925711723464</v>
      </c>
      <c r="F498" s="79">
        <f>IF($C498&lt;=Entradas!$E$74,"",D498-E498)</f>
        <v>6.3796798999229853E-2</v>
      </c>
      <c r="G498" s="79">
        <f>IF($C498&lt;=Entradas!$E$74,"",D498-AVERAGE(D:D))</f>
        <v>0.26012443460488655</v>
      </c>
      <c r="H498" s="79">
        <f>IF($C498&lt;=Entradas!$E$74,"",F498^2)</f>
        <v>4.0700315625481348E-3</v>
      </c>
      <c r="I498" s="79">
        <f>IF($C498&lt;=Entradas!$E$74,"",G498^2)</f>
        <v>6.7664721478511894E-2</v>
      </c>
      <c r="J498" s="79">
        <f>IF($C498&lt;=Entradas!$E$74,"",E498-AVERAGE(E:E))</f>
        <v>0.14827163742065885</v>
      </c>
      <c r="K498" s="79">
        <f>IF($C498&lt;=Entradas!$E$74,"",J498^2)</f>
        <v>2.1984478463403321E-2</v>
      </c>
      <c r="L498" s="79">
        <f>IF($C498&lt;=Entradas!$E$74,"",G498*J498)</f>
        <v>3.8569075851989626E-2</v>
      </c>
      <c r="M498" s="40"/>
    </row>
    <row r="499" spans="2:13" x14ac:dyDescent="0.3">
      <c r="B499" s="39"/>
      <c r="C499" s="75">
        <v>494</v>
      </c>
      <c r="D499" s="111">
        <f>IF($C499&lt;=Entradas!$E$74,"",Observaciones!I499)</f>
        <v>1.0376399326353729</v>
      </c>
      <c r="E499" s="111">
        <f>IF($C499&lt;=Entradas!$E$74,"",Cálculos!AR500)</f>
        <v>0.97343142642615865</v>
      </c>
      <c r="F499" s="79">
        <f>IF($C499&lt;=Entradas!$E$74,"",D499-E499)</f>
        <v>6.4208506209214256E-2</v>
      </c>
      <c r="G499" s="79">
        <f>IF($C499&lt;=Entradas!$E$74,"",D499-AVERAGE(D:D))</f>
        <v>0.25478831112379496</v>
      </c>
      <c r="H499" s="79">
        <f>IF($C499&lt;=Entradas!$E$74,"",F499^2)</f>
        <v>4.1227322696187054E-3</v>
      </c>
      <c r="I499" s="79">
        <f>IF($C499&lt;=Entradas!$E$74,"",G499^2)</f>
        <v>6.4917083485315746E-2</v>
      </c>
      <c r="J499" s="79">
        <f>IF($C499&lt;=Entradas!$E$74,"",E499-AVERAGE(E:E))</f>
        <v>0.14252380672958287</v>
      </c>
      <c r="K499" s="79">
        <f>IF($C499&lt;=Entradas!$E$74,"",J499^2)</f>
        <v>2.0313035484691492E-2</v>
      </c>
      <c r="L499" s="79">
        <f>IF($C499&lt;=Entradas!$E$74,"",G499*J499)</f>
        <v>3.6313400011564585E-2</v>
      </c>
      <c r="M499" s="40"/>
    </row>
    <row r="500" spans="2:13" x14ac:dyDescent="0.3">
      <c r="B500" s="39"/>
      <c r="C500" s="75">
        <v>495</v>
      </c>
      <c r="D500" s="111">
        <f>IF($C500&lt;=Entradas!$E$74,"",Observaciones!I500)</f>
        <v>1.0292233815672795</v>
      </c>
      <c r="E500" s="111">
        <f>IF($C500&lt;=Entradas!$E$74,"",Cálculos!AR501)</f>
        <v>0.96582543658645026</v>
      </c>
      <c r="F500" s="79">
        <f>IF($C500&lt;=Entradas!$E$74,"",D500-E500)</f>
        <v>6.3397944980829291E-2</v>
      </c>
      <c r="G500" s="79">
        <f>IF($C500&lt;=Entradas!$E$74,"",D500-AVERAGE(D:D))</f>
        <v>0.24637176005570161</v>
      </c>
      <c r="H500" s="79">
        <f>IF($C500&lt;=Entradas!$E$74,"",F500^2)</f>
        <v>4.0192994277922578E-3</v>
      </c>
      <c r="I500" s="79">
        <f>IF($C500&lt;=Entradas!$E$74,"",G500^2)</f>
        <v>6.0699044152944207E-2</v>
      </c>
      <c r="J500" s="79">
        <f>IF($C500&lt;=Entradas!$E$74,"",E500-AVERAGE(E:E))</f>
        <v>0.13491781688987448</v>
      </c>
      <c r="K500" s="79">
        <f>IF($C500&lt;=Entradas!$E$74,"",J500^2)</f>
        <v>1.8202817314329697E-2</v>
      </c>
      <c r="L500" s="79">
        <f>IF($C500&lt;=Entradas!$E$74,"",G500*J500)</f>
        <v>3.3239940010031242E-2</v>
      </c>
      <c r="M500" s="40"/>
    </row>
    <row r="501" spans="2:13" x14ac:dyDescent="0.3">
      <c r="B501" s="39"/>
      <c r="C501" s="75">
        <v>496</v>
      </c>
      <c r="D501" s="111">
        <f>IF($C501&lt;=Entradas!$E$74,"",Observaciones!I501)</f>
        <v>1.0170427457086608</v>
      </c>
      <c r="E501" s="111">
        <f>IF($C501&lt;=Entradas!$E$74,"",Cálculos!AR502)</f>
        <v>0.95462126827489424</v>
      </c>
      <c r="F501" s="79">
        <f>IF($C501&lt;=Entradas!$E$74,"",D501-E501)</f>
        <v>6.2421477433766581E-2</v>
      </c>
      <c r="G501" s="79">
        <f>IF($C501&lt;=Entradas!$E$74,"",D501-AVERAGE(D:D))</f>
        <v>0.23419112419708288</v>
      </c>
      <c r="H501" s="79">
        <f>IF($C501&lt;=Entradas!$E$74,"",F501^2)</f>
        <v>3.8964408450142306E-3</v>
      </c>
      <c r="I501" s="79">
        <f>IF($C501&lt;=Entradas!$E$74,"",G501^2)</f>
        <v>5.4845482652693497E-2</v>
      </c>
      <c r="J501" s="79">
        <f>IF($C501&lt;=Entradas!$E$74,"",E501-AVERAGE(E:E))</f>
        <v>0.12371364857831846</v>
      </c>
      <c r="K501" s="79">
        <f>IF($C501&lt;=Entradas!$E$74,"",J501^2)</f>
        <v>1.5305066844559677E-2</v>
      </c>
      <c r="L501" s="79">
        <f>IF($C501&lt;=Entradas!$E$74,"",G501*J501)</f>
        <v>2.8972638439079244E-2</v>
      </c>
      <c r="M501" s="40"/>
    </row>
    <row r="502" spans="2:13" x14ac:dyDescent="0.3">
      <c r="B502" s="39"/>
      <c r="C502" s="75">
        <v>497</v>
      </c>
      <c r="D502" s="111">
        <f>IF($C502&lt;=Entradas!$E$74,"",Observaciones!I502)</f>
        <v>1.0051658836772461</v>
      </c>
      <c r="E502" s="111">
        <f>IF($C502&lt;=Entradas!$E$74,"",Cálculos!AR503)</f>
        <v>0.9437058755889205</v>
      </c>
      <c r="F502" s="79">
        <f>IF($C502&lt;=Entradas!$E$74,"",D502-E502)</f>
        <v>6.1460008088325635E-2</v>
      </c>
      <c r="G502" s="79">
        <f>IF($C502&lt;=Entradas!$E$74,"",D502-AVERAGE(D:D))</f>
        <v>0.22231426216566819</v>
      </c>
      <c r="H502" s="79">
        <f>IF($C502&lt;=Entradas!$E$74,"",F502^2)</f>
        <v>3.7773325942170523E-3</v>
      </c>
      <c r="I502" s="79">
        <f>IF($C502&lt;=Entradas!$E$74,"",G502^2)</f>
        <v>4.9423631162265447E-2</v>
      </c>
      <c r="J502" s="79">
        <f>IF($C502&lt;=Entradas!$E$74,"",E502-AVERAGE(E:E))</f>
        <v>0.11279825589234471</v>
      </c>
      <c r="K502" s="79">
        <f>IF($C502&lt;=Entradas!$E$74,"",J502^2)</f>
        <v>1.2723446532354878E-2</v>
      </c>
      <c r="L502" s="79">
        <f>IF($C502&lt;=Entradas!$E$74,"",G502*J502)</f>
        <v>2.5076661032280848E-2</v>
      </c>
      <c r="M502" s="40"/>
    </row>
    <row r="503" spans="2:13" x14ac:dyDescent="0.3">
      <c r="B503" s="39"/>
      <c r="C503" s="75">
        <v>498</v>
      </c>
      <c r="D503" s="111">
        <f>IF($C503&lt;=Entradas!$E$74,"",Observaciones!I503)</f>
        <v>0.99345973082039685</v>
      </c>
      <c r="E503" s="111">
        <f>IF($C503&lt;=Entradas!$E$74,"",Cálculos!AR504)</f>
        <v>0.93294642350861023</v>
      </c>
      <c r="F503" s="79">
        <f>IF($C503&lt;=Entradas!$E$74,"",D503-E503)</f>
        <v>6.0513307311786613E-2</v>
      </c>
      <c r="G503" s="79">
        <f>IF($C503&lt;=Entradas!$E$74,"",D503-AVERAGE(D:D))</f>
        <v>0.2106081093088189</v>
      </c>
      <c r="H503" s="79">
        <f>IF($C503&lt;=Entradas!$E$74,"",F503^2)</f>
        <v>3.6618603618107271E-3</v>
      </c>
      <c r="I503" s="79">
        <f>IF($C503&lt;=Entradas!$E$74,"",G503^2)</f>
        <v>4.435577570663541E-2</v>
      </c>
      <c r="J503" s="79">
        <f>IF($C503&lt;=Entradas!$E$74,"",E503-AVERAGE(E:E))</f>
        <v>0.10203880381203445</v>
      </c>
      <c r="K503" s="79">
        <f>IF($C503&lt;=Entradas!$E$74,"",J503^2)</f>
        <v>1.0411917483390857E-2</v>
      </c>
      <c r="L503" s="79">
        <f>IF($C503&lt;=Entradas!$E$74,"",G503*J503)</f>
        <v>2.1490199546986079E-2</v>
      </c>
      <c r="M503" s="40"/>
    </row>
    <row r="504" spans="2:13" x14ac:dyDescent="0.3">
      <c r="B504" s="39"/>
      <c r="C504" s="75">
        <v>499</v>
      </c>
      <c r="D504" s="111">
        <f>IF($C504&lt;=Entradas!$E$74,"",Observaciones!I504)</f>
        <v>0.98190066701823331</v>
      </c>
      <c r="E504" s="111">
        <f>IF($C504&lt;=Entradas!$E$74,"",Cálculos!AR505)</f>
        <v>0.92231951831194126</v>
      </c>
      <c r="F504" s="79">
        <f>IF($C504&lt;=Entradas!$E$74,"",D504-E504)</f>
        <v>5.9581148706292053E-2</v>
      </c>
      <c r="G504" s="79">
        <f>IF($C504&lt;=Entradas!$E$74,"",D504-AVERAGE(D:D))</f>
        <v>0.19904904550665536</v>
      </c>
      <c r="H504" s="79">
        <f>IF($C504&lt;=Entradas!$E$74,"",F504^2)</f>
        <v>3.549913281161287E-3</v>
      </c>
      <c r="I504" s="79">
        <f>IF($C504&lt;=Entradas!$E$74,"",G504^2)</f>
        <v>3.9620522517110561E-2</v>
      </c>
      <c r="J504" s="79">
        <f>IF($C504&lt;=Entradas!$E$74,"",E504-AVERAGE(E:E))</f>
        <v>9.1411898615365472E-2</v>
      </c>
      <c r="K504" s="79">
        <f>IF($C504&lt;=Entradas!$E$74,"",J504^2)</f>
        <v>8.3561352084658563E-3</v>
      </c>
      <c r="L504" s="79">
        <f>IF($C504&lt;=Entradas!$E$74,"",G504*J504)</f>
        <v>1.8195451167339647E-2</v>
      </c>
      <c r="M504" s="40"/>
    </row>
    <row r="505" spans="2:13" x14ac:dyDescent="0.3">
      <c r="B505" s="39"/>
      <c r="C505" s="75">
        <v>500</v>
      </c>
      <c r="D505" s="111">
        <f>IF($C505&lt;=Entradas!$E$74,"",Observaciones!I505)</f>
        <v>0.97048325356601384</v>
      </c>
      <c r="E505" s="111">
        <f>IF($C505&lt;=Entradas!$E$74,"",Cálculos!AR506)</f>
        <v>0.9118199442712891</v>
      </c>
      <c r="F505" s="79">
        <f>IF($C505&lt;=Entradas!$E$74,"",D505-E505)</f>
        <v>5.8663309294724741E-2</v>
      </c>
      <c r="G505" s="79">
        <f>IF($C505&lt;=Entradas!$E$74,"",D505-AVERAGE(D:D))</f>
        <v>0.18763163205443589</v>
      </c>
      <c r="H505" s="79">
        <f>IF($C505&lt;=Entradas!$E$74,"",F505^2)</f>
        <v>3.4413838574085384E-3</v>
      </c>
      <c r="I505" s="79">
        <f>IF($C505&lt;=Entradas!$E$74,"",G505^2)</f>
        <v>3.5205629347411213E-2</v>
      </c>
      <c r="J505" s="79">
        <f>IF($C505&lt;=Entradas!$E$74,"",E505-AVERAGE(E:E))</f>
        <v>8.0912324574713312E-2</v>
      </c>
      <c r="K505" s="79">
        <f>IF($C505&lt;=Entradas!$E$74,"",J505^2)</f>
        <v>6.5468042680837555E-3</v>
      </c>
      <c r="L505" s="79">
        <f>IF($C505&lt;=Entradas!$E$74,"",G505*J505)</f>
        <v>1.51817115132717E-2</v>
      </c>
      <c r="M505" s="40"/>
    </row>
    <row r="506" spans="2:13" x14ac:dyDescent="0.3">
      <c r="B506" s="39"/>
      <c r="C506" s="75">
        <v>501</v>
      </c>
      <c r="D506" s="111">
        <f>IF($C506&lt;=Entradas!$E$74,"",Observaciones!I506)</f>
        <v>0.95920508902171719</v>
      </c>
      <c r="E506" s="111">
        <f>IF($C506&lt;=Entradas!$E$74,"",Cálculos!AR507)</f>
        <v>0.90144551951430718</v>
      </c>
      <c r="F506" s="79">
        <f>IF($C506&lt;=Entradas!$E$74,"",D506-E506)</f>
        <v>5.7759569507410014E-2</v>
      </c>
      <c r="G506" s="79">
        <f>IF($C506&lt;=Entradas!$E$74,"",D506-AVERAGE(D:D))</f>
        <v>0.17635346751013925</v>
      </c>
      <c r="H506" s="79">
        <f>IF($C506&lt;=Entradas!$E$74,"",F506^2)</f>
        <v>3.3361678696813288E-3</v>
      </c>
      <c r="I506" s="79">
        <f>IF($C506&lt;=Entradas!$E$74,"",G506^2)</f>
        <v>3.1100545502849741E-2</v>
      </c>
      <c r="J506" s="79">
        <f>IF($C506&lt;=Entradas!$E$74,"",E506-AVERAGE(E:E))</f>
        <v>7.0537899817731398E-2</v>
      </c>
      <c r="K506" s="79">
        <f>IF($C506&lt;=Entradas!$E$74,"",J506^2)</f>
        <v>4.9755953106963109E-3</v>
      </c>
      <c r="L506" s="79">
        <f>IF($C506&lt;=Entradas!$E$74,"",G506*J506)</f>
        <v>1.2439603223739751E-2</v>
      </c>
      <c r="M506" s="40"/>
    </row>
    <row r="507" spans="2:13" x14ac:dyDescent="0.3">
      <c r="B507" s="39"/>
      <c r="C507" s="75">
        <v>502</v>
      </c>
      <c r="D507" s="111">
        <f>IF($C507&lt;=Entradas!$E$74,"",Observaciones!I507)</f>
        <v>0.94806429595935371</v>
      </c>
      <c r="E507" s="111">
        <f>IF($C507&lt;=Entradas!$E$74,"",Cálculos!AR508)</f>
        <v>0.89119458282290687</v>
      </c>
      <c r="F507" s="79">
        <f>IF($C507&lt;=Entradas!$E$74,"",D507-E507)</f>
        <v>5.6869713136446842E-2</v>
      </c>
      <c r="G507" s="79">
        <f>IF($C507&lt;=Entradas!$E$74,"",D507-AVERAGE(D:D))</f>
        <v>0.16521267444777576</v>
      </c>
      <c r="H507" s="79">
        <f>IF($C507&lt;=Entradas!$E$74,"",F507^2)</f>
        <v>3.2341642722217546E-3</v>
      </c>
      <c r="I507" s="79">
        <f>IF($C507&lt;=Entradas!$E$74,"",G507^2)</f>
        <v>2.7295227798186741E-2</v>
      </c>
      <c r="J507" s="79">
        <f>IF($C507&lt;=Entradas!$E$74,"",E507-AVERAGE(E:E))</f>
        <v>6.0286963126331083E-2</v>
      </c>
      <c r="K507" s="79">
        <f>IF($C507&lt;=Entradas!$E$74,"",J507^2)</f>
        <v>3.6345179229956039E-3</v>
      </c>
      <c r="L507" s="79">
        <f>IF($C507&lt;=Entradas!$E$74,"",G507*J507)</f>
        <v>9.9601704124355987E-3</v>
      </c>
      <c r="M507" s="40"/>
    </row>
    <row r="508" spans="2:13" x14ac:dyDescent="0.3">
      <c r="B508" s="39"/>
      <c r="C508" s="75">
        <v>503</v>
      </c>
      <c r="D508" s="111">
        <f>IF($C508&lt;=Entradas!$E$74,"",Observaciones!I508)</f>
        <v>0.93705910365242417</v>
      </c>
      <c r="E508" s="111">
        <f>IF($C508&lt;=Entradas!$E$74,"",Cálculos!AR509)</f>
        <v>0.88106557636709626</v>
      </c>
      <c r="F508" s="79">
        <f>IF($C508&lt;=Entradas!$E$74,"",D508-E508)</f>
        <v>5.5993527285327915E-2</v>
      </c>
      <c r="G508" s="79">
        <f>IF($C508&lt;=Entradas!$E$74,"",D508-AVERAGE(D:D))</f>
        <v>0.15420748214084623</v>
      </c>
      <c r="H508" s="79">
        <f>IF($C508&lt;=Entradas!$E$74,"",F508^2)</f>
        <v>3.1352750978527618E-3</v>
      </c>
      <c r="I508" s="79">
        <f>IF($C508&lt;=Entradas!$E$74,"",G508^2)</f>
        <v>2.377994754821941E-2</v>
      </c>
      <c r="J508" s="79">
        <f>IF($C508&lt;=Entradas!$E$74,"",E508-AVERAGE(E:E))</f>
        <v>5.0157956670520476E-2</v>
      </c>
      <c r="K508" s="79">
        <f>IF($C508&lt;=Entradas!$E$74,"",J508^2)</f>
        <v>2.5158206173618095E-3</v>
      </c>
      <c r="L508" s="79">
        <f>IF($C508&lt;=Entradas!$E$74,"",G508*J508)</f>
        <v>7.7347322074906256E-3</v>
      </c>
      <c r="M508" s="40"/>
    </row>
    <row r="509" spans="2:13" x14ac:dyDescent="0.3">
      <c r="B509" s="39"/>
      <c r="C509" s="75">
        <v>504</v>
      </c>
      <c r="D509" s="111">
        <f>IF($C509&lt;=Entradas!$E$74,"",Observaciones!I509)</f>
        <v>0.92618777855229983</v>
      </c>
      <c r="E509" s="111">
        <f>IF($C509&lt;=Entradas!$E$74,"",Cálculos!AR510)</f>
        <v>0.87105697623386236</v>
      </c>
      <c r="F509" s="79">
        <f>IF($C509&lt;=Entradas!$E$74,"",D509-E509)</f>
        <v>5.5130802318437477E-2</v>
      </c>
      <c r="G509" s="79">
        <f>IF($C509&lt;=Entradas!$E$74,"",D509-AVERAGE(D:D))</f>
        <v>0.14333615704072189</v>
      </c>
      <c r="H509" s="79">
        <f>IF($C509&lt;=Entradas!$E$74,"",F509^2)</f>
        <v>3.0394053642746311E-3</v>
      </c>
      <c r="I509" s="79">
        <f>IF($C509&lt;=Entradas!$E$74,"",G509^2)</f>
        <v>2.0545253915202486E-2</v>
      </c>
      <c r="J509" s="79">
        <f>IF($C509&lt;=Entradas!$E$74,"",E509-AVERAGE(E:E))</f>
        <v>4.0149356537286573E-2</v>
      </c>
      <c r="K509" s="79">
        <f>IF($C509&lt;=Entradas!$E$74,"",J509^2)</f>
        <v>1.611970830358156E-3</v>
      </c>
      <c r="L509" s="79">
        <f>IF($C509&lt;=Entradas!$E$74,"",G509*J509)</f>
        <v>5.7548544737124428E-3</v>
      </c>
      <c r="M509" s="40"/>
    </row>
    <row r="510" spans="2:13" x14ac:dyDescent="0.3">
      <c r="B510" s="39"/>
      <c r="C510" s="75">
        <v>505</v>
      </c>
      <c r="D510" s="111">
        <f>IF($C510&lt;=Entradas!$E$74,"",Observaciones!I510)</f>
        <v>0.91544861248231535</v>
      </c>
      <c r="E510" s="111">
        <f>IF($C510&lt;=Entradas!$E$74,"",Cálculos!AR511)</f>
        <v>0.86116728067114601</v>
      </c>
      <c r="F510" s="79">
        <f>IF($C510&lt;=Entradas!$E$74,"",D510-E510)</f>
        <v>5.4281331811169342E-2</v>
      </c>
      <c r="G510" s="79">
        <f>IF($C510&lt;=Entradas!$E$74,"",D510-AVERAGE(D:D))</f>
        <v>0.13259699097073741</v>
      </c>
      <c r="H510" s="79">
        <f>IF($C510&lt;=Entradas!$E$74,"",F510^2)</f>
        <v>2.9464629831942647E-3</v>
      </c>
      <c r="I510" s="79">
        <f>IF($C510&lt;=Entradas!$E$74,"",G510^2)</f>
        <v>1.7581962014493815E-2</v>
      </c>
      <c r="J510" s="79">
        <f>IF($C510&lt;=Entradas!$E$74,"",E510-AVERAGE(E:E))</f>
        <v>3.0259660974570224E-2</v>
      </c>
      <c r="K510" s="79">
        <f>IF($C510&lt;=Entradas!$E$74,"",J510^2)</f>
        <v>9.1564708229592822E-4</v>
      </c>
      <c r="L510" s="79">
        <f>IF($C510&lt;=Entradas!$E$74,"",G510*J510)</f>
        <v>4.0123399930226634E-3</v>
      </c>
      <c r="M510" s="40"/>
    </row>
    <row r="511" spans="2:13" x14ac:dyDescent="0.3">
      <c r="B511" s="39"/>
      <c r="C511" s="75">
        <v>506</v>
      </c>
      <c r="D511" s="111">
        <f>IF($C511&lt;=Entradas!$E$74,"",Observaciones!I511)</f>
        <v>0.90483992041284722</v>
      </c>
      <c r="E511" s="111">
        <f>IF($C511&lt;=Entradas!$E$74,"",Cálculos!AR512)</f>
        <v>0.85139500791206102</v>
      </c>
      <c r="F511" s="79">
        <f>IF($C511&lt;=Entradas!$E$74,"",D511-E511)</f>
        <v>5.3444912500786201E-2</v>
      </c>
      <c r="G511" s="79">
        <f>IF($C511&lt;=Entradas!$E$74,"",D511-AVERAGE(D:D))</f>
        <v>0.12198829890126928</v>
      </c>
      <c r="H511" s="79">
        <f>IF($C511&lt;=Entradas!$E$74,"",F511^2)</f>
        <v>2.8563586722166931E-3</v>
      </c>
      <c r="I511" s="79">
        <f>IF($C511&lt;=Entradas!$E$74,"",G511^2)</f>
        <v>1.4881145068825414E-2</v>
      </c>
      <c r="J511" s="79">
        <f>IF($C511&lt;=Entradas!$E$74,"",E511-AVERAGE(E:E))</f>
        <v>2.0487388215485236E-2</v>
      </c>
      <c r="K511" s="79">
        <f>IF($C511&lt;=Entradas!$E$74,"",J511^2)</f>
        <v>4.1973307589200334E-4</v>
      </c>
      <c r="L511" s="79">
        <f>IF($C511&lt;=Entradas!$E$74,"",G511*J511)</f>
        <v>2.4992216373369547E-3</v>
      </c>
      <c r="M511" s="40"/>
    </row>
    <row r="512" spans="2:13" x14ac:dyDescent="0.3">
      <c r="B512" s="39"/>
      <c r="C512" s="75">
        <v>507</v>
      </c>
      <c r="D512" s="111">
        <f>IF($C512&lt;=Entradas!$E$74,"",Observaciones!I512)</f>
        <v>0.894360039830015</v>
      </c>
      <c r="E512" s="111">
        <f>IF($C512&lt;=Entradas!$E$74,"",Cálculos!AR513)</f>
        <v>0.84173869559199122</v>
      </c>
      <c r="F512" s="79">
        <f>IF($C512&lt;=Entradas!$E$74,"",D512-E512)</f>
        <v>5.2621344238023782E-2</v>
      </c>
      <c r="G512" s="79">
        <f>IF($C512&lt;=Entradas!$E$74,"",D512-AVERAGE(D:D))</f>
        <v>0.11150841831843705</v>
      </c>
      <c r="H512" s="79">
        <f>IF($C512&lt;=Entradas!$E$74,"",F512^2)</f>
        <v>2.7690058694165988E-3</v>
      </c>
      <c r="I512" s="79">
        <f>IF($C512&lt;=Entradas!$E$74,"",G512^2)</f>
        <v>1.2434127355879548E-2</v>
      </c>
      <c r="J512" s="79">
        <f>IF($C512&lt;=Entradas!$E$74,"",E512-AVERAGE(E:E))</f>
        <v>1.0831075895415432E-2</v>
      </c>
      <c r="K512" s="79">
        <f>IF($C512&lt;=Entradas!$E$74,"",J512^2)</f>
        <v>1.1731220505224919E-4</v>
      </c>
      <c r="L512" s="79">
        <f>IF($C512&lt;=Entradas!$E$74,"",G512*J512)</f>
        <v>1.2077561417847241E-3</v>
      </c>
      <c r="M512" s="40"/>
    </row>
    <row r="513" spans="2:13" x14ac:dyDescent="0.3">
      <c r="B513" s="39"/>
      <c r="C513" s="75">
        <v>508</v>
      </c>
      <c r="D513" s="111">
        <f>IF($C513&lt;=Entradas!$E$74,"",Observaciones!I513)</f>
        <v>0.88400733037256152</v>
      </c>
      <c r="E513" s="111">
        <f>IF($C513&lt;=Entradas!$E$74,"",Cálculos!AR514)</f>
        <v>0.83219690043312355</v>
      </c>
      <c r="F513" s="79">
        <f>IF($C513&lt;=Entradas!$E$74,"",D513-E513)</f>
        <v>5.1810429939437963E-2</v>
      </c>
      <c r="G513" s="79">
        <f>IF($C513&lt;=Entradas!$E$74,"",D513-AVERAGE(D:D))</f>
        <v>0.10115570886098357</v>
      </c>
      <c r="H513" s="79">
        <f>IF($C513&lt;=Entradas!$E$74,"",F513^2)</f>
        <v>2.6843206505094098E-3</v>
      </c>
      <c r="I513" s="79">
        <f>IF($C513&lt;=Entradas!$E$74,"",G513^2)</f>
        <v>1.023247743516807E-2</v>
      </c>
      <c r="J513" s="79">
        <f>IF($C513&lt;=Entradas!$E$74,"",E513-AVERAGE(E:E))</f>
        <v>1.289280736547771E-3</v>
      </c>
      <c r="K513" s="79">
        <f>IF($C513&lt;=Entradas!$E$74,"",J513^2)</f>
        <v>1.6622448176331628E-6</v>
      </c>
      <c r="L513" s="79">
        <f>IF($C513&lt;=Entradas!$E$74,"",G513*J513)</f>
        <v>1.3041810682630077E-4</v>
      </c>
      <c r="M513" s="40"/>
    </row>
    <row r="514" spans="2:13" x14ac:dyDescent="0.3">
      <c r="B514" s="39"/>
      <c r="C514" s="75">
        <v>509</v>
      </c>
      <c r="D514" s="111">
        <f>IF($C514&lt;=Entradas!$E$74,"",Observaciones!I514)</f>
        <v>0.87378017351691417</v>
      </c>
      <c r="E514" s="111">
        <f>IF($C514&lt;=Entradas!$E$74,"",Cálculos!AR515)</f>
        <v>0.82276819797643674</v>
      </c>
      <c r="F514" s="79">
        <f>IF($C514&lt;=Entradas!$E$74,"",D514-E514)</f>
        <v>5.1011975540477428E-2</v>
      </c>
      <c r="G514" s="79">
        <f>IF($C514&lt;=Entradas!$E$74,"",D514-AVERAGE(D:D))</f>
        <v>9.0928552005336227E-2</v>
      </c>
      <c r="H514" s="79">
        <f>IF($C514&lt;=Entradas!$E$74,"",F514^2)</f>
        <v>2.6022216485422672E-3</v>
      </c>
      <c r="I514" s="79">
        <f>IF($C514&lt;=Entradas!$E$74,"",G514^2)</f>
        <v>8.2680015697871347E-3</v>
      </c>
      <c r="J514" s="79">
        <f>IF($C514&lt;=Entradas!$E$74,"",E514-AVERAGE(E:E))</f>
        <v>-8.1394217201390395E-3</v>
      </c>
      <c r="K514" s="79">
        <f>IF($C514&lt;=Entradas!$E$74,"",J514^2)</f>
        <v>6.6250185938271166E-5</v>
      </c>
      <c r="L514" s="79">
        <f>IF($C514&lt;=Entradas!$E$74,"",G514*J514)</f>
        <v>-7.4010583117302593E-4</v>
      </c>
      <c r="M514" s="40"/>
    </row>
    <row r="515" spans="2:13" x14ac:dyDescent="0.3">
      <c r="B515" s="39"/>
      <c r="C515" s="75">
        <v>510</v>
      </c>
      <c r="D515" s="111">
        <f>IF($C515&lt;=Entradas!$E$74,"",Observaciones!I515)</f>
        <v>0.86367697227387175</v>
      </c>
      <c r="E515" s="111">
        <f>IF($C515&lt;=Entradas!$E$74,"",Cálculos!AR516)</f>
        <v>0.8134511823245949</v>
      </c>
      <c r="F515" s="79">
        <f>IF($C515&lt;=Entradas!$E$74,"",D515-E515)</f>
        <v>5.0225789949276844E-2</v>
      </c>
      <c r="G515" s="79">
        <f>IF($C515&lt;=Entradas!$E$74,"",D515-AVERAGE(D:D))</f>
        <v>8.0825350762293802E-2</v>
      </c>
      <c r="H515" s="79">
        <f>IF($C515&lt;=Entradas!$E$74,"",F515^2)</f>
        <v>2.522629976028879E-3</v>
      </c>
      <c r="I515" s="79">
        <f>IF($C515&lt;=Entradas!$E$74,"",G515^2)</f>
        <v>6.5327373258478273E-3</v>
      </c>
      <c r="J515" s="79">
        <f>IF($C515&lt;=Entradas!$E$74,"",E515-AVERAGE(E:E))</f>
        <v>-1.7456437371980882E-2</v>
      </c>
      <c r="K515" s="79">
        <f>IF($C515&lt;=Entradas!$E$74,"",J515^2)</f>
        <v>3.0472720572189077E-4</v>
      </c>
      <c r="L515" s="79">
        <f>IF($C515&lt;=Entradas!$E$74,"",G515*J515)</f>
        <v>-1.410922673650369E-3</v>
      </c>
      <c r="M515" s="40"/>
    </row>
    <row r="516" spans="2:13" x14ac:dyDescent="0.3">
      <c r="B516" s="39"/>
      <c r="C516" s="75">
        <v>511</v>
      </c>
      <c r="D516" s="111">
        <f>IF($C516&lt;=Entradas!$E$74,"",Observaciones!I516)</f>
        <v>0.85369615089079409</v>
      </c>
      <c r="E516" s="111">
        <f>IF($C516&lt;=Entradas!$E$74,"",Cálculos!AR517)</f>
        <v>0.80424446588963805</v>
      </c>
      <c r="F516" s="79">
        <f>IF($C516&lt;=Entradas!$E$74,"",D516-E516)</f>
        <v>4.9451685001156043E-2</v>
      </c>
      <c r="G516" s="79">
        <f>IF($C516&lt;=Entradas!$E$74,"",D516-AVERAGE(D:D))</f>
        <v>7.0844529379216148E-2</v>
      </c>
      <c r="H516" s="79">
        <f>IF($C516&lt;=Entradas!$E$74,"",F516^2)</f>
        <v>2.4454691494535615E-3</v>
      </c>
      <c r="I516" s="79">
        <f>IF($C516&lt;=Entradas!$E$74,"",G516^2)</f>
        <v>5.0189473429626203E-3</v>
      </c>
      <c r="J516" s="79">
        <f>IF($C516&lt;=Entradas!$E$74,"",E516-AVERAGE(E:E))</f>
        <v>-2.6663153806937734E-2</v>
      </c>
      <c r="K516" s="79">
        <f>IF($C516&lt;=Entradas!$E$74,"",J516^2)</f>
        <v>7.1092377093241819E-4</v>
      </c>
      <c r="L516" s="79">
        <f>IF($C516&lt;=Entradas!$E$74,"",G516*J516)</f>
        <v>-1.8889385832181593E-3</v>
      </c>
      <c r="M516" s="40"/>
    </row>
    <row r="517" spans="2:13" x14ac:dyDescent="0.3">
      <c r="B517" s="39"/>
      <c r="C517" s="75">
        <v>512</v>
      </c>
      <c r="D517" s="111">
        <f>IF($C517&lt;=Entradas!$E$74,"",Observaciones!I517)</f>
        <v>0.84383615455822991</v>
      </c>
      <c r="E517" s="111">
        <f>IF($C517&lt;=Entradas!$E$74,"",Cálculos!AR518)</f>
        <v>0.79514667914441572</v>
      </c>
      <c r="F517" s="79">
        <f>IF($C517&lt;=Entradas!$E$74,"",D517-E517)</f>
        <v>4.8689475413814187E-2</v>
      </c>
      <c r="G517" s="79">
        <f>IF($C517&lt;=Entradas!$E$74,"",D517-AVERAGE(D:D))</f>
        <v>6.0984533046651968E-2</v>
      </c>
      <c r="H517" s="79">
        <f>IF($C517&lt;=Entradas!$E$74,"",F517^2)</f>
        <v>2.3706650160724161E-3</v>
      </c>
      <c r="I517" s="79">
        <f>IF($C517&lt;=Entradas!$E$74,"",G517^2)</f>
        <v>3.7191132709181859E-3</v>
      </c>
      <c r="J517" s="79">
        <f>IF($C517&lt;=Entradas!$E$74,"",E517-AVERAGE(E:E))</f>
        <v>-3.5760940552160059E-2</v>
      </c>
      <c r="K517" s="79">
        <f>IF($C517&lt;=Entradas!$E$74,"",J517^2)</f>
        <v>1.2788448691751259E-3</v>
      </c>
      <c r="L517" s="79">
        <f>IF($C517&lt;=Entradas!$E$74,"",G517*J517)</f>
        <v>-2.1808642608825615E-3</v>
      </c>
      <c r="M517" s="40"/>
    </row>
    <row r="518" spans="2:13" x14ac:dyDescent="0.3">
      <c r="B518" s="39"/>
      <c r="C518" s="75">
        <v>513</v>
      </c>
      <c r="D518" s="111">
        <f>IF($C518&lt;=Entradas!$E$74,"",Observaciones!I518)</f>
        <v>0.83409544912075329</v>
      </c>
      <c r="E518" s="111">
        <f>IF($C518&lt;=Entradas!$E$74,"",Cálculos!AR519)</f>
        <v>0.78615647037754233</v>
      </c>
      <c r="F518" s="79">
        <f>IF($C518&lt;=Entradas!$E$74,"",D518-E518)</f>
        <v>4.7938978743210958E-2</v>
      </c>
      <c r="G518" s="79">
        <f>IF($C518&lt;=Entradas!$E$74,"",D518-AVERAGE(D:D))</f>
        <v>5.1243827609175341E-2</v>
      </c>
      <c r="H518" s="79">
        <f>IF($C518&lt;=Entradas!$E$74,"",F518^2)</f>
        <v>2.2981456829420321E-3</v>
      </c>
      <c r="I518" s="79">
        <f>IF($C518&lt;=Entradas!$E$74,"",G518^2)</f>
        <v>2.6259298680388807E-3</v>
      </c>
      <c r="J518" s="79">
        <f>IF($C518&lt;=Entradas!$E$74,"",E518-AVERAGE(E:E))</f>
        <v>-4.4751149319033456E-2</v>
      </c>
      <c r="K518" s="79">
        <f>IF($C518&lt;=Entradas!$E$74,"",J518^2)</f>
        <v>2.0026653653744285E-3</v>
      </c>
      <c r="L518" s="79">
        <f>IF($C518&lt;=Entradas!$E$74,"",G518*J518)</f>
        <v>-2.2932201810170151E-3</v>
      </c>
      <c r="M518" s="40"/>
    </row>
    <row r="519" spans="2:13" x14ac:dyDescent="0.3">
      <c r="B519" s="39"/>
      <c r="C519" s="75">
        <v>514</v>
      </c>
      <c r="D519" s="111">
        <f>IF($C519&lt;=Entradas!$E$74,"",Observaciones!I519)</f>
        <v>0.82447252079192057</v>
      </c>
      <c r="E519" s="111">
        <f>IF($C519&lt;=Entradas!$E$74,"",Cálculos!AR520)</f>
        <v>0.77727250545179738</v>
      </c>
      <c r="F519" s="79">
        <f>IF($C519&lt;=Entradas!$E$74,"",D519-E519)</f>
        <v>4.7200015340123191E-2</v>
      </c>
      <c r="G519" s="79">
        <f>IF($C519&lt;=Entradas!$E$74,"",D519-AVERAGE(D:D))</f>
        <v>4.1620899280342627E-2</v>
      </c>
      <c r="H519" s="79">
        <f>IF($C519&lt;=Entradas!$E$74,"",F519^2)</f>
        <v>2.2278414481078646E-3</v>
      </c>
      <c r="I519" s="79">
        <f>IF($C519&lt;=Entradas!$E$74,"",G519^2)</f>
        <v>1.7322992569044253E-3</v>
      </c>
      <c r="J519" s="79">
        <f>IF($C519&lt;=Entradas!$E$74,"",E519-AVERAGE(E:E))</f>
        <v>-5.3635114244778404E-2</v>
      </c>
      <c r="K519" s="79">
        <f>IF($C519&lt;=Entradas!$E$74,"",J519^2)</f>
        <v>2.8767254800504314E-3</v>
      </c>
      <c r="L519" s="79">
        <f>IF($C519&lt;=Entradas!$E$74,"",G519*J519)</f>
        <v>-2.2323416878715923E-3</v>
      </c>
      <c r="M519" s="40"/>
    </row>
    <row r="520" spans="2:13" x14ac:dyDescent="0.3">
      <c r="B520" s="39"/>
      <c r="C520" s="75">
        <v>515</v>
      </c>
      <c r="D520" s="111">
        <f>IF($C520&lt;=Entradas!$E$74,"",Observaciones!I520)</f>
        <v>0.81496587587328206</v>
      </c>
      <c r="E520" s="111">
        <f>IF($C520&lt;=Entradas!$E$74,"",Cálculos!AR521)</f>
        <v>0.76849346756591841</v>
      </c>
      <c r="F520" s="79">
        <f>IF($C520&lt;=Entradas!$E$74,"",D520-E520)</f>
        <v>4.6472408307363655E-2</v>
      </c>
      <c r="G520" s="79">
        <f>IF($C520&lt;=Entradas!$E$74,"",D520-AVERAGE(D:D))</f>
        <v>3.211425436170412E-2</v>
      </c>
      <c r="H520" s="79">
        <f>IF($C520&lt;=Entradas!$E$74,"",F520^2)</f>
        <v>2.1596847338863226E-3</v>
      </c>
      <c r="I520" s="79">
        <f>IF($C520&lt;=Entradas!$E$74,"",G520^2)</f>
        <v>1.0313253332082321E-3</v>
      </c>
      <c r="J520" s="79">
        <f>IF($C520&lt;=Entradas!$E$74,"",E520-AVERAGE(E:E))</f>
        <v>-6.2414152130657374E-2</v>
      </c>
      <c r="K520" s="79">
        <f>IF($C520&lt;=Entradas!$E$74,"",J520^2)</f>
        <v>3.8955263861888425E-3</v>
      </c>
      <c r="L520" s="79">
        <f>IF($C520&lt;=Entradas!$E$74,"",G520*J520)</f>
        <v>-2.0043839572940281E-3</v>
      </c>
      <c r="M520" s="40"/>
    </row>
    <row r="521" spans="2:13" x14ac:dyDescent="0.3">
      <c r="B521" s="39"/>
      <c r="C521" s="75">
        <v>516</v>
      </c>
      <c r="D521" s="111">
        <f>IF($C521&lt;=Entradas!$E$74,"",Observaciones!I521)</f>
        <v>0.8055740404773909</v>
      </c>
      <c r="E521" s="111">
        <f>IF($C521&lt;=Entradas!$E$74,"",Cálculos!AR522)</f>
        <v>0.75981805701973459</v>
      </c>
      <c r="F521" s="79">
        <f>IF($C521&lt;=Entradas!$E$74,"",D521-E521)</f>
        <v>4.5755983457656302E-2</v>
      </c>
      <c r="G521" s="79">
        <f>IF($C521&lt;=Entradas!$E$74,"",D521-AVERAGE(D:D))</f>
        <v>2.2722418965812952E-2</v>
      </c>
      <c r="H521" s="79">
        <f>IF($C521&lt;=Entradas!$E$74,"",F521^2)</f>
        <v>2.0936100221773169E-3</v>
      </c>
      <c r="I521" s="79">
        <f>IF($C521&lt;=Entradas!$E$74,"",G521^2)</f>
        <v>5.1630832365793611E-4</v>
      </c>
      <c r="J521" s="79">
        <f>IF($C521&lt;=Entradas!$E$74,"",E521-AVERAGE(E:E))</f>
        <v>-7.1089562676841189E-2</v>
      </c>
      <c r="K521" s="79">
        <f>IF($C521&lt;=Entradas!$E$74,"",J521^2)</f>
        <v>5.053725921584532E-3</v>
      </c>
      <c r="L521" s="79">
        <f>IF($C521&lt;=Entradas!$E$74,"",G521*J521)</f>
        <v>-1.6153268272396048E-3</v>
      </c>
      <c r="M521" s="40"/>
    </row>
    <row r="522" spans="2:13" x14ac:dyDescent="0.3">
      <c r="B522" s="39"/>
      <c r="C522" s="75">
        <v>517</v>
      </c>
      <c r="D522" s="111">
        <f>IF($C522&lt;=Entradas!$E$74,"",Observaciones!I522)</f>
        <v>0.79629556025474912</v>
      </c>
      <c r="E522" s="111">
        <f>IF($C522&lt;=Entradas!$E$74,"",Cálculos!AR523)</f>
        <v>0.7512449909825929</v>
      </c>
      <c r="F522" s="79">
        <f>IF($C522&lt;=Entradas!$E$74,"",D522-E522)</f>
        <v>4.5050569272156227E-2</v>
      </c>
      <c r="G522" s="79">
        <f>IF($C522&lt;=Entradas!$E$74,"",D522-AVERAGE(D:D))</f>
        <v>1.344393874317118E-2</v>
      </c>
      <c r="H522" s="79">
        <f>IF($C522&lt;=Entradas!$E$74,"",F522^2)</f>
        <v>2.0295537917453467E-3</v>
      </c>
      <c r="I522" s="79">
        <f>IF($C522&lt;=Entradas!$E$74,"",G522^2)</f>
        <v>1.8073948893013907E-4</v>
      </c>
      <c r="J522" s="79">
        <f>IF($C522&lt;=Entradas!$E$74,"",E522-AVERAGE(E:E))</f>
        <v>-7.9662628713982886E-2</v>
      </c>
      <c r="K522" s="79">
        <f>IF($C522&lt;=Entradas!$E$74,"",J522^2)</f>
        <v>6.3461344136218909E-3</v>
      </c>
      <c r="L522" s="79">
        <f>IF($C522&lt;=Entradas!$E$74,"",G522*J522)</f>
        <v>-1.0709795005507754E-3</v>
      </c>
      <c r="M522" s="40"/>
    </row>
    <row r="523" spans="2:13" x14ac:dyDescent="0.3">
      <c r="B523" s="39"/>
      <c r="C523" s="75">
        <v>518</v>
      </c>
      <c r="D523" s="111">
        <f>IF($C523&lt;=Entradas!$E$74,"",Observaciones!I523)</f>
        <v>0.93958462625145722</v>
      </c>
      <c r="E523" s="111">
        <f>IF($C523&lt;=Entradas!$E$74,"",Cálculos!AR524)</f>
        <v>1.1860676775839389</v>
      </c>
      <c r="F523" s="79">
        <f>IF($C523&lt;=Entradas!$E$74,"",D523-E523)</f>
        <v>-0.24648305133248172</v>
      </c>
      <c r="G523" s="79">
        <f>IF($C523&lt;=Entradas!$E$74,"",D523-AVERAGE(D:D))</f>
        <v>0.15673300473987928</v>
      </c>
      <c r="H523" s="79">
        <f>IF($C523&lt;=Entradas!$E$74,"",F523^2)</f>
        <v>6.0753894594170819E-2</v>
      </c>
      <c r="I523" s="79">
        <f>IF($C523&lt;=Entradas!$E$74,"",G523^2)</f>
        <v>2.4565234774791021E-2</v>
      </c>
      <c r="J523" s="79">
        <f>IF($C523&lt;=Entradas!$E$74,"",E523-AVERAGE(E:E))</f>
        <v>0.35516005788736316</v>
      </c>
      <c r="K523" s="79">
        <f>IF($C523&lt;=Entradas!$E$74,"",J523^2)</f>
        <v>0.12613866671855514</v>
      </c>
      <c r="L523" s="79">
        <f>IF($C523&lt;=Entradas!$E$74,"",G523*J523)</f>
        <v>5.5665303036275891E-2</v>
      </c>
      <c r="M523" s="40"/>
    </row>
    <row r="524" spans="2:13" x14ac:dyDescent="0.3">
      <c r="B524" s="39"/>
      <c r="C524" s="75">
        <v>519</v>
      </c>
      <c r="D524" s="111">
        <f>IF($C524&lt;=Entradas!$E$74,"",Observaciones!I524)</f>
        <v>0.93718541691504798</v>
      </c>
      <c r="E524" s="111">
        <f>IF($C524&lt;=Entradas!$E$74,"",Cálculos!AR525)</f>
        <v>0.93342757490538308</v>
      </c>
      <c r="F524" s="79">
        <f>IF($C524&lt;=Entradas!$E$74,"",D524-E524)</f>
        <v>3.7578420096648912E-3</v>
      </c>
      <c r="G524" s="79">
        <f>IF($C524&lt;=Entradas!$E$74,"",D524-AVERAGE(D:D))</f>
        <v>0.15433379540347003</v>
      </c>
      <c r="H524" s="79">
        <f>IF($C524&lt;=Entradas!$E$74,"",F524^2)</f>
        <v>1.4121376569602268E-5</v>
      </c>
      <c r="I524" s="79">
        <f>IF($C524&lt;=Entradas!$E$74,"",G524^2)</f>
        <v>2.3818920403640146E-2</v>
      </c>
      <c r="J524" s="79">
        <f>IF($C524&lt;=Entradas!$E$74,"",E524-AVERAGE(E:E))</f>
        <v>0.1025199552088073</v>
      </c>
      <c r="K524" s="79">
        <f>IF($C524&lt;=Entradas!$E$74,"",J524^2)</f>
        <v>1.0510341216015856E-2</v>
      </c>
      <c r="L524" s="79">
        <f>IF($C524&lt;=Entradas!$E$74,"",G524*J524)</f>
        <v>1.5822293791968978E-2</v>
      </c>
      <c r="M524" s="40"/>
    </row>
    <row r="525" spans="2:13" x14ac:dyDescent="0.3">
      <c r="B525" s="39"/>
      <c r="C525" s="75">
        <v>520</v>
      </c>
      <c r="D525" s="111">
        <f>IF($C525&lt;=Entradas!$E$74,"",Observaciones!I525)</f>
        <v>0.93430584829463126</v>
      </c>
      <c r="E525" s="111">
        <f>IF($C525&lt;=Entradas!$E$74,"",Cálculos!AR526)</f>
        <v>0.91533779428481599</v>
      </c>
      <c r="F525" s="79">
        <f>IF($C525&lt;=Entradas!$E$74,"",D525-E525)</f>
        <v>1.8968054009815272E-2</v>
      </c>
      <c r="G525" s="79">
        <f>IF($C525&lt;=Entradas!$E$74,"",D525-AVERAGE(D:D))</f>
        <v>0.15145422678305331</v>
      </c>
      <c r="H525" s="79">
        <f>IF($C525&lt;=Entradas!$E$74,"",F525^2)</f>
        <v>3.5978707291926923E-4</v>
      </c>
      <c r="I525" s="79">
        <f>IF($C525&lt;=Entradas!$E$74,"",G525^2)</f>
        <v>2.2938382810452542E-2</v>
      </c>
      <c r="J525" s="79">
        <f>IF($C525&lt;=Entradas!$E$74,"",E525-AVERAGE(E:E))</f>
        <v>8.4430174588240203E-2</v>
      </c>
      <c r="K525" s="79">
        <f>IF($C525&lt;=Entradas!$E$74,"",J525^2)</f>
        <v>7.1284543810007216E-3</v>
      </c>
      <c r="L525" s="79">
        <f>IF($C525&lt;=Entradas!$E$74,"",G525*J525)</f>
        <v>1.2787306809420116E-2</v>
      </c>
      <c r="M525" s="40"/>
    </row>
    <row r="526" spans="2:13" x14ac:dyDescent="0.3">
      <c r="B526" s="39"/>
      <c r="C526" s="75">
        <v>521</v>
      </c>
      <c r="D526" s="111">
        <f>IF($C526&lt;=Entradas!$E$74,"",Observaciones!I526)</f>
        <v>0.93099563604460278</v>
      </c>
      <c r="E526" s="111">
        <f>IF($C526&lt;=Entradas!$E$74,"",Cálculos!AR527)</f>
        <v>0.8985189747770943</v>
      </c>
      <c r="F526" s="79">
        <f>IF($C526&lt;=Entradas!$E$74,"",D526-E526)</f>
        <v>3.2476661267508478E-2</v>
      </c>
      <c r="G526" s="79">
        <f>IF($C526&lt;=Entradas!$E$74,"",D526-AVERAGE(D:D))</f>
        <v>0.14814401453302484</v>
      </c>
      <c r="H526" s="79">
        <f>IF($C526&lt;=Entradas!$E$74,"",F526^2)</f>
        <v>1.0547335270844854E-3</v>
      </c>
      <c r="I526" s="79">
        <f>IF($C526&lt;=Entradas!$E$74,"",G526^2)</f>
        <v>2.1946649041961076E-2</v>
      </c>
      <c r="J526" s="79">
        <f>IF($C526&lt;=Entradas!$E$74,"",E526-AVERAGE(E:E))</f>
        <v>6.761135508051852E-2</v>
      </c>
      <c r="K526" s="79">
        <f>IF($C526&lt;=Entradas!$E$74,"",J526^2)</f>
        <v>4.5712953358239576E-3</v>
      </c>
      <c r="L526" s="79">
        <f>IF($C526&lt;=Entradas!$E$74,"",G526*J526)</f>
        <v>1.0016217569645838E-2</v>
      </c>
      <c r="M526" s="40"/>
    </row>
    <row r="527" spans="2:13" x14ac:dyDescent="0.3">
      <c r="B527" s="39"/>
      <c r="C527" s="75">
        <v>522</v>
      </c>
      <c r="D527" s="111">
        <f>IF($C527&lt;=Entradas!$E$74,"",Observaciones!I527)</f>
        <v>0.9197525447923347</v>
      </c>
      <c r="E527" s="111">
        <f>IF($C527&lt;=Entradas!$E$74,"",Cálculos!AR528)</f>
        <v>0.87951855261001732</v>
      </c>
      <c r="F527" s="79">
        <f>IF($C527&lt;=Entradas!$E$74,"",D527-E527)</f>
        <v>4.023399218231738E-2</v>
      </c>
      <c r="G527" s="79">
        <f>IF($C527&lt;=Entradas!$E$74,"",D527-AVERAGE(D:D))</f>
        <v>0.13690092328075676</v>
      </c>
      <c r="H527" s="79">
        <f>IF($C527&lt;=Entradas!$E$74,"",F527^2)</f>
        <v>1.6187741269267761E-3</v>
      </c>
      <c r="I527" s="79">
        <f>IF($C527&lt;=Entradas!$E$74,"",G527^2)</f>
        <v>1.8741862795123649E-2</v>
      </c>
      <c r="J527" s="79">
        <f>IF($C527&lt;=Entradas!$E$74,"",E527-AVERAGE(E:E))</f>
        <v>4.861093291344154E-2</v>
      </c>
      <c r="K527" s="79">
        <f>IF($C527&lt;=Entradas!$E$74,"",J527^2)</f>
        <v>2.3630227987151142E-3</v>
      </c>
      <c r="L527" s="79">
        <f>IF($C527&lt;=Entradas!$E$74,"",G527*J527)</f>
        <v>6.6548815973890736E-3</v>
      </c>
      <c r="M527" s="40"/>
    </row>
    <row r="528" spans="2:13" x14ac:dyDescent="0.3">
      <c r="B528" s="39"/>
      <c r="C528" s="75">
        <v>523</v>
      </c>
      <c r="D528" s="111">
        <f>IF($C528&lt;=Entradas!$E$74,"",Observaciones!I528)</f>
        <v>0.86325164925978148</v>
      </c>
      <c r="E528" s="111">
        <f>IF($C528&lt;=Entradas!$E$74,"",Cálculos!AR529)</f>
        <v>0.82487344395455953</v>
      </c>
      <c r="F528" s="79">
        <f>IF($C528&lt;=Entradas!$E$74,"",D528-E528)</f>
        <v>3.8378205305221957E-2</v>
      </c>
      <c r="G528" s="79">
        <f>IF($C528&lt;=Entradas!$E$74,"",D528-AVERAGE(D:D))</f>
        <v>8.040002774820354E-2</v>
      </c>
      <c r="H528" s="79">
        <f>IF($C528&lt;=Entradas!$E$74,"",F528^2)</f>
        <v>1.4728866424497669E-3</v>
      </c>
      <c r="I528" s="79">
        <f>IF($C528&lt;=Entradas!$E$74,"",G528^2)</f>
        <v>6.464164461911899E-3</v>
      </c>
      <c r="J528" s="79">
        <f>IF($C528&lt;=Entradas!$E$74,"",E528-AVERAGE(E:E))</f>
        <v>-6.0341757420162567E-3</v>
      </c>
      <c r="K528" s="79">
        <f>IF($C528&lt;=Entradas!$E$74,"",J528^2)</f>
        <v>3.6411276885537441E-5</v>
      </c>
      <c r="L528" s="79">
        <f>IF($C528&lt;=Entradas!$E$74,"",G528*J528)</f>
        <v>-4.8514789709564371E-4</v>
      </c>
      <c r="M528" s="40"/>
    </row>
    <row r="529" spans="2:13" x14ac:dyDescent="0.3">
      <c r="B529" s="39"/>
      <c r="C529" s="75">
        <v>524</v>
      </c>
      <c r="D529" s="111">
        <f>IF($C529&lt;=Entradas!$E$74,"",Observaciones!I529)</f>
        <v>0.80809867132944069</v>
      </c>
      <c r="E529" s="111">
        <f>IF($C529&lt;=Entradas!$E$74,"",Cálculos!AR530)</f>
        <v>0.77153736339913037</v>
      </c>
      <c r="F529" s="79">
        <f>IF($C529&lt;=Entradas!$E$74,"",D529-E529)</f>
        <v>3.6561307930310316E-2</v>
      </c>
      <c r="G529" s="79">
        <f>IF($C529&lt;=Entradas!$E$74,"",D529-AVERAGE(D:D))</f>
        <v>2.5247049817862743E-2</v>
      </c>
      <c r="H529" s="79">
        <f>IF($C529&lt;=Entradas!$E$74,"",F529^2)</f>
        <v>1.3367292375749721E-3</v>
      </c>
      <c r="I529" s="79">
        <f>IF($C529&lt;=Entradas!$E$74,"",G529^2)</f>
        <v>6.3741352450564321E-4</v>
      </c>
      <c r="J529" s="79">
        <f>IF($C529&lt;=Entradas!$E$74,"",E529-AVERAGE(E:E))</f>
        <v>-5.9370256297445412E-2</v>
      </c>
      <c r="K529" s="79">
        <f>IF($C529&lt;=Entradas!$E$74,"",J529^2)</f>
        <v>3.5248273328243565E-3</v>
      </c>
      <c r="L529" s="79">
        <f>IF($C529&lt;=Entradas!$E$74,"",G529*J529)</f>
        <v>-1.4989238184408835E-3</v>
      </c>
      <c r="M529" s="40"/>
    </row>
    <row r="530" spans="2:13" x14ac:dyDescent="0.3">
      <c r="B530" s="39"/>
      <c r="C530" s="75">
        <v>525</v>
      </c>
      <c r="D530" s="111">
        <f>IF($C530&lt;=Entradas!$E$74,"",Observaciones!I530)</f>
        <v>0.81481017659428956</v>
      </c>
      <c r="E530" s="111">
        <f>IF($C530&lt;=Entradas!$E$74,"",Cálculos!AR531)</f>
        <v>0.77994601688362108</v>
      </c>
      <c r="F530" s="79">
        <f>IF($C530&lt;=Entradas!$E$74,"",D530-E530)</f>
        <v>3.4864159710668474E-2</v>
      </c>
      <c r="G530" s="79">
        <f>IF($C530&lt;=Entradas!$E$74,"",D530-AVERAGE(D:D))</f>
        <v>3.1958555082711615E-2</v>
      </c>
      <c r="H530" s="79">
        <f>IF($C530&lt;=Entradas!$E$74,"",F530^2)</f>
        <v>1.2155096323309988E-3</v>
      </c>
      <c r="I530" s="79">
        <f>IF($C530&lt;=Entradas!$E$74,"",G530^2)</f>
        <v>1.0213492429747124E-3</v>
      </c>
      <c r="J530" s="79">
        <f>IF($C530&lt;=Entradas!$E$74,"",E530-AVERAGE(E:E))</f>
        <v>-5.0961602812954698E-2</v>
      </c>
      <c r="K530" s="79">
        <f>IF($C530&lt;=Entradas!$E$74,"",J530^2)</f>
        <v>2.5970849612653524E-3</v>
      </c>
      <c r="L530" s="79">
        <f>IF($C530&lt;=Entradas!$E$74,"",G530*J530)</f>
        <v>-1.6286591906010839E-3</v>
      </c>
      <c r="M530" s="40"/>
    </row>
    <row r="531" spans="2:13" x14ac:dyDescent="0.3">
      <c r="B531" s="39"/>
      <c r="C531" s="75">
        <v>526</v>
      </c>
      <c r="D531" s="111">
        <f>IF($C531&lt;=Entradas!$E$74,"",Observaciones!I531)</f>
        <v>0.80834704725331585</v>
      </c>
      <c r="E531" s="111">
        <f>IF($C531&lt;=Entradas!$E$74,"",Cálculos!AR532)</f>
        <v>0.77510758981741867</v>
      </c>
      <c r="F531" s="79">
        <f>IF($C531&lt;=Entradas!$E$74,"",D531-E531)</f>
        <v>3.3239457435897179E-2</v>
      </c>
      <c r="G531" s="79">
        <f>IF($C531&lt;=Entradas!$E$74,"",D531-AVERAGE(D:D))</f>
        <v>2.5495425741737909E-2</v>
      </c>
      <c r="H531" s="79">
        <f>IF($C531&lt;=Entradas!$E$74,"",F531^2)</f>
        <v>1.1048615306328204E-3</v>
      </c>
      <c r="I531" s="79">
        <f>IF($C531&lt;=Entradas!$E$74,"",G531^2)</f>
        <v>6.5001673375247198E-4</v>
      </c>
      <c r="J531" s="79">
        <f>IF($C531&lt;=Entradas!$E$74,"",E531-AVERAGE(E:E))</f>
        <v>-5.5800029879157109E-2</v>
      </c>
      <c r="K531" s="79">
        <f>IF($C531&lt;=Entradas!$E$74,"",J531^2)</f>
        <v>3.1136433345148261E-3</v>
      </c>
      <c r="L531" s="79">
        <f>IF($C531&lt;=Entradas!$E$74,"",G531*J531)</f>
        <v>-1.4226455181708066E-3</v>
      </c>
      <c r="M531" s="40"/>
    </row>
    <row r="532" spans="2:13" x14ac:dyDescent="0.3">
      <c r="B532" s="39"/>
      <c r="C532" s="75">
        <v>527</v>
      </c>
      <c r="D532" s="111">
        <f>IF($C532&lt;=Entradas!$E$74,"",Observaciones!I532)</f>
        <v>0.76639070978628598</v>
      </c>
      <c r="E532" s="111">
        <f>IF($C532&lt;=Entradas!$E$74,"",Cálculos!AR533)</f>
        <v>0.73477751921279766</v>
      </c>
      <c r="F532" s="79">
        <f>IF($C532&lt;=Entradas!$E$74,"",D532-E532)</f>
        <v>3.1613190573488326E-2</v>
      </c>
      <c r="G532" s="79">
        <f>IF($C532&lt;=Entradas!$E$74,"",D532-AVERAGE(D:D))</f>
        <v>-1.646091172529196E-2</v>
      </c>
      <c r="H532" s="79">
        <f>IF($C532&lt;=Entradas!$E$74,"",F532^2)</f>
        <v>9.9939381823569112E-4</v>
      </c>
      <c r="I532" s="79">
        <f>IF($C532&lt;=Entradas!$E$74,"",G532^2)</f>
        <v>2.7096161482785433E-4</v>
      </c>
      <c r="J532" s="79">
        <f>IF($C532&lt;=Entradas!$E$74,"",E532-AVERAGE(E:E))</f>
        <v>-9.6130100483778125E-2</v>
      </c>
      <c r="K532" s="79">
        <f>IF($C532&lt;=Entradas!$E$74,"",J532^2)</f>
        <v>9.2409962190212799E-3</v>
      </c>
      <c r="L532" s="79">
        <f>IF($C532&lt;=Entradas!$E$74,"",G532*J532)</f>
        <v>1.5823890982069177E-3</v>
      </c>
      <c r="M532" s="40"/>
    </row>
    <row r="533" spans="2:13" x14ac:dyDescent="0.3">
      <c r="B533" s="39"/>
      <c r="C533" s="75">
        <v>528</v>
      </c>
      <c r="D533" s="111">
        <f>IF($C533&lt;=Entradas!$E$74,"",Observaciones!I533)</f>
        <v>0.71915050650717716</v>
      </c>
      <c r="E533" s="111">
        <f>IF($C533&lt;=Entradas!$E$74,"",Cálculos!AR534)</f>
        <v>0.68384303494448184</v>
      </c>
      <c r="F533" s="79">
        <f>IF($C533&lt;=Entradas!$E$74,"",D533-E533)</f>
        <v>3.5307471562695314E-2</v>
      </c>
      <c r="G533" s="79">
        <f>IF($C533&lt;=Entradas!$E$74,"",D533-AVERAGE(D:D))</f>
        <v>-6.3701115004400788E-2</v>
      </c>
      <c r="H533" s="79">
        <f>IF($C533&lt;=Entradas!$E$74,"",F533^2)</f>
        <v>1.2466175481505382E-3</v>
      </c>
      <c r="I533" s="79">
        <f>IF($C533&lt;=Entradas!$E$74,"",G533^2)</f>
        <v>4.0578320528038949E-3</v>
      </c>
      <c r="J533" s="79">
        <f>IF($C533&lt;=Entradas!$E$74,"",E533-AVERAGE(E:E))</f>
        <v>-0.14706458475209394</v>
      </c>
      <c r="K533" s="79">
        <f>IF($C533&lt;=Entradas!$E$74,"",J533^2)</f>
        <v>2.1627992088305823E-2</v>
      </c>
      <c r="L533" s="79">
        <f>IF($C533&lt;=Entradas!$E$74,"",G533*J533)</f>
        <v>9.368178026367583E-3</v>
      </c>
      <c r="M533" s="40"/>
    </row>
    <row r="534" spans="2:13" x14ac:dyDescent="0.3">
      <c r="B534" s="39"/>
      <c r="C534" s="75">
        <v>529</v>
      </c>
      <c r="D534" s="111">
        <f>IF($C534&lt;=Entradas!$E$74,"",Observaciones!I534)</f>
        <v>0.70450636764795949</v>
      </c>
      <c r="E534" s="111">
        <f>IF($C534&lt;=Entradas!$E$74,"",Cálculos!AR535)</f>
        <v>0.66613811407134582</v>
      </c>
      <c r="F534" s="79">
        <f>IF($C534&lt;=Entradas!$E$74,"",D534-E534)</f>
        <v>3.8368253576613665E-2</v>
      </c>
      <c r="G534" s="79">
        <f>IF($C534&lt;=Entradas!$E$74,"",D534-AVERAGE(D:D))</f>
        <v>-7.8345253863618458E-2</v>
      </c>
      <c r="H534" s="79">
        <f>IF($C534&lt;=Entradas!$E$74,"",F534^2)</f>
        <v>1.4721228825193273E-3</v>
      </c>
      <c r="I534" s="79">
        <f>IF($C534&lt;=Entradas!$E$74,"",G534^2)</f>
        <v>6.137978802954823E-3</v>
      </c>
      <c r="J534" s="79">
        <f>IF($C534&lt;=Entradas!$E$74,"",E534-AVERAGE(E:E))</f>
        <v>-0.16476950562522996</v>
      </c>
      <c r="K534" s="79">
        <f>IF($C534&lt;=Entradas!$E$74,"",J534^2)</f>
        <v>2.7148989983982689E-2</v>
      </c>
      <c r="L534" s="79">
        <f>IF($C534&lt;=Entradas!$E$74,"",G534*J534)</f>
        <v>1.290890874719155E-2</v>
      </c>
      <c r="M534" s="40"/>
    </row>
    <row r="535" spans="2:13" x14ac:dyDescent="0.3">
      <c r="B535" s="39"/>
      <c r="C535" s="75">
        <v>530</v>
      </c>
      <c r="D535" s="111">
        <f>IF($C535&lt;=Entradas!$E$74,"",Observaciones!I535)</f>
        <v>0.69535301692134754</v>
      </c>
      <c r="E535" s="111">
        <f>IF($C535&lt;=Entradas!$E$74,"",Cálculos!AR536)</f>
        <v>0.65697819136678737</v>
      </c>
      <c r="F535" s="79">
        <f>IF($C535&lt;=Entradas!$E$74,"",D535-E535)</f>
        <v>3.8374825554560177E-2</v>
      </c>
      <c r="G535" s="79">
        <f>IF($C535&lt;=Entradas!$E$74,"",D535-AVERAGE(D:D))</f>
        <v>-8.74986045902304E-2</v>
      </c>
      <c r="H535" s="79">
        <f>IF($C535&lt;=Entradas!$E$74,"",F535^2)</f>
        <v>1.4726272363429248E-3</v>
      </c>
      <c r="I535" s="79">
        <f>IF($C535&lt;=Entradas!$E$74,"",G535^2)</f>
        <v>7.6560058052374882E-3</v>
      </c>
      <c r="J535" s="79">
        <f>IF($C535&lt;=Entradas!$E$74,"",E535-AVERAGE(E:E))</f>
        <v>-0.17392942832978842</v>
      </c>
      <c r="K535" s="79">
        <f>IF($C535&lt;=Entradas!$E$74,"",J535^2)</f>
        <v>3.0251446039127005E-2</v>
      </c>
      <c r="L535" s="79">
        <f>IF($C535&lt;=Entradas!$E$74,"",G535*J535)</f>
        <v>1.5218582276032974E-2</v>
      </c>
      <c r="M535" s="40"/>
    </row>
    <row r="536" spans="2:13" x14ac:dyDescent="0.3">
      <c r="B536" s="39"/>
      <c r="C536" s="75">
        <v>531</v>
      </c>
      <c r="D536" s="111">
        <f>IF($C536&lt;=Entradas!$E$74,"",Observaciones!I536)</f>
        <v>0.6871916699564028</v>
      </c>
      <c r="E536" s="111">
        <f>IF($C536&lt;=Entradas!$E$74,"",Cálculos!AR537)</f>
        <v>0.64930937054868842</v>
      </c>
      <c r="F536" s="79">
        <f>IF($C536&lt;=Entradas!$E$74,"",D536-E536)</f>
        <v>3.788229940771437E-2</v>
      </c>
      <c r="G536" s="79">
        <f>IF($C536&lt;=Entradas!$E$74,"",D536-AVERAGE(D:D))</f>
        <v>-9.5659951555175149E-2</v>
      </c>
      <c r="H536" s="79">
        <f>IF($C536&lt;=Entradas!$E$74,"",F536^2)</f>
        <v>1.4350686084157165E-3</v>
      </c>
      <c r="I536" s="79">
        <f>IF($C536&lt;=Entradas!$E$74,"",G536^2)</f>
        <v>9.1508263315384572E-3</v>
      </c>
      <c r="J536" s="79">
        <f>IF($C536&lt;=Entradas!$E$74,"",E536-AVERAGE(E:E))</f>
        <v>-0.18159824914788736</v>
      </c>
      <c r="K536" s="79">
        <f>IF($C536&lt;=Entradas!$E$74,"",J536^2)</f>
        <v>3.2977924093578172E-2</v>
      </c>
      <c r="L536" s="79">
        <f>IF($C536&lt;=Entradas!$E$74,"",G536*J536)</f>
        <v>1.7371679715991531E-2</v>
      </c>
      <c r="M536" s="40"/>
    </row>
    <row r="537" spans="2:13" x14ac:dyDescent="0.3">
      <c r="B537" s="39"/>
      <c r="C537" s="75">
        <v>532</v>
      </c>
      <c r="D537" s="111">
        <f>IF($C537&lt;=Entradas!$E$74,"",Observaciones!I537)</f>
        <v>0.67927479432469462</v>
      </c>
      <c r="E537" s="111">
        <f>IF($C537&lt;=Entradas!$E$74,"",Cálculos!AR538)</f>
        <v>0.64196025151836067</v>
      </c>
      <c r="F537" s="79">
        <f>IF($C537&lt;=Entradas!$E$74,"",D537-E537)</f>
        <v>3.731454280633395E-2</v>
      </c>
      <c r="G537" s="79">
        <f>IF($C537&lt;=Entradas!$E$74,"",D537-AVERAGE(D:D))</f>
        <v>-0.10357682718688332</v>
      </c>
      <c r="H537" s="79">
        <f>IF($C537&lt;=Entradas!$E$74,"",F537^2)</f>
        <v>1.3923751048457288E-3</v>
      </c>
      <c r="I537" s="79">
        <f>IF($C537&lt;=Entradas!$E$74,"",G537^2)</f>
        <v>1.0728159130101493E-2</v>
      </c>
      <c r="J537" s="79">
        <f>IF($C537&lt;=Entradas!$E$74,"",E537-AVERAGE(E:E))</f>
        <v>-0.18894736817821511</v>
      </c>
      <c r="K537" s="79">
        <f>IF($C537&lt;=Entradas!$E$74,"",J537^2)</f>
        <v>3.5701107941473978E-2</v>
      </c>
      <c r="L537" s="79">
        <f>IF($C537&lt;=Entradas!$E$74,"",G537*J537)</f>
        <v>1.9570568901211404E-2</v>
      </c>
      <c r="M537" s="40"/>
    </row>
    <row r="538" spans="2:13" x14ac:dyDescent="0.3">
      <c r="B538" s="39"/>
      <c r="C538" s="75">
        <v>533</v>
      </c>
      <c r="D538" s="111">
        <f>IF($C538&lt;=Entradas!$E$74,"",Observaciones!I538)</f>
        <v>0.67147734005033177</v>
      </c>
      <c r="E538" s="111">
        <f>IF($C538&lt;=Entradas!$E$74,"",Cálculos!AR539)</f>
        <v>0.63473556566379286</v>
      </c>
      <c r="F538" s="79">
        <f>IF($C538&lt;=Entradas!$E$74,"",D538-E538)</f>
        <v>3.6741774386538917E-2</v>
      </c>
      <c r="G538" s="79">
        <f>IF($C538&lt;=Entradas!$E$74,"",D538-AVERAGE(D:D))</f>
        <v>-0.11137428146124617</v>
      </c>
      <c r="H538" s="79">
        <f>IF($C538&lt;=Entradas!$E$74,"",F538^2)</f>
        <v>1.3499579850713272E-3</v>
      </c>
      <c r="I538" s="79">
        <f>IF($C538&lt;=Entradas!$E$74,"",G538^2)</f>
        <v>1.2404230571008883E-2</v>
      </c>
      <c r="J538" s="79">
        <f>IF($C538&lt;=Entradas!$E$74,"",E538-AVERAGE(E:E))</f>
        <v>-0.19617205403278293</v>
      </c>
      <c r="K538" s="79">
        <f>IF($C538&lt;=Entradas!$E$74,"",J538^2)</f>
        <v>3.8483474783441107E-2</v>
      </c>
      <c r="L538" s="79">
        <f>IF($C538&lt;=Entradas!$E$74,"",G538*J538)</f>
        <v>2.1848521560677958E-2</v>
      </c>
      <c r="M538" s="40"/>
    </row>
    <row r="539" spans="2:13" x14ac:dyDescent="0.3">
      <c r="B539" s="39"/>
      <c r="C539" s="75">
        <v>534</v>
      </c>
      <c r="D539" s="111">
        <f>IF($C539&lt;=Entradas!$E$74,"",Observaciones!I539)</f>
        <v>0.66377756290169154</v>
      </c>
      <c r="E539" s="111">
        <f>IF($C539&lt;=Entradas!$E$74,"",Cálculos!AR540)</f>
        <v>0.627602031556179</v>
      </c>
      <c r="F539" s="79">
        <f>IF($C539&lt;=Entradas!$E$74,"",D539-E539)</f>
        <v>3.6175531345512546E-2</v>
      </c>
      <c r="G539" s="79">
        <f>IF($C539&lt;=Entradas!$E$74,"",D539-AVERAGE(D:D))</f>
        <v>-0.1190740586098864</v>
      </c>
      <c r="H539" s="79">
        <f>IF($C539&lt;=Entradas!$E$74,"",F539^2)</f>
        <v>1.3086690681301607E-3</v>
      </c>
      <c r="I539" s="79">
        <f>IF($C539&lt;=Entradas!$E$74,"",G539^2)</f>
        <v>1.4178631433830661E-2</v>
      </c>
      <c r="J539" s="79">
        <f>IF($C539&lt;=Entradas!$E$74,"",E539-AVERAGE(E:E))</f>
        <v>-0.20330558814039679</v>
      </c>
      <c r="K539" s="79">
        <f>IF($C539&lt;=Entradas!$E$74,"",J539^2)</f>
        <v>4.1333162169112647E-2</v>
      </c>
      <c r="L539" s="79">
        <f>IF($C539&lt;=Entradas!$E$74,"",G539*J539)</f>
        <v>2.4208421517947033E-2</v>
      </c>
      <c r="M539" s="40"/>
    </row>
    <row r="540" spans="2:13" x14ac:dyDescent="0.3">
      <c r="B540" s="39"/>
      <c r="C540" s="75">
        <v>535</v>
      </c>
      <c r="D540" s="111">
        <f>IF($C540&lt;=Entradas!$E$74,"",Observaciones!I540)</f>
        <v>0.65617087393195539</v>
      </c>
      <c r="E540" s="111">
        <f>IF($C540&lt;=Entradas!$E$74,"",Cálculos!AR541)</f>
        <v>0.62055325867785749</v>
      </c>
      <c r="F540" s="79">
        <f>IF($C540&lt;=Entradas!$E$74,"",D540-E540)</f>
        <v>3.5617615254097901E-2</v>
      </c>
      <c r="G540" s="79">
        <f>IF($C540&lt;=Entradas!$E$74,"",D540-AVERAGE(D:D))</f>
        <v>-0.12668074757962255</v>
      </c>
      <c r="H540" s="79">
        <f>IF($C540&lt;=Entradas!$E$74,"",F540^2)</f>
        <v>1.2686145163889474E-3</v>
      </c>
      <c r="I540" s="79">
        <f>IF($C540&lt;=Entradas!$E$74,"",G540^2)</f>
        <v>1.6048011807332046E-2</v>
      </c>
      <c r="J540" s="79">
        <f>IF($C540&lt;=Entradas!$E$74,"",E540-AVERAGE(E:E))</f>
        <v>-0.21035436101871829</v>
      </c>
      <c r="K540" s="79">
        <f>IF($C540&lt;=Entradas!$E$74,"",J540^2)</f>
        <v>4.4248957199593271E-2</v>
      </c>
      <c r="L540" s="79">
        <f>IF($C540&lt;=Entradas!$E$74,"",G540*J540)</f>
        <v>2.6647847710485048E-2</v>
      </c>
      <c r="M540" s="40"/>
    </row>
    <row r="541" spans="2:13" x14ac:dyDescent="0.3">
      <c r="B541" s="39"/>
      <c r="C541" s="75">
        <v>536</v>
      </c>
      <c r="D541" s="111">
        <f>IF($C541&lt;=Entradas!$E$74,"",Observaciones!I541)</f>
        <v>0.64865554380828405</v>
      </c>
      <c r="E541" s="111">
        <f>IF($C541&lt;=Entradas!$E$74,"",Cálculos!AR542)</f>
        <v>0.61358732988991216</v>
      </c>
      <c r="F541" s="79">
        <f>IF($C541&lt;=Entradas!$E$74,"",D541-E541)</f>
        <v>3.5068213918371893E-2</v>
      </c>
      <c r="G541" s="79">
        <f>IF($C541&lt;=Entradas!$E$74,"",D541-AVERAGE(D:D))</f>
        <v>-0.13419607770329389</v>
      </c>
      <c r="H541" s="79">
        <f>IF($C541&lt;=Entradas!$E$74,"",F541^2)</f>
        <v>1.2297796274246921E-3</v>
      </c>
      <c r="I541" s="79">
        <f>IF($C541&lt;=Entradas!$E$74,"",G541^2)</f>
        <v>1.8008587270948492E-2</v>
      </c>
      <c r="J541" s="79">
        <f>IF($C541&lt;=Entradas!$E$74,"",E541-AVERAGE(E:E))</f>
        <v>-0.21732028980666362</v>
      </c>
      <c r="K541" s="79">
        <f>IF($C541&lt;=Entradas!$E$74,"",J541^2)</f>
        <v>4.7228108361652268E-2</v>
      </c>
      <c r="L541" s="79">
        <f>IF($C541&lt;=Entradas!$E$74,"",G541*J541)</f>
        <v>2.916353049739738E-2</v>
      </c>
      <c r="M541" s="40"/>
    </row>
    <row r="542" spans="2:13" x14ac:dyDescent="0.3">
      <c r="B542" s="39"/>
      <c r="C542" s="75">
        <v>537</v>
      </c>
      <c r="D542" s="111">
        <f>IF($C542&lt;=Entradas!$E$74,"",Observaciones!I542)</f>
        <v>0.64123033046338151</v>
      </c>
      <c r="E542" s="111">
        <f>IF($C542&lt;=Entradas!$E$74,"",Cálculos!AR543)</f>
        <v>0.6067030813983163</v>
      </c>
      <c r="F542" s="79">
        <f>IF($C542&lt;=Entradas!$E$74,"",D542-E542)</f>
        <v>3.4527249065065213E-2</v>
      </c>
      <c r="G542" s="79">
        <f>IF($C542&lt;=Entradas!$E$74,"",D542-AVERAGE(D:D))</f>
        <v>-0.14162129104819643</v>
      </c>
      <c r="H542" s="79">
        <f>IF($C542&lt;=Entradas!$E$74,"",F542^2)</f>
        <v>1.1921309280010467E-3</v>
      </c>
      <c r="I542" s="79">
        <f>IF($C542&lt;=Entradas!$E$74,"",G542^2)</f>
        <v>2.0056590078157962E-2</v>
      </c>
      <c r="J542" s="79">
        <f>IF($C542&lt;=Entradas!$E$74,"",E542-AVERAGE(E:E))</f>
        <v>-0.22420453829825948</v>
      </c>
      <c r="K542" s="79">
        <f>IF($C542&lt;=Entradas!$E$74,"",J542^2)</f>
        <v>5.0267674993535703E-2</v>
      </c>
      <c r="L542" s="79">
        <f>IF($C542&lt;=Entradas!$E$74,"",G542*J542)</f>
        <v>3.1752136172664307E-2</v>
      </c>
      <c r="M542" s="40"/>
    </row>
    <row r="543" spans="2:13" x14ac:dyDescent="0.3">
      <c r="B543" s="39"/>
      <c r="C543" s="75">
        <v>538</v>
      </c>
      <c r="D543" s="111">
        <f>IF($C543&lt;=Entradas!$E$74,"",Observaciones!I543)</f>
        <v>0.63389408526191504</v>
      </c>
      <c r="E543" s="111">
        <f>IF($C543&lt;=Entradas!$E$74,"",Cálculos!AR544)</f>
        <v>0.59989948531645032</v>
      </c>
      <c r="F543" s="79">
        <f>IF($C543&lt;=Entradas!$E$74,"",D543-E543)</f>
        <v>3.3994599945464721E-2</v>
      </c>
      <c r="G543" s="79">
        <f>IF($C543&lt;=Entradas!$E$74,"",D543-AVERAGE(D:D))</f>
        <v>-0.1489575362496629</v>
      </c>
      <c r="H543" s="79">
        <f>IF($C543&lt;=Entradas!$E$74,"",F543^2)</f>
        <v>1.1556328254521901E-3</v>
      </c>
      <c r="I543" s="79">
        <f>IF($C543&lt;=Entradas!$E$74,"",G543^2)</f>
        <v>2.2188347605569637E-2</v>
      </c>
      <c r="J543" s="79">
        <f>IF($C543&lt;=Entradas!$E$74,"",E543-AVERAGE(E:E))</f>
        <v>-0.23100813438012546</v>
      </c>
      <c r="K543" s="79">
        <f>IF($C543&lt;=Entradas!$E$74,"",J543^2)</f>
        <v>5.3364758149786105E-2</v>
      </c>
      <c r="L543" s="79">
        <f>IF($C543&lt;=Entradas!$E$74,"",G543*J543)</f>
        <v>3.4410402550894538E-2</v>
      </c>
      <c r="M543" s="40"/>
    </row>
    <row r="544" spans="2:13" x14ac:dyDescent="0.3">
      <c r="B544" s="39"/>
      <c r="C544" s="75">
        <v>539</v>
      </c>
      <c r="D544" s="111">
        <f>IF($C544&lt;=Entradas!$E$74,"",Observaciones!I544)</f>
        <v>0.62664568747690041</v>
      </c>
      <c r="E544" s="111">
        <f>IF($C544&lt;=Entradas!$E$74,"",Cálculos!AR545)</f>
        <v>0.59317554706314557</v>
      </c>
      <c r="F544" s="79">
        <f>IF($C544&lt;=Entradas!$E$74,"",D544-E544)</f>
        <v>3.3470140413754845E-2</v>
      </c>
      <c r="G544" s="79">
        <f>IF($C544&lt;=Entradas!$E$74,"",D544-AVERAGE(D:D))</f>
        <v>-0.15620593403467753</v>
      </c>
      <c r="H544" s="79">
        <f>IF($C544&lt;=Entradas!$E$74,"",F544^2)</f>
        <v>1.1202502993164654E-3</v>
      </c>
      <c r="I544" s="79">
        <f>IF($C544&lt;=Entradas!$E$74,"",G544^2)</f>
        <v>2.4400293827646028E-2</v>
      </c>
      <c r="J544" s="79">
        <f>IF($C544&lt;=Entradas!$E$74,"",E544-AVERAGE(E:E))</f>
        <v>-0.23773207263343021</v>
      </c>
      <c r="K544" s="79">
        <f>IF($C544&lt;=Entradas!$E$74,"",J544^2)</f>
        <v>5.6516538358586541E-2</v>
      </c>
      <c r="L544" s="79">
        <f>IF($C544&lt;=Entradas!$E$74,"",G544*J544)</f>
        <v>3.7135160455704766E-2</v>
      </c>
      <c r="M544" s="40"/>
    </row>
    <row r="545" spans="2:13" x14ac:dyDescent="0.3">
      <c r="B545" s="39"/>
      <c r="C545" s="75">
        <v>540</v>
      </c>
      <c r="D545" s="111">
        <f>IF($C545&lt;=Entradas!$E$74,"",Observaciones!I545)</f>
        <v>0.61948403324707491</v>
      </c>
      <c r="E545" s="111">
        <f>IF($C545&lt;=Entradas!$E$74,"",Cálculos!AR546)</f>
        <v>0.58653028819269026</v>
      </c>
      <c r="F545" s="79">
        <f>IF($C545&lt;=Entradas!$E$74,"",D545-E545)</f>
        <v>3.2953745054384642E-2</v>
      </c>
      <c r="G545" s="79">
        <f>IF($C545&lt;=Entradas!$E$74,"",D545-AVERAGE(D:D))</f>
        <v>-0.16336758826450304</v>
      </c>
      <c r="H545" s="79">
        <f>IF($C545&lt;=Entradas!$E$74,"",F545^2)</f>
        <v>1.0859493131093803E-3</v>
      </c>
      <c r="I545" s="79">
        <f>IF($C545&lt;=Entradas!$E$74,"",G545^2)</f>
        <v>2.6688968895360193E-2</v>
      </c>
      <c r="J545" s="79">
        <f>IF($C545&lt;=Entradas!$E$74,"",E545-AVERAGE(E:E))</f>
        <v>-0.24437733150388552</v>
      </c>
      <c r="K545" s="79">
        <f>IF($C545&lt;=Entradas!$E$74,"",J545^2)</f>
        <v>5.9720280152959958E-2</v>
      </c>
      <c r="L545" s="79">
        <f>IF($C545&lt;=Entradas!$E$74,"",G545*J545)</f>
        <v>3.9923335274304736E-2</v>
      </c>
      <c r="M545" s="40"/>
    </row>
    <row r="546" spans="2:13" x14ac:dyDescent="0.3">
      <c r="B546" s="39"/>
      <c r="C546" s="75">
        <v>541</v>
      </c>
      <c r="D546" s="111">
        <f>IF($C546&lt;=Entradas!$E$74,"",Observaciones!I546)</f>
        <v>0.61240803357704732</v>
      </c>
      <c r="E546" s="111">
        <f>IF($C546&lt;=Entradas!$E$74,"",Cálculos!AR547)</f>
        <v>0.5799627434031176</v>
      </c>
      <c r="F546" s="79">
        <f>IF($C546&lt;=Entradas!$E$74,"",D546-E546)</f>
        <v>3.2445290173929719E-2</v>
      </c>
      <c r="G546" s="79">
        <f>IF($C546&lt;=Entradas!$E$74,"",D546-AVERAGE(D:D))</f>
        <v>-0.17044358793453063</v>
      </c>
      <c r="H546" s="79">
        <f>IF($C546&lt;=Entradas!$E$74,"",F546^2)</f>
        <v>1.0526968544705003E-3</v>
      </c>
      <c r="I546" s="79">
        <f>IF($C546&lt;=Entradas!$E$74,"",G546^2)</f>
        <v>2.9051016667996074E-2</v>
      </c>
      <c r="J546" s="79">
        <f>IF($C546&lt;=Entradas!$E$74,"",E546-AVERAGE(E:E))</f>
        <v>-0.25094487629345819</v>
      </c>
      <c r="K546" s="79">
        <f>IF($C546&lt;=Entradas!$E$74,"",J546^2)</f>
        <v>6.2973330937939026E-2</v>
      </c>
      <c r="L546" s="79">
        <f>IF($C546&lt;=Entradas!$E$74,"",G546*J546)</f>
        <v>4.2771945089243951E-2</v>
      </c>
      <c r="M546" s="40"/>
    </row>
    <row r="547" spans="2:13" x14ac:dyDescent="0.3">
      <c r="B547" s="39"/>
      <c r="C547" s="75">
        <v>542</v>
      </c>
      <c r="D547" s="111">
        <f>IF($C547&lt;=Entradas!$E$74,"",Observaciones!I547)</f>
        <v>0.6054166138403424</v>
      </c>
      <c r="E547" s="111">
        <f>IF($C547&lt;=Entradas!$E$74,"",Cálculos!AR548)</f>
        <v>0.5734719598991721</v>
      </c>
      <c r="F547" s="79">
        <f>IF($C547&lt;=Entradas!$E$74,"",D547-E547)</f>
        <v>3.1944653941170298E-2</v>
      </c>
      <c r="G547" s="79">
        <f>IF($C547&lt;=Entradas!$E$74,"",D547-AVERAGE(D:D))</f>
        <v>-0.17743500767123555</v>
      </c>
      <c r="H547" s="79">
        <f>IF($C547&lt;=Entradas!$E$74,"",F547^2)</f>
        <v>1.0204609154211271E-3</v>
      </c>
      <c r="I547" s="79">
        <f>IF($C547&lt;=Entradas!$E$74,"",G547^2)</f>
        <v>3.1483181947291418E-2</v>
      </c>
      <c r="J547" s="79">
        <f>IF($C547&lt;=Entradas!$E$74,"",E547-AVERAGE(E:E))</f>
        <v>-0.25743565979740368</v>
      </c>
      <c r="K547" s="79">
        <f>IF($C547&lt;=Entradas!$E$74,"",J547^2)</f>
        <v>6.627311893532456E-2</v>
      </c>
      <c r="L547" s="79">
        <f>IF($C547&lt;=Entradas!$E$74,"",G547*J547)</f>
        <v>4.5678098271001909E-2</v>
      </c>
      <c r="M547" s="40"/>
    </row>
    <row r="548" spans="2:13" x14ac:dyDescent="0.3">
      <c r="B548" s="39"/>
      <c r="C548" s="75">
        <v>543</v>
      </c>
      <c r="D548" s="111">
        <f>IF($C548&lt;=Entradas!$E$74,"",Observaciones!I548)</f>
        <v>0.59850871353416069</v>
      </c>
      <c r="E548" s="111">
        <f>IF($C548&lt;=Entradas!$E$74,"",Cálculos!AR549)</f>
        <v>0.56705699714796132</v>
      </c>
      <c r="F548" s="79">
        <f>IF($C548&lt;=Entradas!$E$74,"",D548-E548)</f>
        <v>3.1451716386199369E-2</v>
      </c>
      <c r="G548" s="79">
        <f>IF($C548&lt;=Entradas!$E$74,"",D548-AVERAGE(D:D))</f>
        <v>-0.18434290797741726</v>
      </c>
      <c r="H548" s="79">
        <f>IF($C548&lt;=Entradas!$E$74,"",F548^2)</f>
        <v>9.8921046363792181E-4</v>
      </c>
      <c r="I548" s="79">
        <f>IF($C548&lt;=Entradas!$E$74,"",G548^2)</f>
        <v>3.3982307721570529E-2</v>
      </c>
      <c r="J548" s="79">
        <f>IF($C548&lt;=Entradas!$E$74,"",E548-AVERAGE(E:E))</f>
        <v>-0.26385062254861447</v>
      </c>
      <c r="K548" s="79">
        <f>IF($C548&lt;=Entradas!$E$74,"",J548^2)</f>
        <v>6.9617151019291418E-2</v>
      </c>
      <c r="L548" s="79">
        <f>IF($C548&lt;=Entradas!$E$74,"",G548*J548)</f>
        <v>4.863899103226349E-2</v>
      </c>
      <c r="M548" s="40"/>
    </row>
    <row r="549" spans="2:13" x14ac:dyDescent="0.3">
      <c r="B549" s="39"/>
      <c r="C549" s="75">
        <v>544</v>
      </c>
      <c r="D549" s="111">
        <f>IF($C549&lt;=Entradas!$E$74,"",Observaciones!I549)</f>
        <v>0.59168328607820797</v>
      </c>
      <c r="E549" s="111">
        <f>IF($C549&lt;=Entradas!$E$74,"",Cálculos!AR550)</f>
        <v>0.56071692670169737</v>
      </c>
      <c r="F549" s="79">
        <f>IF($C549&lt;=Entradas!$E$74,"",D549-E549)</f>
        <v>3.0966359376510599E-2</v>
      </c>
      <c r="G549" s="79">
        <f>IF($C549&lt;=Entradas!$E$74,"",D549-AVERAGE(D:D))</f>
        <v>-0.19116833543336997</v>
      </c>
      <c r="H549" s="79">
        <f>IF($C549&lt;=Entradas!$E$74,"",F549^2)</f>
        <v>9.5891541303520593E-4</v>
      </c>
      <c r="I549" s="79">
        <f>IF($C549&lt;=Entradas!$E$74,"",G549^2)</f>
        <v>3.6545332472365459E-2</v>
      </c>
      <c r="J549" s="79">
        <f>IF($C549&lt;=Entradas!$E$74,"",E549-AVERAGE(E:E))</f>
        <v>-0.27019069299487841</v>
      </c>
      <c r="K549" s="79">
        <f>IF($C549&lt;=Entradas!$E$74,"",J549^2)</f>
        <v>7.3003010581052644E-2</v>
      </c>
      <c r="L549" s="79">
        <f>IF($C549&lt;=Entradas!$E$74,"",G549*J549)</f>
        <v>5.1651905029419604E-2</v>
      </c>
      <c r="M549" s="40"/>
    </row>
    <row r="550" spans="2:13" x14ac:dyDescent="0.3">
      <c r="B550" s="39"/>
      <c r="C550" s="75">
        <v>545</v>
      </c>
      <c r="D550" s="111">
        <f>IF($C550&lt;=Entradas!$E$74,"",Observaciones!I550)</f>
        <v>0.58493929862310412</v>
      </c>
      <c r="E550" s="111">
        <f>IF($C550&lt;=Entradas!$E$74,"",Cálculos!AR551)</f>
        <v>0.55445083203347478</v>
      </c>
      <c r="F550" s="79">
        <f>IF($C550&lt;=Entradas!$E$74,"",D550-E550)</f>
        <v>3.0488466589629337E-2</v>
      </c>
      <c r="G550" s="79">
        <f>IF($C550&lt;=Entradas!$E$74,"",D550-AVERAGE(D:D))</f>
        <v>-0.19791232288847382</v>
      </c>
      <c r="H550" s="79">
        <f>IF($C550&lt;=Entradas!$E$74,"",F550^2)</f>
        <v>9.2954659498694432E-4</v>
      </c>
      <c r="I550" s="79">
        <f>IF($C550&lt;=Entradas!$E$74,"",G550^2)</f>
        <v>3.9169287551111522E-2</v>
      </c>
      <c r="J550" s="79">
        <f>IF($C550&lt;=Entradas!$E$74,"",E550-AVERAGE(E:E))</f>
        <v>-0.276456787663101</v>
      </c>
      <c r="K550" s="79">
        <f>IF($C550&lt;=Entradas!$E$74,"",J550^2)</f>
        <v>7.6428355445000914E-2</v>
      </c>
      <c r="L550" s="79">
        <f>IF($C550&lt;=Entradas!$E$74,"",G550*J550)</f>
        <v>5.4714205024689891E-2</v>
      </c>
      <c r="M550" s="40"/>
    </row>
    <row r="551" spans="2:13" x14ac:dyDescent="0.3">
      <c r="B551" s="39"/>
      <c r="C551" s="75">
        <v>546</v>
      </c>
      <c r="D551" s="111">
        <f>IF($C551&lt;=Entradas!$E$74,"",Observaciones!I551)</f>
        <v>0.57827573186261239</v>
      </c>
      <c r="E551" s="111">
        <f>IF($C551&lt;=Entradas!$E$74,"",Cálculos!AR552)</f>
        <v>0.54825780837708615</v>
      </c>
      <c r="F551" s="79">
        <f>IF($C551&lt;=Entradas!$E$74,"",D551-E551)</f>
        <v>3.0017923485526232E-2</v>
      </c>
      <c r="G551" s="79">
        <f>IF($C551&lt;=Entradas!$E$74,"",D551-AVERAGE(D:D))</f>
        <v>-0.20457588964896556</v>
      </c>
      <c r="H551" s="79">
        <f>IF($C551&lt;=Entradas!$E$74,"",F551^2)</f>
        <v>9.0107573038290735E-4</v>
      </c>
      <c r="I551" s="79">
        <f>IF($C551&lt;=Entradas!$E$74,"",G551^2)</f>
        <v>4.1851294625665732E-2</v>
      </c>
      <c r="J551" s="79">
        <f>IF($C551&lt;=Entradas!$E$74,"",E551-AVERAGE(E:E))</f>
        <v>-0.28264981131948963</v>
      </c>
      <c r="K551" s="79">
        <f>IF($C551&lt;=Entradas!$E$74,"",J551^2)</f>
        <v>7.9890915838943088E-2</v>
      </c>
      <c r="L551" s="79">
        <f>IF($C551&lt;=Entradas!$E$74,"",G551*J551)</f>
        <v>5.7823336609796848E-2</v>
      </c>
      <c r="M551" s="40"/>
    </row>
    <row r="552" spans="2:13" x14ac:dyDescent="0.3">
      <c r="B552" s="39"/>
      <c r="C552" s="75">
        <v>547</v>
      </c>
      <c r="D552" s="111">
        <f>IF($C552&lt;=Entradas!$E$74,"",Observaciones!I552)</f>
        <v>0.57169157984870722</v>
      </c>
      <c r="E552" s="111">
        <f>IF($C552&lt;=Entradas!$E$74,"",Cálculos!AR553)</f>
        <v>0.54213696256935628</v>
      </c>
      <c r="F552" s="79">
        <f>IF($C552&lt;=Entradas!$E$74,"",D552-E552)</f>
        <v>2.9554617279350937E-2</v>
      </c>
      <c r="G552" s="79">
        <f>IF($C552&lt;=Entradas!$E$74,"",D552-AVERAGE(D:D))</f>
        <v>-0.21116004166287072</v>
      </c>
      <c r="H552" s="79">
        <f>IF($C552&lt;=Entradas!$E$74,"",F552^2)</f>
        <v>8.7347540252890894E-4</v>
      </c>
      <c r="I552" s="79">
        <f>IF($C552&lt;=Entradas!$E$74,"",G552^2)</f>
        <v>4.4588563195065302E-2</v>
      </c>
      <c r="J552" s="79">
        <f>IF($C552&lt;=Entradas!$E$74,"",E552-AVERAGE(E:E))</f>
        <v>-0.2887706571272195</v>
      </c>
      <c r="K552" s="79">
        <f>IF($C552&lt;=Entradas!$E$74,"",J552^2)</f>
        <v>8.3388492417686172E-2</v>
      </c>
      <c r="L552" s="79">
        <f>IF($C552&lt;=Entradas!$E$74,"",G552*J552)</f>
        <v>6.0976823989998229E-2</v>
      </c>
      <c r="M552" s="40"/>
    </row>
    <row r="553" spans="2:13" x14ac:dyDescent="0.3">
      <c r="B553" s="39"/>
      <c r="C553" s="75">
        <v>548</v>
      </c>
      <c r="D553" s="111">
        <f>IF($C553&lt;=Entradas!$E$74,"",Observaciones!I553)</f>
        <v>0.56518584980927833</v>
      </c>
      <c r="E553" s="111">
        <f>IF($C553&lt;=Entradas!$E$74,"",Cálculos!AR554)</f>
        <v>0.5360874128947154</v>
      </c>
      <c r="F553" s="79">
        <f>IF($C553&lt;=Entradas!$E$74,"",D553-E553)</f>
        <v>2.9098436914562931E-2</v>
      </c>
      <c r="G553" s="79">
        <f>IF($C553&lt;=Entradas!$E$74,"",D553-AVERAGE(D:D))</f>
        <v>-0.21766577170229962</v>
      </c>
      <c r="H553" s="79">
        <f>IF($C553&lt;=Entradas!$E$74,"",F553^2)</f>
        <v>8.4671903087079866E-4</v>
      </c>
      <c r="I553" s="79">
        <f>IF($C553&lt;=Entradas!$E$74,"",G553^2)</f>
        <v>4.7378388170757617E-2</v>
      </c>
      <c r="J553" s="79">
        <f>IF($C553&lt;=Entradas!$E$74,"",E553-AVERAGE(E:E))</f>
        <v>-0.29482020680186038</v>
      </c>
      <c r="K553" s="79">
        <f>IF($C553&lt;=Entradas!$E$74,"",J553^2)</f>
        <v>8.691895433869172E-2</v>
      </c>
      <c r="L553" s="79">
        <f>IF($C553&lt;=Entradas!$E$74,"",G553*J553)</f>
        <v>6.4172267826958507E-2</v>
      </c>
      <c r="M553" s="40"/>
    </row>
    <row r="554" spans="2:13" x14ac:dyDescent="0.3">
      <c r="B554" s="39"/>
      <c r="C554" s="75">
        <v>549</v>
      </c>
      <c r="D554" s="111">
        <f>IF($C554&lt;=Entradas!$E$74,"",Observaciones!I554)</f>
        <v>0.5587575619684132</v>
      </c>
      <c r="E554" s="111">
        <f>IF($C554&lt;=Entradas!$E$74,"",Cálculos!AR555)</f>
        <v>0.53010828893194162</v>
      </c>
      <c r="F554" s="79">
        <f>IF($C554&lt;=Entradas!$E$74,"",D554-E554)</f>
        <v>2.8649273036471579E-2</v>
      </c>
      <c r="G554" s="79">
        <f>IF($C554&lt;=Entradas!$E$74,"",D554-AVERAGE(D:D))</f>
        <v>-0.22409405954316475</v>
      </c>
      <c r="H554" s="79">
        <f>IF($C554&lt;=Entradas!$E$74,"",F554^2)</f>
        <v>8.2078084551829742E-4</v>
      </c>
      <c r="I554" s="79">
        <f>IF($C554&lt;=Entradas!$E$74,"",G554^2)</f>
        <v>5.0218147522535464E-2</v>
      </c>
      <c r="J554" s="79">
        <f>IF($C554&lt;=Entradas!$E$74,"",E554-AVERAGE(E:E))</f>
        <v>-0.30079933076463417</v>
      </c>
      <c r="K554" s="79">
        <f>IF($C554&lt;=Entradas!$E$74,"",J554^2)</f>
        <v>9.048023738845179E-2</v>
      </c>
      <c r="L554" s="79">
        <f>IF($C554&lt;=Entradas!$E$74,"",G554*J554)</f>
        <v>6.7407343138914042E-2</v>
      </c>
      <c r="M554" s="40"/>
    </row>
    <row r="555" spans="2:13" x14ac:dyDescent="0.3">
      <c r="B555" s="39"/>
      <c r="C555" s="75">
        <v>550</v>
      </c>
      <c r="D555" s="111">
        <f>IF($C555&lt;=Entradas!$E$74,"",Observaciones!I555)</f>
        <v>0.55240574936921227</v>
      </c>
      <c r="E555" s="111">
        <f>IF($C555&lt;=Entradas!$E$74,"",Cálculos!AR556)</f>
        <v>0.52419873140303219</v>
      </c>
      <c r="F555" s="79">
        <f>IF($C555&lt;=Entradas!$E$74,"",D555-E555)</f>
        <v>2.8207017966180081E-2</v>
      </c>
      <c r="G555" s="79">
        <f>IF($C555&lt;=Entradas!$E$74,"",D555-AVERAGE(D:D))</f>
        <v>-0.23044587214236567</v>
      </c>
      <c r="H555" s="79">
        <f>IF($C555&lt;=Entradas!$E$74,"",F555^2)</f>
        <v>7.9563586254440585E-4</v>
      </c>
      <c r="I555" s="79">
        <f>IF($C555&lt;=Entradas!$E$74,"",G555^2)</f>
        <v>5.310529998745555E-2</v>
      </c>
      <c r="J555" s="79">
        <f>IF($C555&lt;=Entradas!$E$74,"",E555-AVERAGE(E:E))</f>
        <v>-0.30670888829354359</v>
      </c>
      <c r="K555" s="79">
        <f>IF($C555&lt;=Entradas!$E$74,"",J555^2)</f>
        <v>9.4070342158261405E-2</v>
      </c>
      <c r="L555" s="79">
        <f>IF($C555&lt;=Entradas!$E$74,"",G555*J555)</f>
        <v>7.067979725662106E-2</v>
      </c>
      <c r="M555" s="40"/>
    </row>
    <row r="556" spans="2:13" x14ac:dyDescent="0.3">
      <c r="B556" s="39"/>
      <c r="C556" s="75">
        <v>551</v>
      </c>
      <c r="D556" s="111">
        <f>IF($C556&lt;=Entradas!$E$74,"",Observaciones!I556)</f>
        <v>0.54612945769910159</v>
      </c>
      <c r="E556" s="111">
        <f>IF($C556&lt;=Entradas!$E$74,"",Cálculos!AR557)</f>
        <v>0.51835789202417271</v>
      </c>
      <c r="F556" s="79">
        <f>IF($C556&lt;=Entradas!$E$74,"",D556-E556)</f>
        <v>2.7771565674928889E-2</v>
      </c>
      <c r="G556" s="79">
        <f>IF($C556&lt;=Entradas!$E$74,"",D556-AVERAGE(D:D))</f>
        <v>-0.23672216381247635</v>
      </c>
      <c r="H556" s="79">
        <f>IF($C556&lt;=Entradas!$E$74,"",F556^2)</f>
        <v>7.7125986003688844E-4</v>
      </c>
      <c r="I556" s="79">
        <f>IF($C556&lt;=Entradas!$E$74,"",G556^2)</f>
        <v>5.6037382840060886E-2</v>
      </c>
      <c r="J556" s="79">
        <f>IF($C556&lt;=Entradas!$E$74,"",E556-AVERAGE(E:E))</f>
        <v>-0.31254972767240308</v>
      </c>
      <c r="K556" s="79">
        <f>IF($C556&lt;=Entradas!$E$74,"",J556^2)</f>
        <v>9.7687332268093327E-2</v>
      </c>
      <c r="L556" s="79">
        <f>IF($C556&lt;=Entradas!$E$74,"",G556*J556)</f>
        <v>7.3987447833611469E-2</v>
      </c>
      <c r="M556" s="40"/>
    </row>
    <row r="557" spans="2:13" x14ac:dyDescent="0.3">
      <c r="B557" s="39"/>
      <c r="C557" s="75">
        <v>552</v>
      </c>
      <c r="D557" s="111">
        <f>IF($C557&lt;=Entradas!$E$74,"",Observaciones!I557)</f>
        <v>0.53992774511760677</v>
      </c>
      <c r="E557" s="111">
        <f>IF($C557&lt;=Entradas!$E$74,"",Cálculos!AR558)</f>
        <v>0.51258493335877553</v>
      </c>
      <c r="F557" s="79">
        <f>IF($C557&lt;=Entradas!$E$74,"",D557-E557)</f>
        <v>2.7342811758831242E-2</v>
      </c>
      <c r="G557" s="79">
        <f>IF($C557&lt;=Entradas!$E$74,"",D557-AVERAGE(D:D))</f>
        <v>-0.24292387639397117</v>
      </c>
      <c r="H557" s="79">
        <f>IF($C557&lt;=Entradas!$E$74,"",F557^2)</f>
        <v>7.4762935487888006E-4</v>
      </c>
      <c r="I557" s="79">
        <f>IF($C557&lt;=Entradas!$E$74,"",G557^2)</f>
        <v>5.9012009722273384E-2</v>
      </c>
      <c r="J557" s="79">
        <f>IF($C557&lt;=Entradas!$E$74,"",E557-AVERAGE(E:E))</f>
        <v>-0.31832268633780025</v>
      </c>
      <c r="K557" s="79">
        <f>IF($C557&lt;=Entradas!$E$74,"",J557^2)</f>
        <v>0.10132933263731357</v>
      </c>
      <c r="L557" s="79">
        <f>IF($C557&lt;=Entradas!$E$74,"",G557*J557)</f>
        <v>7.7328180909320643E-2</v>
      </c>
      <c r="M557" s="40"/>
    </row>
    <row r="558" spans="2:13" x14ac:dyDescent="0.3">
      <c r="B558" s="39"/>
      <c r="C558" s="75">
        <v>553</v>
      </c>
      <c r="D558" s="111">
        <f>IF($C558&lt;=Entradas!$E$74,"",Observaciones!I558)</f>
        <v>0.53379968208655049</v>
      </c>
      <c r="E558" s="111">
        <f>IF($C558&lt;=Entradas!$E$74,"",Cálculos!AR559)</f>
        <v>0.50687902867255619</v>
      </c>
      <c r="F558" s="79">
        <f>IF($C558&lt;=Entradas!$E$74,"",D558-E558)</f>
        <v>2.69206534139943E-2</v>
      </c>
      <c r="G558" s="79">
        <f>IF($C558&lt;=Entradas!$E$74,"",D558-AVERAGE(D:D))</f>
        <v>-0.24905193942502746</v>
      </c>
      <c r="H558" s="79">
        <f>IF($C558&lt;=Entradas!$E$74,"",F558^2)</f>
        <v>7.2472158023640298E-4</v>
      </c>
      <c r="I558" s="79">
        <f>IF($C558&lt;=Entradas!$E$74,"",G558^2)</f>
        <v>6.2026868531367546E-2</v>
      </c>
      <c r="J558" s="79">
        <f>IF($C558&lt;=Entradas!$E$74,"",E558-AVERAGE(E:E))</f>
        <v>-0.3240285910240196</v>
      </c>
      <c r="K558" s="79">
        <f>IF($C558&lt;=Entradas!$E$74,"",J558^2)</f>
        <v>0.10499452780101136</v>
      </c>
      <c r="L558" s="79">
        <f>IF($C558&lt;=Entradas!$E$74,"",G558*J558)</f>
        <v>8.0699949023691125E-2</v>
      </c>
      <c r="M558" s="40"/>
    </row>
    <row r="559" spans="2:13" x14ac:dyDescent="0.3">
      <c r="B559" s="39"/>
      <c r="C559" s="75">
        <v>554</v>
      </c>
      <c r="D559" s="111">
        <f>IF($C559&lt;=Entradas!$E$74,"",Observaciones!I559)</f>
        <v>0.52774435120264218</v>
      </c>
      <c r="E559" s="111">
        <f>IF($C559&lt;=Entradas!$E$74,"",Cálculos!AR560)</f>
        <v>0.50123936179061912</v>
      </c>
      <c r="F559" s="79">
        <f>IF($C559&lt;=Entradas!$E$74,"",D559-E559)</f>
        <v>2.6504989412023061E-2</v>
      </c>
      <c r="G559" s="79">
        <f>IF($C559&lt;=Entradas!$E$74,"",D559-AVERAGE(D:D))</f>
        <v>-0.25510727030893576</v>
      </c>
      <c r="H559" s="79">
        <f>IF($C559&lt;=Entradas!$E$74,"",F559^2)</f>
        <v>7.0251446373145461E-4</v>
      </c>
      <c r="I559" s="79">
        <f>IF($C559&lt;=Entradas!$E$74,"",G559^2)</f>
        <v>6.5079719364476415E-2</v>
      </c>
      <c r="J559" s="79">
        <f>IF($C559&lt;=Entradas!$E$74,"",E559-AVERAGE(E:E))</f>
        <v>-0.32966825790595666</v>
      </c>
      <c r="K559" s="79">
        <f>IF($C559&lt;=Entradas!$E$74,"",J559^2)</f>
        <v>0.10868116027074835</v>
      </c>
      <c r="L559" s="79">
        <f>IF($C559&lt;=Entradas!$E$74,"",G559*J559)</f>
        <v>8.410076938189083E-2</v>
      </c>
      <c r="M559" s="40"/>
    </row>
    <row r="560" spans="2:13" x14ac:dyDescent="0.3">
      <c r="B560" s="39"/>
      <c r="C560" s="75">
        <v>555</v>
      </c>
      <c r="D560" s="111">
        <f>IF($C560&lt;=Entradas!$E$74,"",Observaciones!I560)</f>
        <v>0.55692192037094435</v>
      </c>
      <c r="E560" s="111">
        <f>IF($C560&lt;=Entradas!$E$74,"",Cálculos!AR561)</f>
        <v>0.53204530685084417</v>
      </c>
      <c r="F560" s="79">
        <f>IF($C560&lt;=Entradas!$E$74,"",D560-E560)</f>
        <v>2.4876613520100177E-2</v>
      </c>
      <c r="G560" s="79">
        <f>IF($C560&lt;=Entradas!$E$74,"",D560-AVERAGE(D:D))</f>
        <v>-0.2259297011406336</v>
      </c>
      <c r="H560" s="79">
        <f>IF($C560&lt;=Entradas!$E$74,"",F560^2)</f>
        <v>6.1884590022843089E-4</v>
      </c>
      <c r="I560" s="79">
        <f>IF($C560&lt;=Entradas!$E$74,"",G560^2)</f>
        <v>5.1044229857496015E-2</v>
      </c>
      <c r="J560" s="79">
        <f>IF($C560&lt;=Entradas!$E$74,"",E560-AVERAGE(E:E))</f>
        <v>-0.29886231284573161</v>
      </c>
      <c r="K560" s="79">
        <f>IF($C560&lt;=Entradas!$E$74,"",J560^2)</f>
        <v>8.9318682039499955E-2</v>
      </c>
      <c r="L560" s="79">
        <f>IF($C560&lt;=Entradas!$E$74,"",G560*J560)</f>
        <v>6.7521873023434681E-2</v>
      </c>
      <c r="M560" s="40"/>
    </row>
    <row r="561" spans="2:13" x14ac:dyDescent="0.3">
      <c r="B561" s="39"/>
      <c r="C561" s="75">
        <v>556</v>
      </c>
      <c r="D561" s="111">
        <f>IF($C561&lt;=Entradas!$E$74,"",Observaciones!I561)</f>
        <v>0.52168277538037766</v>
      </c>
      <c r="E561" s="111">
        <f>IF($C561&lt;=Entradas!$E$74,"",Cálculos!AR562)</f>
        <v>0.49619232219059639</v>
      </c>
      <c r="F561" s="79">
        <f>IF($C561&lt;=Entradas!$E$74,"",D561-E561)</f>
        <v>2.549045318978127E-2</v>
      </c>
      <c r="G561" s="79">
        <f>IF($C561&lt;=Entradas!$E$74,"",D561-AVERAGE(D:D))</f>
        <v>-0.26116884613120028</v>
      </c>
      <c r="H561" s="79">
        <f>IF($C561&lt;=Entradas!$E$74,"",F561^2)</f>
        <v>6.4976320382043018E-4</v>
      </c>
      <c r="I561" s="79">
        <f>IF($C561&lt;=Entradas!$E$74,"",G561^2)</f>
        <v>6.8209166189502568E-2</v>
      </c>
      <c r="J561" s="79">
        <f>IF($C561&lt;=Entradas!$E$74,"",E561-AVERAGE(E:E))</f>
        <v>-0.33471529750597939</v>
      </c>
      <c r="K561" s="79">
        <f>IF($C561&lt;=Entradas!$E$74,"",J561^2)</f>
        <v>0.1120343303845163</v>
      </c>
      <c r="L561" s="79">
        <f>IF($C561&lt;=Entradas!$E$74,"",G561*J561)</f>
        <v>8.7417208032098057E-2</v>
      </c>
      <c r="M561" s="40"/>
    </row>
    <row r="562" spans="2:13" x14ac:dyDescent="0.3">
      <c r="B562" s="39"/>
      <c r="C562" s="75">
        <v>557</v>
      </c>
      <c r="D562" s="111">
        <f>IF($C562&lt;=Entradas!$E$74,"",Observaciones!I562)</f>
        <v>0.51097391139091186</v>
      </c>
      <c r="E562" s="111">
        <f>IF($C562&lt;=Entradas!$E$74,"",Cálculos!AR563)</f>
        <v>0.48571150501783966</v>
      </c>
      <c r="F562" s="79">
        <f>IF($C562&lt;=Entradas!$E$74,"",D562-E562)</f>
        <v>2.5262406373072199E-2</v>
      </c>
      <c r="G562" s="79">
        <f>IF($C562&lt;=Entradas!$E$74,"",D562-AVERAGE(D:D))</f>
        <v>-0.27187771012066608</v>
      </c>
      <c r="H562" s="79">
        <f>IF($C562&lt;=Entradas!$E$74,"",F562^2)</f>
        <v>6.3818917575823885E-4</v>
      </c>
      <c r="I562" s="79">
        <f>IF($C562&lt;=Entradas!$E$74,"",G562^2)</f>
        <v>7.3917489260456937E-2</v>
      </c>
      <c r="J562" s="79">
        <f>IF($C562&lt;=Entradas!$E$74,"",E562-AVERAGE(E:E))</f>
        <v>-0.34519611467873612</v>
      </c>
      <c r="K562" s="79">
        <f>IF($C562&lt;=Entradas!$E$74,"",J562^2)</f>
        <v>0.11916035758929513</v>
      </c>
      <c r="L562" s="79">
        <f>IF($C562&lt;=Entradas!$E$74,"",G562*J562)</f>
        <v>9.385112920140562E-2</v>
      </c>
      <c r="M562" s="40"/>
    </row>
    <row r="563" spans="2:13" x14ac:dyDescent="0.3">
      <c r="B563" s="39"/>
      <c r="C563" s="75">
        <v>558</v>
      </c>
      <c r="D563" s="111">
        <f>IF($C563&lt;=Entradas!$E$74,"",Observaciones!I563)</f>
        <v>0.50439306877098888</v>
      </c>
      <c r="E563" s="111">
        <f>IF($C563&lt;=Entradas!$E$74,"",Cálculos!AR564)</f>
        <v>0.47949333284411499</v>
      </c>
      <c r="F563" s="79">
        <f>IF($C563&lt;=Entradas!$E$74,"",D563-E563)</f>
        <v>2.4899735926873889E-2</v>
      </c>
      <c r="G563" s="79">
        <f>IF($C563&lt;=Entradas!$E$74,"",D563-AVERAGE(D:D))</f>
        <v>-0.27845855274058906</v>
      </c>
      <c r="H563" s="79">
        <f>IF($C563&lt;=Entradas!$E$74,"",F563^2)</f>
        <v>6.1999684922805435E-4</v>
      </c>
      <c r="I563" s="79">
        <f>IF($C563&lt;=Entradas!$E$74,"",G563^2)</f>
        <v>7.7539165594383425E-2</v>
      </c>
      <c r="J563" s="79">
        <f>IF($C563&lt;=Entradas!$E$74,"",E563-AVERAGE(E:E))</f>
        <v>-0.35141428685246079</v>
      </c>
      <c r="K563" s="79">
        <f>IF($C563&lt;=Entradas!$E$74,"",J563^2)</f>
        <v>0.12349200100402359</v>
      </c>
      <c r="L563" s="79">
        <f>IF($C563&lt;=Entradas!$E$74,"",G563*J563)</f>
        <v>9.785431372930245E-2</v>
      </c>
      <c r="M563" s="40"/>
    </row>
    <row r="564" spans="2:13" x14ac:dyDescent="0.3">
      <c r="B564" s="39"/>
      <c r="C564" s="75">
        <v>559</v>
      </c>
      <c r="D564" s="111">
        <f>IF($C564&lt;=Entradas!$E$74,"",Observaciones!I564)</f>
        <v>0.49855405674293762</v>
      </c>
      <c r="E564" s="111">
        <f>IF($C564&lt;=Entradas!$E$74,"",Cálculos!AR565)</f>
        <v>0.47403433220397995</v>
      </c>
      <c r="F564" s="79">
        <f>IF($C564&lt;=Entradas!$E$74,"",D564-E564)</f>
        <v>2.4519724538957677E-2</v>
      </c>
      <c r="G564" s="79">
        <f>IF($C564&lt;=Entradas!$E$74,"",D564-AVERAGE(D:D))</f>
        <v>-0.28429756476864032</v>
      </c>
      <c r="H564" s="79">
        <f>IF($C564&lt;=Entradas!$E$74,"",F564^2)</f>
        <v>6.0121689146636331E-4</v>
      </c>
      <c r="I564" s="79">
        <f>IF($C564&lt;=Entradas!$E$74,"",G564^2)</f>
        <v>8.0825105333379235E-2</v>
      </c>
      <c r="J564" s="79">
        <f>IF($C564&lt;=Entradas!$E$74,"",E564-AVERAGE(E:E))</f>
        <v>-0.35687328749259584</v>
      </c>
      <c r="K564" s="79">
        <f>IF($C564&lt;=Entradas!$E$74,"",J564^2)</f>
        <v>0.12735854332577295</v>
      </c>
      <c r="L564" s="79">
        <f>IF($C564&lt;=Entradas!$E$74,"",G564*J564)</f>
        <v>0.10145820656512386</v>
      </c>
      <c r="M564" s="40"/>
    </row>
    <row r="565" spans="2:13" x14ac:dyDescent="0.3">
      <c r="B565" s="39"/>
      <c r="C565" s="75">
        <v>560</v>
      </c>
      <c r="D565" s="111">
        <f>IF($C565&lt;=Entradas!$E$74,"",Observaciones!I565)</f>
        <v>0.49289427782567596</v>
      </c>
      <c r="E565" s="111">
        <f>IF($C565&lt;=Entradas!$E$74,"",Cálculos!AR566)</f>
        <v>0.46875252087781744</v>
      </c>
      <c r="F565" s="79">
        <f>IF($C565&lt;=Entradas!$E$74,"",D565-E565)</f>
        <v>2.4141756947858528E-2</v>
      </c>
      <c r="G565" s="79">
        <f>IF($C565&lt;=Entradas!$E$74,"",D565-AVERAGE(D:D))</f>
        <v>-0.28995734368590198</v>
      </c>
      <c r="H565" s="79">
        <f>IF($C565&lt;=Entradas!$E$74,"",F565^2)</f>
        <v>5.8282442852947548E-4</v>
      </c>
      <c r="I565" s="79">
        <f>IF($C565&lt;=Entradas!$E$74,"",G565^2)</f>
        <v>8.4075261157384285E-2</v>
      </c>
      <c r="J565" s="79">
        <f>IF($C565&lt;=Entradas!$E$74,"",E565-AVERAGE(E:E))</f>
        <v>-0.36215509881875835</v>
      </c>
      <c r="K565" s="79">
        <f>IF($C565&lt;=Entradas!$E$74,"",J565^2)</f>
        <v>0.13115631560042462</v>
      </c>
      <c r="L565" s="79">
        <f>IF($C565&lt;=Entradas!$E$74,"",G565*J565)</f>
        <v>0.1050095304557925</v>
      </c>
      <c r="M565" s="40"/>
    </row>
    <row r="566" spans="2:13" x14ac:dyDescent="0.3">
      <c r="B566" s="39"/>
      <c r="C566" s="75">
        <v>561</v>
      </c>
      <c r="D566" s="111">
        <f>IF($C566&lt;=Entradas!$E$74,"",Observaciones!I566)</f>
        <v>0.48731968041627505</v>
      </c>
      <c r="E566" s="111">
        <f>IF($C566&lt;=Entradas!$E$74,"",Cálculos!AR567)</f>
        <v>0.46355070617458771</v>
      </c>
      <c r="F566" s="79">
        <f>IF($C566&lt;=Entradas!$E$74,"",D566-E566)</f>
        <v>2.3768974241687335E-2</v>
      </c>
      <c r="G566" s="79">
        <f>IF($C566&lt;=Entradas!$E$74,"",D566-AVERAGE(D:D))</f>
        <v>-0.2955319410953029</v>
      </c>
      <c r="H566" s="79">
        <f>IF($C566&lt;=Entradas!$E$74,"",F566^2)</f>
        <v>5.6496413650199606E-4</v>
      </c>
      <c r="I566" s="79">
        <f>IF($C566&lt;=Entradas!$E$74,"",G566^2)</f>
        <v>8.7339128207557584E-2</v>
      </c>
      <c r="J566" s="79">
        <f>IF($C566&lt;=Entradas!$E$74,"",E566-AVERAGE(E:E))</f>
        <v>-0.36735691352198807</v>
      </c>
      <c r="K566" s="79">
        <f>IF($C566&lt;=Entradas!$E$74,"",J566^2)</f>
        <v>0.13495110191240142</v>
      </c>
      <c r="L566" s="79">
        <f>IF($C566&lt;=Entradas!$E$74,"",G566*J566)</f>
        <v>0.10856570172793246</v>
      </c>
      <c r="M566" s="40"/>
    </row>
    <row r="567" spans="2:13" x14ac:dyDescent="0.3">
      <c r="B567" s="39"/>
      <c r="C567" s="75">
        <v>562</v>
      </c>
      <c r="D567" s="111">
        <f>IF($C567&lt;=Entradas!$E$74,"",Observaciones!I567)</f>
        <v>0.48181397074256777</v>
      </c>
      <c r="E567" s="111">
        <f>IF($C567&lt;=Entradas!$E$74,"",Cálculos!AR568)</f>
        <v>0.45841214748785652</v>
      </c>
      <c r="F567" s="79">
        <f>IF($C567&lt;=Entradas!$E$74,"",D567-E567)</f>
        <v>2.340182325471124E-2</v>
      </c>
      <c r="G567" s="79">
        <f>IF($C567&lt;=Entradas!$E$74,"",D567-AVERAGE(D:D))</f>
        <v>-0.30103765076901018</v>
      </c>
      <c r="H567" s="79">
        <f>IF($C567&lt;=Entradas!$E$74,"",F567^2)</f>
        <v>5.4764533164474382E-4</v>
      </c>
      <c r="I567" s="79">
        <f>IF($C567&lt;=Entradas!$E$74,"",G567^2)</f>
        <v>9.0623667180524531E-2</v>
      </c>
      <c r="J567" s="79">
        <f>IF($C567&lt;=Entradas!$E$74,"",E567-AVERAGE(E:E))</f>
        <v>-0.37249547220871926</v>
      </c>
      <c r="K567" s="79">
        <f>IF($C567&lt;=Entradas!$E$74,"",J567^2)</f>
        <v>0.13875287681599674</v>
      </c>
      <c r="L567" s="79">
        <f>IF($C567&lt;=Entradas!$E$74,"",G567*J567)</f>
        <v>0.11213516187580597</v>
      </c>
      <c r="M567" s="40"/>
    </row>
    <row r="568" spans="2:13" x14ac:dyDescent="0.3">
      <c r="B568" s="39"/>
      <c r="C568" s="75">
        <v>563</v>
      </c>
      <c r="D568" s="111">
        <f>IF($C568&lt;=Entradas!$E$74,"",Observaciones!I568)</f>
        <v>0.47637376680659005</v>
      </c>
      <c r="E568" s="111">
        <f>IF($C568&lt;=Entradas!$E$74,"",Cálculos!AR569)</f>
        <v>0.4533334619198377</v>
      </c>
      <c r="F568" s="79">
        <f>IF($C568&lt;=Entradas!$E$74,"",D568-E568)</f>
        <v>2.304030488675235E-2</v>
      </c>
      <c r="G568" s="79">
        <f>IF($C568&lt;=Entradas!$E$74,"",D568-AVERAGE(D:D))</f>
        <v>-0.3064778547049879</v>
      </c>
      <c r="H568" s="79">
        <f>IF($C568&lt;=Entradas!$E$74,"",F568^2)</f>
        <v>5.3085564927450417E-4</v>
      </c>
      <c r="I568" s="79">
        <f>IF($C568&lt;=Entradas!$E$74,"",G568^2)</f>
        <v>9.3928675424571673E-2</v>
      </c>
      <c r="J568" s="79">
        <f>IF($C568&lt;=Entradas!$E$74,"",E568-AVERAGE(E:E))</f>
        <v>-0.37757415777673808</v>
      </c>
      <c r="K568" s="79">
        <f>IF($C568&lt;=Entradas!$E$74,"",J568^2)</f>
        <v>0.1425622446208131</v>
      </c>
      <c r="L568" s="79">
        <f>IF($C568&lt;=Entradas!$E$74,"",G568*J568)</f>
        <v>0.11571811786745731</v>
      </c>
      <c r="M568" s="40"/>
    </row>
    <row r="569" spans="2:13" x14ac:dyDescent="0.3">
      <c r="B569" s="39"/>
      <c r="C569" s="75">
        <v>564</v>
      </c>
      <c r="D569" s="111">
        <f>IF($C569&lt;=Entradas!$E$74,"",Observaciones!I569)</f>
        <v>0.47236038479014719</v>
      </c>
      <c r="E569" s="111">
        <f>IF($C569&lt;=Entradas!$E$74,"",Cálculos!AR570)</f>
        <v>0.44967603762655017</v>
      </c>
      <c r="F569" s="79">
        <f>IF($C569&lt;=Entradas!$E$74,"",D569-E569)</f>
        <v>2.2684347163597018E-2</v>
      </c>
      <c r="G569" s="79">
        <f>IF($C569&lt;=Entradas!$E$74,"",D569-AVERAGE(D:D))</f>
        <v>-0.31049123672143075</v>
      </c>
      <c r="H569" s="79">
        <f>IF($C569&lt;=Entradas!$E$74,"",F569^2)</f>
        <v>5.1457960623859213E-4</v>
      </c>
      <c r="I569" s="79">
        <f>IF($C569&lt;=Entradas!$E$74,"",G569^2)</f>
        <v>9.6404808080803553E-2</v>
      </c>
      <c r="J569" s="79">
        <f>IF($C569&lt;=Entradas!$E$74,"",E569-AVERAGE(E:E))</f>
        <v>-0.38123158207002561</v>
      </c>
      <c r="K569" s="79">
        <f>IF($C569&lt;=Entradas!$E$74,"",J569^2)</f>
        <v>0.14533751916761467</v>
      </c>
      <c r="L569" s="79">
        <f>IF($C569&lt;=Entradas!$E$74,"",G569*J569)</f>
        <v>0.11836906539418987</v>
      </c>
      <c r="M569" s="40"/>
    </row>
    <row r="570" spans="2:13" x14ac:dyDescent="0.3">
      <c r="B570" s="39"/>
      <c r="C570" s="75">
        <v>565</v>
      </c>
      <c r="D570" s="111">
        <f>IF($C570&lt;=Entradas!$E$74,"",Observaciones!I570)</f>
        <v>0.47823024091191901</v>
      </c>
      <c r="E570" s="111">
        <f>IF($C570&lt;=Entradas!$E$74,"",Cálculos!AR571)</f>
        <v>0.45722505813814479</v>
      </c>
      <c r="F570" s="79">
        <f>IF($C570&lt;=Entradas!$E$74,"",D570-E570)</f>
        <v>2.1005182773774222E-2</v>
      </c>
      <c r="G570" s="79">
        <f>IF($C570&lt;=Entradas!$E$74,"",D570-AVERAGE(D:D))</f>
        <v>-0.30462138059965893</v>
      </c>
      <c r="H570" s="79">
        <f>IF($C570&lt;=Entradas!$E$74,"",F570^2)</f>
        <v>4.4121770335966135E-4</v>
      </c>
      <c r="I570" s="79">
        <f>IF($C570&lt;=Entradas!$E$74,"",G570^2)</f>
        <v>9.2794185518442263E-2</v>
      </c>
      <c r="J570" s="79">
        <f>IF($C570&lt;=Entradas!$E$74,"",E570-AVERAGE(E:E))</f>
        <v>-0.37368256155843099</v>
      </c>
      <c r="K570" s="79">
        <f>IF($C570&lt;=Entradas!$E$74,"",J570^2)</f>
        <v>0.13963865681287058</v>
      </c>
      <c r="L570" s="79">
        <f>IF($C570&lt;=Entradas!$E$74,"",G570*J570)</f>
        <v>0.11383169780794629</v>
      </c>
      <c r="M570" s="40"/>
    </row>
    <row r="571" spans="2:13" x14ac:dyDescent="0.3">
      <c r="B571" s="39"/>
      <c r="C571" s="75">
        <v>566</v>
      </c>
      <c r="D571" s="111">
        <f>IF($C571&lt;=Entradas!$E$74,"",Observaciones!I571)</f>
        <v>0.64535181915131179</v>
      </c>
      <c r="E571" s="111">
        <f>IF($C571&lt;=Entradas!$E$74,"",Cálculos!AR572)</f>
        <v>0.63919393329449303</v>
      </c>
      <c r="F571" s="79">
        <f>IF($C571&lt;=Entradas!$E$74,"",D571-E571)</f>
        <v>6.1578858568187567E-3</v>
      </c>
      <c r="G571" s="79">
        <f>IF($C571&lt;=Entradas!$E$74,"",D571-AVERAGE(D:D))</f>
        <v>-0.13749980236026615</v>
      </c>
      <c r="H571" s="79">
        <f>IF($C571&lt;=Entradas!$E$74,"",F571^2)</f>
        <v>3.7919558225608473E-5</v>
      </c>
      <c r="I571" s="79">
        <f>IF($C571&lt;=Entradas!$E$74,"",G571^2)</f>
        <v>1.8906195649112254E-2</v>
      </c>
      <c r="J571" s="79">
        <f>IF($C571&lt;=Entradas!$E$74,"",E571-AVERAGE(E:E))</f>
        <v>-0.19171368640208275</v>
      </c>
      <c r="K571" s="79">
        <f>IF($C571&lt;=Entradas!$E$74,"",J571^2)</f>
        <v>3.6754137553876132E-2</v>
      </c>
      <c r="L571" s="79">
        <f>IF($C571&lt;=Entradas!$E$74,"",G571*J571)</f>
        <v>2.6360593990044423E-2</v>
      </c>
      <c r="M571" s="40"/>
    </row>
    <row r="572" spans="2:13" x14ac:dyDescent="0.3">
      <c r="B572" s="39"/>
      <c r="C572" s="75">
        <v>567</v>
      </c>
      <c r="D572" s="111">
        <f>IF($C572&lt;=Entradas!$E$74,"",Observaciones!I572)</f>
        <v>0.81027909226538741</v>
      </c>
      <c r="E572" s="111">
        <f>IF($C572&lt;=Entradas!$E$74,"",Cálculos!AR573)</f>
        <v>0.82520003199104897</v>
      </c>
      <c r="F572" s="79">
        <f>IF($C572&lt;=Entradas!$E$74,"",D572-E572)</f>
        <v>-1.4920939725661553E-2</v>
      </c>
      <c r="G572" s="79">
        <f>IF($C572&lt;=Entradas!$E$74,"",D572-AVERAGE(D:D))</f>
        <v>2.7427470753809469E-2</v>
      </c>
      <c r="H572" s="79">
        <f>IF($C572&lt;=Entradas!$E$74,"",F572^2)</f>
        <v>2.2263444229682504E-4</v>
      </c>
      <c r="I572" s="79">
        <f>IF($C572&lt;=Entradas!$E$74,"",G572^2)</f>
        <v>7.5226615195107371E-4</v>
      </c>
      <c r="J572" s="79">
        <f>IF($C572&lt;=Entradas!$E$74,"",E572-AVERAGE(E:E))</f>
        <v>-5.7075877055268176E-3</v>
      </c>
      <c r="K572" s="79">
        <f>IF($C572&lt;=Entradas!$E$74,"",J572^2)</f>
        <v>3.2576557416280879E-5</v>
      </c>
      <c r="L572" s="79">
        <f>IF($C572&lt;=Entradas!$E$74,"",G572*J572)</f>
        <v>-1.5654469486813929E-4</v>
      </c>
      <c r="M572" s="40"/>
    </row>
    <row r="573" spans="2:13" x14ac:dyDescent="0.3">
      <c r="B573" s="39"/>
      <c r="C573" s="75">
        <v>568</v>
      </c>
      <c r="D573" s="111">
        <f>IF($C573&lt;=Entradas!$E$74,"",Observaciones!I573)</f>
        <v>0.71458746562592157</v>
      </c>
      <c r="E573" s="111">
        <f>IF($C573&lt;=Entradas!$E$74,"",Cálculos!AR574)</f>
        <v>0.69587330015352278</v>
      </c>
      <c r="F573" s="79">
        <f>IF($C573&lt;=Entradas!$E$74,"",D573-E573)</f>
        <v>1.8714165472398792E-2</v>
      </c>
      <c r="G573" s="79">
        <f>IF($C573&lt;=Entradas!$E$74,"",D573-AVERAGE(D:D))</f>
        <v>-6.8264155885656375E-2</v>
      </c>
      <c r="H573" s="79">
        <f>IF($C573&lt;=Entradas!$E$74,"",F573^2)</f>
        <v>3.5021998932832307E-4</v>
      </c>
      <c r="I573" s="79">
        <f>IF($C573&lt;=Entradas!$E$74,"",G573^2)</f>
        <v>4.6599949787811939E-3</v>
      </c>
      <c r="J573" s="79">
        <f>IF($C573&lt;=Entradas!$E$74,"",E573-AVERAGE(E:E))</f>
        <v>-0.13503431954305301</v>
      </c>
      <c r="K573" s="79">
        <f>IF($C573&lt;=Entradas!$E$74,"",J573^2)</f>
        <v>1.8234267454455347E-2</v>
      </c>
      <c r="L573" s="79">
        <f>IF($C573&lt;=Entradas!$E$74,"",G573*J573)</f>
        <v>9.2180038392005049E-3</v>
      </c>
      <c r="M573" s="40"/>
    </row>
    <row r="574" spans="2:13" x14ac:dyDescent="0.3">
      <c r="B574" s="39"/>
      <c r="C574" s="75">
        <v>569</v>
      </c>
      <c r="D574" s="111">
        <f>IF($C574&lt;=Entradas!$E$74,"",Observaciones!I574)</f>
        <v>0.65661176177431324</v>
      </c>
      <c r="E574" s="111">
        <f>IF($C574&lt;=Entradas!$E$74,"",Cálculos!AR575)</f>
        <v>0.63946923868116978</v>
      </c>
      <c r="F574" s="79">
        <f>IF($C574&lt;=Entradas!$E$74,"",D574-E574)</f>
        <v>1.7142523093143458E-2</v>
      </c>
      <c r="G574" s="79">
        <f>IF($C574&lt;=Entradas!$E$74,"",D574-AVERAGE(D:D))</f>
        <v>-0.1262398597372647</v>
      </c>
      <c r="H574" s="79">
        <f>IF($C574&lt;=Entradas!$E$74,"",F574^2)</f>
        <v>2.9386609799895676E-4</v>
      </c>
      <c r="I574" s="79">
        <f>IF($C574&lt;=Entradas!$E$74,"",G574^2)</f>
        <v>1.5936502186484267E-2</v>
      </c>
      <c r="J574" s="79">
        <f>IF($C574&lt;=Entradas!$E$74,"",E574-AVERAGE(E:E))</f>
        <v>-0.191438381015406</v>
      </c>
      <c r="K574" s="79">
        <f>IF($C574&lt;=Entradas!$E$74,"",J574^2)</f>
        <v>3.6648653725799764E-2</v>
      </c>
      <c r="L574" s="79">
        <f>IF($C574&lt;=Entradas!$E$74,"",G574*J574)</f>
        <v>2.416715436771389E-2</v>
      </c>
      <c r="M574" s="40"/>
    </row>
    <row r="575" spans="2:13" x14ac:dyDescent="0.3">
      <c r="B575" s="39"/>
      <c r="C575" s="75">
        <v>570</v>
      </c>
      <c r="D575" s="111">
        <f>IF($C575&lt;=Entradas!$E$74,"",Observaciones!I575)</f>
        <v>0.59939286502954536</v>
      </c>
      <c r="E575" s="111">
        <f>IF($C575&lt;=Entradas!$E$74,"",Cálculos!AR576)</f>
        <v>0.58380933813167768</v>
      </c>
      <c r="F575" s="79">
        <f>IF($C575&lt;=Entradas!$E$74,"",D575-E575)</f>
        <v>1.5583526897867683E-2</v>
      </c>
      <c r="G575" s="79">
        <f>IF($C575&lt;=Entradas!$E$74,"",D575-AVERAGE(D:D))</f>
        <v>-0.18345875648203258</v>
      </c>
      <c r="H575" s="79">
        <f>IF($C575&lt;=Entradas!$E$74,"",F575^2)</f>
        <v>2.4284631057656559E-4</v>
      </c>
      <c r="I575" s="79">
        <f>IF($C575&lt;=Entradas!$E$74,"",G575^2)</f>
        <v>3.3657115329933734E-2</v>
      </c>
      <c r="J575" s="79">
        <f>IF($C575&lt;=Entradas!$E$74,"",E575-AVERAGE(E:E))</f>
        <v>-0.2470982815648981</v>
      </c>
      <c r="K575" s="79">
        <f>IF($C575&lt;=Entradas!$E$74,"",J575^2)</f>
        <v>6.1057560752325664E-2</v>
      </c>
      <c r="L575" s="79">
        <f>IF($C575&lt;=Entradas!$E$74,"",G575*J575)</f>
        <v>4.5332343464743359E-2</v>
      </c>
      <c r="M575" s="40"/>
    </row>
    <row r="576" spans="2:13" x14ac:dyDescent="0.3">
      <c r="B576" s="39"/>
      <c r="C576" s="75">
        <v>571</v>
      </c>
      <c r="D576" s="111">
        <f>IF($C576&lt;=Entradas!$E$74,"",Observaciones!I576)</f>
        <v>0.54378864174426755</v>
      </c>
      <c r="E576" s="111">
        <f>IF($C576&lt;=Entradas!$E$74,"",Cálculos!AR577)</f>
        <v>0.52972447432661962</v>
      </c>
      <c r="F576" s="79">
        <f>IF($C576&lt;=Entradas!$E$74,"",D576-E576)</f>
        <v>1.4064167417647933E-2</v>
      </c>
      <c r="G576" s="79">
        <f>IF($C576&lt;=Entradas!$E$74,"",D576-AVERAGE(D:D))</f>
        <v>-0.23906297976731039</v>
      </c>
      <c r="H576" s="79">
        <f>IF($C576&lt;=Entradas!$E$74,"",F576^2)</f>
        <v>1.978008051516297E-4</v>
      </c>
      <c r="I576" s="79">
        <f>IF($C576&lt;=Entradas!$E$74,"",G576^2)</f>
        <v>5.7151108295225454E-2</v>
      </c>
      <c r="J576" s="79">
        <f>IF($C576&lt;=Entradas!$E$74,"",E576-AVERAGE(E:E))</f>
        <v>-0.30118314536995616</v>
      </c>
      <c r="K576" s="79">
        <f>IF($C576&lt;=Entradas!$E$74,"",J576^2)</f>
        <v>9.0711287054940151E-2</v>
      </c>
      <c r="L576" s="79">
        <f>IF($C576&lt;=Entradas!$E$74,"",G576*J576)</f>
        <v>7.200174018783273E-2</v>
      </c>
      <c r="M576" s="40"/>
    </row>
    <row r="577" spans="2:13" x14ac:dyDescent="0.3">
      <c r="B577" s="39"/>
      <c r="C577" s="75">
        <v>572</v>
      </c>
      <c r="D577" s="111">
        <f>IF($C577&lt;=Entradas!$E$74,"",Observaciones!I577)</f>
        <v>0.49100913317253891</v>
      </c>
      <c r="E577" s="111">
        <f>IF($C577&lt;=Entradas!$E$74,"",Cálculos!AR578)</f>
        <v>0.47838680885343043</v>
      </c>
      <c r="F577" s="79">
        <f>IF($C577&lt;=Entradas!$E$74,"",D577-E577)</f>
        <v>1.262232431910848E-2</v>
      </c>
      <c r="G577" s="79">
        <f>IF($C577&lt;=Entradas!$E$74,"",D577-AVERAGE(D:D))</f>
        <v>-0.29184248833903903</v>
      </c>
      <c r="H577" s="79">
        <f>IF($C577&lt;=Entradas!$E$74,"",F577^2)</f>
        <v>1.5932307121675735E-4</v>
      </c>
      <c r="I577" s="79">
        <f>IF($C577&lt;=Entradas!$E$74,"",G577^2)</f>
        <v>8.5172037999922137E-2</v>
      </c>
      <c r="J577" s="79">
        <f>IF($C577&lt;=Entradas!$E$74,"",E577-AVERAGE(E:E))</f>
        <v>-0.35252081084314535</v>
      </c>
      <c r="K577" s="79">
        <f>IF($C577&lt;=Entradas!$E$74,"",J577^2)</f>
        <v>0.12427092207750866</v>
      </c>
      <c r="L577" s="79">
        <f>IF($C577&lt;=Entradas!$E$74,"",G577*J577)</f>
        <v>0.10288055062775923</v>
      </c>
      <c r="M577" s="40"/>
    </row>
    <row r="578" spans="2:13" x14ac:dyDescent="0.3">
      <c r="B578" s="39"/>
      <c r="C578" s="75">
        <v>573</v>
      </c>
      <c r="D578" s="111">
        <f>IF($C578&lt;=Entradas!$E$74,"",Observaciones!I578)</f>
        <v>0.43979765783059283</v>
      </c>
      <c r="E578" s="111">
        <f>IF($C578&lt;=Entradas!$E$74,"",Cálculos!AR579)</f>
        <v>0.42857818712676243</v>
      </c>
      <c r="F578" s="79">
        <f>IF($C578&lt;=Entradas!$E$74,"",D578-E578)</f>
        <v>1.1219470703830392E-2</v>
      </c>
      <c r="G578" s="79">
        <f>IF($C578&lt;=Entradas!$E$74,"",D578-AVERAGE(D:D))</f>
        <v>-0.34305396368098512</v>
      </c>
      <c r="H578" s="79">
        <f>IF($C578&lt;=Entradas!$E$74,"",F578^2)</f>
        <v>1.2587652287410843E-4</v>
      </c>
      <c r="I578" s="79">
        <f>IF($C578&lt;=Entradas!$E$74,"",G578^2)</f>
        <v>0.11768602199723466</v>
      </c>
      <c r="J578" s="79">
        <f>IF($C578&lt;=Entradas!$E$74,"",E578-AVERAGE(E:E))</f>
        <v>-0.40232943256981335</v>
      </c>
      <c r="K578" s="79">
        <f>IF($C578&lt;=Entradas!$E$74,"",J578^2)</f>
        <v>0.161868972311948</v>
      </c>
      <c r="L578" s="79">
        <f>IF($C578&lt;=Entradas!$E$74,"",G578*J578)</f>
        <v>0.13802070654859611</v>
      </c>
      <c r="M578" s="40"/>
    </row>
    <row r="579" spans="2:13" x14ac:dyDescent="0.3">
      <c r="B579" s="39"/>
      <c r="C579" s="75">
        <v>574</v>
      </c>
      <c r="D579" s="111">
        <f>IF($C579&lt;=Entradas!$E$74,"",Observaciones!I579)</f>
        <v>0.42374949560197905</v>
      </c>
      <c r="E579" s="111">
        <f>IF($C579&lt;=Entradas!$E$74,"",Cálculos!AR580)</f>
        <v>0.40499010350957354</v>
      </c>
      <c r="F579" s="79">
        <f>IF($C579&lt;=Entradas!$E$74,"",D579-E579)</f>
        <v>1.8759392092405514E-2</v>
      </c>
      <c r="G579" s="79">
        <f>IF($C579&lt;=Entradas!$E$74,"",D579-AVERAGE(D:D))</f>
        <v>-0.35910212590959889</v>
      </c>
      <c r="H579" s="79">
        <f>IF($C579&lt;=Entradas!$E$74,"",F579^2)</f>
        <v>3.5191479167660653E-4</v>
      </c>
      <c r="I579" s="79">
        <f>IF($C579&lt;=Entradas!$E$74,"",G579^2)</f>
        <v>0.12895433683279342</v>
      </c>
      <c r="J579" s="79">
        <f>IF($C579&lt;=Entradas!$E$74,"",E579-AVERAGE(E:E))</f>
        <v>-0.42591751618700224</v>
      </c>
      <c r="K579" s="79">
        <f>IF($C579&lt;=Entradas!$E$74,"",J579^2)</f>
        <v>0.18140573059490531</v>
      </c>
      <c r="L579" s="79">
        <f>IF($C579&lt;=Entradas!$E$74,"",G579*J579)</f>
        <v>0.1529478855248885</v>
      </c>
      <c r="M579" s="40"/>
    </row>
    <row r="580" spans="2:13" x14ac:dyDescent="0.3">
      <c r="B580" s="39"/>
      <c r="C580" s="75">
        <v>575</v>
      </c>
      <c r="D580" s="111">
        <f>IF($C580&lt;=Entradas!$E$74,"",Observaciones!I580)</f>
        <v>0.41714742716992165</v>
      </c>
      <c r="E580" s="111">
        <f>IF($C580&lt;=Entradas!$E$74,"",Cálculos!AR581)</f>
        <v>0.39739799627746031</v>
      </c>
      <c r="F580" s="79">
        <f>IF($C580&lt;=Entradas!$E$74,"",D580-E580)</f>
        <v>1.9749430892461339E-2</v>
      </c>
      <c r="G580" s="79">
        <f>IF($C580&lt;=Entradas!$E$74,"",D580-AVERAGE(D:D))</f>
        <v>-0.3657041943416563</v>
      </c>
      <c r="H580" s="79">
        <f>IF($C580&lt;=Entradas!$E$74,"",F580^2)</f>
        <v>3.9004002057610627E-4</v>
      </c>
      <c r="I580" s="79">
        <f>IF($C580&lt;=Entradas!$E$74,"",G580^2)</f>
        <v>0.13373955775907992</v>
      </c>
      <c r="J580" s="79">
        <f>IF($C580&lt;=Entradas!$E$74,"",E580-AVERAGE(E:E))</f>
        <v>-0.43350962341911548</v>
      </c>
      <c r="K580" s="79">
        <f>IF($C580&lt;=Entradas!$E$74,"",J580^2)</f>
        <v>0.1879305935969833</v>
      </c>
      <c r="L580" s="79">
        <f>IF($C580&lt;=Entradas!$E$74,"",G580*J580)</f>
        <v>0.15853628757184243</v>
      </c>
      <c r="M580" s="40"/>
    </row>
    <row r="581" spans="2:13" x14ac:dyDescent="0.3">
      <c r="B581" s="39"/>
      <c r="C581" s="75">
        <v>576</v>
      </c>
      <c r="D581" s="111">
        <f>IF($C581&lt;=Entradas!$E$74,"",Observaciones!I581)</f>
        <v>0.41215900240862818</v>
      </c>
      <c r="E581" s="111">
        <f>IF($C581&lt;=Entradas!$E$74,"",Cálculos!AR582)</f>
        <v>0.39250237727110537</v>
      </c>
      <c r="F581" s="79">
        <f>IF($C581&lt;=Entradas!$E$74,"",D581-E581)</f>
        <v>1.965662513752281E-2</v>
      </c>
      <c r="G581" s="79">
        <f>IF($C581&lt;=Entradas!$E$74,"",D581-AVERAGE(D:D))</f>
        <v>-0.37069261910294976</v>
      </c>
      <c r="H581" s="79">
        <f>IF($C581&lt;=Entradas!$E$74,"",F581^2)</f>
        <v>3.8638291179709361E-4</v>
      </c>
      <c r="I581" s="79">
        <f>IF($C581&lt;=Entradas!$E$74,"",G581^2)</f>
        <v>0.13741301785740459</v>
      </c>
      <c r="J581" s="79">
        <f>IF($C581&lt;=Entradas!$E$74,"",E581-AVERAGE(E:E))</f>
        <v>-0.43840524242547041</v>
      </c>
      <c r="K581" s="79">
        <f>IF($C581&lt;=Entradas!$E$74,"",J581^2)</f>
        <v>0.19219915658613548</v>
      </c>
      <c r="L581" s="79">
        <f>IF($C581&lt;=Entradas!$E$74,"",G581*J581)</f>
        <v>0.16251358754316125</v>
      </c>
      <c r="M581" s="40"/>
    </row>
    <row r="582" spans="2:13" x14ac:dyDescent="0.3">
      <c r="B582" s="39"/>
      <c r="C582" s="75">
        <v>577</v>
      </c>
      <c r="D582" s="111">
        <f>IF($C582&lt;=Entradas!$E$74,"",Observaciones!I582)</f>
        <v>0.40748396532594028</v>
      </c>
      <c r="E582" s="111">
        <f>IF($C582&lt;=Entradas!$E$74,"",Cálculos!AR583)</f>
        <v>0.38809587198117823</v>
      </c>
      <c r="F582" s="79">
        <f>IF($C582&lt;=Entradas!$E$74,"",D582-E582)</f>
        <v>1.9388093344762047E-2</v>
      </c>
      <c r="G582" s="79">
        <f>IF($C582&lt;=Entradas!$E$74,"",D582-AVERAGE(D:D))</f>
        <v>-0.37536765618563767</v>
      </c>
      <c r="H582" s="79">
        <f>IF($C582&lt;=Entradas!$E$74,"",F582^2)</f>
        <v>3.758981635452064E-4</v>
      </c>
      <c r="I582" s="79">
        <f>IF($C582&lt;=Entradas!$E$74,"",G582^2)</f>
        <v>0.1409008773102991</v>
      </c>
      <c r="J582" s="79">
        <f>IF($C582&lt;=Entradas!$E$74,"",E582-AVERAGE(E:E))</f>
        <v>-0.44281174771539755</v>
      </c>
      <c r="K582" s="79">
        <f>IF($C582&lt;=Entradas!$E$74,"",J582^2)</f>
        <v>0.19608224391476489</v>
      </c>
      <c r="L582" s="79">
        <f>IF($C582&lt;=Entradas!$E$74,"",G582*J582)</f>
        <v>0.16621720787139468</v>
      </c>
      <c r="M582" s="40"/>
    </row>
    <row r="583" spans="2:13" x14ac:dyDescent="0.3">
      <c r="B583" s="39"/>
      <c r="C583" s="75">
        <v>578</v>
      </c>
      <c r="D583" s="111">
        <f>IF($C583&lt;=Entradas!$E$74,"",Observaciones!I583)</f>
        <v>0.40290599556483792</v>
      </c>
      <c r="E583" s="111">
        <f>IF($C583&lt;=Entradas!$E$74,"",Cálculos!AR584)</f>
        <v>0.38381169689235867</v>
      </c>
      <c r="F583" s="79">
        <f>IF($C583&lt;=Entradas!$E$74,"",D583-E583)</f>
        <v>1.9094298672479249E-2</v>
      </c>
      <c r="G583" s="79">
        <f>IF($C583&lt;=Entradas!$E$74,"",D583-AVERAGE(D:D))</f>
        <v>-0.37994562594674003</v>
      </c>
      <c r="H583" s="79">
        <f>IF($C583&lt;=Entradas!$E$74,"",F583^2)</f>
        <v>3.6459224179384277E-4</v>
      </c>
      <c r="I583" s="79">
        <f>IF($C583&lt;=Entradas!$E$74,"",G583^2)</f>
        <v>0.14435867867606009</v>
      </c>
      <c r="J583" s="79">
        <f>IF($C583&lt;=Entradas!$E$74,"",E583-AVERAGE(E:E))</f>
        <v>-0.44709592280421712</v>
      </c>
      <c r="K583" s="79">
        <f>IF($C583&lt;=Entradas!$E$74,"",J583^2)</f>
        <v>0.19989476418815447</v>
      </c>
      <c r="L583" s="79">
        <f>IF($C583&lt;=Entradas!$E$74,"",G583*J583)</f>
        <v>0.16987214024808364</v>
      </c>
      <c r="M583" s="40"/>
    </row>
    <row r="584" spans="2:13" x14ac:dyDescent="0.3">
      <c r="B584" s="39"/>
      <c r="C584" s="75">
        <v>579</v>
      </c>
      <c r="D584" s="111">
        <f>IF($C584&lt;=Entradas!$E$74,"",Observaciones!I584)</f>
        <v>0.40111373797668731</v>
      </c>
      <c r="E584" s="111">
        <f>IF($C584&lt;=Entradas!$E$74,"",Cálculos!AR585)</f>
        <v>0.38231358937884441</v>
      </c>
      <c r="F584" s="79">
        <f>IF($C584&lt;=Entradas!$E$74,"",D584-E584)</f>
        <v>1.8800148597842903E-2</v>
      </c>
      <c r="G584" s="79">
        <f>IF($C584&lt;=Entradas!$E$74,"",D584-AVERAGE(D:D))</f>
        <v>-0.38173788353489063</v>
      </c>
      <c r="H584" s="79">
        <f>IF($C584&lt;=Entradas!$E$74,"",F584^2)</f>
        <v>3.5344558730097448E-4</v>
      </c>
      <c r="I584" s="79">
        <f>IF($C584&lt;=Entradas!$E$74,"",G584^2)</f>
        <v>0.14572381172569773</v>
      </c>
      <c r="J584" s="79">
        <f>IF($C584&lt;=Entradas!$E$74,"",E584-AVERAGE(E:E))</f>
        <v>-0.44859403031773137</v>
      </c>
      <c r="K584" s="79">
        <f>IF($C584&lt;=Entradas!$E$74,"",J584^2)</f>
        <v>0.20123660403670571</v>
      </c>
      <c r="L584" s="79">
        <f>IF($C584&lt;=Entradas!$E$74,"",G584*J584)</f>
        <v>0.17124533569987735</v>
      </c>
      <c r="M584" s="40"/>
    </row>
    <row r="585" spans="2:13" x14ac:dyDescent="0.3">
      <c r="B585" s="39"/>
      <c r="C585" s="75">
        <v>580</v>
      </c>
      <c r="D585" s="111">
        <f>IF($C585&lt;=Entradas!$E$74,"",Observaciones!I585)</f>
        <v>0.39437750905630753</v>
      </c>
      <c r="E585" s="111">
        <f>IF($C585&lt;=Entradas!$E$74,"",Cálculos!AR586)</f>
        <v>0.37586779178997232</v>
      </c>
      <c r="F585" s="79">
        <f>IF($C585&lt;=Entradas!$E$74,"",D585-E585)</f>
        <v>1.8509717266335213E-2</v>
      </c>
      <c r="G585" s="79">
        <f>IF($C585&lt;=Entradas!$E$74,"",D585-AVERAGE(D:D))</f>
        <v>-0.38847411245527042</v>
      </c>
      <c r="H585" s="79">
        <f>IF($C585&lt;=Entradas!$E$74,"",F585^2)</f>
        <v>3.4260963327966792E-4</v>
      </c>
      <c r="I585" s="79">
        <f>IF($C585&lt;=Entradas!$E$74,"",G585^2)</f>
        <v>0.15091213604791009</v>
      </c>
      <c r="J585" s="79">
        <f>IF($C585&lt;=Entradas!$E$74,"",E585-AVERAGE(E:E))</f>
        <v>-0.45503982790660347</v>
      </c>
      <c r="K585" s="79">
        <f>IF($C585&lt;=Entradas!$E$74,"",J585^2)</f>
        <v>0.20706124498127129</v>
      </c>
      <c r="L585" s="79">
        <f>IF($C585&lt;=Entradas!$E$74,"",G585*J585)</f>
        <v>0.17677119327781676</v>
      </c>
      <c r="M585" s="40"/>
    </row>
    <row r="586" spans="2:13" x14ac:dyDescent="0.3">
      <c r="B586" s="39"/>
      <c r="C586" s="75">
        <v>581</v>
      </c>
      <c r="D586" s="111">
        <f>IF($C586&lt;=Entradas!$E$74,"",Observaciones!I586)</f>
        <v>0.38958941528297791</v>
      </c>
      <c r="E586" s="111">
        <f>IF($C586&lt;=Entradas!$E$74,"",Cálculos!AR587)</f>
        <v>0.37136579256304536</v>
      </c>
      <c r="F586" s="79">
        <f>IF($C586&lt;=Entradas!$E$74,"",D586-E586)</f>
        <v>1.8223622719932553E-2</v>
      </c>
      <c r="G586" s="79">
        <f>IF($C586&lt;=Entradas!$E$74,"",D586-AVERAGE(D:D))</f>
        <v>-0.39326220622860003</v>
      </c>
      <c r="H586" s="79">
        <f>IF($C586&lt;=Entradas!$E$74,"",F586^2)</f>
        <v>3.3210042503844194E-4</v>
      </c>
      <c r="I586" s="79">
        <f>IF($C586&lt;=Entradas!$E$74,"",G586^2)</f>
        <v>0.15465516284778594</v>
      </c>
      <c r="J586" s="79">
        <f>IF($C586&lt;=Entradas!$E$74,"",E586-AVERAGE(E:E))</f>
        <v>-0.45954182713353042</v>
      </c>
      <c r="K586" s="79">
        <f>IF($C586&lt;=Entradas!$E$74,"",J586^2)</f>
        <v>0.21117869088522356</v>
      </c>
      <c r="L586" s="79">
        <f>IF($C586&lt;=Entradas!$E$74,"",G586*J586)</f>
        <v>0.1807204327928541</v>
      </c>
      <c r="M586" s="40"/>
    </row>
    <row r="587" spans="2:13" x14ac:dyDescent="0.3">
      <c r="B587" s="39"/>
      <c r="C587" s="75">
        <v>582</v>
      </c>
      <c r="D587" s="111">
        <f>IF($C587&lt;=Entradas!$E$74,"",Observaciones!I587)</f>
        <v>0.38516748147923457</v>
      </c>
      <c r="E587" s="111">
        <f>IF($C587&lt;=Entradas!$E$74,"",Cálculos!AR588)</f>
        <v>0.36722557108250781</v>
      </c>
      <c r="F587" s="79">
        <f>IF($C587&lt;=Entradas!$E$74,"",D587-E587)</f>
        <v>1.7941910396726768E-2</v>
      </c>
      <c r="G587" s="79">
        <f>IF($C587&lt;=Entradas!$E$74,"",D587-AVERAGE(D:D))</f>
        <v>-0.39768414003234337</v>
      </c>
      <c r="H587" s="79">
        <f>IF($C587&lt;=Entradas!$E$74,"",F587^2)</f>
        <v>3.2191214868417206E-4</v>
      </c>
      <c r="I587" s="79">
        <f>IF($C587&lt;=Entradas!$E$74,"",G587^2)</f>
        <v>0.15815267523326448</v>
      </c>
      <c r="J587" s="79">
        <f>IF($C587&lt;=Entradas!$E$74,"",E587-AVERAGE(E:E))</f>
        <v>-0.46368204861406798</v>
      </c>
      <c r="K587" s="79">
        <f>IF($C587&lt;=Entradas!$E$74,"",J587^2)</f>
        <v>0.21500104220693889</v>
      </c>
      <c r="L587" s="79">
        <f>IF($C587&lt;=Entradas!$E$74,"",G587*J587)</f>
        <v>0.18439899675152086</v>
      </c>
      <c r="M587" s="40"/>
    </row>
    <row r="588" spans="2:13" x14ac:dyDescent="0.3">
      <c r="B588" s="39"/>
      <c r="C588" s="75">
        <v>583</v>
      </c>
      <c r="D588" s="111">
        <f>IF($C588&lt;=Entradas!$E$74,"",Observaciones!I588)</f>
        <v>0.42500310880191838</v>
      </c>
      <c r="E588" s="111">
        <f>IF($C588&lt;=Entradas!$E$74,"",Cálculos!AR589)</f>
        <v>0.40870762185080206</v>
      </c>
      <c r="F588" s="79">
        <f>IF($C588&lt;=Entradas!$E$74,"",D588-E588)</f>
        <v>1.6295486951116323E-2</v>
      </c>
      <c r="G588" s="79">
        <f>IF($C588&lt;=Entradas!$E$74,"",D588-AVERAGE(D:D))</f>
        <v>-0.35784851270965956</v>
      </c>
      <c r="H588" s="79">
        <f>IF($C588&lt;=Entradas!$E$74,"",F588^2)</f>
        <v>2.6554289497400236E-4</v>
      </c>
      <c r="I588" s="79">
        <f>IF($C588&lt;=Entradas!$E$74,"",G588^2)</f>
        <v>0.12805555804851537</v>
      </c>
      <c r="J588" s="79">
        <f>IF($C588&lt;=Entradas!$E$74,"",E588-AVERAGE(E:E))</f>
        <v>-0.42219999784577372</v>
      </c>
      <c r="K588" s="79">
        <f>IF($C588&lt;=Entradas!$E$74,"",J588^2)</f>
        <v>0.17825283818097135</v>
      </c>
      <c r="L588" s="79">
        <f>IF($C588&lt;=Entradas!$E$74,"",G588*J588)</f>
        <v>0.1510836412951316</v>
      </c>
      <c r="M588" s="40"/>
    </row>
    <row r="589" spans="2:13" x14ac:dyDescent="0.3">
      <c r="B589" s="39"/>
      <c r="C589" s="75">
        <v>584</v>
      </c>
      <c r="D589" s="111">
        <f>IF($C589&lt;=Entradas!$E$74,"",Observaciones!I589)</f>
        <v>0.38391565506039138</v>
      </c>
      <c r="E589" s="111">
        <f>IF($C589&lt;=Entradas!$E$74,"",Cálculos!AR590)</f>
        <v>0.36675140645010312</v>
      </c>
      <c r="F589" s="79">
        <f>IF($C589&lt;=Entradas!$E$74,"",D589-E589)</f>
        <v>1.7164248610288257E-2</v>
      </c>
      <c r="G589" s="79">
        <f>IF($C589&lt;=Entradas!$E$74,"",D589-AVERAGE(D:D))</f>
        <v>-0.39893596645118656</v>
      </c>
      <c r="H589" s="79">
        <f>IF($C589&lt;=Entradas!$E$74,"",F589^2)</f>
        <v>2.9461143035578238E-4</v>
      </c>
      <c r="I589" s="79">
        <f>IF($C589&lt;=Entradas!$E$74,"",G589^2)</f>
        <v>0.15914990532834225</v>
      </c>
      <c r="J589" s="79">
        <f>IF($C589&lt;=Entradas!$E$74,"",E589-AVERAGE(E:E))</f>
        <v>-0.46415621324647266</v>
      </c>
      <c r="K589" s="79">
        <f>IF($C589&lt;=Entradas!$E$74,"",J589^2)</f>
        <v>0.215440990295305</v>
      </c>
      <c r="L589" s="79">
        <f>IF($C589&lt;=Entradas!$E$74,"",G589*J589)</f>
        <v>0.18516860751580461</v>
      </c>
      <c r="M589" s="40"/>
    </row>
    <row r="590" spans="2:13" x14ac:dyDescent="0.3">
      <c r="B590" s="39"/>
      <c r="C590" s="75">
        <v>585</v>
      </c>
      <c r="D590" s="111">
        <f>IF($C590&lt;=Entradas!$E$74,"",Observaciones!I590)</f>
        <v>0.37768353390100906</v>
      </c>
      <c r="E590" s="111">
        <f>IF($C590&lt;=Entradas!$E$74,"",Cálculos!AR591)</f>
        <v>0.36059871125148452</v>
      </c>
      <c r="F590" s="79">
        <f>IF($C590&lt;=Entradas!$E$74,"",D590-E590)</f>
        <v>1.7084822649524545E-2</v>
      </c>
      <c r="G590" s="79">
        <f>IF($C590&lt;=Entradas!$E$74,"",D590-AVERAGE(D:D))</f>
        <v>-0.40516808761056888</v>
      </c>
      <c r="H590" s="79">
        <f>IF($C590&lt;=Entradas!$E$74,"",F590^2)</f>
        <v>2.9189116496570691E-4</v>
      </c>
      <c r="I590" s="79">
        <f>IF($C590&lt;=Entradas!$E$74,"",G590^2)</f>
        <v>0.16416117921800563</v>
      </c>
      <c r="J590" s="79">
        <f>IF($C590&lt;=Entradas!$E$74,"",E590-AVERAGE(E:E))</f>
        <v>-0.47030890844509127</v>
      </c>
      <c r="K590" s="79">
        <f>IF($C590&lt;=Entradas!$E$74,"",J590^2)</f>
        <v>0.22119046936281325</v>
      </c>
      <c r="L590" s="79">
        <f>IF($C590&lt;=Entradas!$E$74,"",G590*J590)</f>
        <v>0.19055416102091177</v>
      </c>
      <c r="M590" s="40"/>
    </row>
    <row r="591" spans="2:13" x14ac:dyDescent="0.3">
      <c r="B591" s="39"/>
      <c r="C591" s="75">
        <v>586</v>
      </c>
      <c r="D591" s="111">
        <f>IF($C591&lt;=Entradas!$E$74,"",Observaciones!I591)</f>
        <v>0.36910072934080601</v>
      </c>
      <c r="E591" s="111">
        <f>IF($C591&lt;=Entradas!$E$74,"",Cálculos!AR592)</f>
        <v>0.35224922867874925</v>
      </c>
      <c r="F591" s="79">
        <f>IF($C591&lt;=Entradas!$E$74,"",D591-E591)</f>
        <v>1.6851500662056762E-2</v>
      </c>
      <c r="G591" s="79">
        <f>IF($C591&lt;=Entradas!$E$74,"",D591-AVERAGE(D:D))</f>
        <v>-0.41375089217077193</v>
      </c>
      <c r="H591" s="79">
        <f>IF($C591&lt;=Entradas!$E$74,"",F591^2)</f>
        <v>2.8397307456329946E-4</v>
      </c>
      <c r="I591" s="79">
        <f>IF($C591&lt;=Entradas!$E$74,"",G591^2)</f>
        <v>0.17118980077210974</v>
      </c>
      <c r="J591" s="79">
        <f>IF($C591&lt;=Entradas!$E$74,"",E591-AVERAGE(E:E))</f>
        <v>-0.47865839101782653</v>
      </c>
      <c r="K591" s="79">
        <f>IF($C591&lt;=Entradas!$E$74,"",J591^2)</f>
        <v>0.22911385529177453</v>
      </c>
      <c r="L591" s="79">
        <f>IF($C591&lt;=Entradas!$E$74,"",G591*J591)</f>
        <v>0.19804533632865193</v>
      </c>
      <c r="M591" s="40"/>
    </row>
    <row r="592" spans="2:13" x14ac:dyDescent="0.3">
      <c r="B592" s="39"/>
      <c r="C592" s="75">
        <v>587</v>
      </c>
      <c r="D592" s="111">
        <f>IF($C592&lt;=Entradas!$E$74,"",Observaciones!I592)</f>
        <v>0.36425583422531727</v>
      </c>
      <c r="E592" s="111">
        <f>IF($C592&lt;=Entradas!$E$74,"",Cálculos!AR593)</f>
        <v>0.34765980261781182</v>
      </c>
      <c r="F592" s="79">
        <f>IF($C592&lt;=Entradas!$E$74,"",D592-E592)</f>
        <v>1.6596031607505446E-2</v>
      </c>
      <c r="G592" s="79">
        <f>IF($C592&lt;=Entradas!$E$74,"",D592-AVERAGE(D:D))</f>
        <v>-0.41859578728626068</v>
      </c>
      <c r="H592" s="79">
        <f>IF($C592&lt;=Entradas!$E$74,"",F592^2)</f>
        <v>2.7542826511731979E-4</v>
      </c>
      <c r="I592" s="79">
        <f>IF($C592&lt;=Entradas!$E$74,"",G592^2)</f>
        <v>0.1752224331338044</v>
      </c>
      <c r="J592" s="79">
        <f>IF($C592&lt;=Entradas!$E$74,"",E592-AVERAGE(E:E))</f>
        <v>-0.48324781707876396</v>
      </c>
      <c r="K592" s="79">
        <f>IF($C592&lt;=Entradas!$E$74,"",J592^2)</f>
        <v>0.23352845271139053</v>
      </c>
      <c r="L592" s="79">
        <f>IF($C592&lt;=Entradas!$E$74,"",G592*J592)</f>
        <v>0.20228550044445209</v>
      </c>
      <c r="M592" s="40"/>
    </row>
    <row r="593" spans="2:13" x14ac:dyDescent="0.3">
      <c r="B593" s="39"/>
      <c r="C593" s="75">
        <v>588</v>
      </c>
      <c r="D593" s="111">
        <f>IF($C593&lt;=Entradas!$E$74,"",Observaciones!I593)</f>
        <v>0.36007103413060415</v>
      </c>
      <c r="E593" s="111">
        <f>IF($C593&lt;=Entradas!$E$74,"",Cálculos!AR594)</f>
        <v>0.34373080876689077</v>
      </c>
      <c r="F593" s="79">
        <f>IF($C593&lt;=Entradas!$E$74,"",D593-E593)</f>
        <v>1.6340225363713379E-2</v>
      </c>
      <c r="G593" s="79">
        <f>IF($C593&lt;=Entradas!$E$74,"",D593-AVERAGE(D:D))</f>
        <v>-0.42278058738097379</v>
      </c>
      <c r="H593" s="79">
        <f>IF($C593&lt;=Entradas!$E$74,"",F593^2)</f>
        <v>2.67002964936942E-4</v>
      </c>
      <c r="I593" s="79">
        <f>IF($C593&lt;=Entradas!$E$74,"",G593^2)</f>
        <v>0.17874342506620122</v>
      </c>
      <c r="J593" s="79">
        <f>IF($C593&lt;=Entradas!$E$74,"",E593-AVERAGE(E:E))</f>
        <v>-0.48717681092968501</v>
      </c>
      <c r="K593" s="79">
        <f>IF($C593&lt;=Entradas!$E$74,"",J593^2)</f>
        <v>0.23734124510761806</v>
      </c>
      <c r="L593" s="79">
        <f>IF($C593&lt;=Entradas!$E$74,"",G593*J593)</f>
        <v>0.20596889828324183</v>
      </c>
      <c r="M593" s="40"/>
    </row>
    <row r="594" spans="2:13" x14ac:dyDescent="0.3">
      <c r="B594" s="39"/>
      <c r="C594" s="75">
        <v>589</v>
      </c>
      <c r="D594" s="111">
        <f>IF($C594&lt;=Entradas!$E$74,"",Observaciones!I594)</f>
        <v>0.35603512149977035</v>
      </c>
      <c r="E594" s="111">
        <f>IF($C594&lt;=Entradas!$E$74,"",Cálculos!AR595)</f>
        <v>0.33994747178069817</v>
      </c>
      <c r="F594" s="79">
        <f>IF($C594&lt;=Entradas!$E$74,"",D594-E594)</f>
        <v>1.6087649719072172E-2</v>
      </c>
      <c r="G594" s="79">
        <f>IF($C594&lt;=Entradas!$E$74,"",D594-AVERAGE(D:D))</f>
        <v>-0.4268165000118076</v>
      </c>
      <c r="H594" s="79">
        <f>IF($C594&lt;=Entradas!$E$74,"",F594^2)</f>
        <v>2.5881247348356293E-4</v>
      </c>
      <c r="I594" s="79">
        <f>IF($C594&lt;=Entradas!$E$74,"",G594^2)</f>
        <v>0.18217232468232936</v>
      </c>
      <c r="J594" s="79">
        <f>IF($C594&lt;=Entradas!$E$74,"",E594-AVERAGE(E:E))</f>
        <v>-0.49096014791587761</v>
      </c>
      <c r="K594" s="79">
        <f>IF($C594&lt;=Entradas!$E$74,"",J594^2)</f>
        <v>0.24104186684158041</v>
      </c>
      <c r="L594" s="79">
        <f>IF($C594&lt;=Entradas!$E$74,"",G594*J594)</f>
        <v>0.20954989197873425</v>
      </c>
      <c r="M594" s="40"/>
    </row>
    <row r="595" spans="2:13" x14ac:dyDescent="0.3">
      <c r="B595" s="39"/>
      <c r="C595" s="75">
        <v>590</v>
      </c>
      <c r="D595" s="111">
        <f>IF($C595&lt;=Entradas!$E$74,"",Observaciones!I595)</f>
        <v>0.35342533516556512</v>
      </c>
      <c r="E595" s="111">
        <f>IF($C595&lt;=Entradas!$E$74,"",Cálculos!AR596)</f>
        <v>0.33758648894298671</v>
      </c>
      <c r="F595" s="79">
        <f>IF($C595&lt;=Entradas!$E$74,"",D595-E595)</f>
        <v>1.5838846222578418E-2</v>
      </c>
      <c r="G595" s="79">
        <f>IF($C595&lt;=Entradas!$E$74,"",D595-AVERAGE(D:D))</f>
        <v>-0.42942628634601282</v>
      </c>
      <c r="H595" s="79">
        <f>IF($C595&lt;=Entradas!$E$74,"",F595^2)</f>
        <v>2.5086904966248661E-4</v>
      </c>
      <c r="I595" s="79">
        <f>IF($C595&lt;=Entradas!$E$74,"",G595^2)</f>
        <v>0.18440693540492781</v>
      </c>
      <c r="J595" s="79">
        <f>IF($C595&lt;=Entradas!$E$74,"",E595-AVERAGE(E:E))</f>
        <v>-0.49332113075358908</v>
      </c>
      <c r="K595" s="79">
        <f>IF($C595&lt;=Entradas!$E$74,"",J595^2)</f>
        <v>0.24336573804799974</v>
      </c>
      <c r="L595" s="79">
        <f>IF($C595&lt;=Entradas!$E$74,"",G595*J595)</f>
        <v>0.21184506115552956</v>
      </c>
      <c r="M595" s="40"/>
    </row>
    <row r="596" spans="2:13" x14ac:dyDescent="0.3">
      <c r="B596" s="39"/>
      <c r="C596" s="75">
        <v>591</v>
      </c>
      <c r="D596" s="111">
        <f>IF($C596&lt;=Entradas!$E$74,"",Observaciones!I596)</f>
        <v>0.34836550095916996</v>
      </c>
      <c r="E596" s="111">
        <f>IF($C596&lt;=Entradas!$E$74,"",Cálculos!AR597)</f>
        <v>0.33277164592507297</v>
      </c>
      <c r="F596" s="79">
        <f>IF($C596&lt;=Entradas!$E$74,"",D596-E596)</f>
        <v>1.5593855034096993E-2</v>
      </c>
      <c r="G596" s="79">
        <f>IF($C596&lt;=Entradas!$E$74,"",D596-AVERAGE(D:D))</f>
        <v>-0.43448612055240798</v>
      </c>
      <c r="H596" s="79">
        <f>IF($C596&lt;=Entradas!$E$74,"",F596^2)</f>
        <v>2.4316831482443214E-4</v>
      </c>
      <c r="I596" s="79">
        <f>IF($C596&lt;=Entradas!$E$74,"",G596^2)</f>
        <v>0.18877818895268161</v>
      </c>
      <c r="J596" s="79">
        <f>IF($C596&lt;=Entradas!$E$74,"",E596-AVERAGE(E:E))</f>
        <v>-0.49813597377150282</v>
      </c>
      <c r="K596" s="79">
        <f>IF($C596&lt;=Entradas!$E$74,"",J596^2)</f>
        <v>0.24813944836528334</v>
      </c>
      <c r="L596" s="79">
        <f>IF($C596&lt;=Entradas!$E$74,"",G596*J596)</f>
        <v>0.21643316675157631</v>
      </c>
      <c r="M596" s="40"/>
    </row>
    <row r="597" spans="2:13" x14ac:dyDescent="0.3">
      <c r="B597" s="39"/>
      <c r="C597" s="75">
        <v>592</v>
      </c>
      <c r="D597" s="111">
        <f>IF($C597&lt;=Entradas!$E$74,"",Observaciones!I597)</f>
        <v>0.3442995933948747</v>
      </c>
      <c r="E597" s="111">
        <f>IF($C597&lt;=Entradas!$E$74,"",Cálculos!AR598)</f>
        <v>0.32894695951798419</v>
      </c>
      <c r="F597" s="79">
        <f>IF($C597&lt;=Entradas!$E$74,"",D597-E597)</f>
        <v>1.5352633876890509E-2</v>
      </c>
      <c r="G597" s="79">
        <f>IF($C597&lt;=Entradas!$E$74,"",D597-AVERAGE(D:D))</f>
        <v>-0.43855202811670324</v>
      </c>
      <c r="H597" s="79">
        <f>IF($C597&lt;=Entradas!$E$74,"",F597^2)</f>
        <v>2.3570336695784611E-4</v>
      </c>
      <c r="I597" s="79">
        <f>IF($C597&lt;=Entradas!$E$74,"",G597^2)</f>
        <v>0.19232788136527368</v>
      </c>
      <c r="J597" s="79">
        <f>IF($C597&lt;=Entradas!$E$74,"",E597-AVERAGE(E:E))</f>
        <v>-0.50196066017859153</v>
      </c>
      <c r="K597" s="79">
        <f>IF($C597&lt;=Entradas!$E$74,"",J597^2)</f>
        <v>0.25196450436692747</v>
      </c>
      <c r="L597" s="79">
        <f>IF($C597&lt;=Entradas!$E$74,"",G597*J597)</f>
        <v>0.22013586555612061</v>
      </c>
      <c r="M597" s="40"/>
    </row>
    <row r="598" spans="2:13" x14ac:dyDescent="0.3">
      <c r="B598" s="39"/>
      <c r="C598" s="75">
        <v>593</v>
      </c>
      <c r="D598" s="111">
        <f>IF($C598&lt;=Entradas!$E$74,"",Observaciones!I598)</f>
        <v>0.34043608419363275</v>
      </c>
      <c r="E598" s="111">
        <f>IF($C598&lt;=Entradas!$E$74,"",Cálculos!AR599)</f>
        <v>0.32532095664823979</v>
      </c>
      <c r="F598" s="79">
        <f>IF($C598&lt;=Entradas!$E$74,"",D598-E598)</f>
        <v>1.5115127545392959E-2</v>
      </c>
      <c r="G598" s="79">
        <f>IF($C598&lt;=Entradas!$E$74,"",D598-AVERAGE(D:D))</f>
        <v>-0.4424155373179452</v>
      </c>
      <c r="H598" s="79">
        <f>IF($C598&lt;=Entradas!$E$74,"",F598^2)</f>
        <v>2.2846708071349697E-4</v>
      </c>
      <c r="I598" s="79">
        <f>IF($C598&lt;=Entradas!$E$74,"",G598^2)</f>
        <v>0.19573150766032615</v>
      </c>
      <c r="J598" s="79">
        <f>IF($C598&lt;=Entradas!$E$74,"",E598-AVERAGE(E:E))</f>
        <v>-0.50558666304833599</v>
      </c>
      <c r="K598" s="79">
        <f>IF($C598&lt;=Entradas!$E$74,"",J598^2)</f>
        <v>0.25561787385235163</v>
      </c>
      <c r="L598" s="79">
        <f>IF($C598&lt;=Entradas!$E$74,"",G598*J598)</f>
        <v>0.22367939519331648</v>
      </c>
      <c r="M598" s="40"/>
    </row>
    <row r="599" spans="2:13" x14ac:dyDescent="0.3">
      <c r="B599" s="39"/>
      <c r="C599" s="75">
        <v>594</v>
      </c>
      <c r="D599" s="111">
        <f>IF($C599&lt;=Entradas!$E$74,"",Observaciones!I599)</f>
        <v>0.39599744396811409</v>
      </c>
      <c r="E599" s="111">
        <f>IF($C599&lt;=Entradas!$E$74,"",Cálculos!AR600)</f>
        <v>0.38299365225808968</v>
      </c>
      <c r="F599" s="79">
        <f>IF($C599&lt;=Entradas!$E$74,"",D599-E599)</f>
        <v>1.3003791710024415E-2</v>
      </c>
      <c r="G599" s="79">
        <f>IF($C599&lt;=Entradas!$E$74,"",D599-AVERAGE(D:D))</f>
        <v>-0.38685417754346385</v>
      </c>
      <c r="H599" s="79">
        <f>IF($C599&lt;=Entradas!$E$74,"",F599^2)</f>
        <v>1.6909859883769971E-4</v>
      </c>
      <c r="I599" s="79">
        <f>IF($C599&lt;=Entradas!$E$74,"",G599^2)</f>
        <v>0.14965615468282986</v>
      </c>
      <c r="J599" s="79">
        <f>IF($C599&lt;=Entradas!$E$74,"",E599-AVERAGE(E:E))</f>
        <v>-0.4479139674384861</v>
      </c>
      <c r="K599" s="79">
        <f>IF($C599&lt;=Entradas!$E$74,"",J599^2)</f>
        <v>0.20062692222648518</v>
      </c>
      <c r="L599" s="79">
        <f>IF($C599&lt;=Entradas!$E$74,"",G599*J599)</f>
        <v>0.17327738948364538</v>
      </c>
      <c r="M599" s="40"/>
    </row>
    <row r="600" spans="2:13" x14ac:dyDescent="0.3">
      <c r="B600" s="39"/>
      <c r="C600" s="75">
        <v>595</v>
      </c>
      <c r="D600" s="111">
        <f>IF($C600&lt;=Entradas!$E$74,"",Observaciones!I600)</f>
        <v>0.34274757207488749</v>
      </c>
      <c r="E600" s="111">
        <f>IF($C600&lt;=Entradas!$E$74,"",Cálculos!AR601)</f>
        <v>0.32836733151676017</v>
      </c>
      <c r="F600" s="79">
        <f>IF($C600&lt;=Entradas!$E$74,"",D600-E600)</f>
        <v>1.4380240558127311E-2</v>
      </c>
      <c r="G600" s="79">
        <f>IF($C600&lt;=Entradas!$E$74,"",D600-AVERAGE(D:D))</f>
        <v>-0.44010404943669046</v>
      </c>
      <c r="H600" s="79">
        <f>IF($C600&lt;=Entradas!$E$74,"",F600^2)</f>
        <v>2.0679131850960967E-4</v>
      </c>
      <c r="I600" s="79">
        <f>IF($C600&lt;=Entradas!$E$74,"",G600^2)</f>
        <v>0.19369157433057288</v>
      </c>
      <c r="J600" s="79">
        <f>IF($C600&lt;=Entradas!$E$74,"",E600-AVERAGE(E:E))</f>
        <v>-0.50254028817981555</v>
      </c>
      <c r="K600" s="79">
        <f>IF($C600&lt;=Entradas!$E$74,"",J600^2)</f>
        <v>0.25254674124385207</v>
      </c>
      <c r="L600" s="79">
        <f>IF($C600&lt;=Entradas!$E$74,"",G600*J600)</f>
        <v>0.22117001583301821</v>
      </c>
      <c r="M600" s="40"/>
    </row>
    <row r="601" spans="2:13" x14ac:dyDescent="0.3">
      <c r="B601" s="39"/>
      <c r="C601" s="75">
        <v>596</v>
      </c>
      <c r="D601" s="111">
        <f>IF($C601&lt;=Entradas!$E$74,"",Observaciones!I601)</f>
        <v>0.33083235292176916</v>
      </c>
      <c r="E601" s="111">
        <f>IF($C601&lt;=Entradas!$E$74,"",Cálculos!AR602)</f>
        <v>0.31645295313257266</v>
      </c>
      <c r="F601" s="79">
        <f>IF($C601&lt;=Entradas!$E$74,"",D601-E601)</f>
        <v>1.4379399789196501E-2</v>
      </c>
      <c r="G601" s="79">
        <f>IF($C601&lt;=Entradas!$E$74,"",D601-AVERAGE(D:D))</f>
        <v>-0.45201926858980879</v>
      </c>
      <c r="H601" s="79">
        <f>IF($C601&lt;=Entradas!$E$74,"",F601^2)</f>
        <v>2.0676713829754438E-4</v>
      </c>
      <c r="I601" s="79">
        <f>IF($C601&lt;=Entradas!$E$74,"",G601^2)</f>
        <v>0.20432141917646571</v>
      </c>
      <c r="J601" s="79">
        <f>IF($C601&lt;=Entradas!$E$74,"",E601-AVERAGE(E:E))</f>
        <v>-0.51445466656400307</v>
      </c>
      <c r="K601" s="79">
        <f>IF($C601&lt;=Entradas!$E$74,"",J601^2)</f>
        <v>0.26466360394947958</v>
      </c>
      <c r="L601" s="79">
        <f>IF($C601&lt;=Entradas!$E$74,"",G601*J601)</f>
        <v>0.23254342210287463</v>
      </c>
      <c r="M601" s="40"/>
    </row>
    <row r="602" spans="2:13" x14ac:dyDescent="0.3">
      <c r="B602" s="39"/>
      <c r="C602" s="75">
        <v>597</v>
      </c>
      <c r="D602" s="111">
        <f>IF($C602&lt;=Entradas!$E$74,"",Observaciones!I602)</f>
        <v>0.32581173464129509</v>
      </c>
      <c r="E602" s="111">
        <f>IF($C602&lt;=Entradas!$E$74,"",Cálculos!AR603)</f>
        <v>0.31161806367597622</v>
      </c>
      <c r="F602" s="79">
        <f>IF($C602&lt;=Entradas!$E$74,"",D602-E602)</f>
        <v>1.4193670965318872E-2</v>
      </c>
      <c r="G602" s="79">
        <f>IF($C602&lt;=Entradas!$E$74,"",D602-AVERAGE(D:D))</f>
        <v>-0.45703988687028285</v>
      </c>
      <c r="H602" s="79">
        <f>IF($C602&lt;=Entradas!$E$74,"",F602^2)</f>
        <v>2.0146029547173596E-4</v>
      </c>
      <c r="I602" s="79">
        <f>IF($C602&lt;=Entradas!$E$74,"",G602^2)</f>
        <v>0.20888545819040094</v>
      </c>
      <c r="J602" s="79">
        <f>IF($C602&lt;=Entradas!$E$74,"",E602-AVERAGE(E:E))</f>
        <v>-0.51928955602059956</v>
      </c>
      <c r="K602" s="79">
        <f>IF($C602&lt;=Entradas!$E$74,"",J602^2)</f>
        <v>0.2696616429920714</v>
      </c>
      <c r="L602" s="79">
        <f>IF($C602&lt;=Entradas!$E$74,"",G602*J602)</f>
        <v>0.23733603993657423</v>
      </c>
      <c r="M602" s="40"/>
    </row>
    <row r="603" spans="2:13" x14ac:dyDescent="0.3">
      <c r="B603" s="39"/>
      <c r="C603" s="75">
        <v>598</v>
      </c>
      <c r="D603" s="111">
        <f>IF($C603&lt;=Entradas!$E$74,"",Observaciones!I603)</f>
        <v>0.3219704282542864</v>
      </c>
      <c r="E603" s="111">
        <f>IF($C603&lt;=Entradas!$E$74,"",Cálculos!AR604)</f>
        <v>0.30799030660915366</v>
      </c>
      <c r="F603" s="79">
        <f>IF($C603&lt;=Entradas!$E$74,"",D603-E603)</f>
        <v>1.3980121645132737E-2</v>
      </c>
      <c r="G603" s="79">
        <f>IF($C603&lt;=Entradas!$E$74,"",D603-AVERAGE(D:D))</f>
        <v>-0.46088119325729154</v>
      </c>
      <c r="H603" s="79">
        <f>IF($C603&lt;=Entradas!$E$74,"",F603^2)</f>
        <v>1.9544380121270887E-4</v>
      </c>
      <c r="I603" s="79">
        <f>IF($C603&lt;=Entradas!$E$74,"",G603^2)</f>
        <v>0.21241147429826493</v>
      </c>
      <c r="J603" s="79">
        <f>IF($C603&lt;=Entradas!$E$74,"",E603-AVERAGE(E:E))</f>
        <v>-0.52291731308742206</v>
      </c>
      <c r="K603" s="79">
        <f>IF($C603&lt;=Entradas!$E$74,"",J603^2)</f>
        <v>0.27344251632656902</v>
      </c>
      <c r="L603" s="79">
        <f>IF($C603&lt;=Entradas!$E$74,"",G603*J603)</f>
        <v>0.24100275523062781</v>
      </c>
      <c r="M603" s="40"/>
    </row>
    <row r="604" spans="2:13" x14ac:dyDescent="0.3">
      <c r="B604" s="39"/>
      <c r="C604" s="75">
        <v>599</v>
      </c>
      <c r="D604" s="111">
        <f>IF($C604&lt;=Entradas!$E$74,"",Observaciones!I604)</f>
        <v>0.31835963200079653</v>
      </c>
      <c r="E604" s="111">
        <f>IF($C604&lt;=Entradas!$E$74,"",Cálculos!AR605)</f>
        <v>0.30459486088130067</v>
      </c>
      <c r="F604" s="79">
        <f>IF($C604&lt;=Entradas!$E$74,"",D604-E604)</f>
        <v>1.3764771119495867E-2</v>
      </c>
      <c r="G604" s="79">
        <f>IF($C604&lt;=Entradas!$E$74,"",D604-AVERAGE(D:D))</f>
        <v>-0.46449198951078141</v>
      </c>
      <c r="H604" s="79">
        <f>IF($C604&lt;=Entradas!$E$74,"",F604^2)</f>
        <v>1.8946892397210749E-4</v>
      </c>
      <c r="I604" s="79">
        <f>IF($C604&lt;=Entradas!$E$74,"",G604^2)</f>
        <v>0.21575280831968388</v>
      </c>
      <c r="J604" s="79">
        <f>IF($C604&lt;=Entradas!$E$74,"",E604-AVERAGE(E:E))</f>
        <v>-0.52631275881527517</v>
      </c>
      <c r="K604" s="79">
        <f>IF($C604&lt;=Entradas!$E$74,"",J604^2)</f>
        <v>0.27700512009174599</v>
      </c>
      <c r="L604" s="79">
        <f>IF($C604&lt;=Entradas!$E$74,"",G604*J604)</f>
        <v>0.24446806044701522</v>
      </c>
      <c r="M604" s="40"/>
    </row>
    <row r="605" spans="2:13" x14ac:dyDescent="0.3">
      <c r="B605" s="39"/>
      <c r="C605" s="75">
        <v>600</v>
      </c>
      <c r="D605" s="111">
        <f>IF($C605&lt;=Entradas!$E$74,"",Observaciones!I605)</f>
        <v>0.31482148295479162</v>
      </c>
      <c r="E605" s="111">
        <f>IF($C605&lt;=Entradas!$E$74,"",Cálculos!AR606)</f>
        <v>0.30126958927044417</v>
      </c>
      <c r="F605" s="79">
        <f>IF($C605&lt;=Entradas!$E$74,"",D605-E605)</f>
        <v>1.3551893684347449E-2</v>
      </c>
      <c r="G605" s="79">
        <f>IF($C605&lt;=Entradas!$E$74,"",D605-AVERAGE(D:D))</f>
        <v>-0.46803013855678632</v>
      </c>
      <c r="H605" s="79">
        <f>IF($C605&lt;=Entradas!$E$74,"",F605^2)</f>
        <v>1.8365382243185627E-4</v>
      </c>
      <c r="I605" s="79">
        <f>IF($C605&lt;=Entradas!$E$74,"",G605^2)</f>
        <v>0.21905221059748461</v>
      </c>
      <c r="J605" s="79">
        <f>IF($C605&lt;=Entradas!$E$74,"",E605-AVERAGE(E:E))</f>
        <v>-0.52963803042613167</v>
      </c>
      <c r="K605" s="79">
        <f>IF($C605&lt;=Entradas!$E$74,"",J605^2)</f>
        <v>0.28051644327367198</v>
      </c>
      <c r="L605" s="79">
        <f>IF($C605&lt;=Entradas!$E$74,"",G605*J605)</f>
        <v>0.24788656076528581</v>
      </c>
      <c r="M605" s="40"/>
    </row>
    <row r="606" spans="2:13" x14ac:dyDescent="0.3">
      <c r="B606" s="39"/>
      <c r="C606" s="75">
        <v>601</v>
      </c>
      <c r="D606" s="111">
        <f>IF($C606&lt;=Entradas!$E$74,"",Observaciones!I606)</f>
        <v>0.31132936904721575</v>
      </c>
      <c r="E606" s="111">
        <f>IF($C606&lt;=Entradas!$E$74,"",Cálculos!AR607)</f>
        <v>0.2979872130329857</v>
      </c>
      <c r="F606" s="79">
        <f>IF($C606&lt;=Entradas!$E$74,"",D606-E606)</f>
        <v>1.3342156014230055E-2</v>
      </c>
      <c r="G606" s="79">
        <f>IF($C606&lt;=Entradas!$E$74,"",D606-AVERAGE(D:D))</f>
        <v>-0.47152225246436219</v>
      </c>
      <c r="H606" s="79">
        <f>IF($C606&lt;=Entradas!$E$74,"",F606^2)</f>
        <v>1.7801312710805523E-4</v>
      </c>
      <c r="I606" s="79">
        <f>IF($C606&lt;=Entradas!$E$74,"",G606^2)</f>
        <v>0.2223332345690657</v>
      </c>
      <c r="J606" s="79">
        <f>IF($C606&lt;=Entradas!$E$74,"",E606-AVERAGE(E:E))</f>
        <v>-0.53292040666359008</v>
      </c>
      <c r="K606" s="79">
        <f>IF($C606&lt;=Entradas!$E$74,"",J606^2)</f>
        <v>0.28400415983848626</v>
      </c>
      <c r="L606" s="79">
        <f>IF($C606&lt;=Entradas!$E$74,"",G606*J606)</f>
        <v>0.25128383053423992</v>
      </c>
      <c r="M606" s="40"/>
    </row>
    <row r="607" spans="2:13" x14ac:dyDescent="0.3">
      <c r="B607" s="39"/>
      <c r="C607" s="75">
        <v>602</v>
      </c>
      <c r="D607" s="111">
        <f>IF($C607&lt;=Entradas!$E$74,"",Observaciones!I607)</f>
        <v>0.30787846279345032</v>
      </c>
      <c r="E607" s="111">
        <f>IF($C607&lt;=Entradas!$E$74,"",Cálculos!AR608)</f>
        <v>0.29474283599214196</v>
      </c>
      <c r="F607" s="79">
        <f>IF($C607&lt;=Entradas!$E$74,"",D607-E607)</f>
        <v>1.3135626801308364E-2</v>
      </c>
      <c r="G607" s="79">
        <f>IF($C607&lt;=Entradas!$E$74,"",D607-AVERAGE(D:D))</f>
        <v>-0.47497315871812762</v>
      </c>
      <c r="H607" s="79">
        <f>IF($C607&lt;=Entradas!$E$74,"",F607^2)</f>
        <v>1.7254469146325062E-4</v>
      </c>
      <c r="I607" s="79">
        <f>IF($C607&lt;=Entradas!$E$74,"",G607^2)</f>
        <v>0.22559950150267566</v>
      </c>
      <c r="J607" s="79">
        <f>IF($C607&lt;=Entradas!$E$74,"",E607-AVERAGE(E:E))</f>
        <v>-0.53616478370443388</v>
      </c>
      <c r="K607" s="79">
        <f>IF($C607&lt;=Entradas!$E$74,"",J607^2)</f>
        <v>0.28747267528482234</v>
      </c>
      <c r="L607" s="79">
        <f>IF($C607&lt;=Entradas!$E$74,"",G607*J607)</f>
        <v>0.25466388090951664</v>
      </c>
      <c r="M607" s="40"/>
    </row>
    <row r="608" spans="2:13" x14ac:dyDescent="0.3">
      <c r="B608" s="39"/>
      <c r="C608" s="75">
        <v>603</v>
      </c>
      <c r="D608" s="111">
        <f>IF($C608&lt;=Entradas!$E$74,"",Observaciones!I608)</f>
        <v>0.3044675567914828</v>
      </c>
      <c r="E608" s="111">
        <f>IF($C608&lt;=Entradas!$E$74,"",Cálculos!AR609)</f>
        <v>0.29153528063766576</v>
      </c>
      <c r="F608" s="79">
        <f>IF($C608&lt;=Entradas!$E$74,"",D608-E608)</f>
        <v>1.2932276153817035E-2</v>
      </c>
      <c r="G608" s="79">
        <f>IF($C608&lt;=Entradas!$E$74,"",D608-AVERAGE(D:D))</f>
        <v>-0.47838406472009515</v>
      </c>
      <c r="H608" s="79">
        <f>IF($C608&lt;=Entradas!$E$74,"",F608^2)</f>
        <v>1.6724376651858471E-4</v>
      </c>
      <c r="I608" s="79">
        <f>IF($C608&lt;=Entradas!$E$74,"",G608^2)</f>
        <v>0.22885131337812017</v>
      </c>
      <c r="J608" s="79">
        <f>IF($C608&lt;=Entradas!$E$74,"",E608-AVERAGE(E:E))</f>
        <v>-0.53937233905891002</v>
      </c>
      <c r="K608" s="79">
        <f>IF($C608&lt;=Entradas!$E$74,"",J608^2)</f>
        <v>0.2909225201418798</v>
      </c>
      <c r="L608" s="79">
        <f>IF($C608&lt;=Entradas!$E$74,"",G608*J608)</f>
        <v>0.25802713195658672</v>
      </c>
      <c r="M608" s="40"/>
    </row>
    <row r="609" spans="2:13" x14ac:dyDescent="0.3">
      <c r="B609" s="39"/>
      <c r="C609" s="75">
        <v>604</v>
      </c>
      <c r="D609" s="111">
        <f>IF($C609&lt;=Entradas!$E$74,"",Observaciones!I609)</f>
        <v>0.30109604950170304</v>
      </c>
      <c r="E609" s="111">
        <f>IF($C609&lt;=Entradas!$E$74,"",Cálculos!AR610)</f>
        <v>0.28836399104714783</v>
      </c>
      <c r="F609" s="79">
        <f>IF($C609&lt;=Entradas!$E$74,"",D609-E609)</f>
        <v>1.2732058454555217E-2</v>
      </c>
      <c r="G609" s="79">
        <f>IF($C609&lt;=Entradas!$E$74,"",D609-AVERAGE(D:D))</f>
        <v>-0.4817555720098749</v>
      </c>
      <c r="H609" s="79">
        <f>IF($C609&lt;=Entradas!$E$74,"",F609^2)</f>
        <v>1.6210531249021099E-4</v>
      </c>
      <c r="I609" s="79">
        <f>IF($C609&lt;=Entradas!$E$74,"",G609^2)</f>
        <v>0.23208843116256175</v>
      </c>
      <c r="J609" s="79">
        <f>IF($C609&lt;=Entradas!$E$74,"",E609-AVERAGE(E:E))</f>
        <v>-0.54254362864942796</v>
      </c>
      <c r="K609" s="79">
        <f>IF($C609&lt;=Entradas!$E$74,"",J609^2)</f>
        <v>0.29435358898808839</v>
      </c>
      <c r="L609" s="79">
        <f>IF($C609&lt;=Entradas!$E$74,"",G609*J609)</f>
        <v>0.26137341616031834</v>
      </c>
      <c r="M609" s="40"/>
    </row>
    <row r="610" spans="2:13" x14ac:dyDescent="0.3">
      <c r="B610" s="39"/>
      <c r="C610" s="75">
        <v>605</v>
      </c>
      <c r="D610" s="111">
        <f>IF($C610&lt;=Entradas!$E$74,"",Observaciones!I610)</f>
        <v>0.29776344500977348</v>
      </c>
      <c r="E610" s="111">
        <f>IF($C610&lt;=Entradas!$E$74,"",Cálculos!AR611)</f>
        <v>0.28522851890935269</v>
      </c>
      <c r="F610" s="79">
        <f>IF($C610&lt;=Entradas!$E$74,"",D610-E610)</f>
        <v>1.2534926100420785E-2</v>
      </c>
      <c r="G610" s="79">
        <f>IF($C610&lt;=Entradas!$E$74,"",D610-AVERAGE(D:D))</f>
        <v>-0.48508817650180447</v>
      </c>
      <c r="H610" s="79">
        <f>IF($C610&lt;=Entradas!$E$74,"",F610^2)</f>
        <v>1.5712437234301021E-4</v>
      </c>
      <c r="I610" s="79">
        <f>IF($C610&lt;=Entradas!$E$74,"",G610^2)</f>
        <v>0.23531053898184581</v>
      </c>
      <c r="J610" s="79">
        <f>IF($C610&lt;=Entradas!$E$74,"",E610-AVERAGE(E:E))</f>
        <v>-0.54567910078722304</v>
      </c>
      <c r="K610" s="79">
        <f>IF($C610&lt;=Entradas!$E$74,"",J610^2)</f>
        <v>0.2977656810359523</v>
      </c>
      <c r="L610" s="79">
        <f>IF($C610&lt;=Entradas!$E$74,"",G610*J610)</f>
        <v>0.26470247995601842</v>
      </c>
      <c r="M610" s="40"/>
    </row>
    <row r="611" spans="2:13" x14ac:dyDescent="0.3">
      <c r="B611" s="39"/>
      <c r="C611" s="75">
        <v>606</v>
      </c>
      <c r="D611" s="111">
        <f>IF($C611&lt;=Entradas!$E$74,"",Observaciones!I611)</f>
        <v>0.29446926995156664</v>
      </c>
      <c r="E611" s="111">
        <f>IF($C611&lt;=Entradas!$E$74,"",Cálculos!AR612)</f>
        <v>0.28212843817881861</v>
      </c>
      <c r="F611" s="79">
        <f>IF($C611&lt;=Entradas!$E$74,"",D611-E611)</f>
        <v>1.2340831772748029E-2</v>
      </c>
      <c r="G611" s="79">
        <f>IF($C611&lt;=Entradas!$E$74,"",D611-AVERAGE(D:D))</f>
        <v>-0.48838235156001131</v>
      </c>
      <c r="H611" s="79">
        <f>IF($C611&lt;=Entradas!$E$74,"",F611^2)</f>
        <v>1.5229612884326725E-4</v>
      </c>
      <c r="I611" s="79">
        <f>IF($C611&lt;=Entradas!$E$74,"",G611^2)</f>
        <v>0.23851732131528647</v>
      </c>
      <c r="J611" s="79">
        <f>IF($C611&lt;=Entradas!$E$74,"",E611-AVERAGE(E:E))</f>
        <v>-0.54877918151775718</v>
      </c>
      <c r="K611" s="79">
        <f>IF($C611&lt;=Entradas!$E$74,"",J611^2)</f>
        <v>0.3011585900672995</v>
      </c>
      <c r="L611" s="79">
        <f>IF($C611&lt;=Entradas!$E$74,"",G611*J611)</f>
        <v>0.26801406715682052</v>
      </c>
      <c r="M611" s="40"/>
    </row>
    <row r="612" spans="2:13" x14ac:dyDescent="0.3">
      <c r="B612" s="39"/>
      <c r="C612" s="75">
        <v>607</v>
      </c>
      <c r="D612" s="111">
        <f>IF($C612&lt;=Entradas!$E$74,"",Observaciones!I612)</f>
        <v>0.29121305966137612</v>
      </c>
      <c r="E612" s="111">
        <f>IF($C612&lt;=Entradas!$E$74,"",Cálculos!AR613)</f>
        <v>0.27906333085674168</v>
      </c>
      <c r="F612" s="79">
        <f>IF($C612&lt;=Entradas!$E$74,"",D612-E612)</f>
        <v>1.2149728804634441E-2</v>
      </c>
      <c r="G612" s="79">
        <f>IF($C612&lt;=Entradas!$E$74,"",D612-AVERAGE(D:D))</f>
        <v>-0.49163856185020183</v>
      </c>
      <c r="H612" s="79">
        <f>IF($C612&lt;=Entradas!$E$74,"",F612^2)</f>
        <v>1.4761591002616383E-4</v>
      </c>
      <c r="I612" s="79">
        <f>IF($C612&lt;=Entradas!$E$74,"",G612^2)</f>
        <v>0.24170847549813473</v>
      </c>
      <c r="J612" s="79">
        <f>IF($C612&lt;=Entradas!$E$74,"",E612-AVERAGE(E:E))</f>
        <v>-0.55184428883983405</v>
      </c>
      <c r="K612" s="79">
        <f>IF($C612&lt;=Entradas!$E$74,"",J612^2)</f>
        <v>0.30453211912514222</v>
      </c>
      <c r="L612" s="79">
        <f>IF($C612&lt;=Entradas!$E$74,"",G612*J612)</f>
        <v>0.27130793253046337</v>
      </c>
      <c r="M612" s="40"/>
    </row>
    <row r="613" spans="2:13" x14ac:dyDescent="0.3">
      <c r="B613" s="39"/>
      <c r="C613" s="75">
        <v>608</v>
      </c>
      <c r="D613" s="111">
        <f>IF($C613&lt;=Entradas!$E$74,"",Observaciones!I613)</f>
        <v>0.287994355807701</v>
      </c>
      <c r="E613" s="111">
        <f>IF($C613&lt;=Entradas!$E$74,"",Cálculos!AR614)</f>
        <v>0.2760327845750693</v>
      </c>
      <c r="F613" s="79">
        <f>IF($C613&lt;=Entradas!$E$74,"",D613-E613)</f>
        <v>1.1961571232631696E-2</v>
      </c>
      <c r="G613" s="79">
        <f>IF($C613&lt;=Entradas!$E$74,"",D613-AVERAGE(D:D))</f>
        <v>-0.49485726570387695</v>
      </c>
      <c r="H613" s="79">
        <f>IF($C613&lt;=Entradas!$E$74,"",F613^2)</f>
        <v>1.4307918635332215E-4</v>
      </c>
      <c r="I613" s="79">
        <f>IF($C613&lt;=Entradas!$E$74,"",G613^2)</f>
        <v>0.24488371341991746</v>
      </c>
      <c r="J613" s="79">
        <f>IF($C613&lt;=Entradas!$E$74,"",E613-AVERAGE(E:E))</f>
        <v>-0.55487483512150648</v>
      </c>
      <c r="K613" s="79">
        <f>IF($C613&lt;=Entradas!$E$74,"",J613^2)</f>
        <v>0.307886082651119</v>
      </c>
      <c r="L613" s="79">
        <f>IF($C613&lt;=Entradas!$E$74,"",G613*J613)</f>
        <v>0.27458384371611827</v>
      </c>
      <c r="M613" s="40"/>
    </row>
    <row r="614" spans="2:13" x14ac:dyDescent="0.3">
      <c r="B614" s="39"/>
      <c r="C614" s="75">
        <v>609</v>
      </c>
      <c r="D614" s="111">
        <f>IF($C614&lt;=Entradas!$E$74,"",Observaciones!I614)</f>
        <v>0.284812705936142</v>
      </c>
      <c r="E614" s="111">
        <f>IF($C614&lt;=Entradas!$E$74,"",Cálculos!AR615)</f>
        <v>0.27303639213993719</v>
      </c>
      <c r="F614" s="79">
        <f>IF($C614&lt;=Entradas!$E$74,"",D614-E614)</f>
        <v>1.1776313796204807E-2</v>
      </c>
      <c r="G614" s="79">
        <f>IF($C614&lt;=Entradas!$E$74,"",D614-AVERAGE(D:D))</f>
        <v>-0.49803891557543595</v>
      </c>
      <c r="H614" s="79">
        <f>IF($C614&lt;=Entradas!$E$74,"",F614^2)</f>
        <v>1.3868156662668368E-4</v>
      </c>
      <c r="I614" s="79">
        <f>IF($C614&lt;=Entradas!$E$74,"",G614^2)</f>
        <v>0.24804276142755621</v>
      </c>
      <c r="J614" s="79">
        <f>IF($C614&lt;=Entradas!$E$74,"",E614-AVERAGE(E:E))</f>
        <v>-0.55787122755663865</v>
      </c>
      <c r="K614" s="79">
        <f>IF($C614&lt;=Entradas!$E$74,"",J614^2)</f>
        <v>0.31122030653555088</v>
      </c>
      <c r="L614" s="79">
        <f>IF($C614&lt;=Entradas!$E$74,"",G614*J614)</f>
        <v>0.27784158120304558</v>
      </c>
      <c r="M614" s="40"/>
    </row>
    <row r="615" spans="2:13" x14ac:dyDescent="0.3">
      <c r="B615" s="39"/>
      <c r="C615" s="75">
        <v>610</v>
      </c>
      <c r="D615" s="111">
        <f>IF($C615&lt;=Entradas!$E$74,"",Observaciones!I615)</f>
        <v>0.28166766332964843</v>
      </c>
      <c r="E615" s="111">
        <f>IF($C615&lt;=Entradas!$E$74,"",Cálculos!AR616)</f>
        <v>0.27007375140098622</v>
      </c>
      <c r="F615" s="79">
        <f>IF($C615&lt;=Entradas!$E$74,"",D615-E615)</f>
        <v>1.1593911928662215E-2</v>
      </c>
      <c r="G615" s="79">
        <f>IF($C615&lt;=Entradas!$E$74,"",D615-AVERAGE(D:D))</f>
        <v>-0.50118395818192951</v>
      </c>
      <c r="H615" s="79">
        <f>IF($C615&lt;=Entradas!$E$74,"",F615^2)</f>
        <v>1.3441879380957601E-4</v>
      </c>
      <c r="I615" s="79">
        <f>IF($C615&lt;=Entradas!$E$74,"",G615^2)</f>
        <v>0.25118535993890606</v>
      </c>
      <c r="J615" s="79">
        <f>IF($C615&lt;=Entradas!$E$74,"",E615-AVERAGE(E:E))</f>
        <v>-0.56083386829558957</v>
      </c>
      <c r="K615" s="79">
        <f>IF($C615&lt;=Entradas!$E$74,"",J615^2)</f>
        <v>0.31453462782739472</v>
      </c>
      <c r="L615" s="79">
        <f>IF($C615&lt;=Entradas!$E$74,"",G615*J615)</f>
        <v>0.2810809379948665</v>
      </c>
      <c r="M615" s="40"/>
    </row>
    <row r="616" spans="2:13" x14ac:dyDescent="0.3">
      <c r="B616" s="39"/>
      <c r="C616" s="75">
        <v>611</v>
      </c>
      <c r="D616" s="111">
        <f>IF($C616&lt;=Entradas!$E$74,"",Observaciones!I616)</f>
        <v>0.27855878692230485</v>
      </c>
      <c r="E616" s="111">
        <f>IF($C616&lt;=Entradas!$E$74,"",Cálculos!AR617)</f>
        <v>0.26714446517549534</v>
      </c>
      <c r="F616" s="79">
        <f>IF($C616&lt;=Entradas!$E$74,"",D616-E616)</f>
        <v>1.1414321746809508E-2</v>
      </c>
      <c r="G616" s="79">
        <f>IF($C616&lt;=Entradas!$E$74,"",D616-AVERAGE(D:D))</f>
        <v>-0.5042928345892731</v>
      </c>
      <c r="H616" s="79">
        <f>IF($C616&lt;=Entradas!$E$74,"",F616^2)</f>
        <v>1.3028674093968848E-4</v>
      </c>
      <c r="I616" s="79">
        <f>IF($C616&lt;=Entradas!$E$74,"",G616^2)</f>
        <v>0.25431126301808393</v>
      </c>
      <c r="J616" s="79">
        <f>IF($C616&lt;=Entradas!$E$74,"",E616-AVERAGE(E:E))</f>
        <v>-0.56376315452108039</v>
      </c>
      <c r="K616" s="79">
        <f>IF($C616&lt;=Entradas!$E$74,"",J616^2)</f>
        <v>0.31782889439555956</v>
      </c>
      <c r="L616" s="79">
        <f>IF($C616&lt;=Entradas!$E$74,"",G616*J616)</f>
        <v>0.28430171923042602</v>
      </c>
      <c r="M616" s="40"/>
    </row>
    <row r="617" spans="2:13" x14ac:dyDescent="0.3">
      <c r="B617" s="39"/>
      <c r="C617" s="75">
        <v>612</v>
      </c>
      <c r="D617" s="111">
        <f>IF($C617&lt;=Entradas!$E$74,"",Observaciones!I617)</f>
        <v>0.27548564122286878</v>
      </c>
      <c r="E617" s="111">
        <f>IF($C617&lt;=Entradas!$E$74,"",Cálculos!AR618)</f>
        <v>0.26424814118234391</v>
      </c>
      <c r="F617" s="79">
        <f>IF($C617&lt;=Entradas!$E$74,"",D617-E617)</f>
        <v>1.1237500040524873E-2</v>
      </c>
      <c r="G617" s="79">
        <f>IF($C617&lt;=Entradas!$E$74,"",D617-AVERAGE(D:D))</f>
        <v>-0.50736598028870916</v>
      </c>
      <c r="H617" s="79">
        <f>IF($C617&lt;=Entradas!$E$74,"",F617^2)</f>
        <v>1.2628140716079651E-4</v>
      </c>
      <c r="I617" s="79">
        <f>IF($C617&lt;=Entradas!$E$74,"",G617^2)</f>
        <v>0.25742023795432284</v>
      </c>
      <c r="J617" s="79">
        <f>IF($C617&lt;=Entradas!$E$74,"",E617-AVERAGE(E:E))</f>
        <v>-0.56665947851423182</v>
      </c>
      <c r="K617" s="79">
        <f>IF($C617&lt;=Entradas!$E$74,"",J617^2)</f>
        <v>0.32110296459002113</v>
      </c>
      <c r="L617" s="79">
        <f>IF($C617&lt;=Entradas!$E$74,"",G617*J617)</f>
        <v>0.28750374180626198</v>
      </c>
      <c r="M617" s="40"/>
    </row>
    <row r="618" spans="2:13" x14ac:dyDescent="0.3">
      <c r="B618" s="39"/>
      <c r="C618" s="75">
        <v>613</v>
      </c>
      <c r="D618" s="111">
        <f>IF($C618&lt;=Entradas!$E$74,"",Observaciones!I618)</f>
        <v>0.27244779624078225</v>
      </c>
      <c r="E618" s="111">
        <f>IF($C618&lt;=Entradas!$E$74,"",Cálculos!AR619)</f>
        <v>0.26138439197832575</v>
      </c>
      <c r="F618" s="79">
        <f>IF($C618&lt;=Entradas!$E$74,"",D618-E618)</f>
        <v>1.10634042624565E-2</v>
      </c>
      <c r="G618" s="79">
        <f>IF($C618&lt;=Entradas!$E$74,"",D618-AVERAGE(D:D))</f>
        <v>-0.51040382527079564</v>
      </c>
      <c r="H618" s="79">
        <f>IF($C618&lt;=Entradas!$E$74,"",F618^2)</f>
        <v>1.2239891387454065E-4</v>
      </c>
      <c r="I618" s="79">
        <f>IF($C618&lt;=Entradas!$E$74,"",G618^2)</f>
        <v>0.26051206485106088</v>
      </c>
      <c r="J618" s="79">
        <f>IF($C618&lt;=Entradas!$E$74,"",E618-AVERAGE(E:E))</f>
        <v>-0.56952322771825004</v>
      </c>
      <c r="K618" s="79">
        <f>IF($C618&lt;=Entradas!$E$74,"",J618^2)</f>
        <v>0.32435670691061369</v>
      </c>
      <c r="L618" s="79">
        <f>IF($C618&lt;=Entradas!$E$74,"",G618*J618)</f>
        <v>0.29068683400796524</v>
      </c>
      <c r="M618" s="40"/>
    </row>
    <row r="619" spans="2:13" x14ac:dyDescent="0.3">
      <c r="B619" s="39"/>
      <c r="C619" s="75">
        <v>614</v>
      </c>
      <c r="D619" s="111">
        <f>IF($C619&lt;=Entradas!$E$74,"",Observaciones!I619)</f>
        <v>0.26944482741343478</v>
      </c>
      <c r="E619" s="111">
        <f>IF($C619&lt;=Entradas!$E$74,"",Cálculos!AR620)</f>
        <v>0.25855283489556452</v>
      </c>
      <c r="F619" s="79">
        <f>IF($C619&lt;=Entradas!$E$74,"",D619-E619)</f>
        <v>1.0891992517870264E-2</v>
      </c>
      <c r="G619" s="79">
        <f>IF($C619&lt;=Entradas!$E$74,"",D619-AVERAGE(D:D))</f>
        <v>-0.51340679409814316</v>
      </c>
      <c r="H619" s="79">
        <f>IF($C619&lt;=Entradas!$E$74,"",F619^2)</f>
        <v>1.1863550100934181E-4</v>
      </c>
      <c r="I619" s="79">
        <f>IF($C619&lt;=Entradas!$E$74,"",G619^2)</f>
        <v>0.26358653622613315</v>
      </c>
      <c r="J619" s="79">
        <f>IF($C619&lt;=Entradas!$E$74,"",E619-AVERAGE(E:E))</f>
        <v>-0.57235478480101132</v>
      </c>
      <c r="K619" s="79">
        <f>IF($C619&lt;=Entradas!$E$74,"",J619^2)</f>
        <v>0.327589999684612</v>
      </c>
      <c r="L619" s="79">
        <f>IF($C619&lt;=Entradas!$E$74,"",G619*J619)</f>
        <v>0.29385083515141985</v>
      </c>
      <c r="M619" s="40"/>
    </row>
    <row r="620" spans="2:13" x14ac:dyDescent="0.3">
      <c r="B620" s="39"/>
      <c r="C620" s="75">
        <v>615</v>
      </c>
      <c r="D620" s="111">
        <f>IF($C620&lt;=Entradas!$E$74,"",Observaciones!I620)</f>
        <v>0.26647631553446643</v>
      </c>
      <c r="E620" s="111">
        <f>IF($C620&lt;=Entradas!$E$74,"",Cálculos!AR621)</f>
        <v>0.25575309197981388</v>
      </c>
      <c r="F620" s="79">
        <f>IF($C620&lt;=Entradas!$E$74,"",D620-E620)</f>
        <v>1.072322355465255E-2</v>
      </c>
      <c r="G620" s="79">
        <f>IF($C620&lt;=Entradas!$E$74,"",D620-AVERAGE(D:D))</f>
        <v>-0.51637530597711145</v>
      </c>
      <c r="H620" s="79">
        <f>IF($C620&lt;=Entradas!$E$74,"",F620^2)</f>
        <v>1.1498752340305527E-4</v>
      </c>
      <c r="I620" s="79">
        <f>IF($C620&lt;=Entradas!$E$74,"",G620^2)</f>
        <v>0.26664345662295547</v>
      </c>
      <c r="J620" s="79">
        <f>IF($C620&lt;=Entradas!$E$74,"",E620-AVERAGE(E:E))</f>
        <v>-0.5751545277167619</v>
      </c>
      <c r="K620" s="79">
        <f>IF($C620&lt;=Entradas!$E$74,"",J620^2)</f>
        <v>0.33080273075309141</v>
      </c>
      <c r="L620" s="79">
        <f>IF($C620&lt;=Entradas!$E$74,"",G620*J620)</f>
        <v>0.29699559523386393</v>
      </c>
      <c r="M620" s="40"/>
    </row>
    <row r="621" spans="2:13" x14ac:dyDescent="0.3">
      <c r="B621" s="39"/>
      <c r="C621" s="75">
        <v>616</v>
      </c>
      <c r="D621" s="111">
        <f>IF($C621&lt;=Entradas!$E$74,"",Observaciones!I621)</f>
        <v>0.26354184668306141</v>
      </c>
      <c r="E621" s="111">
        <f>IF($C621&lt;=Entradas!$E$74,"",Cálculos!AR622)</f>
        <v>0.25298478992959633</v>
      </c>
      <c r="F621" s="79">
        <f>IF($C621&lt;=Entradas!$E$74,"",D621-E621)</f>
        <v>1.0557056753465077E-2</v>
      </c>
      <c r="G621" s="79">
        <f>IF($C621&lt;=Entradas!$E$74,"",D621-AVERAGE(D:D))</f>
        <v>-0.51930977482851648</v>
      </c>
      <c r="H621" s="79">
        <f>IF($C621&lt;=Entradas!$E$74,"",F621^2)</f>
        <v>1.114514472958826E-4</v>
      </c>
      <c r="I621" s="79">
        <f>IF($C621&lt;=Entradas!$E$74,"",G621^2)</f>
        <v>0.26968264223244448</v>
      </c>
      <c r="J621" s="79">
        <f>IF($C621&lt;=Entradas!$E$74,"",E621-AVERAGE(E:E))</f>
        <v>-0.5779228297669794</v>
      </c>
      <c r="K621" s="79">
        <f>IF($C621&lt;=Entradas!$E$74,"",J621^2)</f>
        <v>0.33399479716587305</v>
      </c>
      <c r="L621" s="79">
        <f>IF($C621&lt;=Entradas!$E$74,"",G621*J621)</f>
        <v>0.30012097459454912</v>
      </c>
      <c r="M621" s="40"/>
    </row>
    <row r="622" spans="2:13" x14ac:dyDescent="0.3">
      <c r="B622" s="39"/>
      <c r="C622" s="75">
        <v>617</v>
      </c>
      <c r="D622" s="111">
        <f>IF($C622&lt;=Entradas!$E$74,"",Observaciones!I622)</f>
        <v>0.2606410121542132</v>
      </c>
      <c r="E622" s="111">
        <f>IF($C622&lt;=Entradas!$E$74,"",Cálculos!AR623)</f>
        <v>0.25024756003616205</v>
      </c>
      <c r="F622" s="79">
        <f>IF($C622&lt;=Entradas!$E$74,"",D622-E622)</f>
        <v>1.039345211805115E-2</v>
      </c>
      <c r="G622" s="79">
        <f>IF($C622&lt;=Entradas!$E$74,"",D622-AVERAGE(D:D))</f>
        <v>-0.52221060935736474</v>
      </c>
      <c r="H622" s="79">
        <f>IF($C622&lt;=Entradas!$E$74,"",F622^2)</f>
        <v>1.0802384693022192E-4</v>
      </c>
      <c r="I622" s="79">
        <f>IF($C622&lt;=Entradas!$E$74,"",G622^2)</f>
        <v>0.27270392052539022</v>
      </c>
      <c r="J622" s="79">
        <f>IF($C622&lt;=Entradas!$E$74,"",E622-AVERAGE(E:E))</f>
        <v>-0.58066005966041367</v>
      </c>
      <c r="K622" s="79">
        <f>IF($C622&lt;=Entradas!$E$74,"",J622^2)</f>
        <v>0.33716610488483517</v>
      </c>
      <c r="L622" s="79">
        <f>IF($C622&lt;=Entradas!$E$74,"",G622*J622)</f>
        <v>0.30322684358474838</v>
      </c>
      <c r="M622" s="40"/>
    </row>
    <row r="623" spans="2:13" x14ac:dyDescent="0.3">
      <c r="B623" s="39"/>
      <c r="C623" s="75">
        <v>618</v>
      </c>
      <c r="D623" s="111">
        <f>IF($C623&lt;=Entradas!$E$74,"",Observaciones!I623)</f>
        <v>0.25777340838994822</v>
      </c>
      <c r="E623" s="111">
        <f>IF($C623&lt;=Entradas!$E$74,"",Cálculos!AR624)</f>
        <v>0.24754103812425793</v>
      </c>
      <c r="F623" s="79">
        <f>IF($C623&lt;=Entradas!$E$74,"",D623-E623)</f>
        <v>1.0232370265690294E-2</v>
      </c>
      <c r="G623" s="79">
        <f>IF($C623&lt;=Entradas!$E$74,"",D623-AVERAGE(D:D))</f>
        <v>-0.52507821312162972</v>
      </c>
      <c r="H623" s="79">
        <f>IF($C623&lt;=Entradas!$E$74,"",F623^2)</f>
        <v>1.0470140125418285E-4</v>
      </c>
      <c r="I623" s="79">
        <f>IF($C623&lt;=Entradas!$E$74,"",G623^2)</f>
        <v>0.27570712989500362</v>
      </c>
      <c r="J623" s="79">
        <f>IF($C623&lt;=Entradas!$E$74,"",E623-AVERAGE(E:E))</f>
        <v>-0.58336658157231791</v>
      </c>
      <c r="K623" s="79">
        <f>IF($C623&lt;=Entradas!$E$74,"",J623^2)</f>
        <v>0.34031656849537184</v>
      </c>
      <c r="L623" s="79">
        <f>IF($C623&lt;=Entradas!$E$74,"",G623*J623)</f>
        <v>0.30631308224686615</v>
      </c>
      <c r="M623" s="40"/>
    </row>
    <row r="624" spans="2:13" x14ac:dyDescent="0.3">
      <c r="B624" s="39"/>
      <c r="C624" s="75">
        <v>619</v>
      </c>
      <c r="D624" s="111">
        <f>IF($C624&lt;=Entradas!$E$74,"",Observaciones!I624)</f>
        <v>0.25493863691149066</v>
      </c>
      <c r="E624" s="111">
        <f>IF($C624&lt;=Entradas!$E$74,"",Cálculos!AR625)</f>
        <v>0.24486486449369305</v>
      </c>
      <c r="F624" s="79">
        <f>IF($C624&lt;=Entradas!$E$74,"",D624-E624)</f>
        <v>1.0073772417797611E-2</v>
      </c>
      <c r="G624" s="79">
        <f>IF($C624&lt;=Entradas!$E$74,"",D624-AVERAGE(D:D))</f>
        <v>-0.52791298460008729</v>
      </c>
      <c r="H624" s="79">
        <f>IF($C624&lt;=Entradas!$E$74,"",F624^2)</f>
        <v>1.0148089072557992E-4</v>
      </c>
      <c r="I624" s="79">
        <f>IF($C624&lt;=Entradas!$E$74,"",G624^2)</f>
        <v>0.27869211930937199</v>
      </c>
      <c r="J624" s="79">
        <f>IF($C624&lt;=Entradas!$E$74,"",E624-AVERAGE(E:E))</f>
        <v>-0.58604275520288274</v>
      </c>
      <c r="K624" s="79">
        <f>IF($C624&lt;=Entradas!$E$74,"",J624^2)</f>
        <v>0.34344611092578592</v>
      </c>
      <c r="L624" s="79">
        <f>IF($C624&lt;=Entradas!$E$74,"",G624*J624)</f>
        <v>0.30937958000241217</v>
      </c>
      <c r="M624" s="40"/>
    </row>
    <row r="625" spans="2:13" x14ac:dyDescent="0.3">
      <c r="B625" s="39"/>
      <c r="C625" s="75">
        <v>620</v>
      </c>
      <c r="D625" s="111">
        <f>IF($C625&lt;=Entradas!$E$74,"",Observaciones!I625)</f>
        <v>0.25213630425235978</v>
      </c>
      <c r="E625" s="111">
        <f>IF($C625&lt;=Entradas!$E$74,"",Cálculos!AR626)</f>
        <v>0.24221868386169043</v>
      </c>
      <c r="F625" s="79">
        <f>IF($C625&lt;=Entradas!$E$74,"",D625-E625)</f>
        <v>9.9176203906693461E-3</v>
      </c>
      <c r="G625" s="79">
        <f>IF($C625&lt;=Entradas!$E$74,"",D625-AVERAGE(D:D))</f>
        <v>-0.53071531725921817</v>
      </c>
      <c r="H625" s="79">
        <f>IF($C625&lt;=Entradas!$E$74,"",F625^2)</f>
        <v>9.8359194213420395E-5</v>
      </c>
      <c r="I625" s="79">
        <f>IF($C625&lt;=Entradas!$E$74,"",G625^2)</f>
        <v>0.28165874797355261</v>
      </c>
      <c r="J625" s="79">
        <f>IF($C625&lt;=Entradas!$E$74,"",E625-AVERAGE(E:E))</f>
        <v>-0.58868893583488535</v>
      </c>
      <c r="K625" s="79">
        <f>IF($C625&lt;=Entradas!$E$74,"",J625^2)</f>
        <v>0.34655466317440975</v>
      </c>
      <c r="L625" s="79">
        <f>IF($C625&lt;=Entradas!$E$74,"",G625*J625)</f>
        <v>0.3124262353486027</v>
      </c>
      <c r="M625" s="40"/>
    </row>
    <row r="626" spans="2:13" x14ac:dyDescent="0.3">
      <c r="B626" s="39"/>
      <c r="C626" s="75">
        <v>621</v>
      </c>
      <c r="D626" s="111">
        <f>IF($C626&lt;=Entradas!$E$74,"",Observaciones!I626)</f>
        <v>0.24936602189238233</v>
      </c>
      <c r="E626" s="111">
        <f>IF($C626&lt;=Entradas!$E$74,"",Cálculos!AR627)</f>
        <v>0.23960214530601437</v>
      </c>
      <c r="F626" s="79">
        <f>IF($C626&lt;=Entradas!$E$74,"",D626-E626)</f>
        <v>9.7638765863679589E-3</v>
      </c>
      <c r="G626" s="79">
        <f>IF($C626&lt;=Entradas!$E$74,"",D626-AVERAGE(D:D))</f>
        <v>-0.53348559961919562</v>
      </c>
      <c r="H626" s="79">
        <f>IF($C626&lt;=Entradas!$E$74,"",F626^2)</f>
        <v>9.5333285993824424E-5</v>
      </c>
      <c r="I626" s="79">
        <f>IF($C626&lt;=Entradas!$E$74,"",G626^2)</f>
        <v>0.28460688500105269</v>
      </c>
      <c r="J626" s="79">
        <f>IF($C626&lt;=Entradas!$E$74,"",E626-AVERAGE(E:E))</f>
        <v>-0.59130547439056147</v>
      </c>
      <c r="K626" s="79">
        <f>IF($C626&lt;=Entradas!$E$74,"",J626^2)</f>
        <v>0.34964216404424697</v>
      </c>
      <c r="L626" s="79">
        <f>IF($C626&lt;=Entradas!$E$74,"",G626*J626)</f>
        <v>0.31545295556336161</v>
      </c>
      <c r="M626" s="40"/>
    </row>
    <row r="627" spans="2:13" x14ac:dyDescent="0.3">
      <c r="B627" s="39"/>
      <c r="C627" s="75">
        <v>622</v>
      </c>
      <c r="D627" s="111">
        <f>IF($C627&lt;=Entradas!$E$74,"",Observaciones!I627)</f>
        <v>0.24662740619260975</v>
      </c>
      <c r="E627" s="111">
        <f>IF($C627&lt;=Entradas!$E$74,"",Cálculos!AR628)</f>
        <v>0.23701490220886154</v>
      </c>
      <c r="F627" s="79">
        <f>IF($C627&lt;=Entradas!$E$74,"",D627-E627)</f>
        <v>9.6125039837482162E-3</v>
      </c>
      <c r="G627" s="79">
        <f>IF($C627&lt;=Entradas!$E$74,"",D627-AVERAGE(D:D))</f>
        <v>-0.53622421531896824</v>
      </c>
      <c r="H627" s="79">
        <f>IF($C627&lt;=Entradas!$E$74,"",F627^2)</f>
        <v>9.2400232837575334E-5</v>
      </c>
      <c r="I627" s="79">
        <f>IF($C627&lt;=Entradas!$E$74,"",G627^2)</f>
        <v>0.28753640909444322</v>
      </c>
      <c r="J627" s="79">
        <f>IF($C627&lt;=Entradas!$E$74,"",E627-AVERAGE(E:E))</f>
        <v>-0.59389271748771422</v>
      </c>
      <c r="K627" s="79">
        <f>IF($C627&lt;=Entradas!$E$74,"",J627^2)</f>
        <v>0.35270855988494193</v>
      </c>
      <c r="L627" s="79">
        <f>IF($C627&lt;=Entradas!$E$74,"",G627*J627)</f>
        <v>0.31845965641849927</v>
      </c>
      <c r="M627" s="40"/>
    </row>
    <row r="628" spans="2:13" x14ac:dyDescent="0.3">
      <c r="B628" s="39"/>
      <c r="C628" s="75">
        <v>623</v>
      </c>
      <c r="D628" s="111">
        <f>IF($C628&lt;=Entradas!$E$74,"",Observaciones!I628)</f>
        <v>0.24732644543864157</v>
      </c>
      <c r="E628" s="111">
        <f>IF($C628&lt;=Entradas!$E$74,"",Cálculos!AR629)</f>
        <v>0.23786297930902178</v>
      </c>
      <c r="F628" s="79">
        <f>IF($C628&lt;=Entradas!$E$74,"",D628-E628)</f>
        <v>9.4634661296197908E-3</v>
      </c>
      <c r="G628" s="79">
        <f>IF($C628&lt;=Entradas!$E$74,"",D628-AVERAGE(D:D))</f>
        <v>-0.53552517607293637</v>
      </c>
      <c r="H628" s="79">
        <f>IF($C628&lt;=Entradas!$E$74,"",F628^2)</f>
        <v>8.9557191186460987E-5</v>
      </c>
      <c r="I628" s="79">
        <f>IF($C628&lt;=Entradas!$E$74,"",G628^2)</f>
        <v>0.2867872142079495</v>
      </c>
      <c r="J628" s="79">
        <f>IF($C628&lt;=Entradas!$E$74,"",E628-AVERAGE(E:E))</f>
        <v>-0.593044640387554</v>
      </c>
      <c r="K628" s="79">
        <f>IF($C628&lt;=Entradas!$E$74,"",J628^2)</f>
        <v>0.35170194549240325</v>
      </c>
      <c r="L628" s="79">
        <f>IF($C628&lt;=Entradas!$E$74,"",G628*J628)</f>
        <v>0.31759033546265608</v>
      </c>
      <c r="M628" s="40"/>
    </row>
    <row r="629" spans="2:13" x14ac:dyDescent="0.3">
      <c r="B629" s="39"/>
      <c r="C629" s="75">
        <v>624</v>
      </c>
      <c r="D629" s="111">
        <f>IF($C629&lt;=Entradas!$E$74,"",Observaciones!I629)</f>
        <v>0.24180890429252677</v>
      </c>
      <c r="E629" s="111">
        <f>IF($C629&lt;=Entradas!$E$74,"",Cálculos!AR630)</f>
        <v>0.23249217716248072</v>
      </c>
      <c r="F629" s="79">
        <f>IF($C629&lt;=Entradas!$E$74,"",D629-E629)</f>
        <v>9.3167271300460541E-3</v>
      </c>
      <c r="G629" s="79">
        <f>IF($C629&lt;=Entradas!$E$74,"",D629-AVERAGE(D:D))</f>
        <v>-0.54104271721905117</v>
      </c>
      <c r="H629" s="79">
        <f>IF($C629&lt;=Entradas!$E$74,"",F629^2)</f>
        <v>8.6801404415736181E-5</v>
      </c>
      <c r="I629" s="79">
        <f>IF($C629&lt;=Entradas!$E$74,"",G629^2)</f>
        <v>0.29272722185577416</v>
      </c>
      <c r="J629" s="79">
        <f>IF($C629&lt;=Entradas!$E$74,"",E629-AVERAGE(E:E))</f>
        <v>-0.59841544253409507</v>
      </c>
      <c r="K629" s="79">
        <f>IF($C629&lt;=Entradas!$E$74,"",J629^2)</f>
        <v>0.35810104186327685</v>
      </c>
      <c r="L629" s="79">
        <f>IF($C629&lt;=Entradas!$E$74,"",G629*J629)</f>
        <v>0.32376831705448778</v>
      </c>
      <c r="M629" s="40"/>
    </row>
    <row r="630" spans="2:13" x14ac:dyDescent="0.3">
      <c r="B630" s="39"/>
      <c r="C630" s="75">
        <v>625</v>
      </c>
      <c r="D630" s="111">
        <f>IF($C630&lt;=Entradas!$E$74,"",Observaciones!I630)</f>
        <v>0.23869158840083443</v>
      </c>
      <c r="E630" s="111">
        <f>IF($C630&lt;=Entradas!$E$74,"",Cálculos!AR631)</f>
        <v>0.22951933675906</v>
      </c>
      <c r="F630" s="79">
        <f>IF($C630&lt;=Entradas!$E$74,"",D630-E630)</f>
        <v>9.1722516417744315E-3</v>
      </c>
      <c r="G630" s="79">
        <f>IF($C630&lt;=Entradas!$E$74,"",D630-AVERAGE(D:D))</f>
        <v>-0.54416003311074346</v>
      </c>
      <c r="H630" s="79">
        <f>IF($C630&lt;=Entradas!$E$74,"",F630^2)</f>
        <v>8.4130200180033759E-5</v>
      </c>
      <c r="I630" s="79">
        <f>IF($C630&lt;=Entradas!$E$74,"",G630^2)</f>
        <v>0.29611014163508542</v>
      </c>
      <c r="J630" s="79">
        <f>IF($C630&lt;=Entradas!$E$74,"",E630-AVERAGE(E:E))</f>
        <v>-0.60138828293751578</v>
      </c>
      <c r="K630" s="79">
        <f>IF($C630&lt;=Entradas!$E$74,"",J630^2)</f>
        <v>0.36166786685453356</v>
      </c>
      <c r="L630" s="79">
        <f>IF($C630&lt;=Entradas!$E$74,"",G630*J630)</f>
        <v>0.32725146795569177</v>
      </c>
      <c r="M630" s="40"/>
    </row>
    <row r="631" spans="2:13" x14ac:dyDescent="0.3">
      <c r="B631" s="39"/>
      <c r="C631" s="75">
        <v>626</v>
      </c>
      <c r="D631" s="111">
        <f>IF($C631&lt;=Entradas!$E$74,"",Observaciones!I631)</f>
        <v>0.23599766829790536</v>
      </c>
      <c r="E631" s="111">
        <f>IF($C631&lt;=Entradas!$E$74,"",Cálculos!AR632)</f>
        <v>0.22696766343410524</v>
      </c>
      <c r="F631" s="79">
        <f>IF($C631&lt;=Entradas!$E$74,"",D631-E631)</f>
        <v>9.0300048638001229E-3</v>
      </c>
      <c r="G631" s="79">
        <f>IF($C631&lt;=Entradas!$E$74,"",D631-AVERAGE(D:D))</f>
        <v>-0.54685395321367258</v>
      </c>
      <c r="H631" s="79">
        <f>IF($C631&lt;=Entradas!$E$74,"",F631^2)</f>
        <v>8.1540987840253873E-5</v>
      </c>
      <c r="I631" s="79">
        <f>IF($C631&lt;=Entradas!$E$74,"",G631^2)</f>
        <v>0.29904924614542161</v>
      </c>
      <c r="J631" s="79">
        <f>IF($C631&lt;=Entradas!$E$74,"",E631-AVERAGE(E:E))</f>
        <v>-0.60393995626247055</v>
      </c>
      <c r="K631" s="79">
        <f>IF($C631&lt;=Entradas!$E$74,"",J631^2)</f>
        <v>0.36474347077031483</v>
      </c>
      <c r="L631" s="79">
        <f>IF($C631&lt;=Entradas!$E$74,"",G631*J631)</f>
        <v>0.33026695258582456</v>
      </c>
      <c r="M631" s="40"/>
    </row>
    <row r="632" spans="2:13" x14ac:dyDescent="0.3">
      <c r="B632" s="39"/>
      <c r="C632" s="75">
        <v>627</v>
      </c>
      <c r="D632" s="111">
        <f>IF($C632&lt;=Entradas!$E$74,"",Observaciones!I632)</f>
        <v>0.23339881650579791</v>
      </c>
      <c r="E632" s="111">
        <f>IF($C632&lt;=Entradas!$E$74,"",Cálculos!AR633)</f>
        <v>0.22450886397674127</v>
      </c>
      <c r="F632" s="79">
        <f>IF($C632&lt;=Entradas!$E$74,"",D632-E632)</f>
        <v>8.8899525290566384E-3</v>
      </c>
      <c r="G632" s="79">
        <f>IF($C632&lt;=Entradas!$E$74,"",D632-AVERAGE(D:D))</f>
        <v>-0.54945280500578009</v>
      </c>
      <c r="H632" s="79">
        <f>IF($C632&lt;=Entradas!$E$74,"",F632^2)</f>
        <v>7.9031255968880514E-5</v>
      </c>
      <c r="I632" s="79">
        <f>IF($C632&lt;=Entradas!$E$74,"",G632^2)</f>
        <v>0.30189838492871979</v>
      </c>
      <c r="J632" s="79">
        <f>IF($C632&lt;=Entradas!$E$74,"",E632-AVERAGE(E:E))</f>
        <v>-0.60639875571983448</v>
      </c>
      <c r="K632" s="79">
        <f>IF($C632&lt;=Entradas!$E$74,"",J632^2)</f>
        <v>0.36771945093856351</v>
      </c>
      <c r="L632" s="79">
        <f>IF($C632&lt;=Entradas!$E$74,"",G632*J632)</f>
        <v>0.33318749728227787</v>
      </c>
      <c r="M632" s="40"/>
    </row>
    <row r="633" spans="2:13" x14ac:dyDescent="0.3">
      <c r="B633" s="39"/>
      <c r="C633" s="75">
        <v>628</v>
      </c>
      <c r="D633" s="111">
        <f>IF($C633&lt;=Entradas!$E$74,"",Observaciones!I633)</f>
        <v>0.23084025566549299</v>
      </c>
      <c r="E633" s="111">
        <f>IF($C633&lt;=Entradas!$E$74,"",Cálculos!AR634)</f>
        <v>0.22208819476925698</v>
      </c>
      <c r="F633" s="79">
        <f>IF($C633&lt;=Entradas!$E$74,"",D633-E633)</f>
        <v>8.752060896236008E-3</v>
      </c>
      <c r="G633" s="79">
        <f>IF($C633&lt;=Entradas!$E$74,"",D633-AVERAGE(D:D))</f>
        <v>-0.55201136584608501</v>
      </c>
      <c r="H633" s="79">
        <f>IF($C633&lt;=Entradas!$E$74,"",F633^2)</f>
        <v>7.659856993142344E-5</v>
      </c>
      <c r="I633" s="79">
        <f>IF($C633&lt;=Entradas!$E$74,"",G633^2)</f>
        <v>0.30471654802326031</v>
      </c>
      <c r="J633" s="79">
        <f>IF($C633&lt;=Entradas!$E$74,"",E633-AVERAGE(E:E))</f>
        <v>-0.60881942492731878</v>
      </c>
      <c r="K633" s="79">
        <f>IF($C633&lt;=Entradas!$E$74,"",J633^2)</f>
        <v>0.37066109216883114</v>
      </c>
      <c r="L633" s="79">
        <f>IF($C633&lt;=Entradas!$E$74,"",G633*J633)</f>
        <v>0.33607524230775726</v>
      </c>
      <c r="M633" s="40"/>
    </row>
    <row r="634" spans="2:13" x14ac:dyDescent="0.3">
      <c r="B634" s="39"/>
      <c r="C634" s="75">
        <v>629</v>
      </c>
      <c r="D634" s="111">
        <f>IF($C634&lt;=Entradas!$E$74,"",Observaciones!I634)</f>
        <v>0.2283126040221761</v>
      </c>
      <c r="E634" s="111">
        <f>IF($C634&lt;=Entradas!$E$74,"",Cálculos!AR635)</f>
        <v>0.21969630728044393</v>
      </c>
      <c r="F634" s="79">
        <f>IF($C634&lt;=Entradas!$E$74,"",D634-E634)</f>
        <v>8.6162967417321712E-3</v>
      </c>
      <c r="G634" s="79">
        <f>IF($C634&lt;=Entradas!$E$74,"",D634-AVERAGE(D:D))</f>
        <v>-0.55453901748940182</v>
      </c>
      <c r="H634" s="79">
        <f>IF($C634&lt;=Entradas!$E$74,"",F634^2)</f>
        <v>7.4240569541584434E-5</v>
      </c>
      <c r="I634" s="79">
        <f>IF($C634&lt;=Entradas!$E$74,"",G634^2)</f>
        <v>0.3075135219181111</v>
      </c>
      <c r="J634" s="79">
        <f>IF($C634&lt;=Entradas!$E$74,"",E634-AVERAGE(E:E))</f>
        <v>-0.6112113124161318</v>
      </c>
      <c r="K634" s="79">
        <f>IF($C634&lt;=Entradas!$E$74,"",J634^2)</f>
        <v>0.37357926842545025</v>
      </c>
      <c r="L634" s="79">
        <f>IF($C634&lt;=Entradas!$E$74,"",G634*J634)</f>
        <v>0.33894052066564956</v>
      </c>
      <c r="M634" s="40"/>
    </row>
    <row r="635" spans="2:13" x14ac:dyDescent="0.3">
      <c r="B635" s="39"/>
      <c r="C635" s="75">
        <v>630</v>
      </c>
      <c r="D635" s="111">
        <f>IF($C635&lt;=Entradas!$E$74,"",Observaciones!I635)</f>
        <v>0.22581401625414954</v>
      </c>
      <c r="E635" s="111">
        <f>IF($C635&lt;=Entradas!$E$74,"",Cálculos!AR636)</f>
        <v>0.217331388902441</v>
      </c>
      <c r="F635" s="79">
        <f>IF($C635&lt;=Entradas!$E$74,"",D635-E635)</f>
        <v>8.4826273517085438E-3</v>
      </c>
      <c r="G635" s="79">
        <f>IF($C635&lt;=Entradas!$E$74,"",D635-AVERAGE(D:D))</f>
        <v>-0.5570376052574284</v>
      </c>
      <c r="H635" s="79">
        <f>IF($C635&lt;=Entradas!$E$74,"",F635^2)</f>
        <v>7.1954966787953902E-5</v>
      </c>
      <c r="I635" s="79">
        <f>IF($C635&lt;=Entradas!$E$74,"",G635^2)</f>
        <v>0.3102908936709306</v>
      </c>
      <c r="J635" s="79">
        <f>IF($C635&lt;=Entradas!$E$74,"",E635-AVERAGE(E:E))</f>
        <v>-0.61357623079413481</v>
      </c>
      <c r="K635" s="79">
        <f>IF($C635&lt;=Entradas!$E$74,"",J635^2)</f>
        <v>0.37647579099553741</v>
      </c>
      <c r="L635" s="79">
        <f>IF($C635&lt;=Entradas!$E$74,"",G635*J635)</f>
        <v>0.34178503424444406</v>
      </c>
      <c r="M635" s="40"/>
    </row>
    <row r="636" spans="2:13" x14ac:dyDescent="0.3">
      <c r="B636" s="39"/>
      <c r="C636" s="75">
        <v>631</v>
      </c>
      <c r="D636" s="111">
        <f>IF($C636&lt;=Entradas!$E$74,"",Observaciones!I636)</f>
        <v>0.22334390121313674</v>
      </c>
      <c r="E636" s="111">
        <f>IF($C636&lt;=Entradas!$E$74,"",Cálculos!AR637)</f>
        <v>0.21499288069884981</v>
      </c>
      <c r="F636" s="79">
        <f>IF($C636&lt;=Entradas!$E$74,"",D636-E636)</f>
        <v>8.3510205142869331E-3</v>
      </c>
      <c r="G636" s="79">
        <f>IF($C636&lt;=Entradas!$E$74,"",D636-AVERAGE(D:D))</f>
        <v>-0.5595077202984412</v>
      </c>
      <c r="H636" s="79">
        <f>IF($C636&lt;=Entradas!$E$74,"",F636^2)</f>
        <v>6.9739543630041188E-5</v>
      </c>
      <c r="I636" s="79">
        <f>IF($C636&lt;=Entradas!$E$74,"",G636^2)</f>
        <v>0.31304888907355871</v>
      </c>
      <c r="J636" s="79">
        <f>IF($C636&lt;=Entradas!$E$74,"",E636-AVERAGE(E:E))</f>
        <v>-0.61591473899772597</v>
      </c>
      <c r="K636" s="79">
        <f>IF($C636&lt;=Entradas!$E$74,"",J636^2)</f>
        <v>0.37935096571463689</v>
      </c>
      <c r="L636" s="79">
        <f>IF($C636&lt;=Entradas!$E$74,"",G636*J636)</f>
        <v>0.34460905151482707</v>
      </c>
      <c r="M636" s="40"/>
    </row>
    <row r="637" spans="2:13" x14ac:dyDescent="0.3">
      <c r="B637" s="39"/>
      <c r="C637" s="75">
        <v>632</v>
      </c>
      <c r="D637" s="111">
        <f>IF($C637&lt;=Entradas!$E$74,"",Observaciones!I637)</f>
        <v>0.23452734785205781</v>
      </c>
      <c r="E637" s="111">
        <f>IF($C637&lt;=Entradas!$E$74,"",Cálculos!AR638)</f>
        <v>0.22630590334020109</v>
      </c>
      <c r="F637" s="79">
        <f>IF($C637&lt;=Entradas!$E$74,"",D637-E637)</f>
        <v>8.2214445118567181E-3</v>
      </c>
      <c r="G637" s="79">
        <f>IF($C637&lt;=Entradas!$E$74,"",D637-AVERAGE(D:D))</f>
        <v>-0.54832427365952019</v>
      </c>
      <c r="H637" s="79">
        <f>IF($C637&lt;=Entradas!$E$74,"",F637^2)</f>
        <v>6.7592149861538949E-5</v>
      </c>
      <c r="I637" s="79">
        <f>IF($C637&lt;=Entradas!$E$74,"",G637^2)</f>
        <v>0.30065950908424038</v>
      </c>
      <c r="J637" s="79">
        <f>IF($C637&lt;=Entradas!$E$74,"",E637-AVERAGE(E:E))</f>
        <v>-0.60460171635637472</v>
      </c>
      <c r="K637" s="79">
        <f>IF($C637&lt;=Entradas!$E$74,"",J637^2)</f>
        <v>0.3655432354210742</v>
      </c>
      <c r="L637" s="79">
        <f>IF($C637&lt;=Entradas!$E$74,"",G637*J637)</f>
        <v>0.33151779697440842</v>
      </c>
      <c r="M637" s="40"/>
    </row>
    <row r="638" spans="2:13" x14ac:dyDescent="0.3">
      <c r="B638" s="39"/>
      <c r="C638" s="75">
        <v>633</v>
      </c>
      <c r="D638" s="111">
        <f>IF($C638&lt;=Entradas!$E$74,"",Observaciones!I638)</f>
        <v>0.33693678225539869</v>
      </c>
      <c r="E638" s="111">
        <f>IF($C638&lt;=Entradas!$E$74,"",Cálculos!AR639)</f>
        <v>0.3392700799277491</v>
      </c>
      <c r="F638" s="79">
        <f>IF($C638&lt;=Entradas!$E$74,"",D638-E638)</f>
        <v>-2.3332976723504095E-3</v>
      </c>
      <c r="G638" s="79">
        <f>IF($C638&lt;=Entradas!$E$74,"",D638-AVERAGE(D:D))</f>
        <v>-0.44591483925617925</v>
      </c>
      <c r="H638" s="79">
        <f>IF($C638&lt;=Entradas!$E$74,"",F638^2)</f>
        <v>5.4442780277958388E-6</v>
      </c>
      <c r="I638" s="79">
        <f>IF($C638&lt;=Entradas!$E$74,"",G638^2)</f>
        <v>0.19884004386886417</v>
      </c>
      <c r="J638" s="79">
        <f>IF($C638&lt;=Entradas!$E$74,"",E638-AVERAGE(E:E))</f>
        <v>-0.49163753976882668</v>
      </c>
      <c r="K638" s="79">
        <f>IF($C638&lt;=Entradas!$E$74,"",J638^2)</f>
        <v>0.24170747050994465</v>
      </c>
      <c r="L638" s="79">
        <f>IF($C638&lt;=Entradas!$E$74,"",G638*J638)</f>
        <v>0.21922847451831978</v>
      </c>
      <c r="M638" s="40"/>
    </row>
    <row r="639" spans="2:13" x14ac:dyDescent="0.3">
      <c r="B639" s="39"/>
      <c r="C639" s="75">
        <v>634</v>
      </c>
      <c r="D639" s="111">
        <f>IF($C639&lt;=Entradas!$E$74,"",Observaciones!I639)</f>
        <v>0.24730547159680216</v>
      </c>
      <c r="E639" s="111">
        <f>IF($C639&lt;=Entradas!$E$74,"",Cálculos!AR640)</f>
        <v>0.24306486180200976</v>
      </c>
      <c r="F639" s="79">
        <f>IF($C639&lt;=Entradas!$E$74,"",D639-E639)</f>
        <v>4.2406097947924049E-3</v>
      </c>
      <c r="G639" s="79">
        <f>IF($C639&lt;=Entradas!$E$74,"",D639-AVERAGE(D:D))</f>
        <v>-0.53554614991477578</v>
      </c>
      <c r="H639" s="79">
        <f>IF($C639&lt;=Entradas!$E$74,"",F639^2)</f>
        <v>1.7982771431689282E-5</v>
      </c>
      <c r="I639" s="79">
        <f>IF($C639&lt;=Entradas!$E$74,"",G639^2)</f>
        <v>0.28680967868853952</v>
      </c>
      <c r="J639" s="79">
        <f>IF($C639&lt;=Entradas!$E$74,"",E639-AVERAGE(E:E))</f>
        <v>-0.58784275789456597</v>
      </c>
      <c r="K639" s="79">
        <f>IF($C639&lt;=Entradas!$E$74,"",J639^2)</f>
        <v>0.34555910800908929</v>
      </c>
      <c r="L639" s="79">
        <f>IF($C639&lt;=Entradas!$E$74,"",G639*J639)</f>
        <v>0.31481692574571846</v>
      </c>
      <c r="M639" s="40"/>
    </row>
    <row r="640" spans="2:13" x14ac:dyDescent="0.3">
      <c r="B640" s="39"/>
      <c r="C640" s="75">
        <v>635</v>
      </c>
      <c r="D640" s="111">
        <f>IF($C640&lt;=Entradas!$E$74,"",Observaciones!I640)</f>
        <v>0.21891900463814945</v>
      </c>
      <c r="E640" s="111">
        <f>IF($C640&lt;=Entradas!$E$74,"",Cálculos!AR641)</f>
        <v>0.21169296572872032</v>
      </c>
      <c r="F640" s="79">
        <f>IF($C640&lt;=Entradas!$E$74,"",D640-E640)</f>
        <v>7.2260389094291333E-3</v>
      </c>
      <c r="G640" s="79">
        <f>IF($C640&lt;=Entradas!$E$74,"",D640-AVERAGE(D:D))</f>
        <v>-0.56393261687342844</v>
      </c>
      <c r="H640" s="79">
        <f>IF($C640&lt;=Entradas!$E$74,"",F640^2)</f>
        <v>5.2215638320583775E-5</v>
      </c>
      <c r="I640" s="79">
        <f>IF($C640&lt;=Entradas!$E$74,"",G640^2)</f>
        <v>0.31801999637371303</v>
      </c>
      <c r="J640" s="79">
        <f>IF($C640&lt;=Entradas!$E$74,"",E640-AVERAGE(E:E))</f>
        <v>-0.61921465396785547</v>
      </c>
      <c r="K640" s="79">
        <f>IF($C640&lt;=Entradas!$E$74,"",J640^2)</f>
        <v>0.383426787688531</v>
      </c>
      <c r="L640" s="79">
        <f>IF($C640&lt;=Entradas!$E$74,"",G640*J640)</f>
        <v>0.34919534021846721</v>
      </c>
      <c r="M640" s="40"/>
    </row>
    <row r="641" spans="2:13" x14ac:dyDescent="0.3">
      <c r="B641" s="39"/>
      <c r="C641" s="75">
        <v>636</v>
      </c>
      <c r="D641" s="111">
        <f>IF($C641&lt;=Entradas!$E$74,"",Observaciones!I641)</f>
        <v>0.2122672486179373</v>
      </c>
      <c r="E641" s="111">
        <f>IF($C641&lt;=Entradas!$E$74,"",Cálculos!AR642)</f>
        <v>0.20464705760140928</v>
      </c>
      <c r="F641" s="79">
        <f>IF($C641&lt;=Entradas!$E$74,"",D641-E641)</f>
        <v>7.6201910165280273E-3</v>
      </c>
      <c r="G641" s="79">
        <f>IF($C641&lt;=Entradas!$E$74,"",D641-AVERAGE(D:D))</f>
        <v>-0.57058437289364061</v>
      </c>
      <c r="H641" s="79">
        <f>IF($C641&lt;=Entradas!$E$74,"",F641^2)</f>
        <v>5.8067311128374452E-5</v>
      </c>
      <c r="I641" s="79">
        <f>IF($C641&lt;=Entradas!$E$74,"",G641^2)</f>
        <v>0.32556652659042912</v>
      </c>
      <c r="J641" s="79">
        <f>IF($C641&lt;=Entradas!$E$74,"",E641-AVERAGE(E:E))</f>
        <v>-0.62626056209516645</v>
      </c>
      <c r="K641" s="79">
        <f>IF($C641&lt;=Entradas!$E$74,"",J641^2)</f>
        <v>0.39220229163575382</v>
      </c>
      <c r="L641" s="79">
        <f>IF($C641&lt;=Entradas!$E$74,"",G641*J641)</f>
        <v>0.35733449009108942</v>
      </c>
      <c r="M641" s="40"/>
    </row>
    <row r="642" spans="2:13" x14ac:dyDescent="0.3">
      <c r="B642" s="39"/>
      <c r="C642" s="75">
        <v>637</v>
      </c>
      <c r="D642" s="111">
        <f>IF($C642&lt;=Entradas!$E$74,"",Observaciones!I642)</f>
        <v>0.20924408417670479</v>
      </c>
      <c r="E642" s="111">
        <f>IF($C642&lt;=Entradas!$E$74,"",Cálculos!AR643)</f>
        <v>0.20165816537926037</v>
      </c>
      <c r="F642" s="79">
        <f>IF($C642&lt;=Entradas!$E$74,"",D642-E642)</f>
        <v>7.5859187974444131E-3</v>
      </c>
      <c r="G642" s="79">
        <f>IF($C642&lt;=Entradas!$E$74,"",D642-AVERAGE(D:D))</f>
        <v>-0.57360753733487313</v>
      </c>
      <c r="H642" s="79">
        <f>IF($C642&lt;=Entradas!$E$74,"",F642^2)</f>
        <v>5.7546164001420491E-5</v>
      </c>
      <c r="I642" s="79">
        <f>IF($C642&lt;=Entradas!$E$74,"",G642^2)</f>
        <v>0.32902560688737786</v>
      </c>
      <c r="J642" s="79">
        <f>IF($C642&lt;=Entradas!$E$74,"",E642-AVERAGE(E:E))</f>
        <v>-0.62924945431731538</v>
      </c>
      <c r="K642" s="79">
        <f>IF($C642&lt;=Entradas!$E$74,"",J642^2)</f>
        <v>0.39595487575863919</v>
      </c>
      <c r="L642" s="79">
        <f>IF($C642&lt;=Entradas!$E$74,"",G642*J642)</f>
        <v>0.36094222986026803</v>
      </c>
      <c r="M642" s="40"/>
    </row>
    <row r="643" spans="2:13" x14ac:dyDescent="0.3">
      <c r="B643" s="39"/>
      <c r="C643" s="75">
        <v>638</v>
      </c>
      <c r="D643" s="111">
        <f>IF($C643&lt;=Entradas!$E$74,"",Observaciones!I643)</f>
        <v>0.20684478734659503</v>
      </c>
      <c r="E643" s="111">
        <f>IF($C643&lt;=Entradas!$E$74,"",Cálculos!AR644)</f>
        <v>0.19936269329603684</v>
      </c>
      <c r="F643" s="79">
        <f>IF($C643&lt;=Entradas!$E$74,"",D643-E643)</f>
        <v>7.4820940505581912E-3</v>
      </c>
      <c r="G643" s="79">
        <f>IF($C643&lt;=Entradas!$E$74,"",D643-AVERAGE(D:D))</f>
        <v>-0.57600683416498288</v>
      </c>
      <c r="H643" s="79">
        <f>IF($C643&lt;=Entradas!$E$74,"",F643^2)</f>
        <v>5.598173138139828E-5</v>
      </c>
      <c r="I643" s="79">
        <f>IF($C643&lt;=Entradas!$E$74,"",G643^2)</f>
        <v>0.33178387300476608</v>
      </c>
      <c r="J643" s="79">
        <f>IF($C643&lt;=Entradas!$E$74,"",E643-AVERAGE(E:E))</f>
        <v>-0.63154492640053894</v>
      </c>
      <c r="K643" s="79">
        <f>IF($C643&lt;=Entradas!$E$74,"",J643^2)</f>
        <v>0.39884899406226215</v>
      </c>
      <c r="L643" s="79">
        <f>IF($C643&lt;=Entradas!$E$74,"",G643*J643)</f>
        <v>0.36377419368893155</v>
      </c>
      <c r="M643" s="40"/>
    </row>
    <row r="644" spans="2:13" x14ac:dyDescent="0.3">
      <c r="B644" s="39"/>
      <c r="C644" s="75">
        <v>639</v>
      </c>
      <c r="D644" s="111">
        <f>IF($C644&lt;=Entradas!$E$74,"",Observaciones!I644)</f>
        <v>0.20457050751815087</v>
      </c>
      <c r="E644" s="111">
        <f>IF($C644&lt;=Entradas!$E$74,"",Cálculos!AR645)</f>
        <v>0.19720226454020751</v>
      </c>
      <c r="F644" s="79">
        <f>IF($C644&lt;=Entradas!$E$74,"",D644-E644)</f>
        <v>7.3682429779433622E-3</v>
      </c>
      <c r="G644" s="79">
        <f>IF($C644&lt;=Entradas!$E$74,"",D644-AVERAGE(D:D))</f>
        <v>-0.57828111399342708</v>
      </c>
      <c r="H644" s="79">
        <f>IF($C644&lt;=Entradas!$E$74,"",F644^2)</f>
        <v>5.4291004582011669E-5</v>
      </c>
      <c r="I644" s="79">
        <f>IF($C644&lt;=Entradas!$E$74,"",G644^2)</f>
        <v>0.33440904680147898</v>
      </c>
      <c r="J644" s="79">
        <f>IF($C644&lt;=Entradas!$E$74,"",E644-AVERAGE(E:E))</f>
        <v>-0.63370535515636828</v>
      </c>
      <c r="K644" s="79">
        <f>IF($C644&lt;=Entradas!$E$74,"",J644^2)</f>
        <v>0.40158247715385886</v>
      </c>
      <c r="L644" s="79">
        <f>IF($C644&lt;=Entradas!$E$74,"",G644*J644)</f>
        <v>0.36645983872342497</v>
      </c>
      <c r="M644" s="40"/>
    </row>
    <row r="645" spans="2:13" x14ac:dyDescent="0.3">
      <c r="B645" s="39"/>
      <c r="C645" s="75">
        <v>640</v>
      </c>
      <c r="D645" s="111">
        <f>IF($C645&lt;=Entradas!$E$74,"",Observaciones!I645)</f>
        <v>0.20233821271095445</v>
      </c>
      <c r="E645" s="111">
        <f>IF($C645&lt;=Entradas!$E$74,"",Cálculos!AR646)</f>
        <v>0.19508399287539832</v>
      </c>
      <c r="F645" s="79">
        <f>IF($C645&lt;=Entradas!$E$74,"",D645-E645)</f>
        <v>7.2542198355561305E-3</v>
      </c>
      <c r="G645" s="79">
        <f>IF($C645&lt;=Entradas!$E$74,"",D645-AVERAGE(D:D))</f>
        <v>-0.58051340880062352</v>
      </c>
      <c r="H645" s="79">
        <f>IF($C645&lt;=Entradas!$E$74,"",F645^2)</f>
        <v>5.2623705422576012E-5</v>
      </c>
      <c r="I645" s="79">
        <f>IF($C645&lt;=Entradas!$E$74,"",G645^2)</f>
        <v>0.33699581779731985</v>
      </c>
      <c r="J645" s="79">
        <f>IF($C645&lt;=Entradas!$E$74,"",E645-AVERAGE(E:E))</f>
        <v>-0.63582362682117743</v>
      </c>
      <c r="K645" s="79">
        <f>IF($C645&lt;=Entradas!$E$74,"",J645^2)</f>
        <v>0.40427168442403588</v>
      </c>
      <c r="L645" s="79">
        <f>IF($C645&lt;=Entradas!$E$74,"",G645*J645)</f>
        <v>0.36910414100193728</v>
      </c>
      <c r="M645" s="40"/>
    </row>
    <row r="646" spans="2:13" x14ac:dyDescent="0.3">
      <c r="B646" s="39"/>
      <c r="C646" s="75">
        <v>641</v>
      </c>
      <c r="D646" s="111">
        <f>IF($C646&lt;=Entradas!$E$74,"",Observaciones!I646)</f>
        <v>0.20013387352288081</v>
      </c>
      <c r="E646" s="111">
        <f>IF($C646&lt;=Entradas!$E$74,"",Cálculos!AR647)</f>
        <v>0.19299223666627047</v>
      </c>
      <c r="F646" s="79">
        <f>IF($C646&lt;=Entradas!$E$74,"",D646-E646)</f>
        <v>7.141636856610345E-3</v>
      </c>
      <c r="G646" s="79">
        <f>IF($C646&lt;=Entradas!$E$74,"",D646-AVERAGE(D:D))</f>
        <v>-0.58271774798869713</v>
      </c>
      <c r="H646" s="79">
        <f>IF($C646&lt;=Entradas!$E$74,"",F646^2)</f>
        <v>5.1002976991695292E-5</v>
      </c>
      <c r="I646" s="79">
        <f>IF($C646&lt;=Entradas!$E$74,"",G646^2)</f>
        <v>0.33955997382101877</v>
      </c>
      <c r="J646" s="79">
        <f>IF($C646&lt;=Entradas!$E$74,"",E646-AVERAGE(E:E))</f>
        <v>-0.63791538303030526</v>
      </c>
      <c r="K646" s="79">
        <f>IF($C646&lt;=Entradas!$E$74,"",J646^2)</f>
        <v>0.40693603590670108</v>
      </c>
      <c r="L646" s="79">
        <f>IF($C646&lt;=Entradas!$E$74,"",G646*J646)</f>
        <v>0.3717246154067666</v>
      </c>
      <c r="M646" s="40"/>
    </row>
    <row r="647" spans="2:13" x14ac:dyDescent="0.3">
      <c r="B647" s="39"/>
      <c r="C647" s="75">
        <v>642</v>
      </c>
      <c r="D647" s="111">
        <f>IF($C647&lt;=Entradas!$E$74,"",Observaciones!I647)</f>
        <v>0.19795491370668511</v>
      </c>
      <c r="E647" s="111">
        <f>IF($C647&lt;=Entradas!$E$74,"",Cálculos!AR648)</f>
        <v>0.19092417473119641</v>
      </c>
      <c r="F647" s="79">
        <f>IF($C647&lt;=Entradas!$E$74,"",D647-E647)</f>
        <v>7.0307389754886984E-3</v>
      </c>
      <c r="G647" s="79">
        <f>IF($C647&lt;=Entradas!$E$74,"",D647-AVERAGE(D:D))</f>
        <v>-0.58489670780489278</v>
      </c>
      <c r="H647" s="79">
        <f>IF($C647&lt;=Entradas!$E$74,"",F647^2)</f>
        <v>4.9431290541455872E-5</v>
      </c>
      <c r="I647" s="79">
        <f>IF($C647&lt;=Entradas!$E$74,"",G647^2)</f>
        <v>0.34210415880100215</v>
      </c>
      <c r="J647" s="79">
        <f>IF($C647&lt;=Entradas!$E$74,"",E647-AVERAGE(E:E))</f>
        <v>-0.6399834449653794</v>
      </c>
      <c r="K647" s="79">
        <f>IF($C647&lt;=Entradas!$E$74,"",J647^2)</f>
        <v>0.40957880982975481</v>
      </c>
      <c r="L647" s="79">
        <f>IF($C647&lt;=Entradas!$E$74,"",G647*J647)</f>
        <v>0.3743242100098842</v>
      </c>
      <c r="M647" s="40"/>
    </row>
    <row r="648" spans="2:13" x14ac:dyDescent="0.3">
      <c r="B648" s="39"/>
      <c r="C648" s="75">
        <v>643</v>
      </c>
      <c r="D648" s="111">
        <f>IF($C648&lt;=Entradas!$E$74,"",Observaciones!I648)</f>
        <v>0.1958006605893694</v>
      </c>
      <c r="E648" s="111">
        <f>IF($C648&lt;=Entradas!$E$74,"",Cálculos!AR649)</f>
        <v>0.18887911600057566</v>
      </c>
      <c r="F648" s="79">
        <f>IF($C648&lt;=Entradas!$E$74,"",D648-E648)</f>
        <v>6.9215445887937377E-3</v>
      </c>
      <c r="G648" s="79">
        <f>IF($C648&lt;=Entradas!$E$74,"",D648-AVERAGE(D:D))</f>
        <v>-0.58705096092220854</v>
      </c>
      <c r="H648" s="79">
        <f>IF($C648&lt;=Entradas!$E$74,"",F648^2)</f>
        <v>4.7907779494659874E-5</v>
      </c>
      <c r="I648" s="79">
        <f>IF($C648&lt;=Entradas!$E$74,"",G648^2)</f>
        <v>0.34462883071968842</v>
      </c>
      <c r="J648" s="79">
        <f>IF($C648&lt;=Entradas!$E$74,"",E648-AVERAGE(E:E))</f>
        <v>-0.64202850369600006</v>
      </c>
      <c r="K648" s="79">
        <f>IF($C648&lt;=Entradas!$E$74,"",J648^2)</f>
        <v>0.41220059955812477</v>
      </c>
      <c r="L648" s="79">
        <f>IF($C648&lt;=Entradas!$E$74,"",G648*J648)</f>
        <v>0.37690345003418457</v>
      </c>
      <c r="M648" s="40"/>
    </row>
    <row r="649" spans="2:13" x14ac:dyDescent="0.3">
      <c r="B649" s="39"/>
      <c r="C649" s="75">
        <v>644</v>
      </c>
      <c r="D649" s="111">
        <f>IF($C649&lt;=Entradas!$E$74,"",Observaciones!I649)</f>
        <v>0.19367076040979925</v>
      </c>
      <c r="E649" s="111">
        <f>IF($C649&lt;=Entradas!$E$74,"",Cálculos!AR650)</f>
        <v>0.18685672556606425</v>
      </c>
      <c r="F649" s="79">
        <f>IF($C649&lt;=Entradas!$E$74,"",D649-E649)</f>
        <v>6.8140348437349951E-3</v>
      </c>
      <c r="G649" s="79">
        <f>IF($C649&lt;=Entradas!$E$74,"",D649-AVERAGE(D:D))</f>
        <v>-0.5891808611017787</v>
      </c>
      <c r="H649" s="79">
        <f>IF($C649&lt;=Entradas!$E$74,"",F649^2)</f>
        <v>4.6431070851634601E-5</v>
      </c>
      <c r="I649" s="79">
        <f>IF($C649&lt;=Entradas!$E$74,"",G649^2)</f>
        <v>0.34713408708863341</v>
      </c>
      <c r="J649" s="79">
        <f>IF($C649&lt;=Entradas!$E$74,"",E649-AVERAGE(E:E))</f>
        <v>-0.64405089413051153</v>
      </c>
      <c r="K649" s="79">
        <f>IF($C649&lt;=Entradas!$E$74,"",J649^2)</f>
        <v>0.4148015542303114</v>
      </c>
      <c r="L649" s="79">
        <f>IF($C649&lt;=Entradas!$E$74,"",G649*J649)</f>
        <v>0.37946246039718529</v>
      </c>
      <c r="M649" s="40"/>
    </row>
    <row r="650" spans="2:13" x14ac:dyDescent="0.3">
      <c r="B650" s="39"/>
      <c r="C650" s="75">
        <v>645</v>
      </c>
      <c r="D650" s="111">
        <f>IF($C650&lt;=Entradas!$E$74,"",Observaciones!I650)</f>
        <v>0.19156491532615705</v>
      </c>
      <c r="E650" s="111">
        <f>IF($C650&lt;=Entradas!$E$74,"",Cálculos!AR651)</f>
        <v>0.18485673028344113</v>
      </c>
      <c r="F650" s="79">
        <f>IF($C650&lt;=Entradas!$E$74,"",D650-E650)</f>
        <v>6.7081850427159195E-3</v>
      </c>
      <c r="G650" s="79">
        <f>IF($C650&lt;=Entradas!$E$74,"",D650-AVERAGE(D:D))</f>
        <v>-0.5912867061854209</v>
      </c>
      <c r="H650" s="79">
        <f>IF($C650&lt;=Entradas!$E$74,"",F650^2)</f>
        <v>4.4999746567317584E-5</v>
      </c>
      <c r="I650" s="79">
        <f>IF($C650&lt;=Entradas!$E$74,"",G650^2)</f>
        <v>0.34961996891160424</v>
      </c>
      <c r="J650" s="79">
        <f>IF($C650&lt;=Entradas!$E$74,"",E650-AVERAGE(E:E))</f>
        <v>-0.64605088941313471</v>
      </c>
      <c r="K650" s="79">
        <f>IF($C650&lt;=Entradas!$E$74,"",J650^2)</f>
        <v>0.41738175171150244</v>
      </c>
      <c r="L650" s="79">
        <f>IF($C650&lt;=Entradas!$E$74,"",G650*J650)</f>
        <v>0.38200130242925401</v>
      </c>
      <c r="M650" s="40"/>
    </row>
    <row r="651" spans="2:13" x14ac:dyDescent="0.3">
      <c r="B651" s="39"/>
      <c r="C651" s="75">
        <v>646</v>
      </c>
      <c r="D651" s="111">
        <f>IF($C651&lt;=Entradas!$E$74,"",Observaciones!I651)</f>
        <v>0.18948283973697028</v>
      </c>
      <c r="E651" s="111">
        <f>IF($C651&lt;=Entradas!$E$74,"",Cálculos!AR652)</f>
        <v>0.18287886988762825</v>
      </c>
      <c r="F651" s="79">
        <f>IF($C651&lt;=Entradas!$E$74,"",D651-E651)</f>
        <v>6.6039698493420285E-3</v>
      </c>
      <c r="G651" s="79">
        <f>IF($C651&lt;=Entradas!$E$74,"",D651-AVERAGE(D:D))</f>
        <v>-0.59336878177460761</v>
      </c>
      <c r="H651" s="79">
        <f>IF($C651&lt;=Entradas!$E$74,"",F651^2)</f>
        <v>4.3612417771018573E-5</v>
      </c>
      <c r="I651" s="79">
        <f>IF($C651&lt;=Entradas!$E$74,"",G651^2)</f>
        <v>0.35208651118468193</v>
      </c>
      <c r="J651" s="79">
        <f>IF($C651&lt;=Entradas!$E$74,"",E651-AVERAGE(E:E))</f>
        <v>-0.64802874980894754</v>
      </c>
      <c r="K651" s="79">
        <f>IF($C651&lt;=Entradas!$E$74,"",J651^2)</f>
        <v>0.41994126057894754</v>
      </c>
      <c r="L651" s="79">
        <f>IF($C651&lt;=Entradas!$E$74,"",G651*J651)</f>
        <v>0.3845200298290572</v>
      </c>
      <c r="M651" s="40"/>
    </row>
    <row r="652" spans="2:13" x14ac:dyDescent="0.3">
      <c r="B652" s="39"/>
      <c r="C652" s="75">
        <v>647</v>
      </c>
      <c r="D652" s="111">
        <f>IF($C652&lt;=Entradas!$E$74,"",Observaciones!I652)</f>
        <v>0.18742425299475879</v>
      </c>
      <c r="E652" s="111">
        <f>IF($C652&lt;=Entradas!$E$74,"",Cálculos!AR653)</f>
        <v>0.18092288884754482</v>
      </c>
      <c r="F652" s="79">
        <f>IF($C652&lt;=Entradas!$E$74,"",D652-E652)</f>
        <v>6.5013641472139727E-3</v>
      </c>
      <c r="G652" s="79">
        <f>IF($C652&lt;=Entradas!$E$74,"",D652-AVERAGE(D:D))</f>
        <v>-0.59542736851681921</v>
      </c>
      <c r="H652" s="79">
        <f>IF($C652&lt;=Entradas!$E$74,"",F652^2)</f>
        <v>4.2267735774679269E-5</v>
      </c>
      <c r="I652" s="79">
        <f>IF($C652&lt;=Entradas!$E$74,"",G652^2)</f>
        <v>0.35453375117886404</v>
      </c>
      <c r="J652" s="79">
        <f>IF($C652&lt;=Entradas!$E$74,"",E652-AVERAGE(E:E))</f>
        <v>-0.64998473084903097</v>
      </c>
      <c r="K652" s="79">
        <f>IF($C652&lt;=Entradas!$E$74,"",J652^2)</f>
        <v>0.42248015033688724</v>
      </c>
      <c r="L652" s="79">
        <f>IF($C652&lt;=Entradas!$E$74,"",G652*J652)</f>
        <v>0.38701869786555149</v>
      </c>
      <c r="M652" s="40"/>
    </row>
    <row r="653" spans="2:13" x14ac:dyDescent="0.3">
      <c r="B653" s="39"/>
      <c r="C653" s="75">
        <v>648</v>
      </c>
      <c r="D653" s="111">
        <f>IF($C653&lt;=Entradas!$E$74,"",Observaciones!I653)</f>
        <v>0.21911678276306842</v>
      </c>
      <c r="E653" s="111">
        <f>IF($C653&lt;=Entradas!$E$74,"",Cálculos!AR654)</f>
        <v>0.21484943836815282</v>
      </c>
      <c r="F653" s="79">
        <f>IF($C653&lt;=Entradas!$E$74,"",D653-E653)</f>
        <v>4.2673443949156065E-3</v>
      </c>
      <c r="G653" s="79">
        <f>IF($C653&lt;=Entradas!$E$74,"",D653-AVERAGE(D:D))</f>
        <v>-0.56373483874850949</v>
      </c>
      <c r="H653" s="79">
        <f>IF($C653&lt;=Entradas!$E$74,"",F653^2)</f>
        <v>1.8210228184817643E-5</v>
      </c>
      <c r="I653" s="79">
        <f>IF($C653&lt;=Entradas!$E$74,"",G653^2)</f>
        <v>0.317796968418808</v>
      </c>
      <c r="J653" s="79">
        <f>IF($C653&lt;=Entradas!$E$74,"",E653-AVERAGE(E:E))</f>
        <v>-0.61605818132842294</v>
      </c>
      <c r="K653" s="79">
        <f>IF($C653&lt;=Entradas!$E$74,"",J653^2)</f>
        <v>0.37952768278168403</v>
      </c>
      <c r="L653" s="79">
        <f>IF($C653&lt;=Entradas!$E$74,"",G653*J653)</f>
        <v>0.34729345951087853</v>
      </c>
      <c r="M653" s="40"/>
    </row>
    <row r="654" spans="2:13" x14ac:dyDescent="0.3">
      <c r="B654" s="39"/>
      <c r="C654" s="75">
        <v>649</v>
      </c>
      <c r="D654" s="111">
        <f>IF($C654&lt;=Entradas!$E$74,"",Observaciones!I654)</f>
        <v>0.19101694668892791</v>
      </c>
      <c r="E654" s="111">
        <f>IF($C654&lt;=Entradas!$E$74,"",Cálculos!AR655)</f>
        <v>0.18507000611999089</v>
      </c>
      <c r="F654" s="79">
        <f>IF($C654&lt;=Entradas!$E$74,"",D654-E654)</f>
        <v>5.9469405689370203E-3</v>
      </c>
      <c r="G654" s="79">
        <f>IF($C654&lt;=Entradas!$E$74,"",D654-AVERAGE(D:D))</f>
        <v>-0.59183467482265006</v>
      </c>
      <c r="H654" s="79">
        <f>IF($C654&lt;=Entradas!$E$74,"",F654^2)</f>
        <v>3.5366102130468972E-5</v>
      </c>
      <c r="I654" s="79">
        <f>IF($C654&lt;=Entradas!$E$74,"",G654^2)</f>
        <v>0.35026828232243196</v>
      </c>
      <c r="J654" s="79">
        <f>IF($C654&lt;=Entradas!$E$74,"",E654-AVERAGE(E:E))</f>
        <v>-0.64583761357658487</v>
      </c>
      <c r="K654" s="79">
        <f>IF($C654&lt;=Entradas!$E$74,"",J654^2)</f>
        <v>0.41710622311029816</v>
      </c>
      <c r="L654" s="79">
        <f>IF($C654&lt;=Entradas!$E$74,"",G654*J654)</f>
        <v>0.38222909401933441</v>
      </c>
      <c r="M654" s="40"/>
    </row>
    <row r="655" spans="2:13" x14ac:dyDescent="0.3">
      <c r="B655" s="39"/>
      <c r="C655" s="75">
        <v>650</v>
      </c>
      <c r="D655" s="111">
        <f>IF($C655&lt;=Entradas!$E$74,"",Observaciones!I655)</f>
        <v>0.44999818528641633</v>
      </c>
      <c r="E655" s="111">
        <f>IF($C655&lt;=Entradas!$E$74,"",Cálculos!AR656)</f>
        <v>0.47067993055092527</v>
      </c>
      <c r="F655" s="79">
        <f>IF($C655&lt;=Entradas!$E$74,"",D655-E655)</f>
        <v>-2.0681745264508944E-2</v>
      </c>
      <c r="G655" s="79">
        <f>IF($C655&lt;=Entradas!$E$74,"",D655-AVERAGE(D:D))</f>
        <v>-0.33285343622516161</v>
      </c>
      <c r="H655" s="79">
        <f>IF($C655&lt;=Entradas!$E$74,"",F655^2)</f>
        <v>4.2773458718603811E-4</v>
      </c>
      <c r="I655" s="79">
        <f>IF($C655&lt;=Entradas!$E$74,"",G655^2)</f>
        <v>0.11079141000689773</v>
      </c>
      <c r="J655" s="79">
        <f>IF($C655&lt;=Entradas!$E$74,"",E655-AVERAGE(E:E))</f>
        <v>-0.36022768914565051</v>
      </c>
      <c r="K655" s="79">
        <f>IF($C655&lt;=Entradas!$E$74,"",J655^2)</f>
        <v>0.12976398802721542</v>
      </c>
      <c r="L655" s="79">
        <f>IF($C655&lt;=Entradas!$E$74,"",G655*J655)</f>
        <v>0.11990302415557913</v>
      </c>
      <c r="M655" s="40"/>
    </row>
    <row r="656" spans="2:13" x14ac:dyDescent="0.3">
      <c r="B656" s="39"/>
      <c r="C656" s="75">
        <v>651</v>
      </c>
      <c r="D656" s="111">
        <f>IF($C656&lt;=Entradas!$E$74,"",Observaciones!I656)</f>
        <v>0.36677753778558164</v>
      </c>
      <c r="E656" s="111">
        <f>IF($C656&lt;=Entradas!$E$74,"",Cálculos!AR657)</f>
        <v>0.36463101698690631</v>
      </c>
      <c r="F656" s="79">
        <f>IF($C656&lt;=Entradas!$E$74,"",D656-E656)</f>
        <v>2.1465207986753332E-3</v>
      </c>
      <c r="G656" s="79">
        <f>IF($C656&lt;=Entradas!$E$74,"",D656-AVERAGE(D:D))</f>
        <v>-0.4160740837259963</v>
      </c>
      <c r="H656" s="79">
        <f>IF($C656&lt;=Entradas!$E$74,"",F656^2)</f>
        <v>4.6075515391457898E-6</v>
      </c>
      <c r="I656" s="79">
        <f>IF($C656&lt;=Entradas!$E$74,"",G656^2)</f>
        <v>0.17311764314842737</v>
      </c>
      <c r="J656" s="79">
        <f>IF($C656&lt;=Entradas!$E$74,"",E656-AVERAGE(E:E))</f>
        <v>-0.46627660270966947</v>
      </c>
      <c r="K656" s="79">
        <f>IF($C656&lt;=Entradas!$E$74,"",J656^2)</f>
        <v>0.21741387023447095</v>
      </c>
      <c r="L656" s="79">
        <f>IF($C656&lt;=Entradas!$E$74,"",G656*J656)</f>
        <v>0.19400561023529614</v>
      </c>
      <c r="M656" s="40"/>
    </row>
    <row r="657" spans="2:13" x14ac:dyDescent="0.3">
      <c r="B657" s="39"/>
      <c r="C657" s="75">
        <v>652</v>
      </c>
      <c r="D657" s="111">
        <f>IF($C657&lt;=Entradas!$E$74,"",Observaciones!I657)</f>
        <v>1.9397050269185223</v>
      </c>
      <c r="E657" s="111">
        <f>IF($C657&lt;=Entradas!$E$74,"",Cálculos!AR658)</f>
        <v>2.7284253970337242</v>
      </c>
      <c r="F657" s="79">
        <f>IF($C657&lt;=Entradas!$E$74,"",D657-E657)</f>
        <v>-0.78872037011520191</v>
      </c>
      <c r="G657" s="79">
        <f>IF($C657&lt;=Entradas!$E$74,"",D657-AVERAGE(D:D))</f>
        <v>1.1568534054069444</v>
      </c>
      <c r="H657" s="79">
        <f>IF($C657&lt;=Entradas!$E$74,"",F657^2)</f>
        <v>0.62207982223466107</v>
      </c>
      <c r="I657" s="79">
        <f>IF($C657&lt;=Entradas!$E$74,"",G657^2)</f>
        <v>1.3383098016016439</v>
      </c>
      <c r="J657" s="79">
        <f>IF($C657&lt;=Entradas!$E$74,"",E657-AVERAGE(E:E))</f>
        <v>1.8975177773371485</v>
      </c>
      <c r="K657" s="79">
        <f>IF($C657&lt;=Entradas!$E$74,"",J657^2)</f>
        <v>3.6005737153105124</v>
      </c>
      <c r="L657" s="79">
        <f>IF($C657&lt;=Entradas!$E$74,"",G657*J657)</f>
        <v>2.1951499025326964</v>
      </c>
      <c r="M657" s="40"/>
    </row>
    <row r="658" spans="2:13" x14ac:dyDescent="0.3">
      <c r="B658" s="39"/>
      <c r="C658" s="75">
        <v>653</v>
      </c>
      <c r="D658" s="111">
        <f>IF($C658&lt;=Entradas!$E$74,"",Observaciones!I658)</f>
        <v>0.74285838297751672</v>
      </c>
      <c r="E658" s="111">
        <f>IF($C658&lt;=Entradas!$E$74,"",Cálculos!AR659)</f>
        <v>0.7864354418822791</v>
      </c>
      <c r="F658" s="79">
        <f>IF($C658&lt;=Entradas!$E$74,"",D658-E658)</f>
        <v>-4.3577058904762378E-2</v>
      </c>
      <c r="G658" s="79">
        <f>IF($C658&lt;=Entradas!$E$74,"",D658-AVERAGE(D:D))</f>
        <v>-3.9993238534061226E-2</v>
      </c>
      <c r="H658" s="79">
        <f>IF($C658&lt;=Entradas!$E$74,"",F658^2)</f>
        <v>1.8989600627891301E-3</v>
      </c>
      <c r="I658" s="79">
        <f>IF($C658&lt;=Entradas!$E$74,"",G658^2)</f>
        <v>1.5994591284423198E-3</v>
      </c>
      <c r="J658" s="79">
        <f>IF($C658&lt;=Entradas!$E$74,"",E658-AVERAGE(E:E))</f>
        <v>-4.4472177814296687E-2</v>
      </c>
      <c r="K658" s="79">
        <f>IF($C658&lt;=Entradas!$E$74,"",J658^2)</f>
        <v>1.9777745995464223E-3</v>
      </c>
      <c r="L658" s="79">
        <f>IF($C658&lt;=Entradas!$E$74,"",G658*J658)</f>
        <v>1.7785864154563531E-3</v>
      </c>
      <c r="M658" s="40"/>
    </row>
    <row r="659" spans="2:13" x14ac:dyDescent="0.3">
      <c r="B659" s="39"/>
      <c r="C659" s="75">
        <v>654</v>
      </c>
      <c r="D659" s="111">
        <f>IF($C659&lt;=Entradas!$E$74,"",Observaciones!I659)</f>
        <v>0.75537260103781378</v>
      </c>
      <c r="E659" s="111">
        <f>IF($C659&lt;=Entradas!$E$74,"",Cálculos!AR660)</f>
        <v>1.1734347517853883</v>
      </c>
      <c r="F659" s="79">
        <f>IF($C659&lt;=Entradas!$E$74,"",D659-E659)</f>
        <v>-0.41806215074757447</v>
      </c>
      <c r="G659" s="79">
        <f>IF($C659&lt;=Entradas!$E$74,"",D659-AVERAGE(D:D))</f>
        <v>-2.747902047376416E-2</v>
      </c>
      <c r="H659" s="79">
        <f>IF($C659&lt;=Entradas!$E$74,"",F659^2)</f>
        <v>0.17477596188768768</v>
      </c>
      <c r="I659" s="79">
        <f>IF($C659&lt;=Entradas!$E$74,"",G659^2)</f>
        <v>7.5509656619754991E-4</v>
      </c>
      <c r="J659" s="79">
        <f>IF($C659&lt;=Entradas!$E$74,"",E659-AVERAGE(E:E))</f>
        <v>0.34252713208881247</v>
      </c>
      <c r="K659" s="79">
        <f>IF($C659&lt;=Entradas!$E$74,"",J659^2)</f>
        <v>0.11732483621698679</v>
      </c>
      <c r="L659" s="79">
        <f>IF($C659&lt;=Entradas!$E$74,"",G659*J659)</f>
        <v>-9.4123100754881991E-3</v>
      </c>
      <c r="M659" s="40"/>
    </row>
    <row r="660" spans="2:13" x14ac:dyDescent="0.3">
      <c r="B660" s="39"/>
      <c r="C660" s="75">
        <v>655</v>
      </c>
      <c r="D660" s="111">
        <f>IF($C660&lt;=Entradas!$E$74,"",Observaciones!I660)</f>
        <v>0.7574578776616846</v>
      </c>
      <c r="E660" s="111">
        <f>IF($C660&lt;=Entradas!$E$74,"",Cálculos!AR661)</f>
        <v>0.84130462873284295</v>
      </c>
      <c r="F660" s="79">
        <f>IF($C660&lt;=Entradas!$E$74,"",D660-E660)</f>
        <v>-8.3846751071158354E-2</v>
      </c>
      <c r="G660" s="79">
        <f>IF($C660&lt;=Entradas!$E$74,"",D660-AVERAGE(D:D))</f>
        <v>-2.5393743849893347E-2</v>
      </c>
      <c r="H660" s="79">
        <f>IF($C660&lt;=Entradas!$E$74,"",F660^2)</f>
        <v>7.0302776651887944E-3</v>
      </c>
      <c r="I660" s="79">
        <f>IF($C660&lt;=Entradas!$E$74,"",G660^2)</f>
        <v>6.4484222671399617E-4</v>
      </c>
      <c r="J660" s="79">
        <f>IF($C660&lt;=Entradas!$E$74,"",E660-AVERAGE(E:E))</f>
        <v>1.0397009036267169E-2</v>
      </c>
      <c r="K660" s="79">
        <f>IF($C660&lt;=Entradas!$E$74,"",J660^2)</f>
        <v>1.0809779690022115E-4</v>
      </c>
      <c r="L660" s="79">
        <f>IF($C660&lt;=Entradas!$E$74,"",G660*J660)</f>
        <v>-2.6401898427199494E-4</v>
      </c>
      <c r="M660" s="40"/>
    </row>
    <row r="661" spans="2:13" x14ac:dyDescent="0.3">
      <c r="B661" s="39"/>
      <c r="C661" s="75">
        <v>656</v>
      </c>
      <c r="D661" s="111">
        <f>IF($C661&lt;=Entradas!$E$74,"",Observaciones!I661)</f>
        <v>0.75864102326628435</v>
      </c>
      <c r="E661" s="111">
        <f>IF($C661&lt;=Entradas!$E$74,"",Cálculos!AR662)</f>
        <v>0.81507547140494352</v>
      </c>
      <c r="F661" s="79">
        <f>IF($C661&lt;=Entradas!$E$74,"",D661-E661)</f>
        <v>-5.6434448138659166E-2</v>
      </c>
      <c r="G661" s="79">
        <f>IF($C661&lt;=Entradas!$E$74,"",D661-AVERAGE(D:D))</f>
        <v>-2.4210598245293591E-2</v>
      </c>
      <c r="H661" s="79">
        <f>IF($C661&lt;=Entradas!$E$74,"",F661^2)</f>
        <v>3.184846936715011E-3</v>
      </c>
      <c r="I661" s="79">
        <f>IF($C661&lt;=Entradas!$E$74,"",G661^2)</f>
        <v>5.8615306739501314E-4</v>
      </c>
      <c r="J661" s="79">
        <f>IF($C661&lt;=Entradas!$E$74,"",E661-AVERAGE(E:E))</f>
        <v>-1.5832148291632264E-2</v>
      </c>
      <c r="K661" s="79">
        <f>IF($C661&lt;=Entradas!$E$74,"",J661^2)</f>
        <v>2.5065691952823441E-4</v>
      </c>
      <c r="L661" s="79">
        <f>IF($C661&lt;=Entradas!$E$74,"",G661*J661)</f>
        <v>3.8330578164862003E-4</v>
      </c>
      <c r="M661" s="40"/>
    </row>
    <row r="662" spans="2:13" x14ac:dyDescent="0.3">
      <c r="B662" s="39"/>
      <c r="C662" s="75">
        <v>657</v>
      </c>
      <c r="D662" s="111">
        <f>IF($C662&lt;=Entradas!$E$74,"",Observaciones!I662)</f>
        <v>0.76419143427946223</v>
      </c>
      <c r="E662" s="111">
        <f>IF($C662&lt;=Entradas!$E$74,"",Cálculos!AR663)</f>
        <v>0.96177950686578406</v>
      </c>
      <c r="F662" s="79">
        <f>IF($C662&lt;=Entradas!$E$74,"",D662-E662)</f>
        <v>-0.19758807258632183</v>
      </c>
      <c r="G662" s="79">
        <f>IF($C662&lt;=Entradas!$E$74,"",D662-AVERAGE(D:D))</f>
        <v>-1.866018723211571E-2</v>
      </c>
      <c r="H662" s="79">
        <f>IF($C662&lt;=Entradas!$E$74,"",F662^2)</f>
        <v>3.9041046428377586E-2</v>
      </c>
      <c r="I662" s="79">
        <f>IF($C662&lt;=Entradas!$E$74,"",G662^2)</f>
        <v>3.4820258753761419E-4</v>
      </c>
      <c r="J662" s="79">
        <f>IF($C662&lt;=Entradas!$E$74,"",E662-AVERAGE(E:E))</f>
        <v>0.13087188716920828</v>
      </c>
      <c r="K662" s="79">
        <f>IF($C662&lt;=Entradas!$E$74,"",J662^2)</f>
        <v>1.7127450851229981E-2</v>
      </c>
      <c r="L662" s="79">
        <f>IF($C662&lt;=Entradas!$E$74,"",G662*J662)</f>
        <v>-2.4420939179977483E-3</v>
      </c>
      <c r="M662" s="40"/>
    </row>
    <row r="663" spans="2:13" x14ac:dyDescent="0.3">
      <c r="B663" s="39"/>
      <c r="C663" s="75">
        <v>658</v>
      </c>
      <c r="D663" s="111">
        <f>IF($C663&lt;=Entradas!$E$74,"",Observaciones!I663)</f>
        <v>0.76682219302289245</v>
      </c>
      <c r="E663" s="111">
        <f>IF($C663&lt;=Entradas!$E$74,"",Cálculos!AR664)</f>
        <v>0.86532295118185432</v>
      </c>
      <c r="F663" s="79">
        <f>IF($C663&lt;=Entradas!$E$74,"",D663-E663)</f>
        <v>-9.8500758158961865E-2</v>
      </c>
      <c r="G663" s="79">
        <f>IF($C663&lt;=Entradas!$E$74,"",D663-AVERAGE(D:D))</f>
        <v>-1.6029428488685493E-2</v>
      </c>
      <c r="H663" s="79">
        <f>IF($C663&lt;=Entradas!$E$74,"",F663^2)</f>
        <v>9.7023993578902925E-3</v>
      </c>
      <c r="I663" s="79">
        <f>IF($C663&lt;=Entradas!$E$74,"",G663^2)</f>
        <v>2.5694257767388211E-4</v>
      </c>
      <c r="J663" s="79">
        <f>IF($C663&lt;=Entradas!$E$74,"",E663-AVERAGE(E:E))</f>
        <v>3.4415331485278533E-2</v>
      </c>
      <c r="K663" s="79">
        <f>IF($C663&lt;=Entradas!$E$74,"",J663^2)</f>
        <v>1.184415041241604E-3</v>
      </c>
      <c r="L663" s="79">
        <f>IF($C663&lt;=Entradas!$E$74,"",G663*J663)</f>
        <v>-5.5165809495767856E-4</v>
      </c>
      <c r="M663" s="40"/>
    </row>
    <row r="664" spans="2:13" x14ac:dyDescent="0.3">
      <c r="B664" s="39"/>
      <c r="C664" s="75">
        <v>659</v>
      </c>
      <c r="D664" s="111">
        <f>IF($C664&lt;=Entradas!$E$74,"",Observaciones!I664)</f>
        <v>0.76851303474289678</v>
      </c>
      <c r="E664" s="111">
        <f>IF($C664&lt;=Entradas!$E$74,"",Cálculos!AR665)</f>
        <v>0.837949722686123</v>
      </c>
      <c r="F664" s="79">
        <f>IF($C664&lt;=Entradas!$E$74,"",D664-E664)</f>
        <v>-6.9436687943226216E-2</v>
      </c>
      <c r="G664" s="79">
        <f>IF($C664&lt;=Entradas!$E$74,"",D664-AVERAGE(D:D))</f>
        <v>-1.4338586768681161E-2</v>
      </c>
      <c r="H664" s="79">
        <f>IF($C664&lt;=Entradas!$E$74,"",F664^2)</f>
        <v>4.8214536325249767E-3</v>
      </c>
      <c r="I664" s="79">
        <f>IF($C664&lt;=Entradas!$E$74,"",G664^2)</f>
        <v>2.0559507052299845E-4</v>
      </c>
      <c r="J664" s="79">
        <f>IF($C664&lt;=Entradas!$E$74,"",E664-AVERAGE(E:E))</f>
        <v>7.0421029895472165E-3</v>
      </c>
      <c r="K664" s="79">
        <f>IF($C664&lt;=Entradas!$E$74,"",J664^2)</f>
        <v>4.9591214515389847E-5</v>
      </c>
      <c r="L664" s="79">
        <f>IF($C664&lt;=Entradas!$E$74,"",G664*J664)</f>
        <v>-1.0097380474961177E-4</v>
      </c>
      <c r="M664" s="40"/>
    </row>
    <row r="665" spans="2:13" x14ac:dyDescent="0.3">
      <c r="B665" s="39"/>
      <c r="C665" s="75">
        <v>660</v>
      </c>
      <c r="D665" s="111">
        <f>IF($C665&lt;=Entradas!$E$74,"",Observaciones!I665)</f>
        <v>0.7700187569389555</v>
      </c>
      <c r="E665" s="111">
        <f>IF($C665&lt;=Entradas!$E$74,"",Cálculos!AR666)</f>
        <v>0.83279393308345806</v>
      </c>
      <c r="F665" s="79">
        <f>IF($C665&lt;=Entradas!$E$74,"",D665-E665)</f>
        <v>-6.2775176144502565E-2</v>
      </c>
      <c r="G665" s="79">
        <f>IF($C665&lt;=Entradas!$E$74,"",D665-AVERAGE(D:D))</f>
        <v>-1.2832864572622449E-2</v>
      </c>
      <c r="H665" s="79">
        <f>IF($C665&lt;=Entradas!$E$74,"",F665^2)</f>
        <v>3.9407227399733237E-3</v>
      </c>
      <c r="I665" s="79">
        <f>IF($C665&lt;=Entradas!$E$74,"",G665^2)</f>
        <v>1.6468241313926835E-4</v>
      </c>
      <c r="J665" s="79">
        <f>IF($C665&lt;=Entradas!$E$74,"",E665-AVERAGE(E:E))</f>
        <v>1.8863133868822768E-3</v>
      </c>
      <c r="K665" s="79">
        <f>IF($C665&lt;=Entradas!$E$74,"",J665^2)</f>
        <v>3.5581781935312858E-6</v>
      </c>
      <c r="L665" s="79">
        <f>IF($C665&lt;=Entradas!$E$74,"",G665*J665)</f>
        <v>-2.4206804235385033E-5</v>
      </c>
      <c r="M665" s="40"/>
    </row>
    <row r="666" spans="2:13" x14ac:dyDescent="0.3">
      <c r="B666" s="39"/>
      <c r="C666" s="75">
        <v>661</v>
      </c>
      <c r="D666" s="111">
        <f>IF($C666&lt;=Entradas!$E$74,"",Observaciones!I666)</f>
        <v>0.77153998712831995</v>
      </c>
      <c r="E666" s="111">
        <f>IF($C666&lt;=Entradas!$E$74,"",Cálculos!AR667)</f>
        <v>0.83352689787622003</v>
      </c>
      <c r="F666" s="79">
        <f>IF($C666&lt;=Entradas!$E$74,"",D666-E666)</f>
        <v>-6.1986910747900081E-2</v>
      </c>
      <c r="G666" s="79">
        <f>IF($C666&lt;=Entradas!$E$74,"",D666-AVERAGE(D:D))</f>
        <v>-1.1311634383257996E-2</v>
      </c>
      <c r="H666" s="79">
        <f>IF($C666&lt;=Entradas!$E$74,"",F666^2)</f>
        <v>3.8423771040681305E-3</v>
      </c>
      <c r="I666" s="79">
        <f>IF($C666&lt;=Entradas!$E$74,"",G666^2)</f>
        <v>1.279530724205045E-4</v>
      </c>
      <c r="J666" s="79">
        <f>IF($C666&lt;=Entradas!$E$74,"",E666-AVERAGE(E:E))</f>
        <v>2.6192781796442466E-3</v>
      </c>
      <c r="K666" s="79">
        <f>IF($C666&lt;=Entradas!$E$74,"",J666^2)</f>
        <v>6.8606181823604778E-6</v>
      </c>
      <c r="L666" s="79">
        <f>IF($C666&lt;=Entradas!$E$74,"",G666*J666)</f>
        <v>-2.9628317116181274E-5</v>
      </c>
      <c r="M666" s="40"/>
    </row>
    <row r="667" spans="2:13" x14ac:dyDescent="0.3">
      <c r="B667" s="39"/>
      <c r="C667" s="75">
        <v>662</v>
      </c>
      <c r="D667" s="111">
        <f>IF($C667&lt;=Entradas!$E$74,"",Observaciones!I667)</f>
        <v>0.77271498079366774</v>
      </c>
      <c r="E667" s="111">
        <f>IF($C667&lt;=Entradas!$E$74,"",Cálculos!AR668)</f>
        <v>0.82346334496647389</v>
      </c>
      <c r="F667" s="79">
        <f>IF($C667&lt;=Entradas!$E$74,"",D667-E667)</f>
        <v>-5.0748364172806149E-2</v>
      </c>
      <c r="G667" s="79">
        <f>IF($C667&lt;=Entradas!$E$74,"",D667-AVERAGE(D:D))</f>
        <v>-1.0136640717910206E-2</v>
      </c>
      <c r="H667" s="79">
        <f>IF($C667&lt;=Entradas!$E$74,"",F667^2)</f>
        <v>2.5753964662157546E-3</v>
      </c>
      <c r="I667" s="79">
        <f>IF($C667&lt;=Entradas!$E$74,"",G667^2)</f>
        <v>1.0275148504399513E-4</v>
      </c>
      <c r="J667" s="79">
        <f>IF($C667&lt;=Entradas!$E$74,"",E667-AVERAGE(E:E))</f>
        <v>-7.4442747301018963E-3</v>
      </c>
      <c r="K667" s="79">
        <f>IF($C667&lt;=Entradas!$E$74,"",J667^2)</f>
        <v>5.541722625723366E-5</v>
      </c>
      <c r="L667" s="79">
        <f>IF($C667&lt;=Entradas!$E$74,"",G667*J667)</f>
        <v>7.5459938344460886E-5</v>
      </c>
      <c r="M667" s="40"/>
    </row>
    <row r="668" spans="2:13" x14ac:dyDescent="0.3">
      <c r="B668" s="39"/>
      <c r="C668" s="75">
        <v>663</v>
      </c>
      <c r="D668" s="111">
        <f>IF($C668&lt;=Entradas!$E$74,"",Observaciones!I668)</f>
        <v>0.77538481952852101</v>
      </c>
      <c r="E668" s="111">
        <f>IF($C668&lt;=Entradas!$E$74,"",Cálculos!AR669)</f>
        <v>0.87388768686830121</v>
      </c>
      <c r="F668" s="79">
        <f>IF($C668&lt;=Entradas!$E$74,"",D668-E668)</f>
        <v>-9.8502867339780198E-2</v>
      </c>
      <c r="G668" s="79">
        <f>IF($C668&lt;=Entradas!$E$74,"",D668-AVERAGE(D:D))</f>
        <v>-7.4668019830569365E-3</v>
      </c>
      <c r="H668" s="79">
        <f>IF($C668&lt;=Entradas!$E$74,"",F668^2)</f>
        <v>9.7028148741583366E-3</v>
      </c>
      <c r="I668" s="79">
        <f>IF($C668&lt;=Entradas!$E$74,"",G668^2)</f>
        <v>5.5753131854183001E-5</v>
      </c>
      <c r="J668" s="79">
        <f>IF($C668&lt;=Entradas!$E$74,"",E668-AVERAGE(E:E))</f>
        <v>4.2980067171725422E-2</v>
      </c>
      <c r="K668" s="79">
        <f>IF($C668&lt;=Entradas!$E$74,"",J668^2)</f>
        <v>1.8472861740860293E-3</v>
      </c>
      <c r="L668" s="79">
        <f>IF($C668&lt;=Entradas!$E$74,"",G668*J668)</f>
        <v>-3.2092365078975973E-4</v>
      </c>
      <c r="M668" s="40"/>
    </row>
    <row r="669" spans="2:13" x14ac:dyDescent="0.3">
      <c r="B669" s="39"/>
      <c r="C669" s="75">
        <v>664</v>
      </c>
      <c r="D669" s="111">
        <f>IF($C669&lt;=Entradas!$E$74,"",Observaciones!I669)</f>
        <v>0.77691719472067522</v>
      </c>
      <c r="E669" s="111">
        <f>IF($C669&lt;=Entradas!$E$74,"",Cálculos!AR670)</f>
        <v>0.83577941833592395</v>
      </c>
      <c r="F669" s="79">
        <f>IF($C669&lt;=Entradas!$E$74,"",D669-E669)</f>
        <v>-5.8862223615248732E-2</v>
      </c>
      <c r="G669" s="79">
        <f>IF($C669&lt;=Entradas!$E$74,"",D669-AVERAGE(D:D))</f>
        <v>-5.9344267909027248E-3</v>
      </c>
      <c r="H669" s="79">
        <f>IF($C669&lt;=Entradas!$E$74,"",F669^2)</f>
        <v>3.4647613689315457E-3</v>
      </c>
      <c r="I669" s="79">
        <f>IF($C669&lt;=Entradas!$E$74,"",G669^2)</f>
        <v>3.5217421336584015E-5</v>
      </c>
      <c r="J669" s="79">
        <f>IF($C669&lt;=Entradas!$E$74,"",E669-AVERAGE(E:E))</f>
        <v>4.8717986393481683E-3</v>
      </c>
      <c r="K669" s="79">
        <f>IF($C669&lt;=Entradas!$E$74,"",J669^2)</f>
        <v>2.3734421982354665E-5</v>
      </c>
      <c r="L669" s="79">
        <f>IF($C669&lt;=Entradas!$E$74,"",G669*J669)</f>
        <v>-2.8911332365231211E-5</v>
      </c>
      <c r="M669" s="40"/>
    </row>
    <row r="670" spans="2:13" x14ac:dyDescent="0.3">
      <c r="B670" s="39"/>
      <c r="C670" s="75">
        <v>665</v>
      </c>
      <c r="D670" s="111">
        <f>IF($C670&lt;=Entradas!$E$74,"",Observaciones!I670)</f>
        <v>0.77762875832485023</v>
      </c>
      <c r="E670" s="111">
        <f>IF($C670&lt;=Entradas!$E$74,"",Cálculos!AR671)</f>
        <v>0.81163588906071971</v>
      </c>
      <c r="F670" s="79">
        <f>IF($C670&lt;=Entradas!$E$74,"",D670-E670)</f>
        <v>-3.4007130735869473E-2</v>
      </c>
      <c r="G670" s="79">
        <f>IF($C670&lt;=Entradas!$E$74,"",D670-AVERAGE(D:D))</f>
        <v>-5.2228631867277109E-3</v>
      </c>
      <c r="H670" s="79">
        <f>IF($C670&lt;=Entradas!$E$74,"",F670^2)</f>
        <v>1.1564849408865182E-3</v>
      </c>
      <c r="I670" s="79">
        <f>IF($C670&lt;=Entradas!$E$74,"",G670^2)</f>
        <v>2.727829986727554E-5</v>
      </c>
      <c r="J670" s="79">
        <f>IF($C670&lt;=Entradas!$E$74,"",E670-AVERAGE(E:E))</f>
        <v>-1.9271730635856077E-2</v>
      </c>
      <c r="K670" s="79">
        <f>IF($C670&lt;=Entradas!$E$74,"",J670^2)</f>
        <v>3.7139960170099368E-4</v>
      </c>
      <c r="L670" s="79">
        <f>IF($C670&lt;=Entradas!$E$74,"",G670*J670)</f>
        <v>1.0065361248254533E-4</v>
      </c>
      <c r="M670" s="40"/>
    </row>
    <row r="671" spans="2:13" x14ac:dyDescent="0.3">
      <c r="B671" s="39"/>
      <c r="C671" s="75">
        <v>666</v>
      </c>
      <c r="D671" s="111">
        <f>IF($C671&lt;=Entradas!$E$74,"",Observaciones!I671)</f>
        <v>0.77785544160575648</v>
      </c>
      <c r="E671" s="111">
        <f>IF($C671&lt;=Entradas!$E$74,"",Cálculos!AR672)</f>
        <v>0.7971248957072774</v>
      </c>
      <c r="F671" s="79">
        <f>IF($C671&lt;=Entradas!$E$74,"",D671-E671)</f>
        <v>-1.9269454101520922E-2</v>
      </c>
      <c r="G671" s="79">
        <f>IF($C671&lt;=Entradas!$E$74,"",D671-AVERAGE(D:D))</f>
        <v>-4.9961799058214629E-3</v>
      </c>
      <c r="H671" s="79">
        <f>IF($C671&lt;=Entradas!$E$74,"",F671^2)</f>
        <v>3.7131186137062146E-4</v>
      </c>
      <c r="I671" s="79">
        <f>IF($C671&lt;=Entradas!$E$74,"",G671^2)</f>
        <v>2.4961813651334161E-5</v>
      </c>
      <c r="J671" s="79">
        <f>IF($C671&lt;=Entradas!$E$74,"",E671-AVERAGE(E:E))</f>
        <v>-3.378272398929838E-2</v>
      </c>
      <c r="K671" s="79">
        <f>IF($C671&lt;=Entradas!$E$74,"",J671^2)</f>
        <v>1.1412724401371162E-3</v>
      </c>
      <c r="L671" s="79">
        <f>IF($C671&lt;=Entradas!$E$74,"",G671*J671)</f>
        <v>1.6878456675924525E-4</v>
      </c>
      <c r="M671" s="40"/>
    </row>
    <row r="672" spans="2:13" x14ac:dyDescent="0.3">
      <c r="B672" s="39"/>
      <c r="C672" s="75">
        <v>667</v>
      </c>
      <c r="D672" s="111">
        <f>IF($C672&lt;=Entradas!$E$74,"",Observaciones!I672)</f>
        <v>0.77722087968814724</v>
      </c>
      <c r="E672" s="111">
        <f>IF($C672&lt;=Entradas!$E$74,"",Cálculos!AR673)</f>
        <v>0.77119826101484534</v>
      </c>
      <c r="F672" s="79">
        <f>IF($C672&lt;=Entradas!$E$74,"",D672-E672)</f>
        <v>6.0226186733018938E-3</v>
      </c>
      <c r="G672" s="79">
        <f>IF($C672&lt;=Entradas!$E$74,"",D672-AVERAGE(D:D))</f>
        <v>-5.6307418234307072E-3</v>
      </c>
      <c r="H672" s="79">
        <f>IF($C672&lt;=Entradas!$E$74,"",F672^2)</f>
        <v>3.6271935684004661E-5</v>
      </c>
      <c r="I672" s="79">
        <f>IF($C672&lt;=Entradas!$E$74,"",G672^2)</f>
        <v>3.1705253482131764E-5</v>
      </c>
      <c r="J672" s="79">
        <f>IF($C672&lt;=Entradas!$E$74,"",E672-AVERAGE(E:E))</f>
        <v>-5.970935868173044E-2</v>
      </c>
      <c r="K672" s="79">
        <f>IF($C672&lt;=Entradas!$E$74,"",J672^2)</f>
        <v>3.5652075141835381E-3</v>
      </c>
      <c r="L672" s="79">
        <f>IF($C672&lt;=Entradas!$E$74,"",G672*J672)</f>
        <v>3.3620798317944496E-4</v>
      </c>
      <c r="M672" s="40"/>
    </row>
    <row r="673" spans="2:13" x14ac:dyDescent="0.3">
      <c r="B673" s="39"/>
      <c r="C673" s="75">
        <v>668</v>
      </c>
      <c r="D673" s="111">
        <f>IF($C673&lt;=Entradas!$E$74,"",Observaciones!I673)</f>
        <v>0.77650100250469534</v>
      </c>
      <c r="E673" s="111">
        <f>IF($C673&lt;=Entradas!$E$74,"",Cálculos!AR674)</f>
        <v>0.76793598626871984</v>
      </c>
      <c r="F673" s="79">
        <f>IF($C673&lt;=Entradas!$E$74,"",D673-E673)</f>
        <v>8.5650162359754978E-3</v>
      </c>
      <c r="G673" s="79">
        <f>IF($C673&lt;=Entradas!$E$74,"",D673-AVERAGE(D:D))</f>
        <v>-6.3506190068826074E-3</v>
      </c>
      <c r="H673" s="79">
        <f>IF($C673&lt;=Entradas!$E$74,"",F673^2)</f>
        <v>7.3359503122523881E-5</v>
      </c>
      <c r="I673" s="79">
        <f>IF($C673&lt;=Entradas!$E$74,"",G673^2)</f>
        <v>4.0330361770578631E-5</v>
      </c>
      <c r="J673" s="79">
        <f>IF($C673&lt;=Entradas!$E$74,"",E673-AVERAGE(E:E))</f>
        <v>-6.2971633427855944E-2</v>
      </c>
      <c r="K673" s="79">
        <f>IF($C673&lt;=Entradas!$E$74,"",J673^2)</f>
        <v>3.9654266165722639E-3</v>
      </c>
      <c r="L673" s="79">
        <f>IF($C673&lt;=Entradas!$E$74,"",G673*J673)</f>
        <v>3.9990885214138613E-4</v>
      </c>
      <c r="M673" s="40"/>
    </row>
    <row r="674" spans="2:13" x14ac:dyDescent="0.3">
      <c r="B674" s="39"/>
      <c r="C674" s="75">
        <v>669</v>
      </c>
      <c r="D674" s="111">
        <f>IF($C674&lt;=Entradas!$E$74,"",Observaciones!I674)</f>
        <v>0.74865460883835888</v>
      </c>
      <c r="E674" s="111">
        <f>IF($C674&lt;=Entradas!$E$74,"",Cálculos!AR675)</f>
        <v>0.74153042955186743</v>
      </c>
      <c r="F674" s="79">
        <f>IF($C674&lt;=Entradas!$E$74,"",D674-E674)</f>
        <v>7.1241792864914499E-3</v>
      </c>
      <c r="G674" s="79">
        <f>IF($C674&lt;=Entradas!$E$74,"",D674-AVERAGE(D:D))</f>
        <v>-3.4197012673219063E-2</v>
      </c>
      <c r="H674" s="79">
        <f>IF($C674&lt;=Entradas!$E$74,"",F674^2)</f>
        <v>5.0753930506073825E-5</v>
      </c>
      <c r="I674" s="79">
        <f>IF($C674&lt;=Entradas!$E$74,"",G674^2)</f>
        <v>1.1694356757723052E-3</v>
      </c>
      <c r="J674" s="79">
        <f>IF($C674&lt;=Entradas!$E$74,"",E674-AVERAGE(E:E))</f>
        <v>-8.9377190144708352E-2</v>
      </c>
      <c r="K674" s="79">
        <f>IF($C674&lt;=Entradas!$E$74,"",J674^2)</f>
        <v>7.9882821181633517E-3</v>
      </c>
      <c r="L674" s="79">
        <f>IF($C674&lt;=Entradas!$E$74,"",G674*J674)</f>
        <v>3.0564329040753016E-3</v>
      </c>
      <c r="M674" s="40"/>
    </row>
    <row r="675" spans="2:13" x14ac:dyDescent="0.3">
      <c r="B675" s="39"/>
      <c r="C675" s="75">
        <v>670</v>
      </c>
      <c r="D675" s="111">
        <f>IF($C675&lt;=Entradas!$E$74,"",Observaciones!I675)</f>
        <v>0.66750801248270686</v>
      </c>
      <c r="E675" s="111">
        <f>IF($C675&lt;=Entradas!$E$74,"",Cálculos!AR676)</f>
        <v>0.66234485818473421</v>
      </c>
      <c r="F675" s="79">
        <f>IF($C675&lt;=Entradas!$E$74,"",D675-E675)</f>
        <v>5.1631542979726497E-3</v>
      </c>
      <c r="G675" s="79">
        <f>IF($C675&lt;=Entradas!$E$74,"",D675-AVERAGE(D:D))</f>
        <v>-0.11534360902887109</v>
      </c>
      <c r="H675" s="79">
        <f>IF($C675&lt;=Entradas!$E$74,"",F675^2)</f>
        <v>2.6658162304673446E-5</v>
      </c>
      <c r="I675" s="79">
        <f>IF($C675&lt;=Entradas!$E$74,"",G675^2)</f>
        <v>1.3304148143805072E-2</v>
      </c>
      <c r="J675" s="79">
        <f>IF($C675&lt;=Entradas!$E$74,"",E675-AVERAGE(E:E))</f>
        <v>-0.16856276151184157</v>
      </c>
      <c r="K675" s="79">
        <f>IF($C675&lt;=Entradas!$E$74,"",J675^2)</f>
        <v>2.8413404568497978E-2</v>
      </c>
      <c r="L675" s="79">
        <f>IF($C675&lt;=Entradas!$E$74,"",G675*J675)</f>
        <v>1.9442637260648692E-2</v>
      </c>
      <c r="M675" s="40"/>
    </row>
    <row r="676" spans="2:13" x14ac:dyDescent="0.3">
      <c r="B676" s="39"/>
      <c r="C676" s="75">
        <v>671</v>
      </c>
      <c r="D676" s="111">
        <f>IF($C676&lt;=Entradas!$E$74,"",Observaciones!I676)</f>
        <v>0.65017176661116127</v>
      </c>
      <c r="E676" s="111">
        <f>IF($C676&lt;=Entradas!$E$74,"",Cálculos!AR677)</f>
        <v>0.64691864725147019</v>
      </c>
      <c r="F676" s="79">
        <f>IF($C676&lt;=Entradas!$E$74,"",D676-E676)</f>
        <v>3.2531193596910812E-3</v>
      </c>
      <c r="G676" s="79">
        <f>IF($C676&lt;=Entradas!$E$74,"",D676-AVERAGE(D:D))</f>
        <v>-0.13267985490041667</v>
      </c>
      <c r="H676" s="79">
        <f>IF($C676&lt;=Entradas!$E$74,"",F676^2)</f>
        <v>1.0582785568396911E-5</v>
      </c>
      <c r="I676" s="79">
        <f>IF($C676&lt;=Entradas!$E$74,"",G676^2)</f>
        <v>1.7603943896395621E-2</v>
      </c>
      <c r="J676" s="79">
        <f>IF($C676&lt;=Entradas!$E$74,"",E676-AVERAGE(E:E))</f>
        <v>-0.18398897244510559</v>
      </c>
      <c r="K676" s="79">
        <f>IF($C676&lt;=Entradas!$E$74,"",J676^2)</f>
        <v>3.3851941981405828E-2</v>
      </c>
      <c r="L676" s="79">
        <f>IF($C676&lt;=Entradas!$E$74,"",G676*J676)</f>
        <v>2.441163016729337E-2</v>
      </c>
      <c r="M676" s="40"/>
    </row>
    <row r="677" spans="2:13" x14ac:dyDescent="0.3">
      <c r="B677" s="39"/>
      <c r="C677" s="75">
        <v>672</v>
      </c>
      <c r="D677" s="111">
        <f>IF($C677&lt;=Entradas!$E$74,"",Observaciones!I677)</f>
        <v>0.55776461986571835</v>
      </c>
      <c r="E677" s="111">
        <f>IF($C677&lt;=Entradas!$E$74,"",Cálculos!AR678)</f>
        <v>0.55638652630683916</v>
      </c>
      <c r="F677" s="79">
        <f>IF($C677&lt;=Entradas!$E$74,"",D677-E677)</f>
        <v>1.3780935588791898E-3</v>
      </c>
      <c r="G677" s="79">
        <f>IF($C677&lt;=Entradas!$E$74,"",D677-AVERAGE(D:D))</f>
        <v>-0.2250870016458596</v>
      </c>
      <c r="H677" s="79">
        <f>IF($C677&lt;=Entradas!$E$74,"",F677^2)</f>
        <v>1.899141857024311E-6</v>
      </c>
      <c r="I677" s="79">
        <f>IF($C677&lt;=Entradas!$E$74,"",G677^2)</f>
        <v>5.0664158309923199E-2</v>
      </c>
      <c r="J677" s="79">
        <f>IF($C677&lt;=Entradas!$E$74,"",E677-AVERAGE(E:E))</f>
        <v>-0.27452109338973663</v>
      </c>
      <c r="K677" s="79">
        <f>IF($C677&lt;=Entradas!$E$74,"",J677^2)</f>
        <v>7.53618307158965E-2</v>
      </c>
      <c r="L677" s="79">
        <f>IF($C677&lt;=Entradas!$E$74,"",G677*J677)</f>
        <v>6.1791129799638821E-2</v>
      </c>
      <c r="M677" s="40"/>
    </row>
    <row r="678" spans="2:13" x14ac:dyDescent="0.3">
      <c r="B678" s="39"/>
      <c r="C678" s="75">
        <v>673</v>
      </c>
      <c r="D678" s="111">
        <f>IF($C678&lt;=Entradas!$E$74,"",Observaciones!I678)</f>
        <v>0.55810435637808864</v>
      </c>
      <c r="E678" s="111">
        <f>IF($C678&lt;=Entradas!$E$74,"",Cálculos!AR679)</f>
        <v>0.55851173795055631</v>
      </c>
      <c r="F678" s="79">
        <f>IF($C678&lt;=Entradas!$E$74,"",D678-E678)</f>
        <v>-4.0738157246766882E-4</v>
      </c>
      <c r="G678" s="79">
        <f>IF($C678&lt;=Entradas!$E$74,"",D678-AVERAGE(D:D))</f>
        <v>-0.2247472651334893</v>
      </c>
      <c r="H678" s="79">
        <f>IF($C678&lt;=Entradas!$E$74,"",F678^2)</f>
        <v>1.6595974558623051E-7</v>
      </c>
      <c r="I678" s="79">
        <f>IF($C678&lt;=Entradas!$E$74,"",G678^2)</f>
        <v>5.0511333184982937E-2</v>
      </c>
      <c r="J678" s="79">
        <f>IF($C678&lt;=Entradas!$E$74,"",E678-AVERAGE(E:E))</f>
        <v>-0.27239588174601947</v>
      </c>
      <c r="K678" s="79">
        <f>IF($C678&lt;=Entradas!$E$74,"",J678^2)</f>
        <v>7.4199516392191425E-2</v>
      </c>
      <c r="L678" s="79">
        <f>IF($C678&lt;=Entradas!$E$74,"",G678*J678)</f>
        <v>6.1220229456043239E-2</v>
      </c>
      <c r="M678" s="40"/>
    </row>
    <row r="679" spans="2:13" x14ac:dyDescent="0.3">
      <c r="B679" s="39"/>
      <c r="C679" s="75">
        <v>674</v>
      </c>
      <c r="D679" s="111">
        <f>IF($C679&lt;=Entradas!$E$74,"",Observaciones!I679)</f>
        <v>0.50517441395611606</v>
      </c>
      <c r="E679" s="111">
        <f>IF($C679&lt;=Entradas!$E$74,"",Cálculos!AR680)</f>
        <v>0.50738198369662602</v>
      </c>
      <c r="F679" s="79">
        <f>IF($C679&lt;=Entradas!$E$74,"",D679-E679)</f>
        <v>-2.2075697405099515E-3</v>
      </c>
      <c r="G679" s="79">
        <f>IF($C679&lt;=Entradas!$E$74,"",D679-AVERAGE(D:D))</f>
        <v>-0.27767720755546188</v>
      </c>
      <c r="H679" s="79">
        <f>IF($C679&lt;=Entradas!$E$74,"",F679^2)</f>
        <v>4.8733641592151742E-6</v>
      </c>
      <c r="I679" s="79">
        <f>IF($C679&lt;=Entradas!$E$74,"",G679^2)</f>
        <v>7.7104631595799056E-2</v>
      </c>
      <c r="J679" s="79">
        <f>IF($C679&lt;=Entradas!$E$74,"",E679-AVERAGE(E:E))</f>
        <v>-0.32352563599994977</v>
      </c>
      <c r="K679" s="79">
        <f>IF($C679&lt;=Entradas!$E$74,"",J679^2)</f>
        <v>0.10466883714917199</v>
      </c>
      <c r="L679" s="79">
        <f>IF($C679&lt;=Entradas!$E$74,"",G679*J679)</f>
        <v>8.9835695177070865E-2</v>
      </c>
      <c r="M679" s="40"/>
    </row>
    <row r="680" spans="2:13" x14ac:dyDescent="0.3">
      <c r="B680" s="39"/>
      <c r="C680" s="75">
        <v>675</v>
      </c>
      <c r="D680" s="111">
        <f>IF($C680&lt;=Entradas!$E$74,"",Observaciones!I680)</f>
        <v>0.42079796275794423</v>
      </c>
      <c r="E680" s="111">
        <f>IF($C680&lt;=Entradas!$E$74,"",Cálculos!AR681)</f>
        <v>0.4247253970090652</v>
      </c>
      <c r="F680" s="79">
        <f>IF($C680&lt;=Entradas!$E$74,"",D680-E680)</f>
        <v>-3.9274342511209648E-3</v>
      </c>
      <c r="G680" s="79">
        <f>IF($C680&lt;=Entradas!$E$74,"",D680-AVERAGE(D:D))</f>
        <v>-0.36205365875363371</v>
      </c>
      <c r="H680" s="79">
        <f>IF($C680&lt;=Entradas!$E$74,"",F680^2)</f>
        <v>1.5424739796878092E-5</v>
      </c>
      <c r="I680" s="79">
        <f>IF($C680&lt;=Entradas!$E$74,"",G680^2)</f>
        <v>0.13108285181689264</v>
      </c>
      <c r="J680" s="79">
        <f>IF($C680&lt;=Entradas!$E$74,"",E680-AVERAGE(E:E))</f>
        <v>-0.40618222268751059</v>
      </c>
      <c r="K680" s="79">
        <f>IF($C680&lt;=Entradas!$E$74,"",J680^2)</f>
        <v>0.16498399802736644</v>
      </c>
      <c r="L680" s="79">
        <f>IF($C680&lt;=Entradas!$E$74,"",G680*J680)</f>
        <v>0.14705975984469641</v>
      </c>
      <c r="M680" s="40"/>
    </row>
    <row r="681" spans="2:13" x14ac:dyDescent="0.3">
      <c r="B681" s="39"/>
      <c r="C681" s="75">
        <v>676</v>
      </c>
      <c r="D681" s="111">
        <f>IF($C681&lt;=Entradas!$E$74,"",Observaciones!I681)</f>
        <v>0.40430075593978182</v>
      </c>
      <c r="E681" s="111">
        <f>IF($C681&lt;=Entradas!$E$74,"",Cálculos!AR682)</f>
        <v>0.40988719431803422</v>
      </c>
      <c r="F681" s="79">
        <f>IF($C681&lt;=Entradas!$E$74,"",D681-E681)</f>
        <v>-5.5864383782524007E-3</v>
      </c>
      <c r="G681" s="79">
        <f>IF($C681&lt;=Entradas!$E$74,"",D681-AVERAGE(D:D))</f>
        <v>-0.37855086557179612</v>
      </c>
      <c r="H681" s="79">
        <f>IF($C681&lt;=Entradas!$E$74,"",F681^2)</f>
        <v>3.1208293754011313E-5</v>
      </c>
      <c r="I681" s="79">
        <f>IF($C681&lt;=Entradas!$E$74,"",G681^2)</f>
        <v>0.14330075782515606</v>
      </c>
      <c r="J681" s="79">
        <f>IF($C681&lt;=Entradas!$E$74,"",E681-AVERAGE(E:E))</f>
        <v>-0.42102042537854156</v>
      </c>
      <c r="K681" s="79">
        <f>IF($C681&lt;=Entradas!$E$74,"",J681^2)</f>
        <v>0.17725819858592809</v>
      </c>
      <c r="L681" s="79">
        <f>IF($C681&lt;=Entradas!$E$74,"",G681*J681)</f>
        <v>0.15937764645045271</v>
      </c>
      <c r="M681" s="40"/>
    </row>
    <row r="682" spans="2:13" x14ac:dyDescent="0.3">
      <c r="B682" s="39"/>
      <c r="C682" s="75">
        <v>677</v>
      </c>
      <c r="D682" s="111">
        <f>IF($C682&lt;=Entradas!$E$74,"",Observaciones!I682)</f>
        <v>0.32014445134262381</v>
      </c>
      <c r="E682" s="111">
        <f>IF($C682&lt;=Entradas!$E$74,"",Cálculos!AR683)</f>
        <v>0.3273429770071497</v>
      </c>
      <c r="F682" s="79">
        <f>IF($C682&lt;=Entradas!$E$74,"",D682-E682)</f>
        <v>-7.1985256645258899E-3</v>
      </c>
      <c r="G682" s="79">
        <f>IF($C682&lt;=Entradas!$E$74,"",D682-AVERAGE(D:D))</f>
        <v>-0.46270717016895413</v>
      </c>
      <c r="H682" s="79">
        <f>IF($C682&lt;=Entradas!$E$74,"",F682^2)</f>
        <v>5.1818771742837906E-5</v>
      </c>
      <c r="I682" s="79">
        <f>IF($C682&lt;=Entradas!$E$74,"",G682^2)</f>
        <v>0.21409792532576147</v>
      </c>
      <c r="J682" s="79">
        <f>IF($C682&lt;=Entradas!$E$74,"",E682-AVERAGE(E:E))</f>
        <v>-0.50356464268942602</v>
      </c>
      <c r="K682" s="79">
        <f>IF($C682&lt;=Entradas!$E$74,"",J682^2)</f>
        <v>0.25357734936692933</v>
      </c>
      <c r="L682" s="79">
        <f>IF($C682&lt;=Entradas!$E$74,"",G682*J682)</f>
        <v>0.23300297081596483</v>
      </c>
      <c r="M682" s="40"/>
    </row>
    <row r="683" spans="2:13" x14ac:dyDescent="0.3">
      <c r="B683" s="39"/>
      <c r="C683" s="75">
        <v>678</v>
      </c>
      <c r="D683" s="111">
        <f>IF($C683&lt;=Entradas!$E$74,"",Observaciones!I683)</f>
        <v>0.25162603447757631</v>
      </c>
      <c r="E683" s="111">
        <f>IF($C683&lt;=Entradas!$E$74,"",Cálculos!AR684)</f>
        <v>0.2604153441868175</v>
      </c>
      <c r="F683" s="79">
        <f>IF($C683&lt;=Entradas!$E$74,"",D683-E683)</f>
        <v>-8.7893097092411887E-3</v>
      </c>
      <c r="G683" s="79">
        <f>IF($C683&lt;=Entradas!$E$74,"",D683-AVERAGE(D:D))</f>
        <v>-0.53122558703400169</v>
      </c>
      <c r="H683" s="79">
        <f>IF($C683&lt;=Entradas!$E$74,"",F683^2)</f>
        <v>7.7251965164961431E-5</v>
      </c>
      <c r="I683" s="79">
        <f>IF($C683&lt;=Entradas!$E$74,"",G683^2)</f>
        <v>0.28220062431961973</v>
      </c>
      <c r="J683" s="79">
        <f>IF($C683&lt;=Entradas!$E$74,"",E683-AVERAGE(E:E))</f>
        <v>-0.57049227550975834</v>
      </c>
      <c r="K683" s="79">
        <f>IF($C683&lt;=Entradas!$E$74,"",J683^2)</f>
        <v>0.32546143641630204</v>
      </c>
      <c r="L683" s="79">
        <f>IF($C683&lt;=Entradas!$E$74,"",G683*J683)</f>
        <v>0.30306009395603478</v>
      </c>
      <c r="M683" s="40"/>
    </row>
    <row r="684" spans="2:13" x14ac:dyDescent="0.3">
      <c r="B684" s="39"/>
      <c r="C684" s="75">
        <v>679</v>
      </c>
      <c r="D684" s="111">
        <f>IF($C684&lt;=Entradas!$E$74,"",Observaciones!I684)</f>
        <v>0.19421416844071632</v>
      </c>
      <c r="E684" s="111">
        <f>IF($C684&lt;=Entradas!$E$74,"",Cálculos!AR685)</f>
        <v>0.1830999333574147</v>
      </c>
      <c r="F684" s="79">
        <f>IF($C684&lt;=Entradas!$E$74,"",D684-E684)</f>
        <v>1.1114235083301616E-2</v>
      </c>
      <c r="G684" s="79">
        <f>IF($C684&lt;=Entradas!$E$74,"",D684-AVERAGE(D:D))</f>
        <v>-0.58863745307086157</v>
      </c>
      <c r="H684" s="79">
        <f>IF($C684&lt;=Entradas!$E$74,"",F684^2)</f>
        <v>1.2352622148689246E-4</v>
      </c>
      <c r="I684" s="79">
        <f>IF($C684&lt;=Entradas!$E$74,"",G684^2)</f>
        <v>0.34649405115775078</v>
      </c>
      <c r="J684" s="79">
        <f>IF($C684&lt;=Entradas!$E$74,"",E684-AVERAGE(E:E))</f>
        <v>-0.64780768633916108</v>
      </c>
      <c r="K684" s="79">
        <f>IF($C684&lt;=Entradas!$E$74,"",J684^2)</f>
        <v>0.4196547984800969</v>
      </c>
      <c r="L684" s="79">
        <f>IF($C684&lt;=Entradas!$E$74,"",G684*J684)</f>
        <v>0.38132386656641132</v>
      </c>
      <c r="M684" s="40"/>
    </row>
    <row r="685" spans="2:13" x14ac:dyDescent="0.3">
      <c r="B685" s="39"/>
      <c r="C685" s="75">
        <v>680</v>
      </c>
      <c r="D685" s="111">
        <f>IF($C685&lt;=Entradas!$E$74,"",Observaciones!I685)</f>
        <v>0.18286000068178032</v>
      </c>
      <c r="E685" s="111">
        <f>IF($C685&lt;=Entradas!$E$74,"",Cálculos!AR686)</f>
        <v>0.15911047247111437</v>
      </c>
      <c r="F685" s="79">
        <f>IF($C685&lt;=Entradas!$E$74,"",D685-E685)</f>
        <v>2.3749528210665949E-2</v>
      </c>
      <c r="G685" s="79">
        <f>IF($C685&lt;=Entradas!$E$74,"",D685-AVERAGE(D:D))</f>
        <v>-0.59999162082979762</v>
      </c>
      <c r="H685" s="79">
        <f>IF($C685&lt;=Entradas!$E$74,"",F685^2)</f>
        <v>5.6404009022921779E-4</v>
      </c>
      <c r="I685" s="79">
        <f>IF($C685&lt;=Entradas!$E$74,"",G685^2)</f>
        <v>0.35998994506596765</v>
      </c>
      <c r="J685" s="79">
        <f>IF($C685&lt;=Entradas!$E$74,"",E685-AVERAGE(E:E))</f>
        <v>-0.67179714722546136</v>
      </c>
      <c r="K685" s="79">
        <f>IF($C685&lt;=Entradas!$E$74,"",J685^2)</f>
        <v>0.45131140702026817</v>
      </c>
      <c r="L685" s="79">
        <f>IF($C685&lt;=Entradas!$E$74,"",G685*J685)</f>
        <v>0.40307265923263874</v>
      </c>
      <c r="M685" s="40"/>
    </row>
    <row r="686" spans="2:13" x14ac:dyDescent="0.3">
      <c r="B686" s="39"/>
      <c r="C686" s="75">
        <v>681</v>
      </c>
      <c r="D686" s="111">
        <f>IF($C686&lt;=Entradas!$E$74,"",Observaciones!I686)</f>
        <v>0.17917145579000948</v>
      </c>
      <c r="E686" s="111">
        <f>IF($C686&lt;=Entradas!$E$74,"",Cálculos!AR687)</f>
        <v>0.15366108915931836</v>
      </c>
      <c r="F686" s="79">
        <f>IF($C686&lt;=Entradas!$E$74,"",D686-E686)</f>
        <v>2.5510366630691117E-2</v>
      </c>
      <c r="G686" s="79">
        <f>IF($C686&lt;=Entradas!$E$74,"",D686-AVERAGE(D:D))</f>
        <v>-0.60368016572156846</v>
      </c>
      <c r="H686" s="79">
        <f>IF($C686&lt;=Entradas!$E$74,"",F686^2)</f>
        <v>6.5077880563227885E-4</v>
      </c>
      <c r="I686" s="79">
        <f>IF($C686&lt;=Entradas!$E$74,"",G686^2)</f>
        <v>0.36442974248562038</v>
      </c>
      <c r="J686" s="79">
        <f>IF($C686&lt;=Entradas!$E$74,"",E686-AVERAGE(E:E))</f>
        <v>-0.67724653053725747</v>
      </c>
      <c r="K686" s="79">
        <f>IF($C686&lt;=Entradas!$E$74,"",J686^2)</f>
        <v>0.45866286312475241</v>
      </c>
      <c r="L686" s="79">
        <f>IF($C686&lt;=Entradas!$E$74,"",G686*J686)</f>
        <v>0.40884029778908887</v>
      </c>
      <c r="M686" s="40"/>
    </row>
    <row r="687" spans="2:13" x14ac:dyDescent="0.3">
      <c r="B687" s="39"/>
      <c r="C687" s="75">
        <v>682</v>
      </c>
      <c r="D687" s="111">
        <f>IF($C687&lt;=Entradas!$E$74,"",Observaciones!I687)</f>
        <v>0.19312815343983047</v>
      </c>
      <c r="E687" s="111">
        <f>IF($C687&lt;=Entradas!$E$74,"",Cálculos!AR688)</f>
        <v>0.16765627271855443</v>
      </c>
      <c r="F687" s="79">
        <f>IF($C687&lt;=Entradas!$E$74,"",D687-E687)</f>
        <v>2.5471880721276041E-2</v>
      </c>
      <c r="G687" s="79">
        <f>IF($C687&lt;=Entradas!$E$74,"",D687-AVERAGE(D:D))</f>
        <v>-0.58972346807174747</v>
      </c>
      <c r="H687" s="79">
        <f>IF($C687&lt;=Entradas!$E$74,"",F687^2)</f>
        <v>6.4881670747891408E-4</v>
      </c>
      <c r="I687" s="79">
        <f>IF($C687&lt;=Entradas!$E$74,"",G687^2)</f>
        <v>0.34777376879456934</v>
      </c>
      <c r="J687" s="79">
        <f>IF($C687&lt;=Entradas!$E$74,"",E687-AVERAGE(E:E))</f>
        <v>-0.66325134697802135</v>
      </c>
      <c r="K687" s="79">
        <f>IF($C687&lt;=Entradas!$E$74,"",J687^2)</f>
        <v>0.43990234926815969</v>
      </c>
      <c r="L687" s="79">
        <f>IF($C687&lt;=Entradas!$E$74,"",G687*J687)</f>
        <v>0.39113488454313666</v>
      </c>
      <c r="M687" s="40"/>
    </row>
    <row r="688" spans="2:13" x14ac:dyDescent="0.3">
      <c r="B688" s="39"/>
      <c r="C688" s="75">
        <v>683</v>
      </c>
      <c r="D688" s="111">
        <f>IF($C688&lt;=Entradas!$E$74,"",Observaciones!I688)</f>
        <v>0.18142173101765863</v>
      </c>
      <c r="E688" s="111">
        <f>IF($C688&lt;=Entradas!$E$74,"",Cálculos!AR689)</f>
        <v>0.15628184542017287</v>
      </c>
      <c r="F688" s="79">
        <f>IF($C688&lt;=Entradas!$E$74,"",D688-E688)</f>
        <v>2.5139885597485756E-2</v>
      </c>
      <c r="G688" s="79">
        <f>IF($C688&lt;=Entradas!$E$74,"",D688-AVERAGE(D:D))</f>
        <v>-0.60142989049391926</v>
      </c>
      <c r="H688" s="79">
        <f>IF($C688&lt;=Entradas!$E$74,"",F688^2)</f>
        <v>6.3201384785467173E-4</v>
      </c>
      <c r="I688" s="79">
        <f>IF($C688&lt;=Entradas!$E$74,"",G688^2)</f>
        <v>0.36171791317952773</v>
      </c>
      <c r="J688" s="79">
        <f>IF($C688&lt;=Entradas!$E$74,"",E688-AVERAGE(E:E))</f>
        <v>-0.67462577427640291</v>
      </c>
      <c r="K688" s="79">
        <f>IF($C688&lt;=Entradas!$E$74,"",J688^2)</f>
        <v>0.45511993531803613</v>
      </c>
      <c r="L688" s="79">
        <f>IF($C688&lt;=Entradas!$E$74,"",G688*J688)</f>
        <v>0.40574010554743251</v>
      </c>
      <c r="M688" s="40"/>
    </row>
    <row r="689" spans="2:13" x14ac:dyDescent="0.3">
      <c r="B689" s="39"/>
      <c r="C689" s="75">
        <v>684</v>
      </c>
      <c r="D689" s="111">
        <f>IF($C689&lt;=Entradas!$E$74,"",Observaciones!I689)</f>
        <v>0.76695282265436371</v>
      </c>
      <c r="E689" s="111">
        <f>IF($C689&lt;=Entradas!$E$74,"",Cálculos!AR690)</f>
        <v>1.0423859420349564</v>
      </c>
      <c r="F689" s="79">
        <f>IF($C689&lt;=Entradas!$E$74,"",D689-E689)</f>
        <v>-0.27543311938059267</v>
      </c>
      <c r="G689" s="79">
        <f>IF($C689&lt;=Entradas!$E$74,"",D689-AVERAGE(D:D))</f>
        <v>-1.5898798857214236E-2</v>
      </c>
      <c r="H689" s="79">
        <f>IF($C689&lt;=Entradas!$E$74,"",F689^2)</f>
        <v>7.5863403251723818E-2</v>
      </c>
      <c r="I689" s="79">
        <f>IF($C689&lt;=Entradas!$E$74,"",G689^2)</f>
        <v>2.527718051021567E-4</v>
      </c>
      <c r="J689" s="79">
        <f>IF($C689&lt;=Entradas!$E$74,"",E689-AVERAGE(E:E))</f>
        <v>0.2114783223383806</v>
      </c>
      <c r="K689" s="79">
        <f>IF($C689&lt;=Entradas!$E$74,"",J689^2)</f>
        <v>4.4723080819056009E-2</v>
      </c>
      <c r="L689" s="79">
        <f>IF($C689&lt;=Entradas!$E$74,"",G689*J689)</f>
        <v>-3.362251309519029E-3</v>
      </c>
      <c r="M689" s="40"/>
    </row>
    <row r="690" spans="2:13" x14ac:dyDescent="0.3">
      <c r="B690" s="39"/>
      <c r="C690" s="75">
        <v>685</v>
      </c>
      <c r="D690" s="111">
        <f>IF($C690&lt;=Entradas!$E$74,"",Observaciones!I690)</f>
        <v>0.76989712989498815</v>
      </c>
      <c r="E690" s="111">
        <f>IF($C690&lt;=Entradas!$E$74,"",Cálculos!AR691)</f>
        <v>0.87976985454928025</v>
      </c>
      <c r="F690" s="79">
        <f>IF($C690&lt;=Entradas!$E$74,"",D690-E690)</f>
        <v>-0.1098727246542921</v>
      </c>
      <c r="G690" s="79">
        <f>IF($C690&lt;=Entradas!$E$74,"",D690-AVERAGE(D:D))</f>
        <v>-1.2954491616589792E-2</v>
      </c>
      <c r="H690" s="79">
        <f>IF($C690&lt;=Entradas!$E$74,"",F690^2)</f>
        <v>1.2072015622957887E-2</v>
      </c>
      <c r="I690" s="79">
        <f>IF($C690&lt;=Entradas!$E$74,"",G690^2)</f>
        <v>1.6781885304429519E-4</v>
      </c>
      <c r="J690" s="79">
        <f>IF($C690&lt;=Entradas!$E$74,"",E690-AVERAGE(E:E))</f>
        <v>4.8862234852704467E-2</v>
      </c>
      <c r="K690" s="79">
        <f>IF($C690&lt;=Entradas!$E$74,"",J690^2)</f>
        <v>2.3875179948008472E-3</v>
      </c>
      <c r="L690" s="79">
        <f>IF($C690&lt;=Entradas!$E$74,"",G690*J690)</f>
        <v>-6.3298541176720158E-4</v>
      </c>
      <c r="M690" s="40"/>
    </row>
    <row r="691" spans="2:13" x14ac:dyDescent="0.3">
      <c r="B691" s="39"/>
      <c r="C691" s="75">
        <v>686</v>
      </c>
      <c r="D691" s="111">
        <f>IF($C691&lt;=Entradas!$E$74,"",Observaciones!I691)</f>
        <v>0.66782310289204905</v>
      </c>
      <c r="E691" s="111">
        <f>IF($C691&lt;=Entradas!$E$74,"",Cálculos!AR692)</f>
        <v>0.64159732588224583</v>
      </c>
      <c r="F691" s="79">
        <f>IF($C691&lt;=Entradas!$E$74,"",D691-E691)</f>
        <v>2.6225777009803219E-2</v>
      </c>
      <c r="G691" s="79">
        <f>IF($C691&lt;=Entradas!$E$74,"",D691-AVERAGE(D:D))</f>
        <v>-0.1150285186195289</v>
      </c>
      <c r="H691" s="79">
        <f>IF($C691&lt;=Entradas!$E$74,"",F691^2)</f>
        <v>6.8779137976792304E-4</v>
      </c>
      <c r="I691" s="79">
        <f>IF($C691&lt;=Entradas!$E$74,"",G691^2)</f>
        <v>1.3231560095803306E-2</v>
      </c>
      <c r="J691" s="79">
        <f>IF($C691&lt;=Entradas!$E$74,"",E691-AVERAGE(E:E))</f>
        <v>-0.18931029381432996</v>
      </c>
      <c r="K691" s="79">
        <f>IF($C691&lt;=Entradas!$E$74,"",J691^2)</f>
        <v>3.5838387344067933E-2</v>
      </c>
      <c r="L691" s="79">
        <f>IF($C691&lt;=Entradas!$E$74,"",G691*J691)</f>
        <v>2.1776082656890138E-2</v>
      </c>
      <c r="M691" s="40"/>
    </row>
    <row r="692" spans="2:13" x14ac:dyDescent="0.3">
      <c r="B692" s="39"/>
      <c r="C692" s="75">
        <v>687</v>
      </c>
      <c r="D692" s="111">
        <f>IF($C692&lt;=Entradas!$E$74,"",Observaciones!I692)</f>
        <v>0.59222668578517657</v>
      </c>
      <c r="E692" s="111">
        <f>IF($C692&lt;=Entradas!$E$74,"",Cálculos!AR693)</f>
        <v>0.56879988084845856</v>
      </c>
      <c r="F692" s="79">
        <f>IF($C692&lt;=Entradas!$E$74,"",D692-E692)</f>
        <v>2.3426804936718004E-2</v>
      </c>
      <c r="G692" s="79">
        <f>IF($C692&lt;=Entradas!$E$74,"",D692-AVERAGE(D:D))</f>
        <v>-0.19062493572640138</v>
      </c>
      <c r="H692" s="79">
        <f>IF($C692&lt;=Entradas!$E$74,"",F692^2)</f>
        <v>5.4881518954303505E-4</v>
      </c>
      <c r="I692" s="79">
        <f>IF($C692&lt;=Entradas!$E$74,"",G692^2)</f>
        <v>3.6337866120694659E-2</v>
      </c>
      <c r="J692" s="79">
        <f>IF($C692&lt;=Entradas!$E$74,"",E692-AVERAGE(E:E))</f>
        <v>-0.26210773884811722</v>
      </c>
      <c r="K692" s="79">
        <f>IF($C692&lt;=Entradas!$E$74,"",J692^2)</f>
        <v>6.8700466764072821E-2</v>
      </c>
      <c r="L692" s="79">
        <f>IF($C692&lt;=Entradas!$E$74,"",G692*J692)</f>
        <v>4.9964270871314741E-2</v>
      </c>
      <c r="M692" s="40"/>
    </row>
    <row r="693" spans="2:13" x14ac:dyDescent="0.3">
      <c r="B693" s="39"/>
      <c r="C693" s="75">
        <v>688</v>
      </c>
      <c r="D693" s="111">
        <f>IF($C693&lt;=Entradas!$E$74,"",Observaciones!I693)</f>
        <v>0.63014121230304543</v>
      </c>
      <c r="E693" s="111">
        <f>IF($C693&lt;=Entradas!$E$74,"",Cálculos!AR694)</f>
        <v>0.61196563263151682</v>
      </c>
      <c r="F693" s="79">
        <f>IF($C693&lt;=Entradas!$E$74,"",D693-E693)</f>
        <v>1.8175579671528608E-2</v>
      </c>
      <c r="G693" s="79">
        <f>IF($C693&lt;=Entradas!$E$74,"",D693-AVERAGE(D:D))</f>
        <v>-0.15271040920853252</v>
      </c>
      <c r="H693" s="79">
        <f>IF($C693&lt;=Entradas!$E$74,"",F693^2)</f>
        <v>3.3035169639608397E-4</v>
      </c>
      <c r="I693" s="79">
        <f>IF($C693&lt;=Entradas!$E$74,"",G693^2)</f>
        <v>2.3320469080637451E-2</v>
      </c>
      <c r="J693" s="79">
        <f>IF($C693&lt;=Entradas!$E$74,"",E693-AVERAGE(E:E))</f>
        <v>-0.21894198706505896</v>
      </c>
      <c r="K693" s="79">
        <f>IF($C693&lt;=Entradas!$E$74,"",J693^2)</f>
        <v>4.7935593699996448E-2</v>
      </c>
      <c r="L693" s="79">
        <f>IF($C693&lt;=Entradas!$E$74,"",G693*J693)</f>
        <v>3.3434720437634388E-2</v>
      </c>
      <c r="M693" s="40"/>
    </row>
    <row r="694" spans="2:13" x14ac:dyDescent="0.3">
      <c r="B694" s="39"/>
      <c r="C694" s="75">
        <v>689</v>
      </c>
      <c r="D694" s="111">
        <f>IF($C694&lt;=Entradas!$E$74,"",Observaciones!I694)</f>
        <v>0.77809072886853958</v>
      </c>
      <c r="E694" s="111">
        <f>IF($C694&lt;=Entradas!$E$74,"",Cálculos!AR695)</f>
        <v>1.1690136961612212</v>
      </c>
      <c r="F694" s="79">
        <f>IF($C694&lt;=Entradas!$E$74,"",D694-E694)</f>
        <v>-0.39092296729268161</v>
      </c>
      <c r="G694" s="79">
        <f>IF($C694&lt;=Entradas!$E$74,"",D694-AVERAGE(D:D))</f>
        <v>-4.7608926430383613E-3</v>
      </c>
      <c r="H694" s="79">
        <f>IF($C694&lt;=Entradas!$E$74,"",F694^2)</f>
        <v>0.15282076635691502</v>
      </c>
      <c r="I694" s="79">
        <f>IF($C694&lt;=Entradas!$E$74,"",G694^2)</f>
        <v>2.2666098758536792E-5</v>
      </c>
      <c r="J694" s="79">
        <f>IF($C694&lt;=Entradas!$E$74,"",E694-AVERAGE(E:E))</f>
        <v>0.33810607646464541</v>
      </c>
      <c r="K694" s="79">
        <f>IF($C694&lt;=Entradas!$E$74,"",J694^2)</f>
        <v>0.11431571894231665</v>
      </c>
      <c r="L694" s="79">
        <f>IF($C694&lt;=Entradas!$E$74,"",G694*J694)</f>
        <v>-1.6096867320070959E-3</v>
      </c>
      <c r="M694" s="40"/>
    </row>
    <row r="695" spans="2:13" x14ac:dyDescent="0.3">
      <c r="B695" s="39"/>
      <c r="C695" s="75">
        <v>690</v>
      </c>
      <c r="D695" s="111">
        <f>IF($C695&lt;=Entradas!$E$74,"",Observaciones!I695)</f>
        <v>0.78088174333230731</v>
      </c>
      <c r="E695" s="111">
        <f>IF($C695&lt;=Entradas!$E$74,"",Cálculos!AR696)</f>
        <v>0.88487707763906154</v>
      </c>
      <c r="F695" s="79">
        <f>IF($C695&lt;=Entradas!$E$74,"",D695-E695)</f>
        <v>-0.10399533430675423</v>
      </c>
      <c r="G695" s="79">
        <f>IF($C695&lt;=Entradas!$E$74,"",D695-AVERAGE(D:D))</f>
        <v>-1.9698781792706344E-3</v>
      </c>
      <c r="H695" s="79">
        <f>IF($C695&lt;=Entradas!$E$74,"",F695^2)</f>
        <v>1.0815029557573573E-2</v>
      </c>
      <c r="I695" s="79">
        <f>IF($C695&lt;=Entradas!$E$74,"",G695^2)</f>
        <v>3.8804200411665897E-6</v>
      </c>
      <c r="J695" s="79">
        <f>IF($C695&lt;=Entradas!$E$74,"",E695-AVERAGE(E:E))</f>
        <v>5.3969457942485755E-2</v>
      </c>
      <c r="K695" s="79">
        <f>IF($C695&lt;=Entradas!$E$74,"",J695^2)</f>
        <v>2.9127023906057388E-3</v>
      </c>
      <c r="L695" s="79">
        <f>IF($C695&lt;=Entradas!$E$74,"",G695*J695)</f>
        <v>-1.0631325754796692E-4</v>
      </c>
      <c r="M695" s="40"/>
    </row>
    <row r="696" spans="2:13" x14ac:dyDescent="0.3">
      <c r="B696" s="39"/>
      <c r="C696" s="75">
        <v>691</v>
      </c>
      <c r="D696" s="111">
        <f>IF($C696&lt;=Entradas!$E$74,"",Observaciones!I696)</f>
        <v>0.7812522763852241</v>
      </c>
      <c r="E696" s="111">
        <f>IF($C696&lt;=Entradas!$E$74,"",Cálculos!AR697)</f>
        <v>0.80587444293511168</v>
      </c>
      <c r="F696" s="79">
        <f>IF($C696&lt;=Entradas!$E$74,"",D696-E696)</f>
        <v>-2.4622166549887581E-2</v>
      </c>
      <c r="G696" s="79">
        <f>IF($C696&lt;=Entradas!$E$74,"",D696-AVERAGE(D:D))</f>
        <v>-1.5993451263538461E-3</v>
      </c>
      <c r="H696" s="79">
        <f>IF($C696&lt;=Entradas!$E$74,"",F696^2)</f>
        <v>6.0625108561040292E-4</v>
      </c>
      <c r="I696" s="79">
        <f>IF($C696&lt;=Entradas!$E$74,"",G696^2)</f>
        <v>2.5579048331917998E-6</v>
      </c>
      <c r="J696" s="79">
        <f>IF($C696&lt;=Entradas!$E$74,"",E696-AVERAGE(E:E))</f>
        <v>-2.5033176761464104E-2</v>
      </c>
      <c r="K696" s="79">
        <f>IF($C696&lt;=Entradas!$E$74,"",J696^2)</f>
        <v>6.2665993877070647E-4</v>
      </c>
      <c r="L696" s="79">
        <f>IF($C696&lt;=Entradas!$E$74,"",G696*J696)</f>
        <v>4.0036689250601974E-5</v>
      </c>
      <c r="M696" s="40"/>
    </row>
    <row r="697" spans="2:13" x14ac:dyDescent="0.3">
      <c r="B697" s="39"/>
      <c r="C697" s="75">
        <v>692</v>
      </c>
      <c r="D697" s="111">
        <f>IF($C697&lt;=Entradas!$E$74,"",Observaciones!I697)</f>
        <v>0.78073439187382176</v>
      </c>
      <c r="E697" s="111">
        <f>IF($C697&lt;=Entradas!$E$74,"",Cálculos!AR698)</f>
        <v>0.77923117495886174</v>
      </c>
      <c r="F697" s="79">
        <f>IF($C697&lt;=Entradas!$E$74,"",D697-E697)</f>
        <v>1.5032169149600261E-3</v>
      </c>
      <c r="G697" s="79">
        <f>IF($C697&lt;=Entradas!$E$74,"",D697-AVERAGE(D:D))</f>
        <v>-2.1172296377561795E-3</v>
      </c>
      <c r="H697" s="79">
        <f>IF($C697&lt;=Entradas!$E$74,"",F697^2)</f>
        <v>2.2596610934219384E-6</v>
      </c>
      <c r="I697" s="79">
        <f>IF($C697&lt;=Entradas!$E$74,"",G697^2)</f>
        <v>4.4826613389931627E-6</v>
      </c>
      <c r="J697" s="79">
        <f>IF($C697&lt;=Entradas!$E$74,"",E697-AVERAGE(E:E))</f>
        <v>-5.1676444737714045E-2</v>
      </c>
      <c r="K697" s="79">
        <f>IF($C697&lt;=Entradas!$E$74,"",J697^2)</f>
        <v>2.6704549407300135E-3</v>
      </c>
      <c r="L697" s="79">
        <f>IF($C697&lt;=Entradas!$E$74,"",G697*J697)</f>
        <v>1.0941090037255753E-4</v>
      </c>
      <c r="M697" s="40"/>
    </row>
    <row r="698" spans="2:13" x14ac:dyDescent="0.3">
      <c r="B698" s="39"/>
      <c r="C698" s="75">
        <v>693</v>
      </c>
      <c r="D698" s="111">
        <f>IF($C698&lt;=Entradas!$E$74,"",Observaciones!I698)</f>
        <v>0.77938822021769516</v>
      </c>
      <c r="E698" s="111">
        <f>IF($C698&lt;=Entradas!$E$74,"",Cálculos!AR699)</f>
        <v>0.75395225394605658</v>
      </c>
      <c r="F698" s="79">
        <f>IF($C698&lt;=Entradas!$E$74,"",D698-E698)</f>
        <v>2.5435966271638577E-2</v>
      </c>
      <c r="G698" s="79">
        <f>IF($C698&lt;=Entradas!$E$74,"",D698-AVERAGE(D:D))</f>
        <v>-3.4634012938827841E-3</v>
      </c>
      <c r="H698" s="79">
        <f>IF($C698&lt;=Entradas!$E$74,"",F698^2)</f>
        <v>6.4698838017193531E-4</v>
      </c>
      <c r="I698" s="79">
        <f>IF($C698&lt;=Entradas!$E$74,"",G698^2)</f>
        <v>1.1995148522468942E-5</v>
      </c>
      <c r="J698" s="79">
        <f>IF($C698&lt;=Entradas!$E$74,"",E698-AVERAGE(E:E))</f>
        <v>-7.69553657505192E-2</v>
      </c>
      <c r="K698" s="79">
        <f>IF($C698&lt;=Entradas!$E$74,"",J698^2)</f>
        <v>5.9221283177961839E-3</v>
      </c>
      <c r="L698" s="79">
        <f>IF($C698&lt;=Entradas!$E$74,"",G698*J698)</f>
        <v>2.665273133115711E-4</v>
      </c>
      <c r="M698" s="40"/>
    </row>
    <row r="699" spans="2:13" x14ac:dyDescent="0.3">
      <c r="B699" s="39"/>
      <c r="C699" s="75">
        <v>694</v>
      </c>
      <c r="D699" s="111">
        <f>IF($C699&lt;=Entradas!$E$74,"",Observaciones!I699)</f>
        <v>0.78144288434563003</v>
      </c>
      <c r="E699" s="111">
        <f>IF($C699&lt;=Entradas!$E$74,"",Cálculos!AR700)</f>
        <v>0.86382979090801393</v>
      </c>
      <c r="F699" s="79">
        <f>IF($C699&lt;=Entradas!$E$74,"",D699-E699)</f>
        <v>-8.2386906562383899E-2</v>
      </c>
      <c r="G699" s="79">
        <f>IF($C699&lt;=Entradas!$E$74,"",D699-AVERAGE(D:D))</f>
        <v>-1.4087371659479153E-3</v>
      </c>
      <c r="H699" s="79">
        <f>IF($C699&lt;=Entradas!$E$74,"",F699^2)</f>
        <v>6.7876023729189754E-3</v>
      </c>
      <c r="I699" s="79">
        <f>IF($C699&lt;=Entradas!$E$74,"",G699^2)</f>
        <v>1.9845404027229643E-6</v>
      </c>
      <c r="J699" s="79">
        <f>IF($C699&lt;=Entradas!$E$74,"",E699-AVERAGE(E:E))</f>
        <v>3.2922171211438145E-2</v>
      </c>
      <c r="K699" s="79">
        <f>IF($C699&lt;=Entradas!$E$74,"",J699^2)</f>
        <v>1.0838693572752466E-3</v>
      </c>
      <c r="L699" s="79">
        <f>IF($C699&lt;=Entradas!$E$74,"",G699*J699)</f>
        <v>-4.6378686169253417E-5</v>
      </c>
      <c r="M699" s="40"/>
    </row>
    <row r="700" spans="2:13" x14ac:dyDescent="0.3">
      <c r="B700" s="39"/>
      <c r="C700" s="75">
        <v>695</v>
      </c>
      <c r="D700" s="111">
        <f>IF($C700&lt;=Entradas!$E$74,"",Observaciones!I700)</f>
        <v>0.79354449684455419</v>
      </c>
      <c r="E700" s="111">
        <f>IF($C700&lt;=Entradas!$E$74,"",Cálculos!AR701)</f>
        <v>1.1951655718041523</v>
      </c>
      <c r="F700" s="79">
        <f>IF($C700&lt;=Entradas!$E$74,"",D700-E700)</f>
        <v>-0.40162107495959809</v>
      </c>
      <c r="G700" s="79">
        <f>IF($C700&lt;=Entradas!$E$74,"",D700-AVERAGE(D:D))</f>
        <v>1.0692875332976248E-2</v>
      </c>
      <c r="H700" s="79">
        <f>IF($C700&lt;=Entradas!$E$74,"",F700^2)</f>
        <v>0.16129948785170312</v>
      </c>
      <c r="I700" s="79">
        <f>IF($C700&lt;=Entradas!$E$74,"",G700^2)</f>
        <v>1.1433758288657191E-4</v>
      </c>
      <c r="J700" s="79">
        <f>IF($C700&lt;=Entradas!$E$74,"",E700-AVERAGE(E:E))</f>
        <v>0.3642579521075765</v>
      </c>
      <c r="K700" s="79">
        <f>IF($C700&lt;=Entradas!$E$74,"",J700^2)</f>
        <v>0.13268385567360549</v>
      </c>
      <c r="L700" s="79">
        <f>IF($C700&lt;=Entradas!$E$74,"",G700*J700)</f>
        <v>3.8949648709315486E-3</v>
      </c>
      <c r="M700" s="40"/>
    </row>
    <row r="701" spans="2:13" x14ac:dyDescent="0.3">
      <c r="B701" s="39"/>
      <c r="C701" s="75">
        <v>696</v>
      </c>
      <c r="D701" s="111">
        <f>IF($C701&lt;=Entradas!$E$74,"",Observaciones!I701)</f>
        <v>0.79489329753532822</v>
      </c>
      <c r="E701" s="111">
        <f>IF($C701&lt;=Entradas!$E$74,"",Cálculos!AR702)</f>
        <v>0.85215742706536612</v>
      </c>
      <c r="F701" s="79">
        <f>IF($C701&lt;=Entradas!$E$74,"",D701-E701)</f>
        <v>-5.7264129530037899E-2</v>
      </c>
      <c r="G701" s="79">
        <f>IF($C701&lt;=Entradas!$E$74,"",D701-AVERAGE(D:D))</f>
        <v>1.2041676023750281E-2</v>
      </c>
      <c r="H701" s="79">
        <f>IF($C701&lt;=Entradas!$E$74,"",F701^2)</f>
        <v>3.2791805308329588E-3</v>
      </c>
      <c r="I701" s="79">
        <f>IF($C701&lt;=Entradas!$E$74,"",G701^2)</f>
        <v>1.4500196146096238E-4</v>
      </c>
      <c r="J701" s="79">
        <f>IF($C701&lt;=Entradas!$E$74,"",E701-AVERAGE(E:E))</f>
        <v>2.1249807368790341E-2</v>
      </c>
      <c r="K701" s="79">
        <f>IF($C701&lt;=Entradas!$E$74,"",J701^2)</f>
        <v>4.5155431321069626E-4</v>
      </c>
      <c r="L701" s="79">
        <f>IF($C701&lt;=Entradas!$E$74,"",G701*J701)</f>
        <v>2.558832959020747E-4</v>
      </c>
      <c r="M701" s="40"/>
    </row>
    <row r="702" spans="2:13" x14ac:dyDescent="0.3">
      <c r="B702" s="39"/>
      <c r="C702" s="75">
        <v>697</v>
      </c>
      <c r="D702" s="111">
        <f>IF($C702&lt;=Entradas!$E$74,"",Observaciones!I702)</f>
        <v>0.79530006036135426</v>
      </c>
      <c r="E702" s="111">
        <f>IF($C702&lt;=Entradas!$E$74,"",Cálculos!AR703)</f>
        <v>0.8241634493608534</v>
      </c>
      <c r="F702" s="79">
        <f>IF($C702&lt;=Entradas!$E$74,"",D702-E702)</f>
        <v>-2.886338899949914E-2</v>
      </c>
      <c r="G702" s="79">
        <f>IF($C702&lt;=Entradas!$E$74,"",D702-AVERAGE(D:D))</f>
        <v>1.2448438849776311E-2</v>
      </c>
      <c r="H702" s="79">
        <f>IF($C702&lt;=Entradas!$E$74,"",F702^2)</f>
        <v>8.3309522453640797E-4</v>
      </c>
      <c r="I702" s="79">
        <f>IF($C702&lt;=Entradas!$E$74,"",G702^2)</f>
        <v>1.5496362979662017E-4</v>
      </c>
      <c r="J702" s="79">
        <f>IF($C702&lt;=Entradas!$E$74,"",E702-AVERAGE(E:E))</f>
        <v>-6.7441703357223881E-3</v>
      </c>
      <c r="K702" s="79">
        <f>IF($C702&lt;=Entradas!$E$74,"",J702^2)</f>
        <v>4.5483833517237827E-5</v>
      </c>
      <c r="L702" s="79">
        <f>IF($C702&lt;=Entradas!$E$74,"",G702*J702)</f>
        <v>-8.3954392016715519E-5</v>
      </c>
      <c r="M702" s="40"/>
    </row>
    <row r="703" spans="2:13" x14ac:dyDescent="0.3">
      <c r="B703" s="39"/>
      <c r="C703" s="75">
        <v>698</v>
      </c>
      <c r="D703" s="111">
        <f>IF($C703&lt;=Entradas!$E$74,"",Observaciones!I703)</f>
        <v>0.79482711141260565</v>
      </c>
      <c r="E703" s="111">
        <f>IF($C703&lt;=Entradas!$E$74,"",Cálculos!AR704)</f>
        <v>0.79757862493078147</v>
      </c>
      <c r="F703" s="79">
        <f>IF($C703&lt;=Entradas!$E$74,"",D703-E703)</f>
        <v>-2.7515135181758188E-3</v>
      </c>
      <c r="G703" s="79">
        <f>IF($C703&lt;=Entradas!$E$74,"",D703-AVERAGE(D:D))</f>
        <v>1.1975489901027703E-2</v>
      </c>
      <c r="H703" s="79">
        <f>IF($C703&lt;=Entradas!$E$74,"",F703^2)</f>
        <v>7.570826640704272E-6</v>
      </c>
      <c r="I703" s="79">
        <f>IF($C703&lt;=Entradas!$E$74,"",G703^2)</f>
        <v>1.434123583696165E-4</v>
      </c>
      <c r="J703" s="79">
        <f>IF($C703&lt;=Entradas!$E$74,"",E703-AVERAGE(E:E))</f>
        <v>-3.3328994765794318E-2</v>
      </c>
      <c r="K703" s="79">
        <f>IF($C703&lt;=Entradas!$E$74,"",J703^2)</f>
        <v>1.110821892098345E-3</v>
      </c>
      <c r="L703" s="79">
        <f>IF($C703&lt;=Entradas!$E$74,"",G703*J703)</f>
        <v>-3.9913104022917502E-4</v>
      </c>
      <c r="M703" s="40"/>
    </row>
    <row r="704" spans="2:13" x14ac:dyDescent="0.3">
      <c r="B704" s="39"/>
      <c r="C704" s="75">
        <v>699</v>
      </c>
      <c r="D704" s="111">
        <f>IF($C704&lt;=Entradas!$E$74,"",Observaciones!I704)</f>
        <v>0.7935316066496384</v>
      </c>
      <c r="E704" s="111">
        <f>IF($C704&lt;=Entradas!$E$74,"",Cálculos!AR705)</f>
        <v>0.77228087723141847</v>
      </c>
      <c r="F704" s="79">
        <f>IF($C704&lt;=Entradas!$E$74,"",D704-E704)</f>
        <v>2.1250729418219927E-2</v>
      </c>
      <c r="G704" s="79">
        <f>IF($C704&lt;=Entradas!$E$74,"",D704-AVERAGE(D:D))</f>
        <v>1.0679985138060455E-2</v>
      </c>
      <c r="H704" s="79">
        <f>IF($C704&lt;=Entradas!$E$74,"",F704^2)</f>
        <v>4.5159350080639784E-4</v>
      </c>
      <c r="I704" s="79">
        <f>IF($C704&lt;=Entradas!$E$74,"",G704^2)</f>
        <v>1.1406208254919219E-4</v>
      </c>
      <c r="J704" s="79">
        <f>IF($C704&lt;=Entradas!$E$74,"",E704-AVERAGE(E:E))</f>
        <v>-5.8626742465157311E-2</v>
      </c>
      <c r="K704" s="79">
        <f>IF($C704&lt;=Entradas!$E$74,"",J704^2)</f>
        <v>3.4370949320758795E-3</v>
      </c>
      <c r="L704" s="79">
        <f>IF($C704&lt;=Entradas!$E$74,"",G704*J704)</f>
        <v>-6.2613273822077786E-4</v>
      </c>
      <c r="M704" s="40"/>
    </row>
    <row r="705" spans="2:13" x14ac:dyDescent="0.3">
      <c r="B705" s="39"/>
      <c r="C705" s="75">
        <v>700</v>
      </c>
      <c r="D705" s="111">
        <f>IF($C705&lt;=Entradas!$E$74,"",Observaciones!I705)</f>
        <v>0.73236992001678813</v>
      </c>
      <c r="E705" s="111">
        <f>IF($C705&lt;=Entradas!$E$74,"",Cálculos!AR706)</f>
        <v>0.7177808790232626</v>
      </c>
      <c r="F705" s="79">
        <f>IF($C705&lt;=Entradas!$E$74,"",D705-E705)</f>
        <v>1.4589040993525537E-2</v>
      </c>
      <c r="G705" s="79">
        <f>IF($C705&lt;=Entradas!$E$74,"",D705-AVERAGE(D:D))</f>
        <v>-5.048170149478981E-2</v>
      </c>
      <c r="H705" s="79">
        <f>IF($C705&lt;=Entradas!$E$74,"",F705^2)</f>
        <v>2.1284011711076859E-4</v>
      </c>
      <c r="I705" s="79">
        <f>IF($C705&lt;=Entradas!$E$74,"",G705^2)</f>
        <v>2.5484021858090638E-3</v>
      </c>
      <c r="J705" s="79">
        <f>IF($C705&lt;=Entradas!$E$74,"",E705-AVERAGE(E:E))</f>
        <v>-0.11312674067331319</v>
      </c>
      <c r="K705" s="79">
        <f>IF($C705&lt;=Entradas!$E$74,"",J705^2)</f>
        <v>1.2797659455367053E-2</v>
      </c>
      <c r="L705" s="79">
        <f>IF($C705&lt;=Entradas!$E$74,"",G705*J705)</f>
        <v>5.7108303537486936E-3</v>
      </c>
      <c r="M705" s="40"/>
    </row>
    <row r="706" spans="2:13" x14ac:dyDescent="0.3">
      <c r="B706" s="39"/>
      <c r="C706" s="75">
        <v>701</v>
      </c>
      <c r="D706" s="111">
        <f>IF($C706&lt;=Entradas!$E$74,"",Observaciones!I706)</f>
        <v>0.63986387764554975</v>
      </c>
      <c r="E706" s="111">
        <f>IF($C706&lt;=Entradas!$E$74,"",Cálculos!AR707)</f>
        <v>0.62737870223588443</v>
      </c>
      <c r="F706" s="79">
        <f>IF($C706&lt;=Entradas!$E$74,"",D706-E706)</f>
        <v>1.2485175409665317E-2</v>
      </c>
      <c r="G706" s="79">
        <f>IF($C706&lt;=Entradas!$E$74,"",D706-AVERAGE(D:D))</f>
        <v>-0.14298774386602819</v>
      </c>
      <c r="H706" s="79">
        <f>IF($C706&lt;=Entradas!$E$74,"",F706^2)</f>
        <v>1.558796050101115E-4</v>
      </c>
      <c r="I706" s="79">
        <f>IF($C706&lt;=Entradas!$E$74,"",G706^2)</f>
        <v>2.0445494895896883E-2</v>
      </c>
      <c r="J706" s="79">
        <f>IF($C706&lt;=Entradas!$E$74,"",E706-AVERAGE(E:E))</f>
        <v>-0.20352891746069135</v>
      </c>
      <c r="K706" s="79">
        <f>IF($C706&lt;=Entradas!$E$74,"",J706^2)</f>
        <v>4.1424020242720912E-2</v>
      </c>
      <c r="L706" s="79">
        <f>IF($C706&lt;=Entradas!$E$74,"",G706*J706)</f>
        <v>2.9102140719199327E-2</v>
      </c>
      <c r="M706" s="40"/>
    </row>
    <row r="707" spans="2:13" x14ac:dyDescent="0.3">
      <c r="B707" s="39"/>
      <c r="C707" s="75">
        <v>702</v>
      </c>
      <c r="D707" s="111">
        <f>IF($C707&lt;=Entradas!$E$74,"",Observaciones!I707)</f>
        <v>0.5485396102150476</v>
      </c>
      <c r="E707" s="111">
        <f>IF($C707&lt;=Entradas!$E$74,"",Cálculos!AR708)</f>
        <v>0.53815685317688666</v>
      </c>
      <c r="F707" s="79">
        <f>IF($C707&lt;=Entradas!$E$74,"",D707-E707)</f>
        <v>1.0382757038160939E-2</v>
      </c>
      <c r="G707" s="79">
        <f>IF($C707&lt;=Entradas!$E$74,"",D707-AVERAGE(D:D))</f>
        <v>-0.23431201129653034</v>
      </c>
      <c r="H707" s="79">
        <f>IF($C707&lt;=Entradas!$E$74,"",F707^2)</f>
        <v>1.0780164371348052E-4</v>
      </c>
      <c r="I707" s="79">
        <f>IF($C707&lt;=Entradas!$E$74,"",G707^2)</f>
        <v>5.4902118637825362E-2</v>
      </c>
      <c r="J707" s="79">
        <f>IF($C707&lt;=Entradas!$E$74,"",E707-AVERAGE(E:E))</f>
        <v>-0.29275076651968912</v>
      </c>
      <c r="K707" s="79">
        <f>IF($C707&lt;=Entradas!$E$74,"",J707^2)</f>
        <v>8.5703011297865533E-2</v>
      </c>
      <c r="L707" s="79">
        <f>IF($C707&lt;=Entradas!$E$74,"",G707*J707)</f>
        <v>6.8595020911829313E-2</v>
      </c>
      <c r="M707" s="40"/>
    </row>
    <row r="708" spans="2:13" x14ac:dyDescent="0.3">
      <c r="B708" s="39"/>
      <c r="C708" s="75">
        <v>703</v>
      </c>
      <c r="D708" s="111">
        <f>IF($C708&lt;=Entradas!$E$74,"",Observaciones!I708)</f>
        <v>0.46035117464305336</v>
      </c>
      <c r="E708" s="111">
        <f>IF($C708&lt;=Entradas!$E$74,"",Cálculos!AR709)</f>
        <v>0.45200632798816787</v>
      </c>
      <c r="F708" s="79">
        <f>IF($C708&lt;=Entradas!$E$74,"",D708-E708)</f>
        <v>8.344846654885496E-3</v>
      </c>
      <c r="G708" s="79">
        <f>IF($C708&lt;=Entradas!$E$74,"",D708-AVERAGE(D:D))</f>
        <v>-0.32250044686852458</v>
      </c>
      <c r="H708" s="79">
        <f>IF($C708&lt;=Entradas!$E$74,"",F708^2)</f>
        <v>6.9636465693553648E-5</v>
      </c>
      <c r="I708" s="79">
        <f>IF($C708&lt;=Entradas!$E$74,"",G708^2)</f>
        <v>0.10400653823039804</v>
      </c>
      <c r="J708" s="79">
        <f>IF($C708&lt;=Entradas!$E$74,"",E708-AVERAGE(E:E))</f>
        <v>-0.37890129170840792</v>
      </c>
      <c r="K708" s="79">
        <f>IF($C708&lt;=Entradas!$E$74,"",J708^2)</f>
        <v>0.14356618885830003</v>
      </c>
      <c r="L708" s="79">
        <f>IF($C708&lt;=Entradas!$E$74,"",G708*J708)</f>
        <v>0.12219583589502274</v>
      </c>
      <c r="M708" s="40"/>
    </row>
    <row r="709" spans="2:13" x14ac:dyDescent="0.3">
      <c r="B709" s="39"/>
      <c r="C709" s="75">
        <v>704</v>
      </c>
      <c r="D709" s="111">
        <f>IF($C709&lt;=Entradas!$E$74,"",Observaciones!I709)</f>
        <v>0.37511620870975271</v>
      </c>
      <c r="E709" s="111">
        <f>IF($C709&lt;=Entradas!$E$74,"",Cálculos!AR710)</f>
        <v>0.36874922605897698</v>
      </c>
      <c r="F709" s="79">
        <f>IF($C709&lt;=Entradas!$E$74,"",D709-E709)</f>
        <v>6.3669826507757321E-3</v>
      </c>
      <c r="G709" s="79">
        <f>IF($C709&lt;=Entradas!$E$74,"",D709-AVERAGE(D:D))</f>
        <v>-0.40773541280182524</v>
      </c>
      <c r="H709" s="79">
        <f>IF($C709&lt;=Entradas!$E$74,"",F709^2)</f>
        <v>4.053846807527917E-5</v>
      </c>
      <c r="I709" s="79">
        <f>IF($C709&lt;=Entradas!$E$74,"",G709^2)</f>
        <v>0.16624816685267482</v>
      </c>
      <c r="J709" s="79">
        <f>IF($C709&lt;=Entradas!$E$74,"",E709-AVERAGE(E:E))</f>
        <v>-0.46215839363759881</v>
      </c>
      <c r="K709" s="79">
        <f>IF($C709&lt;=Entradas!$E$74,"",J709^2)</f>
        <v>0.21359038080968573</v>
      </c>
      <c r="L709" s="79">
        <f>IF($C709&lt;=Entradas!$E$74,"",G709*J709)</f>
        <v>0.18843834340965479</v>
      </c>
      <c r="M709" s="40"/>
    </row>
    <row r="710" spans="2:13" x14ac:dyDescent="0.3">
      <c r="B710" s="39"/>
      <c r="C710" s="75">
        <v>705</v>
      </c>
      <c r="D710" s="111">
        <f>IF($C710&lt;=Entradas!$E$74,"",Observaciones!I710)</f>
        <v>0.29219842692406994</v>
      </c>
      <c r="E710" s="111">
        <f>IF($C710&lt;=Entradas!$E$74,"",Cálculos!AR711)</f>
        <v>0.28776813118824801</v>
      </c>
      <c r="F710" s="79">
        <f>IF($C710&lt;=Entradas!$E$74,"",D710-E710)</f>
        <v>4.4302957358219319E-3</v>
      </c>
      <c r="G710" s="79">
        <f>IF($C710&lt;=Entradas!$E$74,"",D710-AVERAGE(D:D))</f>
        <v>-0.490653194587508</v>
      </c>
      <c r="H710" s="79">
        <f>IF($C710&lt;=Entradas!$E$74,"",F710^2)</f>
        <v>1.9627520306841994E-5</v>
      </c>
      <c r="I710" s="79">
        <f>IF($C710&lt;=Entradas!$E$74,"",G710^2)</f>
        <v>0.24074055735892699</v>
      </c>
      <c r="J710" s="79">
        <f>IF($C710&lt;=Entradas!$E$74,"",E710-AVERAGE(E:E))</f>
        <v>-0.54313948850832783</v>
      </c>
      <c r="K710" s="79">
        <f>IF($C710&lt;=Entradas!$E$74,"",J710^2)</f>
        <v>0.29500050397708799</v>
      </c>
      <c r="L710" s="79">
        <f>IF($C710&lt;=Entradas!$E$74,"",G710*J710)</f>
        <v>0.26649312514323614</v>
      </c>
      <c r="M710" s="40"/>
    </row>
    <row r="711" spans="2:13" x14ac:dyDescent="0.3">
      <c r="B711" s="39"/>
      <c r="C711" s="75">
        <v>706</v>
      </c>
      <c r="D711" s="111">
        <f>IF($C711&lt;=Entradas!$E$74,"",Observaciones!I711)</f>
        <v>0.21599971272471249</v>
      </c>
      <c r="E711" s="111">
        <f>IF($C711&lt;=Entradas!$E$74,"",Cálculos!AR712)</f>
        <v>0.21343221736635756</v>
      </c>
      <c r="F711" s="79">
        <f>IF($C711&lt;=Entradas!$E$74,"",D711-E711)</f>
        <v>2.567495358354932E-3</v>
      </c>
      <c r="G711" s="79">
        <f>IF($C711&lt;=Entradas!$E$74,"",D711-AVERAGE(D:D))</f>
        <v>-0.56685190878686542</v>
      </c>
      <c r="H711" s="79">
        <f>IF($C711&lt;=Entradas!$E$74,"",F711^2)</f>
        <v>6.5920324151741204E-6</v>
      </c>
      <c r="I711" s="79">
        <f>IF($C711&lt;=Entradas!$E$74,"",G711^2)</f>
        <v>0.32132108649531277</v>
      </c>
      <c r="J711" s="79">
        <f>IF($C711&lt;=Entradas!$E$74,"",E711-AVERAGE(E:E))</f>
        <v>-0.61747540233021825</v>
      </c>
      <c r="K711" s="79">
        <f>IF($C711&lt;=Entradas!$E$74,"",J711^2)</f>
        <v>0.38127587248286487</v>
      </c>
      <c r="L711" s="79">
        <f>IF($C711&lt;=Entradas!$E$74,"",G711*J711)</f>
        <v>0.35001711043982192</v>
      </c>
      <c r="M711" s="40"/>
    </row>
    <row r="712" spans="2:13" x14ac:dyDescent="0.3">
      <c r="B712" s="39"/>
      <c r="C712" s="75">
        <v>707</v>
      </c>
      <c r="D712" s="111">
        <f>IF($C712&lt;=Entradas!$E$74,"",Observaciones!I712)</f>
        <v>0.18123362461651843</v>
      </c>
      <c r="E712" s="111">
        <f>IF($C712&lt;=Entradas!$E$74,"",Cálculos!AR713)</f>
        <v>0.15581513428428712</v>
      </c>
      <c r="F712" s="79">
        <f>IF($C712&lt;=Entradas!$E$74,"",D712-E712)</f>
        <v>2.5418490332231314E-2</v>
      </c>
      <c r="G712" s="79">
        <f>IF($C712&lt;=Entradas!$E$74,"",D712-AVERAGE(D:D))</f>
        <v>-0.60161799689505946</v>
      </c>
      <c r="H712" s="79">
        <f>IF($C712&lt;=Entradas!$E$74,"",F712^2)</f>
        <v>6.4609965076973673E-4</v>
      </c>
      <c r="I712" s="79">
        <f>IF($C712&lt;=Entradas!$E$74,"",G712^2)</f>
        <v>0.36194421418802375</v>
      </c>
      <c r="J712" s="79">
        <f>IF($C712&lt;=Entradas!$E$74,"",E712-AVERAGE(E:E))</f>
        <v>-0.67509248541228861</v>
      </c>
      <c r="K712" s="79">
        <f>IF($C712&lt;=Entradas!$E$74,"",J712^2)</f>
        <v>0.4557498638601411</v>
      </c>
      <c r="L712" s="79">
        <f>IF($C712&lt;=Entradas!$E$74,"",G712*J712)</f>
        <v>0.40614778879264823</v>
      </c>
      <c r="M712" s="40"/>
    </row>
    <row r="713" spans="2:13" x14ac:dyDescent="0.3">
      <c r="B713" s="39"/>
      <c r="C713" s="75">
        <v>708</v>
      </c>
      <c r="D713" s="111">
        <f>IF($C713&lt;=Entradas!$E$74,"",Observaciones!I713)</f>
        <v>0.17362348051319917</v>
      </c>
      <c r="E713" s="111">
        <f>IF($C713&lt;=Entradas!$E$74,"",Cálculos!AR714)</f>
        <v>0.14479595211971488</v>
      </c>
      <c r="F713" s="79">
        <f>IF($C713&lt;=Entradas!$E$74,"",D713-E713)</f>
        <v>2.8827528393484292E-2</v>
      </c>
      <c r="G713" s="79">
        <f>IF($C713&lt;=Entradas!$E$74,"",D713-AVERAGE(D:D))</f>
        <v>-0.60922814099837874</v>
      </c>
      <c r="H713" s="79">
        <f>IF($C713&lt;=Entradas!$E$74,"",F713^2)</f>
        <v>8.3102639327714306E-4</v>
      </c>
      <c r="I713" s="79">
        <f>IF($C713&lt;=Entradas!$E$74,"",G713^2)</f>
        <v>0.37115892778434045</v>
      </c>
      <c r="J713" s="79">
        <f>IF($C713&lt;=Entradas!$E$74,"",E713-AVERAGE(E:E))</f>
        <v>-0.68611166757686093</v>
      </c>
      <c r="K713" s="79">
        <f>IF($C713&lt;=Entradas!$E$74,"",J713^2)</f>
        <v>0.47074922038510092</v>
      </c>
      <c r="L713" s="79">
        <f>IF($C713&lt;=Entradas!$E$74,"",G713*J713)</f>
        <v>0.41799853575514861</v>
      </c>
      <c r="M713" s="40"/>
    </row>
    <row r="714" spans="2:13" x14ac:dyDescent="0.3">
      <c r="B714" s="39"/>
      <c r="C714" s="75">
        <v>709</v>
      </c>
      <c r="D714" s="111">
        <f>IF($C714&lt;=Entradas!$E$74,"",Observaciones!I714)</f>
        <v>0.17054388143723909</v>
      </c>
      <c r="E714" s="111">
        <f>IF($C714&lt;=Entradas!$E$74,"",Cálculos!AR715)</f>
        <v>0.14152758371981314</v>
      </c>
      <c r="F714" s="79">
        <f>IF($C714&lt;=Entradas!$E$74,"",D714-E714)</f>
        <v>2.9016297717425948E-2</v>
      </c>
      <c r="G714" s="79">
        <f>IF($C714&lt;=Entradas!$E$74,"",D714-AVERAGE(D:D))</f>
        <v>-0.61230774007433886</v>
      </c>
      <c r="H714" s="79">
        <f>IF($C714&lt;=Entradas!$E$74,"",F714^2)</f>
        <v>8.4194553322629827E-4</v>
      </c>
      <c r="I714" s="79">
        <f>IF($C714&lt;=Entradas!$E$74,"",G714^2)</f>
        <v>0.37492076855494411</v>
      </c>
      <c r="J714" s="79">
        <f>IF($C714&lt;=Entradas!$E$74,"",E714-AVERAGE(E:E))</f>
        <v>-0.68938003597676267</v>
      </c>
      <c r="K714" s="79">
        <f>IF($C714&lt;=Entradas!$E$74,"",J714^2)</f>
        <v>0.47524483400332262</v>
      </c>
      <c r="L714" s="79">
        <f>IF($C714&lt;=Entradas!$E$74,"",G714*J714)</f>
        <v>0.42211273188129794</v>
      </c>
      <c r="M714" s="40"/>
    </row>
    <row r="715" spans="2:13" x14ac:dyDescent="0.3">
      <c r="B715" s="39"/>
      <c r="C715" s="75">
        <v>710</v>
      </c>
      <c r="D715" s="111">
        <f>IF($C715&lt;=Entradas!$E$74,"",Observaciones!I715)</f>
        <v>0.16824011597996574</v>
      </c>
      <c r="E715" s="111">
        <f>IF($C715&lt;=Entradas!$E$74,"",Cálculos!AR716)</f>
        <v>0.13956363990890791</v>
      </c>
      <c r="F715" s="79">
        <f>IF($C715&lt;=Entradas!$E$74,"",D715-E715)</f>
        <v>2.8676476071057833E-2</v>
      </c>
      <c r="G715" s="79">
        <f>IF($C715&lt;=Entradas!$E$74,"",D715-AVERAGE(D:D))</f>
        <v>-0.61461150553161215</v>
      </c>
      <c r="H715" s="79">
        <f>IF($C715&lt;=Entradas!$E$74,"",F715^2)</f>
        <v>8.2234027985395248E-4</v>
      </c>
      <c r="I715" s="79">
        <f>IF($C715&lt;=Entradas!$E$74,"",G715^2)</f>
        <v>0.37774730273183493</v>
      </c>
      <c r="J715" s="79">
        <f>IF($C715&lt;=Entradas!$E$74,"",E715-AVERAGE(E:E))</f>
        <v>-0.69134397978766793</v>
      </c>
      <c r="K715" s="79">
        <f>IF($C715&lt;=Entradas!$E$74,"",J715^2)</f>
        <v>0.4779564983886514</v>
      </c>
      <c r="L715" s="79">
        <f>IF($C715&lt;=Entradas!$E$74,"",G715*J715)</f>
        <v>0.42490796425751504</v>
      </c>
      <c r="M715" s="40"/>
    </row>
    <row r="716" spans="2:13" x14ac:dyDescent="0.3">
      <c r="B716" s="39"/>
      <c r="C716" s="75">
        <v>711</v>
      </c>
      <c r="D716" s="111">
        <f>IF($C716&lt;=Entradas!$E$74,"",Observaciones!I716)</f>
        <v>0.16608881011975146</v>
      </c>
      <c r="E716" s="111">
        <f>IF($C716&lt;=Entradas!$E$74,"",Cálculos!AR717)</f>
        <v>0.13783418778528705</v>
      </c>
      <c r="F716" s="79">
        <f>IF($C716&lt;=Entradas!$E$74,"",D716-E716)</f>
        <v>2.8254622334464408E-2</v>
      </c>
      <c r="G716" s="79">
        <f>IF($C716&lt;=Entradas!$E$74,"",D716-AVERAGE(D:D))</f>
        <v>-0.61676281139182643</v>
      </c>
      <c r="H716" s="79">
        <f>IF($C716&lt;=Entradas!$E$74,"",F716^2)</f>
        <v>7.9832368326321498E-4</v>
      </c>
      <c r="I716" s="79">
        <f>IF($C716&lt;=Entradas!$E$74,"",G716^2)</f>
        <v>0.38039636551594963</v>
      </c>
      <c r="J716" s="79">
        <f>IF($C716&lt;=Entradas!$E$74,"",E716-AVERAGE(E:E))</f>
        <v>-0.69307343191128878</v>
      </c>
      <c r="K716" s="79">
        <f>IF($C716&lt;=Entradas!$E$74,"",J716^2)</f>
        <v>0.48035078202129183</v>
      </c>
      <c r="L716" s="79">
        <f>IF($C716&lt;=Entradas!$E$74,"",G716*J716)</f>
        <v>0.42746191836658803</v>
      </c>
      <c r="M716" s="40"/>
    </row>
    <row r="717" spans="2:13" x14ac:dyDescent="0.3">
      <c r="B717" s="39"/>
      <c r="C717" s="75">
        <v>712</v>
      </c>
      <c r="D717" s="111">
        <f>IF($C717&lt;=Entradas!$E$74,"",Observaciones!I717)</f>
        <v>0.24027056372470662</v>
      </c>
      <c r="E717" s="111">
        <f>IF($C717&lt;=Entradas!$E$74,"",Cálculos!AR718)</f>
        <v>0.22006514384197104</v>
      </c>
      <c r="F717" s="79">
        <f>IF($C717&lt;=Entradas!$E$74,"",D717-E717)</f>
        <v>2.0205419882735581E-2</v>
      </c>
      <c r="G717" s="79">
        <f>IF($C717&lt;=Entradas!$E$74,"",D717-AVERAGE(D:D))</f>
        <v>-0.54258105778687127</v>
      </c>
      <c r="H717" s="79">
        <f>IF($C717&lt;=Entradas!$E$74,"",F717^2)</f>
        <v>4.0825899263764634E-4</v>
      </c>
      <c r="I717" s="79">
        <f>IF($C717&lt;=Entradas!$E$74,"",G717^2)</f>
        <v>0.29439420426912016</v>
      </c>
      <c r="J717" s="79">
        <f>IF($C717&lt;=Entradas!$E$74,"",E717-AVERAGE(E:E))</f>
        <v>-0.61084247585460472</v>
      </c>
      <c r="K717" s="79">
        <f>IF($C717&lt;=Entradas!$E$74,"",J717^2)</f>
        <v>0.37312853030818333</v>
      </c>
      <c r="L717" s="79">
        <f>IF($C717&lt;=Entradas!$E$74,"",G717*J717)</f>
        <v>0.3314315566903428</v>
      </c>
      <c r="M717" s="40"/>
    </row>
    <row r="718" spans="2:13" x14ac:dyDescent="0.3">
      <c r="B718" s="39"/>
      <c r="C718" s="75">
        <v>713</v>
      </c>
      <c r="D718" s="111">
        <f>IF($C718&lt;=Entradas!$E$74,"",Observaciones!I718)</f>
        <v>0.17602344000916559</v>
      </c>
      <c r="E718" s="111">
        <f>IF($C718&lt;=Entradas!$E$74,"",Cálculos!AR719)</f>
        <v>0.14895965543565068</v>
      </c>
      <c r="F718" s="79">
        <f>IF($C718&lt;=Entradas!$E$74,"",D718-E718)</f>
        <v>2.706378457351491E-2</v>
      </c>
      <c r="G718" s="79">
        <f>IF($C718&lt;=Entradas!$E$74,"",D718-AVERAGE(D:D))</f>
        <v>-0.60682818150241236</v>
      </c>
      <c r="H718" s="79">
        <f>IF($C718&lt;=Entradas!$E$74,"",F718^2)</f>
        <v>7.3244843544162364E-4</v>
      </c>
      <c r="I718" s="79">
        <f>IF($C718&lt;=Entradas!$E$74,"",G718^2)</f>
        <v>0.36824044186552474</v>
      </c>
      <c r="J718" s="79">
        <f>IF($C718&lt;=Entradas!$E$74,"",E718-AVERAGE(E:E))</f>
        <v>-0.68194796426092508</v>
      </c>
      <c r="K718" s="79">
        <f>IF($C718&lt;=Entradas!$E$74,"",J718^2)</f>
        <v>0.46505302595961995</v>
      </c>
      <c r="L718" s="79">
        <f>IF($C718&lt;=Entradas!$E$74,"",G718*J718)</f>
        <v>0.41382524303172924</v>
      </c>
      <c r="M718" s="40"/>
    </row>
    <row r="719" spans="2:13" x14ac:dyDescent="0.3">
      <c r="B719" s="39"/>
      <c r="C719" s="75">
        <v>714</v>
      </c>
      <c r="D719" s="111">
        <f>IF($C719&lt;=Entradas!$E$74,"",Observaciones!I719)</f>
        <v>0.16221234771349963</v>
      </c>
      <c r="E719" s="111">
        <f>IF($C719&lt;=Entradas!$E$74,"",Cálculos!AR720)</f>
        <v>0.13528850464854369</v>
      </c>
      <c r="F719" s="79">
        <f>IF($C719&lt;=Entradas!$E$74,"",D719-E719)</f>
        <v>2.6923843064955932E-2</v>
      </c>
      <c r="G719" s="79">
        <f>IF($C719&lt;=Entradas!$E$74,"",D719-AVERAGE(D:D))</f>
        <v>-0.62063927379807837</v>
      </c>
      <c r="H719" s="79">
        <f>IF($C719&lt;=Entradas!$E$74,"",F719^2)</f>
        <v>7.2489332538637561E-4</v>
      </c>
      <c r="I719" s="79">
        <f>IF($C719&lt;=Entradas!$E$74,"",G719^2)</f>
        <v>0.38519310818060609</v>
      </c>
      <c r="J719" s="79">
        <f>IF($C719&lt;=Entradas!$E$74,"",E719-AVERAGE(E:E))</f>
        <v>-0.69561911504803209</v>
      </c>
      <c r="K719" s="79">
        <f>IF($C719&lt;=Entradas!$E$74,"",J719^2)</f>
        <v>0.48388595322020728</v>
      </c>
      <c r="L719" s="79">
        <f>IF($C719&lt;=Entradas!$E$74,"",G719*J719)</f>
        <v>0.43172854240347258</v>
      </c>
      <c r="M719" s="40"/>
    </row>
    <row r="720" spans="2:13" x14ac:dyDescent="0.3">
      <c r="B720" s="39"/>
      <c r="C720" s="75">
        <v>715</v>
      </c>
      <c r="D720" s="111">
        <f>IF($C720&lt;=Entradas!$E$74,"",Observaciones!I720)</f>
        <v>0.64366414137024464</v>
      </c>
      <c r="E720" s="111">
        <f>IF($C720&lt;=Entradas!$E$74,"",Cálculos!AR721)</f>
        <v>0.66234207317259319</v>
      </c>
      <c r="F720" s="79">
        <f>IF($C720&lt;=Entradas!$E$74,"",D720-E720)</f>
        <v>-1.8677931802348557E-2</v>
      </c>
      <c r="G720" s="79">
        <f>IF($C720&lt;=Entradas!$E$74,"",D720-AVERAGE(D:D))</f>
        <v>-0.13918748014133331</v>
      </c>
      <c r="H720" s="79">
        <f>IF($C720&lt;=Entradas!$E$74,"",F720^2)</f>
        <v>3.4886513641318361E-4</v>
      </c>
      <c r="I720" s="79">
        <f>IF($C720&lt;=Entradas!$E$74,"",G720^2)</f>
        <v>1.9373154628094053E-2</v>
      </c>
      <c r="J720" s="79">
        <f>IF($C720&lt;=Entradas!$E$74,"",E720-AVERAGE(E:E))</f>
        <v>-0.16856554652398259</v>
      </c>
      <c r="K720" s="79">
        <f>IF($C720&lt;=Entradas!$E$74,"",J720^2)</f>
        <v>2.8414343474928938E-2</v>
      </c>
      <c r="L720" s="79">
        <f>IF($C720&lt;=Entradas!$E$74,"",G720*J720)</f>
        <v>2.3462213659319824E-2</v>
      </c>
      <c r="M720" s="40"/>
    </row>
    <row r="721" spans="2:13" x14ac:dyDescent="0.3">
      <c r="B721" s="39"/>
      <c r="C721" s="75">
        <v>716</v>
      </c>
      <c r="D721" s="111">
        <f>IF($C721&lt;=Entradas!$E$74,"",Observaciones!I721)</f>
        <v>0.32743932773091122</v>
      </c>
      <c r="E721" s="111">
        <f>IF($C721&lt;=Entradas!$E$74,"",Cálculos!AR722)</f>
        <v>0.30441018920148738</v>
      </c>
      <c r="F721" s="79">
        <f>IF($C721&lt;=Entradas!$E$74,"",D721-E721)</f>
        <v>2.3029138529423843E-2</v>
      </c>
      <c r="G721" s="79">
        <f>IF($C721&lt;=Entradas!$E$74,"",D721-AVERAGE(D:D))</f>
        <v>-0.45541229378066672</v>
      </c>
      <c r="H721" s="79">
        <f>IF($C721&lt;=Entradas!$E$74,"",F721^2)</f>
        <v>5.3034122140739376E-4</v>
      </c>
      <c r="I721" s="79">
        <f>IF($C721&lt;=Entradas!$E$74,"",G721^2)</f>
        <v>0.20740035732656828</v>
      </c>
      <c r="J721" s="79">
        <f>IF($C721&lt;=Entradas!$E$74,"",E721-AVERAGE(E:E))</f>
        <v>-0.52649743049508846</v>
      </c>
      <c r="K721" s="79">
        <f>IF($C721&lt;=Entradas!$E$74,"",J721^2)</f>
        <v>0.27719954431793048</v>
      </c>
      <c r="L721" s="79">
        <f>IF($C721&lt;=Entradas!$E$74,"",G721*J721)</f>
        <v>0.23977340249139539</v>
      </c>
      <c r="M721" s="40"/>
    </row>
    <row r="722" spans="2:13" x14ac:dyDescent="0.3">
      <c r="B722" s="39"/>
      <c r="C722" s="75">
        <v>717</v>
      </c>
      <c r="D722" s="111">
        <f>IF($C722&lt;=Entradas!$E$74,"",Observaciones!I722)</f>
        <v>0.26789078907782804</v>
      </c>
      <c r="E722" s="111">
        <f>IF($C722&lt;=Entradas!$E$74,"",Cálculos!AR723)</f>
        <v>0.24740751902141525</v>
      </c>
      <c r="F722" s="79">
        <f>IF($C722&lt;=Entradas!$E$74,"",D722-E722)</f>
        <v>2.0483270056412789E-2</v>
      </c>
      <c r="G722" s="79">
        <f>IF($C722&lt;=Entradas!$E$74,"",D722-AVERAGE(D:D))</f>
        <v>-0.5149608324337499</v>
      </c>
      <c r="H722" s="79">
        <f>IF($C722&lt;=Entradas!$E$74,"",F722^2)</f>
        <v>4.1956435220393679E-4</v>
      </c>
      <c r="I722" s="79">
        <f>IF($C722&lt;=Entradas!$E$74,"",G722^2)</f>
        <v>0.26518465894086063</v>
      </c>
      <c r="J722" s="79">
        <f>IF($C722&lt;=Entradas!$E$74,"",E722-AVERAGE(E:E))</f>
        <v>-0.58350010067516056</v>
      </c>
      <c r="K722" s="79">
        <f>IF($C722&lt;=Entradas!$E$74,"",J722^2)</f>
        <v>0.34047236748792253</v>
      </c>
      <c r="L722" s="79">
        <f>IF($C722&lt;=Entradas!$E$74,"",G722*J722)</f>
        <v>0.30047969756885756</v>
      </c>
      <c r="M722" s="40"/>
    </row>
    <row r="723" spans="2:13" x14ac:dyDescent="0.3">
      <c r="B723" s="39"/>
      <c r="C723" s="75">
        <v>718</v>
      </c>
      <c r="D723" s="111">
        <f>IF($C723&lt;=Entradas!$E$74,"",Observaciones!I723)</f>
        <v>0.84251749354534256</v>
      </c>
      <c r="E723" s="111">
        <f>IF($C723&lt;=Entradas!$E$74,"",Cálculos!AR724)</f>
        <v>1.5632347869558225</v>
      </c>
      <c r="F723" s="79">
        <f>IF($C723&lt;=Entradas!$E$74,"",D723-E723)</f>
        <v>-0.72071729341047996</v>
      </c>
      <c r="G723" s="79">
        <f>IF($C723&lt;=Entradas!$E$74,"",D723-AVERAGE(D:D))</f>
        <v>5.9665872033764611E-2</v>
      </c>
      <c r="H723" s="79">
        <f>IF($C723&lt;=Entradas!$E$74,"",F723^2)</f>
        <v>0.51943341702092782</v>
      </c>
      <c r="I723" s="79">
        <f>IF($C723&lt;=Entradas!$E$74,"",G723^2)</f>
        <v>3.5600162855495741E-3</v>
      </c>
      <c r="J723" s="79">
        <f>IF($C723&lt;=Entradas!$E$74,"",E723-AVERAGE(E:E))</f>
        <v>0.73232716725924674</v>
      </c>
      <c r="K723" s="79">
        <f>IF($C723&lt;=Entradas!$E$74,"",J723^2)</f>
        <v>0.53630307990595272</v>
      </c>
      <c r="L723" s="79">
        <f>IF($C723&lt;=Entradas!$E$74,"",G723*J723)</f>
        <v>4.3694939048539549E-2</v>
      </c>
      <c r="M723" s="40"/>
    </row>
    <row r="724" spans="2:13" x14ac:dyDescent="0.3">
      <c r="B724" s="39"/>
      <c r="C724" s="75">
        <v>719</v>
      </c>
      <c r="D724" s="111">
        <f>IF($C724&lt;=Entradas!$E$74,"",Observaciones!I724)</f>
        <v>0.62015373311605204</v>
      </c>
      <c r="E724" s="111">
        <f>IF($C724&lt;=Entradas!$E$74,"",Cálculos!AR725)</f>
        <v>0.60028298434321758</v>
      </c>
      <c r="F724" s="79">
        <f>IF($C724&lt;=Entradas!$E$74,"",D724-E724)</f>
        <v>1.9870748772834457E-2</v>
      </c>
      <c r="G724" s="79">
        <f>IF($C724&lt;=Entradas!$E$74,"",D724-AVERAGE(D:D))</f>
        <v>-0.1626978883955259</v>
      </c>
      <c r="H724" s="79">
        <f>IF($C724&lt;=Entradas!$E$74,"",F724^2)</f>
        <v>3.9484665679310208E-4</v>
      </c>
      <c r="I724" s="79">
        <f>IF($C724&lt;=Entradas!$E$74,"",G724^2)</f>
        <v>2.6470602888363001E-2</v>
      </c>
      <c r="J724" s="79">
        <f>IF($C724&lt;=Entradas!$E$74,"",E724-AVERAGE(E:E))</f>
        <v>-0.2306246353533582</v>
      </c>
      <c r="K724" s="79">
        <f>IF($C724&lt;=Entradas!$E$74,"",J724^2)</f>
        <v>5.3187722431869436E-2</v>
      </c>
      <c r="L724" s="79">
        <f>IF($C724&lt;=Entradas!$E$74,"",G724*J724)</f>
        <v>3.7522141183979528E-2</v>
      </c>
      <c r="M724" s="40"/>
    </row>
    <row r="725" spans="2:13" x14ac:dyDescent="0.3">
      <c r="B725" s="39"/>
      <c r="C725" s="75">
        <v>720</v>
      </c>
      <c r="D725" s="111">
        <f>IF($C725&lt;=Entradas!$E$74,"",Observaciones!I725)</f>
        <v>0.52904074118082911</v>
      </c>
      <c r="E725" s="111">
        <f>IF($C725&lt;=Entradas!$E$74,"",Cálculos!AR726)</f>
        <v>0.5117096267728839</v>
      </c>
      <c r="F725" s="79">
        <f>IF($C725&lt;=Entradas!$E$74,"",D725-E725)</f>
        <v>1.7331114407945214E-2</v>
      </c>
      <c r="G725" s="79">
        <f>IF($C725&lt;=Entradas!$E$74,"",D725-AVERAGE(D:D))</f>
        <v>-0.25381088033074883</v>
      </c>
      <c r="H725" s="79">
        <f>IF($C725&lt;=Entradas!$E$74,"",F725^2)</f>
        <v>3.0036752662128619E-4</v>
      </c>
      <c r="I725" s="79">
        <f>IF($C725&lt;=Entradas!$E$74,"",G725^2)</f>
        <v>6.4419962974269704E-2</v>
      </c>
      <c r="J725" s="79">
        <f>IF($C725&lt;=Entradas!$E$74,"",E725-AVERAGE(E:E))</f>
        <v>-0.31919799292369189</v>
      </c>
      <c r="K725" s="79">
        <f>IF($C725&lt;=Entradas!$E$74,"",J725^2)</f>
        <v>0.10188735868651326</v>
      </c>
      <c r="L725" s="79">
        <f>IF($C725&lt;=Entradas!$E$74,"",G725*J725)</f>
        <v>8.1015923583770369E-2</v>
      </c>
      <c r="M725" s="40"/>
    </row>
    <row r="726" spans="2:13" x14ac:dyDescent="0.3">
      <c r="B726" s="39"/>
      <c r="C726" s="75">
        <v>721</v>
      </c>
      <c r="D726" s="111">
        <f>IF($C726&lt;=Entradas!$E$74,"",Observaciones!I726)</f>
        <v>0.79576914643851782</v>
      </c>
      <c r="E726" s="111">
        <f>IF($C726&lt;=Entradas!$E$74,"",Cálculos!AR727)</f>
        <v>1.2213738012164388</v>
      </c>
      <c r="F726" s="79">
        <f>IF($C726&lt;=Entradas!$E$74,"",D726-E726)</f>
        <v>-0.42560465477792098</v>
      </c>
      <c r="G726" s="79">
        <f>IF($C726&lt;=Entradas!$E$74,"",D726-AVERAGE(D:D))</f>
        <v>1.2917524926939872E-2</v>
      </c>
      <c r="H726" s="79">
        <f>IF($C726&lt;=Entradas!$E$74,"",F726^2)</f>
        <v>0.18113932216863329</v>
      </c>
      <c r="I726" s="79">
        <f>IF($C726&lt;=Entradas!$E$74,"",G726^2)</f>
        <v>1.6686245023811295E-4</v>
      </c>
      <c r="J726" s="79">
        <f>IF($C726&lt;=Entradas!$E$74,"",E726-AVERAGE(E:E))</f>
        <v>0.39046618151986301</v>
      </c>
      <c r="K726" s="79">
        <f>IF($C726&lt;=Entradas!$E$74,"",J726^2)</f>
        <v>0.15246383891070261</v>
      </c>
      <c r="L726" s="79">
        <f>IF($C726&lt;=Entradas!$E$74,"",G726*J726)</f>
        <v>5.0438566329098593E-3</v>
      </c>
      <c r="M726" s="40"/>
    </row>
    <row r="727" spans="2:13" x14ac:dyDescent="0.3">
      <c r="B727" s="39"/>
      <c r="C727" s="75">
        <v>722</v>
      </c>
      <c r="D727" s="111">
        <f>IF($C727&lt;=Entradas!$E$74,"",Observaciones!I727)</f>
        <v>0.79476142854568022</v>
      </c>
      <c r="E727" s="111">
        <f>IF($C727&lt;=Entradas!$E$74,"",Cálculos!AR728)</f>
        <v>0.79254545513782571</v>
      </c>
      <c r="F727" s="79">
        <f>IF($C727&lt;=Entradas!$E$74,"",D727-E727)</f>
        <v>2.2159734078545101E-3</v>
      </c>
      <c r="G727" s="79">
        <f>IF($C727&lt;=Entradas!$E$74,"",D727-AVERAGE(D:D))</f>
        <v>1.1909807034102271E-2</v>
      </c>
      <c r="H727" s="79">
        <f>IF($C727&lt;=Entradas!$E$74,"",F727^2)</f>
        <v>4.9105381443183312E-6</v>
      </c>
      <c r="I727" s="79">
        <f>IF($C727&lt;=Entradas!$E$74,"",G727^2)</f>
        <v>1.4184350358955193E-4</v>
      </c>
      <c r="J727" s="79">
        <f>IF($C727&lt;=Entradas!$E$74,"",E727-AVERAGE(E:E))</f>
        <v>-3.8362164558750078E-2</v>
      </c>
      <c r="K727" s="79">
        <f>IF($C727&lt;=Entradas!$E$74,"",J727^2)</f>
        <v>1.4716556696326205E-3</v>
      </c>
      <c r="L727" s="79">
        <f>IF($C727&lt;=Entradas!$E$74,"",G727*J727)</f>
        <v>-4.5688597730519052E-4</v>
      </c>
      <c r="M727" s="40"/>
    </row>
    <row r="728" spans="2:13" x14ac:dyDescent="0.3">
      <c r="B728" s="39"/>
      <c r="C728" s="75">
        <v>723</v>
      </c>
      <c r="D728" s="111">
        <f>IF($C728&lt;=Entradas!$E$74,"",Observaciones!I728)</f>
        <v>0.76562231624948685</v>
      </c>
      <c r="E728" s="111">
        <f>IF($C728&lt;=Entradas!$E$74,"",Cálculos!AR729)</f>
        <v>0.75219833156662796</v>
      </c>
      <c r="F728" s="79">
        <f>IF($C728&lt;=Entradas!$E$74,"",D728-E728)</f>
        <v>1.342398468285888E-2</v>
      </c>
      <c r="G728" s="79">
        <f>IF($C728&lt;=Entradas!$E$74,"",D728-AVERAGE(D:D))</f>
        <v>-1.7229305262091099E-2</v>
      </c>
      <c r="H728" s="79">
        <f>IF($C728&lt;=Entradas!$E$74,"",F728^2)</f>
        <v>1.8020336476562985E-4</v>
      </c>
      <c r="I728" s="79">
        <f>IF($C728&lt;=Entradas!$E$74,"",G728^2)</f>
        <v>2.9684895981432004E-4</v>
      </c>
      <c r="J728" s="79">
        <f>IF($C728&lt;=Entradas!$E$74,"",E728-AVERAGE(E:E))</f>
        <v>-7.8709288129947819E-2</v>
      </c>
      <c r="K728" s="79">
        <f>IF($C728&lt;=Entradas!$E$74,"",J728^2)</f>
        <v>6.1951520379231444E-3</v>
      </c>
      <c r="L728" s="79">
        <f>IF($C728&lt;=Entradas!$E$74,"",G728*J728)</f>
        <v>1.3561063521527544E-3</v>
      </c>
      <c r="M728" s="40"/>
    </row>
    <row r="729" spans="2:13" x14ac:dyDescent="0.3">
      <c r="B729" s="39"/>
      <c r="C729" s="75">
        <v>724</v>
      </c>
      <c r="D729" s="111">
        <f>IF($C729&lt;=Entradas!$E$74,"",Observaciones!I729)</f>
        <v>3.5190219695095739</v>
      </c>
      <c r="E729" s="111">
        <f>IF($C729&lt;=Entradas!$E$74,"",Cálculos!AR730)</f>
        <v>4.3526394576710423</v>
      </c>
      <c r="F729" s="79">
        <f>IF($C729&lt;=Entradas!$E$74,"",D729-E729)</f>
        <v>-0.83361748816146841</v>
      </c>
      <c r="G729" s="79">
        <f>IF($C729&lt;=Entradas!$E$74,"",D729-AVERAGE(D:D))</f>
        <v>2.7361703479979962</v>
      </c>
      <c r="H729" s="79">
        <f>IF($C729&lt;=Entradas!$E$74,"",F729^2)</f>
        <v>0.69491811656863589</v>
      </c>
      <c r="I729" s="79">
        <f>IF($C729&lt;=Entradas!$E$74,"",G729^2)</f>
        <v>7.4866281732634752</v>
      </c>
      <c r="J729" s="79">
        <f>IF($C729&lt;=Entradas!$E$74,"",E729-AVERAGE(E:E))</f>
        <v>3.5217318379744667</v>
      </c>
      <c r="K729" s="79">
        <f>IF($C729&lt;=Entradas!$E$74,"",J729^2)</f>
        <v>12.402595138603015</v>
      </c>
      <c r="L729" s="79">
        <f>IF($C729&lt;=Entradas!$E$74,"",G729*J729)</f>
        <v>9.6360582286662186</v>
      </c>
      <c r="M729" s="40"/>
    </row>
    <row r="730" spans="2:13" x14ac:dyDescent="0.3">
      <c r="B730" s="39"/>
      <c r="C730" s="75">
        <v>725</v>
      </c>
      <c r="D730" s="111">
        <f>IF($C730&lt;=Entradas!$E$74,"",Observaciones!I730)</f>
        <v>0.81293431633862812</v>
      </c>
      <c r="E730" s="111">
        <f>IF($C730&lt;=Entradas!$E$74,"",Cálculos!AR731)</f>
        <v>0.92529201637727732</v>
      </c>
      <c r="F730" s="79">
        <f>IF($C730&lt;=Entradas!$E$74,"",D730-E730)</f>
        <v>-0.1123577000386492</v>
      </c>
      <c r="G730" s="79">
        <f>IF($C730&lt;=Entradas!$E$74,"",D730-AVERAGE(D:D))</f>
        <v>3.0082694827050172E-2</v>
      </c>
      <c r="H730" s="79">
        <f>IF($C730&lt;=Entradas!$E$74,"",F730^2)</f>
        <v>1.2624252757975071E-2</v>
      </c>
      <c r="I730" s="79">
        <f>IF($C730&lt;=Entradas!$E$74,"",G730^2)</f>
        <v>9.0496852805743114E-4</v>
      </c>
      <c r="J730" s="79">
        <f>IF($C730&lt;=Entradas!$E$74,"",E730-AVERAGE(E:E))</f>
        <v>9.4384396680701532E-2</v>
      </c>
      <c r="K730" s="79">
        <f>IF($C730&lt;=Entradas!$E$74,"",J730^2)</f>
        <v>8.9084143367800222E-3</v>
      </c>
      <c r="L730" s="79">
        <f>IF($C730&lt;=Entradas!$E$74,"",G730*J730)</f>
        <v>2.8393370017807912E-3</v>
      </c>
      <c r="M730" s="40"/>
    </row>
    <row r="731" spans="2:13" x14ac:dyDescent="0.3">
      <c r="B731" s="39"/>
      <c r="C731" s="75">
        <v>726</v>
      </c>
      <c r="D731" s="111">
        <f>IF($C731&lt;=Entradas!$E$74,"",Observaciones!I731)</f>
        <v>0.81534545370273026</v>
      </c>
      <c r="E731" s="111">
        <f>IF($C731&lt;=Entradas!$E$74,"",Cálculos!AR732)</f>
        <v>0.91871963643846799</v>
      </c>
      <c r="F731" s="79">
        <f>IF($C731&lt;=Entradas!$E$74,"",D731-E731)</f>
        <v>-0.10337418273573773</v>
      </c>
      <c r="G731" s="79">
        <f>IF($C731&lt;=Entradas!$E$74,"",D731-AVERAGE(D:D))</f>
        <v>3.2493832191152316E-2</v>
      </c>
      <c r="H731" s="79">
        <f>IF($C731&lt;=Entradas!$E$74,"",F731^2)</f>
        <v>1.0686221656281697E-2</v>
      </c>
      <c r="I731" s="79">
        <f>IF($C731&lt;=Entradas!$E$74,"",G731^2)</f>
        <v>1.0558491304667665E-3</v>
      </c>
      <c r="J731" s="79">
        <f>IF($C731&lt;=Entradas!$E$74,"",E731-AVERAGE(E:E))</f>
        <v>8.7812016741892207E-2</v>
      </c>
      <c r="K731" s="79">
        <f>IF($C731&lt;=Entradas!$E$74,"",J731^2)</f>
        <v>7.7109502842783572E-3</v>
      </c>
      <c r="L731" s="79">
        <f>IF($C731&lt;=Entradas!$E$74,"",G731*J731)</f>
        <v>2.8533489363777031E-3</v>
      </c>
      <c r="M731" s="40"/>
    </row>
    <row r="732" spans="2:13" x14ac:dyDescent="0.3">
      <c r="B732" s="39"/>
      <c r="C732" s="75">
        <v>727</v>
      </c>
      <c r="D732" s="111">
        <f>IF($C732&lt;=Entradas!$E$74,"",Observaciones!I732)</f>
        <v>0.81916599446896288</v>
      </c>
      <c r="E732" s="111">
        <f>IF($C732&lt;=Entradas!$E$74,"",Cálculos!AR733)</f>
        <v>0.96945485071400195</v>
      </c>
      <c r="F732" s="79">
        <f>IF($C732&lt;=Entradas!$E$74,"",D732-E732)</f>
        <v>-0.15028885624503907</v>
      </c>
      <c r="G732" s="79">
        <f>IF($C732&lt;=Entradas!$E$74,"",D732-AVERAGE(D:D))</f>
        <v>3.6314372957384933E-2</v>
      </c>
      <c r="H732" s="79">
        <f>IF($C732&lt;=Entradas!$E$74,"",F732^2)</f>
        <v>2.2586740311442019E-2</v>
      </c>
      <c r="I732" s="79">
        <f>IF($C732&lt;=Entradas!$E$74,"",G732^2)</f>
        <v>1.3187336832880502E-3</v>
      </c>
      <c r="J732" s="79">
        <f>IF($C732&lt;=Entradas!$E$74,"",E732-AVERAGE(E:E))</f>
        <v>0.13854723101742616</v>
      </c>
      <c r="K732" s="79">
        <f>IF($C732&lt;=Entradas!$E$74,"",J732^2)</f>
        <v>1.9195335222596054E-2</v>
      </c>
      <c r="L732" s="79">
        <f>IF($C732&lt;=Entradas!$E$74,"",G732*J732)</f>
        <v>5.0312558193797837E-3</v>
      </c>
      <c r="M732" s="40"/>
    </row>
    <row r="733" spans="2:13" x14ac:dyDescent="0.3">
      <c r="B733" s="39"/>
      <c r="C733" s="75">
        <v>728</v>
      </c>
      <c r="D733" s="111">
        <f>IF($C733&lt;=Entradas!$E$74,"",Observaciones!I733)</f>
        <v>0.82199530234862006</v>
      </c>
      <c r="E733" s="111">
        <f>IF($C733&lt;=Entradas!$E$74,"",Cálculos!AR734)</f>
        <v>0.93675683818854061</v>
      </c>
      <c r="F733" s="79">
        <f>IF($C733&lt;=Entradas!$E$74,"",D733-E733)</f>
        <v>-0.11476153583992055</v>
      </c>
      <c r="G733" s="79">
        <f>IF($C733&lt;=Entradas!$E$74,"",D733-AVERAGE(D:D))</f>
        <v>3.9143680837042116E-2</v>
      </c>
      <c r="H733" s="79">
        <f>IF($C733&lt;=Entradas!$E$74,"",F733^2)</f>
        <v>1.3170210108337368E-2</v>
      </c>
      <c r="I733" s="79">
        <f>IF($C733&lt;=Entradas!$E$74,"",G733^2)</f>
        <v>1.5322277494722182E-3</v>
      </c>
      <c r="J733" s="79">
        <f>IF($C733&lt;=Entradas!$E$74,"",E733-AVERAGE(E:E))</f>
        <v>0.10584921849196482</v>
      </c>
      <c r="K733" s="79">
        <f>IF($C733&lt;=Entradas!$E$74,"",J733^2)</f>
        <v>1.1204057055359708E-2</v>
      </c>
      <c r="L733" s="79">
        <f>IF($C733&lt;=Entradas!$E$74,"",G733*J733)</f>
        <v>4.1433280254998079E-3</v>
      </c>
      <c r="M733" s="40"/>
    </row>
    <row r="734" spans="2:13" x14ac:dyDescent="0.3">
      <c r="B734" s="39"/>
      <c r="C734" s="75">
        <v>729</v>
      </c>
      <c r="D734" s="111">
        <f>IF($C734&lt;=Entradas!$E$74,"",Observaciones!I734)</f>
        <v>0.82486829513646487</v>
      </c>
      <c r="E734" s="111">
        <f>IF($C734&lt;=Entradas!$E$74,"",Cálculos!AR735)</f>
        <v>0.94015136118712594</v>
      </c>
      <c r="F734" s="79">
        <f>IF($C734&lt;=Entradas!$E$74,"",D734-E734)</f>
        <v>-0.11528306605066108</v>
      </c>
      <c r="G734" s="79">
        <f>IF($C734&lt;=Entradas!$E$74,"",D734-AVERAGE(D:D))</f>
        <v>4.2016673624886924E-2</v>
      </c>
      <c r="H734" s="79">
        <f>IF($C734&lt;=Entradas!$E$74,"",F734^2)</f>
        <v>1.3290185318041084E-2</v>
      </c>
      <c r="I734" s="79">
        <f>IF($C734&lt;=Entradas!$E$74,"",G734^2)</f>
        <v>1.7654008625002686E-3</v>
      </c>
      <c r="J734" s="79">
        <f>IF($C734&lt;=Entradas!$E$74,"",E734-AVERAGE(E:E))</f>
        <v>0.10924374149055016</v>
      </c>
      <c r="K734" s="79">
        <f>IF($C734&lt;=Entradas!$E$74,"",J734^2)</f>
        <v>1.1934195054854151E-2</v>
      </c>
      <c r="L734" s="79">
        <f>IF($C734&lt;=Entradas!$E$74,"",G734*J734)</f>
        <v>4.5900586317699646E-3</v>
      </c>
      <c r="M734" s="40"/>
    </row>
    <row r="735" spans="2:13" x14ac:dyDescent="0.3">
      <c r="B735" s="39"/>
      <c r="C735" s="75">
        <v>730</v>
      </c>
      <c r="D735" s="111">
        <f>IF($C735&lt;=Entradas!$E$74,"",Observaciones!I735)</f>
        <v>0.82741763483772712</v>
      </c>
      <c r="E735" s="111">
        <f>IF($C735&lt;=Entradas!$E$74,"",Cálculos!AR736)</f>
        <v>0.93095883328884232</v>
      </c>
      <c r="F735" s="79">
        <f>IF($C735&lt;=Entradas!$E$74,"",D735-E735)</f>
        <v>-0.1035411984511152</v>
      </c>
      <c r="G735" s="79">
        <f>IF($C735&lt;=Entradas!$E$74,"",D735-AVERAGE(D:D))</f>
        <v>4.4566013326149179E-2</v>
      </c>
      <c r="H735" s="79">
        <f>IF($C735&lt;=Entradas!$E$74,"",F735^2)</f>
        <v>1.0720779776693222E-2</v>
      </c>
      <c r="I735" s="79">
        <f>IF($C735&lt;=Entradas!$E$74,"",G735^2)</f>
        <v>1.9861295437865064E-3</v>
      </c>
      <c r="J735" s="79">
        <f>IF($C735&lt;=Entradas!$E$74,"",E735-AVERAGE(E:E))</f>
        <v>0.10005121359226654</v>
      </c>
      <c r="K735" s="79">
        <f>IF($C735&lt;=Entradas!$E$74,"",J735^2)</f>
        <v>1.0010245341285341E-2</v>
      </c>
      <c r="L735" s="79">
        <f>IF($C735&lt;=Entradas!$E$74,"",G735*J735)</f>
        <v>4.4588837182503484E-3</v>
      </c>
      <c r="M735" s="40"/>
    </row>
    <row r="736" spans="2:13" s="2" customFormat="1" ht="14.5" thickBot="1" x14ac:dyDescent="0.35">
      <c r="B736" s="41"/>
      <c r="C736" s="42"/>
      <c r="D736" s="112"/>
      <c r="E736" s="112"/>
      <c r="F736" s="112"/>
      <c r="G736" s="112"/>
      <c r="H736" s="112"/>
      <c r="I736" s="112"/>
      <c r="J736" s="112"/>
      <c r="K736" s="112"/>
      <c r="L736" s="112"/>
      <c r="M736" s="43"/>
    </row>
    <row r="737" spans="4:12" s="2" customFormat="1" x14ac:dyDescent="0.3">
      <c r="D737" s="108"/>
      <c r="E737" s="108"/>
      <c r="F737" s="108"/>
      <c r="G737" s="108"/>
      <c r="H737" s="108"/>
      <c r="I737" s="108"/>
      <c r="J737" s="108"/>
      <c r="K737" s="108"/>
      <c r="L737" s="108"/>
    </row>
    <row r="738" spans="4:12" s="2" customFormat="1" x14ac:dyDescent="0.3">
      <c r="D738" s="108"/>
      <c r="E738" s="108"/>
      <c r="F738" s="108"/>
      <c r="G738" s="108"/>
      <c r="H738" s="108"/>
      <c r="I738" s="108"/>
      <c r="J738" s="108"/>
      <c r="K738" s="108"/>
      <c r="L738" s="108"/>
    </row>
    <row r="739" spans="4:12" s="2" customFormat="1" x14ac:dyDescent="0.3">
      <c r="D739" s="108"/>
      <c r="E739" s="108"/>
      <c r="F739" s="108"/>
      <c r="G739" s="108"/>
      <c r="H739" s="108"/>
      <c r="I739" s="108"/>
      <c r="J739" s="108"/>
      <c r="K739" s="108"/>
      <c r="L739" s="108"/>
    </row>
    <row r="740" spans="4:12" s="2" customFormat="1" x14ac:dyDescent="0.3">
      <c r="D740" s="108"/>
      <c r="E740" s="108"/>
      <c r="F740" s="108"/>
      <c r="G740" s="108"/>
      <c r="H740" s="108"/>
      <c r="I740" s="108"/>
      <c r="J740" s="108"/>
      <c r="K740" s="108"/>
      <c r="L740" s="108"/>
    </row>
    <row r="741" spans="4:12" s="2" customFormat="1" x14ac:dyDescent="0.3">
      <c r="D741" s="108"/>
      <c r="E741" s="108"/>
      <c r="F741" s="108"/>
      <c r="G741" s="108"/>
      <c r="H741" s="108"/>
      <c r="I741" s="108"/>
      <c r="J741" s="108"/>
      <c r="K741" s="108"/>
      <c r="L741" s="108"/>
    </row>
    <row r="742" spans="4:12" s="2" customFormat="1" x14ac:dyDescent="0.3">
      <c r="D742" s="108"/>
      <c r="E742" s="108"/>
      <c r="F742" s="108"/>
      <c r="G742" s="108"/>
      <c r="H742" s="108"/>
      <c r="I742" s="108"/>
      <c r="J742" s="108"/>
      <c r="K742" s="108"/>
      <c r="L742" s="108"/>
    </row>
    <row r="743" spans="4:12" s="2" customFormat="1" x14ac:dyDescent="0.3">
      <c r="D743" s="108"/>
      <c r="E743" s="108"/>
      <c r="F743" s="108"/>
      <c r="G743" s="108"/>
      <c r="H743" s="108"/>
      <c r="I743" s="108"/>
      <c r="J743" s="108"/>
      <c r="K743" s="108"/>
      <c r="L743" s="108"/>
    </row>
    <row r="744" spans="4:12" s="2" customFormat="1" x14ac:dyDescent="0.3">
      <c r="D744" s="108"/>
      <c r="E744" s="108"/>
      <c r="F744" s="108"/>
      <c r="G744" s="108"/>
      <c r="H744" s="108"/>
      <c r="I744" s="108"/>
      <c r="J744" s="108"/>
      <c r="K744" s="108"/>
      <c r="L744" s="108"/>
    </row>
    <row r="745" spans="4:12" s="2" customFormat="1" x14ac:dyDescent="0.3">
      <c r="D745" s="108"/>
      <c r="E745" s="108"/>
      <c r="F745" s="108"/>
      <c r="G745" s="108"/>
      <c r="H745" s="108"/>
      <c r="I745" s="108"/>
      <c r="J745" s="108"/>
      <c r="K745" s="108"/>
      <c r="L745" s="108"/>
    </row>
    <row r="746" spans="4:12" s="2" customFormat="1" x14ac:dyDescent="0.3">
      <c r="D746" s="108"/>
      <c r="E746" s="108"/>
      <c r="F746" s="108"/>
      <c r="G746" s="108"/>
      <c r="H746" s="108"/>
      <c r="I746" s="108"/>
      <c r="J746" s="108"/>
      <c r="K746" s="108"/>
      <c r="L746" s="108"/>
    </row>
    <row r="747" spans="4:12" s="2" customFormat="1" x14ac:dyDescent="0.3">
      <c r="D747" s="108"/>
      <c r="E747" s="108"/>
      <c r="F747" s="108"/>
      <c r="G747" s="108"/>
      <c r="H747" s="108"/>
      <c r="I747" s="108"/>
      <c r="J747" s="108"/>
      <c r="K747" s="108"/>
      <c r="L747" s="108"/>
    </row>
    <row r="748" spans="4:12" s="2" customFormat="1" x14ac:dyDescent="0.3">
      <c r="D748" s="108"/>
      <c r="E748" s="108"/>
      <c r="F748" s="108"/>
      <c r="G748" s="108"/>
      <c r="H748" s="108"/>
      <c r="I748" s="108"/>
      <c r="J748" s="108"/>
      <c r="K748" s="108"/>
      <c r="L748" s="108"/>
    </row>
    <row r="749" spans="4:12" s="2" customFormat="1" x14ac:dyDescent="0.3">
      <c r="D749" s="108"/>
      <c r="E749" s="108"/>
      <c r="F749" s="108"/>
      <c r="G749" s="108"/>
      <c r="H749" s="108"/>
      <c r="I749" s="108"/>
      <c r="J749" s="108"/>
      <c r="K749" s="108"/>
      <c r="L749" s="108"/>
    </row>
    <row r="750" spans="4:12" s="2" customFormat="1" x14ac:dyDescent="0.3">
      <c r="D750" s="108"/>
      <c r="E750" s="108"/>
      <c r="F750" s="108"/>
      <c r="G750" s="108"/>
      <c r="H750" s="108"/>
      <c r="I750" s="108"/>
      <c r="J750" s="108"/>
      <c r="K750" s="108"/>
      <c r="L750" s="108"/>
    </row>
    <row r="751" spans="4:12" s="2" customFormat="1" x14ac:dyDescent="0.3">
      <c r="D751" s="108"/>
      <c r="E751" s="108"/>
      <c r="F751" s="108"/>
      <c r="G751" s="108"/>
      <c r="H751" s="108"/>
      <c r="I751" s="108"/>
      <c r="J751" s="108"/>
      <c r="K751" s="108"/>
      <c r="L751" s="108"/>
    </row>
    <row r="752" spans="4:12" s="2" customFormat="1" x14ac:dyDescent="0.3">
      <c r="D752" s="108"/>
      <c r="E752" s="108"/>
      <c r="F752" s="108"/>
      <c r="G752" s="108"/>
      <c r="H752" s="108"/>
      <c r="I752" s="108"/>
      <c r="J752" s="108"/>
      <c r="K752" s="108"/>
      <c r="L752" s="108"/>
    </row>
    <row r="753" spans="4:12" s="2" customFormat="1" x14ac:dyDescent="0.3">
      <c r="D753" s="108"/>
      <c r="E753" s="108"/>
      <c r="F753" s="108"/>
      <c r="G753" s="108"/>
      <c r="H753" s="108"/>
      <c r="I753" s="108"/>
      <c r="J753" s="108"/>
      <c r="K753" s="108"/>
      <c r="L753" s="108"/>
    </row>
    <row r="754" spans="4:12" s="2" customFormat="1" x14ac:dyDescent="0.3">
      <c r="D754" s="108"/>
      <c r="E754" s="108"/>
      <c r="F754" s="108"/>
      <c r="G754" s="108"/>
      <c r="H754" s="108"/>
      <c r="I754" s="108"/>
      <c r="J754" s="108"/>
      <c r="K754" s="108"/>
      <c r="L754" s="108"/>
    </row>
    <row r="755" spans="4:12" s="2" customFormat="1" x14ac:dyDescent="0.3">
      <c r="D755" s="108"/>
      <c r="E755" s="108"/>
      <c r="F755" s="108"/>
      <c r="G755" s="108"/>
      <c r="H755" s="108"/>
      <c r="I755" s="108"/>
      <c r="J755" s="108"/>
      <c r="K755" s="108"/>
      <c r="L755" s="108"/>
    </row>
    <row r="756" spans="4:12" s="2" customFormat="1" x14ac:dyDescent="0.3">
      <c r="D756" s="108"/>
      <c r="E756" s="108"/>
      <c r="F756" s="108"/>
      <c r="G756" s="108"/>
      <c r="H756" s="108"/>
      <c r="I756" s="108"/>
      <c r="J756" s="108"/>
      <c r="K756" s="108"/>
      <c r="L756" s="108"/>
    </row>
    <row r="757" spans="4:12" s="2" customFormat="1" x14ac:dyDescent="0.3">
      <c r="D757" s="108"/>
      <c r="E757" s="108"/>
      <c r="F757" s="108"/>
      <c r="G757" s="108"/>
      <c r="H757" s="108"/>
      <c r="I757" s="108"/>
      <c r="J757" s="108"/>
      <c r="K757" s="108"/>
      <c r="L757" s="108"/>
    </row>
    <row r="758" spans="4:12" s="2" customFormat="1" x14ac:dyDescent="0.3">
      <c r="D758" s="108"/>
      <c r="E758" s="108"/>
      <c r="F758" s="108"/>
      <c r="G758" s="108"/>
      <c r="H758" s="108"/>
      <c r="I758" s="108"/>
      <c r="J758" s="108"/>
      <c r="K758" s="108"/>
      <c r="L758" s="108"/>
    </row>
    <row r="759" spans="4:12" s="2" customFormat="1" x14ac:dyDescent="0.3">
      <c r="D759" s="108"/>
      <c r="E759" s="108"/>
      <c r="F759" s="108"/>
      <c r="G759" s="108"/>
      <c r="H759" s="108"/>
      <c r="I759" s="108"/>
      <c r="J759" s="108"/>
      <c r="K759" s="108"/>
      <c r="L759" s="108"/>
    </row>
    <row r="760" spans="4:12" s="2" customFormat="1" x14ac:dyDescent="0.3">
      <c r="D760" s="108"/>
      <c r="E760" s="108"/>
      <c r="F760" s="108"/>
      <c r="G760" s="108"/>
      <c r="H760" s="108"/>
      <c r="I760" s="108"/>
      <c r="J760" s="108"/>
      <c r="K760" s="108"/>
      <c r="L760" s="108"/>
    </row>
    <row r="761" spans="4:12" s="2" customFormat="1" x14ac:dyDescent="0.3">
      <c r="D761" s="108"/>
      <c r="E761" s="108"/>
      <c r="F761" s="108"/>
      <c r="G761" s="108"/>
      <c r="H761" s="108"/>
      <c r="I761" s="108"/>
      <c r="J761" s="108"/>
      <c r="K761" s="108"/>
      <c r="L761" s="108"/>
    </row>
    <row r="762" spans="4:12" s="2" customFormat="1" x14ac:dyDescent="0.3">
      <c r="D762" s="108"/>
      <c r="E762" s="108"/>
      <c r="F762" s="108"/>
      <c r="G762" s="108"/>
      <c r="H762" s="108"/>
      <c r="I762" s="108"/>
      <c r="J762" s="108"/>
      <c r="K762" s="108"/>
      <c r="L762" s="108"/>
    </row>
    <row r="763" spans="4:12" s="2" customFormat="1" x14ac:dyDescent="0.3">
      <c r="D763" s="108"/>
      <c r="E763" s="108"/>
      <c r="F763" s="108"/>
      <c r="G763" s="108"/>
      <c r="H763" s="108"/>
      <c r="I763" s="108"/>
      <c r="J763" s="108"/>
      <c r="K763" s="108"/>
      <c r="L763" s="108"/>
    </row>
    <row r="764" spans="4:12" s="2" customFormat="1" x14ac:dyDescent="0.3">
      <c r="D764" s="108"/>
      <c r="E764" s="108"/>
      <c r="F764" s="108"/>
      <c r="G764" s="108"/>
      <c r="H764" s="108"/>
      <c r="I764" s="108"/>
      <c r="J764" s="108"/>
      <c r="K764" s="108"/>
      <c r="L764" s="108"/>
    </row>
    <row r="765" spans="4:12" s="2" customFormat="1" x14ac:dyDescent="0.3">
      <c r="D765" s="108"/>
      <c r="E765" s="108"/>
      <c r="F765" s="108"/>
      <c r="G765" s="108"/>
      <c r="H765" s="108"/>
      <c r="I765" s="108"/>
      <c r="J765" s="108"/>
      <c r="K765" s="108"/>
      <c r="L765" s="108"/>
    </row>
    <row r="766" spans="4:12" s="2" customFormat="1" x14ac:dyDescent="0.3">
      <c r="D766" s="108"/>
      <c r="E766" s="108"/>
      <c r="F766" s="108"/>
      <c r="G766" s="108"/>
      <c r="H766" s="108"/>
      <c r="I766" s="108"/>
      <c r="J766" s="108"/>
      <c r="K766" s="108"/>
      <c r="L766" s="108"/>
    </row>
    <row r="767" spans="4:12" s="2" customFormat="1" x14ac:dyDescent="0.3">
      <c r="D767" s="108"/>
      <c r="E767" s="108"/>
      <c r="F767" s="108"/>
      <c r="G767" s="108"/>
      <c r="H767" s="108"/>
      <c r="I767" s="108"/>
      <c r="J767" s="108"/>
      <c r="K767" s="108"/>
      <c r="L767" s="108"/>
    </row>
    <row r="768" spans="4:12" s="2" customFormat="1" x14ac:dyDescent="0.3">
      <c r="D768" s="108"/>
      <c r="E768" s="108"/>
      <c r="F768" s="108"/>
      <c r="G768" s="108"/>
      <c r="H768" s="108"/>
      <c r="I768" s="108"/>
      <c r="J768" s="108"/>
      <c r="K768" s="108"/>
      <c r="L768" s="108"/>
    </row>
    <row r="769" spans="4:12" s="2" customFormat="1" x14ac:dyDescent="0.3">
      <c r="D769" s="108"/>
      <c r="E769" s="108"/>
      <c r="F769" s="108"/>
      <c r="G769" s="108"/>
      <c r="H769" s="108"/>
      <c r="I769" s="108"/>
      <c r="J769" s="108"/>
      <c r="K769" s="108"/>
      <c r="L769" s="108"/>
    </row>
    <row r="770" spans="4:12" s="2" customFormat="1" x14ac:dyDescent="0.3">
      <c r="D770" s="108"/>
      <c r="E770" s="108"/>
      <c r="F770" s="108"/>
      <c r="G770" s="108"/>
      <c r="H770" s="108"/>
      <c r="I770" s="108"/>
      <c r="J770" s="108"/>
      <c r="K770" s="108"/>
      <c r="L770" s="108"/>
    </row>
    <row r="771" spans="4:12" s="2" customFormat="1" x14ac:dyDescent="0.3">
      <c r="D771" s="108"/>
      <c r="E771" s="108"/>
      <c r="F771" s="108"/>
      <c r="G771" s="108"/>
      <c r="H771" s="108"/>
      <c r="I771" s="108"/>
      <c r="J771" s="108"/>
      <c r="K771" s="108"/>
      <c r="L771" s="108"/>
    </row>
    <row r="772" spans="4:12" s="2" customFormat="1" x14ac:dyDescent="0.3">
      <c r="D772" s="108"/>
      <c r="E772" s="108"/>
      <c r="F772" s="108"/>
      <c r="G772" s="108"/>
      <c r="H772" s="108"/>
      <c r="I772" s="108"/>
      <c r="J772" s="108"/>
      <c r="K772" s="108"/>
      <c r="L772" s="108"/>
    </row>
    <row r="773" spans="4:12" s="2" customFormat="1" x14ac:dyDescent="0.3">
      <c r="D773" s="108"/>
      <c r="E773" s="108"/>
      <c r="F773" s="108"/>
      <c r="G773" s="108"/>
      <c r="H773" s="108"/>
      <c r="I773" s="108"/>
      <c r="J773" s="108"/>
      <c r="K773" s="108"/>
      <c r="L773" s="108"/>
    </row>
    <row r="774" spans="4:12" s="2" customFormat="1" x14ac:dyDescent="0.3">
      <c r="D774" s="108"/>
      <c r="E774" s="108"/>
      <c r="F774" s="108"/>
      <c r="G774" s="108"/>
      <c r="H774" s="108"/>
      <c r="I774" s="108"/>
      <c r="J774" s="108"/>
      <c r="K774" s="108"/>
      <c r="L774" s="108"/>
    </row>
    <row r="775" spans="4:12" s="2" customFormat="1" x14ac:dyDescent="0.3">
      <c r="D775" s="108"/>
      <c r="E775" s="108"/>
      <c r="F775" s="108"/>
      <c r="G775" s="108"/>
      <c r="H775" s="108"/>
      <c r="I775" s="108"/>
      <c r="J775" s="108"/>
      <c r="K775" s="108"/>
      <c r="L775" s="108"/>
    </row>
    <row r="776" spans="4:12" s="2" customFormat="1" x14ac:dyDescent="0.3">
      <c r="D776" s="108"/>
      <c r="E776" s="108"/>
      <c r="F776" s="108"/>
      <c r="G776" s="108"/>
      <c r="H776" s="108"/>
      <c r="I776" s="108"/>
      <c r="J776" s="108"/>
      <c r="K776" s="108"/>
      <c r="L776" s="108"/>
    </row>
    <row r="777" spans="4:12" s="2" customFormat="1" x14ac:dyDescent="0.3">
      <c r="D777" s="108"/>
      <c r="E777" s="108"/>
      <c r="F777" s="108"/>
      <c r="G777" s="108"/>
      <c r="H777" s="108"/>
      <c r="I777" s="108"/>
      <c r="J777" s="108"/>
      <c r="K777" s="108"/>
      <c r="L777" s="108"/>
    </row>
    <row r="778" spans="4:12" s="2" customFormat="1" x14ac:dyDescent="0.3">
      <c r="D778" s="108"/>
      <c r="E778" s="108"/>
      <c r="F778" s="108"/>
      <c r="G778" s="108"/>
      <c r="H778" s="108"/>
      <c r="I778" s="108"/>
      <c r="J778" s="108"/>
      <c r="K778" s="108"/>
      <c r="L778" s="108"/>
    </row>
    <row r="779" spans="4:12" s="2" customFormat="1" x14ac:dyDescent="0.3">
      <c r="D779" s="108"/>
      <c r="E779" s="108"/>
      <c r="F779" s="108"/>
      <c r="G779" s="108"/>
      <c r="H779" s="108"/>
      <c r="I779" s="108"/>
      <c r="J779" s="108"/>
      <c r="K779" s="108"/>
      <c r="L779" s="108"/>
    </row>
    <row r="780" spans="4:12" s="2" customFormat="1" x14ac:dyDescent="0.3">
      <c r="D780" s="108"/>
      <c r="E780" s="108"/>
      <c r="F780" s="108"/>
      <c r="G780" s="108"/>
      <c r="H780" s="108"/>
      <c r="I780" s="108"/>
      <c r="J780" s="108"/>
      <c r="K780" s="108"/>
      <c r="L780" s="108"/>
    </row>
    <row r="781" spans="4:12" s="2" customFormat="1" x14ac:dyDescent="0.3">
      <c r="D781" s="108"/>
      <c r="E781" s="108"/>
      <c r="F781" s="108"/>
      <c r="G781" s="108"/>
      <c r="H781" s="108"/>
      <c r="I781" s="108"/>
      <c r="J781" s="108"/>
      <c r="K781" s="108"/>
      <c r="L781" s="108"/>
    </row>
    <row r="782" spans="4:12" s="2" customFormat="1" x14ac:dyDescent="0.3">
      <c r="D782" s="108"/>
      <c r="E782" s="108"/>
      <c r="F782" s="108"/>
      <c r="G782" s="108"/>
      <c r="H782" s="108"/>
      <c r="I782" s="108"/>
      <c r="J782" s="108"/>
      <c r="K782" s="108"/>
      <c r="L782" s="108"/>
    </row>
    <row r="783" spans="4:12" s="2" customFormat="1" x14ac:dyDescent="0.3">
      <c r="D783" s="108"/>
      <c r="E783" s="108"/>
      <c r="F783" s="108"/>
      <c r="G783" s="108"/>
      <c r="H783" s="108"/>
      <c r="I783" s="108"/>
      <c r="J783" s="108"/>
      <c r="K783" s="108"/>
      <c r="L783" s="108"/>
    </row>
    <row r="784" spans="4:12" s="2" customFormat="1" x14ac:dyDescent="0.3">
      <c r="D784" s="108"/>
      <c r="E784" s="108"/>
      <c r="F784" s="108"/>
      <c r="G784" s="108"/>
      <c r="H784" s="108"/>
      <c r="I784" s="108"/>
      <c r="J784" s="108"/>
      <c r="K784" s="108"/>
      <c r="L784" s="108"/>
    </row>
    <row r="785" spans="4:12" s="2" customFormat="1" x14ac:dyDescent="0.3">
      <c r="D785" s="108"/>
      <c r="E785" s="108"/>
      <c r="F785" s="108"/>
      <c r="G785" s="108"/>
      <c r="H785" s="108"/>
      <c r="I785" s="108"/>
      <c r="J785" s="108"/>
      <c r="K785" s="108"/>
      <c r="L785" s="108"/>
    </row>
    <row r="786" spans="4:12" s="2" customFormat="1" x14ac:dyDescent="0.3">
      <c r="D786" s="108"/>
      <c r="E786" s="108"/>
      <c r="F786" s="108"/>
      <c r="G786" s="108"/>
      <c r="H786" s="108"/>
      <c r="I786" s="108"/>
      <c r="J786" s="108"/>
      <c r="K786" s="108"/>
      <c r="L786" s="108"/>
    </row>
    <row r="787" spans="4:12" s="2" customFormat="1" x14ac:dyDescent="0.3">
      <c r="D787" s="108"/>
      <c r="E787" s="108"/>
      <c r="F787" s="108"/>
      <c r="G787" s="108"/>
      <c r="H787" s="108"/>
      <c r="I787" s="108"/>
      <c r="J787" s="108"/>
      <c r="K787" s="108"/>
      <c r="L787" s="108"/>
    </row>
    <row r="788" spans="4:12" s="2" customFormat="1" x14ac:dyDescent="0.3">
      <c r="D788" s="108"/>
      <c r="E788" s="108"/>
      <c r="F788" s="108"/>
      <c r="G788" s="108"/>
      <c r="H788" s="108"/>
      <c r="I788" s="108"/>
      <c r="J788" s="108"/>
      <c r="K788" s="108"/>
      <c r="L788" s="108"/>
    </row>
    <row r="789" spans="4:12" s="2" customFormat="1" x14ac:dyDescent="0.3">
      <c r="D789" s="108"/>
      <c r="E789" s="108"/>
      <c r="F789" s="108"/>
      <c r="G789" s="108"/>
      <c r="H789" s="108"/>
      <c r="I789" s="108"/>
      <c r="J789" s="108"/>
      <c r="K789" s="108"/>
      <c r="L789" s="108"/>
    </row>
    <row r="790" spans="4:12" s="2" customFormat="1" x14ac:dyDescent="0.3">
      <c r="D790" s="108"/>
      <c r="E790" s="108"/>
      <c r="F790" s="108"/>
      <c r="G790" s="108"/>
      <c r="H790" s="108"/>
      <c r="I790" s="108"/>
      <c r="J790" s="108"/>
      <c r="K790" s="108"/>
      <c r="L790" s="108"/>
    </row>
    <row r="791" spans="4:12" s="2" customFormat="1" x14ac:dyDescent="0.3">
      <c r="D791" s="108"/>
      <c r="E791" s="108"/>
      <c r="F791" s="108"/>
      <c r="G791" s="108"/>
      <c r="H791" s="108"/>
      <c r="I791" s="108"/>
      <c r="J791" s="108"/>
      <c r="K791" s="108"/>
      <c r="L791" s="108"/>
    </row>
    <row r="792" spans="4:12" s="2" customFormat="1" x14ac:dyDescent="0.3">
      <c r="D792" s="108"/>
      <c r="E792" s="108"/>
      <c r="F792" s="108"/>
      <c r="G792" s="108"/>
      <c r="H792" s="108"/>
      <c r="I792" s="108"/>
      <c r="J792" s="108"/>
      <c r="K792" s="108"/>
      <c r="L792" s="108"/>
    </row>
    <row r="793" spans="4:12" s="2" customFormat="1" x14ac:dyDescent="0.3">
      <c r="D793" s="108"/>
      <c r="E793" s="108"/>
      <c r="F793" s="108"/>
      <c r="G793" s="108"/>
      <c r="H793" s="108"/>
      <c r="I793" s="108"/>
      <c r="J793" s="108"/>
      <c r="K793" s="108"/>
      <c r="L793" s="108"/>
    </row>
    <row r="794" spans="4:12" s="2" customFormat="1" x14ac:dyDescent="0.3">
      <c r="D794" s="108"/>
      <c r="E794" s="108"/>
      <c r="F794" s="108"/>
      <c r="G794" s="108"/>
      <c r="H794" s="108"/>
      <c r="I794" s="108"/>
      <c r="J794" s="108"/>
      <c r="K794" s="108"/>
      <c r="L794" s="108"/>
    </row>
    <row r="795" spans="4:12" s="2" customFormat="1" x14ac:dyDescent="0.3">
      <c r="D795" s="108"/>
      <c r="E795" s="108"/>
      <c r="F795" s="108"/>
      <c r="G795" s="108"/>
      <c r="H795" s="108"/>
      <c r="I795" s="108"/>
      <c r="J795" s="108"/>
      <c r="K795" s="108"/>
      <c r="L795" s="108"/>
    </row>
    <row r="796" spans="4:12" s="2" customFormat="1" x14ac:dyDescent="0.3">
      <c r="D796" s="108"/>
      <c r="E796" s="108"/>
      <c r="F796" s="108"/>
      <c r="G796" s="108"/>
      <c r="H796" s="108"/>
      <c r="I796" s="108"/>
      <c r="J796" s="108"/>
      <c r="K796" s="108"/>
      <c r="L796" s="108"/>
    </row>
    <row r="797" spans="4:12" s="2" customFormat="1" x14ac:dyDescent="0.3">
      <c r="D797" s="108"/>
      <c r="E797" s="108"/>
      <c r="F797" s="108"/>
      <c r="G797" s="108"/>
      <c r="H797" s="108"/>
      <c r="I797" s="108"/>
      <c r="J797" s="108"/>
      <c r="K797" s="108"/>
      <c r="L797" s="108"/>
    </row>
    <row r="798" spans="4:12" s="2" customFormat="1" x14ac:dyDescent="0.3">
      <c r="D798" s="108"/>
      <c r="E798" s="108"/>
      <c r="F798" s="108"/>
      <c r="G798" s="108"/>
      <c r="H798" s="108"/>
      <c r="I798" s="108"/>
      <c r="J798" s="108"/>
      <c r="K798" s="108"/>
      <c r="L798" s="108"/>
    </row>
    <row r="799" spans="4:12" s="2" customFormat="1" x14ac:dyDescent="0.3">
      <c r="D799" s="108"/>
      <c r="E799" s="108"/>
      <c r="F799" s="108"/>
      <c r="G799" s="108"/>
      <c r="H799" s="108"/>
      <c r="I799" s="108"/>
      <c r="J799" s="108"/>
      <c r="K799" s="108"/>
      <c r="L799" s="108"/>
    </row>
    <row r="800" spans="4:12" s="2" customFormat="1" x14ac:dyDescent="0.3">
      <c r="D800" s="108"/>
      <c r="E800" s="108"/>
      <c r="F800" s="108"/>
      <c r="G800" s="108"/>
      <c r="H800" s="108"/>
      <c r="I800" s="108"/>
      <c r="J800" s="108"/>
      <c r="K800" s="108"/>
      <c r="L800" s="108"/>
    </row>
    <row r="801" spans="4:12" s="2" customFormat="1" x14ac:dyDescent="0.3">
      <c r="D801" s="108"/>
      <c r="E801" s="108"/>
      <c r="F801" s="108"/>
      <c r="G801" s="108"/>
      <c r="H801" s="108"/>
      <c r="I801" s="108"/>
      <c r="J801" s="108"/>
      <c r="K801" s="108"/>
      <c r="L801" s="108"/>
    </row>
    <row r="802" spans="4:12" s="2" customFormat="1" x14ac:dyDescent="0.3">
      <c r="D802" s="108"/>
      <c r="E802" s="108"/>
      <c r="F802" s="108"/>
      <c r="G802" s="108"/>
      <c r="H802" s="108"/>
      <c r="I802" s="108"/>
      <c r="J802" s="108"/>
      <c r="K802" s="108"/>
      <c r="L802" s="108"/>
    </row>
    <row r="803" spans="4:12" s="2" customFormat="1" x14ac:dyDescent="0.3">
      <c r="D803" s="108"/>
      <c r="E803" s="108"/>
      <c r="F803" s="108"/>
      <c r="G803" s="108"/>
      <c r="H803" s="108"/>
      <c r="I803" s="108"/>
      <c r="J803" s="108"/>
      <c r="K803" s="108"/>
      <c r="L803" s="108"/>
    </row>
    <row r="804" spans="4:12" s="2" customFormat="1" x14ac:dyDescent="0.3">
      <c r="D804" s="108"/>
      <c r="E804" s="108"/>
      <c r="F804" s="108"/>
      <c r="G804" s="108"/>
      <c r="H804" s="108"/>
      <c r="I804" s="108"/>
      <c r="J804" s="108"/>
      <c r="K804" s="108"/>
      <c r="L804" s="108"/>
    </row>
    <row r="805" spans="4:12" s="2" customFormat="1" x14ac:dyDescent="0.3">
      <c r="D805" s="108"/>
      <c r="E805" s="108"/>
      <c r="F805" s="108"/>
      <c r="G805" s="108"/>
      <c r="H805" s="108"/>
      <c r="I805" s="108"/>
      <c r="J805" s="108"/>
      <c r="K805" s="108"/>
      <c r="L805" s="108"/>
    </row>
    <row r="806" spans="4:12" s="2" customFormat="1" x14ac:dyDescent="0.3">
      <c r="D806" s="108"/>
      <c r="E806" s="108"/>
      <c r="F806" s="108"/>
      <c r="G806" s="108"/>
      <c r="H806" s="108"/>
      <c r="I806" s="108"/>
      <c r="J806" s="108"/>
      <c r="K806" s="108"/>
      <c r="L806" s="108"/>
    </row>
    <row r="807" spans="4:12" s="2" customFormat="1" x14ac:dyDescent="0.3">
      <c r="D807" s="108"/>
      <c r="E807" s="108"/>
      <c r="F807" s="108"/>
      <c r="G807" s="108"/>
      <c r="H807" s="108"/>
      <c r="I807" s="108"/>
      <c r="J807" s="108"/>
      <c r="K807" s="108"/>
      <c r="L807" s="108"/>
    </row>
    <row r="808" spans="4:12" s="2" customFormat="1" x14ac:dyDescent="0.3">
      <c r="D808" s="108"/>
      <c r="E808" s="108"/>
      <c r="F808" s="108"/>
      <c r="G808" s="108"/>
      <c r="H808" s="108"/>
      <c r="I808" s="108"/>
      <c r="J808" s="108"/>
      <c r="K808" s="108"/>
      <c r="L808" s="108"/>
    </row>
    <row r="809" spans="4:12" s="2" customFormat="1" x14ac:dyDescent="0.3">
      <c r="D809" s="108"/>
      <c r="E809" s="108"/>
      <c r="F809" s="108"/>
      <c r="G809" s="108"/>
      <c r="H809" s="108"/>
      <c r="I809" s="108"/>
      <c r="J809" s="108"/>
      <c r="K809" s="108"/>
      <c r="L809" s="108"/>
    </row>
    <row r="810" spans="4:12" s="2" customFormat="1" x14ac:dyDescent="0.3">
      <c r="D810" s="108"/>
      <c r="E810" s="108"/>
      <c r="F810" s="108"/>
      <c r="G810" s="108"/>
      <c r="H810" s="108"/>
      <c r="I810" s="108"/>
      <c r="J810" s="108"/>
      <c r="K810" s="108"/>
      <c r="L810" s="108"/>
    </row>
    <row r="811" spans="4:12" s="2" customFormat="1" x14ac:dyDescent="0.3">
      <c r="D811" s="108"/>
      <c r="E811" s="108"/>
      <c r="F811" s="108"/>
      <c r="G811" s="108"/>
      <c r="H811" s="108"/>
      <c r="I811" s="108"/>
      <c r="J811" s="108"/>
      <c r="K811" s="108"/>
      <c r="L811" s="108"/>
    </row>
    <row r="812" spans="4:12" s="2" customFormat="1" x14ac:dyDescent="0.3">
      <c r="D812" s="108"/>
      <c r="E812" s="108"/>
      <c r="F812" s="108"/>
      <c r="G812" s="108"/>
      <c r="H812" s="108"/>
      <c r="I812" s="108"/>
      <c r="J812" s="108"/>
      <c r="K812" s="108"/>
      <c r="L812" s="108"/>
    </row>
    <row r="813" spans="4:12" s="2" customFormat="1" x14ac:dyDescent="0.3">
      <c r="D813" s="108"/>
      <c r="E813" s="108"/>
      <c r="F813" s="108"/>
      <c r="G813" s="108"/>
      <c r="H813" s="108"/>
      <c r="I813" s="108"/>
      <c r="J813" s="108"/>
      <c r="K813" s="108"/>
      <c r="L813" s="108"/>
    </row>
    <row r="814" spans="4:12" s="2" customFormat="1" x14ac:dyDescent="0.3">
      <c r="D814" s="108"/>
      <c r="E814" s="108"/>
      <c r="F814" s="108"/>
      <c r="G814" s="108"/>
      <c r="H814" s="108"/>
      <c r="I814" s="108"/>
      <c r="J814" s="108"/>
      <c r="K814" s="108"/>
      <c r="L814" s="108"/>
    </row>
    <row r="815" spans="4:12" s="2" customFormat="1" x14ac:dyDescent="0.3">
      <c r="D815" s="108"/>
      <c r="E815" s="108"/>
      <c r="F815" s="108"/>
      <c r="G815" s="108"/>
      <c r="H815" s="108"/>
      <c r="I815" s="108"/>
      <c r="J815" s="108"/>
      <c r="K815" s="108"/>
      <c r="L815" s="108"/>
    </row>
    <row r="816" spans="4:12" s="2" customFormat="1" x14ac:dyDescent="0.3">
      <c r="D816" s="108"/>
      <c r="E816" s="108"/>
      <c r="F816" s="108"/>
      <c r="G816" s="108"/>
      <c r="H816" s="108"/>
      <c r="I816" s="108"/>
      <c r="J816" s="108"/>
      <c r="K816" s="108"/>
      <c r="L816" s="108"/>
    </row>
    <row r="817" spans="4:12" s="2" customFormat="1" x14ac:dyDescent="0.3">
      <c r="D817" s="108"/>
      <c r="E817" s="108"/>
      <c r="F817" s="108"/>
      <c r="G817" s="108"/>
      <c r="H817" s="108"/>
      <c r="I817" s="108"/>
      <c r="J817" s="108"/>
      <c r="K817" s="108"/>
      <c r="L817" s="108"/>
    </row>
    <row r="818" spans="4:12" s="2" customFormat="1" x14ac:dyDescent="0.3">
      <c r="D818" s="108"/>
      <c r="E818" s="108"/>
      <c r="F818" s="108"/>
      <c r="G818" s="108"/>
      <c r="H818" s="108"/>
      <c r="I818" s="108"/>
      <c r="J818" s="108"/>
      <c r="K818" s="108"/>
      <c r="L818" s="108"/>
    </row>
    <row r="819" spans="4:12" s="2" customFormat="1" x14ac:dyDescent="0.3">
      <c r="D819" s="108"/>
      <c r="E819" s="108"/>
      <c r="F819" s="108"/>
      <c r="G819" s="108"/>
      <c r="H819" s="108"/>
      <c r="I819" s="108"/>
      <c r="J819" s="108"/>
      <c r="K819" s="108"/>
      <c r="L819" s="108"/>
    </row>
    <row r="820" spans="4:12" s="2" customFormat="1" x14ac:dyDescent="0.3">
      <c r="D820" s="108"/>
      <c r="E820" s="108"/>
      <c r="F820" s="108"/>
      <c r="G820" s="108"/>
      <c r="H820" s="108"/>
      <c r="I820" s="108"/>
      <c r="J820" s="108"/>
      <c r="K820" s="108"/>
      <c r="L820" s="108"/>
    </row>
    <row r="821" spans="4:12" s="2" customFormat="1" x14ac:dyDescent="0.3">
      <c r="D821" s="108"/>
      <c r="E821" s="108"/>
      <c r="F821" s="108"/>
      <c r="G821" s="108"/>
      <c r="H821" s="108"/>
      <c r="I821" s="108"/>
      <c r="J821" s="108"/>
      <c r="K821" s="108"/>
      <c r="L821" s="108"/>
    </row>
    <row r="822" spans="4:12" s="2" customFormat="1" x14ac:dyDescent="0.3">
      <c r="D822" s="108"/>
      <c r="E822" s="108"/>
      <c r="F822" s="108"/>
      <c r="G822" s="108"/>
      <c r="H822" s="108"/>
      <c r="I822" s="108"/>
      <c r="J822" s="108"/>
      <c r="K822" s="108"/>
      <c r="L822" s="108"/>
    </row>
    <row r="823" spans="4:12" s="2" customFormat="1" x14ac:dyDescent="0.3">
      <c r="D823" s="108"/>
      <c r="E823" s="108"/>
      <c r="F823" s="108"/>
      <c r="G823" s="108"/>
      <c r="H823" s="108"/>
      <c r="I823" s="108"/>
      <c r="J823" s="108"/>
      <c r="K823" s="108"/>
      <c r="L823" s="108"/>
    </row>
    <row r="824" spans="4:12" s="2" customFormat="1" x14ac:dyDescent="0.3">
      <c r="D824" s="108"/>
      <c r="E824" s="108"/>
      <c r="F824" s="108"/>
      <c r="G824" s="108"/>
      <c r="H824" s="108"/>
      <c r="I824" s="108"/>
      <c r="J824" s="108"/>
      <c r="K824" s="108"/>
      <c r="L824" s="108"/>
    </row>
    <row r="825" spans="4:12" s="2" customFormat="1" x14ac:dyDescent="0.3">
      <c r="D825" s="108"/>
      <c r="E825" s="108"/>
      <c r="F825" s="108"/>
      <c r="G825" s="108"/>
      <c r="H825" s="108"/>
      <c r="I825" s="108"/>
      <c r="J825" s="108"/>
      <c r="K825" s="108"/>
      <c r="L825" s="108"/>
    </row>
    <row r="826" spans="4:12" s="2" customFormat="1" x14ac:dyDescent="0.3">
      <c r="D826" s="108"/>
      <c r="E826" s="108"/>
      <c r="F826" s="108"/>
      <c r="G826" s="108"/>
      <c r="H826" s="108"/>
      <c r="I826" s="108"/>
      <c r="J826" s="108"/>
      <c r="K826" s="108"/>
      <c r="L826" s="108"/>
    </row>
    <row r="827" spans="4:12" s="2" customFormat="1" x14ac:dyDescent="0.3">
      <c r="D827" s="108"/>
      <c r="E827" s="108"/>
      <c r="F827" s="108"/>
      <c r="G827" s="108"/>
      <c r="H827" s="108"/>
      <c r="I827" s="108"/>
      <c r="J827" s="108"/>
      <c r="K827" s="108"/>
      <c r="L827" s="108"/>
    </row>
    <row r="828" spans="4:12" s="2" customFormat="1" x14ac:dyDescent="0.3">
      <c r="D828" s="108"/>
      <c r="E828" s="108"/>
      <c r="F828" s="108"/>
      <c r="G828" s="108"/>
      <c r="H828" s="108"/>
      <c r="I828" s="108"/>
      <c r="J828" s="108"/>
      <c r="K828" s="108"/>
      <c r="L828" s="108"/>
    </row>
    <row r="829" spans="4:12" s="2" customFormat="1" x14ac:dyDescent="0.3">
      <c r="D829" s="108"/>
      <c r="E829" s="108"/>
      <c r="F829" s="108"/>
      <c r="G829" s="108"/>
      <c r="H829" s="108"/>
      <c r="I829" s="108"/>
      <c r="J829" s="108"/>
      <c r="K829" s="108"/>
      <c r="L829" s="108"/>
    </row>
    <row r="830" spans="4:12" s="2" customFormat="1" x14ac:dyDescent="0.3">
      <c r="D830" s="108"/>
      <c r="E830" s="108"/>
      <c r="F830" s="108"/>
      <c r="G830" s="108"/>
      <c r="H830" s="108"/>
      <c r="I830" s="108"/>
      <c r="J830" s="108"/>
      <c r="K830" s="108"/>
      <c r="L830" s="108"/>
    </row>
    <row r="831" spans="4:12" s="2" customFormat="1" x14ac:dyDescent="0.3">
      <c r="D831" s="108"/>
      <c r="E831" s="108"/>
      <c r="F831" s="108"/>
      <c r="G831" s="108"/>
      <c r="H831" s="108"/>
      <c r="I831" s="108"/>
      <c r="J831" s="108"/>
      <c r="K831" s="108"/>
      <c r="L831" s="108"/>
    </row>
    <row r="832" spans="4:12" s="2" customFormat="1" x14ac:dyDescent="0.3">
      <c r="D832" s="108"/>
      <c r="E832" s="108"/>
      <c r="F832" s="108"/>
      <c r="G832" s="108"/>
      <c r="H832" s="108"/>
      <c r="I832" s="108"/>
      <c r="J832" s="108"/>
      <c r="K832" s="108"/>
      <c r="L832" s="108"/>
    </row>
    <row r="833" spans="4:12" s="2" customFormat="1" x14ac:dyDescent="0.3">
      <c r="D833" s="108"/>
      <c r="E833" s="108"/>
      <c r="F833" s="108"/>
      <c r="G833" s="108"/>
      <c r="H833" s="108"/>
      <c r="I833" s="108"/>
      <c r="J833" s="108"/>
      <c r="K833" s="108"/>
      <c r="L833" s="108"/>
    </row>
    <row r="834" spans="4:12" s="2" customFormat="1" x14ac:dyDescent="0.3">
      <c r="D834" s="108"/>
      <c r="E834" s="108"/>
      <c r="F834" s="108"/>
      <c r="G834" s="108"/>
      <c r="H834" s="108"/>
      <c r="I834" s="108"/>
      <c r="J834" s="108"/>
      <c r="K834" s="108"/>
      <c r="L834" s="108"/>
    </row>
    <row r="835" spans="4:12" s="2" customFormat="1" x14ac:dyDescent="0.3">
      <c r="D835" s="108"/>
      <c r="E835" s="108"/>
      <c r="F835" s="108"/>
      <c r="G835" s="108"/>
      <c r="H835" s="108"/>
      <c r="I835" s="108"/>
      <c r="J835" s="108"/>
      <c r="K835" s="108"/>
      <c r="L835" s="108"/>
    </row>
    <row r="836" spans="4:12" s="2" customFormat="1" x14ac:dyDescent="0.3">
      <c r="D836" s="108"/>
      <c r="E836" s="108"/>
      <c r="F836" s="108"/>
      <c r="G836" s="108"/>
      <c r="H836" s="108"/>
      <c r="I836" s="108"/>
      <c r="J836" s="108"/>
      <c r="K836" s="108"/>
      <c r="L836" s="108"/>
    </row>
    <row r="837" spans="4:12" s="2" customFormat="1" x14ac:dyDescent="0.3">
      <c r="D837" s="108"/>
      <c r="E837" s="108"/>
      <c r="F837" s="108"/>
      <c r="G837" s="108"/>
      <c r="H837" s="108"/>
      <c r="I837" s="108"/>
      <c r="J837" s="108"/>
      <c r="K837" s="108"/>
      <c r="L837" s="108"/>
    </row>
    <row r="838" spans="4:12" s="2" customFormat="1" x14ac:dyDescent="0.3">
      <c r="D838" s="108"/>
      <c r="E838" s="108"/>
      <c r="F838" s="108"/>
      <c r="G838" s="108"/>
      <c r="H838" s="108"/>
      <c r="I838" s="108"/>
      <c r="J838" s="108"/>
      <c r="K838" s="108"/>
      <c r="L838" s="108"/>
    </row>
    <row r="839" spans="4:12" s="2" customFormat="1" x14ac:dyDescent="0.3">
      <c r="D839" s="108"/>
      <c r="E839" s="108"/>
      <c r="F839" s="108"/>
      <c r="G839" s="108"/>
      <c r="H839" s="108"/>
      <c r="I839" s="108"/>
      <c r="J839" s="108"/>
      <c r="K839" s="108"/>
      <c r="L839" s="108"/>
    </row>
    <row r="840" spans="4:12" s="2" customFormat="1" x14ac:dyDescent="0.3">
      <c r="D840" s="108"/>
      <c r="E840" s="108"/>
      <c r="F840" s="108"/>
      <c r="G840" s="108"/>
      <c r="H840" s="108"/>
      <c r="I840" s="108"/>
      <c r="J840" s="108"/>
      <c r="K840" s="108"/>
      <c r="L840" s="108"/>
    </row>
    <row r="841" spans="4:12" s="2" customFormat="1" x14ac:dyDescent="0.3">
      <c r="D841" s="108"/>
      <c r="E841" s="108"/>
      <c r="F841" s="108"/>
      <c r="G841" s="108"/>
      <c r="H841" s="108"/>
      <c r="I841" s="108"/>
      <c r="J841" s="108"/>
      <c r="K841" s="108"/>
      <c r="L841" s="108"/>
    </row>
    <row r="842" spans="4:12" s="2" customFormat="1" x14ac:dyDescent="0.3">
      <c r="D842" s="108"/>
      <c r="E842" s="108"/>
      <c r="F842" s="108"/>
      <c r="G842" s="108"/>
      <c r="H842" s="108"/>
      <c r="I842" s="108"/>
      <c r="J842" s="108"/>
      <c r="K842" s="108"/>
      <c r="L842" s="108"/>
    </row>
    <row r="843" spans="4:12" s="2" customFormat="1" x14ac:dyDescent="0.3">
      <c r="D843" s="108"/>
      <c r="E843" s="108"/>
      <c r="F843" s="108"/>
      <c r="G843" s="108"/>
      <c r="H843" s="108"/>
      <c r="I843" s="108"/>
      <c r="J843" s="108"/>
      <c r="K843" s="108"/>
      <c r="L843" s="108"/>
    </row>
    <row r="844" spans="4:12" s="2" customFormat="1" x14ac:dyDescent="0.3">
      <c r="D844" s="108"/>
      <c r="E844" s="108"/>
      <c r="F844" s="108"/>
      <c r="G844" s="108"/>
      <c r="H844" s="108"/>
      <c r="I844" s="108"/>
      <c r="J844" s="108"/>
      <c r="K844" s="108"/>
      <c r="L844" s="108"/>
    </row>
    <row r="845" spans="4:12" s="2" customFormat="1" x14ac:dyDescent="0.3">
      <c r="D845" s="108"/>
      <c r="E845" s="108"/>
      <c r="F845" s="108"/>
      <c r="G845" s="108"/>
      <c r="H845" s="108"/>
      <c r="I845" s="108"/>
      <c r="J845" s="108"/>
      <c r="K845" s="108"/>
      <c r="L845" s="108"/>
    </row>
    <row r="846" spans="4:12" s="2" customFormat="1" x14ac:dyDescent="0.3">
      <c r="D846" s="108"/>
      <c r="E846" s="108"/>
      <c r="F846" s="108"/>
      <c r="G846" s="108"/>
      <c r="H846" s="108"/>
      <c r="I846" s="108"/>
      <c r="J846" s="108"/>
      <c r="K846" s="108"/>
      <c r="L846" s="108"/>
    </row>
    <row r="847" spans="4:12" s="2" customFormat="1" x14ac:dyDescent="0.3">
      <c r="D847" s="108"/>
      <c r="E847" s="108"/>
      <c r="F847" s="108"/>
      <c r="G847" s="108"/>
      <c r="H847" s="108"/>
      <c r="I847" s="108"/>
      <c r="J847" s="108"/>
      <c r="K847" s="108"/>
      <c r="L847" s="108"/>
    </row>
    <row r="848" spans="4:12" s="2" customFormat="1" x14ac:dyDescent="0.3">
      <c r="D848" s="108"/>
      <c r="E848" s="108"/>
      <c r="F848" s="108"/>
      <c r="G848" s="108"/>
      <c r="H848" s="108"/>
      <c r="I848" s="108"/>
      <c r="J848" s="108"/>
      <c r="K848" s="108"/>
      <c r="L848" s="108"/>
    </row>
    <row r="849" spans="4:12" s="2" customFormat="1" x14ac:dyDescent="0.3">
      <c r="D849" s="108"/>
      <c r="E849" s="108"/>
      <c r="F849" s="108"/>
      <c r="G849" s="108"/>
      <c r="H849" s="108"/>
      <c r="I849" s="108"/>
      <c r="J849" s="108"/>
      <c r="K849" s="108"/>
      <c r="L849" s="108"/>
    </row>
    <row r="850" spans="4:12" s="2" customFormat="1" x14ac:dyDescent="0.3">
      <c r="D850" s="108"/>
      <c r="E850" s="108"/>
      <c r="F850" s="108"/>
      <c r="G850" s="108"/>
      <c r="H850" s="108"/>
      <c r="I850" s="108"/>
      <c r="J850" s="108"/>
      <c r="K850" s="108"/>
      <c r="L850" s="108"/>
    </row>
    <row r="851" spans="4:12" s="2" customFormat="1" x14ac:dyDescent="0.3">
      <c r="D851" s="108"/>
      <c r="E851" s="108"/>
      <c r="F851" s="108"/>
      <c r="G851" s="108"/>
      <c r="H851" s="108"/>
      <c r="I851" s="108"/>
      <c r="J851" s="108"/>
      <c r="K851" s="108"/>
      <c r="L851" s="108"/>
    </row>
    <row r="852" spans="4:12" s="2" customFormat="1" x14ac:dyDescent="0.3">
      <c r="D852" s="108"/>
      <c r="E852" s="108"/>
      <c r="F852" s="108"/>
      <c r="G852" s="108"/>
      <c r="H852" s="108"/>
      <c r="I852" s="108"/>
      <c r="J852" s="108"/>
      <c r="K852" s="108"/>
      <c r="L852" s="108"/>
    </row>
    <row r="853" spans="4:12" s="2" customFormat="1" x14ac:dyDescent="0.3">
      <c r="D853" s="108"/>
      <c r="E853" s="108"/>
      <c r="F853" s="108"/>
      <c r="G853" s="108"/>
      <c r="H853" s="108"/>
      <c r="I853" s="108"/>
      <c r="J853" s="108"/>
      <c r="K853" s="108"/>
      <c r="L853" s="108"/>
    </row>
    <row r="854" spans="4:12" s="2" customFormat="1" x14ac:dyDescent="0.3">
      <c r="D854" s="108"/>
      <c r="E854" s="108"/>
      <c r="F854" s="108"/>
      <c r="G854" s="108"/>
      <c r="H854" s="108"/>
      <c r="I854" s="108"/>
      <c r="J854" s="108"/>
      <c r="K854" s="108"/>
      <c r="L854" s="108"/>
    </row>
    <row r="855" spans="4:12" s="2" customFormat="1" x14ac:dyDescent="0.3">
      <c r="D855" s="108"/>
      <c r="E855" s="108"/>
      <c r="F855" s="108"/>
      <c r="G855" s="108"/>
      <c r="H855" s="108"/>
      <c r="I855" s="108"/>
      <c r="J855" s="108"/>
      <c r="K855" s="108"/>
      <c r="L855" s="108"/>
    </row>
    <row r="856" spans="4:12" s="2" customFormat="1" x14ac:dyDescent="0.3">
      <c r="D856" s="108"/>
      <c r="E856" s="108"/>
      <c r="F856" s="108"/>
      <c r="G856" s="108"/>
      <c r="H856" s="108"/>
      <c r="I856" s="108"/>
      <c r="J856" s="108"/>
      <c r="K856" s="108"/>
      <c r="L856" s="108"/>
    </row>
    <row r="857" spans="4:12" s="2" customFormat="1" x14ac:dyDescent="0.3">
      <c r="D857" s="108"/>
      <c r="E857" s="108"/>
      <c r="F857" s="108"/>
      <c r="G857" s="108"/>
      <c r="H857" s="108"/>
      <c r="I857" s="108"/>
      <c r="J857" s="108"/>
      <c r="K857" s="108"/>
      <c r="L857" s="108"/>
    </row>
    <row r="858" spans="4:12" s="2" customFormat="1" x14ac:dyDescent="0.3">
      <c r="D858" s="108"/>
      <c r="E858" s="108"/>
      <c r="F858" s="108"/>
      <c r="G858" s="108"/>
      <c r="H858" s="108"/>
      <c r="I858" s="108"/>
      <c r="J858" s="108"/>
      <c r="K858" s="108"/>
      <c r="L858" s="108"/>
    </row>
    <row r="859" spans="4:12" s="2" customFormat="1" x14ac:dyDescent="0.3">
      <c r="D859" s="108"/>
      <c r="E859" s="108"/>
      <c r="F859" s="108"/>
      <c r="G859" s="108"/>
      <c r="H859" s="108"/>
      <c r="I859" s="108"/>
      <c r="J859" s="108"/>
      <c r="K859" s="108"/>
      <c r="L859" s="108"/>
    </row>
    <row r="860" spans="4:12" s="2" customFormat="1" x14ac:dyDescent="0.3">
      <c r="D860" s="108"/>
      <c r="E860" s="108"/>
      <c r="F860" s="108"/>
      <c r="G860" s="108"/>
      <c r="H860" s="108"/>
      <c r="I860" s="108"/>
      <c r="J860" s="108"/>
      <c r="K860" s="108"/>
      <c r="L860" s="108"/>
    </row>
    <row r="861" spans="4:12" s="2" customFormat="1" x14ac:dyDescent="0.3">
      <c r="D861" s="108"/>
      <c r="E861" s="108"/>
      <c r="F861" s="108"/>
      <c r="G861" s="108"/>
      <c r="H861" s="108"/>
      <c r="I861" s="108"/>
      <c r="J861" s="108"/>
      <c r="K861" s="108"/>
      <c r="L861" s="108"/>
    </row>
    <row r="862" spans="4:12" s="2" customFormat="1" x14ac:dyDescent="0.3">
      <c r="D862" s="108"/>
      <c r="E862" s="108"/>
      <c r="F862" s="108"/>
      <c r="G862" s="108"/>
      <c r="H862" s="108"/>
      <c r="I862" s="108"/>
      <c r="J862" s="108"/>
      <c r="K862" s="108"/>
      <c r="L862" s="108"/>
    </row>
    <row r="863" spans="4:12" s="2" customFormat="1" x14ac:dyDescent="0.3">
      <c r="D863" s="108"/>
      <c r="E863" s="108"/>
      <c r="F863" s="108"/>
      <c r="G863" s="108"/>
      <c r="H863" s="108"/>
      <c r="I863" s="108"/>
      <c r="J863" s="108"/>
      <c r="K863" s="108"/>
      <c r="L863" s="108"/>
    </row>
    <row r="864" spans="4:12" s="2" customFormat="1" x14ac:dyDescent="0.3">
      <c r="D864" s="108"/>
      <c r="E864" s="108"/>
      <c r="F864" s="108"/>
      <c r="G864" s="108"/>
      <c r="H864" s="108"/>
      <c r="I864" s="108"/>
      <c r="J864" s="108"/>
      <c r="K864" s="108"/>
      <c r="L864" s="108"/>
    </row>
    <row r="865" spans="4:12" s="2" customFormat="1" x14ac:dyDescent="0.3">
      <c r="D865" s="108"/>
      <c r="E865" s="108"/>
      <c r="F865" s="108"/>
      <c r="G865" s="108"/>
      <c r="H865" s="108"/>
      <c r="I865" s="108"/>
      <c r="J865" s="108"/>
      <c r="K865" s="108"/>
      <c r="L865" s="108"/>
    </row>
    <row r="866" spans="4:12" s="2" customFormat="1" x14ac:dyDescent="0.3">
      <c r="D866" s="108"/>
      <c r="E866" s="108"/>
      <c r="F866" s="108"/>
      <c r="G866" s="108"/>
      <c r="H866" s="108"/>
      <c r="I866" s="108"/>
      <c r="J866" s="108"/>
      <c r="K866" s="108"/>
      <c r="L866" s="108"/>
    </row>
    <row r="867" spans="4:12" s="2" customFormat="1" x14ac:dyDescent="0.3">
      <c r="D867" s="108"/>
      <c r="E867" s="108"/>
      <c r="F867" s="108"/>
      <c r="G867" s="108"/>
      <c r="H867" s="108"/>
      <c r="I867" s="108"/>
      <c r="J867" s="108"/>
      <c r="K867" s="108"/>
      <c r="L867" s="108"/>
    </row>
    <row r="868" spans="4:12" s="2" customFormat="1" x14ac:dyDescent="0.3">
      <c r="D868" s="108"/>
      <c r="E868" s="108"/>
      <c r="F868" s="108"/>
      <c r="G868" s="108"/>
      <c r="H868" s="108"/>
      <c r="I868" s="108"/>
      <c r="J868" s="108"/>
      <c r="K868" s="108"/>
      <c r="L868" s="108"/>
    </row>
    <row r="869" spans="4:12" s="2" customFormat="1" x14ac:dyDescent="0.3">
      <c r="D869" s="108"/>
      <c r="E869" s="108"/>
      <c r="F869" s="108"/>
      <c r="G869" s="108"/>
      <c r="H869" s="108"/>
      <c r="I869" s="108"/>
      <c r="J869" s="108"/>
      <c r="K869" s="108"/>
      <c r="L869" s="108"/>
    </row>
    <row r="870" spans="4:12" s="2" customFormat="1" x14ac:dyDescent="0.3">
      <c r="D870" s="108"/>
      <c r="E870" s="108"/>
      <c r="F870" s="108"/>
      <c r="G870" s="108"/>
      <c r="H870" s="108"/>
      <c r="I870" s="108"/>
      <c r="J870" s="108"/>
      <c r="K870" s="108"/>
      <c r="L870" s="108"/>
    </row>
    <row r="871" spans="4:12" s="2" customFormat="1" x14ac:dyDescent="0.3">
      <c r="D871" s="108"/>
      <c r="E871" s="108"/>
      <c r="F871" s="108"/>
      <c r="G871" s="108"/>
      <c r="H871" s="108"/>
      <c r="I871" s="108"/>
      <c r="J871" s="108"/>
      <c r="K871" s="108"/>
      <c r="L871" s="108"/>
    </row>
    <row r="872" spans="4:12" s="2" customFormat="1" x14ac:dyDescent="0.3">
      <c r="D872" s="108"/>
      <c r="E872" s="108"/>
      <c r="F872" s="108"/>
      <c r="G872" s="108"/>
      <c r="H872" s="108"/>
      <c r="I872" s="108"/>
      <c r="J872" s="108"/>
      <c r="K872" s="108"/>
      <c r="L872" s="108"/>
    </row>
    <row r="873" spans="4:12" s="2" customFormat="1" x14ac:dyDescent="0.3">
      <c r="D873" s="108"/>
      <c r="E873" s="108"/>
      <c r="F873" s="108"/>
      <c r="G873" s="108"/>
      <c r="H873" s="108"/>
      <c r="I873" s="108"/>
      <c r="J873" s="108"/>
      <c r="K873" s="108"/>
      <c r="L873" s="108"/>
    </row>
    <row r="874" spans="4:12" s="2" customFormat="1" x14ac:dyDescent="0.3">
      <c r="D874" s="108"/>
      <c r="E874" s="108"/>
      <c r="F874" s="108"/>
      <c r="G874" s="108"/>
      <c r="H874" s="108"/>
      <c r="I874" s="108"/>
      <c r="J874" s="108"/>
      <c r="K874" s="108"/>
      <c r="L874" s="108"/>
    </row>
    <row r="875" spans="4:12" s="2" customFormat="1" x14ac:dyDescent="0.3">
      <c r="D875" s="108"/>
      <c r="E875" s="108"/>
      <c r="F875" s="108"/>
      <c r="G875" s="108"/>
      <c r="H875" s="108"/>
      <c r="I875" s="108"/>
      <c r="J875" s="108"/>
      <c r="K875" s="108"/>
      <c r="L875" s="108"/>
    </row>
    <row r="876" spans="4:12" s="2" customFormat="1" x14ac:dyDescent="0.3">
      <c r="D876" s="108"/>
      <c r="E876" s="108"/>
      <c r="F876" s="108"/>
      <c r="G876" s="108"/>
      <c r="H876" s="108"/>
      <c r="I876" s="108"/>
      <c r="J876" s="108"/>
      <c r="K876" s="108"/>
      <c r="L876" s="108"/>
    </row>
    <row r="877" spans="4:12" s="2" customFormat="1" x14ac:dyDescent="0.3">
      <c r="D877" s="108"/>
      <c r="E877" s="108"/>
      <c r="F877" s="108"/>
      <c r="G877" s="108"/>
      <c r="H877" s="108"/>
      <c r="I877" s="108"/>
      <c r="J877" s="108"/>
      <c r="K877" s="108"/>
      <c r="L877" s="108"/>
    </row>
    <row r="878" spans="4:12" s="2" customFormat="1" x14ac:dyDescent="0.3">
      <c r="D878" s="108"/>
      <c r="E878" s="108"/>
      <c r="F878" s="108"/>
      <c r="G878" s="108"/>
      <c r="H878" s="108"/>
      <c r="I878" s="108"/>
      <c r="J878" s="108"/>
      <c r="K878" s="108"/>
      <c r="L878" s="108"/>
    </row>
    <row r="879" spans="4:12" s="2" customFormat="1" x14ac:dyDescent="0.3">
      <c r="D879" s="108"/>
      <c r="E879" s="108"/>
      <c r="F879" s="108"/>
      <c r="G879" s="108"/>
      <c r="H879" s="108"/>
      <c r="I879" s="108"/>
      <c r="J879" s="108"/>
      <c r="K879" s="108"/>
      <c r="L879" s="108"/>
    </row>
    <row r="880" spans="4:12" s="2" customFormat="1" x14ac:dyDescent="0.3">
      <c r="D880" s="108"/>
      <c r="E880" s="108"/>
      <c r="F880" s="108"/>
      <c r="G880" s="108"/>
      <c r="H880" s="108"/>
      <c r="I880" s="108"/>
      <c r="J880" s="108"/>
      <c r="K880" s="108"/>
      <c r="L880" s="108"/>
    </row>
    <row r="881" spans="4:12" s="2" customFormat="1" x14ac:dyDescent="0.3">
      <c r="D881" s="108"/>
      <c r="E881" s="108"/>
      <c r="F881" s="108"/>
      <c r="G881" s="108"/>
      <c r="H881" s="108"/>
      <c r="I881" s="108"/>
      <c r="J881" s="108"/>
      <c r="K881" s="108"/>
      <c r="L881" s="108"/>
    </row>
    <row r="882" spans="4:12" s="2" customFormat="1" x14ac:dyDescent="0.3">
      <c r="D882" s="108"/>
      <c r="E882" s="108"/>
      <c r="F882" s="108"/>
      <c r="G882" s="108"/>
      <c r="H882" s="108"/>
      <c r="I882" s="108"/>
      <c r="J882" s="108"/>
      <c r="K882" s="108"/>
      <c r="L882" s="108"/>
    </row>
    <row r="883" spans="4:12" s="2" customFormat="1" x14ac:dyDescent="0.3">
      <c r="D883" s="108"/>
      <c r="E883" s="108"/>
      <c r="F883" s="108"/>
      <c r="G883" s="108"/>
      <c r="H883" s="108"/>
      <c r="I883" s="108"/>
      <c r="J883" s="108"/>
      <c r="K883" s="108"/>
      <c r="L883" s="108"/>
    </row>
    <row r="884" spans="4:12" s="2" customFormat="1" x14ac:dyDescent="0.3">
      <c r="D884" s="108"/>
      <c r="E884" s="108"/>
      <c r="F884" s="108"/>
      <c r="G884" s="108"/>
      <c r="H884" s="108"/>
      <c r="I884" s="108"/>
      <c r="J884" s="108"/>
      <c r="K884" s="108"/>
      <c r="L884" s="108"/>
    </row>
    <row r="885" spans="4:12" s="2" customFormat="1" x14ac:dyDescent="0.3">
      <c r="D885" s="108"/>
      <c r="E885" s="108"/>
      <c r="F885" s="108"/>
      <c r="G885" s="108"/>
      <c r="H885" s="108"/>
      <c r="I885" s="108"/>
      <c r="J885" s="108"/>
      <c r="K885" s="108"/>
      <c r="L885" s="108"/>
    </row>
  </sheetData>
  <sheetProtection sheet="1" objects="1" scenarios="1"/>
  <mergeCells count="1">
    <mergeCell ref="C3:L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A6630-9139-4717-8D5A-5C7ED2FB2CBA}">
  <sheetPr codeName="Sheet3"/>
  <dimension ref="A1:AZ108"/>
  <sheetViews>
    <sheetView zoomScaleNormal="100" workbookViewId="0">
      <selection activeCell="C3" sqref="C3:F3"/>
    </sheetView>
  </sheetViews>
  <sheetFormatPr baseColWidth="10" defaultColWidth="8.81640625" defaultRowHeight="14" x14ac:dyDescent="0.3"/>
  <cols>
    <col min="1" max="1" width="8.81640625" style="2"/>
    <col min="2" max="2" width="2.453125" style="2" customWidth="1"/>
    <col min="3" max="3" width="50.1796875" style="3" bestFit="1" customWidth="1"/>
    <col min="4" max="5" width="13.81640625" style="3" customWidth="1"/>
    <col min="6" max="6" width="16" style="3" bestFit="1" customWidth="1"/>
    <col min="7" max="9" width="2.453125" style="2" customWidth="1"/>
    <col min="10" max="10" width="8.81640625" style="2"/>
    <col min="11" max="11" width="11.81640625" style="2" bestFit="1" customWidth="1"/>
    <col min="12" max="12" width="10.1796875" style="2" bestFit="1" customWidth="1"/>
    <col min="13" max="13" width="10.453125" style="2" bestFit="1" customWidth="1"/>
    <col min="14" max="16" width="8.81640625" style="2"/>
    <col min="17" max="17" width="2.453125" style="2" customWidth="1"/>
    <col min="18" max="18" width="34.36328125" style="2" bestFit="1" customWidth="1"/>
    <col min="19" max="20" width="8.81640625" style="2"/>
    <col min="21" max="21" width="8.81640625" style="2" customWidth="1"/>
    <col min="22" max="22" width="2.453125" style="2" customWidth="1"/>
    <col min="23" max="52" width="8.81640625" style="2"/>
    <col min="53" max="16384" width="8.81640625" style="3"/>
  </cols>
  <sheetData>
    <row r="1" spans="1:52" s="2" customFormat="1" ht="14.5" thickBot="1" x14ac:dyDescent="0.35"/>
    <row r="2" spans="1:52" s="2" customFormat="1" ht="14.5" thickBot="1" x14ac:dyDescent="0.35">
      <c r="B2" s="4"/>
      <c r="C2" s="5"/>
      <c r="D2" s="5"/>
      <c r="E2" s="5"/>
      <c r="F2" s="5"/>
      <c r="G2" s="7"/>
      <c r="I2" s="4"/>
      <c r="J2" s="5"/>
      <c r="K2" s="5"/>
      <c r="L2" s="5"/>
      <c r="M2" s="5"/>
      <c r="N2" s="5"/>
      <c r="O2" s="5"/>
      <c r="P2" s="5"/>
      <c r="Q2" s="5"/>
      <c r="R2" s="5"/>
      <c r="S2" s="5"/>
      <c r="T2" s="5"/>
      <c r="U2" s="5"/>
      <c r="V2" s="7"/>
    </row>
    <row r="3" spans="1:52" s="2" customFormat="1" ht="25.5" thickBot="1" x14ac:dyDescent="0.55000000000000004">
      <c r="B3" s="11"/>
      <c r="C3" s="192" t="s">
        <v>26</v>
      </c>
      <c r="D3" s="193"/>
      <c r="E3" s="193"/>
      <c r="F3" s="194"/>
      <c r="G3" s="12"/>
      <c r="I3" s="11"/>
      <c r="J3" s="200" t="s">
        <v>21</v>
      </c>
      <c r="K3" s="200"/>
      <c r="L3" s="200"/>
      <c r="M3" s="200"/>
      <c r="N3" s="200"/>
      <c r="O3" s="200"/>
      <c r="P3" s="200"/>
      <c r="Q3" s="15"/>
      <c r="R3" s="200" t="s">
        <v>19</v>
      </c>
      <c r="S3" s="200"/>
      <c r="T3" s="200"/>
      <c r="U3" s="200"/>
      <c r="V3" s="12"/>
    </row>
    <row r="4" spans="1:52" s="2" customFormat="1" ht="15" customHeight="1" x14ac:dyDescent="0.3">
      <c r="B4" s="11"/>
      <c r="C4" s="15"/>
      <c r="D4" s="15"/>
      <c r="E4" s="15"/>
      <c r="F4" s="15"/>
      <c r="G4" s="12"/>
      <c r="I4" s="11"/>
      <c r="J4" s="211" t="s">
        <v>22</v>
      </c>
      <c r="K4" s="201" t="s">
        <v>23</v>
      </c>
      <c r="L4" s="212" t="s">
        <v>3</v>
      </c>
      <c r="M4" s="213"/>
      <c r="N4" s="203" t="s">
        <v>139</v>
      </c>
      <c r="O4" s="203" t="s">
        <v>140</v>
      </c>
      <c r="P4" s="205" t="s">
        <v>141</v>
      </c>
      <c r="Q4" s="15"/>
      <c r="R4" s="204" t="s">
        <v>20</v>
      </c>
      <c r="S4" s="201" t="s">
        <v>142</v>
      </c>
      <c r="T4" s="210" t="s">
        <v>143</v>
      </c>
      <c r="U4" s="201" t="s">
        <v>144</v>
      </c>
      <c r="V4" s="12"/>
    </row>
    <row r="5" spans="1:52" s="59" customFormat="1" ht="28" x14ac:dyDescent="0.3">
      <c r="A5" s="51"/>
      <c r="B5" s="91"/>
      <c r="C5" s="58" t="s">
        <v>47</v>
      </c>
      <c r="D5" s="122" t="s">
        <v>104</v>
      </c>
      <c r="E5" s="138" t="s">
        <v>105</v>
      </c>
      <c r="F5" s="138" t="s">
        <v>106</v>
      </c>
      <c r="G5" s="92"/>
      <c r="H5" s="51"/>
      <c r="I5" s="91"/>
      <c r="J5" s="211"/>
      <c r="K5" s="201"/>
      <c r="L5" s="81" t="s">
        <v>24</v>
      </c>
      <c r="M5" s="81" t="s">
        <v>25</v>
      </c>
      <c r="N5" s="203"/>
      <c r="O5" s="203"/>
      <c r="P5" s="206"/>
      <c r="Q5" s="57"/>
      <c r="R5" s="204"/>
      <c r="S5" s="201"/>
      <c r="T5" s="210"/>
      <c r="U5" s="201"/>
      <c r="V5" s="92"/>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row>
    <row r="6" spans="1:52" x14ac:dyDescent="0.3">
      <c r="B6" s="11"/>
      <c r="C6" s="32" t="s">
        <v>123</v>
      </c>
      <c r="D6" s="44">
        <v>80</v>
      </c>
      <c r="E6" s="44">
        <v>75</v>
      </c>
      <c r="F6" s="44">
        <v>67</v>
      </c>
      <c r="G6" s="12"/>
      <c r="I6" s="11"/>
      <c r="J6" s="202" t="s">
        <v>36</v>
      </c>
      <c r="K6" s="82" t="s">
        <v>80</v>
      </c>
      <c r="L6" s="82">
        <v>77</v>
      </c>
      <c r="M6" s="82">
        <v>85</v>
      </c>
      <c r="N6" s="82">
        <v>1</v>
      </c>
      <c r="O6" s="82">
        <v>0.21</v>
      </c>
      <c r="P6" s="82">
        <v>0.1</v>
      </c>
      <c r="Q6" s="15"/>
      <c r="R6" s="90" t="s">
        <v>7</v>
      </c>
      <c r="S6" s="82">
        <v>0.1</v>
      </c>
      <c r="T6" s="83">
        <v>0.05</v>
      </c>
      <c r="U6" s="82">
        <v>0.02</v>
      </c>
      <c r="V6" s="12"/>
    </row>
    <row r="7" spans="1:52" ht="16.5" x14ac:dyDescent="0.3">
      <c r="B7" s="11"/>
      <c r="C7" s="32" t="s">
        <v>257</v>
      </c>
      <c r="D7" s="19">
        <v>1</v>
      </c>
      <c r="E7" s="19">
        <v>1.5</v>
      </c>
      <c r="F7" s="19">
        <v>2</v>
      </c>
      <c r="G7" s="12"/>
      <c r="I7" s="11"/>
      <c r="J7" s="202"/>
      <c r="K7" s="84" t="s">
        <v>82</v>
      </c>
      <c r="L7" s="84">
        <v>73</v>
      </c>
      <c r="M7" s="84">
        <v>81</v>
      </c>
      <c r="N7" s="84">
        <v>1.5</v>
      </c>
      <c r="O7" s="84">
        <v>0.18</v>
      </c>
      <c r="P7" s="84">
        <v>4.2000000000000003E-2</v>
      </c>
      <c r="Q7" s="15"/>
      <c r="R7" s="90" t="s">
        <v>8</v>
      </c>
      <c r="S7" s="84">
        <v>0.12</v>
      </c>
      <c r="T7" s="85">
        <v>0.05</v>
      </c>
      <c r="U7" s="84">
        <v>0.04</v>
      </c>
      <c r="V7" s="12"/>
    </row>
    <row r="8" spans="1:52" x14ac:dyDescent="0.3">
      <c r="B8" s="11"/>
      <c r="C8" s="32" t="s">
        <v>124</v>
      </c>
      <c r="D8" s="19">
        <v>0.1</v>
      </c>
      <c r="E8" s="19">
        <v>0.05</v>
      </c>
      <c r="F8" s="19">
        <v>8.0000000000000002E-3</v>
      </c>
      <c r="G8" s="12"/>
      <c r="I8" s="11"/>
      <c r="J8" s="202"/>
      <c r="K8" s="82" t="s">
        <v>81</v>
      </c>
      <c r="L8" s="82">
        <v>61</v>
      </c>
      <c r="M8" s="82">
        <v>73</v>
      </c>
      <c r="N8" s="82">
        <v>2</v>
      </c>
      <c r="O8" s="82">
        <v>0.16</v>
      </c>
      <c r="P8" s="82">
        <v>1.2999999999999999E-2</v>
      </c>
      <c r="Q8" s="15"/>
      <c r="R8" s="90" t="s">
        <v>9</v>
      </c>
      <c r="S8" s="82">
        <v>0.18</v>
      </c>
      <c r="T8" s="83">
        <v>0.08</v>
      </c>
      <c r="U8" s="82">
        <v>0.13</v>
      </c>
      <c r="V8" s="12"/>
    </row>
    <row r="9" spans="1:52" ht="15" customHeight="1" x14ac:dyDescent="0.3">
      <c r="B9" s="11"/>
      <c r="C9" s="32" t="s">
        <v>125</v>
      </c>
      <c r="D9" s="19">
        <v>0.17</v>
      </c>
      <c r="E9" s="19">
        <v>0.18</v>
      </c>
      <c r="F9" s="19">
        <v>0.18</v>
      </c>
      <c r="G9" s="12"/>
      <c r="I9" s="11"/>
      <c r="J9" s="207" t="s">
        <v>37</v>
      </c>
      <c r="K9" s="84" t="s">
        <v>80</v>
      </c>
      <c r="L9" s="84">
        <v>70</v>
      </c>
      <c r="M9" s="84">
        <v>79</v>
      </c>
      <c r="N9" s="84">
        <v>2</v>
      </c>
      <c r="O9" s="84">
        <v>0.2</v>
      </c>
      <c r="P9" s="84">
        <v>7.1999999999999995E-2</v>
      </c>
      <c r="Q9" s="15"/>
      <c r="R9" s="90" t="s">
        <v>10</v>
      </c>
      <c r="S9" s="84">
        <v>0.27</v>
      </c>
      <c r="T9" s="85">
        <v>0.17</v>
      </c>
      <c r="U9" s="84">
        <v>0.2</v>
      </c>
      <c r="V9" s="12"/>
    </row>
    <row r="10" spans="1:52" ht="16" x14ac:dyDescent="0.4">
      <c r="B10" s="11"/>
      <c r="C10" s="32" t="s">
        <v>274</v>
      </c>
      <c r="D10" s="120">
        <v>1</v>
      </c>
      <c r="E10" s="120">
        <v>0.8</v>
      </c>
      <c r="F10" s="120">
        <v>0.6</v>
      </c>
      <c r="G10" s="12"/>
      <c r="I10" s="11"/>
      <c r="J10" s="208"/>
      <c r="K10" s="82" t="s">
        <v>82</v>
      </c>
      <c r="L10" s="82">
        <v>59</v>
      </c>
      <c r="M10" s="82">
        <v>70</v>
      </c>
      <c r="N10" s="82">
        <v>2.5</v>
      </c>
      <c r="O10" s="82">
        <v>0.17</v>
      </c>
      <c r="P10" s="82">
        <v>2.4E-2</v>
      </c>
      <c r="Q10" s="15"/>
      <c r="R10" s="90" t="s">
        <v>11</v>
      </c>
      <c r="S10" s="82">
        <v>0.28000000000000003</v>
      </c>
      <c r="T10" s="83">
        <v>0.14000000000000001</v>
      </c>
      <c r="U10" s="82">
        <v>0.3</v>
      </c>
      <c r="V10" s="12"/>
    </row>
    <row r="11" spans="1:52" x14ac:dyDescent="0.3">
      <c r="B11" s="11"/>
      <c r="C11" s="15"/>
      <c r="D11" s="15"/>
      <c r="E11" s="15"/>
      <c r="F11" s="15"/>
      <c r="G11" s="12"/>
      <c r="I11" s="11"/>
      <c r="J11" s="209"/>
      <c r="K11" s="84" t="s">
        <v>81</v>
      </c>
      <c r="L11" s="84">
        <v>47</v>
      </c>
      <c r="M11" s="84">
        <v>62</v>
      </c>
      <c r="N11" s="84">
        <v>3</v>
      </c>
      <c r="O11" s="84">
        <v>0.15</v>
      </c>
      <c r="P11" s="84">
        <v>6.0000000000000001E-3</v>
      </c>
      <c r="Q11" s="15"/>
      <c r="R11" s="90" t="s">
        <v>16</v>
      </c>
      <c r="S11" s="84">
        <v>0.36</v>
      </c>
      <c r="T11" s="85">
        <v>0.25</v>
      </c>
      <c r="U11" s="84">
        <v>0.2</v>
      </c>
      <c r="V11" s="12"/>
    </row>
    <row r="12" spans="1:52" x14ac:dyDescent="0.3">
      <c r="B12" s="11"/>
      <c r="C12" s="17" t="s">
        <v>111</v>
      </c>
      <c r="D12" s="58" t="str">
        <f>D5</f>
        <v>Cobertura 1</v>
      </c>
      <c r="E12" s="58" t="str">
        <f>E5</f>
        <v>Cobertura 2</v>
      </c>
      <c r="F12" s="58" t="str">
        <f>F5</f>
        <v>Cobertura 3</v>
      </c>
      <c r="G12" s="12"/>
      <c r="I12" s="11"/>
      <c r="J12" s="202" t="s">
        <v>38</v>
      </c>
      <c r="K12" s="82" t="s">
        <v>80</v>
      </c>
      <c r="L12" s="82">
        <v>74</v>
      </c>
      <c r="M12" s="82">
        <v>82</v>
      </c>
      <c r="N12" s="82">
        <v>1.5</v>
      </c>
      <c r="O12" s="82">
        <v>0.18</v>
      </c>
      <c r="P12" s="82">
        <v>0.09</v>
      </c>
      <c r="Q12" s="15"/>
      <c r="R12" s="90" t="s">
        <v>17</v>
      </c>
      <c r="S12" s="82">
        <v>0.31</v>
      </c>
      <c r="T12" s="83">
        <v>0.11</v>
      </c>
      <c r="U12" s="82">
        <v>0.38</v>
      </c>
      <c r="V12" s="12"/>
    </row>
    <row r="13" spans="1:52" x14ac:dyDescent="0.3">
      <c r="B13" s="11"/>
      <c r="C13" s="15" t="s">
        <v>107</v>
      </c>
      <c r="D13" s="45">
        <v>50</v>
      </c>
      <c r="E13" s="45">
        <v>100</v>
      </c>
      <c r="F13" s="45">
        <v>200</v>
      </c>
      <c r="G13" s="12"/>
      <c r="I13" s="11"/>
      <c r="J13" s="202"/>
      <c r="K13" s="84" t="s">
        <v>82</v>
      </c>
      <c r="L13" s="84">
        <v>66</v>
      </c>
      <c r="M13" s="84">
        <v>76</v>
      </c>
      <c r="N13" s="84">
        <v>2</v>
      </c>
      <c r="O13" s="84">
        <v>0.16</v>
      </c>
      <c r="P13" s="84">
        <v>3.5000000000000003E-2</v>
      </c>
      <c r="Q13" s="15"/>
      <c r="R13" s="90" t="s">
        <v>12</v>
      </c>
      <c r="S13" s="84">
        <v>0.3</v>
      </c>
      <c r="T13" s="85">
        <v>0.06</v>
      </c>
      <c r="U13" s="84">
        <v>0.33</v>
      </c>
      <c r="V13" s="12"/>
    </row>
    <row r="14" spans="1:52" x14ac:dyDescent="0.3">
      <c r="B14" s="11"/>
      <c r="C14" s="15"/>
      <c r="D14" s="15"/>
      <c r="E14" s="15"/>
      <c r="F14" s="15"/>
      <c r="G14" s="12"/>
      <c r="I14" s="11"/>
      <c r="J14" s="202"/>
      <c r="K14" s="82" t="s">
        <v>81</v>
      </c>
      <c r="L14" s="82">
        <v>57</v>
      </c>
      <c r="M14" s="82">
        <v>69</v>
      </c>
      <c r="N14" s="82">
        <v>2.5</v>
      </c>
      <c r="O14" s="82">
        <v>0.14000000000000001</v>
      </c>
      <c r="P14" s="82">
        <v>1.0999999999999999E-2</v>
      </c>
      <c r="Q14" s="15"/>
      <c r="R14" s="90" t="s">
        <v>13</v>
      </c>
      <c r="S14" s="82">
        <v>0.36</v>
      </c>
      <c r="T14" s="83">
        <v>0.22</v>
      </c>
      <c r="U14" s="82">
        <v>0.3</v>
      </c>
      <c r="V14" s="12"/>
    </row>
    <row r="15" spans="1:52" x14ac:dyDescent="0.3">
      <c r="B15" s="11"/>
      <c r="C15" s="17" t="s">
        <v>98</v>
      </c>
      <c r="D15" s="58"/>
      <c r="E15" s="17" t="s">
        <v>84</v>
      </c>
      <c r="F15" s="17" t="s">
        <v>85</v>
      </c>
      <c r="G15" s="12"/>
      <c r="I15" s="11"/>
      <c r="J15" s="202" t="s">
        <v>39</v>
      </c>
      <c r="K15" s="84" t="s">
        <v>80</v>
      </c>
      <c r="L15" s="84">
        <v>70</v>
      </c>
      <c r="M15" s="84">
        <v>79</v>
      </c>
      <c r="N15" s="84">
        <v>2.5</v>
      </c>
      <c r="O15" s="84">
        <v>0.13</v>
      </c>
      <c r="P15" s="84">
        <v>0.08</v>
      </c>
      <c r="Q15" s="15"/>
      <c r="R15" s="90" t="s">
        <v>18</v>
      </c>
      <c r="S15" s="84">
        <v>0.38</v>
      </c>
      <c r="T15" s="85">
        <v>0.22</v>
      </c>
      <c r="U15" s="84">
        <v>0.32</v>
      </c>
      <c r="V15" s="12"/>
    </row>
    <row r="16" spans="1:52" x14ac:dyDescent="0.3">
      <c r="B16" s="11"/>
      <c r="C16" s="15" t="s">
        <v>134</v>
      </c>
      <c r="D16" s="15"/>
      <c r="E16" s="45">
        <v>30</v>
      </c>
      <c r="F16" s="45">
        <v>25</v>
      </c>
      <c r="G16" s="12"/>
      <c r="I16" s="11"/>
      <c r="J16" s="202"/>
      <c r="K16" s="82" t="s">
        <v>82</v>
      </c>
      <c r="L16" s="82">
        <v>58</v>
      </c>
      <c r="M16" s="82">
        <v>70</v>
      </c>
      <c r="N16" s="82">
        <v>3</v>
      </c>
      <c r="O16" s="82">
        <v>0.12</v>
      </c>
      <c r="P16" s="82">
        <v>2.9000000000000001E-2</v>
      </c>
      <c r="Q16" s="15"/>
      <c r="R16" s="90" t="s">
        <v>14</v>
      </c>
      <c r="S16" s="82">
        <v>0.41</v>
      </c>
      <c r="T16" s="83">
        <v>0.27</v>
      </c>
      <c r="U16" s="82">
        <v>0.26</v>
      </c>
      <c r="V16" s="12"/>
    </row>
    <row r="17" spans="2:22" x14ac:dyDescent="0.3">
      <c r="B17" s="11"/>
      <c r="C17" s="15" t="s">
        <v>135</v>
      </c>
      <c r="D17" s="15"/>
      <c r="E17" s="45">
        <v>20</v>
      </c>
      <c r="F17" s="45">
        <v>25</v>
      </c>
      <c r="G17" s="12"/>
      <c r="I17" s="11"/>
      <c r="J17" s="202"/>
      <c r="K17" s="84" t="s">
        <v>81</v>
      </c>
      <c r="L17" s="84">
        <v>51</v>
      </c>
      <c r="M17" s="84">
        <v>66</v>
      </c>
      <c r="N17" s="84">
        <v>3.5</v>
      </c>
      <c r="O17" s="84">
        <v>0.11</v>
      </c>
      <c r="P17" s="84">
        <v>8.0000000000000002E-3</v>
      </c>
      <c r="Q17" s="15"/>
      <c r="R17" s="90" t="s">
        <v>15</v>
      </c>
      <c r="S17" s="84">
        <v>0.42</v>
      </c>
      <c r="T17" s="85">
        <v>0.3</v>
      </c>
      <c r="U17" s="84">
        <v>0.22</v>
      </c>
      <c r="V17" s="12"/>
    </row>
    <row r="18" spans="2:22" x14ac:dyDescent="0.3">
      <c r="B18" s="11"/>
      <c r="C18" s="15" t="s">
        <v>136</v>
      </c>
      <c r="D18" s="15"/>
      <c r="E18" s="45">
        <v>30</v>
      </c>
      <c r="F18" s="45">
        <v>25</v>
      </c>
      <c r="G18" s="12"/>
      <c r="I18" s="11"/>
      <c r="J18" s="15"/>
      <c r="K18" s="15"/>
      <c r="L18" s="15"/>
      <c r="M18" s="15"/>
      <c r="N18" s="15"/>
      <c r="O18" s="15"/>
      <c r="P18" s="15"/>
      <c r="Q18" s="15"/>
      <c r="R18" s="15"/>
      <c r="S18" s="15"/>
      <c r="T18" s="15"/>
      <c r="U18" s="15"/>
      <c r="V18" s="12"/>
    </row>
    <row r="19" spans="2:22" ht="17" x14ac:dyDescent="0.45">
      <c r="B19" s="11"/>
      <c r="C19" s="15" t="s">
        <v>234</v>
      </c>
      <c r="D19" s="15"/>
      <c r="E19" s="45">
        <v>2.5000000000000001E-2</v>
      </c>
      <c r="F19" s="45">
        <v>1.2999999999999999E-2</v>
      </c>
      <c r="G19" s="12"/>
      <c r="I19" s="11"/>
      <c r="J19" s="15"/>
      <c r="K19" s="15"/>
      <c r="L19" s="15"/>
      <c r="M19" s="15"/>
      <c r="N19" s="15"/>
      <c r="O19" s="15"/>
      <c r="P19" s="15"/>
      <c r="Q19" s="15"/>
      <c r="R19" s="200" t="s">
        <v>244</v>
      </c>
      <c r="S19" s="200"/>
      <c r="T19" s="200"/>
      <c r="U19" s="15"/>
      <c r="V19" s="12"/>
    </row>
    <row r="20" spans="2:22" ht="16" x14ac:dyDescent="0.4">
      <c r="B20" s="11"/>
      <c r="C20" s="15" t="s">
        <v>255</v>
      </c>
      <c r="D20" s="15"/>
      <c r="E20" s="45">
        <v>3300</v>
      </c>
      <c r="F20" s="45">
        <v>3300</v>
      </c>
      <c r="G20" s="12"/>
      <c r="I20" s="11"/>
      <c r="J20" s="15"/>
      <c r="K20" s="15"/>
      <c r="L20" s="15"/>
      <c r="M20" s="15"/>
      <c r="N20" s="15"/>
      <c r="O20" s="15"/>
      <c r="P20" s="15"/>
      <c r="Q20" s="15"/>
      <c r="R20" s="198" t="s">
        <v>245</v>
      </c>
      <c r="S20" s="199" t="s">
        <v>87</v>
      </c>
      <c r="T20" s="199" t="s">
        <v>241</v>
      </c>
      <c r="U20" s="15"/>
      <c r="V20" s="12"/>
    </row>
    <row r="21" spans="2:22" ht="16" x14ac:dyDescent="0.4">
      <c r="B21" s="11"/>
      <c r="C21" s="15" t="s">
        <v>254</v>
      </c>
      <c r="D21" s="15"/>
      <c r="E21" s="45">
        <v>3250</v>
      </c>
      <c r="F21" s="45">
        <v>3250</v>
      </c>
      <c r="G21" s="12"/>
      <c r="I21" s="11"/>
      <c r="J21" s="15"/>
      <c r="K21" s="15"/>
      <c r="L21" s="15"/>
      <c r="M21" s="15"/>
      <c r="N21" s="15"/>
      <c r="O21" s="15"/>
      <c r="P21" s="15"/>
      <c r="Q21" s="15"/>
      <c r="R21" s="198"/>
      <c r="S21" s="199"/>
      <c r="T21" s="199"/>
      <c r="U21" s="15"/>
      <c r="V21" s="12"/>
    </row>
    <row r="22" spans="2:22" ht="16" x14ac:dyDescent="0.4">
      <c r="B22" s="11"/>
      <c r="C22" s="15" t="s">
        <v>251</v>
      </c>
      <c r="D22" s="15"/>
      <c r="E22" s="45">
        <v>3000</v>
      </c>
      <c r="F22" s="45">
        <v>3000</v>
      </c>
      <c r="G22" s="12"/>
      <c r="I22" s="11"/>
      <c r="J22" s="15"/>
      <c r="K22" s="15"/>
      <c r="L22" s="15"/>
      <c r="M22" s="15"/>
      <c r="N22" s="15"/>
      <c r="O22" s="15"/>
      <c r="P22" s="15"/>
      <c r="Q22" s="15"/>
      <c r="R22" s="93" t="s">
        <v>86</v>
      </c>
      <c r="S22" s="98">
        <v>0.02</v>
      </c>
      <c r="T22" s="96">
        <v>0.25</v>
      </c>
      <c r="U22" s="15"/>
      <c r="V22" s="12"/>
    </row>
    <row r="23" spans="2:22" ht="16" x14ac:dyDescent="0.4">
      <c r="B23" s="11"/>
      <c r="C23" s="15" t="s">
        <v>229</v>
      </c>
      <c r="D23" s="15"/>
      <c r="E23" s="45">
        <v>20</v>
      </c>
      <c r="F23" s="45">
        <v>20</v>
      </c>
      <c r="G23" s="12"/>
      <c r="I23" s="11"/>
      <c r="J23" s="15"/>
      <c r="K23" s="15"/>
      <c r="L23" s="15"/>
      <c r="M23" s="15"/>
      <c r="N23" s="15"/>
      <c r="O23" s="15"/>
      <c r="P23" s="15"/>
      <c r="Q23" s="15"/>
      <c r="R23" s="93" t="s">
        <v>88</v>
      </c>
      <c r="S23" s="99">
        <v>1.7000000000000001E-2</v>
      </c>
      <c r="T23" s="97">
        <v>0.2</v>
      </c>
      <c r="U23" s="15"/>
      <c r="V23" s="12"/>
    </row>
    <row r="24" spans="2:22" ht="16" x14ac:dyDescent="0.4">
      <c r="B24" s="11"/>
      <c r="C24" s="15" t="s">
        <v>240</v>
      </c>
      <c r="D24" s="15"/>
      <c r="E24" s="95">
        <v>0.25</v>
      </c>
      <c r="F24" s="95">
        <v>0</v>
      </c>
      <c r="G24" s="12"/>
      <c r="I24" s="11"/>
      <c r="J24" s="15"/>
      <c r="K24" s="15"/>
      <c r="L24" s="15"/>
      <c r="M24" s="15"/>
      <c r="N24" s="15"/>
      <c r="O24" s="15"/>
      <c r="P24" s="15"/>
      <c r="Q24" s="15"/>
      <c r="R24" s="93" t="s">
        <v>89</v>
      </c>
      <c r="S24" s="98">
        <v>1.4999999999999999E-2</v>
      </c>
      <c r="T24" s="96">
        <v>0.15</v>
      </c>
      <c r="U24" s="15"/>
      <c r="V24" s="12"/>
    </row>
    <row r="25" spans="2:22" x14ac:dyDescent="0.3">
      <c r="B25" s="11"/>
      <c r="C25" s="15"/>
      <c r="D25" s="16"/>
      <c r="E25" s="16"/>
      <c r="F25" s="16"/>
      <c r="G25" s="12"/>
      <c r="I25" s="11"/>
      <c r="J25" s="15"/>
      <c r="K25" s="15"/>
      <c r="L25" s="15"/>
      <c r="M25" s="15"/>
      <c r="N25" s="15"/>
      <c r="O25" s="15"/>
      <c r="P25" s="15"/>
      <c r="Q25" s="15"/>
      <c r="R25" s="93" t="s">
        <v>90</v>
      </c>
      <c r="S25" s="99">
        <v>1.2E-2</v>
      </c>
      <c r="T25" s="97">
        <v>0.1</v>
      </c>
      <c r="U25" s="15"/>
      <c r="V25" s="12"/>
    </row>
    <row r="26" spans="2:22" x14ac:dyDescent="0.3">
      <c r="B26" s="11"/>
      <c r="C26" s="17" t="s">
        <v>110</v>
      </c>
      <c r="D26" s="17"/>
      <c r="E26" s="17" t="s">
        <v>84</v>
      </c>
      <c r="F26" s="17" t="s">
        <v>85</v>
      </c>
      <c r="G26" s="12"/>
      <c r="I26" s="11"/>
      <c r="J26" s="15"/>
      <c r="K26" s="15"/>
      <c r="L26" s="15"/>
      <c r="M26" s="15"/>
      <c r="N26" s="15"/>
      <c r="O26" s="15"/>
      <c r="P26" s="15"/>
      <c r="Q26" s="15"/>
      <c r="R26" s="93" t="s">
        <v>235</v>
      </c>
      <c r="S26" s="98">
        <v>1.4E-2</v>
      </c>
      <c r="T26" s="96">
        <v>0.05</v>
      </c>
      <c r="U26" s="15"/>
      <c r="V26" s="12"/>
    </row>
    <row r="27" spans="2:22" ht="16.5" x14ac:dyDescent="0.3">
      <c r="B27" s="11"/>
      <c r="C27" s="15" t="s">
        <v>250</v>
      </c>
      <c r="D27" s="15"/>
      <c r="E27" s="45">
        <v>1</v>
      </c>
      <c r="F27" s="45">
        <v>1</v>
      </c>
      <c r="G27" s="12"/>
      <c r="I27" s="11"/>
      <c r="J27" s="15"/>
      <c r="K27" s="15"/>
      <c r="L27" s="15"/>
      <c r="M27" s="15"/>
      <c r="N27" s="15"/>
      <c r="O27" s="15"/>
      <c r="P27" s="15"/>
      <c r="Q27" s="15"/>
      <c r="R27" s="93" t="s">
        <v>91</v>
      </c>
      <c r="S27" s="99">
        <v>1.2999999999999999E-2</v>
      </c>
      <c r="T27" s="97">
        <v>0</v>
      </c>
      <c r="U27" s="15"/>
      <c r="V27" s="12"/>
    </row>
    <row r="28" spans="2:22" ht="16.5" x14ac:dyDescent="0.3">
      <c r="B28" s="11"/>
      <c r="C28" s="15" t="s">
        <v>225</v>
      </c>
      <c r="D28" s="15"/>
      <c r="E28" s="45">
        <v>6</v>
      </c>
      <c r="F28" s="45">
        <v>6</v>
      </c>
      <c r="G28" s="12"/>
      <c r="I28" s="11"/>
      <c r="J28" s="15"/>
      <c r="K28" s="15"/>
      <c r="L28" s="15"/>
      <c r="M28" s="15"/>
      <c r="N28" s="15"/>
      <c r="O28" s="15"/>
      <c r="P28" s="15"/>
      <c r="Q28" s="15"/>
      <c r="R28" s="93" t="s">
        <v>92</v>
      </c>
      <c r="S28" s="98">
        <v>0.01</v>
      </c>
      <c r="T28" s="96">
        <v>0.1</v>
      </c>
      <c r="U28" s="15"/>
      <c r="V28" s="12"/>
    </row>
    <row r="29" spans="2:22" ht="16.5" x14ac:dyDescent="0.3">
      <c r="B29" s="11"/>
      <c r="C29" s="15" t="s">
        <v>252</v>
      </c>
      <c r="D29" s="15"/>
      <c r="E29" s="45">
        <v>0</v>
      </c>
      <c r="F29" s="45">
        <v>2</v>
      </c>
      <c r="G29" s="12"/>
      <c r="I29" s="11"/>
      <c r="J29" s="15"/>
      <c r="K29" s="15"/>
      <c r="L29" s="15"/>
      <c r="M29" s="15"/>
      <c r="N29" s="15"/>
      <c r="O29" s="15"/>
      <c r="P29" s="15"/>
      <c r="Q29" s="15"/>
      <c r="R29" s="93" t="s">
        <v>93</v>
      </c>
      <c r="S29" s="99">
        <v>2.5000000000000001E-2</v>
      </c>
      <c r="T29" s="97">
        <v>0.25</v>
      </c>
      <c r="U29" s="15"/>
      <c r="V29" s="12"/>
    </row>
    <row r="30" spans="2:22" s="2" customFormat="1" x14ac:dyDescent="0.3">
      <c r="B30" s="11"/>
      <c r="C30" s="15"/>
      <c r="D30" s="15"/>
      <c r="E30" s="46"/>
      <c r="F30" s="46"/>
      <c r="G30" s="12"/>
      <c r="I30" s="11"/>
      <c r="J30" s="15"/>
      <c r="K30" s="15"/>
      <c r="L30" s="15"/>
      <c r="M30" s="15"/>
      <c r="N30" s="15"/>
      <c r="O30" s="15"/>
      <c r="P30" s="15"/>
      <c r="Q30" s="15"/>
      <c r="R30" s="93" t="s">
        <v>94</v>
      </c>
      <c r="S30" s="98">
        <v>3.5000000000000003E-2</v>
      </c>
      <c r="T30" s="96">
        <v>0.35</v>
      </c>
      <c r="U30" s="15"/>
      <c r="V30" s="12"/>
    </row>
    <row r="31" spans="2:22" s="2" customFormat="1" x14ac:dyDescent="0.3">
      <c r="B31" s="11"/>
      <c r="C31" s="17" t="s">
        <v>75</v>
      </c>
      <c r="D31" s="17"/>
      <c r="E31" s="17"/>
      <c r="F31" s="17"/>
      <c r="G31" s="12"/>
      <c r="I31" s="11"/>
      <c r="J31" s="15"/>
      <c r="K31" s="15"/>
      <c r="L31" s="15"/>
      <c r="M31" s="15"/>
      <c r="N31" s="15"/>
      <c r="O31" s="15"/>
      <c r="P31" s="15"/>
      <c r="Q31" s="15"/>
      <c r="R31" s="93" t="s">
        <v>95</v>
      </c>
      <c r="S31" s="99">
        <v>0.04</v>
      </c>
      <c r="T31" s="97">
        <v>0.45</v>
      </c>
      <c r="U31" s="15"/>
      <c r="V31" s="12"/>
    </row>
    <row r="32" spans="2:22" s="2" customFormat="1" x14ac:dyDescent="0.3">
      <c r="B32" s="11"/>
      <c r="C32" s="15" t="s">
        <v>74</v>
      </c>
      <c r="D32" s="19">
        <v>3400</v>
      </c>
      <c r="E32" s="15"/>
      <c r="F32" s="15"/>
      <c r="G32" s="12"/>
      <c r="I32" s="11"/>
      <c r="J32" s="15"/>
      <c r="K32" s="15"/>
      <c r="L32" s="15"/>
      <c r="M32" s="15"/>
      <c r="N32" s="15"/>
      <c r="O32" s="15"/>
      <c r="P32" s="15"/>
      <c r="Q32" s="15"/>
      <c r="R32" s="93" t="s">
        <v>96</v>
      </c>
      <c r="S32" s="98">
        <v>1.0999999999999999E-2</v>
      </c>
      <c r="T32" s="96">
        <v>0.05</v>
      </c>
      <c r="U32" s="15"/>
      <c r="V32" s="12"/>
    </row>
    <row r="33" spans="2:22" s="2" customFormat="1" x14ac:dyDescent="0.3">
      <c r="B33" s="11"/>
      <c r="C33" s="15" t="s">
        <v>58</v>
      </c>
      <c r="D33" s="19">
        <v>-13.5</v>
      </c>
      <c r="E33" s="15" t="s">
        <v>78</v>
      </c>
      <c r="F33" s="15" t="s">
        <v>73</v>
      </c>
      <c r="G33" s="12"/>
      <c r="I33" s="11"/>
      <c r="J33" s="15"/>
      <c r="K33" s="15"/>
      <c r="L33" s="15"/>
      <c r="M33" s="15"/>
      <c r="N33" s="15"/>
      <c r="O33" s="15"/>
      <c r="P33" s="15"/>
      <c r="Q33" s="15"/>
      <c r="R33" s="93" t="s">
        <v>97</v>
      </c>
      <c r="S33" s="99">
        <v>1.2999999999999999E-2</v>
      </c>
      <c r="T33" s="97">
        <v>0</v>
      </c>
      <c r="U33" s="15"/>
      <c r="V33" s="12"/>
    </row>
    <row r="34" spans="2:22" s="2" customFormat="1" ht="14.5" thickBot="1" x14ac:dyDescent="0.35">
      <c r="B34" s="11"/>
      <c r="C34" s="15" t="s">
        <v>126</v>
      </c>
      <c r="D34" s="19">
        <v>0.1</v>
      </c>
      <c r="E34" s="15"/>
      <c r="F34" s="15"/>
      <c r="G34" s="12"/>
      <c r="I34" s="33"/>
      <c r="J34" s="34"/>
      <c r="K34" s="34"/>
      <c r="L34" s="34"/>
      <c r="M34" s="34"/>
      <c r="N34" s="34"/>
      <c r="O34" s="34"/>
      <c r="P34" s="34"/>
      <c r="Q34" s="34"/>
      <c r="R34" s="34"/>
      <c r="S34" s="34"/>
      <c r="T34" s="34"/>
      <c r="U34" s="34"/>
      <c r="V34" s="35"/>
    </row>
    <row r="35" spans="2:22" s="2" customFormat="1" ht="14.5" thickBot="1" x14ac:dyDescent="0.35">
      <c r="B35" s="11"/>
      <c r="C35" s="15"/>
      <c r="D35" s="15"/>
      <c r="E35" s="15"/>
      <c r="F35" s="15"/>
      <c r="G35" s="12"/>
      <c r="I35" s="2" t="s">
        <v>101</v>
      </c>
    </row>
    <row r="36" spans="2:22" s="2" customFormat="1" x14ac:dyDescent="0.3">
      <c r="B36" s="11"/>
      <c r="C36" s="17" t="s">
        <v>76</v>
      </c>
      <c r="D36" s="17"/>
      <c r="E36" s="17" t="s">
        <v>32</v>
      </c>
      <c r="F36" s="17" t="s">
        <v>77</v>
      </c>
      <c r="G36" s="12"/>
      <c r="I36" s="4"/>
      <c r="J36" s="5"/>
      <c r="K36" s="5"/>
      <c r="L36" s="5"/>
      <c r="M36" s="5"/>
      <c r="N36" s="5"/>
      <c r="O36" s="5"/>
      <c r="P36" s="5"/>
      <c r="Q36" s="5"/>
      <c r="R36" s="5"/>
      <c r="S36" s="5"/>
      <c r="T36" s="5"/>
      <c r="U36" s="5"/>
      <c r="V36" s="7"/>
    </row>
    <row r="37" spans="2:22" s="2" customFormat="1" x14ac:dyDescent="0.3">
      <c r="B37" s="11"/>
      <c r="C37" s="15" t="s">
        <v>31</v>
      </c>
      <c r="D37" s="19">
        <v>150</v>
      </c>
      <c r="E37" s="29" t="s">
        <v>64</v>
      </c>
      <c r="F37" s="29">
        <v>150</v>
      </c>
      <c r="G37" s="12"/>
      <c r="I37" s="11"/>
      <c r="J37" s="15"/>
      <c r="K37" s="15"/>
      <c r="L37" s="15"/>
      <c r="M37" s="15"/>
      <c r="N37" s="15"/>
      <c r="O37" s="15"/>
      <c r="P37" s="15"/>
      <c r="Q37" s="15"/>
      <c r="R37" s="15"/>
      <c r="S37" s="15"/>
      <c r="T37" s="15"/>
      <c r="U37" s="15"/>
      <c r="V37" s="12"/>
    </row>
    <row r="38" spans="2:22" s="2" customFormat="1" x14ac:dyDescent="0.3">
      <c r="B38" s="11"/>
      <c r="C38" s="15" t="s">
        <v>127</v>
      </c>
      <c r="D38" s="19">
        <v>0.32500000000000001</v>
      </c>
      <c r="E38" s="29" t="s">
        <v>65</v>
      </c>
      <c r="F38" s="29">
        <v>0.3</v>
      </c>
      <c r="G38" s="12"/>
      <c r="I38" s="11"/>
      <c r="J38" s="15"/>
      <c r="K38" s="15"/>
      <c r="L38" s="15"/>
      <c r="M38" s="15"/>
      <c r="N38" s="15"/>
      <c r="O38" s="15"/>
      <c r="P38" s="15"/>
      <c r="Q38" s="15"/>
      <c r="R38" s="15"/>
      <c r="S38" s="15"/>
      <c r="T38" s="15"/>
      <c r="U38" s="15"/>
      <c r="V38" s="12"/>
    </row>
    <row r="39" spans="2:22" s="2" customFormat="1" x14ac:dyDescent="0.3">
      <c r="B39" s="11"/>
      <c r="C39" s="15" t="s">
        <v>128</v>
      </c>
      <c r="D39" s="19">
        <v>7.4999999999999997E-2</v>
      </c>
      <c r="E39" s="29" t="s">
        <v>65</v>
      </c>
      <c r="F39" s="29">
        <v>0.05</v>
      </c>
      <c r="G39" s="12"/>
      <c r="I39" s="11"/>
      <c r="J39" s="15"/>
      <c r="K39" s="15"/>
      <c r="L39" s="15"/>
      <c r="M39" s="15"/>
      <c r="N39" s="15"/>
      <c r="O39" s="15"/>
      <c r="P39" s="15"/>
      <c r="Q39" s="15"/>
      <c r="R39" s="15"/>
      <c r="S39" s="15"/>
      <c r="T39" s="15"/>
      <c r="U39" s="15"/>
      <c r="V39" s="12"/>
    </row>
    <row r="40" spans="2:22" s="2" customFormat="1" x14ac:dyDescent="0.3">
      <c r="B40" s="11"/>
      <c r="C40" s="15" t="s">
        <v>129</v>
      </c>
      <c r="D40" s="19">
        <v>0.3</v>
      </c>
      <c r="E40" s="29" t="s">
        <v>66</v>
      </c>
      <c r="F40" s="29">
        <v>0.3</v>
      </c>
      <c r="G40" s="12"/>
      <c r="I40" s="11"/>
      <c r="J40" s="15"/>
      <c r="K40" s="15"/>
      <c r="L40" s="15"/>
      <c r="M40" s="15"/>
      <c r="N40" s="15"/>
      <c r="O40" s="15"/>
      <c r="P40" s="15"/>
      <c r="Q40" s="15"/>
      <c r="R40" s="15"/>
      <c r="S40" s="15"/>
      <c r="T40" s="15"/>
      <c r="U40" s="15"/>
      <c r="V40" s="12"/>
    </row>
    <row r="41" spans="2:22" s="2" customFormat="1" ht="16" x14ac:dyDescent="0.4">
      <c r="B41" s="11"/>
      <c r="C41" s="15" t="s">
        <v>224</v>
      </c>
      <c r="D41" s="19">
        <v>20</v>
      </c>
      <c r="E41" s="29" t="s">
        <v>71</v>
      </c>
      <c r="F41" s="29">
        <v>20</v>
      </c>
      <c r="G41" s="12"/>
      <c r="I41" s="11"/>
      <c r="J41" s="15"/>
      <c r="K41" s="15"/>
      <c r="L41" s="15"/>
      <c r="M41" s="15"/>
      <c r="N41" s="15"/>
      <c r="O41" s="15"/>
      <c r="P41" s="15"/>
      <c r="Q41" s="15"/>
      <c r="R41" s="15"/>
      <c r="S41" s="15"/>
      <c r="T41" s="15"/>
      <c r="U41" s="15"/>
      <c r="V41" s="12"/>
    </row>
    <row r="42" spans="2:22" s="2" customFormat="1" ht="16" x14ac:dyDescent="0.4">
      <c r="B42" s="11"/>
      <c r="C42" s="15" t="s">
        <v>223</v>
      </c>
      <c r="D42" s="19">
        <v>70</v>
      </c>
      <c r="E42" s="29" t="s">
        <v>72</v>
      </c>
      <c r="F42" s="29">
        <v>70</v>
      </c>
      <c r="G42" s="12"/>
      <c r="I42" s="11"/>
      <c r="J42" s="15"/>
      <c r="K42" s="15"/>
      <c r="L42" s="15"/>
      <c r="M42" s="15"/>
      <c r="N42" s="15"/>
      <c r="O42" s="15"/>
      <c r="P42" s="15"/>
      <c r="Q42" s="15"/>
      <c r="R42" s="15"/>
      <c r="S42" s="15"/>
      <c r="T42" s="15"/>
      <c r="U42" s="15"/>
      <c r="V42" s="12"/>
    </row>
    <row r="43" spans="2:22" s="2" customFormat="1" x14ac:dyDescent="0.3">
      <c r="B43" s="11"/>
      <c r="C43" s="47"/>
      <c r="D43" s="47"/>
      <c r="E43" s="47"/>
      <c r="F43" s="47"/>
      <c r="G43" s="12"/>
      <c r="I43" s="11"/>
      <c r="J43" s="15"/>
      <c r="K43" s="15"/>
      <c r="L43" s="15"/>
      <c r="M43" s="15"/>
      <c r="N43" s="15"/>
      <c r="O43" s="15"/>
      <c r="P43" s="15"/>
      <c r="Q43" s="15"/>
      <c r="R43" s="15"/>
      <c r="S43" s="15"/>
      <c r="T43" s="15"/>
      <c r="U43" s="15"/>
      <c r="V43" s="12"/>
    </row>
    <row r="44" spans="2:22" s="2" customFormat="1" x14ac:dyDescent="0.3">
      <c r="B44" s="11"/>
      <c r="C44" s="17" t="s">
        <v>237</v>
      </c>
      <c r="D44" s="17"/>
      <c r="E44" s="17" t="s">
        <v>32</v>
      </c>
      <c r="F44" s="17" t="s">
        <v>77</v>
      </c>
      <c r="G44" s="12"/>
      <c r="I44" s="11"/>
      <c r="J44" s="15"/>
      <c r="K44" s="15"/>
      <c r="L44" s="15"/>
      <c r="M44" s="15"/>
      <c r="N44" s="15"/>
      <c r="O44" s="15"/>
      <c r="P44" s="15"/>
      <c r="Q44" s="15"/>
      <c r="R44" s="15"/>
      <c r="S44" s="15"/>
      <c r="T44" s="15"/>
      <c r="U44" s="15"/>
      <c r="V44" s="12"/>
    </row>
    <row r="45" spans="2:22" s="2" customFormat="1" ht="16" x14ac:dyDescent="0.4">
      <c r="B45" s="11"/>
      <c r="C45" s="15" t="s">
        <v>222</v>
      </c>
      <c r="D45" s="19">
        <v>45</v>
      </c>
      <c r="E45" s="47" t="s">
        <v>239</v>
      </c>
      <c r="F45" s="29">
        <v>45</v>
      </c>
      <c r="G45" s="12"/>
      <c r="I45" s="11"/>
      <c r="J45" s="15"/>
      <c r="K45" s="15"/>
      <c r="L45" s="15"/>
      <c r="M45" s="15"/>
      <c r="N45" s="15"/>
      <c r="O45" s="15"/>
      <c r="P45" s="15"/>
      <c r="Q45" s="15"/>
      <c r="R45" s="15"/>
      <c r="S45" s="15"/>
      <c r="T45" s="15"/>
      <c r="U45" s="15"/>
      <c r="V45" s="12"/>
    </row>
    <row r="46" spans="2:22" s="2" customFormat="1" ht="16" x14ac:dyDescent="0.4">
      <c r="B46" s="11"/>
      <c r="C46" s="15" t="s">
        <v>243</v>
      </c>
      <c r="D46" s="19">
        <v>1</v>
      </c>
      <c r="E46" s="47" t="s">
        <v>238</v>
      </c>
      <c r="F46" s="47">
        <v>1</v>
      </c>
      <c r="G46" s="12"/>
      <c r="I46" s="11"/>
      <c r="J46" s="15"/>
      <c r="K46" s="15"/>
      <c r="L46" s="15"/>
      <c r="M46" s="15"/>
      <c r="N46" s="15"/>
      <c r="O46" s="15"/>
      <c r="P46" s="15"/>
      <c r="Q46" s="15"/>
      <c r="R46" s="15"/>
      <c r="S46" s="15"/>
      <c r="T46" s="15"/>
      <c r="U46" s="15"/>
      <c r="V46" s="12"/>
    </row>
    <row r="47" spans="2:22" s="2" customFormat="1" ht="16" x14ac:dyDescent="0.4">
      <c r="B47" s="11"/>
      <c r="C47" s="15" t="s">
        <v>246</v>
      </c>
      <c r="D47" s="44">
        <v>12</v>
      </c>
      <c r="E47" s="47"/>
      <c r="F47" s="47"/>
      <c r="G47" s="12"/>
      <c r="I47" s="11"/>
      <c r="J47" s="15"/>
      <c r="K47" s="15"/>
      <c r="L47" s="15"/>
      <c r="M47" s="15"/>
      <c r="N47" s="15"/>
      <c r="O47" s="15"/>
      <c r="P47" s="15"/>
      <c r="Q47" s="15"/>
      <c r="R47" s="15"/>
      <c r="S47" s="15"/>
      <c r="T47" s="15"/>
      <c r="U47" s="15"/>
      <c r="V47" s="12"/>
    </row>
    <row r="48" spans="2:22" s="2" customFormat="1" ht="16" x14ac:dyDescent="0.4">
      <c r="B48" s="11"/>
      <c r="C48" s="15" t="s">
        <v>247</v>
      </c>
      <c r="D48" s="44">
        <v>30</v>
      </c>
      <c r="E48" s="47"/>
      <c r="F48" s="47"/>
      <c r="G48" s="12"/>
      <c r="I48" s="11"/>
      <c r="J48" s="15"/>
      <c r="K48" s="15"/>
      <c r="L48" s="15"/>
      <c r="M48" s="15"/>
      <c r="N48" s="15"/>
      <c r="O48" s="15"/>
      <c r="P48" s="15"/>
      <c r="Q48" s="15"/>
      <c r="R48" s="15"/>
      <c r="S48" s="15"/>
      <c r="T48" s="15"/>
      <c r="U48" s="15"/>
      <c r="V48" s="12"/>
    </row>
    <row r="49" spans="2:22" s="2" customFormat="1" x14ac:dyDescent="0.3">
      <c r="B49" s="11"/>
      <c r="C49" s="15"/>
      <c r="D49" s="22"/>
      <c r="E49" s="22"/>
      <c r="F49" s="22"/>
      <c r="G49" s="12"/>
      <c r="I49" s="11"/>
      <c r="J49" s="15"/>
      <c r="K49" s="15"/>
      <c r="L49" s="15"/>
      <c r="M49" s="15"/>
      <c r="N49" s="15"/>
      <c r="O49" s="15"/>
      <c r="P49" s="15"/>
      <c r="Q49" s="15"/>
      <c r="R49" s="15"/>
      <c r="S49" s="15"/>
      <c r="T49" s="15"/>
      <c r="U49" s="15"/>
      <c r="V49" s="12"/>
    </row>
    <row r="50" spans="2:22" s="2" customFormat="1" x14ac:dyDescent="0.3">
      <c r="B50" s="11"/>
      <c r="C50" s="17" t="s">
        <v>30</v>
      </c>
      <c r="D50" s="17"/>
      <c r="E50" s="17" t="s">
        <v>32</v>
      </c>
      <c r="F50" s="17" t="s">
        <v>77</v>
      </c>
      <c r="G50" s="12"/>
      <c r="I50" s="11"/>
      <c r="J50" s="15"/>
      <c r="K50" s="15"/>
      <c r="L50" s="15"/>
      <c r="M50" s="15"/>
      <c r="N50" s="15"/>
      <c r="O50" s="15"/>
      <c r="P50" s="15"/>
      <c r="Q50" s="15"/>
      <c r="R50" s="15"/>
      <c r="S50" s="15"/>
      <c r="T50" s="15"/>
      <c r="U50" s="15"/>
      <c r="V50" s="12"/>
    </row>
    <row r="51" spans="2:22" s="2" customFormat="1" x14ac:dyDescent="0.3">
      <c r="B51" s="11"/>
      <c r="C51" s="15" t="s">
        <v>130</v>
      </c>
      <c r="D51" s="19">
        <v>0.5</v>
      </c>
      <c r="E51" s="29" t="s">
        <v>62</v>
      </c>
      <c r="F51" s="29">
        <v>0.3</v>
      </c>
      <c r="G51" s="12"/>
      <c r="I51" s="11"/>
      <c r="J51" s="15"/>
      <c r="K51" s="15"/>
      <c r="L51" s="15"/>
      <c r="M51" s="15"/>
      <c r="N51" s="15"/>
      <c r="O51" s="15"/>
      <c r="P51" s="15"/>
      <c r="Q51" s="15"/>
      <c r="R51" s="15"/>
      <c r="S51" s="15"/>
      <c r="T51" s="15"/>
      <c r="U51" s="15"/>
      <c r="V51" s="12"/>
    </row>
    <row r="52" spans="2:22" s="2" customFormat="1" x14ac:dyDescent="0.3">
      <c r="B52" s="11"/>
      <c r="C52" s="15" t="s">
        <v>131</v>
      </c>
      <c r="D52" s="19">
        <v>3.39</v>
      </c>
      <c r="E52" s="47" t="s">
        <v>63</v>
      </c>
      <c r="F52" s="22">
        <f>Cálculos!CI10</f>
        <v>3.3879746972417744</v>
      </c>
      <c r="G52" s="12"/>
      <c r="I52" s="11"/>
      <c r="J52" s="15"/>
      <c r="K52" s="15"/>
      <c r="L52" s="15"/>
      <c r="M52" s="15"/>
      <c r="N52" s="15"/>
      <c r="O52" s="15"/>
      <c r="P52" s="15"/>
      <c r="Q52" s="15"/>
      <c r="R52" s="15"/>
      <c r="S52" s="15"/>
      <c r="T52" s="15"/>
      <c r="U52" s="15"/>
      <c r="V52" s="12"/>
    </row>
    <row r="53" spans="2:22" s="2" customFormat="1" x14ac:dyDescent="0.3">
      <c r="B53" s="11"/>
      <c r="C53" s="32"/>
      <c r="D53" s="32"/>
      <c r="E53" s="32"/>
      <c r="F53" s="32"/>
      <c r="G53" s="12"/>
      <c r="I53" s="11"/>
      <c r="J53" s="15"/>
      <c r="K53" s="15"/>
      <c r="L53" s="15"/>
      <c r="M53" s="15"/>
      <c r="N53" s="15"/>
      <c r="O53" s="15"/>
      <c r="P53" s="15"/>
      <c r="Q53" s="15"/>
      <c r="R53" s="15"/>
      <c r="S53" s="15"/>
      <c r="T53" s="15"/>
      <c r="U53" s="15"/>
      <c r="V53" s="12"/>
    </row>
    <row r="54" spans="2:22" s="2" customFormat="1" x14ac:dyDescent="0.3">
      <c r="B54" s="11"/>
      <c r="C54" s="119" t="s">
        <v>265</v>
      </c>
      <c r="D54" s="119"/>
      <c r="E54" s="119" t="s">
        <v>266</v>
      </c>
      <c r="F54" s="119" t="s">
        <v>77</v>
      </c>
      <c r="G54" s="12"/>
      <c r="I54" s="11"/>
      <c r="J54" s="15"/>
      <c r="K54" s="15"/>
      <c r="L54" s="15"/>
      <c r="M54" s="15"/>
      <c r="N54" s="15"/>
      <c r="O54" s="15"/>
      <c r="P54" s="15"/>
      <c r="Q54" s="15"/>
      <c r="R54" s="15"/>
      <c r="S54" s="15"/>
      <c r="T54" s="15"/>
      <c r="U54" s="15"/>
      <c r="V54" s="12"/>
    </row>
    <row r="55" spans="2:22" s="2" customFormat="1" ht="16" x14ac:dyDescent="0.4">
      <c r="B55" s="11"/>
      <c r="C55" s="32" t="s">
        <v>267</v>
      </c>
      <c r="D55" s="148">
        <v>3</v>
      </c>
      <c r="E55" s="159">
        <f>3*AVERAGE(Observaciones!$H$371:$H$735)</f>
        <v>2.9549364071544844</v>
      </c>
      <c r="F55" s="160" t="s">
        <v>268</v>
      </c>
      <c r="G55" s="12"/>
      <c r="I55" s="11"/>
      <c r="J55" s="15"/>
      <c r="K55" s="15"/>
      <c r="L55" s="15"/>
      <c r="M55" s="15"/>
      <c r="N55" s="15"/>
      <c r="O55" s="15"/>
      <c r="P55" s="15"/>
      <c r="Q55" s="15"/>
      <c r="R55" s="15"/>
      <c r="S55" s="15"/>
      <c r="T55" s="15"/>
      <c r="U55" s="15"/>
      <c r="V55" s="12"/>
    </row>
    <row r="56" spans="2:22" s="2" customFormat="1" ht="16" x14ac:dyDescent="0.4">
      <c r="B56" s="11"/>
      <c r="C56" s="32" t="s">
        <v>269</v>
      </c>
      <c r="D56" s="148">
        <v>0.215</v>
      </c>
      <c r="E56" s="159">
        <f>_xlfn.PERCENTILE.INC(Observaciones!$H$371:$H$735,0.1)</f>
        <v>0.21575323471550362</v>
      </c>
      <c r="F56" s="160" t="s">
        <v>270</v>
      </c>
      <c r="G56" s="12"/>
      <c r="I56" s="11"/>
      <c r="J56" s="15"/>
      <c r="K56" s="15">
        <f>E63</f>
        <v>60</v>
      </c>
      <c r="L56" s="15">
        <v>0</v>
      </c>
      <c r="M56" s="15"/>
      <c r="N56" s="15"/>
      <c r="O56" s="15"/>
      <c r="P56" s="15"/>
      <c r="Q56" s="15"/>
      <c r="R56" s="15"/>
      <c r="S56" s="15"/>
      <c r="T56" s="15"/>
      <c r="U56" s="15"/>
      <c r="V56" s="12"/>
    </row>
    <row r="57" spans="2:22" s="2" customFormat="1" ht="16" x14ac:dyDescent="0.4">
      <c r="B57" s="11"/>
      <c r="C57" s="32" t="s">
        <v>271</v>
      </c>
      <c r="D57" s="148">
        <v>0.01</v>
      </c>
      <c r="E57" s="159">
        <f>_xlfn.PERCENTILE.INC(Cálculos!N$372:N$736,0.95)</f>
        <v>2.7662246335364737E-2</v>
      </c>
      <c r="F57" s="160" t="s">
        <v>338</v>
      </c>
      <c r="G57" s="12"/>
      <c r="I57" s="11"/>
      <c r="J57" s="15"/>
      <c r="K57" s="15">
        <f>E63</f>
        <v>60</v>
      </c>
      <c r="L57" s="15">
        <f>MAX(MAX(Observaciones!H:H),MAX(Cálculos!L:L))</f>
        <v>12.04311461885187</v>
      </c>
      <c r="M57" s="15"/>
      <c r="N57" s="15"/>
      <c r="O57" s="15"/>
      <c r="P57" s="15"/>
      <c r="Q57" s="15"/>
      <c r="R57" s="15"/>
      <c r="S57" s="15"/>
      <c r="T57" s="15"/>
      <c r="U57" s="15"/>
      <c r="V57" s="12"/>
    </row>
    <row r="58" spans="2:22" s="2" customFormat="1" ht="16" x14ac:dyDescent="0.4">
      <c r="B58" s="11"/>
      <c r="C58" s="32" t="s">
        <v>272</v>
      </c>
      <c r="D58" s="148">
        <v>1.5E-3</v>
      </c>
      <c r="E58" s="159">
        <f>0.5*AVERAGE(Cálculos!N$372:N$736)</f>
        <v>3.6300511584865698E-3</v>
      </c>
      <c r="F58" s="160" t="s">
        <v>273</v>
      </c>
      <c r="G58" s="12"/>
      <c r="I58" s="11"/>
      <c r="J58" s="15"/>
      <c r="K58" s="15"/>
      <c r="L58" s="15"/>
      <c r="M58" s="15"/>
      <c r="N58" s="15"/>
      <c r="O58" s="15"/>
      <c r="P58" s="15"/>
      <c r="Q58" s="15"/>
      <c r="R58" s="15"/>
      <c r="S58" s="15"/>
      <c r="T58" s="15"/>
      <c r="U58" s="15"/>
      <c r="V58" s="12"/>
    </row>
    <row r="59" spans="2:22" s="2" customFormat="1" ht="14.5" thickBot="1" x14ac:dyDescent="0.35">
      <c r="B59" s="11"/>
      <c r="C59" s="34"/>
      <c r="D59" s="139"/>
      <c r="E59" s="139"/>
      <c r="F59" s="139"/>
      <c r="G59" s="12"/>
      <c r="I59" s="11"/>
      <c r="J59" s="15"/>
      <c r="K59" s="15"/>
      <c r="L59" s="15"/>
      <c r="M59" s="15"/>
      <c r="N59" s="15"/>
      <c r="O59" s="15"/>
      <c r="P59" s="15"/>
      <c r="Q59" s="15"/>
      <c r="R59" s="15"/>
      <c r="S59" s="15"/>
      <c r="T59" s="15"/>
      <c r="U59" s="15"/>
      <c r="V59" s="12"/>
    </row>
    <row r="60" spans="2:22" s="2" customFormat="1" ht="25.5" thickBot="1" x14ac:dyDescent="0.55000000000000004">
      <c r="B60" s="11"/>
      <c r="C60" s="195" t="s">
        <v>120</v>
      </c>
      <c r="D60" s="196"/>
      <c r="E60" s="196"/>
      <c r="F60" s="197"/>
      <c r="G60" s="12"/>
      <c r="I60" s="11"/>
      <c r="J60" s="15"/>
      <c r="K60" s="15"/>
      <c r="L60" s="15"/>
      <c r="M60" s="15"/>
      <c r="N60" s="15"/>
      <c r="O60" s="15"/>
      <c r="P60" s="15"/>
      <c r="Q60" s="15"/>
      <c r="R60" s="15"/>
      <c r="S60" s="15"/>
      <c r="T60" s="15"/>
      <c r="U60" s="15"/>
      <c r="V60" s="12"/>
    </row>
    <row r="61" spans="2:22" s="2" customFormat="1" x14ac:dyDescent="0.3">
      <c r="B61" s="11"/>
      <c r="C61" s="15"/>
      <c r="D61" s="16"/>
      <c r="E61" s="16"/>
      <c r="F61" s="16"/>
      <c r="G61" s="12"/>
      <c r="I61" s="11"/>
      <c r="J61" s="15"/>
      <c r="K61" s="15"/>
      <c r="L61" s="15"/>
      <c r="M61" s="15"/>
      <c r="N61" s="15"/>
      <c r="O61" s="15"/>
      <c r="P61" s="15"/>
      <c r="Q61" s="15"/>
      <c r="R61" s="15"/>
      <c r="S61" s="15"/>
      <c r="T61" s="15"/>
      <c r="U61" s="15"/>
      <c r="V61" s="12"/>
    </row>
    <row r="62" spans="2:22" s="2" customFormat="1" x14ac:dyDescent="0.3">
      <c r="B62" s="11"/>
      <c r="C62" s="17" t="s">
        <v>100</v>
      </c>
      <c r="D62" s="18" t="s">
        <v>46</v>
      </c>
      <c r="E62" s="18" t="s">
        <v>50</v>
      </c>
      <c r="F62" s="18" t="s">
        <v>49</v>
      </c>
      <c r="G62" s="12"/>
      <c r="I62" s="11"/>
      <c r="J62" s="15"/>
      <c r="K62" s="15"/>
      <c r="L62" s="15"/>
      <c r="M62" s="15"/>
      <c r="N62" s="15"/>
      <c r="O62" s="15"/>
      <c r="P62" s="15"/>
      <c r="Q62" s="15"/>
      <c r="R62" s="15"/>
      <c r="S62" s="15"/>
      <c r="T62" s="15"/>
      <c r="U62" s="15"/>
      <c r="V62" s="12"/>
    </row>
    <row r="63" spans="2:22" s="2" customFormat="1" x14ac:dyDescent="0.3">
      <c r="B63" s="11"/>
      <c r="C63" s="15" t="s">
        <v>99</v>
      </c>
      <c r="D63" s="16"/>
      <c r="E63" s="19">
        <v>60</v>
      </c>
      <c r="F63" s="16"/>
      <c r="G63" s="12"/>
      <c r="I63" s="11"/>
      <c r="J63" s="15"/>
      <c r="K63" s="15"/>
      <c r="L63" s="15"/>
      <c r="M63" s="15"/>
      <c r="N63" s="15"/>
      <c r="O63" s="15"/>
      <c r="P63" s="15"/>
      <c r="Q63" s="15"/>
      <c r="R63" s="15"/>
      <c r="S63" s="15"/>
      <c r="T63" s="15"/>
      <c r="U63" s="15"/>
      <c r="V63" s="12"/>
    </row>
    <row r="64" spans="2:22" s="2" customFormat="1" x14ac:dyDescent="0.3">
      <c r="B64" s="11"/>
      <c r="C64" s="140" t="s">
        <v>42</v>
      </c>
      <c r="D64" s="21">
        <f>1-SUM(Evaluación!H:H)/SUM(Evaluación!I:I)</f>
        <v>0.90398677190735621</v>
      </c>
      <c r="E64" s="19">
        <v>0.5</v>
      </c>
      <c r="F64" s="23" t="str">
        <f>IF(D64&gt;=E64,"SI","NO")</f>
        <v>SI</v>
      </c>
      <c r="G64" s="12"/>
      <c r="I64" s="11"/>
      <c r="J64" s="15"/>
      <c r="K64" s="15"/>
      <c r="L64" s="15"/>
      <c r="M64" s="15"/>
      <c r="N64" s="15"/>
      <c r="O64" s="15"/>
      <c r="P64" s="15"/>
      <c r="Q64" s="15"/>
      <c r="R64" s="15"/>
      <c r="S64" s="15"/>
      <c r="T64" s="15"/>
      <c r="U64" s="15"/>
      <c r="V64" s="12"/>
    </row>
    <row r="65" spans="2:22" s="2" customFormat="1" x14ac:dyDescent="0.3">
      <c r="B65" s="11"/>
      <c r="C65" s="15" t="s">
        <v>132</v>
      </c>
      <c r="D65" s="20">
        <f>SQRT(SUM(Evaluación!H:H)/COUNT(Evaluación!C:C))</f>
        <v>0.27031438423788284</v>
      </c>
      <c r="E65" s="19">
        <v>0.4</v>
      </c>
      <c r="F65" s="23" t="str">
        <f>IF(D65&lt;=E65,"SI","NO")</f>
        <v>SI</v>
      </c>
      <c r="G65" s="12"/>
      <c r="I65" s="11"/>
      <c r="J65" s="15"/>
      <c r="K65" s="15"/>
      <c r="L65" s="15"/>
      <c r="M65" s="15"/>
      <c r="N65" s="15"/>
      <c r="O65" s="15"/>
      <c r="P65" s="15"/>
      <c r="Q65" s="15"/>
      <c r="R65" s="15"/>
      <c r="S65" s="15"/>
      <c r="T65" s="15"/>
      <c r="U65" s="15"/>
      <c r="V65" s="12"/>
    </row>
    <row r="66" spans="2:22" s="2" customFormat="1" x14ac:dyDescent="0.3">
      <c r="B66" s="11"/>
      <c r="C66" s="140" t="s">
        <v>43</v>
      </c>
      <c r="D66" s="21">
        <f>SQRT(SUM(Evaluación!H:H))/SQRT(SUM(Evaluación!I:I))</f>
        <v>0.30986001370400118</v>
      </c>
      <c r="E66" s="19">
        <v>0.7</v>
      </c>
      <c r="F66" s="23" t="str">
        <f>IF(D66&lt;=E66,"SI","NO")</f>
        <v>SI</v>
      </c>
      <c r="G66" s="12"/>
      <c r="I66" s="11"/>
      <c r="J66" s="15"/>
      <c r="K66" s="15"/>
      <c r="L66" s="15"/>
      <c r="M66" s="15"/>
      <c r="N66" s="15"/>
      <c r="O66" s="15"/>
      <c r="P66" s="15"/>
      <c r="Q66" s="15"/>
      <c r="R66" s="15"/>
      <c r="S66" s="15"/>
      <c r="T66" s="15"/>
      <c r="U66" s="15"/>
      <c r="V66" s="12"/>
    </row>
    <row r="67" spans="2:22" s="2" customFormat="1" x14ac:dyDescent="0.3">
      <c r="B67" s="11"/>
      <c r="C67" s="140" t="s">
        <v>133</v>
      </c>
      <c r="D67" s="24">
        <f>SUM(Evaluación!F:F)/SUM(Evaluación!D:D)</f>
        <v>-1.1381747069524962E-2</v>
      </c>
      <c r="E67" s="87">
        <v>0.25</v>
      </c>
      <c r="F67" s="23" t="str">
        <f>IF(ABS(D67)&lt;=ABS(E67),"SI","NO")</f>
        <v>SI</v>
      </c>
      <c r="G67" s="12"/>
      <c r="I67" s="11"/>
      <c r="J67" s="15"/>
      <c r="K67" s="15"/>
      <c r="L67" s="15"/>
      <c r="M67" s="15"/>
      <c r="N67" s="15"/>
      <c r="O67" s="15"/>
      <c r="P67" s="15"/>
      <c r="Q67" s="15"/>
      <c r="R67" s="15"/>
      <c r="S67" s="15"/>
      <c r="T67" s="15"/>
      <c r="U67" s="15"/>
      <c r="V67" s="12"/>
    </row>
    <row r="68" spans="2:22" s="2" customFormat="1" x14ac:dyDescent="0.3">
      <c r="B68" s="11"/>
      <c r="C68" s="140" t="s">
        <v>44</v>
      </c>
      <c r="D68" s="21">
        <f>1-SQRT((SUM(Evaluación!L:L)/SQRT(SUM(Evaluación!I:I)*SUM(Evaluación!K:K))-1)^2+(STDEV(Evaluación!E:E)/STDEV(Evaluación!D:D)-1)^2+(AVERAGE(Evaluación!E:E)/AVERAGE(Evaluación!D:D)-1)^2)</f>
        <v>0.74458566401525439</v>
      </c>
      <c r="E68" s="19">
        <v>0.5</v>
      </c>
      <c r="F68" s="23" t="str">
        <f>IF(D68&gt;=E68,"SI","NO")</f>
        <v>SI</v>
      </c>
      <c r="G68" s="12"/>
      <c r="I68" s="11"/>
      <c r="J68" s="15"/>
      <c r="K68" s="15"/>
      <c r="L68" s="15"/>
      <c r="M68" s="15"/>
      <c r="N68" s="15"/>
      <c r="O68" s="15"/>
      <c r="P68" s="15"/>
      <c r="Q68" s="15"/>
      <c r="R68" s="15"/>
      <c r="S68" s="15"/>
      <c r="T68" s="15"/>
      <c r="U68" s="15"/>
      <c r="V68" s="12"/>
    </row>
    <row r="69" spans="2:22" s="2" customFormat="1" x14ac:dyDescent="0.3">
      <c r="B69" s="11"/>
      <c r="C69" s="140" t="s">
        <v>45</v>
      </c>
      <c r="D69" s="20">
        <f>SQRT((D64-1)^2+D65^2+D66^2+D67^2+(D68-1)^2)</f>
        <v>0.49362704705091148</v>
      </c>
      <c r="E69" s="100">
        <f>SQRT((E64-1)^2+E65^2+E66^2+E67^2+(E68-1)^2)</f>
        <v>1.1011357772772621</v>
      </c>
      <c r="F69" s="23" t="str">
        <f>IF(D69&lt;=E69,"SI","NO")</f>
        <v>SI</v>
      </c>
      <c r="G69" s="12"/>
      <c r="I69" s="11"/>
      <c r="J69" s="15"/>
      <c r="K69" s="15"/>
      <c r="L69" s="15"/>
      <c r="M69" s="15"/>
      <c r="N69" s="15"/>
      <c r="O69" s="15"/>
      <c r="P69" s="15"/>
      <c r="Q69" s="15"/>
      <c r="R69" s="15"/>
      <c r="S69" s="15"/>
      <c r="T69" s="15"/>
      <c r="U69" s="15"/>
      <c r="V69" s="12"/>
    </row>
    <row r="70" spans="2:22" s="2" customFormat="1" ht="14.5" thickBot="1" x14ac:dyDescent="0.35">
      <c r="B70" s="11"/>
      <c r="C70" s="15"/>
      <c r="D70" s="22"/>
      <c r="E70" s="22"/>
      <c r="F70" s="22"/>
      <c r="G70" s="12"/>
      <c r="I70" s="11"/>
      <c r="J70" s="15"/>
      <c r="K70" s="15"/>
      <c r="L70" s="15"/>
      <c r="M70" s="15"/>
      <c r="N70" s="15"/>
      <c r="O70" s="15"/>
      <c r="P70" s="15"/>
      <c r="Q70" s="15"/>
      <c r="R70" s="15"/>
      <c r="S70" s="15"/>
      <c r="T70" s="15"/>
      <c r="U70" s="15"/>
      <c r="V70" s="12"/>
    </row>
    <row r="71" spans="2:22" s="2" customFormat="1" ht="25.5" thickBot="1" x14ac:dyDescent="0.55000000000000004">
      <c r="B71" s="11"/>
      <c r="C71" s="192" t="s">
        <v>122</v>
      </c>
      <c r="D71" s="193"/>
      <c r="E71" s="193"/>
      <c r="F71" s="194"/>
      <c r="G71" s="12"/>
      <c r="I71" s="11"/>
      <c r="J71" s="15"/>
      <c r="K71" s="15"/>
      <c r="L71" s="15"/>
      <c r="M71" s="15"/>
      <c r="N71" s="15"/>
      <c r="O71" s="15"/>
      <c r="P71" s="15"/>
      <c r="Q71" s="15"/>
      <c r="R71" s="15"/>
      <c r="S71" s="15"/>
      <c r="T71" s="15"/>
      <c r="U71" s="15"/>
      <c r="V71" s="12"/>
    </row>
    <row r="72" spans="2:22" s="2" customFormat="1" x14ac:dyDescent="0.3">
      <c r="B72" s="11"/>
      <c r="C72" s="15"/>
      <c r="D72" s="16"/>
      <c r="E72" s="16"/>
      <c r="F72" s="16"/>
      <c r="G72" s="12"/>
      <c r="I72" s="11"/>
      <c r="J72" s="15"/>
      <c r="K72" s="15"/>
      <c r="L72" s="15"/>
      <c r="M72" s="15"/>
      <c r="N72" s="15"/>
      <c r="O72" s="15"/>
      <c r="P72" s="15"/>
      <c r="Q72" s="15"/>
      <c r="R72" s="15"/>
      <c r="S72" s="15"/>
      <c r="T72" s="15"/>
      <c r="U72" s="15"/>
      <c r="V72" s="12"/>
    </row>
    <row r="73" spans="2:22" s="2" customFormat="1" x14ac:dyDescent="0.3">
      <c r="B73" s="11"/>
      <c r="C73" s="17" t="s">
        <v>100</v>
      </c>
      <c r="D73" s="18" t="s">
        <v>46</v>
      </c>
      <c r="E73" s="18" t="s">
        <v>50</v>
      </c>
      <c r="F73" s="18" t="s">
        <v>49</v>
      </c>
      <c r="G73" s="12"/>
      <c r="I73" s="11"/>
      <c r="J73" s="15"/>
      <c r="K73" s="15"/>
      <c r="L73" s="15"/>
      <c r="M73" s="15"/>
      <c r="N73" s="15"/>
      <c r="O73" s="15"/>
      <c r="P73" s="15"/>
      <c r="Q73" s="15"/>
      <c r="R73" s="15"/>
      <c r="S73" s="15"/>
      <c r="T73" s="15"/>
      <c r="U73" s="15"/>
      <c r="V73" s="12"/>
    </row>
    <row r="74" spans="2:22" s="2" customFormat="1" x14ac:dyDescent="0.3">
      <c r="B74" s="11"/>
      <c r="C74" s="15" t="s">
        <v>99</v>
      </c>
      <c r="D74" s="16"/>
      <c r="E74" s="19">
        <v>60</v>
      </c>
      <c r="F74" s="16"/>
      <c r="G74" s="12"/>
      <c r="I74" s="11"/>
      <c r="J74" s="15"/>
      <c r="K74" s="15"/>
      <c r="L74" s="15"/>
      <c r="M74" s="15"/>
      <c r="N74" s="15"/>
      <c r="O74" s="15"/>
      <c r="P74" s="15"/>
      <c r="Q74" s="15"/>
      <c r="R74" s="15"/>
      <c r="S74" s="15"/>
      <c r="T74" s="15"/>
      <c r="U74" s="15"/>
      <c r="V74" s="12"/>
    </row>
    <row r="75" spans="2:22" s="2" customFormat="1" x14ac:dyDescent="0.3">
      <c r="B75" s="11"/>
      <c r="C75" s="140" t="s">
        <v>42</v>
      </c>
      <c r="D75" s="21">
        <f>1-SUM('Evaluación 2'!H:H)/SUM('Evaluación 2'!I:I)</f>
        <v>0.94105649724207252</v>
      </c>
      <c r="E75" s="19">
        <v>0.5</v>
      </c>
      <c r="F75" s="23" t="str">
        <f>IF(D75&gt;=E75,"SI","NO")</f>
        <v>SI</v>
      </c>
      <c r="G75" s="12"/>
      <c r="I75" s="11"/>
      <c r="J75" s="15"/>
      <c r="K75" s="15"/>
      <c r="L75" s="15"/>
      <c r="M75" s="15"/>
      <c r="N75" s="15"/>
      <c r="O75" s="15"/>
      <c r="P75" s="15"/>
      <c r="Q75" s="15"/>
      <c r="R75" s="15"/>
      <c r="S75" s="15"/>
      <c r="T75" s="15"/>
      <c r="U75" s="15"/>
      <c r="V75" s="12"/>
    </row>
    <row r="76" spans="2:22" s="2" customFormat="1" x14ac:dyDescent="0.3">
      <c r="B76" s="11"/>
      <c r="C76" s="15" t="s">
        <v>132</v>
      </c>
      <c r="D76" s="20">
        <f>SQRT(SUM('Evaluación 2'!H:H)/COUNT('Evaluación 2'!C:C))</f>
        <v>0.17005605400614726</v>
      </c>
      <c r="E76" s="19">
        <v>0.4</v>
      </c>
      <c r="F76" s="23" t="str">
        <f>IF(D76&lt;=E76,"SI","NO")</f>
        <v>SI</v>
      </c>
      <c r="G76" s="12"/>
      <c r="I76" s="11"/>
      <c r="J76" s="15"/>
      <c r="K76" s="15"/>
      <c r="L76" s="15"/>
      <c r="M76" s="15"/>
      <c r="N76" s="15"/>
      <c r="O76" s="15"/>
      <c r="P76" s="15"/>
      <c r="Q76" s="15"/>
      <c r="R76" s="15"/>
      <c r="S76" s="15"/>
      <c r="T76" s="15"/>
      <c r="U76" s="15"/>
      <c r="V76" s="12"/>
    </row>
    <row r="77" spans="2:22" s="2" customFormat="1" x14ac:dyDescent="0.3">
      <c r="B77" s="11"/>
      <c r="C77" s="140" t="s">
        <v>43</v>
      </c>
      <c r="D77" s="21">
        <f>SQRT(SUM('Evaluación 2'!H:H))/SQRT(SUM('Evaluación 2'!I:I))</f>
        <v>0.24278283044302681</v>
      </c>
      <c r="E77" s="19">
        <v>0.7</v>
      </c>
      <c r="F77" s="23" t="str">
        <f>IF(D77&lt;=E77,"SI","NO")</f>
        <v>SI</v>
      </c>
      <c r="G77" s="12"/>
      <c r="I77" s="11"/>
      <c r="J77" s="15"/>
      <c r="K77" s="15"/>
      <c r="L77" s="15"/>
      <c r="M77" s="15"/>
      <c r="N77" s="15"/>
      <c r="O77" s="15"/>
      <c r="P77" s="15"/>
      <c r="Q77" s="15"/>
      <c r="R77" s="15"/>
      <c r="S77" s="15"/>
      <c r="T77" s="15"/>
      <c r="U77" s="15"/>
      <c r="V77" s="12"/>
    </row>
    <row r="78" spans="2:22" s="2" customFormat="1" x14ac:dyDescent="0.3">
      <c r="B78" s="11"/>
      <c r="C78" s="140" t="s">
        <v>133</v>
      </c>
      <c r="D78" s="24">
        <f>SUM('Evaluación 2'!F:F)/SUM('Evaluación 2'!D:D)</f>
        <v>-6.1385832084256409E-2</v>
      </c>
      <c r="E78" s="87">
        <v>0.25</v>
      </c>
      <c r="F78" s="23" t="str">
        <f>IF(ABS(D78)&lt;=ABS(E78),"SI","NO")</f>
        <v>SI</v>
      </c>
      <c r="G78" s="12"/>
      <c r="I78" s="11"/>
      <c r="J78" s="15"/>
      <c r="K78" s="15">
        <f>E74</f>
        <v>60</v>
      </c>
      <c r="L78" s="15">
        <v>0</v>
      </c>
      <c r="M78" s="15"/>
      <c r="N78" s="15"/>
      <c r="O78" s="15"/>
      <c r="P78" s="15"/>
      <c r="Q78" s="15"/>
      <c r="R78" s="15"/>
      <c r="S78" s="15"/>
      <c r="T78" s="15"/>
      <c r="U78" s="15"/>
      <c r="V78" s="12"/>
    </row>
    <row r="79" spans="2:22" s="2" customFormat="1" x14ac:dyDescent="0.3">
      <c r="B79" s="11"/>
      <c r="C79" s="140" t="s">
        <v>44</v>
      </c>
      <c r="D79" s="21">
        <f>1-SQRT((SUM('Evaluación 2'!L:L)/SQRT(SUM('Evaluación 2'!I:I)*SUM('Evaluación 2'!K:K))-1)^2+(STDEV('Evaluación 2'!E:E)/STDEV('Evaluación 2'!D:D)-1)^2+(AVERAGE('Evaluación 2'!E:E)/AVERAGE('Evaluación 2'!D:D)-1)^2)</f>
        <v>0.81828538271259743</v>
      </c>
      <c r="E79" s="19">
        <v>0.5</v>
      </c>
      <c r="F79" s="23" t="str">
        <f>IF(D79&gt;=E79,"SI","NO")</f>
        <v>SI</v>
      </c>
      <c r="G79" s="12"/>
      <c r="I79" s="11"/>
      <c r="J79" s="15"/>
      <c r="K79" s="15">
        <f>E74</f>
        <v>60</v>
      </c>
      <c r="L79" s="15">
        <f>MAX(MAX(Observaciones!I:I),MAX(Cálculos!AR:AR))</f>
        <v>10.731280847179455</v>
      </c>
      <c r="M79" s="15"/>
      <c r="N79" s="15"/>
      <c r="O79" s="15"/>
      <c r="P79" s="15"/>
      <c r="Q79" s="15"/>
      <c r="R79" s="15"/>
      <c r="S79" s="15"/>
      <c r="T79" s="15"/>
      <c r="U79" s="15"/>
      <c r="V79" s="12"/>
    </row>
    <row r="80" spans="2:22" s="2" customFormat="1" x14ac:dyDescent="0.3">
      <c r="B80" s="11"/>
      <c r="C80" s="140" t="s">
        <v>45</v>
      </c>
      <c r="D80" s="20">
        <f>SQRT((D75-1)^2+D76^2+D77^2+D78^2+(D79-1)^2)</f>
        <v>0.35794597818110302</v>
      </c>
      <c r="E80" s="100">
        <f>SQRT((E75-1)^2+E76^2+E77^2+E78^2+(E79-1)^2)</f>
        <v>1.1011357772772621</v>
      </c>
      <c r="F80" s="23" t="str">
        <f>IF(D80&lt;=E80,"SI","NO")</f>
        <v>SI</v>
      </c>
      <c r="G80" s="12"/>
      <c r="I80" s="11"/>
      <c r="J80" s="15"/>
      <c r="K80" s="15"/>
      <c r="L80" s="15"/>
      <c r="M80" s="15"/>
      <c r="N80" s="15"/>
      <c r="O80" s="15"/>
      <c r="P80" s="15"/>
      <c r="Q80" s="15"/>
      <c r="R80" s="15"/>
      <c r="S80" s="15"/>
      <c r="T80" s="15"/>
      <c r="U80" s="15"/>
      <c r="V80" s="12"/>
    </row>
    <row r="81" spans="2:22" s="2" customFormat="1" ht="14.5" thickBot="1" x14ac:dyDescent="0.35">
      <c r="B81" s="33"/>
      <c r="C81" s="34"/>
      <c r="D81" s="34"/>
      <c r="E81" s="34"/>
      <c r="F81" s="34"/>
      <c r="G81" s="35"/>
      <c r="I81" s="33"/>
      <c r="J81" s="34"/>
      <c r="K81" s="34"/>
      <c r="L81" s="34"/>
      <c r="M81" s="34"/>
      <c r="N81" s="34"/>
      <c r="O81" s="34"/>
      <c r="P81" s="34"/>
      <c r="Q81" s="34"/>
      <c r="R81" s="34"/>
      <c r="S81" s="34"/>
      <c r="T81" s="34"/>
      <c r="U81" s="34"/>
      <c r="V81" s="35"/>
    </row>
    <row r="82" spans="2:22" s="2" customFormat="1" x14ac:dyDescent="0.3"/>
    <row r="83" spans="2:22" s="2" customFormat="1" x14ac:dyDescent="0.3"/>
    <row r="84" spans="2:22" s="2" customFormat="1" x14ac:dyDescent="0.3"/>
    <row r="85" spans="2:22" s="2" customFormat="1" x14ac:dyDescent="0.3"/>
    <row r="86" spans="2:22" s="2" customFormat="1" x14ac:dyDescent="0.3"/>
    <row r="87" spans="2:22" x14ac:dyDescent="0.3">
      <c r="C87" s="2"/>
      <c r="D87" s="2"/>
      <c r="E87" s="2"/>
      <c r="F87" s="2"/>
    </row>
    <row r="88" spans="2:22" x14ac:dyDescent="0.3">
      <c r="C88" s="2"/>
      <c r="D88" s="2"/>
      <c r="E88" s="2"/>
      <c r="F88" s="2"/>
    </row>
    <row r="89" spans="2:22" x14ac:dyDescent="0.3">
      <c r="C89" s="2"/>
      <c r="D89" s="2"/>
      <c r="E89" s="2"/>
      <c r="F89" s="2"/>
    </row>
    <row r="90" spans="2:22" x14ac:dyDescent="0.3">
      <c r="C90" s="2"/>
      <c r="D90" s="2"/>
      <c r="E90" s="2"/>
      <c r="F90" s="2"/>
    </row>
    <row r="91" spans="2:22" x14ac:dyDescent="0.3">
      <c r="C91" s="2"/>
      <c r="D91" s="2"/>
      <c r="E91" s="2"/>
      <c r="F91" s="2"/>
    </row>
    <row r="92" spans="2:22" x14ac:dyDescent="0.3">
      <c r="C92" s="2"/>
      <c r="D92" s="2"/>
      <c r="E92" s="2"/>
      <c r="F92" s="2"/>
    </row>
    <row r="93" spans="2:22" x14ac:dyDescent="0.3">
      <c r="C93" s="2"/>
      <c r="D93" s="2"/>
      <c r="E93" s="2"/>
      <c r="F93" s="2"/>
    </row>
    <row r="94" spans="2:22" x14ac:dyDescent="0.3">
      <c r="C94" s="2"/>
      <c r="D94" s="2"/>
      <c r="E94" s="2"/>
      <c r="F94" s="2"/>
    </row>
    <row r="95" spans="2:22" x14ac:dyDescent="0.3">
      <c r="C95" s="2"/>
      <c r="D95" s="2"/>
      <c r="E95" s="2"/>
      <c r="F95" s="2"/>
    </row>
    <row r="96" spans="2:22" x14ac:dyDescent="0.3">
      <c r="C96" s="2"/>
      <c r="D96" s="2"/>
      <c r="E96" s="2"/>
      <c r="F96" s="2"/>
    </row>
    <row r="97" spans="3:6" x14ac:dyDescent="0.3">
      <c r="C97" s="2"/>
      <c r="D97" s="2"/>
      <c r="E97" s="2"/>
      <c r="F97" s="2"/>
    </row>
    <row r="98" spans="3:6" x14ac:dyDescent="0.3">
      <c r="C98" s="2"/>
      <c r="D98" s="2"/>
      <c r="E98" s="2"/>
      <c r="F98" s="2"/>
    </row>
    <row r="99" spans="3:6" x14ac:dyDescent="0.3">
      <c r="C99" s="2"/>
      <c r="D99" s="2"/>
      <c r="E99" s="2"/>
      <c r="F99" s="2"/>
    </row>
    <row r="100" spans="3:6" x14ac:dyDescent="0.3">
      <c r="C100" s="2"/>
      <c r="D100" s="2"/>
      <c r="E100" s="2"/>
      <c r="F100" s="2"/>
    </row>
    <row r="101" spans="3:6" x14ac:dyDescent="0.3">
      <c r="C101" s="2"/>
      <c r="D101" s="2"/>
      <c r="E101" s="2"/>
      <c r="F101" s="2"/>
    </row>
    <row r="102" spans="3:6" x14ac:dyDescent="0.3">
      <c r="C102" s="2"/>
      <c r="D102" s="2"/>
      <c r="E102" s="2"/>
      <c r="F102" s="2"/>
    </row>
    <row r="103" spans="3:6" x14ac:dyDescent="0.3">
      <c r="C103" s="2"/>
      <c r="D103" s="2"/>
      <c r="E103" s="2"/>
      <c r="F103" s="2"/>
    </row>
    <row r="104" spans="3:6" x14ac:dyDescent="0.3">
      <c r="C104" s="2"/>
      <c r="D104" s="2"/>
      <c r="E104" s="2"/>
      <c r="F104" s="2"/>
    </row>
    <row r="105" spans="3:6" x14ac:dyDescent="0.3">
      <c r="C105" s="2"/>
      <c r="D105" s="2"/>
      <c r="E105" s="2"/>
      <c r="F105" s="2"/>
    </row>
    <row r="106" spans="3:6" x14ac:dyDescent="0.3">
      <c r="C106" s="2"/>
      <c r="D106" s="2"/>
      <c r="E106" s="2"/>
      <c r="F106" s="2"/>
    </row>
    <row r="107" spans="3:6" x14ac:dyDescent="0.3">
      <c r="C107" s="2"/>
      <c r="D107" s="2"/>
      <c r="E107" s="2"/>
      <c r="F107" s="2"/>
    </row>
    <row r="108" spans="3:6" x14ac:dyDescent="0.3">
      <c r="C108" s="2"/>
      <c r="D108" s="2"/>
      <c r="E108" s="2"/>
      <c r="F108" s="2"/>
    </row>
  </sheetData>
  <sheetProtection sheet="1" objects="1" scenarios="1"/>
  <mergeCells count="23">
    <mergeCell ref="R19:T19"/>
    <mergeCell ref="T4:T5"/>
    <mergeCell ref="J4:J5"/>
    <mergeCell ref="K4:K5"/>
    <mergeCell ref="L4:M4"/>
    <mergeCell ref="J12:J14"/>
    <mergeCell ref="N4:N5"/>
    <mergeCell ref="C71:F71"/>
    <mergeCell ref="C60:F60"/>
    <mergeCell ref="R20:R21"/>
    <mergeCell ref="S20:S21"/>
    <mergeCell ref="J3:P3"/>
    <mergeCell ref="S4:S5"/>
    <mergeCell ref="J6:J8"/>
    <mergeCell ref="O4:O5"/>
    <mergeCell ref="R4:R5"/>
    <mergeCell ref="P4:P5"/>
    <mergeCell ref="R3:U3"/>
    <mergeCell ref="J9:J11"/>
    <mergeCell ref="C3:F3"/>
    <mergeCell ref="T20:T21"/>
    <mergeCell ref="U4:U5"/>
    <mergeCell ref="J15:J17"/>
  </mergeCells>
  <conditionalFormatting sqref="F64:F69">
    <cfRule type="containsText" dxfId="69" priority="11" operator="containsText" text="SI">
      <formula>NOT(ISERROR(SEARCH("SI",F64)))</formula>
    </cfRule>
    <cfRule type="containsText" dxfId="68" priority="12" operator="containsText" text="NO">
      <formula>NOT(ISERROR(SEARCH("NO",F64)))</formula>
    </cfRule>
  </conditionalFormatting>
  <conditionalFormatting sqref="D63">
    <cfRule type="containsText" dxfId="67" priority="9" operator="containsText" text="SI">
      <formula>NOT(ISERROR(SEARCH("SI",D63)))</formula>
    </cfRule>
    <cfRule type="containsText" dxfId="66" priority="10" operator="containsText" text="NO">
      <formula>NOT(ISERROR(SEARCH("NO",D63)))</formula>
    </cfRule>
  </conditionalFormatting>
  <conditionalFormatting sqref="F63">
    <cfRule type="containsText" dxfId="65" priority="7" operator="containsText" text="SI">
      <formula>NOT(ISERROR(SEARCH("SI",F63)))</formula>
    </cfRule>
    <cfRule type="containsText" dxfId="64" priority="8" operator="containsText" text="NO">
      <formula>NOT(ISERROR(SEARCH("NO",F63)))</formula>
    </cfRule>
  </conditionalFormatting>
  <conditionalFormatting sqref="F75:F80">
    <cfRule type="containsText" dxfId="63" priority="5" operator="containsText" text="SI">
      <formula>NOT(ISERROR(SEARCH("SI",F75)))</formula>
    </cfRule>
    <cfRule type="containsText" dxfId="62" priority="6" operator="containsText" text="NO">
      <formula>NOT(ISERROR(SEARCH("NO",F75)))</formula>
    </cfRule>
  </conditionalFormatting>
  <conditionalFormatting sqref="D74">
    <cfRule type="containsText" dxfId="61" priority="3" operator="containsText" text="SI">
      <formula>NOT(ISERROR(SEARCH("SI",D74)))</formula>
    </cfRule>
    <cfRule type="containsText" dxfId="60" priority="4" operator="containsText" text="NO">
      <formula>NOT(ISERROR(SEARCH("NO",D74)))</formula>
    </cfRule>
  </conditionalFormatting>
  <conditionalFormatting sqref="F74">
    <cfRule type="containsText" dxfId="59" priority="1" operator="containsText" text="SI">
      <formula>NOT(ISERROR(SEARCH("SI",F74)))</formula>
    </cfRule>
    <cfRule type="containsText" dxfId="58" priority="2" operator="containsText" text="NO">
      <formula>NOT(ISERROR(SEARCH("NO",F74)))</formula>
    </cfRule>
  </conditionalFormatting>
  <pageMargins left="0.7" right="0.7" top="0.75" bottom="0.75" header="0.3" footer="0.3"/>
  <pageSetup orientation="portrait" r:id="rId1"/>
  <ignoredErrors>
    <ignoredError sqref="E80 E69"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67D7E-D078-4A9C-814A-93B0870DFDA0}">
  <sheetPr codeName="Sheet4"/>
  <dimension ref="A1:BB885"/>
  <sheetViews>
    <sheetView zoomScaleNormal="100" workbookViewId="0">
      <selection activeCell="C3" sqref="C3:I3"/>
    </sheetView>
  </sheetViews>
  <sheetFormatPr baseColWidth="10" defaultColWidth="8.81640625" defaultRowHeight="14" x14ac:dyDescent="0.3"/>
  <cols>
    <col min="1" max="1" width="8.81640625" style="51"/>
    <col min="2" max="2" width="2.453125" style="51" customWidth="1"/>
    <col min="3" max="3" width="4" style="59" bestFit="1" customWidth="1"/>
    <col min="4" max="4" width="14" style="105" bestFit="1" customWidth="1"/>
    <col min="5" max="5" width="13.453125" style="105" bestFit="1" customWidth="1"/>
    <col min="6" max="6" width="15.453125" style="105" bestFit="1" customWidth="1"/>
    <col min="7" max="7" width="21" style="105" bestFit="1" customWidth="1"/>
    <col min="8" max="8" width="12.81640625" style="105" bestFit="1" customWidth="1"/>
    <col min="9" max="9" width="19.6328125" style="105" customWidth="1"/>
    <col min="10" max="10" width="2.453125" style="51" customWidth="1"/>
    <col min="11" max="54" width="8.81640625" style="51"/>
    <col min="55" max="16384" width="8.81640625" style="59"/>
  </cols>
  <sheetData>
    <row r="1" spans="2:10" s="51" customFormat="1" ht="14.5" thickBot="1" x14ac:dyDescent="0.35">
      <c r="D1" s="101"/>
      <c r="E1" s="101"/>
      <c r="F1" s="101"/>
      <c r="G1" s="101"/>
      <c r="H1" s="101"/>
      <c r="I1" s="101"/>
    </row>
    <row r="2" spans="2:10" s="51" customFormat="1" ht="14.5" thickBot="1" x14ac:dyDescent="0.35">
      <c r="B2" s="52"/>
      <c r="C2" s="53"/>
      <c r="D2" s="102"/>
      <c r="E2" s="102"/>
      <c r="F2" s="102"/>
      <c r="G2" s="102"/>
      <c r="H2" s="102"/>
      <c r="I2" s="102"/>
      <c r="J2" s="54"/>
    </row>
    <row r="3" spans="2:10" s="51" customFormat="1" ht="27" customHeight="1" thickBot="1" x14ac:dyDescent="0.55000000000000004">
      <c r="B3" s="55"/>
      <c r="C3" s="214" t="s">
        <v>337</v>
      </c>
      <c r="D3" s="215"/>
      <c r="E3" s="215"/>
      <c r="F3" s="215"/>
      <c r="G3" s="215"/>
      <c r="H3" s="215"/>
      <c r="I3" s="216"/>
      <c r="J3" s="56"/>
    </row>
    <row r="4" spans="2:10" s="51" customFormat="1" x14ac:dyDescent="0.3">
      <c r="B4" s="55"/>
      <c r="C4" s="57"/>
      <c r="D4" s="103"/>
      <c r="E4" s="103"/>
      <c r="F4" s="103"/>
      <c r="G4" s="103"/>
      <c r="H4" s="103"/>
      <c r="I4" s="103"/>
      <c r="J4" s="56"/>
    </row>
    <row r="5" spans="2:10" ht="45" x14ac:dyDescent="0.3">
      <c r="B5" s="55"/>
      <c r="C5" s="58" t="s">
        <v>33</v>
      </c>
      <c r="D5" s="129" t="s">
        <v>151</v>
      </c>
      <c r="E5" s="129" t="s">
        <v>152</v>
      </c>
      <c r="F5" s="129" t="s">
        <v>153</v>
      </c>
      <c r="G5" s="129" t="s">
        <v>154</v>
      </c>
      <c r="H5" s="129" t="s">
        <v>155</v>
      </c>
      <c r="I5" s="129" t="s">
        <v>156</v>
      </c>
      <c r="J5" s="56"/>
    </row>
    <row r="6" spans="2:10" x14ac:dyDescent="0.3">
      <c r="B6" s="55"/>
      <c r="C6" s="60">
        <v>1</v>
      </c>
      <c r="D6" s="128">
        <v>19.8</v>
      </c>
      <c r="E6" s="128">
        <v>8</v>
      </c>
      <c r="F6" s="128">
        <v>20.100000000000001</v>
      </c>
      <c r="G6" s="128">
        <f>ETo!$I6*((1-Constantes!$D$19)*ETo!$K6+ETo!$L6)</f>
        <v>4.2210972441852466</v>
      </c>
      <c r="H6" s="128">
        <v>3.5956025883777398</v>
      </c>
      <c r="I6" s="128">
        <v>2.6358852226188021</v>
      </c>
      <c r="J6" s="56"/>
    </row>
    <row r="7" spans="2:10" x14ac:dyDescent="0.3">
      <c r="B7" s="55"/>
      <c r="C7" s="60">
        <v>2</v>
      </c>
      <c r="D7" s="128">
        <v>20</v>
      </c>
      <c r="E7" s="128">
        <v>7.5</v>
      </c>
      <c r="F7" s="128">
        <v>0.8</v>
      </c>
      <c r="G7" s="128">
        <f>ETo!$I7*((1-Constantes!$D$19)*ETo!$K7+ETo!$L7)</f>
        <v>4.2079523062645308</v>
      </c>
      <c r="H7" s="128">
        <v>1.2058495533566642</v>
      </c>
      <c r="I7" s="128">
        <v>0.84562130567263949</v>
      </c>
      <c r="J7" s="56"/>
    </row>
    <row r="8" spans="2:10" x14ac:dyDescent="0.3">
      <c r="B8" s="55"/>
      <c r="C8" s="60">
        <v>3</v>
      </c>
      <c r="D8" s="128">
        <v>21</v>
      </c>
      <c r="E8" s="128">
        <v>8.1</v>
      </c>
      <c r="F8" s="128">
        <v>15.5</v>
      </c>
      <c r="G8" s="128">
        <f>ETo!$I8*((1-Constantes!$D$19)*ETo!$K8+ETo!$L8)</f>
        <v>4.2781937073694349</v>
      </c>
      <c r="H8" s="128">
        <v>2.5752731916512372</v>
      </c>
      <c r="I8" s="128">
        <v>1.2544264455099672</v>
      </c>
      <c r="J8" s="56"/>
    </row>
    <row r="9" spans="2:10" x14ac:dyDescent="0.3">
      <c r="B9" s="55"/>
      <c r="C9" s="60">
        <v>4</v>
      </c>
      <c r="D9" s="128">
        <v>19.5</v>
      </c>
      <c r="E9" s="128">
        <v>8.9</v>
      </c>
      <c r="F9" s="128">
        <v>2.2999999999999998</v>
      </c>
      <c r="G9" s="128">
        <f>ETo!$I9*((1-Constantes!$D$19)*ETo!$K9+ETo!$L9)</f>
        <v>4.2474678893687701</v>
      </c>
      <c r="H9" s="128">
        <v>1.342278116725431</v>
      </c>
      <c r="I9" s="128">
        <v>0.86545968799630535</v>
      </c>
      <c r="J9" s="56"/>
    </row>
    <row r="10" spans="2:10" x14ac:dyDescent="0.3">
      <c r="B10" s="55"/>
      <c r="C10" s="60">
        <v>5</v>
      </c>
      <c r="D10" s="128">
        <v>20.6</v>
      </c>
      <c r="E10" s="128">
        <v>6.9</v>
      </c>
      <c r="F10" s="128">
        <v>9.6</v>
      </c>
      <c r="G10" s="128">
        <f>ETo!$I10*((1-Constantes!$D$19)*ETo!$K10+ETo!$L10)</f>
        <v>4.2079583965795431</v>
      </c>
      <c r="H10" s="128">
        <v>1.6960917506784017</v>
      </c>
      <c r="I10" s="128">
        <v>0.87401138708168846</v>
      </c>
      <c r="J10" s="56"/>
    </row>
    <row r="11" spans="2:10" x14ac:dyDescent="0.3">
      <c r="B11" s="55"/>
      <c r="C11" s="60">
        <v>6</v>
      </c>
      <c r="D11" s="128">
        <v>18.5</v>
      </c>
      <c r="E11" s="128">
        <v>8.4</v>
      </c>
      <c r="F11" s="128">
        <v>17.100000000000001</v>
      </c>
      <c r="G11" s="128">
        <f>ETo!$I11*((1-Constantes!$D$19)*ETo!$K11+ETo!$L11)</f>
        <v>4.1816031733164953</v>
      </c>
      <c r="H11" s="128">
        <v>3.0895402328869666</v>
      </c>
      <c r="I11" s="128">
        <v>1.9049229743664646</v>
      </c>
      <c r="J11" s="56"/>
    </row>
    <row r="12" spans="2:10" x14ac:dyDescent="0.3">
      <c r="B12" s="55"/>
      <c r="C12" s="60">
        <v>7</v>
      </c>
      <c r="D12" s="128">
        <v>19.2</v>
      </c>
      <c r="E12" s="128">
        <v>8.4</v>
      </c>
      <c r="F12" s="128">
        <v>0.7</v>
      </c>
      <c r="G12" s="128">
        <f>ETo!$I12*((1-Constantes!$D$19)*ETo!$K12+ETo!$L12)</f>
        <v>4.2122768227486471</v>
      </c>
      <c r="H12" s="128">
        <v>1.4514309807432555</v>
      </c>
      <c r="I12" s="128">
        <v>0.89378298074723239</v>
      </c>
      <c r="J12" s="56"/>
    </row>
    <row r="13" spans="2:10" x14ac:dyDescent="0.3">
      <c r="B13" s="55"/>
      <c r="C13" s="60">
        <v>8</v>
      </c>
      <c r="D13" s="128">
        <v>19</v>
      </c>
      <c r="E13" s="128">
        <v>9.4</v>
      </c>
      <c r="F13" s="128">
        <v>0</v>
      </c>
      <c r="G13" s="128">
        <f>ETo!$I13*((1-Constantes!$D$19)*ETo!$K13+ETo!$L13)</f>
        <v>4.2473203687279009</v>
      </c>
      <c r="H13" s="128">
        <v>1.3407784172268926</v>
      </c>
      <c r="I13" s="128">
        <v>0.8966474132540414</v>
      </c>
      <c r="J13" s="56"/>
    </row>
    <row r="14" spans="2:10" x14ac:dyDescent="0.3">
      <c r="B14" s="55"/>
      <c r="C14" s="60">
        <v>9</v>
      </c>
      <c r="D14" s="128">
        <v>20.399999999999999</v>
      </c>
      <c r="E14" s="128">
        <v>7.8</v>
      </c>
      <c r="F14" s="128">
        <v>0</v>
      </c>
      <c r="G14" s="128">
        <f>ETo!$I14*((1-Constantes!$D$19)*ETo!$K14+ETo!$L14)</f>
        <v>4.2384496949380406</v>
      </c>
      <c r="H14" s="128">
        <v>1.2339445056609823</v>
      </c>
      <c r="I14" s="128">
        <v>0.89853350491710149</v>
      </c>
      <c r="J14" s="56"/>
    </row>
    <row r="15" spans="2:10" x14ac:dyDescent="0.3">
      <c r="B15" s="55"/>
      <c r="C15" s="60">
        <v>10</v>
      </c>
      <c r="D15" s="128">
        <v>20.5</v>
      </c>
      <c r="E15" s="128">
        <v>7.8</v>
      </c>
      <c r="F15" s="128">
        <v>0.1</v>
      </c>
      <c r="G15" s="128">
        <f>ETo!$I15*((1-Constantes!$D$19)*ETo!$K15+ETo!$L15)</f>
        <v>4.2427166775635108</v>
      </c>
      <c r="H15" s="128">
        <v>1.1339854884349567</v>
      </c>
      <c r="I15" s="128">
        <v>0.89951518062780633</v>
      </c>
      <c r="J15" s="56"/>
    </row>
    <row r="16" spans="2:10" x14ac:dyDescent="0.3">
      <c r="B16" s="55"/>
      <c r="C16" s="60">
        <v>11</v>
      </c>
      <c r="D16" s="128">
        <v>19.5</v>
      </c>
      <c r="E16" s="128">
        <v>7</v>
      </c>
      <c r="F16" s="128">
        <v>2.9</v>
      </c>
      <c r="G16" s="128">
        <f>ETo!$I16*((1-Constantes!$D$19)*ETo!$K16+ETo!$L16)</f>
        <v>4.1635772063457486</v>
      </c>
      <c r="H16" s="128">
        <v>1.1340431599414478</v>
      </c>
      <c r="I16" s="128">
        <v>0.90044868298428149</v>
      </c>
      <c r="J16" s="56"/>
    </row>
    <row r="17" spans="2:10" x14ac:dyDescent="0.3">
      <c r="B17" s="55"/>
      <c r="C17" s="60">
        <v>12</v>
      </c>
      <c r="D17" s="128">
        <v>15.5</v>
      </c>
      <c r="E17" s="128">
        <v>9.1999999999999993</v>
      </c>
      <c r="F17" s="128">
        <v>17.7</v>
      </c>
      <c r="G17" s="128">
        <f>ETo!$I17*((1-Constantes!$D$19)*ETo!$K17+ETo!$L17)</f>
        <v>4.0844071813424989</v>
      </c>
      <c r="H17" s="128">
        <v>3.2357969162921236</v>
      </c>
      <c r="I17" s="128">
        <v>2.1076306730857404</v>
      </c>
      <c r="J17" s="56"/>
    </row>
    <row r="18" spans="2:10" x14ac:dyDescent="0.3">
      <c r="B18" s="55"/>
      <c r="C18" s="60">
        <v>13</v>
      </c>
      <c r="D18" s="128">
        <v>21.2</v>
      </c>
      <c r="E18" s="128">
        <v>6.5</v>
      </c>
      <c r="F18" s="128">
        <v>0.4</v>
      </c>
      <c r="G18" s="128">
        <f>ETo!$I18*((1-Constantes!$D$19)*ETo!$K18+ETo!$L18)</f>
        <v>4.2158077005918315</v>
      </c>
      <c r="H18" s="128">
        <v>1.4458934562639241</v>
      </c>
      <c r="I18" s="128">
        <v>0.91922953932504359</v>
      </c>
      <c r="J18" s="56"/>
    </row>
    <row r="19" spans="2:10" x14ac:dyDescent="0.3">
      <c r="B19" s="55"/>
      <c r="C19" s="60">
        <v>14</v>
      </c>
      <c r="D19" s="128">
        <v>18</v>
      </c>
      <c r="E19" s="128">
        <v>9.5</v>
      </c>
      <c r="F19" s="128">
        <v>0.4</v>
      </c>
      <c r="G19" s="128">
        <f>ETo!$I19*((1-Constantes!$D$19)*ETo!$K19+ETo!$L19)</f>
        <v>4.2067553400509388</v>
      </c>
      <c r="H19" s="128">
        <v>1.3495059526051145</v>
      </c>
      <c r="I19" s="128">
        <v>0.92163806911027246</v>
      </c>
      <c r="J19" s="56"/>
    </row>
    <row r="20" spans="2:10" x14ac:dyDescent="0.3">
      <c r="B20" s="55"/>
      <c r="C20" s="60">
        <v>15</v>
      </c>
      <c r="D20" s="128">
        <v>18.2</v>
      </c>
      <c r="E20" s="128">
        <v>9.1999999999999993</v>
      </c>
      <c r="F20" s="128">
        <v>0.5</v>
      </c>
      <c r="G20" s="128">
        <f>ETo!$I20*((1-Constantes!$D$19)*ETo!$K20+ETo!$L20)</f>
        <v>4.2020416988478368</v>
      </c>
      <c r="H20" s="128">
        <v>1.2597898866800317</v>
      </c>
      <c r="I20" s="128">
        <v>0.92322092317354287</v>
      </c>
      <c r="J20" s="56"/>
    </row>
    <row r="21" spans="2:10" x14ac:dyDescent="0.3">
      <c r="B21" s="55"/>
      <c r="C21" s="60">
        <v>16</v>
      </c>
      <c r="D21" s="128">
        <v>21</v>
      </c>
      <c r="E21" s="128">
        <v>7</v>
      </c>
      <c r="F21" s="128">
        <v>0</v>
      </c>
      <c r="G21" s="128">
        <f>ETo!$I21*((1-Constantes!$D$19)*ETo!$K21+ETo!$L21)</f>
        <v>4.2279825444773014</v>
      </c>
      <c r="H21" s="128">
        <v>1.1555650692802824</v>
      </c>
      <c r="I21" s="128">
        <v>0.92386977531693359</v>
      </c>
      <c r="J21" s="56"/>
    </row>
    <row r="22" spans="2:10" x14ac:dyDescent="0.3">
      <c r="B22" s="55"/>
      <c r="C22" s="60">
        <v>17</v>
      </c>
      <c r="D22" s="128">
        <v>20</v>
      </c>
      <c r="E22" s="128">
        <v>7.2</v>
      </c>
      <c r="F22" s="128">
        <v>8.8000000000000007</v>
      </c>
      <c r="G22" s="128">
        <f>ETo!$I22*((1-Constantes!$D$19)*ETo!$K22+ETo!$L22)</f>
        <v>4.1924497094749062</v>
      </c>
      <c r="H22" s="128">
        <v>1.5449266705292974</v>
      </c>
      <c r="I22" s="128">
        <v>0.9294296188990443</v>
      </c>
      <c r="J22" s="56"/>
    </row>
    <row r="23" spans="2:10" x14ac:dyDescent="0.3">
      <c r="B23" s="55"/>
      <c r="C23" s="60">
        <v>18</v>
      </c>
      <c r="D23" s="128">
        <v>15.2</v>
      </c>
      <c r="E23" s="128">
        <v>8.5</v>
      </c>
      <c r="F23" s="128">
        <v>2.5</v>
      </c>
      <c r="G23" s="128">
        <f>ETo!$I23*((1-Constantes!$D$19)*ETo!$K23+ETo!$L23)</f>
        <v>4.0384329999013451</v>
      </c>
      <c r="H23" s="128">
        <v>1.3293722147809401</v>
      </c>
      <c r="I23" s="128">
        <v>0.93132490658292566</v>
      </c>
      <c r="J23" s="56"/>
    </row>
    <row r="24" spans="2:10" x14ac:dyDescent="0.3">
      <c r="B24" s="55"/>
      <c r="C24" s="60">
        <v>19</v>
      </c>
      <c r="D24" s="128">
        <v>21.2</v>
      </c>
      <c r="E24" s="128">
        <v>4.5</v>
      </c>
      <c r="F24" s="128">
        <v>7.9</v>
      </c>
      <c r="G24" s="128">
        <f>ETo!$I24*((1-Constantes!$D$19)*ETo!$K24+ETo!$L24)</f>
        <v>4.1256021281787127</v>
      </c>
      <c r="H24" s="128">
        <v>1.6131532015776715</v>
      </c>
      <c r="I24" s="128">
        <v>0.9368486446936386</v>
      </c>
      <c r="J24" s="56"/>
    </row>
    <row r="25" spans="2:10" x14ac:dyDescent="0.3">
      <c r="B25" s="55"/>
      <c r="C25" s="60">
        <v>20</v>
      </c>
      <c r="D25" s="128">
        <v>18</v>
      </c>
      <c r="E25" s="128">
        <v>6.5</v>
      </c>
      <c r="F25" s="128">
        <v>5</v>
      </c>
      <c r="G25" s="128">
        <f>ETo!$I25*((1-Constantes!$D$19)*ETo!$K25+ETo!$L25)</f>
        <v>4.0723477433954116</v>
      </c>
      <c r="H25" s="128">
        <v>1.5184124805995169</v>
      </c>
      <c r="I25" s="128">
        <v>0.94068375861574172</v>
      </c>
      <c r="J25" s="56"/>
    </row>
    <row r="26" spans="2:10" x14ac:dyDescent="0.3">
      <c r="B26" s="55"/>
      <c r="C26" s="60">
        <v>21</v>
      </c>
      <c r="D26" s="128">
        <v>21</v>
      </c>
      <c r="E26" s="128">
        <v>8</v>
      </c>
      <c r="F26" s="128">
        <v>6.2</v>
      </c>
      <c r="G26" s="128">
        <f>ETo!$I26*((1-Constantes!$D$19)*ETo!$K26+ETo!$L26)</f>
        <v>4.2689377830628112</v>
      </c>
      <c r="H26" s="128">
        <v>1.5696137436765665</v>
      </c>
      <c r="I26" s="128">
        <v>0.9452542866849678</v>
      </c>
      <c r="J26" s="56"/>
    </row>
    <row r="27" spans="2:10" x14ac:dyDescent="0.3">
      <c r="B27" s="55"/>
      <c r="C27" s="60">
        <v>22</v>
      </c>
      <c r="D27" s="128">
        <v>19.2</v>
      </c>
      <c r="E27" s="128">
        <v>7.5</v>
      </c>
      <c r="F27" s="128">
        <v>0.1</v>
      </c>
      <c r="G27" s="128">
        <f>ETo!$I27*((1-Constantes!$D$19)*ETo!$K27+ETo!$L27)</f>
        <v>4.1672913739368092</v>
      </c>
      <c r="H27" s="128">
        <v>1.4291947825224085</v>
      </c>
      <c r="I27" s="128">
        <v>0.94785144308436564</v>
      </c>
      <c r="J27" s="56"/>
    </row>
    <row r="28" spans="2:10" x14ac:dyDescent="0.3">
      <c r="B28" s="55"/>
      <c r="C28" s="60">
        <v>23</v>
      </c>
      <c r="D28" s="128">
        <v>17.7</v>
      </c>
      <c r="E28" s="128">
        <v>7.6</v>
      </c>
      <c r="F28" s="128">
        <v>19.7</v>
      </c>
      <c r="G28" s="128">
        <f>ETo!$I28*((1-Constantes!$D$19)*ETo!$K28+ETo!$L28)</f>
        <v>4.1050494521891485</v>
      </c>
      <c r="H28" s="128">
        <v>3.8448020243048981</v>
      </c>
      <c r="I28" s="128">
        <v>2.9003443044225752</v>
      </c>
      <c r="J28" s="56"/>
    </row>
    <row r="29" spans="2:10" x14ac:dyDescent="0.3">
      <c r="B29" s="55"/>
      <c r="C29" s="60">
        <v>24</v>
      </c>
      <c r="D29" s="128">
        <v>16.399999999999999</v>
      </c>
      <c r="E29" s="128">
        <v>6.7</v>
      </c>
      <c r="F29" s="128">
        <v>2.4</v>
      </c>
      <c r="G29" s="128">
        <f>ETo!$I29*((1-Constantes!$D$19)*ETo!$K29+ETo!$L29)</f>
        <v>4.0076562048115338</v>
      </c>
      <c r="H29" s="128">
        <v>1.6175923816307491</v>
      </c>
      <c r="I29" s="128">
        <v>0.96642155793051931</v>
      </c>
      <c r="J29" s="56"/>
    </row>
    <row r="30" spans="2:10" x14ac:dyDescent="0.3">
      <c r="B30" s="55"/>
      <c r="C30" s="60">
        <v>25</v>
      </c>
      <c r="D30" s="128">
        <v>21.1</v>
      </c>
      <c r="E30" s="128">
        <v>6</v>
      </c>
      <c r="F30" s="128">
        <v>0</v>
      </c>
      <c r="G30" s="128">
        <f>ETo!$I30*((1-Constantes!$D$19)*ETo!$K30+ETo!$L30)</f>
        <v>4.1818546327275437</v>
      </c>
      <c r="H30" s="128">
        <v>1.5048036971785259</v>
      </c>
      <c r="I30" s="128">
        <v>0.96920014808726296</v>
      </c>
      <c r="J30" s="56"/>
    </row>
    <row r="31" spans="2:10" x14ac:dyDescent="0.3">
      <c r="B31" s="55"/>
      <c r="C31" s="60">
        <v>26</v>
      </c>
      <c r="D31" s="128">
        <v>21.8</v>
      </c>
      <c r="E31" s="128">
        <v>5.4</v>
      </c>
      <c r="F31" s="128">
        <v>4</v>
      </c>
      <c r="G31" s="128">
        <f>ETo!$I31*((1-Constantes!$D$19)*ETo!$K31+ETo!$L31)</f>
        <v>4.1850414096435946</v>
      </c>
      <c r="H31" s="128">
        <v>1.5319344256860985</v>
      </c>
      <c r="I31" s="128">
        <v>0.97217805225851139</v>
      </c>
      <c r="J31" s="56"/>
    </row>
    <row r="32" spans="2:10" x14ac:dyDescent="0.3">
      <c r="B32" s="55"/>
      <c r="C32" s="60">
        <v>27</v>
      </c>
      <c r="D32" s="128">
        <v>23.3</v>
      </c>
      <c r="E32" s="128">
        <v>5</v>
      </c>
      <c r="F32" s="128">
        <v>0.1</v>
      </c>
      <c r="G32" s="128">
        <f>ETo!$I32*((1-Constantes!$D$19)*ETo!$K32+ETo!$L32)</f>
        <v>4.2319021614287982</v>
      </c>
      <c r="H32" s="128">
        <v>1.424381885699505</v>
      </c>
      <c r="I32" s="128">
        <v>0.97412645915117291</v>
      </c>
      <c r="J32" s="56"/>
    </row>
    <row r="33" spans="2:10" x14ac:dyDescent="0.3">
      <c r="B33" s="55"/>
      <c r="C33" s="60">
        <v>28</v>
      </c>
      <c r="D33" s="128">
        <v>22.7</v>
      </c>
      <c r="E33" s="128">
        <v>4.8</v>
      </c>
      <c r="F33" s="128">
        <v>0</v>
      </c>
      <c r="G33" s="128">
        <f>ETo!$I33*((1-Constantes!$D$19)*ETo!$K33+ETo!$L33)</f>
        <v>4.1954472492409884</v>
      </c>
      <c r="H33" s="128">
        <v>1.3175786744990317</v>
      </c>
      <c r="I33" s="128">
        <v>0.97511677178961997</v>
      </c>
      <c r="J33" s="56"/>
    </row>
    <row r="34" spans="2:10" x14ac:dyDescent="0.3">
      <c r="B34" s="55"/>
      <c r="C34" s="60">
        <v>29</v>
      </c>
      <c r="D34" s="128">
        <v>18</v>
      </c>
      <c r="E34" s="128">
        <v>5.0999999999999996</v>
      </c>
      <c r="F34" s="128">
        <v>1.7</v>
      </c>
      <c r="G34" s="128">
        <f>ETo!$I34*((1-Constantes!$D$19)*ETo!$K34+ETo!$L34)</f>
        <v>4.0013580340177297</v>
      </c>
      <c r="H34" s="128">
        <v>1.2754658649863604</v>
      </c>
      <c r="I34" s="128">
        <v>0.97570962148594531</v>
      </c>
      <c r="J34" s="56"/>
    </row>
    <row r="35" spans="2:10" x14ac:dyDescent="0.3">
      <c r="B35" s="55"/>
      <c r="C35" s="60">
        <v>30</v>
      </c>
      <c r="D35" s="128">
        <v>22.1</v>
      </c>
      <c r="E35" s="128">
        <v>5</v>
      </c>
      <c r="F35" s="128">
        <v>5.2</v>
      </c>
      <c r="G35" s="128">
        <f>ETo!$I35*((1-Constantes!$D$19)*ETo!$K35+ETo!$L35)</f>
        <v>4.1747293687283618</v>
      </c>
      <c r="H35" s="128">
        <v>1.3562422040366251</v>
      </c>
      <c r="I35" s="128">
        <v>0.97728961166030259</v>
      </c>
      <c r="J35" s="56"/>
    </row>
    <row r="36" spans="2:10" x14ac:dyDescent="0.3">
      <c r="B36" s="55"/>
      <c r="C36" s="60">
        <v>31</v>
      </c>
      <c r="D36" s="128">
        <v>21.2</v>
      </c>
      <c r="E36" s="128">
        <v>5</v>
      </c>
      <c r="F36" s="128">
        <v>3.1</v>
      </c>
      <c r="G36" s="128">
        <f>ETo!$I36*((1-Constantes!$D$19)*ETo!$K36+ETo!$L36)</f>
        <v>4.1335788389030661</v>
      </c>
      <c r="H36" s="128">
        <v>1.3527754041930637</v>
      </c>
      <c r="I36" s="128">
        <v>0.97843217465731191</v>
      </c>
      <c r="J36" s="56"/>
    </row>
    <row r="37" spans="2:10" x14ac:dyDescent="0.3">
      <c r="B37" s="55"/>
      <c r="C37" s="60">
        <v>32</v>
      </c>
      <c r="D37" s="128">
        <v>21</v>
      </c>
      <c r="E37" s="128">
        <v>6.9</v>
      </c>
      <c r="F37" s="128">
        <v>1.4</v>
      </c>
      <c r="G37" s="128">
        <f>ETo!$I37*((1-Constantes!$D$19)*ETo!$K37+ETo!$L37)</f>
        <v>4.2059531775899277</v>
      </c>
      <c r="H37" s="128">
        <v>1.2954507144270362</v>
      </c>
      <c r="I37" s="128">
        <v>0.97904930894569686</v>
      </c>
      <c r="J37" s="56"/>
    </row>
    <row r="38" spans="2:10" x14ac:dyDescent="0.3">
      <c r="B38" s="55"/>
      <c r="C38" s="60">
        <v>33</v>
      </c>
      <c r="D38" s="128">
        <v>20.8</v>
      </c>
      <c r="E38" s="128">
        <v>9.4</v>
      </c>
      <c r="F38" s="128">
        <v>2.2000000000000002</v>
      </c>
      <c r="G38" s="128">
        <f>ETo!$I38*((1-Constantes!$D$19)*ETo!$K38+ETo!$L38)</f>
        <v>4.3043925773146423</v>
      </c>
      <c r="H38" s="128">
        <v>1.2655579471481655</v>
      </c>
      <c r="I38" s="128">
        <v>0.97938005489074698</v>
      </c>
      <c r="J38" s="56"/>
    </row>
    <row r="39" spans="2:10" x14ac:dyDescent="0.3">
      <c r="B39" s="55"/>
      <c r="C39" s="60">
        <v>34</v>
      </c>
      <c r="D39" s="128">
        <v>21.2</v>
      </c>
      <c r="E39" s="128">
        <v>10.4</v>
      </c>
      <c r="F39" s="128">
        <v>0</v>
      </c>
      <c r="G39" s="128">
        <f>ETo!$I39*((1-Constantes!$D$19)*ETo!$K39+ETo!$L39)</f>
        <v>4.3633341673635631</v>
      </c>
      <c r="H39" s="128">
        <v>1.1606371170349079</v>
      </c>
      <c r="I39" s="128">
        <v>0.97879863202458151</v>
      </c>
      <c r="J39" s="56"/>
    </row>
    <row r="40" spans="2:10" x14ac:dyDescent="0.3">
      <c r="B40" s="55"/>
      <c r="C40" s="60">
        <v>35</v>
      </c>
      <c r="D40" s="128">
        <v>21.5</v>
      </c>
      <c r="E40" s="128">
        <v>7</v>
      </c>
      <c r="F40" s="128">
        <v>3.3</v>
      </c>
      <c r="G40" s="128">
        <f>ETo!$I40*((1-Constantes!$D$19)*ETo!$K40+ETo!$L40)</f>
        <v>4.2253860609014895</v>
      </c>
      <c r="H40" s="128">
        <v>1.1739087389155642</v>
      </c>
      <c r="I40" s="128">
        <v>0.97831425306794406</v>
      </c>
      <c r="J40" s="56"/>
    </row>
    <row r="41" spans="2:10" x14ac:dyDescent="0.3">
      <c r="B41" s="55"/>
      <c r="C41" s="60">
        <v>36</v>
      </c>
      <c r="D41" s="128">
        <v>23.5</v>
      </c>
      <c r="E41" s="128">
        <v>8.9</v>
      </c>
      <c r="F41" s="128">
        <v>0</v>
      </c>
      <c r="G41" s="128">
        <f>ETo!$I41*((1-Constantes!$D$19)*ETo!$K41+ETo!$L41)</f>
        <v>4.393186570847301</v>
      </c>
      <c r="H41" s="128">
        <v>1.0713822106249293</v>
      </c>
      <c r="I41" s="128">
        <v>0.97695186084766872</v>
      </c>
      <c r="J41" s="56"/>
    </row>
    <row r="42" spans="2:10" x14ac:dyDescent="0.3">
      <c r="B42" s="55"/>
      <c r="C42" s="60">
        <v>37</v>
      </c>
      <c r="D42" s="128">
        <v>24.5</v>
      </c>
      <c r="E42" s="128">
        <v>9.4</v>
      </c>
      <c r="F42" s="128">
        <v>0</v>
      </c>
      <c r="G42" s="128">
        <f>ETo!$I42*((1-Constantes!$D$19)*ETo!$K42+ETo!$L42)</f>
        <v>4.4560010593164847</v>
      </c>
      <c r="H42" s="128">
        <v>0.97117967790813964</v>
      </c>
      <c r="I42" s="128">
        <v>0.97474491431754573</v>
      </c>
      <c r="J42" s="56"/>
    </row>
    <row r="43" spans="2:10" x14ac:dyDescent="0.3">
      <c r="B43" s="55"/>
      <c r="C43" s="60">
        <v>38</v>
      </c>
      <c r="D43" s="128">
        <v>25</v>
      </c>
      <c r="E43" s="128">
        <v>6.7</v>
      </c>
      <c r="F43" s="128">
        <v>13.5</v>
      </c>
      <c r="G43" s="128">
        <f>ETo!$I43*((1-Constantes!$D$19)*ETo!$K43+ETo!$L43)</f>
        <v>4.3567261244651299</v>
      </c>
      <c r="H43" s="128">
        <v>2.1270987011681908</v>
      </c>
      <c r="I43" s="128">
        <v>0.9863353621729527</v>
      </c>
      <c r="J43" s="56"/>
    </row>
    <row r="44" spans="2:10" x14ac:dyDescent="0.3">
      <c r="B44" s="55"/>
      <c r="C44" s="60">
        <v>39</v>
      </c>
      <c r="D44" s="128">
        <v>24.5</v>
      </c>
      <c r="E44" s="128">
        <v>8.1999999999999993</v>
      </c>
      <c r="F44" s="128">
        <v>0</v>
      </c>
      <c r="G44" s="128">
        <f>ETo!$I44*((1-Constantes!$D$19)*ETo!$K44+ETo!$L44)</f>
        <v>4.3972076486801637</v>
      </c>
      <c r="H44" s="128">
        <v>1.2004187285257604</v>
      </c>
      <c r="I44" s="128">
        <v>0.985730905268144</v>
      </c>
      <c r="J44" s="56"/>
    </row>
    <row r="45" spans="2:10" x14ac:dyDescent="0.3">
      <c r="B45" s="55"/>
      <c r="C45" s="60">
        <v>40</v>
      </c>
      <c r="D45" s="128">
        <v>18.8</v>
      </c>
      <c r="E45" s="128">
        <v>8.1</v>
      </c>
      <c r="F45" s="128">
        <v>2</v>
      </c>
      <c r="G45" s="128">
        <f>ETo!$I45*((1-Constantes!$D$19)*ETo!$K45+ETo!$L45)</f>
        <v>4.1410871204609103</v>
      </c>
      <c r="H45" s="128">
        <v>1.1689217641251128</v>
      </c>
      <c r="I45" s="128">
        <v>0.98485668224762546</v>
      </c>
      <c r="J45" s="56"/>
    </row>
    <row r="46" spans="2:10" x14ac:dyDescent="0.3">
      <c r="B46" s="55"/>
      <c r="C46" s="60">
        <v>41</v>
      </c>
      <c r="D46" s="128">
        <v>19</v>
      </c>
      <c r="E46" s="128">
        <v>9.8000000000000007</v>
      </c>
      <c r="F46" s="128">
        <v>21.8</v>
      </c>
      <c r="G46" s="128">
        <f>ETo!$I46*((1-Constantes!$D$19)*ETo!$K46+ETo!$L46)</f>
        <v>4.2202812690334657</v>
      </c>
      <c r="H46" s="128">
        <v>4.4032537348740508</v>
      </c>
      <c r="I46" s="128">
        <v>3.6446997562800254</v>
      </c>
      <c r="J46" s="56"/>
    </row>
    <row r="47" spans="2:10" x14ac:dyDescent="0.3">
      <c r="B47" s="55"/>
      <c r="C47" s="60">
        <v>42</v>
      </c>
      <c r="D47" s="128">
        <v>19.2</v>
      </c>
      <c r="E47" s="128">
        <v>6.5</v>
      </c>
      <c r="F47" s="128">
        <v>0</v>
      </c>
      <c r="G47" s="128">
        <f>ETo!$I47*((1-Constantes!$D$19)*ETo!$K47+ETo!$L47)</f>
        <v>4.0818938288782691</v>
      </c>
      <c r="H47" s="128">
        <v>1.4997265502264259</v>
      </c>
      <c r="I47" s="128">
        <v>1.0010754661941275</v>
      </c>
      <c r="J47" s="56"/>
    </row>
    <row r="48" spans="2:10" x14ac:dyDescent="0.3">
      <c r="B48" s="55"/>
      <c r="C48" s="60">
        <v>43</v>
      </c>
      <c r="D48" s="128">
        <v>21.3</v>
      </c>
      <c r="E48" s="128">
        <v>8.6</v>
      </c>
      <c r="F48" s="128">
        <v>1.9</v>
      </c>
      <c r="G48" s="128">
        <f>ETo!$I48*((1-Constantes!$D$19)*ETo!$K48+ETo!$L48)</f>
        <v>4.2604930284429274</v>
      </c>
      <c r="H48" s="128">
        <v>1.4533256023375341</v>
      </c>
      <c r="I48" s="128">
        <v>1.0026552322127062</v>
      </c>
      <c r="J48" s="56"/>
    </row>
    <row r="49" spans="2:10" x14ac:dyDescent="0.3">
      <c r="B49" s="55"/>
      <c r="C49" s="60">
        <v>44</v>
      </c>
      <c r="D49" s="128">
        <v>21.2</v>
      </c>
      <c r="E49" s="128">
        <v>10.4</v>
      </c>
      <c r="F49" s="128">
        <v>0.8</v>
      </c>
      <c r="G49" s="128">
        <f>ETo!$I49*((1-Constantes!$D$19)*ETo!$K49+ETo!$L49)</f>
        <v>4.3302356442999077</v>
      </c>
      <c r="H49" s="128">
        <v>1.3697479345123544</v>
      </c>
      <c r="I49" s="128">
        <v>1.003476629582901</v>
      </c>
      <c r="J49" s="56"/>
    </row>
    <row r="50" spans="2:10" x14ac:dyDescent="0.3">
      <c r="B50" s="55"/>
      <c r="C50" s="60">
        <v>45</v>
      </c>
      <c r="D50" s="128">
        <v>19.8</v>
      </c>
      <c r="E50" s="128">
        <v>10</v>
      </c>
      <c r="F50" s="128">
        <v>0</v>
      </c>
      <c r="G50" s="128">
        <f>ETo!$I50*((1-Constantes!$D$19)*ETo!$K50+ETo!$L50)</f>
        <v>4.2476590321774239</v>
      </c>
      <c r="H50" s="128">
        <v>1.2630436644665124</v>
      </c>
      <c r="I50" s="128">
        <v>1.0033584525755335</v>
      </c>
      <c r="J50" s="56"/>
    </row>
    <row r="51" spans="2:10" x14ac:dyDescent="0.3">
      <c r="B51" s="55"/>
      <c r="C51" s="60">
        <v>46</v>
      </c>
      <c r="D51" s="128">
        <v>20.5</v>
      </c>
      <c r="E51" s="128">
        <v>10</v>
      </c>
      <c r="F51" s="128">
        <v>1.7</v>
      </c>
      <c r="G51" s="128">
        <f>ETo!$I51*((1-Constantes!$D$19)*ETo!$K51+ETo!$L51)</f>
        <v>4.2734430165429407</v>
      </c>
      <c r="H51" s="128">
        <v>1.2173372095634136</v>
      </c>
      <c r="I51" s="128">
        <v>1.0028288469022764</v>
      </c>
      <c r="J51" s="56"/>
    </row>
    <row r="52" spans="2:10" x14ac:dyDescent="0.3">
      <c r="B52" s="55"/>
      <c r="C52" s="60">
        <v>47</v>
      </c>
      <c r="D52" s="128">
        <v>20.7</v>
      </c>
      <c r="E52" s="128">
        <v>9.1</v>
      </c>
      <c r="F52" s="128">
        <v>18.100000000000001</v>
      </c>
      <c r="G52" s="128">
        <f>ETo!$I52*((1-Constantes!$D$19)*ETo!$K52+ETo!$L52)</f>
        <v>4.2382954509027808</v>
      </c>
      <c r="H52" s="128">
        <v>3.3952154230607219</v>
      </c>
      <c r="I52" s="128">
        <v>2.3314911773290614</v>
      </c>
      <c r="J52" s="56"/>
    </row>
    <row r="53" spans="2:10" x14ac:dyDescent="0.3">
      <c r="B53" s="55"/>
      <c r="C53" s="60">
        <v>48</v>
      </c>
      <c r="D53" s="128">
        <v>21.8</v>
      </c>
      <c r="E53" s="128">
        <v>8.1</v>
      </c>
      <c r="F53" s="128">
        <v>1.4</v>
      </c>
      <c r="G53" s="128">
        <f>ETo!$I53*((1-Constantes!$D$19)*ETo!$K53+ETo!$L53)</f>
        <v>4.2376000245887431</v>
      </c>
      <c r="H53" s="128">
        <v>1.5414560032866587</v>
      </c>
      <c r="I53" s="128">
        <v>1.0187370675949043</v>
      </c>
      <c r="J53" s="56"/>
    </row>
    <row r="54" spans="2:10" x14ac:dyDescent="0.3">
      <c r="B54" s="55"/>
      <c r="C54" s="60">
        <v>49</v>
      </c>
      <c r="D54" s="128">
        <v>23.8</v>
      </c>
      <c r="E54" s="128">
        <v>8</v>
      </c>
      <c r="F54" s="128">
        <v>12.5</v>
      </c>
      <c r="G54" s="128">
        <f>ETo!$I54*((1-Constantes!$D$19)*ETo!$K54+ETo!$L54)</f>
        <v>4.3145360235048571</v>
      </c>
      <c r="H54" s="128">
        <v>2.3116266113290607</v>
      </c>
      <c r="I54" s="128">
        <v>1.0307948620481349</v>
      </c>
      <c r="J54" s="56"/>
    </row>
    <row r="55" spans="2:10" x14ac:dyDescent="0.3">
      <c r="B55" s="55"/>
      <c r="C55" s="60">
        <v>50</v>
      </c>
      <c r="D55" s="128">
        <v>21.7</v>
      </c>
      <c r="E55" s="128">
        <v>7.5</v>
      </c>
      <c r="F55" s="128">
        <v>0</v>
      </c>
      <c r="G55" s="128">
        <f>ETo!$I55*((1-Constantes!$D$19)*ETo!$K55+ETo!$L55)</f>
        <v>4.1966262546892441</v>
      </c>
      <c r="H55" s="128">
        <v>1.5438254277009555</v>
      </c>
      <c r="I55" s="128">
        <v>1.0325484460238321</v>
      </c>
      <c r="J55" s="56"/>
    </row>
    <row r="56" spans="2:10" x14ac:dyDescent="0.3">
      <c r="B56" s="55"/>
      <c r="C56" s="60">
        <v>51</v>
      </c>
      <c r="D56" s="128">
        <v>20</v>
      </c>
      <c r="E56" s="128">
        <v>6</v>
      </c>
      <c r="F56" s="128">
        <v>24</v>
      </c>
      <c r="G56" s="128">
        <f>ETo!$I56*((1-Constantes!$D$19)*ETo!$K56+ETo!$L56)</f>
        <v>4.053095419367355</v>
      </c>
      <c r="H56" s="128">
        <v>5.268308813292637</v>
      </c>
      <c r="I56" s="128">
        <v>4.7149072951742967</v>
      </c>
      <c r="J56" s="56"/>
    </row>
    <row r="57" spans="2:10" x14ac:dyDescent="0.3">
      <c r="B57" s="55"/>
      <c r="C57" s="60">
        <v>52</v>
      </c>
      <c r="D57" s="128">
        <v>17.399999999999999</v>
      </c>
      <c r="E57" s="128">
        <v>5</v>
      </c>
      <c r="F57" s="128">
        <v>12.1</v>
      </c>
      <c r="G57" s="128">
        <f>ETo!$I57*((1-Constantes!$D$19)*ETo!$K57+ETo!$L57)</f>
        <v>3.8925484945491626</v>
      </c>
      <c r="H57" s="128">
        <v>2.4614053137426222</v>
      </c>
      <c r="I57" s="128">
        <v>1.058524051846675</v>
      </c>
      <c r="J57" s="56"/>
    </row>
    <row r="58" spans="2:10" x14ac:dyDescent="0.3">
      <c r="B58" s="55"/>
      <c r="C58" s="60">
        <v>53</v>
      </c>
      <c r="D58" s="128">
        <v>16.399999999999999</v>
      </c>
      <c r="E58" s="128">
        <v>5</v>
      </c>
      <c r="F58" s="128">
        <v>6.8</v>
      </c>
      <c r="G58" s="128">
        <f>ETo!$I58*((1-Constantes!$D$19)*ETo!$K58+ETo!$L58)</f>
        <v>3.843786837323941</v>
      </c>
      <c r="H58" s="128">
        <v>1.956252497450039</v>
      </c>
      <c r="I58" s="128">
        <v>1.0640894235756075</v>
      </c>
      <c r="J58" s="56"/>
    </row>
    <row r="59" spans="2:10" x14ac:dyDescent="0.3">
      <c r="B59" s="55"/>
      <c r="C59" s="60">
        <v>54</v>
      </c>
      <c r="D59" s="128">
        <v>20.5</v>
      </c>
      <c r="E59" s="128">
        <v>8</v>
      </c>
      <c r="F59" s="128">
        <v>27.7</v>
      </c>
      <c r="G59" s="128">
        <f>ETo!$I59*((1-Constantes!$D$19)*ETo!$K59+ETo!$L59)</f>
        <v>4.1422729533223448</v>
      </c>
      <c r="H59" s="128">
        <v>6.8407540069502977</v>
      </c>
      <c r="I59" s="128">
        <v>6.6289806653156962</v>
      </c>
      <c r="J59" s="56"/>
    </row>
    <row r="60" spans="2:10" x14ac:dyDescent="0.3">
      <c r="B60" s="55"/>
      <c r="C60" s="60">
        <v>55</v>
      </c>
      <c r="D60" s="128">
        <v>21.5</v>
      </c>
      <c r="E60" s="128">
        <v>7.5</v>
      </c>
      <c r="F60" s="128">
        <v>9</v>
      </c>
      <c r="G60" s="128">
        <f>ETo!$I60*((1-Constantes!$D$19)*ETo!$K60+ETo!$L60)</f>
        <v>4.1570452752490601</v>
      </c>
      <c r="H60" s="128">
        <v>2.3428761560723417</v>
      </c>
      <c r="I60" s="128">
        <v>1.0863569810901652</v>
      </c>
      <c r="J60" s="56"/>
    </row>
    <row r="61" spans="2:10" x14ac:dyDescent="0.3">
      <c r="B61" s="55"/>
      <c r="C61" s="60">
        <v>56</v>
      </c>
      <c r="D61" s="128">
        <v>19.8</v>
      </c>
      <c r="E61" s="128">
        <v>8.5</v>
      </c>
      <c r="F61" s="128">
        <v>0.5</v>
      </c>
      <c r="G61" s="128">
        <f>ETo!$I61*((1-Constantes!$D$19)*ETo!$K61+ETo!$L61)</f>
        <v>4.120129352234958</v>
      </c>
      <c r="H61" s="128">
        <v>2.0279643365142075</v>
      </c>
      <c r="I61" s="128">
        <v>1.0910027378169305</v>
      </c>
      <c r="J61" s="56"/>
    </row>
    <row r="62" spans="2:10" x14ac:dyDescent="0.3">
      <c r="B62" s="55"/>
      <c r="C62" s="60">
        <v>57</v>
      </c>
      <c r="D62" s="128">
        <v>21.2</v>
      </c>
      <c r="E62" s="128">
        <v>9.5</v>
      </c>
      <c r="F62" s="128">
        <v>0</v>
      </c>
      <c r="G62" s="128">
        <f>ETo!$I62*((1-Constantes!$D$19)*ETo!$K62+ETo!$L62)</f>
        <v>4.2156187109084078</v>
      </c>
      <c r="H62" s="128">
        <v>1.9122849593360747</v>
      </c>
      <c r="I62" s="128">
        <v>1.0945781523867031</v>
      </c>
      <c r="J62" s="56"/>
    </row>
    <row r="63" spans="2:10" x14ac:dyDescent="0.3">
      <c r="B63" s="55"/>
      <c r="C63" s="60">
        <v>58</v>
      </c>
      <c r="D63" s="128">
        <v>17</v>
      </c>
      <c r="E63" s="128">
        <v>8.8000000000000007</v>
      </c>
      <c r="F63" s="128">
        <v>1.1000000000000001</v>
      </c>
      <c r="G63" s="128">
        <f>ETo!$I63*((1-Constantes!$D$19)*ETo!$K63+ETo!$L63)</f>
        <v>3.9989358125119723</v>
      </c>
      <c r="H63" s="128">
        <v>1.8414231349023102</v>
      </c>
      <c r="I63" s="128">
        <v>1.0974786707384765</v>
      </c>
      <c r="J63" s="56"/>
    </row>
    <row r="64" spans="2:10" x14ac:dyDescent="0.3">
      <c r="B64" s="55"/>
      <c r="C64" s="60">
        <v>59</v>
      </c>
      <c r="D64" s="128">
        <v>20.5</v>
      </c>
      <c r="E64" s="128">
        <v>8.4</v>
      </c>
      <c r="F64" s="128">
        <v>0.4</v>
      </c>
      <c r="G64" s="128">
        <f>ETo!$I64*((1-Constantes!$D$19)*ETo!$K64+ETo!$L64)</f>
        <v>4.1234019726502051</v>
      </c>
      <c r="H64" s="128">
        <v>1.7468009173253582</v>
      </c>
      <c r="I64" s="128">
        <v>1.0995152269471415</v>
      </c>
      <c r="J64" s="56"/>
    </row>
    <row r="65" spans="2:10" x14ac:dyDescent="0.3">
      <c r="B65" s="55"/>
      <c r="C65" s="60">
        <v>60</v>
      </c>
      <c r="D65" s="128">
        <v>20.6</v>
      </c>
      <c r="E65" s="128">
        <v>8.4</v>
      </c>
      <c r="F65" s="128">
        <v>0</v>
      </c>
      <c r="G65" s="128">
        <f>ETo!$I65*((1-Constantes!$D$19)*ETo!$K65+ETo!$L65)</f>
        <v>4.1196524863957658</v>
      </c>
      <c r="H65" s="128">
        <v>1.6416058517647789</v>
      </c>
      <c r="I65" s="128">
        <v>1.1006131964738437</v>
      </c>
      <c r="J65" s="56"/>
    </row>
    <row r="66" spans="2:10" x14ac:dyDescent="0.3">
      <c r="B66" s="55"/>
      <c r="C66" s="60">
        <v>61</v>
      </c>
      <c r="D66" s="128">
        <v>22</v>
      </c>
      <c r="E66" s="128">
        <v>6.2</v>
      </c>
      <c r="F66" s="128">
        <v>3.4</v>
      </c>
      <c r="G66" s="128">
        <f>ETo!$I66*((1-Constantes!$D$19)*ETo!$K66+ETo!$L66)</f>
        <v>4.0773983822118778</v>
      </c>
      <c r="H66" s="128">
        <v>1.6562901632511569</v>
      </c>
      <c r="I66" s="128">
        <v>1.1017960334111263</v>
      </c>
      <c r="J66" s="56"/>
    </row>
    <row r="67" spans="2:10" x14ac:dyDescent="0.3">
      <c r="B67" s="55"/>
      <c r="C67" s="60">
        <v>62</v>
      </c>
      <c r="D67" s="128">
        <v>21.2</v>
      </c>
      <c r="E67" s="128">
        <v>7</v>
      </c>
      <c r="F67" s="128">
        <v>0</v>
      </c>
      <c r="G67" s="128">
        <f>ETo!$I67*((1-Constantes!$D$19)*ETo!$K67+ETo!$L67)</f>
        <v>4.0689032845652973</v>
      </c>
      <c r="H67" s="128">
        <v>1.554571674700465</v>
      </c>
      <c r="I67" s="128">
        <v>1.1020847122339488</v>
      </c>
      <c r="J67" s="56"/>
    </row>
    <row r="68" spans="2:10" x14ac:dyDescent="0.3">
      <c r="B68" s="55"/>
      <c r="C68" s="60">
        <v>63</v>
      </c>
      <c r="D68" s="128">
        <v>19.8</v>
      </c>
      <c r="E68" s="128">
        <v>10</v>
      </c>
      <c r="F68" s="128">
        <v>2.6</v>
      </c>
      <c r="G68" s="128">
        <f>ETo!$I68*((1-Constantes!$D$19)*ETo!$K68+ETo!$L68)</f>
        <v>4.1278584503709332</v>
      </c>
      <c r="H68" s="128">
        <v>1.5436649264345652</v>
      </c>
      <c r="I68" s="128">
        <v>1.102257011718865</v>
      </c>
      <c r="J68" s="56"/>
    </row>
    <row r="69" spans="2:10" x14ac:dyDescent="0.3">
      <c r="B69" s="55"/>
      <c r="C69" s="60">
        <v>64</v>
      </c>
      <c r="D69" s="128">
        <v>19.5</v>
      </c>
      <c r="E69" s="128">
        <v>8.5</v>
      </c>
      <c r="F69" s="128">
        <v>0</v>
      </c>
      <c r="G69" s="128">
        <f>ETo!$I69*((1-Constantes!$D$19)*ETo!$K69+ETo!$L69)</f>
        <v>4.0426511433150134</v>
      </c>
      <c r="H69" s="128">
        <v>1.4457732217530124</v>
      </c>
      <c r="I69" s="128">
        <v>1.1015847950662878</v>
      </c>
      <c r="J69" s="56"/>
    </row>
    <row r="70" spans="2:10" x14ac:dyDescent="0.3">
      <c r="B70" s="55"/>
      <c r="C70" s="60">
        <v>65</v>
      </c>
      <c r="D70" s="128">
        <v>21.2</v>
      </c>
      <c r="E70" s="128">
        <v>5</v>
      </c>
      <c r="F70" s="128">
        <v>5.8</v>
      </c>
      <c r="G70" s="128">
        <f>ETo!$I70*((1-Constantes!$D$19)*ETo!$K70+ETo!$L70)</f>
        <v>3.9575712959927594</v>
      </c>
      <c r="H70" s="128">
        <v>1.5679672147681845</v>
      </c>
      <c r="I70" s="128">
        <v>1.1024636358102891</v>
      </c>
      <c r="J70" s="56"/>
    </row>
    <row r="71" spans="2:10" x14ac:dyDescent="0.3">
      <c r="B71" s="55"/>
      <c r="C71" s="60">
        <v>66</v>
      </c>
      <c r="D71" s="128">
        <v>17.7</v>
      </c>
      <c r="E71" s="128">
        <v>7.5</v>
      </c>
      <c r="F71" s="128">
        <v>0</v>
      </c>
      <c r="G71" s="128">
        <f>ETo!$I71*((1-Constantes!$D$19)*ETo!$K71+ETo!$L71)</f>
        <v>3.9061736013659285</v>
      </c>
      <c r="H71" s="128">
        <v>1.4531277378914504</v>
      </c>
      <c r="I71" s="128">
        <v>1.1017978614062895</v>
      </c>
      <c r="J71" s="56"/>
    </row>
    <row r="72" spans="2:10" x14ac:dyDescent="0.3">
      <c r="B72" s="55"/>
      <c r="C72" s="60">
        <v>67</v>
      </c>
      <c r="D72" s="128">
        <v>21.5</v>
      </c>
      <c r="E72" s="128">
        <v>7.2</v>
      </c>
      <c r="F72" s="128">
        <v>33.9</v>
      </c>
      <c r="G72" s="128">
        <f>ETo!$I72*((1-Constantes!$D$19)*ETo!$K72+ETo!$L72)</f>
        <v>4.0432992739936457</v>
      </c>
      <c r="H72" s="128">
        <v>9.3468132740992171</v>
      </c>
      <c r="I72" s="128">
        <v>9.7231703399355904</v>
      </c>
      <c r="J72" s="56"/>
    </row>
    <row r="73" spans="2:10" x14ac:dyDescent="0.3">
      <c r="B73" s="55"/>
      <c r="C73" s="60">
        <v>68</v>
      </c>
      <c r="D73" s="128">
        <v>18.7</v>
      </c>
      <c r="E73" s="128">
        <v>7.5</v>
      </c>
      <c r="F73" s="128">
        <v>2</v>
      </c>
      <c r="G73" s="128">
        <f>ETo!$I73*((1-Constantes!$D$19)*ETo!$K73+ETo!$L73)</f>
        <v>3.9284981751048949</v>
      </c>
      <c r="H73" s="128">
        <v>2.056557924933486</v>
      </c>
      <c r="I73" s="128">
        <v>1.1184740636137809</v>
      </c>
      <c r="J73" s="56"/>
    </row>
    <row r="74" spans="2:10" x14ac:dyDescent="0.3">
      <c r="B74" s="55"/>
      <c r="C74" s="60">
        <v>69</v>
      </c>
      <c r="D74" s="128">
        <v>21.8</v>
      </c>
      <c r="E74" s="128">
        <v>7.6</v>
      </c>
      <c r="F74" s="128">
        <v>13.1</v>
      </c>
      <c r="G74" s="128">
        <f>ETo!$I74*((1-Constantes!$D$19)*ETo!$K74+ETo!$L74)</f>
        <v>4.0519071507086517</v>
      </c>
      <c r="H74" s="128">
        <v>2.9018501764971205</v>
      </c>
      <c r="I74" s="128">
        <v>1.5032030778697645</v>
      </c>
      <c r="J74" s="56"/>
    </row>
    <row r="75" spans="2:10" x14ac:dyDescent="0.3">
      <c r="B75" s="55"/>
      <c r="C75" s="60">
        <v>70</v>
      </c>
      <c r="D75" s="128">
        <v>20.2</v>
      </c>
      <c r="E75" s="128">
        <v>6.8</v>
      </c>
      <c r="F75" s="128">
        <v>5.4</v>
      </c>
      <c r="G75" s="128">
        <f>ETo!$I75*((1-Constantes!$D$19)*ETo!$K75+ETo!$L75)</f>
        <v>3.94105555426068</v>
      </c>
      <c r="H75" s="128">
        <v>2.1734552594877981</v>
      </c>
      <c r="I75" s="128">
        <v>1.1360225468554859</v>
      </c>
      <c r="J75" s="56"/>
    </row>
    <row r="76" spans="2:10" x14ac:dyDescent="0.3">
      <c r="B76" s="55"/>
      <c r="C76" s="60">
        <v>71</v>
      </c>
      <c r="D76" s="128">
        <v>20</v>
      </c>
      <c r="E76" s="128">
        <v>8</v>
      </c>
      <c r="F76" s="128">
        <v>20.100000000000001</v>
      </c>
      <c r="G76" s="128">
        <f>ETo!$I76*((1-Constantes!$D$19)*ETo!$K76+ETo!$L76)</f>
        <v>3.9717524834672524</v>
      </c>
      <c r="H76" s="128">
        <v>4.6054455786262913</v>
      </c>
      <c r="I76" s="128">
        <v>3.7541337253690221</v>
      </c>
      <c r="J76" s="56"/>
    </row>
    <row r="77" spans="2:10" x14ac:dyDescent="0.3">
      <c r="B77" s="55"/>
      <c r="C77" s="60">
        <v>72</v>
      </c>
      <c r="D77" s="128">
        <v>20.6</v>
      </c>
      <c r="E77" s="128">
        <v>7.5</v>
      </c>
      <c r="F77" s="128">
        <v>8.5</v>
      </c>
      <c r="G77" s="128">
        <f>ETo!$I77*((1-Constantes!$D$19)*ETo!$K77+ETo!$L77)</f>
        <v>3.9646683205919202</v>
      </c>
      <c r="H77" s="128">
        <v>2.5096134060582695</v>
      </c>
      <c r="I77" s="128">
        <v>1.1569525420194617</v>
      </c>
      <c r="J77" s="56"/>
    </row>
    <row r="78" spans="2:10" x14ac:dyDescent="0.3">
      <c r="B78" s="55"/>
      <c r="C78" s="60">
        <v>73</v>
      </c>
      <c r="D78" s="128">
        <v>16.600000000000001</v>
      </c>
      <c r="E78" s="128">
        <v>8</v>
      </c>
      <c r="F78" s="128">
        <v>3.4</v>
      </c>
      <c r="G78" s="128">
        <f>ETo!$I78*((1-Constantes!$D$19)*ETo!$K78+ETo!$L78)</f>
        <v>3.8085658938996638</v>
      </c>
      <c r="H78" s="128">
        <v>2.3328614266619714</v>
      </c>
      <c r="I78" s="128">
        <v>1.1627816753791345</v>
      </c>
      <c r="J78" s="56"/>
    </row>
    <row r="79" spans="2:10" x14ac:dyDescent="0.3">
      <c r="B79" s="55"/>
      <c r="C79" s="60">
        <v>74</v>
      </c>
      <c r="D79" s="128">
        <v>16.399999999999999</v>
      </c>
      <c r="E79" s="128">
        <v>9</v>
      </c>
      <c r="F79" s="128">
        <v>5.6</v>
      </c>
      <c r="G79" s="128">
        <f>ETo!$I79*((1-Constantes!$D$19)*ETo!$K79+ETo!$L79)</f>
        <v>3.830082067599176</v>
      </c>
      <c r="H79" s="128">
        <v>2.3593596997005997</v>
      </c>
      <c r="I79" s="128">
        <v>1.1692256048646983</v>
      </c>
      <c r="J79" s="56"/>
    </row>
    <row r="80" spans="2:10" x14ac:dyDescent="0.3">
      <c r="B80" s="55"/>
      <c r="C80" s="60">
        <v>75</v>
      </c>
      <c r="D80" s="128">
        <v>17.600000000000001</v>
      </c>
      <c r="E80" s="128">
        <v>9</v>
      </c>
      <c r="F80" s="128">
        <v>18.3</v>
      </c>
      <c r="G80" s="128">
        <f>ETo!$I80*((1-Constantes!$D$19)*ETo!$K80+ETo!$L80)</f>
        <v>3.8676111247916363</v>
      </c>
      <c r="H80" s="128">
        <v>4.3023523663830732</v>
      </c>
      <c r="I80" s="128">
        <v>3.325499759288157</v>
      </c>
      <c r="J80" s="56"/>
    </row>
    <row r="81" spans="2:10" x14ac:dyDescent="0.3">
      <c r="B81" s="55"/>
      <c r="C81" s="60">
        <v>76</v>
      </c>
      <c r="D81" s="128">
        <v>17.600000000000001</v>
      </c>
      <c r="E81" s="128">
        <v>9.3000000000000007</v>
      </c>
      <c r="F81" s="128">
        <v>0.2</v>
      </c>
      <c r="G81" s="128">
        <f>ETo!$I81*((1-Constantes!$D$19)*ETo!$K81+ETo!$L81)</f>
        <v>3.8677465451271158</v>
      </c>
      <c r="H81" s="128">
        <v>2.3562536234519964</v>
      </c>
      <c r="I81" s="128">
        <v>1.1861626902123361</v>
      </c>
      <c r="J81" s="56"/>
    </row>
    <row r="82" spans="2:10" x14ac:dyDescent="0.3">
      <c r="B82" s="55"/>
      <c r="C82" s="60">
        <v>77</v>
      </c>
      <c r="D82" s="128">
        <v>20.2</v>
      </c>
      <c r="E82" s="128">
        <v>9.6999999999999993</v>
      </c>
      <c r="F82" s="128">
        <v>2.2000000000000002</v>
      </c>
      <c r="G82" s="128">
        <f>ETo!$I82*((1-Constantes!$D$19)*ETo!$K82+ETo!$L82)</f>
        <v>3.9781576407978902</v>
      </c>
      <c r="H82" s="128">
        <v>2.3163146530564633</v>
      </c>
      <c r="I82" s="128">
        <v>1.1912898391097353</v>
      </c>
      <c r="J82" s="56"/>
    </row>
    <row r="83" spans="2:10" x14ac:dyDescent="0.3">
      <c r="B83" s="55"/>
      <c r="C83" s="60">
        <v>78</v>
      </c>
      <c r="D83" s="128">
        <v>21.3</v>
      </c>
      <c r="E83" s="128">
        <v>9.8000000000000007</v>
      </c>
      <c r="F83" s="128">
        <v>0.2</v>
      </c>
      <c r="G83" s="128">
        <f>ETo!$I83*((1-Constantes!$D$19)*ETo!$K83+ETo!$L83)</f>
        <v>4.0142575528288429</v>
      </c>
      <c r="H83" s="128">
        <v>2.2086844197465547</v>
      </c>
      <c r="I83" s="128">
        <v>1.1954129007626957</v>
      </c>
      <c r="J83" s="56"/>
    </row>
    <row r="84" spans="2:10" x14ac:dyDescent="0.3">
      <c r="B84" s="55"/>
      <c r="C84" s="60">
        <v>79</v>
      </c>
      <c r="D84" s="128">
        <v>20.6</v>
      </c>
      <c r="E84" s="128">
        <v>8.8000000000000007</v>
      </c>
      <c r="F84" s="128">
        <v>3.6</v>
      </c>
      <c r="G84" s="128">
        <f>ETo!$I84*((1-Constantes!$D$19)*ETo!$K84+ETo!$L84)</f>
        <v>3.9313626595758642</v>
      </c>
      <c r="H84" s="128">
        <v>2.2216181054241204</v>
      </c>
      <c r="I84" s="128">
        <v>1.1995682751960035</v>
      </c>
      <c r="J84" s="56"/>
    </row>
    <row r="85" spans="2:10" x14ac:dyDescent="0.3">
      <c r="B85" s="55"/>
      <c r="C85" s="60">
        <v>80</v>
      </c>
      <c r="D85" s="128">
        <v>17.5</v>
      </c>
      <c r="E85" s="128">
        <v>8.6999999999999993</v>
      </c>
      <c r="F85" s="128">
        <v>0</v>
      </c>
      <c r="G85" s="128">
        <f>ETo!$I85*((1-Constantes!$D$19)*ETo!$K85+ETo!$L85)</f>
        <v>3.7879935572599885</v>
      </c>
      <c r="H85" s="128">
        <v>2.1135830543938239</v>
      </c>
      <c r="I85" s="128">
        <v>1.2027280058639476</v>
      </c>
      <c r="J85" s="56"/>
    </row>
    <row r="86" spans="2:10" x14ac:dyDescent="0.3">
      <c r="B86" s="55"/>
      <c r="C86" s="60">
        <v>81</v>
      </c>
      <c r="D86" s="128">
        <v>21.8</v>
      </c>
      <c r="E86" s="128">
        <v>4.8</v>
      </c>
      <c r="F86" s="128">
        <v>1.7</v>
      </c>
      <c r="G86" s="128">
        <f>ETo!$I86*((1-Constantes!$D$19)*ETo!$K86+ETo!$L86)</f>
        <v>3.7907436962522323</v>
      </c>
      <c r="H86" s="128">
        <v>2.0667826046999278</v>
      </c>
      <c r="I86" s="128">
        <v>1.2054292199177374</v>
      </c>
      <c r="J86" s="56"/>
    </row>
    <row r="87" spans="2:10" x14ac:dyDescent="0.3">
      <c r="B87" s="55"/>
      <c r="C87" s="60">
        <v>82</v>
      </c>
      <c r="D87" s="128">
        <v>17.8</v>
      </c>
      <c r="E87" s="128">
        <v>5.7</v>
      </c>
      <c r="F87" s="128">
        <v>2.2999999999999998</v>
      </c>
      <c r="G87" s="128">
        <f>ETo!$I87*((1-Constantes!$D$19)*ETo!$K87+ETo!$L87)</f>
        <v>3.6524398298708061</v>
      </c>
      <c r="H87" s="128">
        <v>2.0440356159383235</v>
      </c>
      <c r="I87" s="128">
        <v>1.2078827697618437</v>
      </c>
      <c r="J87" s="56"/>
    </row>
    <row r="88" spans="2:10" x14ac:dyDescent="0.3">
      <c r="B88" s="55"/>
      <c r="C88" s="60">
        <v>83</v>
      </c>
      <c r="D88" s="128">
        <v>22.5</v>
      </c>
      <c r="E88" s="128">
        <v>3.7</v>
      </c>
      <c r="F88" s="128">
        <v>0</v>
      </c>
      <c r="G88" s="128">
        <f>ETo!$I88*((1-Constantes!$D$19)*ETo!$K88+ETo!$L88)</f>
        <v>3.7470539016892923</v>
      </c>
      <c r="H88" s="128">
        <v>1.9418248897828101</v>
      </c>
      <c r="I88" s="128">
        <v>1.2094246870896819</v>
      </c>
      <c r="J88" s="56"/>
    </row>
    <row r="89" spans="2:10" x14ac:dyDescent="0.3">
      <c r="B89" s="55"/>
      <c r="C89" s="60">
        <v>84</v>
      </c>
      <c r="D89" s="128">
        <v>22.5</v>
      </c>
      <c r="E89" s="128">
        <v>7.8</v>
      </c>
      <c r="F89" s="128">
        <v>0</v>
      </c>
      <c r="G89" s="128">
        <f>ETo!$I89*((1-Constantes!$D$19)*ETo!$K89+ETo!$L89)</f>
        <v>3.8973334922964438</v>
      </c>
      <c r="H89" s="128">
        <v>1.8402693663725844</v>
      </c>
      <c r="I89" s="128">
        <v>1.2100743922214423</v>
      </c>
      <c r="J89" s="56"/>
    </row>
    <row r="90" spans="2:10" x14ac:dyDescent="0.3">
      <c r="B90" s="55"/>
      <c r="C90" s="60">
        <v>85</v>
      </c>
      <c r="D90" s="128">
        <v>21.7</v>
      </c>
      <c r="E90" s="128">
        <v>6.4</v>
      </c>
      <c r="F90" s="128">
        <v>0</v>
      </c>
      <c r="G90" s="128">
        <f>ETo!$I90*((1-Constantes!$D$19)*ETo!$K90+ETo!$L90)</f>
        <v>3.7943659672056027</v>
      </c>
      <c r="H90" s="128">
        <v>1.7436099901210342</v>
      </c>
      <c r="I90" s="128">
        <v>1.2098880399378018</v>
      </c>
      <c r="J90" s="56"/>
    </row>
    <row r="91" spans="2:10" x14ac:dyDescent="0.3">
      <c r="B91" s="55"/>
      <c r="C91" s="60">
        <v>86</v>
      </c>
      <c r="D91" s="128">
        <v>21.9</v>
      </c>
      <c r="E91" s="128">
        <v>7.4</v>
      </c>
      <c r="F91" s="128">
        <v>0</v>
      </c>
      <c r="G91" s="128">
        <f>ETo!$I91*((1-Constantes!$D$19)*ETo!$K91+ETo!$L91)</f>
        <v>3.8273524320621717</v>
      </c>
      <c r="H91" s="128">
        <v>1.649395639465888</v>
      </c>
      <c r="I91" s="128">
        <v>1.208899531122607</v>
      </c>
      <c r="J91" s="56"/>
    </row>
    <row r="92" spans="2:10" x14ac:dyDescent="0.3">
      <c r="B92" s="55"/>
      <c r="C92" s="60">
        <v>87</v>
      </c>
      <c r="D92" s="128">
        <v>21.4</v>
      </c>
      <c r="E92" s="128">
        <v>5.2</v>
      </c>
      <c r="F92" s="128">
        <v>11.7</v>
      </c>
      <c r="G92" s="128">
        <f>ETo!$I92*((1-Constantes!$D$19)*ETo!$K92+ETo!$L92)</f>
        <v>3.704980752345441</v>
      </c>
      <c r="H92" s="128">
        <v>2.4745970659183545</v>
      </c>
      <c r="I92" s="128">
        <v>1.2179337536047621</v>
      </c>
      <c r="J92" s="56"/>
    </row>
    <row r="93" spans="2:10" x14ac:dyDescent="0.3">
      <c r="B93" s="55"/>
      <c r="C93" s="60">
        <v>88</v>
      </c>
      <c r="D93" s="128">
        <v>22.2</v>
      </c>
      <c r="E93" s="128">
        <v>6</v>
      </c>
      <c r="F93" s="128">
        <v>0</v>
      </c>
      <c r="G93" s="128">
        <f>ETo!$I93*((1-Constantes!$D$19)*ETo!$K93+ETo!$L93)</f>
        <v>3.7530935456989223</v>
      </c>
      <c r="H93" s="128">
        <v>1.84026242571557</v>
      </c>
      <c r="I93" s="128">
        <v>1.2182991651146349</v>
      </c>
      <c r="J93" s="56"/>
    </row>
    <row r="94" spans="2:10" x14ac:dyDescent="0.3">
      <c r="B94" s="55"/>
      <c r="C94" s="60">
        <v>89</v>
      </c>
      <c r="D94" s="128">
        <v>20.3</v>
      </c>
      <c r="E94" s="128">
        <v>5.5</v>
      </c>
      <c r="F94" s="128">
        <v>1.7</v>
      </c>
      <c r="G94" s="128">
        <f>ETo!$I94*((1-Constantes!$D$19)*ETo!$K94+ETo!$L94)</f>
        <v>3.6431492858228314</v>
      </c>
      <c r="H94" s="128">
        <v>1.8029017356293684</v>
      </c>
      <c r="I94" s="128">
        <v>1.218338585899057</v>
      </c>
      <c r="J94" s="56"/>
    </row>
    <row r="95" spans="2:10" x14ac:dyDescent="0.3">
      <c r="B95" s="55"/>
      <c r="C95" s="60">
        <v>90</v>
      </c>
      <c r="D95" s="128">
        <v>22</v>
      </c>
      <c r="E95" s="128">
        <v>7</v>
      </c>
      <c r="F95" s="128">
        <v>0</v>
      </c>
      <c r="G95" s="128">
        <f>ETo!$I95*((1-Constantes!$D$19)*ETo!$K95+ETo!$L95)</f>
        <v>3.7532653421177389</v>
      </c>
      <c r="H95" s="128">
        <v>1.7067722329624782</v>
      </c>
      <c r="I95" s="128">
        <v>1.2175628227377493</v>
      </c>
      <c r="J95" s="56"/>
    </row>
    <row r="96" spans="2:10" x14ac:dyDescent="0.3">
      <c r="B96" s="55"/>
      <c r="C96" s="60">
        <v>91</v>
      </c>
      <c r="D96" s="128">
        <v>22.3</v>
      </c>
      <c r="E96" s="128">
        <v>6.7</v>
      </c>
      <c r="F96" s="128">
        <v>0</v>
      </c>
      <c r="G96" s="128">
        <f>ETo!$I96*((1-Constantes!$D$19)*ETo!$K96+ETo!$L96)</f>
        <v>3.7372038200332391</v>
      </c>
      <c r="H96" s="128">
        <v>1.6139090188549681</v>
      </c>
      <c r="I96" s="128">
        <v>1.2160123734037398</v>
      </c>
      <c r="J96" s="56"/>
    </row>
    <row r="97" spans="2:10" x14ac:dyDescent="0.3">
      <c r="B97" s="55"/>
      <c r="C97" s="60">
        <v>92</v>
      </c>
      <c r="D97" s="128">
        <v>22.4</v>
      </c>
      <c r="E97" s="128">
        <v>7.8</v>
      </c>
      <c r="F97" s="128">
        <v>0</v>
      </c>
      <c r="G97" s="128">
        <f>ETo!$I97*((1-Constantes!$D$19)*ETo!$K97+ETo!$L97)</f>
        <v>3.767872618327023</v>
      </c>
      <c r="H97" s="128">
        <v>1.5234173601148857</v>
      </c>
      <c r="I97" s="128">
        <v>1.2137193181452783</v>
      </c>
      <c r="J97" s="56"/>
    </row>
    <row r="98" spans="2:10" x14ac:dyDescent="0.3">
      <c r="B98" s="55"/>
      <c r="C98" s="60">
        <v>93</v>
      </c>
      <c r="D98" s="128">
        <v>22</v>
      </c>
      <c r="E98" s="128">
        <v>6.8</v>
      </c>
      <c r="F98" s="128">
        <v>0.5</v>
      </c>
      <c r="G98" s="128">
        <f>ETo!$I98*((1-Constantes!$D$19)*ETo!$K98+ETo!$L98)</f>
        <v>3.6967071316749385</v>
      </c>
      <c r="H98" s="128">
        <v>1.4539643504233009</v>
      </c>
      <c r="I98" s="128">
        <v>1.2108727199672047</v>
      </c>
      <c r="J98" s="56"/>
    </row>
    <row r="99" spans="2:10" x14ac:dyDescent="0.3">
      <c r="B99" s="55"/>
      <c r="C99" s="60">
        <v>94</v>
      </c>
      <c r="D99" s="128">
        <v>20.5</v>
      </c>
      <c r="E99" s="128">
        <v>7</v>
      </c>
      <c r="F99" s="128">
        <v>0</v>
      </c>
      <c r="G99" s="128">
        <f>ETo!$I99*((1-Constantes!$D$19)*ETo!$K99+ETo!$L99)</f>
        <v>3.6297928177515573</v>
      </c>
      <c r="H99" s="128">
        <v>1.3707006453922901</v>
      </c>
      <c r="I99" s="128">
        <v>1.207365724187226</v>
      </c>
      <c r="J99" s="56"/>
    </row>
    <row r="100" spans="2:10" x14ac:dyDescent="0.3">
      <c r="B100" s="55"/>
      <c r="C100" s="60">
        <v>95</v>
      </c>
      <c r="D100" s="128">
        <v>22.6</v>
      </c>
      <c r="E100" s="128">
        <v>5</v>
      </c>
      <c r="F100" s="128">
        <v>0</v>
      </c>
      <c r="G100" s="128">
        <f>ETo!$I100*((1-Constantes!$D$19)*ETo!$K100+ETo!$L100)</f>
        <v>3.6170469519834723</v>
      </c>
      <c r="H100" s="128">
        <v>1.2902200528905174</v>
      </c>
      <c r="I100" s="128">
        <v>1.2032322861832678</v>
      </c>
      <c r="J100" s="56"/>
    </row>
    <row r="101" spans="2:10" x14ac:dyDescent="0.3">
      <c r="B101" s="55"/>
      <c r="C101" s="60">
        <v>96</v>
      </c>
      <c r="D101" s="128">
        <v>16.8</v>
      </c>
      <c r="E101" s="128">
        <v>6.5</v>
      </c>
      <c r="F101" s="128">
        <v>0</v>
      </c>
      <c r="G101" s="128">
        <f>ETo!$I101*((1-Constantes!$D$19)*ETo!$K101+ETo!$L101)</f>
        <v>3.4360357329881546</v>
      </c>
      <c r="H101" s="128">
        <v>1.2152595052007524</v>
      </c>
      <c r="I101" s="128">
        <v>1.1985297595762354</v>
      </c>
      <c r="J101" s="56"/>
    </row>
    <row r="102" spans="2:10" x14ac:dyDescent="0.3">
      <c r="B102" s="55"/>
      <c r="C102" s="60">
        <v>97</v>
      </c>
      <c r="D102" s="128">
        <v>22.2</v>
      </c>
      <c r="E102" s="128">
        <v>2.1</v>
      </c>
      <c r="F102" s="128">
        <v>0.2</v>
      </c>
      <c r="G102" s="128">
        <f>ETo!$I102*((1-Constantes!$D$19)*ETo!$K102+ETo!$L102)</f>
        <v>3.4576994234847467</v>
      </c>
      <c r="H102" s="128">
        <v>1.1490388729876222</v>
      </c>
      <c r="I102" s="128">
        <v>1.193340523944233</v>
      </c>
      <c r="J102" s="56"/>
    </row>
    <row r="103" spans="2:10" x14ac:dyDescent="0.3">
      <c r="B103" s="55"/>
      <c r="C103" s="60">
        <v>98</v>
      </c>
      <c r="D103" s="128">
        <v>19.3</v>
      </c>
      <c r="E103" s="128">
        <v>5.4</v>
      </c>
      <c r="F103" s="128">
        <v>0</v>
      </c>
      <c r="G103" s="128">
        <f>ETo!$I103*((1-Constantes!$D$19)*ETo!$K103+ETo!$L103)</f>
        <v>3.456250898908205</v>
      </c>
      <c r="H103" s="128">
        <v>1.0807753160336795</v>
      </c>
      <c r="I103" s="128">
        <v>1.1878524646815274</v>
      </c>
      <c r="J103" s="56"/>
    </row>
    <row r="104" spans="2:10" x14ac:dyDescent="0.3">
      <c r="B104" s="55"/>
      <c r="C104" s="60">
        <v>99</v>
      </c>
      <c r="D104" s="128">
        <v>19.2</v>
      </c>
      <c r="E104" s="128">
        <v>3.8</v>
      </c>
      <c r="F104" s="128">
        <v>0</v>
      </c>
      <c r="G104" s="128">
        <f>ETo!$I104*((1-Constantes!$D$19)*ETo!$K104+ETo!$L104)</f>
        <v>3.3755489723453524</v>
      </c>
      <c r="H104" s="128">
        <v>1.0606774656290725</v>
      </c>
      <c r="I104" s="128">
        <v>1.1823204320767975</v>
      </c>
      <c r="J104" s="56"/>
    </row>
    <row r="105" spans="2:10" x14ac:dyDescent="0.3">
      <c r="B105" s="55"/>
      <c r="C105" s="60">
        <v>100</v>
      </c>
      <c r="D105" s="128">
        <v>18.3</v>
      </c>
      <c r="E105" s="128">
        <v>7.8</v>
      </c>
      <c r="F105" s="128">
        <v>0</v>
      </c>
      <c r="G105" s="128">
        <f>ETo!$I105*((1-Constantes!$D$19)*ETo!$K105+ETo!$L105)</f>
        <v>3.4751305439154554</v>
      </c>
      <c r="H105" s="128">
        <v>1.0486584730463187</v>
      </c>
      <c r="I105" s="128">
        <v>1.1767872708304321</v>
      </c>
      <c r="J105" s="56"/>
    </row>
    <row r="106" spans="2:10" x14ac:dyDescent="0.3">
      <c r="B106" s="55"/>
      <c r="C106" s="60">
        <v>101</v>
      </c>
      <c r="D106" s="128">
        <v>22.6</v>
      </c>
      <c r="E106" s="128">
        <v>4.5</v>
      </c>
      <c r="F106" s="128">
        <v>0</v>
      </c>
      <c r="G106" s="128">
        <f>ETo!$I106*((1-Constantes!$D$19)*ETo!$K106+ETo!$L106)</f>
        <v>3.4953502463562591</v>
      </c>
      <c r="H106" s="128">
        <v>1.0380656222792037</v>
      </c>
      <c r="I106" s="128">
        <v>1.1712606313970715</v>
      </c>
      <c r="J106" s="56"/>
    </row>
    <row r="107" spans="2:10" x14ac:dyDescent="0.3">
      <c r="B107" s="55"/>
      <c r="C107" s="60">
        <v>102</v>
      </c>
      <c r="D107" s="128">
        <v>23</v>
      </c>
      <c r="E107" s="128">
        <v>4</v>
      </c>
      <c r="F107" s="128">
        <v>3.5</v>
      </c>
      <c r="G107" s="128">
        <f>ETo!$I107*((1-Constantes!$D$19)*ETo!$K107+ETo!$L107)</f>
        <v>3.4740754441419059</v>
      </c>
      <c r="H107" s="128">
        <v>1.0887431899739624</v>
      </c>
      <c r="I107" s="128">
        <v>1.1662367206191875</v>
      </c>
      <c r="J107" s="56"/>
    </row>
    <row r="108" spans="2:10" x14ac:dyDescent="0.3">
      <c r="B108" s="55"/>
      <c r="C108" s="60">
        <v>103</v>
      </c>
      <c r="D108" s="128">
        <v>17.5</v>
      </c>
      <c r="E108" s="128">
        <v>3.8</v>
      </c>
      <c r="F108" s="128">
        <v>1.8</v>
      </c>
      <c r="G108" s="128">
        <f>ETo!$I108*((1-Constantes!$D$19)*ETo!$K108+ETo!$L108)</f>
        <v>3.2457384736463304</v>
      </c>
      <c r="H108" s="128">
        <v>1.0833773615611493</v>
      </c>
      <c r="I108" s="128">
        <v>1.161234777154752</v>
      </c>
      <c r="J108" s="56"/>
    </row>
    <row r="109" spans="2:10" x14ac:dyDescent="0.3">
      <c r="B109" s="55"/>
      <c r="C109" s="60">
        <v>104</v>
      </c>
      <c r="D109" s="128">
        <v>22.3</v>
      </c>
      <c r="E109" s="128">
        <v>4.5</v>
      </c>
      <c r="F109" s="128">
        <v>0</v>
      </c>
      <c r="G109" s="128">
        <f>ETo!$I109*((1-Constantes!$D$19)*ETo!$K109+ETo!$L109)</f>
        <v>3.4313094235677064</v>
      </c>
      <c r="H109" s="128">
        <v>1.0185363626944253</v>
      </c>
      <c r="I109" s="128">
        <v>1.1558054586189161</v>
      </c>
      <c r="J109" s="56"/>
    </row>
    <row r="110" spans="2:10" x14ac:dyDescent="0.3">
      <c r="B110" s="55"/>
      <c r="C110" s="60">
        <v>105</v>
      </c>
      <c r="D110" s="128">
        <v>21.3</v>
      </c>
      <c r="E110" s="128">
        <v>1.3</v>
      </c>
      <c r="F110" s="128">
        <v>0</v>
      </c>
      <c r="G110" s="128">
        <f>ETo!$I110*((1-Constantes!$D$19)*ETo!$K110+ETo!$L110)</f>
        <v>3.2595193544641341</v>
      </c>
      <c r="H110" s="128">
        <v>0.99951233700667741</v>
      </c>
      <c r="I110" s="128">
        <v>1.1503141683699076</v>
      </c>
      <c r="J110" s="56"/>
    </row>
    <row r="111" spans="2:10" x14ac:dyDescent="0.3">
      <c r="B111" s="55"/>
      <c r="C111" s="60">
        <v>106</v>
      </c>
      <c r="D111" s="128">
        <v>22.2</v>
      </c>
      <c r="E111" s="128">
        <v>2.7</v>
      </c>
      <c r="F111" s="128">
        <v>0</v>
      </c>
      <c r="G111" s="128">
        <f>ETo!$I111*((1-Constantes!$D$19)*ETo!$K111+ETo!$L111)</f>
        <v>3.3261254579029296</v>
      </c>
      <c r="H111" s="128">
        <v>0.98817244421426786</v>
      </c>
      <c r="I111" s="128">
        <v>1.1448220079263092</v>
      </c>
      <c r="J111" s="56"/>
    </row>
    <row r="112" spans="2:10" x14ac:dyDescent="0.3">
      <c r="B112" s="55"/>
      <c r="C112" s="60">
        <v>107</v>
      </c>
      <c r="D112" s="128">
        <v>21.7</v>
      </c>
      <c r="E112" s="128">
        <v>2.4</v>
      </c>
      <c r="F112" s="128">
        <v>0</v>
      </c>
      <c r="G112" s="128">
        <f>ETo!$I112*((1-Constantes!$D$19)*ETo!$K112+ETo!$L112)</f>
        <v>3.2794606899992926</v>
      </c>
      <c r="H112" s="128">
        <v>0.97818825841460821</v>
      </c>
      <c r="I112" s="128">
        <v>1.1393395709688425</v>
      </c>
      <c r="J112" s="56"/>
    </row>
    <row r="113" spans="2:10" x14ac:dyDescent="0.3">
      <c r="B113" s="55"/>
      <c r="C113" s="60">
        <v>108</v>
      </c>
      <c r="D113" s="128">
        <v>22</v>
      </c>
      <c r="E113" s="128">
        <v>4</v>
      </c>
      <c r="F113" s="128">
        <v>0.7</v>
      </c>
      <c r="G113" s="128">
        <f>ETo!$I113*((1-Constantes!$D$19)*ETo!$K113+ETo!$L113)</f>
        <v>3.3306709118359747</v>
      </c>
      <c r="H113" s="128">
        <v>0.97327778332761328</v>
      </c>
      <c r="I113" s="128">
        <v>1.1339091489597584</v>
      </c>
      <c r="J113" s="56"/>
    </row>
    <row r="114" spans="2:10" x14ac:dyDescent="0.3">
      <c r="B114" s="55"/>
      <c r="C114" s="60">
        <v>109</v>
      </c>
      <c r="D114" s="128">
        <v>22.2</v>
      </c>
      <c r="E114" s="128">
        <v>5</v>
      </c>
      <c r="F114" s="128">
        <v>0.5</v>
      </c>
      <c r="G114" s="128">
        <f>ETo!$I114*((1-Constantes!$D$19)*ETo!$K114+ETo!$L114)</f>
        <v>3.3561561345307886</v>
      </c>
      <c r="H114" s="128">
        <v>0.96315680945707449</v>
      </c>
      <c r="I114" s="128">
        <v>1.1284860295623003</v>
      </c>
      <c r="J114" s="56"/>
    </row>
    <row r="115" spans="2:10" x14ac:dyDescent="0.3">
      <c r="B115" s="55"/>
      <c r="C115" s="60">
        <v>110</v>
      </c>
      <c r="D115" s="128">
        <v>21.5</v>
      </c>
      <c r="E115" s="128">
        <v>7.5</v>
      </c>
      <c r="F115" s="128">
        <v>0</v>
      </c>
      <c r="G115" s="128">
        <f>ETo!$I115*((1-Constantes!$D$19)*ETo!$K115+ETo!$L115)</f>
        <v>3.4030992801758777</v>
      </c>
      <c r="H115" s="128">
        <v>0.95020567447289872</v>
      </c>
      <c r="I115" s="128">
        <v>1.1230462125999083</v>
      </c>
      <c r="J115" s="56"/>
    </row>
    <row r="116" spans="2:10" x14ac:dyDescent="0.3">
      <c r="B116" s="55"/>
      <c r="C116" s="60">
        <v>111</v>
      </c>
      <c r="D116" s="128">
        <v>21.9</v>
      </c>
      <c r="E116" s="128">
        <v>3</v>
      </c>
      <c r="F116" s="128">
        <v>0</v>
      </c>
      <c r="G116" s="128">
        <f>ETo!$I116*((1-Constantes!$D$19)*ETo!$K116+ETo!$L116)</f>
        <v>3.2375409422931889</v>
      </c>
      <c r="H116" s="128">
        <v>0.94026877902682371</v>
      </c>
      <c r="I116" s="128">
        <v>1.1176152016148655</v>
      </c>
      <c r="J116" s="56"/>
    </row>
    <row r="117" spans="2:10" x14ac:dyDescent="0.3">
      <c r="B117" s="55"/>
      <c r="C117" s="60">
        <v>112</v>
      </c>
      <c r="D117" s="128">
        <v>21</v>
      </c>
      <c r="E117" s="128">
        <v>2.6</v>
      </c>
      <c r="F117" s="128">
        <v>0.6</v>
      </c>
      <c r="G117" s="128">
        <f>ETo!$I117*((1-Constantes!$D$19)*ETo!$K117+ETo!$L117)</f>
        <v>3.1736752097524086</v>
      </c>
      <c r="H117" s="128">
        <v>0.93499643131339782</v>
      </c>
      <c r="I117" s="128">
        <v>1.1122319856321679</v>
      </c>
      <c r="J117" s="56"/>
    </row>
    <row r="118" spans="2:10" x14ac:dyDescent="0.3">
      <c r="B118" s="55"/>
      <c r="C118" s="60">
        <v>113</v>
      </c>
      <c r="D118" s="128">
        <v>19.5</v>
      </c>
      <c r="E118" s="128">
        <v>2.2000000000000002</v>
      </c>
      <c r="F118" s="128">
        <v>0</v>
      </c>
      <c r="G118" s="128">
        <f>ETo!$I118*((1-Constantes!$D$19)*ETo!$K118+ETo!$L118)</f>
        <v>3.0893719631424412</v>
      </c>
      <c r="H118" s="128">
        <v>0.92239879973718275</v>
      </c>
      <c r="I118" s="128">
        <v>1.106834161542378</v>
      </c>
      <c r="J118" s="56"/>
    </row>
    <row r="119" spans="2:10" x14ac:dyDescent="0.3">
      <c r="B119" s="55"/>
      <c r="C119" s="60">
        <v>114</v>
      </c>
      <c r="D119" s="128">
        <v>17.8</v>
      </c>
      <c r="E119" s="128">
        <v>6</v>
      </c>
      <c r="F119" s="128">
        <v>0</v>
      </c>
      <c r="G119" s="128">
        <f>ETo!$I119*((1-Constantes!$D$19)*ETo!$K119+ETo!$L119)</f>
        <v>3.1454938931420395</v>
      </c>
      <c r="H119" s="128">
        <v>0.91274850860403167</v>
      </c>
      <c r="I119" s="128">
        <v>1.1014466417597986</v>
      </c>
      <c r="J119" s="56"/>
    </row>
    <row r="120" spans="2:10" x14ac:dyDescent="0.3">
      <c r="B120" s="55"/>
      <c r="C120" s="60">
        <v>115</v>
      </c>
      <c r="D120" s="128">
        <v>18.600000000000001</v>
      </c>
      <c r="E120" s="128">
        <v>4.5999999999999996</v>
      </c>
      <c r="F120" s="128">
        <v>0</v>
      </c>
      <c r="G120" s="128">
        <f>ETo!$I120*((1-Constantes!$D$19)*ETo!$K120+ETo!$L120)</f>
        <v>3.1069803268093308</v>
      </c>
      <c r="H120" s="128">
        <v>0.90366177768538103</v>
      </c>
      <c r="I120" s="128">
        <v>1.096073918615279</v>
      </c>
      <c r="J120" s="56"/>
    </row>
    <row r="121" spans="2:10" x14ac:dyDescent="0.3">
      <c r="B121" s="55"/>
      <c r="C121" s="60">
        <v>116</v>
      </c>
      <c r="D121" s="128">
        <v>19.8</v>
      </c>
      <c r="E121" s="128">
        <v>4</v>
      </c>
      <c r="F121" s="128">
        <v>12.5</v>
      </c>
      <c r="G121" s="128">
        <f>ETo!$I121*((1-Constantes!$D$19)*ETo!$K121+ETo!$L121)</f>
        <v>3.1102930375507132</v>
      </c>
      <c r="H121" s="128">
        <v>1.9000128438682864</v>
      </c>
      <c r="I121" s="128">
        <v>1.1026606863314188</v>
      </c>
      <c r="J121" s="56"/>
    </row>
    <row r="122" spans="2:10" x14ac:dyDescent="0.3">
      <c r="B122" s="55"/>
      <c r="C122" s="60">
        <v>117</v>
      </c>
      <c r="D122" s="128">
        <v>21.7</v>
      </c>
      <c r="E122" s="128">
        <v>6.5</v>
      </c>
      <c r="F122" s="128">
        <v>0</v>
      </c>
      <c r="G122" s="128">
        <f>ETo!$I122*((1-Constantes!$D$19)*ETo!$K122+ETo!$L122)</f>
        <v>3.2456910693419405</v>
      </c>
      <c r="H122" s="128">
        <v>1.1708370253172318</v>
      </c>
      <c r="I122" s="128">
        <v>1.0993777350791443</v>
      </c>
      <c r="J122" s="56"/>
    </row>
    <row r="123" spans="2:10" x14ac:dyDescent="0.3">
      <c r="B123" s="55"/>
      <c r="C123" s="60">
        <v>118</v>
      </c>
      <c r="D123" s="128">
        <v>20.8</v>
      </c>
      <c r="E123" s="128">
        <v>3.6</v>
      </c>
      <c r="F123" s="128">
        <v>0</v>
      </c>
      <c r="G123" s="128">
        <f>ETo!$I123*((1-Constantes!$D$19)*ETo!$K123+ETo!$L123)</f>
        <v>3.0958595032029916</v>
      </c>
      <c r="H123" s="128">
        <v>1.100456065246725</v>
      </c>
      <c r="I123" s="128">
        <v>1.0955494752732831</v>
      </c>
      <c r="J123" s="56"/>
    </row>
    <row r="124" spans="2:10" x14ac:dyDescent="0.3">
      <c r="B124" s="55"/>
      <c r="C124" s="60">
        <v>119</v>
      </c>
      <c r="D124" s="128">
        <v>21.7</v>
      </c>
      <c r="E124" s="128">
        <v>6</v>
      </c>
      <c r="F124" s="128">
        <v>0</v>
      </c>
      <c r="G124" s="128">
        <f>ETo!$I124*((1-Constantes!$D$19)*ETo!$K124+ETo!$L124)</f>
        <v>3.1919274969005227</v>
      </c>
      <c r="H124" s="128">
        <v>1.0306468915308535</v>
      </c>
      <c r="I124" s="128">
        <v>1.0911888519390378</v>
      </c>
      <c r="J124" s="56"/>
    </row>
    <row r="125" spans="2:10" x14ac:dyDescent="0.3">
      <c r="B125" s="55"/>
      <c r="C125" s="60">
        <v>120</v>
      </c>
      <c r="D125" s="128">
        <v>21</v>
      </c>
      <c r="E125" s="128">
        <v>4.2</v>
      </c>
      <c r="F125" s="128">
        <v>0</v>
      </c>
      <c r="G125" s="128">
        <f>ETo!$I125*((1-Constantes!$D$19)*ETo!$K125+ETo!$L125)</f>
        <v>3.0881143555266468</v>
      </c>
      <c r="H125" s="128">
        <v>0.96475238973979693</v>
      </c>
      <c r="I125" s="128">
        <v>1.0863378230777889</v>
      </c>
      <c r="J125" s="56"/>
    </row>
    <row r="126" spans="2:10" x14ac:dyDescent="0.3">
      <c r="B126" s="55"/>
      <c r="C126" s="60">
        <v>121</v>
      </c>
      <c r="D126" s="128">
        <v>22</v>
      </c>
      <c r="E126" s="128">
        <v>3.1</v>
      </c>
      <c r="F126" s="128">
        <v>0</v>
      </c>
      <c r="G126" s="128">
        <f>ETo!$I126*((1-Constantes!$D$19)*ETo!$K126+ETo!$L126)</f>
        <v>3.0671776813864864</v>
      </c>
      <c r="H126" s="128">
        <v>0.901247931503947</v>
      </c>
      <c r="I126" s="128">
        <v>1.0810243980667649</v>
      </c>
      <c r="J126" s="56"/>
    </row>
    <row r="127" spans="2:10" x14ac:dyDescent="0.3">
      <c r="B127" s="55"/>
      <c r="C127" s="60">
        <v>122</v>
      </c>
      <c r="D127" s="128">
        <v>22.8</v>
      </c>
      <c r="E127" s="128">
        <v>3.5</v>
      </c>
      <c r="F127" s="128">
        <v>0</v>
      </c>
      <c r="G127" s="128">
        <f>ETo!$I127*((1-Constantes!$D$19)*ETo!$K127+ETo!$L127)</f>
        <v>3.0904117410612129</v>
      </c>
      <c r="H127" s="128">
        <v>0.85138058655227067</v>
      </c>
      <c r="I127" s="128">
        <v>1.0755501727424059</v>
      </c>
      <c r="J127" s="56"/>
    </row>
    <row r="128" spans="2:10" x14ac:dyDescent="0.3">
      <c r="B128" s="55"/>
      <c r="C128" s="60">
        <v>123</v>
      </c>
      <c r="D128" s="128">
        <v>23.4</v>
      </c>
      <c r="E128" s="128">
        <v>3.1</v>
      </c>
      <c r="F128" s="128">
        <v>0</v>
      </c>
      <c r="G128" s="128">
        <f>ETo!$I128*((1-Constantes!$D$19)*ETo!$K128+ETo!$L128)</f>
        <v>3.0796496805446685</v>
      </c>
      <c r="H128" s="128">
        <v>0.83619047623077258</v>
      </c>
      <c r="I128" s="128">
        <v>1.070068123343253</v>
      </c>
      <c r="J128" s="56"/>
    </row>
    <row r="129" spans="2:10" x14ac:dyDescent="0.3">
      <c r="B129" s="55"/>
      <c r="C129" s="60">
        <v>124</v>
      </c>
      <c r="D129" s="128">
        <v>18.2</v>
      </c>
      <c r="E129" s="128">
        <v>5.6</v>
      </c>
      <c r="F129" s="128">
        <v>0</v>
      </c>
      <c r="G129" s="128">
        <f>ETo!$I129*((1-Constantes!$D$19)*ETo!$K129+ETo!$L129)</f>
        <v>2.9717839638879178</v>
      </c>
      <c r="H129" s="128">
        <v>0.82682271707983279</v>
      </c>
      <c r="I129" s="128">
        <v>1.0646038517875838</v>
      </c>
      <c r="J129" s="56"/>
    </row>
    <row r="130" spans="2:10" x14ac:dyDescent="0.3">
      <c r="B130" s="55"/>
      <c r="C130" s="60">
        <v>125</v>
      </c>
      <c r="D130" s="128">
        <v>19.600000000000001</v>
      </c>
      <c r="E130" s="128">
        <v>5.3</v>
      </c>
      <c r="F130" s="128">
        <v>0</v>
      </c>
      <c r="G130" s="128">
        <f>ETo!$I130*((1-Constantes!$D$19)*ETo!$K130+ETo!$L130)</f>
        <v>2.991458611916185</v>
      </c>
      <c r="H130" s="128">
        <v>0.81848856428509997</v>
      </c>
      <c r="I130" s="128">
        <v>1.0591618156560973</v>
      </c>
      <c r="J130" s="56"/>
    </row>
    <row r="131" spans="2:10" x14ac:dyDescent="0.3">
      <c r="B131" s="55"/>
      <c r="C131" s="60">
        <v>126</v>
      </c>
      <c r="D131" s="128">
        <v>20.5</v>
      </c>
      <c r="E131" s="128">
        <v>1.8</v>
      </c>
      <c r="F131" s="128">
        <v>0</v>
      </c>
      <c r="G131" s="128">
        <f>ETo!$I131*((1-Constantes!$D$19)*ETo!$K131+ETo!$L131)</f>
        <v>2.8888112856881638</v>
      </c>
      <c r="H131" s="128">
        <v>0.81039272634569748</v>
      </c>
      <c r="I131" s="128">
        <v>1.0537429557814022</v>
      </c>
      <c r="J131" s="56"/>
    </row>
    <row r="132" spans="2:10" x14ac:dyDescent="0.3">
      <c r="B132" s="55"/>
      <c r="C132" s="60">
        <v>127</v>
      </c>
      <c r="D132" s="128">
        <v>20.8</v>
      </c>
      <c r="E132" s="128">
        <v>4</v>
      </c>
      <c r="F132" s="128">
        <v>0</v>
      </c>
      <c r="G132" s="128">
        <f>ETo!$I132*((1-Constantes!$D$19)*ETo!$K132+ETo!$L132)</f>
        <v>2.9544720603031358</v>
      </c>
      <c r="H132" s="128">
        <v>0.8024025772934188</v>
      </c>
      <c r="I132" s="128">
        <v>1.0483476214784671</v>
      </c>
      <c r="J132" s="56"/>
    </row>
    <row r="133" spans="2:10" x14ac:dyDescent="0.3">
      <c r="B133" s="55"/>
      <c r="C133" s="60">
        <v>128</v>
      </c>
      <c r="D133" s="128">
        <v>18.7</v>
      </c>
      <c r="E133" s="128">
        <v>3.6</v>
      </c>
      <c r="F133" s="128">
        <v>0</v>
      </c>
      <c r="G133" s="128">
        <f>ETo!$I133*((1-Constantes!$D$19)*ETo!$K133+ETo!$L133)</f>
        <v>2.8562751362447689</v>
      </c>
      <c r="H133" s="128">
        <v>0.79449545793141441</v>
      </c>
      <c r="I133" s="128">
        <v>1.0429760561164645</v>
      </c>
      <c r="J133" s="56"/>
    </row>
    <row r="134" spans="2:10" x14ac:dyDescent="0.3">
      <c r="B134" s="55"/>
      <c r="C134" s="60">
        <v>129</v>
      </c>
      <c r="D134" s="128">
        <v>21.7</v>
      </c>
      <c r="E134" s="128">
        <v>1.8</v>
      </c>
      <c r="F134" s="128">
        <v>0.2</v>
      </c>
      <c r="G134" s="128">
        <f>ETo!$I134*((1-Constantes!$D$19)*ETo!$K134+ETo!$L134)</f>
        <v>2.8791279828260636</v>
      </c>
      <c r="H134" s="128">
        <v>0.78802950980983999</v>
      </c>
      <c r="I134" s="128">
        <v>1.0376399326353729</v>
      </c>
      <c r="J134" s="56"/>
    </row>
    <row r="135" spans="2:10" x14ac:dyDescent="0.3">
      <c r="B135" s="55"/>
      <c r="C135" s="60">
        <v>130</v>
      </c>
      <c r="D135" s="128">
        <v>21.7</v>
      </c>
      <c r="E135" s="128">
        <v>2.8</v>
      </c>
      <c r="F135" s="128">
        <v>0</v>
      </c>
      <c r="G135" s="128">
        <f>ETo!$I135*((1-Constantes!$D$19)*ETo!$K135+ETo!$L135)</f>
        <v>2.8954628002603884</v>
      </c>
      <c r="H135" s="128">
        <v>0.77914181847214359</v>
      </c>
      <c r="I135" s="128">
        <v>1.0292233815672795</v>
      </c>
      <c r="J135" s="56"/>
    </row>
    <row r="136" spans="2:10" x14ac:dyDescent="0.3">
      <c r="B136" s="55"/>
      <c r="C136" s="60">
        <v>131</v>
      </c>
      <c r="D136" s="128">
        <v>21.7</v>
      </c>
      <c r="E136" s="128">
        <v>2.6</v>
      </c>
      <c r="F136" s="128">
        <v>0</v>
      </c>
      <c r="G136" s="128">
        <f>ETo!$I136*((1-Constantes!$D$19)*ETo!$K136+ETo!$L136)</f>
        <v>2.8729996630617483</v>
      </c>
      <c r="H136" s="128">
        <v>0.77127839394867781</v>
      </c>
      <c r="I136" s="128">
        <v>1.0170427457086608</v>
      </c>
      <c r="J136" s="56"/>
    </row>
    <row r="137" spans="2:10" x14ac:dyDescent="0.3">
      <c r="B137" s="55"/>
      <c r="C137" s="60">
        <v>132</v>
      </c>
      <c r="D137" s="128">
        <v>21.8</v>
      </c>
      <c r="E137" s="128">
        <v>0.5</v>
      </c>
      <c r="F137" s="128">
        <v>0</v>
      </c>
      <c r="G137" s="128">
        <f>ETo!$I137*((1-Constantes!$D$19)*ETo!$K137+ETo!$L137)</f>
        <v>2.7932736544036341</v>
      </c>
      <c r="H137" s="128">
        <v>0.76364788122921512</v>
      </c>
      <c r="I137" s="128">
        <v>1.0051658836772461</v>
      </c>
      <c r="J137" s="56"/>
    </row>
    <row r="138" spans="2:10" x14ac:dyDescent="0.3">
      <c r="B138" s="55"/>
      <c r="C138" s="60">
        <v>133</v>
      </c>
      <c r="D138" s="128">
        <v>20.8</v>
      </c>
      <c r="E138" s="128">
        <v>0.2</v>
      </c>
      <c r="F138" s="128">
        <v>0</v>
      </c>
      <c r="G138" s="128">
        <f>ETo!$I138*((1-Constantes!$D$19)*ETo!$K138+ETo!$L138)</f>
        <v>2.7369175658345384</v>
      </c>
      <c r="H138" s="128">
        <v>0.75611834551966217</v>
      </c>
      <c r="I138" s="128">
        <v>0.99345973082039685</v>
      </c>
      <c r="J138" s="56"/>
    </row>
    <row r="139" spans="2:10" x14ac:dyDescent="0.3">
      <c r="B139" s="55"/>
      <c r="C139" s="60">
        <v>134</v>
      </c>
      <c r="D139" s="128">
        <v>22</v>
      </c>
      <c r="E139" s="128">
        <v>-1</v>
      </c>
      <c r="F139" s="128">
        <v>0</v>
      </c>
      <c r="G139" s="128">
        <f>ETo!$I139*((1-Constantes!$D$19)*ETo!$K139+ETo!$L139)</f>
        <v>2.722080362452914</v>
      </c>
      <c r="H139" s="128">
        <v>0.74866727990726833</v>
      </c>
      <c r="I139" s="128">
        <v>0.98190066701823331</v>
      </c>
      <c r="J139" s="56"/>
    </row>
    <row r="140" spans="2:10" x14ac:dyDescent="0.3">
      <c r="B140" s="55"/>
      <c r="C140" s="60">
        <v>135</v>
      </c>
      <c r="D140" s="128">
        <v>22</v>
      </c>
      <c r="E140" s="128">
        <v>0.5</v>
      </c>
      <c r="F140" s="128">
        <v>0</v>
      </c>
      <c r="G140" s="128">
        <f>ETo!$I140*((1-Constantes!$D$19)*ETo!$K140+ETo!$L140)</f>
        <v>2.7544507765808977</v>
      </c>
      <c r="H140" s="128">
        <v>0.74129034159143758</v>
      </c>
      <c r="I140" s="128">
        <v>0.97048325356601384</v>
      </c>
      <c r="J140" s="56"/>
    </row>
    <row r="141" spans="2:10" x14ac:dyDescent="0.3">
      <c r="B141" s="55"/>
      <c r="C141" s="60">
        <v>136</v>
      </c>
      <c r="D141" s="128">
        <v>21.5</v>
      </c>
      <c r="E141" s="128">
        <v>-1</v>
      </c>
      <c r="F141" s="128">
        <v>0</v>
      </c>
      <c r="G141" s="128">
        <f>ETo!$I141*((1-Constantes!$D$19)*ETo!$K141+ETo!$L141)</f>
        <v>2.6775693045782343</v>
      </c>
      <c r="H141" s="128">
        <v>0.73398620784927993</v>
      </c>
      <c r="I141" s="128">
        <v>0.95920508902171719</v>
      </c>
      <c r="J141" s="56"/>
    </row>
    <row r="142" spans="2:10" x14ac:dyDescent="0.3">
      <c r="B142" s="55"/>
      <c r="C142" s="60">
        <v>137</v>
      </c>
      <c r="D142" s="128">
        <v>21.3</v>
      </c>
      <c r="E142" s="128">
        <v>0.5</v>
      </c>
      <c r="F142" s="128">
        <v>0</v>
      </c>
      <c r="G142" s="128">
        <f>ETo!$I142*((1-Constantes!$D$19)*ETo!$K142+ETo!$L142)</f>
        <v>2.7037491207101163</v>
      </c>
      <c r="H142" s="128">
        <v>0.7267540630310938</v>
      </c>
      <c r="I142" s="128">
        <v>0.94806429595935371</v>
      </c>
      <c r="J142" s="56"/>
    </row>
    <row r="143" spans="2:10" x14ac:dyDescent="0.3">
      <c r="B143" s="55"/>
      <c r="C143" s="60">
        <v>138</v>
      </c>
      <c r="D143" s="128">
        <v>22</v>
      </c>
      <c r="E143" s="128">
        <v>0.5</v>
      </c>
      <c r="F143" s="128">
        <v>0</v>
      </c>
      <c r="G143" s="128">
        <f>ETo!$I143*((1-Constantes!$D$19)*ETo!$K143+ETo!$L143)</f>
        <v>2.7114127056424207</v>
      </c>
      <c r="H143" s="128">
        <v>0.71959318150316576</v>
      </c>
      <c r="I143" s="128">
        <v>0.93705910365242417</v>
      </c>
      <c r="J143" s="56"/>
    </row>
    <row r="144" spans="2:10" x14ac:dyDescent="0.3">
      <c r="B144" s="55"/>
      <c r="C144" s="60">
        <v>139</v>
      </c>
      <c r="D144" s="128">
        <v>20.5</v>
      </c>
      <c r="E144" s="128">
        <v>0</v>
      </c>
      <c r="F144" s="128">
        <v>0</v>
      </c>
      <c r="G144" s="128">
        <f>ETo!$I144*((1-Constantes!$D$19)*ETo!$K144+ETo!$L144)</f>
        <v>2.6361783162974635</v>
      </c>
      <c r="H144" s="128">
        <v>0.71250285838495209</v>
      </c>
      <c r="I144" s="128">
        <v>0.92618777855229983</v>
      </c>
      <c r="J144" s="56"/>
    </row>
    <row r="145" spans="2:10" x14ac:dyDescent="0.3">
      <c r="B145" s="55"/>
      <c r="C145" s="60">
        <v>140</v>
      </c>
      <c r="D145" s="128">
        <v>21.8</v>
      </c>
      <c r="E145" s="128">
        <v>1.5</v>
      </c>
      <c r="F145" s="128">
        <v>0</v>
      </c>
      <c r="G145" s="128">
        <f>ETo!$I145*((1-Constantes!$D$19)*ETo!$K145+ETo!$L145)</f>
        <v>2.7086583893589991</v>
      </c>
      <c r="H145" s="128">
        <v>0.70548239799855084</v>
      </c>
      <c r="I145" s="128">
        <v>0.91544861248231535</v>
      </c>
      <c r="J145" s="56"/>
    </row>
    <row r="146" spans="2:10" x14ac:dyDescent="0.3">
      <c r="B146" s="55"/>
      <c r="C146" s="60">
        <v>141</v>
      </c>
      <c r="D146" s="128">
        <v>22.5</v>
      </c>
      <c r="E146" s="128">
        <v>1.5</v>
      </c>
      <c r="F146" s="128">
        <v>0</v>
      </c>
      <c r="G146" s="128">
        <f>ETo!$I146*((1-Constantes!$D$19)*ETo!$K146+ETo!$L146)</f>
        <v>2.7168122526428964</v>
      </c>
      <c r="H146" s="128">
        <v>0.69853111189530581</v>
      </c>
      <c r="I146" s="128">
        <v>0.90483992041284722</v>
      </c>
      <c r="J146" s="56"/>
    </row>
    <row r="147" spans="2:10" x14ac:dyDescent="0.3">
      <c r="B147" s="55"/>
      <c r="C147" s="60">
        <v>142</v>
      </c>
      <c r="D147" s="128">
        <v>22.2</v>
      </c>
      <c r="E147" s="128">
        <v>0</v>
      </c>
      <c r="F147" s="128">
        <v>0</v>
      </c>
      <c r="G147" s="128">
        <f>ETo!$I147*((1-Constantes!$D$19)*ETo!$K147+ETo!$L147)</f>
        <v>2.6487253491921674</v>
      </c>
      <c r="H147" s="128">
        <v>0.69164831847216357</v>
      </c>
      <c r="I147" s="128">
        <v>0.894360039830015</v>
      </c>
      <c r="J147" s="56"/>
    </row>
    <row r="148" spans="2:10" x14ac:dyDescent="0.3">
      <c r="B148" s="55"/>
      <c r="C148" s="60">
        <v>143</v>
      </c>
      <c r="D148" s="128">
        <v>21</v>
      </c>
      <c r="E148" s="128">
        <v>-0.5</v>
      </c>
      <c r="F148" s="128">
        <v>0</v>
      </c>
      <c r="G148" s="128">
        <f>ETo!$I148*((1-Constantes!$D$19)*ETo!$K148+ETo!$L148)</f>
        <v>2.5848655213265981</v>
      </c>
      <c r="H148" s="128">
        <v>0.68483334285238129</v>
      </c>
      <c r="I148" s="128">
        <v>0.88400733037256152</v>
      </c>
      <c r="J148" s="56"/>
    </row>
    <row r="149" spans="2:10" x14ac:dyDescent="0.3">
      <c r="B149" s="55"/>
      <c r="C149" s="60">
        <v>144</v>
      </c>
      <c r="D149" s="128">
        <v>20.8</v>
      </c>
      <c r="E149" s="128">
        <v>-0.8</v>
      </c>
      <c r="F149" s="128">
        <v>0</v>
      </c>
      <c r="G149" s="128">
        <f>ETo!$I149*((1-Constantes!$D$19)*ETo!$K149+ETo!$L149)</f>
        <v>2.5578522709244718</v>
      </c>
      <c r="H149" s="128">
        <v>0.67808551681064921</v>
      </c>
      <c r="I149" s="128">
        <v>0.87378017351691417</v>
      </c>
      <c r="J149" s="56"/>
    </row>
    <row r="150" spans="2:10" x14ac:dyDescent="0.3">
      <c r="B150" s="55"/>
      <c r="C150" s="60">
        <v>145</v>
      </c>
      <c r="D150" s="128">
        <v>20.399999999999999</v>
      </c>
      <c r="E150" s="128">
        <v>-1.4</v>
      </c>
      <c r="F150" s="128">
        <v>0</v>
      </c>
      <c r="G150" s="128">
        <f>ETo!$I150*((1-Constantes!$D$19)*ETo!$K150+ETo!$L150)</f>
        <v>2.5165021841572051</v>
      </c>
      <c r="H150" s="128">
        <v>0.67140417870612457</v>
      </c>
      <c r="I150" s="128">
        <v>0.86367697227387175</v>
      </c>
      <c r="J150" s="56"/>
    </row>
    <row r="151" spans="2:10" x14ac:dyDescent="0.3">
      <c r="B151" s="55"/>
      <c r="C151" s="60">
        <v>146</v>
      </c>
      <c r="D151" s="128">
        <v>22</v>
      </c>
      <c r="E151" s="128">
        <v>-1</v>
      </c>
      <c r="F151" s="128">
        <v>0</v>
      </c>
      <c r="G151" s="128">
        <f>ETo!$I151*((1-Constantes!$D$19)*ETo!$K151+ETo!$L151)</f>
        <v>2.5644541959807494</v>
      </c>
      <c r="H151" s="128">
        <v>0.6647886734173164</v>
      </c>
      <c r="I151" s="128">
        <v>0.85369615089079409</v>
      </c>
      <c r="J151" s="56"/>
    </row>
    <row r="152" spans="2:10" x14ac:dyDescent="0.3">
      <c r="B152" s="55"/>
      <c r="C152" s="60">
        <v>147</v>
      </c>
      <c r="D152" s="128">
        <v>21.2</v>
      </c>
      <c r="E152" s="128">
        <v>0.5</v>
      </c>
      <c r="F152" s="128">
        <v>0</v>
      </c>
      <c r="G152" s="128">
        <f>ETo!$I152*((1-Constantes!$D$19)*ETo!$K152+ETo!$L152)</f>
        <v>2.574065827434072</v>
      </c>
      <c r="H152" s="128">
        <v>0.65823835227780969</v>
      </c>
      <c r="I152" s="128">
        <v>0.84383615455822991</v>
      </c>
      <c r="J152" s="56"/>
    </row>
    <row r="153" spans="2:10" x14ac:dyDescent="0.3">
      <c r="B153" s="55"/>
      <c r="C153" s="60">
        <v>148</v>
      </c>
      <c r="D153" s="128">
        <v>21</v>
      </c>
      <c r="E153" s="128">
        <v>-0.8</v>
      </c>
      <c r="F153" s="128">
        <v>0</v>
      </c>
      <c r="G153" s="128">
        <f>ETo!$I153*((1-Constantes!$D$19)*ETo!$K153+ETo!$L153)</f>
        <v>2.5189398977668374</v>
      </c>
      <c r="H153" s="128">
        <v>0.65175257301265566</v>
      </c>
      <c r="I153" s="128">
        <v>0.83409544912075329</v>
      </c>
      <c r="J153" s="56"/>
    </row>
    <row r="154" spans="2:10" x14ac:dyDescent="0.3">
      <c r="B154" s="55"/>
      <c r="C154" s="60">
        <v>149</v>
      </c>
      <c r="D154" s="128">
        <v>20.6</v>
      </c>
      <c r="E154" s="128">
        <v>-0.5</v>
      </c>
      <c r="F154" s="128">
        <v>0</v>
      </c>
      <c r="G154" s="128">
        <f>ETo!$I154*((1-Constantes!$D$19)*ETo!$K154+ETo!$L154)</f>
        <v>2.5056474540138227</v>
      </c>
      <c r="H154" s="128">
        <v>0.64533069967539336</v>
      </c>
      <c r="I154" s="128">
        <v>0.82447252079192057</v>
      </c>
      <c r="J154" s="56"/>
    </row>
    <row r="155" spans="2:10" x14ac:dyDescent="0.3">
      <c r="B155" s="55"/>
      <c r="C155" s="60">
        <v>150</v>
      </c>
      <c r="D155" s="128">
        <v>21.7</v>
      </c>
      <c r="E155" s="128">
        <v>-3</v>
      </c>
      <c r="F155" s="128">
        <v>0</v>
      </c>
      <c r="G155" s="128">
        <f>ETo!$I155*((1-Constantes!$D$19)*ETo!$K155+ETo!$L155)</f>
        <v>2.4549558576155674</v>
      </c>
      <c r="H155" s="128">
        <v>0.63897210258569426</v>
      </c>
      <c r="I155" s="128">
        <v>0.81496587587328206</v>
      </c>
      <c r="J155" s="56"/>
    </row>
    <row r="156" spans="2:10" x14ac:dyDescent="0.3">
      <c r="B156" s="55"/>
      <c r="C156" s="60">
        <v>151</v>
      </c>
      <c r="D156" s="128">
        <v>22</v>
      </c>
      <c r="E156" s="128">
        <v>-2.5</v>
      </c>
      <c r="F156" s="128">
        <v>0</v>
      </c>
      <c r="G156" s="128">
        <f>ETo!$I156*((1-Constantes!$D$19)*ETo!$K156+ETo!$L156)</f>
        <v>2.468608819613225</v>
      </c>
      <c r="H156" s="128">
        <v>0.63267615826761969</v>
      </c>
      <c r="I156" s="128">
        <v>0.8055740404773909</v>
      </c>
      <c r="J156" s="56"/>
    </row>
    <row r="157" spans="2:10" x14ac:dyDescent="0.3">
      <c r="B157" s="55"/>
      <c r="C157" s="60">
        <v>152</v>
      </c>
      <c r="D157" s="128">
        <v>22.2</v>
      </c>
      <c r="E157" s="128">
        <v>-2.4</v>
      </c>
      <c r="F157" s="128">
        <v>0</v>
      </c>
      <c r="G157" s="128">
        <f>ETo!$I157*((1-Constantes!$D$19)*ETo!$K157+ETo!$L157)</f>
        <v>2.4680772521739716</v>
      </c>
      <c r="H157" s="128">
        <v>0.62644224938848836</v>
      </c>
      <c r="I157" s="128">
        <v>0.79629556025474912</v>
      </c>
      <c r="J157" s="56"/>
    </row>
    <row r="158" spans="2:10" x14ac:dyDescent="0.3">
      <c r="B158" s="55"/>
      <c r="C158" s="60">
        <v>153</v>
      </c>
      <c r="D158" s="128">
        <v>19</v>
      </c>
      <c r="E158" s="128">
        <v>0</v>
      </c>
      <c r="F158" s="128">
        <v>11.6</v>
      </c>
      <c r="G158" s="128">
        <f>ETo!$I158*((1-Constantes!$D$19)*ETo!$K158+ETo!$L158)</f>
        <v>2.4362094740361653</v>
      </c>
      <c r="H158" s="128">
        <v>1.4767519172164114</v>
      </c>
      <c r="I158" s="128">
        <v>0.93958462625145722</v>
      </c>
      <c r="J158" s="56"/>
    </row>
    <row r="159" spans="2:10" x14ac:dyDescent="0.3">
      <c r="B159" s="55"/>
      <c r="C159" s="60">
        <v>154</v>
      </c>
      <c r="D159" s="128">
        <v>11.6</v>
      </c>
      <c r="E159" s="128">
        <v>3.5</v>
      </c>
      <c r="F159" s="128">
        <v>1.3</v>
      </c>
      <c r="G159" s="128">
        <f>ETo!$I159*((1-Constantes!$D$19)*ETo!$K159+ETo!$L159)</f>
        <v>2.3171256788277179</v>
      </c>
      <c r="H159" s="128">
        <v>0.94472018161146487</v>
      </c>
      <c r="I159" s="128">
        <v>0.93718541691504798</v>
      </c>
      <c r="J159" s="56"/>
    </row>
    <row r="160" spans="2:10" x14ac:dyDescent="0.3">
      <c r="B160" s="55"/>
      <c r="C160" s="60">
        <v>155</v>
      </c>
      <c r="D160" s="128">
        <v>18.8</v>
      </c>
      <c r="E160" s="128">
        <v>6.5</v>
      </c>
      <c r="F160" s="128">
        <v>0</v>
      </c>
      <c r="G160" s="128">
        <f>ETo!$I160*((1-Constantes!$D$19)*ETo!$K160+ETo!$L160)</f>
        <v>2.6025031016132956</v>
      </c>
      <c r="H160" s="128">
        <v>0.88377610078853419</v>
      </c>
      <c r="I160" s="128">
        <v>0.93430584829463126</v>
      </c>
      <c r="J160" s="56"/>
    </row>
    <row r="161" spans="2:10" x14ac:dyDescent="0.3">
      <c r="B161" s="55"/>
      <c r="C161" s="60">
        <v>156</v>
      </c>
      <c r="D161" s="128">
        <v>18.899999999999999</v>
      </c>
      <c r="E161" s="128">
        <v>0.6</v>
      </c>
      <c r="F161" s="128">
        <v>0</v>
      </c>
      <c r="G161" s="128">
        <f>ETo!$I161*((1-Constantes!$D$19)*ETo!$K161+ETo!$L161)</f>
        <v>2.4264285502143159</v>
      </c>
      <c r="H161" s="128">
        <v>0.82771851848180744</v>
      </c>
      <c r="I161" s="128">
        <v>0.93099563604460278</v>
      </c>
      <c r="J161" s="56"/>
    </row>
    <row r="162" spans="2:10" x14ac:dyDescent="0.3">
      <c r="B162" s="55"/>
      <c r="C162" s="60">
        <v>157</v>
      </c>
      <c r="D162" s="128">
        <v>20.6</v>
      </c>
      <c r="E162" s="128">
        <v>1.5</v>
      </c>
      <c r="F162" s="128">
        <v>0</v>
      </c>
      <c r="G162" s="128">
        <f>ETo!$I162*((1-Constantes!$D$19)*ETo!$K162+ETo!$L162)</f>
        <v>2.4936032488714539</v>
      </c>
      <c r="H162" s="128">
        <v>0.77229829002998884</v>
      </c>
      <c r="I162" s="128">
        <v>0.9197525447923347</v>
      </c>
      <c r="J162" s="56"/>
    </row>
    <row r="163" spans="2:10" x14ac:dyDescent="0.3">
      <c r="B163" s="55"/>
      <c r="C163" s="60">
        <v>158</v>
      </c>
      <c r="D163" s="128">
        <v>21.4</v>
      </c>
      <c r="E163" s="128">
        <v>-1.4</v>
      </c>
      <c r="F163" s="128">
        <v>0</v>
      </c>
      <c r="G163" s="128">
        <f>ETo!$I163*((1-Constantes!$D$19)*ETo!$K163+ETo!$L163)</f>
        <v>2.4265171653300537</v>
      </c>
      <c r="H163" s="128">
        <v>0.71974881770565036</v>
      </c>
      <c r="I163" s="128">
        <v>0.86325164925978148</v>
      </c>
      <c r="J163" s="56"/>
    </row>
    <row r="164" spans="2:10" x14ac:dyDescent="0.3">
      <c r="B164" s="55"/>
      <c r="C164" s="60">
        <v>159</v>
      </c>
      <c r="D164" s="128">
        <v>20.2</v>
      </c>
      <c r="E164" s="128">
        <v>0.8</v>
      </c>
      <c r="F164" s="128">
        <v>0</v>
      </c>
      <c r="G164" s="128">
        <f>ETo!$I164*((1-Constantes!$D$19)*ETo!$K164+ETo!$L164)</f>
        <v>2.4484799268548132</v>
      </c>
      <c r="H164" s="128">
        <v>0.6684789463114138</v>
      </c>
      <c r="I164" s="128">
        <v>0.80809867132944069</v>
      </c>
      <c r="J164" s="56"/>
    </row>
    <row r="165" spans="2:10" x14ac:dyDescent="0.3">
      <c r="B165" s="55"/>
      <c r="C165" s="60">
        <v>160</v>
      </c>
      <c r="D165" s="128">
        <v>15</v>
      </c>
      <c r="E165" s="128">
        <v>1.6</v>
      </c>
      <c r="F165" s="128">
        <v>1.7</v>
      </c>
      <c r="G165" s="128">
        <f>ETo!$I165*((1-Constantes!$D$19)*ETo!$K165+ETo!$L165)</f>
        <v>2.3185396758234891</v>
      </c>
      <c r="H165" s="128">
        <v>0.67890355415465209</v>
      </c>
      <c r="I165" s="128">
        <v>0.81481017659428956</v>
      </c>
      <c r="J165" s="56"/>
    </row>
    <row r="166" spans="2:10" x14ac:dyDescent="0.3">
      <c r="B166" s="55"/>
      <c r="C166" s="60">
        <v>161</v>
      </c>
      <c r="D166" s="128">
        <v>14.5</v>
      </c>
      <c r="E166" s="128">
        <v>0.5</v>
      </c>
      <c r="F166" s="128">
        <v>1.3</v>
      </c>
      <c r="G166" s="128">
        <f>ETo!$I166*((1-Constantes!$D$19)*ETo!$K166+ETo!$L166)</f>
        <v>2.2688019166955584</v>
      </c>
      <c r="H166" s="128">
        <v>0.67604261583468173</v>
      </c>
      <c r="I166" s="128">
        <v>0.80834704725331585</v>
      </c>
      <c r="J166" s="56"/>
    </row>
    <row r="167" spans="2:10" x14ac:dyDescent="0.3">
      <c r="B167" s="55"/>
      <c r="C167" s="60">
        <v>162</v>
      </c>
      <c r="D167" s="128">
        <v>17.2</v>
      </c>
      <c r="E167" s="128">
        <v>1</v>
      </c>
      <c r="F167" s="128">
        <v>0.3</v>
      </c>
      <c r="G167" s="128">
        <f>ETo!$I167*((1-Constantes!$D$19)*ETo!$K167+ETo!$L167)</f>
        <v>2.3526239389061652</v>
      </c>
      <c r="H167" s="128">
        <v>0.63767204069798034</v>
      </c>
      <c r="I167" s="128">
        <v>0.76639070978628598</v>
      </c>
      <c r="J167" s="56"/>
    </row>
    <row r="168" spans="2:10" x14ac:dyDescent="0.3">
      <c r="B168" s="55"/>
      <c r="C168" s="60">
        <v>163</v>
      </c>
      <c r="D168" s="128">
        <v>19.3</v>
      </c>
      <c r="E168" s="128">
        <v>2.4</v>
      </c>
      <c r="F168" s="128">
        <v>0</v>
      </c>
      <c r="G168" s="128">
        <f>ETo!$I168*((1-Constantes!$D$19)*ETo!$K168+ETo!$L168)</f>
        <v>2.4463949016618245</v>
      </c>
      <c r="H168" s="128">
        <v>0.58867937610803378</v>
      </c>
      <c r="I168" s="128">
        <v>0.71915050650717716</v>
      </c>
      <c r="J168" s="56"/>
    </row>
    <row r="169" spans="2:10" x14ac:dyDescent="0.3">
      <c r="B169" s="55"/>
      <c r="C169" s="60">
        <v>164</v>
      </c>
      <c r="D169" s="128">
        <v>16.600000000000001</v>
      </c>
      <c r="E169" s="128">
        <v>0.5</v>
      </c>
      <c r="F169" s="128">
        <v>0</v>
      </c>
      <c r="G169" s="128">
        <f>ETo!$I169*((1-Constantes!$D$19)*ETo!$K169+ETo!$L169)</f>
        <v>2.3131332065509165</v>
      </c>
      <c r="H169" s="128">
        <v>0.56071894970316749</v>
      </c>
      <c r="I169" s="128">
        <v>0.70450636764795949</v>
      </c>
      <c r="J169" s="56"/>
    </row>
    <row r="170" spans="2:10" x14ac:dyDescent="0.3">
      <c r="B170" s="55"/>
      <c r="C170" s="60">
        <v>165</v>
      </c>
      <c r="D170" s="128">
        <v>20</v>
      </c>
      <c r="E170" s="128">
        <v>-0.5</v>
      </c>
      <c r="F170" s="128">
        <v>0</v>
      </c>
      <c r="G170" s="128">
        <f>ETo!$I170*((1-Constantes!$D$19)*ETo!$K170+ETo!$L170)</f>
        <v>2.3760852399846604</v>
      </c>
      <c r="H170" s="128">
        <v>0.551516898593992</v>
      </c>
      <c r="I170" s="128">
        <v>0.69535301692134754</v>
      </c>
      <c r="J170" s="56"/>
    </row>
    <row r="171" spans="2:10" x14ac:dyDescent="0.3">
      <c r="B171" s="55"/>
      <c r="C171" s="60">
        <v>166</v>
      </c>
      <c r="D171" s="128">
        <v>17.8</v>
      </c>
      <c r="E171" s="128">
        <v>-1.5</v>
      </c>
      <c r="F171" s="128">
        <v>0</v>
      </c>
      <c r="G171" s="128">
        <f>ETo!$I171*((1-Constantes!$D$19)*ETo!$K171+ETo!$L171)</f>
        <v>2.2839368026429776</v>
      </c>
      <c r="H171" s="128">
        <v>0.54547249783773333</v>
      </c>
      <c r="I171" s="128">
        <v>0.6871916699564028</v>
      </c>
      <c r="J171" s="56"/>
    </row>
    <row r="172" spans="2:10" x14ac:dyDescent="0.3">
      <c r="B172" s="55"/>
      <c r="C172" s="60">
        <v>167</v>
      </c>
      <c r="D172" s="128">
        <v>20.5</v>
      </c>
      <c r="E172" s="128">
        <v>-0.8</v>
      </c>
      <c r="F172" s="128">
        <v>0</v>
      </c>
      <c r="G172" s="128">
        <f>ETo!$I172*((1-Constantes!$D$19)*ETo!$K172+ETo!$L172)</f>
        <v>2.3752041969568731</v>
      </c>
      <c r="H172" s="128">
        <v>0.53999657746221608</v>
      </c>
      <c r="I172" s="128">
        <v>0.67927479432469462</v>
      </c>
      <c r="J172" s="56"/>
    </row>
    <row r="173" spans="2:10" x14ac:dyDescent="0.3">
      <c r="B173" s="55"/>
      <c r="C173" s="60">
        <v>168</v>
      </c>
      <c r="D173" s="128">
        <v>19</v>
      </c>
      <c r="E173" s="128">
        <v>-1.4</v>
      </c>
      <c r="F173" s="128">
        <v>0</v>
      </c>
      <c r="G173" s="128">
        <f>ETo!$I173*((1-Constantes!$D$19)*ETo!$K173+ETo!$L173)</f>
        <v>2.3143395869374683</v>
      </c>
      <c r="H173" s="128">
        <v>0.53465906152514808</v>
      </c>
      <c r="I173" s="128">
        <v>0.67147734005033177</v>
      </c>
      <c r="J173" s="56"/>
    </row>
    <row r="174" spans="2:10" x14ac:dyDescent="0.3">
      <c r="B174" s="55"/>
      <c r="C174" s="60">
        <v>169</v>
      </c>
      <c r="D174" s="128">
        <v>19.600000000000001</v>
      </c>
      <c r="E174" s="128">
        <v>-2.5</v>
      </c>
      <c r="F174" s="128">
        <v>0</v>
      </c>
      <c r="G174" s="128">
        <f>ETo!$I174*((1-Constantes!$D$19)*ETo!$K174+ETo!$L174)</f>
        <v>2.2984794698174782</v>
      </c>
      <c r="H174" s="128">
        <v>0.52938815054281418</v>
      </c>
      <c r="I174" s="128">
        <v>0.66377756290169154</v>
      </c>
      <c r="J174" s="56"/>
    </row>
    <row r="175" spans="2:10" x14ac:dyDescent="0.3">
      <c r="B175" s="55"/>
      <c r="C175" s="60">
        <v>170</v>
      </c>
      <c r="D175" s="128">
        <v>20.3</v>
      </c>
      <c r="E175" s="128">
        <v>-3</v>
      </c>
      <c r="F175" s="128">
        <v>0</v>
      </c>
      <c r="G175" s="128">
        <f>ETo!$I175*((1-Constantes!$D$19)*ETo!$K175+ETo!$L175)</f>
        <v>2.3023474098537711</v>
      </c>
      <c r="H175" s="128">
        <v>0.52417150039064964</v>
      </c>
      <c r="I175" s="128">
        <v>0.65617087393195539</v>
      </c>
      <c r="J175" s="56"/>
    </row>
    <row r="176" spans="2:10" x14ac:dyDescent="0.3">
      <c r="B176" s="55"/>
      <c r="C176" s="60">
        <v>171</v>
      </c>
      <c r="D176" s="128">
        <v>21.5</v>
      </c>
      <c r="E176" s="128">
        <v>-3.2</v>
      </c>
      <c r="F176" s="128">
        <v>0</v>
      </c>
      <c r="G176" s="128">
        <f>ETo!$I176*((1-Constantes!$D$19)*ETo!$K176+ETo!$L176)</f>
        <v>2.3287285321705951</v>
      </c>
      <c r="H176" s="128">
        <v>0.5190066369848354</v>
      </c>
      <c r="I176" s="128">
        <v>0.64865554380828405</v>
      </c>
      <c r="J176" s="56"/>
    </row>
    <row r="177" spans="2:10" x14ac:dyDescent="0.3">
      <c r="B177" s="55"/>
      <c r="C177" s="60">
        <v>172</v>
      </c>
      <c r="D177" s="128">
        <v>21</v>
      </c>
      <c r="E177" s="128">
        <v>-3.3</v>
      </c>
      <c r="F177" s="128">
        <v>0</v>
      </c>
      <c r="G177" s="128">
        <f>ETo!$I177*((1-Constantes!$D$19)*ETo!$K177+ETo!$L177)</f>
        <v>2.3113921958583963</v>
      </c>
      <c r="H177" s="128">
        <v>0.51389272823484788</v>
      </c>
      <c r="I177" s="128">
        <v>0.64123033046338151</v>
      </c>
      <c r="J177" s="56"/>
    </row>
    <row r="178" spans="2:10" x14ac:dyDescent="0.3">
      <c r="B178" s="55"/>
      <c r="C178" s="60">
        <v>173</v>
      </c>
      <c r="D178" s="128">
        <v>20.8</v>
      </c>
      <c r="E178" s="128">
        <v>-3</v>
      </c>
      <c r="F178" s="128">
        <v>0</v>
      </c>
      <c r="G178" s="128">
        <f>ETo!$I178*((1-Constantes!$D$19)*ETo!$K178+ETo!$L178)</f>
        <v>2.3138187526406329</v>
      </c>
      <c r="H178" s="128">
        <v>0.50882921867013697</v>
      </c>
      <c r="I178" s="128">
        <v>0.63389408526191504</v>
      </c>
      <c r="J178" s="56"/>
    </row>
    <row r="179" spans="2:10" x14ac:dyDescent="0.3">
      <c r="B179" s="55"/>
      <c r="C179" s="60">
        <v>174</v>
      </c>
      <c r="D179" s="128">
        <v>22</v>
      </c>
      <c r="E179" s="128">
        <v>-2</v>
      </c>
      <c r="F179" s="128">
        <v>0</v>
      </c>
      <c r="G179" s="128">
        <f>ETo!$I179*((1-Constantes!$D$19)*ETo!$K179+ETo!$L179)</f>
        <v>2.3749254576603493</v>
      </c>
      <c r="H179" s="128">
        <v>0.5038156028341626</v>
      </c>
      <c r="I179" s="128">
        <v>0.62664568747690041</v>
      </c>
      <c r="J179" s="56"/>
    </row>
    <row r="180" spans="2:10" x14ac:dyDescent="0.3">
      <c r="B180" s="55"/>
      <c r="C180" s="60">
        <v>175</v>
      </c>
      <c r="D180" s="128">
        <v>20.8</v>
      </c>
      <c r="E180" s="128">
        <v>-2.8</v>
      </c>
      <c r="F180" s="128">
        <v>0</v>
      </c>
      <c r="G180" s="128">
        <f>ETo!$I180*((1-Constantes!$D$19)*ETo!$K180+ETo!$L180)</f>
        <v>2.3199978634470475</v>
      </c>
      <c r="H180" s="128">
        <v>0.49885138764170955</v>
      </c>
      <c r="I180" s="128">
        <v>0.61948403324707491</v>
      </c>
      <c r="J180" s="56"/>
    </row>
    <row r="181" spans="2:10" x14ac:dyDescent="0.3">
      <c r="B181" s="55"/>
      <c r="C181" s="60">
        <v>176</v>
      </c>
      <c r="D181" s="128">
        <v>20.8</v>
      </c>
      <c r="E181" s="128">
        <v>-2.8</v>
      </c>
      <c r="F181" s="128">
        <v>0</v>
      </c>
      <c r="G181" s="128">
        <f>ETo!$I181*((1-Constantes!$D$19)*ETo!$K181+ETo!$L181)</f>
        <v>2.3209905043502048</v>
      </c>
      <c r="H181" s="128">
        <v>0.49393608609247464</v>
      </c>
      <c r="I181" s="128">
        <v>0.61240803357704732</v>
      </c>
      <c r="J181" s="56"/>
    </row>
    <row r="182" spans="2:10" x14ac:dyDescent="0.3">
      <c r="B182" s="55"/>
      <c r="C182" s="60">
        <v>177</v>
      </c>
      <c r="D182" s="128">
        <v>21.2</v>
      </c>
      <c r="E182" s="128">
        <v>0.2</v>
      </c>
      <c r="F182" s="128">
        <v>0</v>
      </c>
      <c r="G182" s="128">
        <f>ETo!$I182*((1-Constantes!$D$19)*ETo!$K182+ETo!$L182)</f>
        <v>2.4172003969302143</v>
      </c>
      <c r="H182" s="128">
        <v>0.48906921618819305</v>
      </c>
      <c r="I182" s="128">
        <v>0.6054166138403424</v>
      </c>
      <c r="J182" s="56"/>
    </row>
    <row r="183" spans="2:10" x14ac:dyDescent="0.3">
      <c r="B183" s="55"/>
      <c r="C183" s="60">
        <v>178</v>
      </c>
      <c r="D183" s="128">
        <v>18.600000000000001</v>
      </c>
      <c r="E183" s="128">
        <v>-0.5</v>
      </c>
      <c r="F183" s="128">
        <v>0</v>
      </c>
      <c r="G183" s="128">
        <f>ETo!$I183*((1-Constantes!$D$19)*ETo!$K183+ETo!$L183)</f>
        <v>2.3270613950714938</v>
      </c>
      <c r="H183" s="128">
        <v>0.48425030071361308</v>
      </c>
      <c r="I183" s="128">
        <v>0.59850871353416069</v>
      </c>
      <c r="J183" s="56"/>
    </row>
    <row r="184" spans="2:10" x14ac:dyDescent="0.3">
      <c r="B184" s="55"/>
      <c r="C184" s="60">
        <v>179</v>
      </c>
      <c r="D184" s="128">
        <v>21.5</v>
      </c>
      <c r="E184" s="128">
        <v>0.4</v>
      </c>
      <c r="F184" s="128">
        <v>0</v>
      </c>
      <c r="G184" s="128">
        <f>ETo!$I184*((1-Constantes!$D$19)*ETo!$K184+ETo!$L184)</f>
        <v>2.4356463423259287</v>
      </c>
      <c r="H184" s="128">
        <v>0.47947886716120219</v>
      </c>
      <c r="I184" s="128">
        <v>0.59168328607820797</v>
      </c>
      <c r="J184" s="56"/>
    </row>
    <row r="185" spans="2:10" x14ac:dyDescent="0.3">
      <c r="B185" s="55"/>
      <c r="C185" s="60">
        <v>180</v>
      </c>
      <c r="D185" s="128">
        <v>21.5</v>
      </c>
      <c r="E185" s="128">
        <v>1.2</v>
      </c>
      <c r="F185" s="128">
        <v>0</v>
      </c>
      <c r="G185" s="128">
        <f>ETo!$I185*((1-Constantes!$D$19)*ETo!$K185+ETo!$L185)</f>
        <v>2.4611899162804693</v>
      </c>
      <c r="H185" s="128">
        <v>0.47475444768008696</v>
      </c>
      <c r="I185" s="128">
        <v>0.58493929862310412</v>
      </c>
      <c r="J185" s="56"/>
    </row>
    <row r="186" spans="2:10" x14ac:dyDescent="0.3">
      <c r="B186" s="55"/>
      <c r="C186" s="60">
        <v>181</v>
      </c>
      <c r="D186" s="128">
        <v>20.5</v>
      </c>
      <c r="E186" s="128">
        <v>-1</v>
      </c>
      <c r="F186" s="128">
        <v>0</v>
      </c>
      <c r="G186" s="128">
        <f>ETo!$I186*((1-Constantes!$D$19)*ETo!$K186+ETo!$L186)</f>
        <v>2.3743042089307647</v>
      </c>
      <c r="H186" s="128">
        <v>0.4700765790293942</v>
      </c>
      <c r="I186" s="128">
        <v>0.57827573186261239</v>
      </c>
      <c r="J186" s="56"/>
    </row>
    <row r="187" spans="2:10" x14ac:dyDescent="0.3">
      <c r="B187" s="55"/>
      <c r="C187" s="60">
        <v>182</v>
      </c>
      <c r="D187" s="128">
        <v>23.1</v>
      </c>
      <c r="E187" s="128">
        <v>-1.6</v>
      </c>
      <c r="F187" s="128">
        <v>0</v>
      </c>
      <c r="G187" s="128">
        <f>ETo!$I187*((1-Constantes!$D$19)*ETo!$K187+ETo!$L187)</f>
        <v>2.43426007822233</v>
      </c>
      <c r="H187" s="128">
        <v>0.46544480253269932</v>
      </c>
      <c r="I187" s="128">
        <v>0.57169157984870722</v>
      </c>
      <c r="J187" s="56"/>
    </row>
    <row r="188" spans="2:10" x14ac:dyDescent="0.3">
      <c r="B188" s="55"/>
      <c r="C188" s="60">
        <v>183</v>
      </c>
      <c r="D188" s="128">
        <v>23.5</v>
      </c>
      <c r="E188" s="128">
        <v>-1.7</v>
      </c>
      <c r="F188" s="128">
        <v>0</v>
      </c>
      <c r="G188" s="128">
        <f>ETo!$I188*((1-Constantes!$D$19)*ETo!$K188+ETo!$L188)</f>
        <v>2.4469641604407237</v>
      </c>
      <c r="H188" s="128">
        <v>0.46085866403302972</v>
      </c>
      <c r="I188" s="128">
        <v>0.56518584980927833</v>
      </c>
      <c r="J188" s="56"/>
    </row>
    <row r="189" spans="2:10" x14ac:dyDescent="0.3">
      <c r="B189" s="55"/>
      <c r="C189" s="60">
        <v>184</v>
      </c>
      <c r="D189" s="128">
        <v>22</v>
      </c>
      <c r="E189" s="128">
        <v>-2</v>
      </c>
      <c r="F189" s="128">
        <v>0</v>
      </c>
      <c r="G189" s="128">
        <f>ETo!$I189*((1-Constantes!$D$19)*ETo!$K189+ETo!$L189)</f>
        <v>2.4006855621160952</v>
      </c>
      <c r="H189" s="128">
        <v>0.45631771384833053</v>
      </c>
      <c r="I189" s="128">
        <v>0.5587575619684132</v>
      </c>
      <c r="J189" s="56"/>
    </row>
    <row r="190" spans="2:10" x14ac:dyDescent="0.3">
      <c r="B190" s="55"/>
      <c r="C190" s="60">
        <v>185</v>
      </c>
      <c r="D190" s="128">
        <v>21.2</v>
      </c>
      <c r="E190" s="128">
        <v>2.1</v>
      </c>
      <c r="F190" s="128">
        <v>0</v>
      </c>
      <c r="G190" s="128">
        <f>ETo!$I190*((1-Constantes!$D$19)*ETo!$K190+ETo!$L190)</f>
        <v>2.4996191625032163</v>
      </c>
      <c r="H190" s="128">
        <v>0.4518215067273712</v>
      </c>
      <c r="I190" s="128">
        <v>0.55240574936921227</v>
      </c>
      <c r="J190" s="56"/>
    </row>
    <row r="191" spans="2:10" x14ac:dyDescent="0.3">
      <c r="B191" s="55"/>
      <c r="C191" s="60">
        <v>186</v>
      </c>
      <c r="D191" s="128">
        <v>22.7</v>
      </c>
      <c r="E191" s="128">
        <v>0.2</v>
      </c>
      <c r="F191" s="128">
        <v>0</v>
      </c>
      <c r="G191" s="128">
        <f>ETo!$I191*((1-Constantes!$D$19)*ETo!$K191+ETo!$L191)</f>
        <v>2.4937313655633702</v>
      </c>
      <c r="H191" s="128">
        <v>0.44736960180608781</v>
      </c>
      <c r="I191" s="128">
        <v>0.54612945769910159</v>
      </c>
      <c r="J191" s="56"/>
    </row>
    <row r="192" spans="2:10" x14ac:dyDescent="0.3">
      <c r="B192" s="55"/>
      <c r="C192" s="60">
        <v>187</v>
      </c>
      <c r="D192" s="128">
        <v>22.2</v>
      </c>
      <c r="E192" s="128">
        <v>1.2</v>
      </c>
      <c r="F192" s="128">
        <v>0</v>
      </c>
      <c r="G192" s="128">
        <f>ETo!$I192*((1-Constantes!$D$19)*ETo!$K192+ETo!$L192)</f>
        <v>2.514170551280634</v>
      </c>
      <c r="H192" s="128">
        <v>0.44296156256435493</v>
      </c>
      <c r="I192" s="128">
        <v>0.53992774511760677</v>
      </c>
      <c r="J192" s="56"/>
    </row>
    <row r="193" spans="2:10" x14ac:dyDescent="0.3">
      <c r="B193" s="55"/>
      <c r="C193" s="60">
        <v>188</v>
      </c>
      <c r="D193" s="128">
        <v>23.5</v>
      </c>
      <c r="E193" s="128">
        <v>-4</v>
      </c>
      <c r="F193" s="128">
        <v>0</v>
      </c>
      <c r="G193" s="128">
        <f>ETo!$I193*((1-Constantes!$D$19)*ETo!$K193+ETo!$L193)</f>
        <v>2.409043381431379</v>
      </c>
      <c r="H193" s="128">
        <v>0.43859695678318411</v>
      </c>
      <c r="I193" s="128">
        <v>0.53379968208655049</v>
      </c>
      <c r="J193" s="56"/>
    </row>
    <row r="194" spans="2:10" x14ac:dyDescent="0.3">
      <c r="B194" s="55"/>
      <c r="C194" s="60">
        <v>189</v>
      </c>
      <c r="D194" s="128">
        <v>20.8</v>
      </c>
      <c r="E194" s="128">
        <v>-4.2</v>
      </c>
      <c r="F194" s="128">
        <v>0</v>
      </c>
      <c r="G194" s="128">
        <f>ETo!$I194*((1-Constantes!$D$19)*ETo!$K194+ETo!$L194)</f>
        <v>2.3338793759577441</v>
      </c>
      <c r="H194" s="128">
        <v>0.43427535650234311</v>
      </c>
      <c r="I194" s="128">
        <v>0.52774435120264218</v>
      </c>
      <c r="J194" s="56"/>
    </row>
    <row r="195" spans="2:10" x14ac:dyDescent="0.3">
      <c r="B195" s="55"/>
      <c r="C195" s="60">
        <v>190</v>
      </c>
      <c r="D195" s="128">
        <v>19</v>
      </c>
      <c r="E195" s="128">
        <v>-4.5999999999999996</v>
      </c>
      <c r="F195" s="128">
        <v>2.2000000000000002</v>
      </c>
      <c r="G195" s="128">
        <f>ETo!$I195*((1-Constantes!$D$19)*ETo!$K195+ETo!$L195)</f>
        <v>2.2791520304904918</v>
      </c>
      <c r="H195" s="128">
        <v>0.46673150141145658</v>
      </c>
      <c r="I195" s="128">
        <v>0.55692192037094435</v>
      </c>
      <c r="J195" s="56"/>
    </row>
    <row r="196" spans="2:10" x14ac:dyDescent="0.3">
      <c r="B196" s="55"/>
      <c r="C196" s="60">
        <v>191</v>
      </c>
      <c r="D196" s="128">
        <v>18.600000000000001</v>
      </c>
      <c r="E196" s="128">
        <v>0.5</v>
      </c>
      <c r="F196" s="128">
        <v>0</v>
      </c>
      <c r="G196" s="128">
        <f>ETo!$I196*((1-Constantes!$D$19)*ETo!$K196+ETo!$L196)</f>
        <v>2.4187951010994104</v>
      </c>
      <c r="H196" s="128">
        <v>0.43185517980568139</v>
      </c>
      <c r="I196" s="128">
        <v>0.52168277538037766</v>
      </c>
      <c r="J196" s="56"/>
    </row>
    <row r="197" spans="2:10" x14ac:dyDescent="0.3">
      <c r="B197" s="55"/>
      <c r="C197" s="60">
        <v>192</v>
      </c>
      <c r="D197" s="128">
        <v>18.8</v>
      </c>
      <c r="E197" s="128">
        <v>3.1</v>
      </c>
      <c r="F197" s="128">
        <v>0</v>
      </c>
      <c r="G197" s="128">
        <f>ETo!$I197*((1-Constantes!$D$19)*ETo!$K197+ETo!$L197)</f>
        <v>2.5072222275356948</v>
      </c>
      <c r="H197" s="128">
        <v>0.4225758698378323</v>
      </c>
      <c r="I197" s="128">
        <v>0.51097391139091186</v>
      </c>
      <c r="J197" s="56"/>
    </row>
    <row r="198" spans="2:10" x14ac:dyDescent="0.3">
      <c r="B198" s="55"/>
      <c r="C198" s="60">
        <v>193</v>
      </c>
      <c r="D198" s="128">
        <v>19.5</v>
      </c>
      <c r="E198" s="128">
        <v>2.1</v>
      </c>
      <c r="F198" s="128">
        <v>0</v>
      </c>
      <c r="G198" s="128">
        <f>ETo!$I198*((1-Constantes!$D$19)*ETo!$K198+ETo!$L198)</f>
        <v>2.5069657539610444</v>
      </c>
      <c r="H198" s="128">
        <v>0.41757844212331774</v>
      </c>
      <c r="I198" s="128">
        <v>0.50439306877098888</v>
      </c>
      <c r="J198" s="56"/>
    </row>
    <row r="199" spans="2:10" x14ac:dyDescent="0.3">
      <c r="B199" s="55"/>
      <c r="C199" s="60">
        <v>194</v>
      </c>
      <c r="D199" s="128">
        <v>18.2</v>
      </c>
      <c r="E199" s="128">
        <v>-0.2</v>
      </c>
      <c r="F199" s="128">
        <v>0</v>
      </c>
      <c r="G199" s="128">
        <f>ETo!$I199*((1-Constantes!$D$19)*ETo!$K199+ETo!$L199)</f>
        <v>2.4118524571620452</v>
      </c>
      <c r="H199" s="128">
        <v>0.41332560331019036</v>
      </c>
      <c r="I199" s="128">
        <v>0.49855405674293762</v>
      </c>
      <c r="J199" s="56"/>
    </row>
    <row r="200" spans="2:10" x14ac:dyDescent="0.3">
      <c r="B200" s="55"/>
      <c r="C200" s="60">
        <v>195</v>
      </c>
      <c r="D200" s="128">
        <v>17.8</v>
      </c>
      <c r="E200" s="128">
        <v>-1.5</v>
      </c>
      <c r="F200" s="128">
        <v>0</v>
      </c>
      <c r="G200" s="128">
        <f>ETo!$I200*((1-Constantes!$D$19)*ETo!$K200+ETo!$L200)</f>
        <v>2.3720424333957375</v>
      </c>
      <c r="H200" s="128">
        <v>0.40923005223454412</v>
      </c>
      <c r="I200" s="128">
        <v>0.49289427782567596</v>
      </c>
      <c r="J200" s="56"/>
    </row>
    <row r="201" spans="2:10" x14ac:dyDescent="0.3">
      <c r="B201" s="55"/>
      <c r="C201" s="60">
        <v>196</v>
      </c>
      <c r="D201" s="128">
        <v>21.2</v>
      </c>
      <c r="E201" s="128">
        <v>-1.8</v>
      </c>
      <c r="F201" s="128">
        <v>0</v>
      </c>
      <c r="G201" s="128">
        <f>ETo!$I201*((1-Constantes!$D$19)*ETo!$K201+ETo!$L201)</f>
        <v>2.470445920854782</v>
      </c>
      <c r="H201" s="128">
        <v>0.40519400191415422</v>
      </c>
      <c r="I201" s="128">
        <v>0.48731968041627505</v>
      </c>
      <c r="J201" s="56"/>
    </row>
    <row r="202" spans="2:10" x14ac:dyDescent="0.3">
      <c r="B202" s="55"/>
      <c r="C202" s="60">
        <v>197</v>
      </c>
      <c r="D202" s="128">
        <v>19</v>
      </c>
      <c r="E202" s="128">
        <v>-1</v>
      </c>
      <c r="F202" s="128">
        <v>0</v>
      </c>
      <c r="G202" s="128">
        <f>ETo!$I202*((1-Constantes!$D$19)*ETo!$K202+ETo!$L202)</f>
        <v>2.439542616840229</v>
      </c>
      <c r="H202" s="128">
        <v>0.40120089682811094</v>
      </c>
      <c r="I202" s="128">
        <v>0.48181397074256777</v>
      </c>
      <c r="J202" s="56"/>
    </row>
    <row r="203" spans="2:10" x14ac:dyDescent="0.3">
      <c r="B203" s="55"/>
      <c r="C203" s="60">
        <v>198</v>
      </c>
      <c r="D203" s="128">
        <v>19.8</v>
      </c>
      <c r="E203" s="128">
        <v>-2.7</v>
      </c>
      <c r="F203" s="128">
        <v>0</v>
      </c>
      <c r="G203" s="128">
        <f>ETo!$I203*((1-Constantes!$D$19)*ETo!$K203+ETo!$L203)</f>
        <v>2.4233842337039513</v>
      </c>
      <c r="H203" s="128">
        <v>0.39724766394876837</v>
      </c>
      <c r="I203" s="128">
        <v>0.47637376680659005</v>
      </c>
      <c r="J203" s="56"/>
    </row>
    <row r="204" spans="2:10" x14ac:dyDescent="0.3">
      <c r="B204" s="55"/>
      <c r="C204" s="60">
        <v>199</v>
      </c>
      <c r="D204" s="128">
        <v>20.2</v>
      </c>
      <c r="E204" s="128">
        <v>-1.7</v>
      </c>
      <c r="F204" s="128">
        <v>0.2</v>
      </c>
      <c r="G204" s="128">
        <f>ETo!$I204*((1-Constantes!$D$19)*ETo!$K204+ETo!$L204)</f>
        <v>2.4743790284701213</v>
      </c>
      <c r="H204" s="128">
        <v>0.39469601753775185</v>
      </c>
      <c r="I204" s="128">
        <v>0.47236038479014719</v>
      </c>
      <c r="J204" s="56"/>
    </row>
    <row r="205" spans="2:10" x14ac:dyDescent="0.3">
      <c r="B205" s="55"/>
      <c r="C205" s="60">
        <v>200</v>
      </c>
      <c r="D205" s="128">
        <v>14.5</v>
      </c>
      <c r="E205" s="128">
        <v>3.8</v>
      </c>
      <c r="F205" s="128">
        <v>1.6</v>
      </c>
      <c r="G205" s="128">
        <f>ETo!$I205*((1-Constantes!$D$19)*ETo!$K205+ETo!$L205)</f>
        <v>2.479199429242541</v>
      </c>
      <c r="H205" s="128">
        <v>0.40370887175651904</v>
      </c>
      <c r="I205" s="128">
        <v>0.47823024091191901</v>
      </c>
      <c r="J205" s="56"/>
    </row>
    <row r="206" spans="2:10" x14ac:dyDescent="0.3">
      <c r="B206" s="55"/>
      <c r="C206" s="60">
        <v>201</v>
      </c>
      <c r="D206" s="128">
        <v>13.8</v>
      </c>
      <c r="E206" s="128">
        <v>2.4</v>
      </c>
      <c r="F206" s="128">
        <v>5.0999999999999996</v>
      </c>
      <c r="G206" s="128">
        <f>ETo!$I206*((1-Constantes!$D$19)*ETo!$K206+ETo!$L206)</f>
        <v>2.4286027867629976</v>
      </c>
      <c r="H206" s="128">
        <v>0.53627056947260843</v>
      </c>
      <c r="I206" s="128">
        <v>0.64535181915131179</v>
      </c>
      <c r="J206" s="56"/>
    </row>
    <row r="207" spans="2:10" x14ac:dyDescent="0.3">
      <c r="B207" s="55"/>
      <c r="C207" s="60">
        <v>202</v>
      </c>
      <c r="D207" s="128">
        <v>9.4</v>
      </c>
      <c r="E207" s="128">
        <v>4.5</v>
      </c>
      <c r="F207" s="128">
        <v>6.7</v>
      </c>
      <c r="G207" s="128">
        <f>ETo!$I207*((1-Constantes!$D$19)*ETo!$K207+ETo!$L207)</f>
        <v>2.3724263673815171</v>
      </c>
      <c r="H207" s="128">
        <v>0.76278442032947424</v>
      </c>
      <c r="I207" s="128">
        <v>0.81027909226538741</v>
      </c>
      <c r="J207" s="56"/>
    </row>
    <row r="208" spans="2:10" x14ac:dyDescent="0.3">
      <c r="B208" s="55"/>
      <c r="C208" s="60">
        <v>203</v>
      </c>
      <c r="D208" s="128">
        <v>15.5</v>
      </c>
      <c r="E208" s="128">
        <v>3.7</v>
      </c>
      <c r="F208" s="128">
        <v>0</v>
      </c>
      <c r="G208" s="128">
        <f>ETo!$I208*((1-Constantes!$D$19)*ETo!$K208+ETo!$L208)</f>
        <v>2.5399311983696262</v>
      </c>
      <c r="H208" s="128">
        <v>0.65258167712238535</v>
      </c>
      <c r="I208" s="128">
        <v>0.71458746562592157</v>
      </c>
      <c r="J208" s="56"/>
    </row>
    <row r="209" spans="2:10" x14ac:dyDescent="0.3">
      <c r="B209" s="55"/>
      <c r="C209" s="60">
        <v>204</v>
      </c>
      <c r="D209" s="128">
        <v>17.600000000000001</v>
      </c>
      <c r="E209" s="128">
        <v>0.4</v>
      </c>
      <c r="F209" s="128">
        <v>0</v>
      </c>
      <c r="G209" s="128">
        <f>ETo!$I209*((1-Constantes!$D$19)*ETo!$K209+ETo!$L209)</f>
        <v>2.5161462563537902</v>
      </c>
      <c r="H209" s="128">
        <v>0.59731516684897612</v>
      </c>
      <c r="I209" s="128">
        <v>0.65661176177431324</v>
      </c>
      <c r="J209" s="56"/>
    </row>
    <row r="210" spans="2:10" x14ac:dyDescent="0.3">
      <c r="B210" s="55"/>
      <c r="C210" s="60">
        <v>205</v>
      </c>
      <c r="D210" s="128">
        <v>20.6</v>
      </c>
      <c r="E210" s="128">
        <v>-0.9</v>
      </c>
      <c r="F210" s="128">
        <v>0</v>
      </c>
      <c r="G210" s="128">
        <f>ETo!$I210*((1-Constantes!$D$19)*ETo!$K210+ETo!$L210)</f>
        <v>2.5794085764161587</v>
      </c>
      <c r="H210" s="128">
        <v>0.54277851294565549</v>
      </c>
      <c r="I210" s="128">
        <v>0.59939286502954536</v>
      </c>
      <c r="J210" s="56"/>
    </row>
    <row r="211" spans="2:10" x14ac:dyDescent="0.3">
      <c r="B211" s="55"/>
      <c r="C211" s="60">
        <v>206</v>
      </c>
      <c r="D211" s="128">
        <v>21.2</v>
      </c>
      <c r="E211" s="128">
        <v>-1.5</v>
      </c>
      <c r="F211" s="128">
        <v>0</v>
      </c>
      <c r="G211" s="128">
        <f>ETo!$I211*((1-Constantes!$D$19)*ETo!$K211+ETo!$L211)</f>
        <v>2.5921331224908304</v>
      </c>
      <c r="H211" s="128">
        <v>0.48979587905881394</v>
      </c>
      <c r="I211" s="128">
        <v>0.54378864174426755</v>
      </c>
      <c r="J211" s="56"/>
    </row>
    <row r="212" spans="2:10" x14ac:dyDescent="0.3">
      <c r="B212" s="55"/>
      <c r="C212" s="60">
        <v>207</v>
      </c>
      <c r="D212" s="128">
        <v>20.8</v>
      </c>
      <c r="E212" s="128">
        <v>-3.5</v>
      </c>
      <c r="F212" s="128">
        <v>0</v>
      </c>
      <c r="G212" s="128">
        <f>ETo!$I212*((1-Constantes!$D$19)*ETo!$K212+ETo!$L212)</f>
        <v>2.5324738730873033</v>
      </c>
      <c r="H212" s="128">
        <v>0.43952996938800232</v>
      </c>
      <c r="I212" s="128">
        <v>0.49100913317253891</v>
      </c>
      <c r="J212" s="56"/>
    </row>
    <row r="213" spans="2:10" x14ac:dyDescent="0.3">
      <c r="B213" s="55"/>
      <c r="C213" s="60">
        <v>208</v>
      </c>
      <c r="D213" s="128">
        <v>21.1</v>
      </c>
      <c r="E213" s="128">
        <v>-4</v>
      </c>
      <c r="F213" s="128">
        <v>0</v>
      </c>
      <c r="G213" s="128">
        <f>ETo!$I213*((1-Constantes!$D$19)*ETo!$K213+ETo!$L213)</f>
        <v>2.539353919382505</v>
      </c>
      <c r="H213" s="128">
        <v>0.3907724027209234</v>
      </c>
      <c r="I213" s="128">
        <v>0.43979765783059283</v>
      </c>
      <c r="J213" s="56"/>
    </row>
    <row r="214" spans="2:10" x14ac:dyDescent="0.3">
      <c r="B214" s="55"/>
      <c r="C214" s="60">
        <v>209</v>
      </c>
      <c r="D214" s="128">
        <v>21.2</v>
      </c>
      <c r="E214" s="128">
        <v>-3</v>
      </c>
      <c r="F214" s="128">
        <v>0</v>
      </c>
      <c r="G214" s="128">
        <f>ETo!$I214*((1-Constantes!$D$19)*ETo!$K214+ETo!$L214)</f>
        <v>2.5860516446393826</v>
      </c>
      <c r="H214" s="128">
        <v>0.36139144171613563</v>
      </c>
      <c r="I214" s="128">
        <v>0.42374949560197905</v>
      </c>
      <c r="J214" s="56"/>
    </row>
    <row r="215" spans="2:10" x14ac:dyDescent="0.3">
      <c r="B215" s="55"/>
      <c r="C215" s="60">
        <v>210</v>
      </c>
      <c r="D215" s="128">
        <v>22</v>
      </c>
      <c r="E215" s="128">
        <v>-3.3</v>
      </c>
      <c r="F215" s="128">
        <v>0</v>
      </c>
      <c r="G215" s="128">
        <f>ETo!$I215*((1-Constantes!$D$19)*ETo!$K215+ETo!$L215)</f>
        <v>2.6149946275944056</v>
      </c>
      <c r="H215" s="128">
        <v>0.35359411380808009</v>
      </c>
      <c r="I215" s="128">
        <v>0.41714742716992165</v>
      </c>
      <c r="J215" s="56"/>
    </row>
    <row r="216" spans="2:10" x14ac:dyDescent="0.3">
      <c r="B216" s="55"/>
      <c r="C216" s="60">
        <v>211</v>
      </c>
      <c r="D216" s="128">
        <v>24</v>
      </c>
      <c r="E216" s="128">
        <v>-0.5</v>
      </c>
      <c r="F216" s="128">
        <v>0</v>
      </c>
      <c r="G216" s="128">
        <f>ETo!$I216*((1-Constantes!$D$19)*ETo!$K216+ETo!$L216)</f>
        <v>2.7785270569760852</v>
      </c>
      <c r="H216" s="128">
        <v>0.3494070854999124</v>
      </c>
      <c r="I216" s="128">
        <v>0.41215900240862818</v>
      </c>
      <c r="J216" s="56"/>
    </row>
    <row r="217" spans="2:10" x14ac:dyDescent="0.3">
      <c r="B217" s="55"/>
      <c r="C217" s="60">
        <v>212</v>
      </c>
      <c r="D217" s="128">
        <v>20.100000000000001</v>
      </c>
      <c r="E217" s="128">
        <v>-0.3</v>
      </c>
      <c r="F217" s="128">
        <v>0</v>
      </c>
      <c r="G217" s="128">
        <f>ETo!$I217*((1-Constantes!$D$19)*ETo!$K217+ETo!$L217)</f>
        <v>2.6772614196264772</v>
      </c>
      <c r="H217" s="128">
        <v>0.34584764413041885</v>
      </c>
      <c r="I217" s="128">
        <v>0.40748396532594028</v>
      </c>
      <c r="J217" s="56"/>
    </row>
    <row r="218" spans="2:10" x14ac:dyDescent="0.3">
      <c r="B218" s="55"/>
      <c r="C218" s="60">
        <v>213</v>
      </c>
      <c r="D218" s="128">
        <v>21</v>
      </c>
      <c r="E218" s="128">
        <v>2.9</v>
      </c>
      <c r="F218" s="128">
        <v>0</v>
      </c>
      <c r="G218" s="128">
        <f>ETo!$I218*((1-Constantes!$D$19)*ETo!$K218+ETo!$L218)</f>
        <v>2.8212206784827534</v>
      </c>
      <c r="H218" s="128">
        <v>0.3424205684233429</v>
      </c>
      <c r="I218" s="128">
        <v>0.40290599556483792</v>
      </c>
      <c r="J218" s="56"/>
    </row>
    <row r="219" spans="2:10" x14ac:dyDescent="0.3">
      <c r="B219" s="55"/>
      <c r="C219" s="60">
        <v>214</v>
      </c>
      <c r="D219" s="128">
        <v>19.8</v>
      </c>
      <c r="E219" s="128">
        <v>3</v>
      </c>
      <c r="F219" s="128">
        <v>0.4</v>
      </c>
      <c r="G219" s="128">
        <f>ETo!$I219*((1-Constantes!$D$19)*ETo!$K219+ETo!$L219)</f>
        <v>2.801519623473276</v>
      </c>
      <c r="H219" s="128">
        <v>0.34176849874473908</v>
      </c>
      <c r="I219" s="128">
        <v>0.40111373797668731</v>
      </c>
      <c r="J219" s="56"/>
    </row>
    <row r="220" spans="2:10" x14ac:dyDescent="0.3">
      <c r="B220" s="55"/>
      <c r="C220" s="60">
        <v>215</v>
      </c>
      <c r="D220" s="128">
        <v>21.6</v>
      </c>
      <c r="E220" s="128">
        <v>1.2</v>
      </c>
      <c r="F220" s="128">
        <v>0</v>
      </c>
      <c r="G220" s="128">
        <f>ETo!$I220*((1-Constantes!$D$19)*ETo!$K220+ETo!$L220)</f>
        <v>2.8169595440127022</v>
      </c>
      <c r="H220" s="128">
        <v>0.33615438869858794</v>
      </c>
      <c r="I220" s="128">
        <v>0.39437750905630753</v>
      </c>
      <c r="J220" s="56"/>
    </row>
    <row r="221" spans="2:10" x14ac:dyDescent="0.3">
      <c r="B221" s="55"/>
      <c r="C221" s="60">
        <v>216</v>
      </c>
      <c r="D221" s="128">
        <v>21.8</v>
      </c>
      <c r="E221" s="128">
        <v>1</v>
      </c>
      <c r="F221" s="128">
        <v>0</v>
      </c>
      <c r="G221" s="128">
        <f>ETo!$I221*((1-Constantes!$D$19)*ETo!$K221+ETo!$L221)</f>
        <v>2.8326033700058746</v>
      </c>
      <c r="H221" s="128">
        <v>0.33246938960163064</v>
      </c>
      <c r="I221" s="128">
        <v>0.38958941528297791</v>
      </c>
      <c r="J221" s="56"/>
    </row>
    <row r="222" spans="2:10" x14ac:dyDescent="0.3">
      <c r="B222" s="55"/>
      <c r="C222" s="60">
        <v>217</v>
      </c>
      <c r="D222" s="128">
        <v>20.6</v>
      </c>
      <c r="E222" s="128">
        <v>5</v>
      </c>
      <c r="F222" s="128">
        <v>0</v>
      </c>
      <c r="G222" s="128">
        <f>ETo!$I222*((1-Constantes!$D$19)*ETo!$K222+ETo!$L222)</f>
        <v>2.9393927675377309</v>
      </c>
      <c r="H222" s="128">
        <v>0.32913163014044072</v>
      </c>
      <c r="I222" s="128">
        <v>0.38516748147923457</v>
      </c>
      <c r="J222" s="56"/>
    </row>
    <row r="223" spans="2:10" x14ac:dyDescent="0.3">
      <c r="B223" s="55"/>
      <c r="C223" s="60">
        <v>218</v>
      </c>
      <c r="D223" s="128">
        <v>11.6</v>
      </c>
      <c r="E223" s="128">
        <v>1.2</v>
      </c>
      <c r="F223" s="128">
        <v>2.6</v>
      </c>
      <c r="G223" s="128">
        <f>ETo!$I223*((1-Constantes!$D$19)*ETo!$K223+ETo!$L223)</f>
        <v>2.5446675985809555</v>
      </c>
      <c r="H223" s="128">
        <v>0.37177130520181545</v>
      </c>
      <c r="I223" s="128">
        <v>0.42500310880191838</v>
      </c>
      <c r="J223" s="56"/>
    </row>
    <row r="224" spans="2:10" x14ac:dyDescent="0.3">
      <c r="B224" s="55"/>
      <c r="C224" s="60">
        <v>219</v>
      </c>
      <c r="D224" s="128">
        <v>17.5</v>
      </c>
      <c r="E224" s="128">
        <v>5.2</v>
      </c>
      <c r="F224" s="128">
        <v>0</v>
      </c>
      <c r="G224" s="128">
        <f>ETo!$I224*((1-Constantes!$D$19)*ETo!$K224+ETo!$L224)</f>
        <v>2.8773887901743267</v>
      </c>
      <c r="H224" s="128">
        <v>0.33028100075596389</v>
      </c>
      <c r="I224" s="128">
        <v>0.38391565506039138</v>
      </c>
      <c r="J224" s="56"/>
    </row>
    <row r="225" spans="2:10" x14ac:dyDescent="0.3">
      <c r="B225" s="55"/>
      <c r="C225" s="60">
        <v>220</v>
      </c>
      <c r="D225" s="128">
        <v>19.600000000000001</v>
      </c>
      <c r="E225" s="128">
        <v>0.7</v>
      </c>
      <c r="F225" s="128">
        <v>0.6</v>
      </c>
      <c r="G225" s="128">
        <f>ETo!$I225*((1-Constantes!$D$19)*ETo!$K225+ETo!$L225)</f>
        <v>2.815355872749985</v>
      </c>
      <c r="H225" s="128">
        <v>0.32483740497761687</v>
      </c>
      <c r="I225" s="128">
        <v>0.37768353390100906</v>
      </c>
      <c r="J225" s="56"/>
    </row>
    <row r="226" spans="2:10" x14ac:dyDescent="0.3">
      <c r="B226" s="55"/>
      <c r="C226" s="60">
        <v>221</v>
      </c>
      <c r="D226" s="128">
        <v>21.2</v>
      </c>
      <c r="E226" s="128">
        <v>3.2</v>
      </c>
      <c r="F226" s="128">
        <v>0</v>
      </c>
      <c r="G226" s="128">
        <f>ETo!$I226*((1-Constantes!$D$19)*ETo!$K226+ETo!$L226)</f>
        <v>2.9663912583539278</v>
      </c>
      <c r="H226" s="128">
        <v>0.31722606311903995</v>
      </c>
      <c r="I226" s="128">
        <v>0.36910072934080601</v>
      </c>
      <c r="J226" s="56"/>
    </row>
    <row r="227" spans="2:10" x14ac:dyDescent="0.3">
      <c r="B227" s="55"/>
      <c r="C227" s="60">
        <v>222</v>
      </c>
      <c r="D227" s="128">
        <v>20.2</v>
      </c>
      <c r="E227" s="128">
        <v>4.8</v>
      </c>
      <c r="F227" s="128">
        <v>0</v>
      </c>
      <c r="G227" s="128">
        <f>ETo!$I227*((1-Constantes!$D$19)*ETo!$K227+ETo!$L227)</f>
        <v>3.0033079550297095</v>
      </c>
      <c r="H227" s="128">
        <v>0.31336847349689817</v>
      </c>
      <c r="I227" s="128">
        <v>0.36425583422531727</v>
      </c>
      <c r="J227" s="56"/>
    </row>
    <row r="228" spans="2:10" x14ac:dyDescent="0.3">
      <c r="B228" s="55"/>
      <c r="C228" s="60">
        <v>223</v>
      </c>
      <c r="D228" s="128">
        <v>21.2</v>
      </c>
      <c r="E228" s="128">
        <v>0.5</v>
      </c>
      <c r="F228" s="128">
        <v>0</v>
      </c>
      <c r="G228" s="128">
        <f>ETo!$I228*((1-Constantes!$D$19)*ETo!$K228+ETo!$L228)</f>
        <v>2.9103514020930703</v>
      </c>
      <c r="H228" s="128">
        <v>0.3101593328685569</v>
      </c>
      <c r="I228" s="128">
        <v>0.36007103413060415</v>
      </c>
      <c r="J228" s="56"/>
    </row>
    <row r="229" spans="2:10" x14ac:dyDescent="0.3">
      <c r="B229" s="55"/>
      <c r="C229" s="60">
        <v>224</v>
      </c>
      <c r="D229" s="128">
        <v>19.8</v>
      </c>
      <c r="E229" s="128">
        <v>1.1000000000000001</v>
      </c>
      <c r="F229" s="128">
        <v>0</v>
      </c>
      <c r="G229" s="128">
        <f>ETo!$I229*((1-Constantes!$D$19)*ETo!$K229+ETo!$L229)</f>
        <v>2.9003958334377438</v>
      </c>
      <c r="H229" s="128">
        <v>0.30708310671443972</v>
      </c>
      <c r="I229" s="128">
        <v>0.35603512149977035</v>
      </c>
      <c r="J229" s="56"/>
    </row>
    <row r="230" spans="2:10" x14ac:dyDescent="0.3">
      <c r="B230" s="55"/>
      <c r="C230" s="60">
        <v>225</v>
      </c>
      <c r="D230" s="128">
        <v>20.100000000000001</v>
      </c>
      <c r="E230" s="128">
        <v>0.2</v>
      </c>
      <c r="F230" s="128">
        <v>0.2</v>
      </c>
      <c r="G230" s="128">
        <f>ETo!$I230*((1-Constantes!$D$19)*ETo!$K230+ETo!$L230)</f>
        <v>2.8970030498636405</v>
      </c>
      <c r="H230" s="128">
        <v>0.30541654655466866</v>
      </c>
      <c r="I230" s="128">
        <v>0.35342533516556512</v>
      </c>
      <c r="J230" s="56"/>
    </row>
    <row r="231" spans="2:10" x14ac:dyDescent="0.3">
      <c r="B231" s="55"/>
      <c r="C231" s="60">
        <v>226</v>
      </c>
      <c r="D231" s="128">
        <v>21</v>
      </c>
      <c r="E231" s="128">
        <v>-1</v>
      </c>
      <c r="F231" s="128">
        <v>0</v>
      </c>
      <c r="G231" s="128">
        <f>ETo!$I231*((1-Constantes!$D$19)*ETo!$K231+ETo!$L231)</f>
        <v>2.9035838822740314</v>
      </c>
      <c r="H231" s="128">
        <v>0.30128362436071976</v>
      </c>
      <c r="I231" s="128">
        <v>0.34836550095916996</v>
      </c>
      <c r="J231" s="56"/>
    </row>
    <row r="232" spans="2:10" x14ac:dyDescent="0.3">
      <c r="B232" s="55"/>
      <c r="C232" s="60">
        <v>227</v>
      </c>
      <c r="D232" s="128">
        <v>21.5</v>
      </c>
      <c r="E232" s="128">
        <v>-0.7</v>
      </c>
      <c r="F232" s="128">
        <v>0</v>
      </c>
      <c r="G232" s="128">
        <f>ETo!$I232*((1-Constantes!$D$19)*ETo!$K232+ETo!$L232)</f>
        <v>2.9472727050973404</v>
      </c>
      <c r="H232" s="128">
        <v>0.29812856227339773</v>
      </c>
      <c r="I232" s="128">
        <v>0.3442995933948747</v>
      </c>
      <c r="J232" s="56"/>
    </row>
    <row r="233" spans="2:10" x14ac:dyDescent="0.3">
      <c r="B233" s="55"/>
      <c r="C233" s="60">
        <v>228</v>
      </c>
      <c r="D233" s="128">
        <v>19.8</v>
      </c>
      <c r="E233" s="128">
        <v>1</v>
      </c>
      <c r="F233" s="128">
        <v>0</v>
      </c>
      <c r="G233" s="128">
        <f>ETo!$I233*((1-Constantes!$D$19)*ETo!$K233+ETo!$L233)</f>
        <v>2.9641648597480295</v>
      </c>
      <c r="H233" s="128">
        <v>0.29516009291076828</v>
      </c>
      <c r="I233" s="128">
        <v>0.34043608419363275</v>
      </c>
      <c r="J233" s="56"/>
    </row>
    <row r="234" spans="2:10" x14ac:dyDescent="0.3">
      <c r="B234" s="55"/>
      <c r="C234" s="60">
        <v>229</v>
      </c>
      <c r="D234" s="128">
        <v>21.2</v>
      </c>
      <c r="E234" s="128">
        <v>1.3</v>
      </c>
      <c r="F234" s="128">
        <v>3.3</v>
      </c>
      <c r="G234" s="128">
        <f>ETo!$I234*((1-Constantes!$D$19)*ETo!$K234+ETo!$L234)</f>
        <v>3.0393043233439245</v>
      </c>
      <c r="H234" s="128">
        <v>0.35366515771315216</v>
      </c>
      <c r="I234" s="128">
        <v>0.39599744396811409</v>
      </c>
      <c r="J234" s="56"/>
    </row>
    <row r="235" spans="2:10" x14ac:dyDescent="0.3">
      <c r="B235" s="55"/>
      <c r="C235" s="60">
        <v>230</v>
      </c>
      <c r="D235" s="128">
        <v>21.2</v>
      </c>
      <c r="E235" s="128">
        <v>1.2</v>
      </c>
      <c r="F235" s="128">
        <v>0</v>
      </c>
      <c r="G235" s="128">
        <f>ETo!$I235*((1-Constantes!$D$19)*ETo!$K235+ETo!$L235)</f>
        <v>3.0531614627958401</v>
      </c>
      <c r="H235" s="128">
        <v>0.2995578058563349</v>
      </c>
      <c r="I235" s="128">
        <v>0.34274757207488749</v>
      </c>
      <c r="J235" s="56"/>
    </row>
    <row r="236" spans="2:10" x14ac:dyDescent="0.3">
      <c r="B236" s="55"/>
      <c r="C236" s="60">
        <v>231</v>
      </c>
      <c r="D236" s="128">
        <v>21.7</v>
      </c>
      <c r="E236" s="128">
        <v>0.9</v>
      </c>
      <c r="F236" s="128">
        <v>0</v>
      </c>
      <c r="G236" s="128">
        <f>ETo!$I236*((1-Constantes!$D$19)*ETo!$K236+ETo!$L236)</f>
        <v>3.0774198240854531</v>
      </c>
      <c r="H236" s="128">
        <v>0.2882060622414469</v>
      </c>
      <c r="I236" s="128">
        <v>0.33083235292176916</v>
      </c>
      <c r="J236" s="56"/>
    </row>
    <row r="237" spans="2:10" x14ac:dyDescent="0.3">
      <c r="B237" s="55"/>
      <c r="C237" s="60">
        <v>232</v>
      </c>
      <c r="D237" s="128">
        <v>20.9</v>
      </c>
      <c r="E237" s="128">
        <v>4.7</v>
      </c>
      <c r="F237" s="128">
        <v>0</v>
      </c>
      <c r="G237" s="128">
        <f>ETo!$I237*((1-Constantes!$D$19)*ETo!$K237+ETo!$L237)</f>
        <v>3.1997566053416144</v>
      </c>
      <c r="H237" s="128">
        <v>0.28397241266212792</v>
      </c>
      <c r="I237" s="128">
        <v>0.32581173464129509</v>
      </c>
      <c r="J237" s="56"/>
    </row>
    <row r="238" spans="2:10" x14ac:dyDescent="0.3">
      <c r="B238" s="55"/>
      <c r="C238" s="60">
        <v>233</v>
      </c>
      <c r="D238" s="128">
        <v>20.100000000000001</v>
      </c>
      <c r="E238" s="128">
        <v>3.3</v>
      </c>
      <c r="F238" s="128">
        <v>0</v>
      </c>
      <c r="G238" s="128">
        <f>ETo!$I238*((1-Constantes!$D$19)*ETo!$K238+ETo!$L238)</f>
        <v>3.1402640538434898</v>
      </c>
      <c r="H238" s="128">
        <v>0.28094306841741629</v>
      </c>
      <c r="I238" s="128">
        <v>0.3219704282542864</v>
      </c>
      <c r="J238" s="56"/>
    </row>
    <row r="239" spans="2:10" x14ac:dyDescent="0.3">
      <c r="B239" s="55"/>
      <c r="C239" s="60">
        <v>234</v>
      </c>
      <c r="D239" s="128">
        <v>21.8</v>
      </c>
      <c r="E239" s="128">
        <v>6.5</v>
      </c>
      <c r="F239" s="128">
        <v>0</v>
      </c>
      <c r="G239" s="128">
        <f>ETo!$I239*((1-Constantes!$D$19)*ETo!$K239+ETo!$L239)</f>
        <v>3.3318008486378785</v>
      </c>
      <c r="H239" s="128">
        <v>0.27813648896908444</v>
      </c>
      <c r="I239" s="128">
        <v>0.31835963200079653</v>
      </c>
      <c r="J239" s="56"/>
    </row>
    <row r="240" spans="2:10" x14ac:dyDescent="0.3">
      <c r="B240" s="55"/>
      <c r="C240" s="60">
        <v>235</v>
      </c>
      <c r="D240" s="128">
        <v>23</v>
      </c>
      <c r="E240" s="128">
        <v>1.2</v>
      </c>
      <c r="F240" s="128">
        <v>0</v>
      </c>
      <c r="G240" s="128">
        <f>ETo!$I240*((1-Constantes!$D$19)*ETo!$K240+ETo!$L240)</f>
        <v>3.2037586357265497</v>
      </c>
      <c r="H240" s="128">
        <v>0.27538957518040313</v>
      </c>
      <c r="I240" s="128">
        <v>0.31482148295479162</v>
      </c>
      <c r="J240" s="56"/>
    </row>
    <row r="241" spans="2:10" x14ac:dyDescent="0.3">
      <c r="B241" s="55"/>
      <c r="C241" s="60">
        <v>236</v>
      </c>
      <c r="D241" s="128">
        <v>23</v>
      </c>
      <c r="E241" s="128">
        <v>1.8</v>
      </c>
      <c r="F241" s="128">
        <v>0</v>
      </c>
      <c r="G241" s="128">
        <f>ETo!$I241*((1-Constantes!$D$19)*ETo!$K241+ETo!$L241)</f>
        <v>3.2428669668442995</v>
      </c>
      <c r="H241" s="128">
        <v>0.27267503930212456</v>
      </c>
      <c r="I241" s="128">
        <v>0.31132936904721575</v>
      </c>
      <c r="J241" s="56"/>
    </row>
    <row r="242" spans="2:10" x14ac:dyDescent="0.3">
      <c r="B242" s="55"/>
      <c r="C242" s="60">
        <v>237</v>
      </c>
      <c r="D242" s="128">
        <v>18.2</v>
      </c>
      <c r="E242" s="128">
        <v>0.8</v>
      </c>
      <c r="F242" s="128">
        <v>0</v>
      </c>
      <c r="G242" s="128">
        <f>ETo!$I242*((1-Constantes!$D$19)*ETo!$K242+ETo!$L242)</f>
        <v>3.0537052461432355</v>
      </c>
      <c r="H242" s="128">
        <v>0.26998813183201165</v>
      </c>
      <c r="I242" s="128">
        <v>0.30787846279345032</v>
      </c>
      <c r="J242" s="56"/>
    </row>
    <row r="243" spans="2:10" x14ac:dyDescent="0.3">
      <c r="B243" s="55"/>
      <c r="C243" s="60">
        <v>238</v>
      </c>
      <c r="D243" s="128">
        <v>19.8</v>
      </c>
      <c r="E243" s="128">
        <v>3.2</v>
      </c>
      <c r="F243" s="128">
        <v>0</v>
      </c>
      <c r="G243" s="128">
        <f>ETo!$I243*((1-Constantes!$D$19)*ETo!$K243+ETo!$L243)</f>
        <v>3.2135617476594209</v>
      </c>
      <c r="H243" s="128">
        <v>0.26732784536402548</v>
      </c>
      <c r="I243" s="128">
        <v>0.3044675567914828</v>
      </c>
      <c r="J243" s="56"/>
    </row>
    <row r="244" spans="2:10" x14ac:dyDescent="0.3">
      <c r="B244" s="55"/>
      <c r="C244" s="60">
        <v>239</v>
      </c>
      <c r="D244" s="128">
        <v>20.5</v>
      </c>
      <c r="E244" s="128">
        <v>4</v>
      </c>
      <c r="F244" s="128">
        <v>0</v>
      </c>
      <c r="G244" s="128">
        <f>ETo!$I244*((1-Constantes!$D$19)*ETo!$K244+ETo!$L244)</f>
        <v>3.2851783473250804</v>
      </c>
      <c r="H244" s="128">
        <v>0.26469379560256001</v>
      </c>
      <c r="I244" s="128">
        <v>0.30109604950170304</v>
      </c>
      <c r="J244" s="56"/>
    </row>
    <row r="245" spans="2:10" x14ac:dyDescent="0.3">
      <c r="B245" s="55"/>
      <c r="C245" s="60">
        <v>240</v>
      </c>
      <c r="D245" s="128">
        <v>19.2</v>
      </c>
      <c r="E245" s="128">
        <v>0.8</v>
      </c>
      <c r="F245" s="128">
        <v>0</v>
      </c>
      <c r="G245" s="128">
        <f>ETo!$I245*((1-Constantes!$D$19)*ETo!$K245+ETo!$L245)</f>
        <v>3.139739596943615</v>
      </c>
      <c r="H245" s="128">
        <v>0.26208570378810392</v>
      </c>
      <c r="I245" s="128">
        <v>0.29776344500977348</v>
      </c>
      <c r="J245" s="56"/>
    </row>
    <row r="246" spans="2:10" x14ac:dyDescent="0.3">
      <c r="B246" s="55"/>
      <c r="C246" s="60">
        <v>241</v>
      </c>
      <c r="D246" s="128">
        <v>20</v>
      </c>
      <c r="E246" s="128">
        <v>-1</v>
      </c>
      <c r="F246" s="128">
        <v>0</v>
      </c>
      <c r="G246" s="128">
        <f>ETo!$I246*((1-Constantes!$D$19)*ETo!$K246+ETo!$L246)</f>
        <v>3.1202360938209588</v>
      </c>
      <c r="H246" s="128">
        <v>0.25950331079177474</v>
      </c>
      <c r="I246" s="128">
        <v>0.29446926995156664</v>
      </c>
      <c r="J246" s="56"/>
    </row>
    <row r="247" spans="2:10" x14ac:dyDescent="0.3">
      <c r="B247" s="55"/>
      <c r="C247" s="60">
        <v>242</v>
      </c>
      <c r="D247" s="128">
        <v>22.6</v>
      </c>
      <c r="E247" s="128">
        <v>0.4</v>
      </c>
      <c r="F247" s="128">
        <v>0</v>
      </c>
      <c r="G247" s="128">
        <f>ETo!$I247*((1-Constantes!$D$19)*ETo!$K247+ETo!$L247)</f>
        <v>3.2827123855890736</v>
      </c>
      <c r="H247" s="128">
        <v>0.25694636283960831</v>
      </c>
      <c r="I247" s="128">
        <v>0.29121305966137612</v>
      </c>
      <c r="J247" s="56"/>
    </row>
    <row r="248" spans="2:10" x14ac:dyDescent="0.3">
      <c r="B248" s="55"/>
      <c r="C248" s="60">
        <v>243</v>
      </c>
      <c r="D248" s="128">
        <v>21.6</v>
      </c>
      <c r="E248" s="128">
        <v>0.4</v>
      </c>
      <c r="F248" s="128">
        <v>0</v>
      </c>
      <c r="G248" s="128">
        <f>ETo!$I248*((1-Constantes!$D$19)*ETo!$K248+ETo!$L248)</f>
        <v>3.2630602251525334</v>
      </c>
      <c r="H248" s="128">
        <v>0.25441460912303321</v>
      </c>
      <c r="I248" s="128">
        <v>0.287994355807701</v>
      </c>
      <c r="J248" s="56"/>
    </row>
    <row r="249" spans="2:10" x14ac:dyDescent="0.3">
      <c r="B249" s="55"/>
      <c r="C249" s="60">
        <v>244</v>
      </c>
      <c r="D249" s="128">
        <v>21</v>
      </c>
      <c r="E249" s="128">
        <v>2.8</v>
      </c>
      <c r="F249" s="128">
        <v>0</v>
      </c>
      <c r="G249" s="128">
        <f>ETo!$I249*((1-Constantes!$D$19)*ETo!$K249+ETo!$L249)</f>
        <v>3.3464274897935362</v>
      </c>
      <c r="H249" s="128">
        <v>0.25190780138189772</v>
      </c>
      <c r="I249" s="128">
        <v>0.284812705936142</v>
      </c>
      <c r="J249" s="56"/>
    </row>
    <row r="250" spans="2:10" x14ac:dyDescent="0.3">
      <c r="B250" s="55"/>
      <c r="C250" s="60">
        <v>245</v>
      </c>
      <c r="D250" s="128">
        <v>22</v>
      </c>
      <c r="E250" s="128">
        <v>1.2</v>
      </c>
      <c r="F250" s="128">
        <v>0</v>
      </c>
      <c r="G250" s="128">
        <f>ETo!$I250*((1-Constantes!$D$19)*ETo!$K250+ETo!$L250)</f>
        <v>3.3411804294606533</v>
      </c>
      <c r="H250" s="128">
        <v>0.24942569381501734</v>
      </c>
      <c r="I250" s="128">
        <v>0.28166766332964843</v>
      </c>
      <c r="J250" s="56"/>
    </row>
    <row r="251" spans="2:10" x14ac:dyDescent="0.3">
      <c r="B251" s="55"/>
      <c r="C251" s="60">
        <v>246</v>
      </c>
      <c r="D251" s="128">
        <v>22.2</v>
      </c>
      <c r="E251" s="128">
        <v>1.4</v>
      </c>
      <c r="F251" s="128">
        <v>0</v>
      </c>
      <c r="G251" s="128">
        <f>ETo!$I251*((1-Constantes!$D$19)*ETo!$K251+ETo!$L251)</f>
        <v>3.3729520084239941</v>
      </c>
      <c r="H251" s="128">
        <v>0.24696804304526951</v>
      </c>
      <c r="I251" s="128">
        <v>0.27855878692230485</v>
      </c>
      <c r="J251" s="56"/>
    </row>
    <row r="252" spans="2:10" x14ac:dyDescent="0.3">
      <c r="B252" s="55"/>
      <c r="C252" s="60">
        <v>247</v>
      </c>
      <c r="D252" s="128">
        <v>22</v>
      </c>
      <c r="E252" s="128">
        <v>-1.2</v>
      </c>
      <c r="F252" s="128">
        <v>0</v>
      </c>
      <c r="G252" s="128">
        <f>ETo!$I252*((1-Constantes!$D$19)*ETo!$K252+ETo!$L252)</f>
        <v>3.2849517020951029</v>
      </c>
      <c r="H252" s="128">
        <v>0.24453460809393668</v>
      </c>
      <c r="I252" s="128">
        <v>0.27548564122286878</v>
      </c>
      <c r="J252" s="56"/>
    </row>
    <row r="253" spans="2:10" x14ac:dyDescent="0.3">
      <c r="B253" s="55"/>
      <c r="C253" s="60">
        <v>248</v>
      </c>
      <c r="D253" s="128">
        <v>23</v>
      </c>
      <c r="E253" s="128">
        <v>-0.5</v>
      </c>
      <c r="F253" s="128">
        <v>0</v>
      </c>
      <c r="G253" s="128">
        <f>ETo!$I253*((1-Constantes!$D$19)*ETo!$K253+ETo!$L253)</f>
        <v>3.3650045946375702</v>
      </c>
      <c r="H253" s="128">
        <v>0.24212515035678067</v>
      </c>
      <c r="I253" s="128">
        <v>0.27244779624078225</v>
      </c>
      <c r="J253" s="56"/>
    </row>
    <row r="254" spans="2:10" x14ac:dyDescent="0.3">
      <c r="B254" s="55"/>
      <c r="C254" s="60">
        <v>249</v>
      </c>
      <c r="D254" s="128">
        <v>22.2</v>
      </c>
      <c r="E254" s="128">
        <v>-2.8</v>
      </c>
      <c r="F254" s="128">
        <v>0</v>
      </c>
      <c r="G254" s="128">
        <f>ETo!$I254*((1-Constantes!$D$19)*ETo!$K254+ETo!$L254)</f>
        <v>3.264475863286834</v>
      </c>
      <c r="H254" s="128">
        <v>0.23973943358059746</v>
      </c>
      <c r="I254" s="128">
        <v>0.26944482741343478</v>
      </c>
      <c r="J254" s="56"/>
    </row>
    <row r="255" spans="2:10" x14ac:dyDescent="0.3">
      <c r="B255" s="55"/>
      <c r="C255" s="60">
        <v>250</v>
      </c>
      <c r="D255" s="128">
        <v>24.2</v>
      </c>
      <c r="E255" s="128">
        <v>1.2</v>
      </c>
      <c r="F255" s="128">
        <v>0</v>
      </c>
      <c r="G255" s="128">
        <f>ETo!$I255*((1-Constantes!$D$19)*ETo!$K255+ETo!$L255)</f>
        <v>3.5078074773104011</v>
      </c>
      <c r="H255" s="128">
        <v>0.23737722384004351</v>
      </c>
      <c r="I255" s="128">
        <v>0.26647631553446643</v>
      </c>
      <c r="J255" s="56"/>
    </row>
    <row r="256" spans="2:10" x14ac:dyDescent="0.3">
      <c r="B256" s="55"/>
      <c r="C256" s="60">
        <v>251</v>
      </c>
      <c r="D256" s="128">
        <v>22.2</v>
      </c>
      <c r="E256" s="128">
        <v>3.5</v>
      </c>
      <c r="F256" s="128">
        <v>0</v>
      </c>
      <c r="G256" s="128">
        <f>ETo!$I256*((1-Constantes!$D$19)*ETo!$K256+ETo!$L256)</f>
        <v>3.5358095945884105</v>
      </c>
      <c r="H256" s="128">
        <v>0.23503828951469777</v>
      </c>
      <c r="I256" s="128">
        <v>0.26354184668306141</v>
      </c>
      <c r="J256" s="56"/>
    </row>
    <row r="257" spans="2:10" x14ac:dyDescent="0.3">
      <c r="B257" s="55"/>
      <c r="C257" s="60">
        <v>252</v>
      </c>
      <c r="D257" s="128">
        <v>22.8</v>
      </c>
      <c r="E257" s="128">
        <v>3.5</v>
      </c>
      <c r="F257" s="128">
        <v>0</v>
      </c>
      <c r="G257" s="128">
        <f>ETo!$I257*((1-Constantes!$D$19)*ETo!$K257+ETo!$L257)</f>
        <v>3.5752897942759994</v>
      </c>
      <c r="H257" s="128">
        <v>0.23272240126635049</v>
      </c>
      <c r="I257" s="128">
        <v>0.2606410121542132</v>
      </c>
      <c r="J257" s="56"/>
    </row>
    <row r="258" spans="2:10" x14ac:dyDescent="0.3">
      <c r="B258" s="55"/>
      <c r="C258" s="60">
        <v>253</v>
      </c>
      <c r="D258" s="128">
        <v>21.3</v>
      </c>
      <c r="E258" s="128">
        <v>4.5</v>
      </c>
      <c r="F258" s="128">
        <v>0</v>
      </c>
      <c r="G258" s="128">
        <f>ETo!$I258*((1-Constantes!$D$19)*ETo!$K258+ETo!$L258)</f>
        <v>3.5723099465437906</v>
      </c>
      <c r="H258" s="128">
        <v>0.23042933201651578</v>
      </c>
      <c r="I258" s="128">
        <v>0.25777340838994822</v>
      </c>
      <c r="J258" s="56"/>
    </row>
    <row r="259" spans="2:10" x14ac:dyDescent="0.3">
      <c r="B259" s="55"/>
      <c r="C259" s="60">
        <v>254</v>
      </c>
      <c r="D259" s="128">
        <v>22.2</v>
      </c>
      <c r="E259" s="128">
        <v>2.5</v>
      </c>
      <c r="F259" s="128">
        <v>0</v>
      </c>
      <c r="G259" s="128">
        <f>ETo!$I259*((1-Constantes!$D$19)*ETo!$K259+ETo!$L259)</f>
        <v>3.5457959665204783</v>
      </c>
      <c r="H259" s="128">
        <v>0.22815885692416618</v>
      </c>
      <c r="I259" s="128">
        <v>0.25493863691149066</v>
      </c>
      <c r="J259" s="56"/>
    </row>
    <row r="260" spans="2:10" x14ac:dyDescent="0.3">
      <c r="B260" s="55"/>
      <c r="C260" s="60">
        <v>255</v>
      </c>
      <c r="D260" s="128">
        <v>23.5</v>
      </c>
      <c r="E260" s="128">
        <v>2.8</v>
      </c>
      <c r="F260" s="128">
        <v>0</v>
      </c>
      <c r="G260" s="128">
        <f>ETo!$I260*((1-Constantes!$D$19)*ETo!$K260+ETo!$L260)</f>
        <v>3.6237310812565275</v>
      </c>
      <c r="H260" s="128">
        <v>0.22591075336368649</v>
      </c>
      <c r="I260" s="128">
        <v>0.25213630425235978</v>
      </c>
      <c r="J260" s="56"/>
    </row>
    <row r="261" spans="2:10" x14ac:dyDescent="0.3">
      <c r="B261" s="55"/>
      <c r="C261" s="60">
        <v>256</v>
      </c>
      <c r="D261" s="128">
        <v>21.8</v>
      </c>
      <c r="E261" s="128">
        <v>2.7</v>
      </c>
      <c r="F261" s="128">
        <v>0</v>
      </c>
      <c r="G261" s="128">
        <f>ETo!$I261*((1-Constantes!$D$19)*ETo!$K261+ETo!$L261)</f>
        <v>3.5692589960506806</v>
      </c>
      <c r="H261" s="128">
        <v>0.22368480090304474</v>
      </c>
      <c r="I261" s="128">
        <v>0.24936602189238233</v>
      </c>
      <c r="J261" s="56"/>
    </row>
    <row r="262" spans="2:10" x14ac:dyDescent="0.3">
      <c r="B262" s="55"/>
      <c r="C262" s="60">
        <v>257</v>
      </c>
      <c r="D262" s="128">
        <v>18.600000000000001</v>
      </c>
      <c r="E262" s="128">
        <v>5.2</v>
      </c>
      <c r="F262" s="128">
        <v>0</v>
      </c>
      <c r="G262" s="128">
        <f>ETo!$I262*((1-Constantes!$D$19)*ETo!$K262+ETo!$L262)</f>
        <v>3.5571931976195406</v>
      </c>
      <c r="H262" s="128">
        <v>0.2214807812821783</v>
      </c>
      <c r="I262" s="128">
        <v>0.24662740619260975</v>
      </c>
      <c r="J262" s="56"/>
    </row>
    <row r="263" spans="2:10" x14ac:dyDescent="0.3">
      <c r="B263" s="55"/>
      <c r="C263" s="60">
        <v>258</v>
      </c>
      <c r="D263" s="128">
        <v>20</v>
      </c>
      <c r="E263" s="128">
        <v>3.5</v>
      </c>
      <c r="F263" s="128">
        <v>0.5</v>
      </c>
      <c r="G263" s="128">
        <f>ETo!$I263*((1-Constantes!$D$19)*ETo!$K263+ETo!$L263)</f>
        <v>3.56042881013648</v>
      </c>
      <c r="H263" s="128">
        <v>0.22270484549910824</v>
      </c>
      <c r="I263" s="128">
        <v>0.24732644543864157</v>
      </c>
      <c r="J263" s="56"/>
    </row>
    <row r="264" spans="2:10" x14ac:dyDescent="0.3">
      <c r="B264" s="55"/>
      <c r="C264" s="60">
        <v>259</v>
      </c>
      <c r="D264" s="128">
        <v>22.5</v>
      </c>
      <c r="E264" s="128">
        <v>5.2</v>
      </c>
      <c r="F264" s="128">
        <v>0</v>
      </c>
      <c r="G264" s="128">
        <f>ETo!$I264*((1-Constantes!$D$19)*ETo!$K264+ETo!$L264)</f>
        <v>3.7409739606159951</v>
      </c>
      <c r="H264" s="128">
        <v>0.21770291830396379</v>
      </c>
      <c r="I264" s="128">
        <v>0.24180890429252677</v>
      </c>
      <c r="J264" s="56"/>
    </row>
    <row r="265" spans="2:10" x14ac:dyDescent="0.3">
      <c r="B265" s="55"/>
      <c r="C265" s="60">
        <v>260</v>
      </c>
      <c r="D265" s="128">
        <v>23</v>
      </c>
      <c r="E265" s="128">
        <v>4.8</v>
      </c>
      <c r="F265" s="128">
        <v>0</v>
      </c>
      <c r="G265" s="128">
        <f>ETo!$I265*((1-Constantes!$D$19)*ETo!$K265+ETo!$L265)</f>
        <v>3.7600825557191433</v>
      </c>
      <c r="H265" s="128">
        <v>0.21509196284851936</v>
      </c>
      <c r="I265" s="128">
        <v>0.23869158840083443</v>
      </c>
      <c r="J265" s="56"/>
    </row>
    <row r="266" spans="2:10" x14ac:dyDescent="0.3">
      <c r="B266" s="55"/>
      <c r="C266" s="60">
        <v>261</v>
      </c>
      <c r="D266" s="128">
        <v>23.3</v>
      </c>
      <c r="E266" s="128">
        <v>3.2</v>
      </c>
      <c r="F266" s="128">
        <v>0</v>
      </c>
      <c r="G266" s="128">
        <f>ETo!$I266*((1-Constantes!$D$19)*ETo!$K266+ETo!$L266)</f>
        <v>3.7232270584961054</v>
      </c>
      <c r="H266" s="128">
        <v>0.21289530463026463</v>
      </c>
      <c r="I266" s="128">
        <v>0.23599766829790536</v>
      </c>
      <c r="J266" s="56"/>
    </row>
    <row r="267" spans="2:10" x14ac:dyDescent="0.3">
      <c r="B267" s="55"/>
      <c r="C267" s="60">
        <v>262</v>
      </c>
      <c r="D267" s="128">
        <v>24.7</v>
      </c>
      <c r="E267" s="128">
        <v>4.2</v>
      </c>
      <c r="F267" s="128">
        <v>0</v>
      </c>
      <c r="G267" s="128">
        <f>ETo!$I267*((1-Constantes!$D$19)*ETo!$K267+ETo!$L267)</f>
        <v>3.8337404576792449</v>
      </c>
      <c r="H267" s="128">
        <v>0.21078476863253254</v>
      </c>
      <c r="I267" s="128">
        <v>0.23339881650579791</v>
      </c>
      <c r="J267" s="56"/>
    </row>
    <row r="268" spans="2:10" x14ac:dyDescent="0.3">
      <c r="B268" s="55"/>
      <c r="C268" s="60">
        <v>263</v>
      </c>
      <c r="D268" s="128">
        <v>25.2</v>
      </c>
      <c r="E268" s="128">
        <v>5.6</v>
      </c>
      <c r="F268" s="128">
        <v>0</v>
      </c>
      <c r="G268" s="128">
        <f>ETo!$I268*((1-Constantes!$D$19)*ETo!$K268+ETo!$L268)</f>
        <v>3.9248535165864999</v>
      </c>
      <c r="H268" s="128">
        <v>0.20870572749525815</v>
      </c>
      <c r="I268" s="128">
        <v>0.23084025566549299</v>
      </c>
      <c r="J268" s="56"/>
    </row>
    <row r="269" spans="2:10" x14ac:dyDescent="0.3">
      <c r="B269" s="55"/>
      <c r="C269" s="60">
        <v>264</v>
      </c>
      <c r="D269" s="128">
        <v>23.9</v>
      </c>
      <c r="E269" s="128">
        <v>4.7</v>
      </c>
      <c r="F269" s="128">
        <v>0</v>
      </c>
      <c r="G269" s="128">
        <f>ETo!$I269*((1-Constantes!$D$19)*ETo!$K269+ETo!$L269)</f>
        <v>3.8506031808042138</v>
      </c>
      <c r="H269" s="128">
        <v>0.20664894703919839</v>
      </c>
      <c r="I269" s="128">
        <v>0.2283126040221761</v>
      </c>
      <c r="J269" s="56"/>
    </row>
    <row r="270" spans="2:10" x14ac:dyDescent="0.3">
      <c r="B270" s="55"/>
      <c r="C270" s="60">
        <v>265</v>
      </c>
      <c r="D270" s="128">
        <v>23.2</v>
      </c>
      <c r="E270" s="128">
        <v>3.5</v>
      </c>
      <c r="F270" s="128">
        <v>0</v>
      </c>
      <c r="G270" s="128">
        <f>ETo!$I270*((1-Constantes!$D$19)*ETo!$K270+ETo!$L270)</f>
        <v>3.7879576966251753</v>
      </c>
      <c r="H270" s="128">
        <v>0.204612727133172</v>
      </c>
      <c r="I270" s="128">
        <v>0.22581401625414954</v>
      </c>
      <c r="J270" s="56"/>
    </row>
    <row r="271" spans="2:10" x14ac:dyDescent="0.3">
      <c r="B271" s="55"/>
      <c r="C271" s="60">
        <v>266</v>
      </c>
      <c r="D271" s="128">
        <v>22.8</v>
      </c>
      <c r="E271" s="128">
        <v>1.2</v>
      </c>
      <c r="F271" s="128">
        <v>0</v>
      </c>
      <c r="G271" s="128">
        <f>ETo!$I271*((1-Constantes!$D$19)*ETo!$K271+ETo!$L271)</f>
        <v>3.6924687394582372</v>
      </c>
      <c r="H271" s="128">
        <v>0.20259661947209576</v>
      </c>
      <c r="I271" s="128">
        <v>0.22334390121313674</v>
      </c>
      <c r="J271" s="56"/>
    </row>
    <row r="272" spans="2:10" x14ac:dyDescent="0.3">
      <c r="B272" s="55"/>
      <c r="C272" s="60">
        <v>267</v>
      </c>
      <c r="D272" s="128">
        <v>18.8</v>
      </c>
      <c r="E272" s="128">
        <v>6.5</v>
      </c>
      <c r="F272" s="128">
        <v>2</v>
      </c>
      <c r="G272" s="128">
        <f>ETo!$I272*((1-Constantes!$D$19)*ETo!$K272+ETo!$L272)</f>
        <v>3.7581165831371872</v>
      </c>
      <c r="H272" s="128">
        <v>0.21422585354190035</v>
      </c>
      <c r="I272" s="128">
        <v>0.23452734785205781</v>
      </c>
      <c r="J272" s="56"/>
    </row>
    <row r="273" spans="2:10" x14ac:dyDescent="0.3">
      <c r="B273" s="55"/>
      <c r="C273" s="60">
        <v>268</v>
      </c>
      <c r="D273" s="128">
        <v>20.5</v>
      </c>
      <c r="E273" s="128">
        <v>4.7</v>
      </c>
      <c r="F273" s="128">
        <v>4.5</v>
      </c>
      <c r="G273" s="128">
        <f>ETo!$I273*((1-Constantes!$D$19)*ETo!$K273+ETo!$L273)</f>
        <v>3.7669659061213121</v>
      </c>
      <c r="H273" s="128">
        <v>0.30181865919995365</v>
      </c>
      <c r="I273" s="128">
        <v>0.33693678225539869</v>
      </c>
      <c r="J273" s="56"/>
    </row>
    <row r="274" spans="2:10" x14ac:dyDescent="0.3">
      <c r="B274" s="55"/>
      <c r="C274" s="60">
        <v>269</v>
      </c>
      <c r="D274" s="128">
        <v>20</v>
      </c>
      <c r="E274" s="128">
        <v>4.4000000000000004</v>
      </c>
      <c r="F274" s="128">
        <v>0</v>
      </c>
      <c r="G274" s="128">
        <f>ETo!$I274*((1-Constantes!$D$19)*ETo!$K274+ETo!$L274)</f>
        <v>3.7470150293329874</v>
      </c>
      <c r="H274" s="128">
        <v>0.23342816843066405</v>
      </c>
      <c r="I274" s="128">
        <v>0.24730547159680216</v>
      </c>
      <c r="J274" s="56"/>
    </row>
    <row r="275" spans="2:10" x14ac:dyDescent="0.3">
      <c r="B275" s="55"/>
      <c r="C275" s="60">
        <v>270</v>
      </c>
      <c r="D275" s="128">
        <v>19.5</v>
      </c>
      <c r="E275" s="128">
        <v>3.5</v>
      </c>
      <c r="F275" s="128">
        <v>0</v>
      </c>
      <c r="G275" s="128">
        <f>ETo!$I275*((1-Constantes!$D$19)*ETo!$K275+ETo!$L275)</f>
        <v>3.7021348249504769</v>
      </c>
      <c r="H275" s="128">
        <v>0.20082898696949908</v>
      </c>
      <c r="I275" s="128">
        <v>0.21891900463814945</v>
      </c>
      <c r="J275" s="56"/>
    </row>
    <row r="276" spans="2:10" x14ac:dyDescent="0.3">
      <c r="B276" s="55"/>
      <c r="C276" s="60">
        <v>271</v>
      </c>
      <c r="D276" s="128">
        <v>21.2</v>
      </c>
      <c r="E276" s="128">
        <v>3.5</v>
      </c>
      <c r="F276" s="128">
        <v>0</v>
      </c>
      <c r="G276" s="128">
        <f>ETo!$I276*((1-Constantes!$D$19)*ETo!$K276+ETo!$L276)</f>
        <v>3.7836450430828457</v>
      </c>
      <c r="H276" s="128">
        <v>0.19382244005931062</v>
      </c>
      <c r="I276" s="128">
        <v>0.2122672486179373</v>
      </c>
      <c r="J276" s="56"/>
    </row>
    <row r="277" spans="2:10" x14ac:dyDescent="0.3">
      <c r="B277" s="55"/>
      <c r="C277" s="60">
        <v>272</v>
      </c>
      <c r="D277" s="128">
        <v>23.2</v>
      </c>
      <c r="E277" s="128">
        <v>3.5</v>
      </c>
      <c r="F277" s="128">
        <v>0</v>
      </c>
      <c r="G277" s="128">
        <f>ETo!$I277*((1-Constantes!$D$19)*ETo!$K277+ETo!$L277)</f>
        <v>3.8777081484760818</v>
      </c>
      <c r="H277" s="128">
        <v>0.19107837815627893</v>
      </c>
      <c r="I277" s="128">
        <v>0.20924408417670479</v>
      </c>
      <c r="J277" s="56"/>
    </row>
    <row r="278" spans="2:10" x14ac:dyDescent="0.3">
      <c r="B278" s="55"/>
      <c r="C278" s="60">
        <v>273</v>
      </c>
      <c r="D278" s="128">
        <v>25.6</v>
      </c>
      <c r="E278" s="128">
        <v>3.5</v>
      </c>
      <c r="F278" s="128">
        <v>0</v>
      </c>
      <c r="G278" s="128">
        <f>ETo!$I278*((1-Constantes!$D$19)*ETo!$K278+ETo!$L278)</f>
        <v>3.9886385187952613</v>
      </c>
      <c r="H278" s="128">
        <v>0.18905719948747957</v>
      </c>
      <c r="I278" s="128">
        <v>0.20684478734659503</v>
      </c>
      <c r="J278" s="56"/>
    </row>
    <row r="279" spans="2:10" x14ac:dyDescent="0.3">
      <c r="B279" s="55"/>
      <c r="C279" s="60">
        <v>274</v>
      </c>
      <c r="D279" s="128">
        <v>23.2</v>
      </c>
      <c r="E279" s="128">
        <v>3.5</v>
      </c>
      <c r="F279" s="128">
        <v>0</v>
      </c>
      <c r="G279" s="128">
        <f>ETo!$I279*((1-Constantes!$D$19)*ETo!$K279+ETo!$L279)</f>
        <v>3.9009871479157754</v>
      </c>
      <c r="H279" s="128">
        <v>0.18717140199451726</v>
      </c>
      <c r="I279" s="128">
        <v>0.20457050751815087</v>
      </c>
      <c r="J279" s="56"/>
    </row>
    <row r="280" spans="2:10" x14ac:dyDescent="0.3">
      <c r="B280" s="55"/>
      <c r="C280" s="60">
        <v>275</v>
      </c>
      <c r="D280" s="128">
        <v>24.5</v>
      </c>
      <c r="E280" s="128">
        <v>4.5</v>
      </c>
      <c r="F280" s="128">
        <v>0</v>
      </c>
      <c r="G280" s="128">
        <f>ETo!$I280*((1-Constantes!$D$19)*ETo!$K280+ETo!$L280)</f>
        <v>4.0077174428472651</v>
      </c>
      <c r="H280" s="128">
        <v>0.18532334572105638</v>
      </c>
      <c r="I280" s="128">
        <v>0.20233821271095445</v>
      </c>
      <c r="J280" s="56"/>
    </row>
    <row r="281" spans="2:10" x14ac:dyDescent="0.3">
      <c r="B281" s="55"/>
      <c r="C281" s="60">
        <v>276</v>
      </c>
      <c r="D281" s="128">
        <v>22.6</v>
      </c>
      <c r="E281" s="128">
        <v>5.5</v>
      </c>
      <c r="F281" s="128">
        <v>0</v>
      </c>
      <c r="G281" s="128">
        <f>ETo!$I281*((1-Constantes!$D$19)*ETo!$K281+ETo!$L281)</f>
        <v>3.9814278783230077</v>
      </c>
      <c r="H281" s="128">
        <v>0.18349667812756082</v>
      </c>
      <c r="I281" s="128">
        <v>0.20013387352288081</v>
      </c>
      <c r="J281" s="56"/>
    </row>
    <row r="282" spans="2:10" x14ac:dyDescent="0.3">
      <c r="B282" s="55"/>
      <c r="C282" s="60">
        <v>277</v>
      </c>
      <c r="D282" s="128">
        <v>13.5</v>
      </c>
      <c r="E282" s="128">
        <v>4.8</v>
      </c>
      <c r="F282" s="128">
        <v>0</v>
      </c>
      <c r="G282" s="128">
        <f>ETo!$I282*((1-Constantes!$D$19)*ETo!$K282+ETo!$L282)</f>
        <v>3.584282489312165</v>
      </c>
      <c r="H282" s="128">
        <v>0.18168853669317106</v>
      </c>
      <c r="I282" s="128">
        <v>0.19795491370668511</v>
      </c>
      <c r="J282" s="56"/>
    </row>
    <row r="283" spans="2:10" x14ac:dyDescent="0.3">
      <c r="B283" s="55"/>
      <c r="C283" s="60">
        <v>278</v>
      </c>
      <c r="D283" s="128">
        <v>21.5</v>
      </c>
      <c r="E283" s="128">
        <v>7.5</v>
      </c>
      <c r="F283" s="128">
        <v>0</v>
      </c>
      <c r="G283" s="128">
        <f>ETo!$I283*((1-Constantes!$D$19)*ETo!$K283+ETo!$L283)</f>
        <v>4.0404627141974343</v>
      </c>
      <c r="H283" s="128">
        <v>0.17989829884973521</v>
      </c>
      <c r="I283" s="128">
        <v>0.1958006605893694</v>
      </c>
      <c r="J283" s="56"/>
    </row>
    <row r="284" spans="2:10" x14ac:dyDescent="0.3">
      <c r="B284" s="55"/>
      <c r="C284" s="60">
        <v>279</v>
      </c>
      <c r="D284" s="128">
        <v>20</v>
      </c>
      <c r="E284" s="128">
        <v>7</v>
      </c>
      <c r="F284" s="128">
        <v>0</v>
      </c>
      <c r="G284" s="128">
        <f>ETo!$I284*((1-Constantes!$D$19)*ETo!$K284+ETo!$L284)</f>
        <v>3.9670037001067135</v>
      </c>
      <c r="H284" s="128">
        <v>0.17812571517269227</v>
      </c>
      <c r="I284" s="128">
        <v>0.19367076040979925</v>
      </c>
      <c r="J284" s="56"/>
    </row>
    <row r="285" spans="2:10" x14ac:dyDescent="0.3">
      <c r="B285" s="55"/>
      <c r="C285" s="60">
        <v>280</v>
      </c>
      <c r="D285" s="128">
        <v>20</v>
      </c>
      <c r="E285" s="128">
        <v>5.4</v>
      </c>
      <c r="F285" s="128">
        <v>0</v>
      </c>
      <c r="G285" s="128">
        <f>ETo!$I285*((1-Constantes!$D$19)*ETo!$K285+ETo!$L285)</f>
        <v>3.9097923822065899</v>
      </c>
      <c r="H285" s="128">
        <v>0.17637059959529314</v>
      </c>
      <c r="I285" s="128">
        <v>0.19156491532615705</v>
      </c>
      <c r="J285" s="56"/>
    </row>
    <row r="286" spans="2:10" x14ac:dyDescent="0.3">
      <c r="B286" s="55"/>
      <c r="C286" s="60">
        <v>281</v>
      </c>
      <c r="D286" s="128">
        <v>16</v>
      </c>
      <c r="E286" s="128">
        <v>3.8</v>
      </c>
      <c r="F286" s="128">
        <v>0</v>
      </c>
      <c r="G286" s="128">
        <f>ETo!$I286*((1-Constantes!$D$19)*ETo!$K286+ETo!$L286)</f>
        <v>3.6840777507053488</v>
      </c>
      <c r="H286" s="128">
        <v>0.17463277798969981</v>
      </c>
      <c r="I286" s="128">
        <v>0.18948283973697028</v>
      </c>
      <c r="J286" s="56"/>
    </row>
    <row r="287" spans="2:10" x14ac:dyDescent="0.3">
      <c r="B287" s="55"/>
      <c r="C287" s="60">
        <v>282</v>
      </c>
      <c r="D287" s="128">
        <v>23</v>
      </c>
      <c r="E287" s="128">
        <v>3.6</v>
      </c>
      <c r="F287" s="128">
        <v>0</v>
      </c>
      <c r="G287" s="128">
        <f>ETo!$I287*((1-Constantes!$D$19)*ETo!$K287+ETo!$L287)</f>
        <v>3.9790289215582662</v>
      </c>
      <c r="H287" s="128">
        <v>0.17291207962067556</v>
      </c>
      <c r="I287" s="128">
        <v>0.18742425299475879</v>
      </c>
      <c r="J287" s="56"/>
    </row>
    <row r="288" spans="2:10" x14ac:dyDescent="0.3">
      <c r="B288" s="55"/>
      <c r="C288" s="60">
        <v>283</v>
      </c>
      <c r="D288" s="128">
        <v>22.2</v>
      </c>
      <c r="E288" s="128">
        <v>2.8</v>
      </c>
      <c r="F288" s="128">
        <v>3</v>
      </c>
      <c r="G288" s="128">
        <f>ETo!$I288*((1-Constantes!$D$19)*ETo!$K288+ETo!$L288)</f>
        <v>3.9205604361589401</v>
      </c>
      <c r="H288" s="128">
        <v>0.20755797699425474</v>
      </c>
      <c r="I288" s="128">
        <v>0.21911678276306842</v>
      </c>
      <c r="J288" s="56"/>
    </row>
    <row r="289" spans="2:10" x14ac:dyDescent="0.3">
      <c r="B289" s="55"/>
      <c r="C289" s="60">
        <v>284</v>
      </c>
      <c r="D289" s="128">
        <v>19.8</v>
      </c>
      <c r="E289" s="128">
        <v>7</v>
      </c>
      <c r="F289" s="128">
        <v>0.3</v>
      </c>
      <c r="G289" s="128">
        <f>ETo!$I289*((1-Constantes!$D$19)*ETo!$K289+ETo!$L289)</f>
        <v>4.0053108263000139</v>
      </c>
      <c r="H289" s="128">
        <v>0.17759692549910291</v>
      </c>
      <c r="I289" s="128">
        <v>0.19101694668892791</v>
      </c>
      <c r="J289" s="56"/>
    </row>
    <row r="290" spans="2:10" x14ac:dyDescent="0.3">
      <c r="B290" s="55"/>
      <c r="C290" s="60">
        <v>285</v>
      </c>
      <c r="D290" s="128">
        <v>19.5</v>
      </c>
      <c r="E290" s="128">
        <v>8</v>
      </c>
      <c r="F290" s="128">
        <v>6.3</v>
      </c>
      <c r="G290" s="128">
        <f>ETo!$I290*((1-Constantes!$D$19)*ETo!$K290+ETo!$L290)</f>
        <v>4.0435024796628509</v>
      </c>
      <c r="H290" s="128">
        <v>0.35656894370068726</v>
      </c>
      <c r="I290" s="128">
        <v>0.44999818528641633</v>
      </c>
      <c r="J290" s="56"/>
    </row>
    <row r="291" spans="2:10" x14ac:dyDescent="0.3">
      <c r="B291" s="55"/>
      <c r="C291" s="60">
        <v>286</v>
      </c>
      <c r="D291" s="128">
        <v>15</v>
      </c>
      <c r="E291" s="128">
        <v>7.8</v>
      </c>
      <c r="F291" s="128">
        <v>3.3</v>
      </c>
      <c r="G291" s="128">
        <f>ETo!$I291*((1-Constantes!$D$19)*ETo!$K291+ETo!$L291)</f>
        <v>3.8523761848415918</v>
      </c>
      <c r="H291" s="128">
        <v>0.36197495685391301</v>
      </c>
      <c r="I291" s="128">
        <v>0.36677753778558164</v>
      </c>
      <c r="J291" s="56"/>
    </row>
    <row r="292" spans="2:10" x14ac:dyDescent="0.3">
      <c r="B292" s="55"/>
      <c r="C292" s="60">
        <v>287</v>
      </c>
      <c r="D292" s="128">
        <v>20</v>
      </c>
      <c r="E292" s="128">
        <v>6.2</v>
      </c>
      <c r="F292" s="128">
        <v>20</v>
      </c>
      <c r="G292" s="128">
        <f>ETo!$I292*((1-Constantes!$D$19)*ETo!$K292+ETo!$L292)</f>
        <v>4.0045620503875776</v>
      </c>
      <c r="H292" s="128">
        <v>3.1693932735117767</v>
      </c>
      <c r="I292" s="128">
        <v>1.9397050269185223</v>
      </c>
      <c r="J292" s="56"/>
    </row>
    <row r="293" spans="2:10" x14ac:dyDescent="0.3">
      <c r="B293" s="55"/>
      <c r="C293" s="60">
        <v>288</v>
      </c>
      <c r="D293" s="128">
        <v>20.5</v>
      </c>
      <c r="E293" s="128">
        <v>7.4</v>
      </c>
      <c r="F293" s="128">
        <v>4.2</v>
      </c>
      <c r="G293" s="128">
        <f>ETo!$I293*((1-Constantes!$D$19)*ETo!$K293+ETo!$L293)</f>
        <v>4.0846667618824295</v>
      </c>
      <c r="H293" s="128">
        <v>0.93817436103621699</v>
      </c>
      <c r="I293" s="128">
        <v>0.74285838297751672</v>
      </c>
      <c r="J293" s="56"/>
    </row>
    <row r="294" spans="2:10" x14ac:dyDescent="0.3">
      <c r="B294" s="55"/>
      <c r="C294" s="60">
        <v>289</v>
      </c>
      <c r="D294" s="128">
        <v>21.6</v>
      </c>
      <c r="E294" s="128">
        <v>8</v>
      </c>
      <c r="F294" s="128">
        <v>12.6</v>
      </c>
      <c r="G294" s="128">
        <f>ETo!$I294*((1-Constantes!$D$19)*ETo!$K294+ETo!$L294)</f>
        <v>4.1648171329009314</v>
      </c>
      <c r="H294" s="128">
        <v>1.9162861432839533</v>
      </c>
      <c r="I294" s="128">
        <v>0.75537260103781378</v>
      </c>
      <c r="J294" s="56"/>
    </row>
    <row r="295" spans="2:10" x14ac:dyDescent="0.3">
      <c r="B295" s="55"/>
      <c r="C295" s="60">
        <v>290</v>
      </c>
      <c r="D295" s="128">
        <v>23</v>
      </c>
      <c r="E295" s="128">
        <v>6.6</v>
      </c>
      <c r="F295" s="128">
        <v>0</v>
      </c>
      <c r="G295" s="128">
        <f>ETo!$I295*((1-Constantes!$D$19)*ETo!$K295+ETo!$L295)</f>
        <v>4.1721992394221514</v>
      </c>
      <c r="H295" s="128">
        <v>1.1379667132872107</v>
      </c>
      <c r="I295" s="128">
        <v>0.7574578776616846</v>
      </c>
      <c r="J295" s="56"/>
    </row>
    <row r="296" spans="2:10" x14ac:dyDescent="0.3">
      <c r="B296" s="55"/>
      <c r="C296" s="60">
        <v>291</v>
      </c>
      <c r="D296" s="128">
        <v>19.8</v>
      </c>
      <c r="E296" s="128">
        <v>7.1</v>
      </c>
      <c r="F296" s="128">
        <v>0</v>
      </c>
      <c r="G296" s="128">
        <f>ETo!$I296*((1-Constantes!$D$19)*ETo!$K296+ETo!$L296)</f>
        <v>4.0636789108305464</v>
      </c>
      <c r="H296" s="128">
        <v>1.0348205459506223</v>
      </c>
      <c r="I296" s="128">
        <v>0.75864102326628435</v>
      </c>
      <c r="J296" s="56"/>
    </row>
    <row r="297" spans="2:10" x14ac:dyDescent="0.3">
      <c r="B297" s="55"/>
      <c r="C297" s="60">
        <v>292</v>
      </c>
      <c r="D297" s="128">
        <v>21.2</v>
      </c>
      <c r="E297" s="128">
        <v>6.3</v>
      </c>
      <c r="F297" s="128">
        <v>8.4</v>
      </c>
      <c r="G297" s="128">
        <f>ETo!$I297*((1-Constantes!$D$19)*ETo!$K297+ETo!$L297)</f>
        <v>4.096091715613392</v>
      </c>
      <c r="H297" s="128">
        <v>1.3775360399882048</v>
      </c>
      <c r="I297" s="128">
        <v>0.76419143427946223</v>
      </c>
      <c r="J297" s="56"/>
    </row>
    <row r="298" spans="2:10" x14ac:dyDescent="0.3">
      <c r="B298" s="55"/>
      <c r="C298" s="60">
        <v>293</v>
      </c>
      <c r="D298" s="128">
        <v>17</v>
      </c>
      <c r="E298" s="128">
        <v>8.4</v>
      </c>
      <c r="F298" s="128">
        <v>3.4</v>
      </c>
      <c r="G298" s="128">
        <f>ETo!$I298*((1-Constantes!$D$19)*ETo!$K298+ETo!$L298)</f>
        <v>4.01245101553355</v>
      </c>
      <c r="H298" s="128">
        <v>1.2260342853661697</v>
      </c>
      <c r="I298" s="128">
        <v>0.76682219302289245</v>
      </c>
      <c r="J298" s="56"/>
    </row>
    <row r="299" spans="2:10" x14ac:dyDescent="0.3">
      <c r="B299" s="55"/>
      <c r="C299" s="60">
        <v>294</v>
      </c>
      <c r="D299" s="128">
        <v>21.8</v>
      </c>
      <c r="E299" s="128">
        <v>5.5</v>
      </c>
      <c r="F299" s="128">
        <v>0</v>
      </c>
      <c r="G299" s="128">
        <f>ETo!$I299*((1-Constantes!$D$19)*ETo!$K299+ETo!$L299)</f>
        <v>4.1002005575689955</v>
      </c>
      <c r="H299" s="128">
        <v>1.1191601365119377</v>
      </c>
      <c r="I299" s="128">
        <v>0.76851303474289678</v>
      </c>
      <c r="J299" s="56"/>
    </row>
    <row r="300" spans="2:10" x14ac:dyDescent="0.3">
      <c r="B300" s="55"/>
      <c r="C300" s="60">
        <v>295</v>
      </c>
      <c r="D300" s="128">
        <v>22.5</v>
      </c>
      <c r="E300" s="128">
        <v>5.6</v>
      </c>
      <c r="F300" s="128">
        <v>2.5</v>
      </c>
      <c r="G300" s="128">
        <f>ETo!$I300*((1-Constantes!$D$19)*ETo!$K300+ETo!$L300)</f>
        <v>4.1406061286425011</v>
      </c>
      <c r="H300" s="128">
        <v>1.1003688193512919</v>
      </c>
      <c r="I300" s="128">
        <v>0.7700187569389555</v>
      </c>
      <c r="J300" s="56"/>
    </row>
    <row r="301" spans="2:10" x14ac:dyDescent="0.3">
      <c r="B301" s="55"/>
      <c r="C301" s="60">
        <v>296</v>
      </c>
      <c r="D301" s="128">
        <v>20.8</v>
      </c>
      <c r="E301" s="128">
        <v>8.4</v>
      </c>
      <c r="F301" s="128">
        <v>3.2</v>
      </c>
      <c r="G301" s="128">
        <f>ETo!$I301*((1-Constantes!$D$19)*ETo!$K301+ETo!$L301)</f>
        <v>4.1938042286325556</v>
      </c>
      <c r="H301" s="128">
        <v>1.1051303607601723</v>
      </c>
      <c r="I301" s="128">
        <v>0.77153998712831995</v>
      </c>
      <c r="J301" s="56"/>
    </row>
    <row r="302" spans="2:10" x14ac:dyDescent="0.3">
      <c r="B302" s="55"/>
      <c r="C302" s="60">
        <v>297</v>
      </c>
      <c r="D302" s="128">
        <v>14</v>
      </c>
      <c r="E302" s="128">
        <v>8.6</v>
      </c>
      <c r="F302" s="128">
        <v>1.8</v>
      </c>
      <c r="G302" s="128">
        <f>ETo!$I302*((1-Constantes!$D$19)*ETo!$K302+ETo!$L302)</f>
        <v>3.9146964598959393</v>
      </c>
      <c r="H302" s="128">
        <v>1.0666982580066742</v>
      </c>
      <c r="I302" s="128">
        <v>0.77271498079366774</v>
      </c>
      <c r="J302" s="56"/>
    </row>
    <row r="303" spans="2:10" x14ac:dyDescent="0.3">
      <c r="B303" s="55"/>
      <c r="C303" s="60">
        <v>298</v>
      </c>
      <c r="D303" s="128">
        <v>13.4</v>
      </c>
      <c r="E303" s="128">
        <v>9.5</v>
      </c>
      <c r="F303" s="128">
        <v>5.8</v>
      </c>
      <c r="G303" s="128">
        <f>ETo!$I303*((1-Constantes!$D$19)*ETo!$K303+ETo!$L303)</f>
        <v>3.9326758653423433</v>
      </c>
      <c r="H303" s="128">
        <v>1.1834646752837472</v>
      </c>
      <c r="I303" s="128">
        <v>0.77538481952852101</v>
      </c>
      <c r="J303" s="56"/>
    </row>
    <row r="304" spans="2:10" x14ac:dyDescent="0.3">
      <c r="B304" s="55"/>
      <c r="C304" s="60">
        <v>299</v>
      </c>
      <c r="D304" s="128">
        <v>17</v>
      </c>
      <c r="E304" s="128">
        <v>8.8000000000000007</v>
      </c>
      <c r="F304" s="128">
        <v>1.7</v>
      </c>
      <c r="G304" s="128">
        <f>ETo!$I304*((1-Constantes!$D$19)*ETo!$K304+ETo!$L304)</f>
        <v>4.062835381088223</v>
      </c>
      <c r="H304" s="128">
        <v>1.1184221062144395</v>
      </c>
      <c r="I304" s="128">
        <v>0.77691719472067522</v>
      </c>
      <c r="J304" s="56"/>
    </row>
    <row r="305" spans="2:10" x14ac:dyDescent="0.3">
      <c r="B305" s="55"/>
      <c r="C305" s="60">
        <v>300</v>
      </c>
      <c r="D305" s="128">
        <v>20</v>
      </c>
      <c r="E305" s="128">
        <v>8.6999999999999993</v>
      </c>
      <c r="F305" s="128">
        <v>0.3</v>
      </c>
      <c r="G305" s="128">
        <f>ETo!$I305*((1-Constantes!$D$19)*ETo!$K305+ETo!$L305)</f>
        <v>4.1930737655226231</v>
      </c>
      <c r="H305" s="128">
        <v>1.0236528970178127</v>
      </c>
      <c r="I305" s="128">
        <v>0.77762875832485023</v>
      </c>
      <c r="J305" s="56"/>
    </row>
    <row r="306" spans="2:10" x14ac:dyDescent="0.3">
      <c r="B306" s="55"/>
      <c r="C306" s="60">
        <v>301</v>
      </c>
      <c r="D306" s="128">
        <v>22.3</v>
      </c>
      <c r="E306" s="128">
        <v>9.1999999999999993</v>
      </c>
      <c r="F306" s="128">
        <v>1.4</v>
      </c>
      <c r="G306" s="128">
        <f>ETo!$I306*((1-Constantes!$D$19)*ETo!$K306+ETo!$L306)</f>
        <v>4.3191829120495431</v>
      </c>
      <c r="H306" s="128">
        <v>0.96742474825156077</v>
      </c>
      <c r="I306" s="128">
        <v>0.77785544160575648</v>
      </c>
      <c r="J306" s="56"/>
    </row>
    <row r="307" spans="2:10" x14ac:dyDescent="0.3">
      <c r="B307" s="55"/>
      <c r="C307" s="60">
        <v>302</v>
      </c>
      <c r="D307" s="128">
        <v>23.2</v>
      </c>
      <c r="E307" s="128">
        <v>8</v>
      </c>
      <c r="F307" s="128">
        <v>0</v>
      </c>
      <c r="G307" s="128">
        <f>ETo!$I307*((1-Constantes!$D$19)*ETo!$K307+ETo!$L307)</f>
        <v>4.3106676236446066</v>
      </c>
      <c r="H307" s="128">
        <v>0.86553152601627414</v>
      </c>
      <c r="I307" s="128">
        <v>0.77722087968814724</v>
      </c>
      <c r="J307" s="56"/>
    </row>
    <row r="308" spans="2:10" x14ac:dyDescent="0.3">
      <c r="B308" s="55"/>
      <c r="C308" s="60">
        <v>303</v>
      </c>
      <c r="D308" s="128">
        <v>21.8</v>
      </c>
      <c r="E308" s="128">
        <v>6.5</v>
      </c>
      <c r="F308" s="128">
        <v>2.5</v>
      </c>
      <c r="G308" s="128">
        <f>ETo!$I308*((1-Constantes!$D$19)*ETo!$K308+ETo!$L308)</f>
        <v>4.1889644721113157</v>
      </c>
      <c r="H308" s="128">
        <v>0.85428203570419292</v>
      </c>
      <c r="I308" s="128">
        <v>0.77650100250469534</v>
      </c>
      <c r="J308" s="56"/>
    </row>
    <row r="309" spans="2:10" x14ac:dyDescent="0.3">
      <c r="B309" s="55"/>
      <c r="C309" s="60">
        <v>304</v>
      </c>
      <c r="D309" s="128">
        <v>20.8</v>
      </c>
      <c r="E309" s="128">
        <v>9</v>
      </c>
      <c r="F309" s="128">
        <v>0</v>
      </c>
      <c r="G309" s="128">
        <f>ETo!$I309*((1-Constantes!$D$19)*ETo!$K309+ETo!$L309)</f>
        <v>4.2581361408300049</v>
      </c>
      <c r="H309" s="128">
        <v>0.75705876225588364</v>
      </c>
      <c r="I309" s="128">
        <v>0.74865460883835888</v>
      </c>
      <c r="J309" s="56"/>
    </row>
    <row r="310" spans="2:10" x14ac:dyDescent="0.3">
      <c r="B310" s="55"/>
      <c r="C310" s="60">
        <v>305</v>
      </c>
      <c r="D310" s="128">
        <v>21</v>
      </c>
      <c r="E310" s="128">
        <v>8</v>
      </c>
      <c r="F310" s="128">
        <v>0.4</v>
      </c>
      <c r="G310" s="128">
        <f>ETo!$I310*((1-Constantes!$D$19)*ETo!$K310+ETo!$L310)</f>
        <v>4.2271586864497062</v>
      </c>
      <c r="H310" s="128">
        <v>0.67726039705570662</v>
      </c>
      <c r="I310" s="128">
        <v>0.66750801248270686</v>
      </c>
      <c r="J310" s="56"/>
    </row>
    <row r="311" spans="2:10" x14ac:dyDescent="0.3">
      <c r="B311" s="55"/>
      <c r="C311" s="60">
        <v>306</v>
      </c>
      <c r="D311" s="128">
        <v>19.2</v>
      </c>
      <c r="E311" s="128">
        <v>10</v>
      </c>
      <c r="F311" s="128">
        <v>2.2000000000000002</v>
      </c>
      <c r="G311" s="128">
        <f>ETo!$I311*((1-Constantes!$D$19)*ETo!$K311+ETo!$L311)</f>
        <v>4.2394627973008188</v>
      </c>
      <c r="H311" s="128">
        <v>0.66125457776348462</v>
      </c>
      <c r="I311" s="128">
        <v>0.65017176661116127</v>
      </c>
      <c r="J311" s="56"/>
    </row>
    <row r="312" spans="2:10" x14ac:dyDescent="0.3">
      <c r="B312" s="55"/>
      <c r="C312" s="60">
        <v>307</v>
      </c>
      <c r="D312" s="128">
        <v>21.2</v>
      </c>
      <c r="E312" s="128">
        <v>8.8000000000000007</v>
      </c>
      <c r="F312" s="128">
        <v>0</v>
      </c>
      <c r="G312" s="128">
        <f>ETo!$I312*((1-Constantes!$D$19)*ETo!$K312+ETo!$L312)</f>
        <v>4.277728266482864</v>
      </c>
      <c r="H312" s="128">
        <v>0.57017707433682929</v>
      </c>
      <c r="I312" s="128">
        <v>0.55776461986571835</v>
      </c>
      <c r="J312" s="56"/>
    </row>
    <row r="313" spans="2:10" x14ac:dyDescent="0.3">
      <c r="B313" s="55"/>
      <c r="C313" s="60">
        <v>308</v>
      </c>
      <c r="D313" s="128">
        <v>23.5</v>
      </c>
      <c r="E313" s="128">
        <v>5</v>
      </c>
      <c r="F313" s="128">
        <v>2.6</v>
      </c>
      <c r="G313" s="128">
        <f>ETo!$I313*((1-Constantes!$D$19)*ETo!$K313+ETo!$L313)</f>
        <v>4.215587533302056</v>
      </c>
      <c r="H313" s="128">
        <v>0.57178055737785349</v>
      </c>
      <c r="I313" s="128">
        <v>0.55810435637808864</v>
      </c>
      <c r="J313" s="56"/>
    </row>
    <row r="314" spans="2:10" x14ac:dyDescent="0.3">
      <c r="B314" s="55"/>
      <c r="C314" s="60">
        <v>309</v>
      </c>
      <c r="D314" s="128">
        <v>26.2</v>
      </c>
      <c r="E314" s="128">
        <v>5</v>
      </c>
      <c r="F314" s="128">
        <v>1.1000000000000001</v>
      </c>
      <c r="G314" s="128">
        <f>ETo!$I314*((1-Constantes!$D$19)*ETo!$K314+ETo!$L314)</f>
        <v>4.3364122027098579</v>
      </c>
      <c r="H314" s="128">
        <v>0.52016842296232813</v>
      </c>
      <c r="I314" s="128">
        <v>0.50517441395611606</v>
      </c>
      <c r="J314" s="56"/>
    </row>
    <row r="315" spans="2:10" x14ac:dyDescent="0.3">
      <c r="B315" s="55"/>
      <c r="C315" s="60">
        <v>310</v>
      </c>
      <c r="D315" s="128">
        <v>21.2</v>
      </c>
      <c r="E315" s="128">
        <v>8.8000000000000007</v>
      </c>
      <c r="F315" s="128">
        <v>0.1</v>
      </c>
      <c r="G315" s="128">
        <f>ETo!$I315*((1-Constantes!$D$19)*ETo!$K315+ETo!$L315)</f>
        <v>4.2869065965304305</v>
      </c>
      <c r="H315" s="128">
        <v>0.43705193757466165</v>
      </c>
      <c r="I315" s="128">
        <v>0.42079796275794423</v>
      </c>
      <c r="J315" s="56"/>
    </row>
    <row r="316" spans="2:10" x14ac:dyDescent="0.3">
      <c r="B316" s="55"/>
      <c r="C316" s="60">
        <v>311</v>
      </c>
      <c r="D316" s="128">
        <v>21.5</v>
      </c>
      <c r="E316" s="128">
        <v>8</v>
      </c>
      <c r="F316" s="128">
        <v>2</v>
      </c>
      <c r="G316" s="128">
        <f>ETo!$I316*((1-Constantes!$D$19)*ETo!$K316+ETo!$L316)</f>
        <v>4.2677726658118456</v>
      </c>
      <c r="H316" s="128">
        <v>0.42177802858705143</v>
      </c>
      <c r="I316" s="128">
        <v>0.40430075593978182</v>
      </c>
      <c r="J316" s="56"/>
    </row>
    <row r="317" spans="2:10" x14ac:dyDescent="0.3">
      <c r="B317" s="55"/>
      <c r="C317" s="60">
        <v>312</v>
      </c>
      <c r="D317" s="128">
        <v>21.5</v>
      </c>
      <c r="E317" s="128">
        <v>8</v>
      </c>
      <c r="F317" s="128">
        <v>0</v>
      </c>
      <c r="G317" s="128">
        <f>ETo!$I317*((1-Constantes!$D$19)*ETo!$K317+ETo!$L317)</f>
        <v>4.2702970582470314</v>
      </c>
      <c r="H317" s="128">
        <v>0.33882326794785461</v>
      </c>
      <c r="I317" s="128">
        <v>0.32014445134262381</v>
      </c>
      <c r="J317" s="56"/>
    </row>
    <row r="318" spans="2:10" x14ac:dyDescent="0.3">
      <c r="B318" s="55"/>
      <c r="C318" s="60">
        <v>313</v>
      </c>
      <c r="D318" s="128">
        <v>24.2</v>
      </c>
      <c r="E318" s="128">
        <v>6.3</v>
      </c>
      <c r="F318" s="128">
        <v>0.4</v>
      </c>
      <c r="G318" s="128">
        <f>ETo!$I318*((1-Constantes!$D$19)*ETo!$K318+ETo!$L318)</f>
        <v>4.3163837254913169</v>
      </c>
      <c r="H318" s="128">
        <v>0.27151315814143218</v>
      </c>
      <c r="I318" s="128">
        <v>0.25162603447757631</v>
      </c>
      <c r="J318" s="56"/>
    </row>
    <row r="319" spans="2:10" x14ac:dyDescent="0.3">
      <c r="B319" s="55"/>
      <c r="C319" s="60">
        <v>314</v>
      </c>
      <c r="D319" s="128">
        <v>24.5</v>
      </c>
      <c r="E319" s="128">
        <v>4.5999999999999996</v>
      </c>
      <c r="F319" s="128">
        <v>0</v>
      </c>
      <c r="G319" s="128">
        <f>ETo!$I319*((1-Constantes!$D$19)*ETo!$K319+ETo!$L319)</f>
        <v>4.2573752074896376</v>
      </c>
      <c r="H319" s="128">
        <v>0.19383269744930406</v>
      </c>
      <c r="I319" s="128">
        <v>0.19421416844071632</v>
      </c>
      <c r="J319" s="56"/>
    </row>
    <row r="320" spans="2:10" x14ac:dyDescent="0.3">
      <c r="B320" s="55"/>
      <c r="C320" s="60">
        <v>315</v>
      </c>
      <c r="D320" s="128">
        <v>19.399999999999999</v>
      </c>
      <c r="E320" s="128">
        <v>6.6</v>
      </c>
      <c r="F320" s="128">
        <v>0</v>
      </c>
      <c r="G320" s="128">
        <f>ETo!$I320*((1-Constantes!$D$19)*ETo!$K320+ETo!$L320)</f>
        <v>4.1238918940670404</v>
      </c>
      <c r="H320" s="128">
        <v>0.13597640525342611</v>
      </c>
      <c r="I320" s="128">
        <v>0.18286000068178032</v>
      </c>
      <c r="J320" s="56"/>
    </row>
    <row r="321" spans="2:10" x14ac:dyDescent="0.3">
      <c r="B321" s="55"/>
      <c r="C321" s="60">
        <v>316</v>
      </c>
      <c r="D321" s="128">
        <v>21.5</v>
      </c>
      <c r="E321" s="128">
        <v>7.2</v>
      </c>
      <c r="F321" s="128">
        <v>0</v>
      </c>
      <c r="G321" s="128">
        <f>ETo!$I321*((1-Constantes!$D$19)*ETo!$K321+ETo!$L321)</f>
        <v>4.2438270467997432</v>
      </c>
      <c r="H321" s="128">
        <v>0.12535305504518732</v>
      </c>
      <c r="I321" s="128">
        <v>0.17917145579000948</v>
      </c>
      <c r="J321" s="56"/>
    </row>
    <row r="322" spans="2:10" x14ac:dyDescent="0.3">
      <c r="B322" s="55"/>
      <c r="C322" s="60">
        <v>317</v>
      </c>
      <c r="D322" s="128">
        <v>24.6</v>
      </c>
      <c r="E322" s="128">
        <v>7</v>
      </c>
      <c r="F322" s="128">
        <v>2.4</v>
      </c>
      <c r="G322" s="128">
        <f>ETo!$I322*((1-Constantes!$D$19)*ETo!$K322+ETo!$L322)</f>
        <v>4.3726036941631454</v>
      </c>
      <c r="H322" s="128">
        <v>0.13892800672441252</v>
      </c>
      <c r="I322" s="128">
        <v>0.19312815343983047</v>
      </c>
      <c r="J322" s="56"/>
    </row>
    <row r="323" spans="2:10" x14ac:dyDescent="0.3">
      <c r="B323" s="55"/>
      <c r="C323" s="60">
        <v>318</v>
      </c>
      <c r="D323" s="128">
        <v>20.5</v>
      </c>
      <c r="E323" s="128">
        <v>10.8</v>
      </c>
      <c r="F323" s="128">
        <v>0.6</v>
      </c>
      <c r="G323" s="128">
        <f>ETo!$I323*((1-Constantes!$D$19)*ETo!$K323+ETo!$L323)</f>
        <v>4.3611164702486525</v>
      </c>
      <c r="H323" s="128">
        <v>0.12791483154701255</v>
      </c>
      <c r="I323" s="128">
        <v>0.18142173101765863</v>
      </c>
      <c r="J323" s="56"/>
    </row>
    <row r="324" spans="2:10" x14ac:dyDescent="0.3">
      <c r="B324" s="55"/>
      <c r="C324" s="60">
        <v>319</v>
      </c>
      <c r="D324" s="128">
        <v>23.5</v>
      </c>
      <c r="E324" s="128">
        <v>7.1</v>
      </c>
      <c r="F324" s="128">
        <v>13.5</v>
      </c>
      <c r="G324" s="128">
        <f>ETo!$I324*((1-Constantes!$D$19)*ETo!$K324+ETo!$L324)</f>
        <v>4.3319581850176618</v>
      </c>
      <c r="H324" s="128">
        <v>1.3048685997153773</v>
      </c>
      <c r="I324" s="128">
        <v>0.76695282265436371</v>
      </c>
      <c r="J324" s="56"/>
    </row>
    <row r="325" spans="2:10" x14ac:dyDescent="0.3">
      <c r="B325" s="55"/>
      <c r="C325" s="60">
        <v>320</v>
      </c>
      <c r="D325" s="128">
        <v>23.5</v>
      </c>
      <c r="E325" s="128">
        <v>6.5</v>
      </c>
      <c r="F325" s="128">
        <v>9.5</v>
      </c>
      <c r="G325" s="128">
        <f>ETo!$I325*((1-Constantes!$D$19)*ETo!$K325+ETo!$L325)</f>
        <v>4.3070576471133659</v>
      </c>
      <c r="H325" s="128">
        <v>0.97794050343412853</v>
      </c>
      <c r="I325" s="128">
        <v>0.76989712989498815</v>
      </c>
      <c r="J325" s="56"/>
    </row>
    <row r="326" spans="2:10" x14ac:dyDescent="0.3">
      <c r="B326" s="55"/>
      <c r="C326" s="60">
        <v>321</v>
      </c>
      <c r="D326" s="128">
        <v>24</v>
      </c>
      <c r="E326" s="128">
        <v>7.4</v>
      </c>
      <c r="F326" s="128">
        <v>0.5</v>
      </c>
      <c r="G326" s="128">
        <f>ETo!$I326*((1-Constantes!$D$19)*ETo!$K326+ETo!$L326)</f>
        <v>4.369744931852745</v>
      </c>
      <c r="H326" s="128">
        <v>0.63648235015696397</v>
      </c>
      <c r="I326" s="128">
        <v>0.66782310289204905</v>
      </c>
      <c r="J326" s="56"/>
    </row>
    <row r="327" spans="2:10" x14ac:dyDescent="0.3">
      <c r="B327" s="55"/>
      <c r="C327" s="60">
        <v>322</v>
      </c>
      <c r="D327" s="128">
        <v>21.8</v>
      </c>
      <c r="E327" s="128">
        <v>10.8</v>
      </c>
      <c r="F327" s="128">
        <v>0.6</v>
      </c>
      <c r="G327" s="128">
        <f>ETo!$I327*((1-Constantes!$D$19)*ETo!$K327+ETo!$L327)</f>
        <v>4.4236300018237431</v>
      </c>
      <c r="H327" s="128">
        <v>0.56377497132283116</v>
      </c>
      <c r="I327" s="128">
        <v>0.59222668578517657</v>
      </c>
      <c r="J327" s="56"/>
    </row>
    <row r="328" spans="2:10" x14ac:dyDescent="0.3">
      <c r="B328" s="55"/>
      <c r="C328" s="60">
        <v>323</v>
      </c>
      <c r="D328" s="128">
        <v>20</v>
      </c>
      <c r="E328" s="128">
        <v>7.5</v>
      </c>
      <c r="F328" s="128">
        <v>3.7</v>
      </c>
      <c r="G328" s="128">
        <f>ETo!$I328*((1-Constantes!$D$19)*ETo!$K328+ETo!$L328)</f>
        <v>4.2009761038137805</v>
      </c>
      <c r="H328" s="128">
        <v>0.60286052532240753</v>
      </c>
      <c r="I328" s="128">
        <v>0.63014121230304543</v>
      </c>
      <c r="J328" s="56"/>
    </row>
    <row r="329" spans="2:10" x14ac:dyDescent="0.3">
      <c r="B329" s="55"/>
      <c r="C329" s="60">
        <v>324</v>
      </c>
      <c r="D329" s="128">
        <v>20</v>
      </c>
      <c r="E329" s="128">
        <v>8.1999999999999993</v>
      </c>
      <c r="F329" s="128">
        <v>13.6</v>
      </c>
      <c r="G329" s="128">
        <f>ETo!$I329*((1-Constantes!$D$19)*ETo!$K329+ETo!$L329)</f>
        <v>4.23260261352738</v>
      </c>
      <c r="H329" s="128">
        <v>1.7854315916865511</v>
      </c>
      <c r="I329" s="128">
        <v>0.77809072886853958</v>
      </c>
      <c r="J329" s="56"/>
    </row>
    <row r="330" spans="2:10" x14ac:dyDescent="0.3">
      <c r="B330" s="55"/>
      <c r="C330" s="60">
        <v>325</v>
      </c>
      <c r="D330" s="128">
        <v>23.1</v>
      </c>
      <c r="E330" s="128">
        <v>7.5</v>
      </c>
      <c r="F330" s="128">
        <v>6.9</v>
      </c>
      <c r="G330" s="128">
        <f>ETo!$I330*((1-Constantes!$D$19)*ETo!$K330+ETo!$L330)</f>
        <v>4.3387365125418702</v>
      </c>
      <c r="H330" s="128">
        <v>1.1417879082143905</v>
      </c>
      <c r="I330" s="128">
        <v>0.78088174333230731</v>
      </c>
      <c r="J330" s="56"/>
    </row>
    <row r="331" spans="2:10" x14ac:dyDescent="0.3">
      <c r="B331" s="55"/>
      <c r="C331" s="60">
        <v>326</v>
      </c>
      <c r="D331" s="128">
        <v>23.6</v>
      </c>
      <c r="E331" s="128">
        <v>7.5</v>
      </c>
      <c r="F331" s="128">
        <v>0</v>
      </c>
      <c r="G331" s="128">
        <f>ETo!$I331*((1-Constantes!$D$19)*ETo!$K331+ETo!$L331)</f>
        <v>4.3614766407537662</v>
      </c>
      <c r="H331" s="128">
        <v>0.97196464164670626</v>
      </c>
      <c r="I331" s="128">
        <v>0.7812522763852241</v>
      </c>
      <c r="J331" s="56"/>
    </row>
    <row r="332" spans="2:10" x14ac:dyDescent="0.3">
      <c r="B332" s="55"/>
      <c r="C332" s="60">
        <v>327</v>
      </c>
      <c r="D332" s="128">
        <v>26.4</v>
      </c>
      <c r="E332" s="128">
        <v>5.5</v>
      </c>
      <c r="F332" s="128">
        <v>0</v>
      </c>
      <c r="G332" s="128">
        <f>ETo!$I332*((1-Constantes!$D$19)*ETo!$K332+ETo!$L332)</f>
        <v>4.3973308984351567</v>
      </c>
      <c r="H332" s="128">
        <v>0.86769651009169035</v>
      </c>
      <c r="I332" s="128">
        <v>0.78073439187382176</v>
      </c>
      <c r="J332" s="56"/>
    </row>
    <row r="333" spans="2:10" x14ac:dyDescent="0.3">
      <c r="B333" s="55"/>
      <c r="C333" s="60">
        <v>328</v>
      </c>
      <c r="D333" s="128">
        <v>20.6</v>
      </c>
      <c r="E333" s="128">
        <v>8.6999999999999993</v>
      </c>
      <c r="F333" s="128">
        <v>0</v>
      </c>
      <c r="G333" s="128">
        <f>ETo!$I333*((1-Constantes!$D$19)*ETo!$K333+ETo!$L333)</f>
        <v>4.2837871367784421</v>
      </c>
      <c r="H333" s="128">
        <v>0.76886436106209854</v>
      </c>
      <c r="I333" s="128">
        <v>0.77938822021769516</v>
      </c>
      <c r="J333" s="56"/>
    </row>
    <row r="334" spans="2:10" x14ac:dyDescent="0.3">
      <c r="B334" s="55"/>
      <c r="C334" s="60">
        <v>329</v>
      </c>
      <c r="D334" s="128">
        <v>23.5</v>
      </c>
      <c r="E334" s="128">
        <v>7</v>
      </c>
      <c r="F334" s="128">
        <v>7.6</v>
      </c>
      <c r="G334" s="128">
        <f>ETo!$I334*((1-Constantes!$D$19)*ETo!$K334+ETo!$L334)</f>
        <v>4.3370101829929597</v>
      </c>
      <c r="H334" s="128">
        <v>1.0313193279471664</v>
      </c>
      <c r="I334" s="128">
        <v>0.78144288434563003</v>
      </c>
      <c r="J334" s="56"/>
    </row>
    <row r="335" spans="2:10" x14ac:dyDescent="0.3">
      <c r="B335" s="55"/>
      <c r="C335" s="60">
        <v>330</v>
      </c>
      <c r="D335" s="128">
        <v>22</v>
      </c>
      <c r="E335" s="128">
        <v>10</v>
      </c>
      <c r="F335" s="128">
        <v>12.8</v>
      </c>
      <c r="G335" s="128">
        <f>ETo!$I335*((1-Constantes!$D$19)*ETo!$K335+ETo!$L335)</f>
        <v>4.4034054965053455</v>
      </c>
      <c r="H335" s="128">
        <v>1.9351068582041395</v>
      </c>
      <c r="I335" s="128">
        <v>0.79354449684455419</v>
      </c>
      <c r="J335" s="56"/>
    </row>
    <row r="336" spans="2:10" x14ac:dyDescent="0.3">
      <c r="B336" s="55"/>
      <c r="C336" s="60">
        <v>331</v>
      </c>
      <c r="D336" s="128">
        <v>22.4</v>
      </c>
      <c r="E336" s="128">
        <v>9</v>
      </c>
      <c r="F336" s="128">
        <v>0.3</v>
      </c>
      <c r="G336" s="128">
        <f>ETo!$I336*((1-Constantes!$D$19)*ETo!$K336+ETo!$L336)</f>
        <v>4.3774550978450257</v>
      </c>
      <c r="H336" s="128">
        <v>1.1306968057497018</v>
      </c>
      <c r="I336" s="128">
        <v>0.79489329753532822</v>
      </c>
      <c r="J336" s="56"/>
    </row>
    <row r="337" spans="2:10" x14ac:dyDescent="0.3">
      <c r="B337" s="55"/>
      <c r="C337" s="60">
        <v>332</v>
      </c>
      <c r="D337" s="128">
        <v>22.5</v>
      </c>
      <c r="E337" s="128">
        <v>9</v>
      </c>
      <c r="F337" s="128">
        <v>0</v>
      </c>
      <c r="G337" s="128">
        <f>ETo!$I337*((1-Constantes!$D$19)*ETo!$K337+ETo!$L337)</f>
        <v>4.3822157749513204</v>
      </c>
      <c r="H337" s="128">
        <v>1.0211805291160685</v>
      </c>
      <c r="I337" s="128">
        <v>0.79530006036135426</v>
      </c>
      <c r="J337" s="56"/>
    </row>
    <row r="338" spans="2:10" x14ac:dyDescent="0.3">
      <c r="B338" s="55"/>
      <c r="C338" s="60">
        <v>333</v>
      </c>
      <c r="D338" s="128">
        <v>23.5</v>
      </c>
      <c r="E338" s="128">
        <v>5.4</v>
      </c>
      <c r="F338" s="128">
        <v>0</v>
      </c>
      <c r="G338" s="128">
        <f>ETo!$I338*((1-Constantes!$D$19)*ETo!$K338+ETo!$L338)</f>
        <v>4.2683342899837386</v>
      </c>
      <c r="H338" s="128">
        <v>0.9172855282013781</v>
      </c>
      <c r="I338" s="128">
        <v>0.79482711141260565</v>
      </c>
      <c r="J338" s="56"/>
    </row>
    <row r="339" spans="2:10" x14ac:dyDescent="0.3">
      <c r="B339" s="55"/>
      <c r="C339" s="60">
        <v>334</v>
      </c>
      <c r="D339" s="128">
        <v>21.5</v>
      </c>
      <c r="E339" s="128">
        <v>5.2</v>
      </c>
      <c r="F339" s="128">
        <v>0</v>
      </c>
      <c r="G339" s="128">
        <f>ETo!$I339*((1-Constantes!$D$19)*ETo!$K339+ETo!$L339)</f>
        <v>4.1720534056263254</v>
      </c>
      <c r="H339" s="128">
        <v>0.81852382973480409</v>
      </c>
      <c r="I339" s="128">
        <v>0.7935316066496384</v>
      </c>
      <c r="J339" s="56"/>
    </row>
    <row r="340" spans="2:10" x14ac:dyDescent="0.3">
      <c r="B340" s="55"/>
      <c r="C340" s="60">
        <v>335</v>
      </c>
      <c r="D340" s="128">
        <v>22.8</v>
      </c>
      <c r="E340" s="128">
        <v>2</v>
      </c>
      <c r="F340" s="128">
        <v>0</v>
      </c>
      <c r="G340" s="128">
        <f>ETo!$I340*((1-Constantes!$D$19)*ETo!$K340+ETo!$L340)</f>
        <v>4.0888934037286191</v>
      </c>
      <c r="H340" s="128">
        <v>0.72449970081980919</v>
      </c>
      <c r="I340" s="128">
        <v>0.73236992001678813</v>
      </c>
      <c r="J340" s="56"/>
    </row>
    <row r="341" spans="2:10" x14ac:dyDescent="0.3">
      <c r="B341" s="55"/>
      <c r="C341" s="60">
        <v>336</v>
      </c>
      <c r="D341" s="128">
        <v>21.6</v>
      </c>
      <c r="E341" s="128">
        <v>3.5</v>
      </c>
      <c r="F341" s="128">
        <v>0</v>
      </c>
      <c r="G341" s="128">
        <f>ETo!$I341*((1-Constantes!$D$19)*ETo!$K341+ETo!$L341)</f>
        <v>4.102226521250528</v>
      </c>
      <c r="H341" s="128">
        <v>0.63342916912613545</v>
      </c>
      <c r="I341" s="128">
        <v>0.63986387764554975</v>
      </c>
      <c r="J341" s="56"/>
    </row>
    <row r="342" spans="2:10" x14ac:dyDescent="0.3">
      <c r="B342" s="55"/>
      <c r="C342" s="60">
        <v>337</v>
      </c>
      <c r="D342" s="128">
        <v>22</v>
      </c>
      <c r="E342" s="128">
        <v>5.6</v>
      </c>
      <c r="F342" s="128">
        <v>0</v>
      </c>
      <c r="G342" s="128">
        <f>ETo!$I342*((1-Constantes!$D$19)*ETo!$K342+ETo!$L342)</f>
        <v>4.2120615608719687</v>
      </c>
      <c r="H342" s="128">
        <v>0.54358868353579615</v>
      </c>
      <c r="I342" s="128">
        <v>0.5485396102150476</v>
      </c>
      <c r="J342" s="56"/>
    </row>
    <row r="343" spans="2:10" x14ac:dyDescent="0.3">
      <c r="B343" s="55"/>
      <c r="C343" s="60">
        <v>338</v>
      </c>
      <c r="D343" s="128">
        <v>23.5</v>
      </c>
      <c r="E343" s="128">
        <v>4</v>
      </c>
      <c r="F343" s="128">
        <v>0</v>
      </c>
      <c r="G343" s="128">
        <f>ETo!$I343*((1-Constantes!$D$19)*ETo!$K343+ETo!$L343)</f>
        <v>4.2077793848216123</v>
      </c>
      <c r="H343" s="128">
        <v>0.45685603354325571</v>
      </c>
      <c r="I343" s="128">
        <v>0.46035117464305336</v>
      </c>
      <c r="J343" s="56"/>
    </row>
    <row r="344" spans="2:10" x14ac:dyDescent="0.3">
      <c r="B344" s="55"/>
      <c r="C344" s="60">
        <v>339</v>
      </c>
      <c r="D344" s="128">
        <v>25</v>
      </c>
      <c r="E344" s="128">
        <v>2.5</v>
      </c>
      <c r="F344" s="128">
        <v>0</v>
      </c>
      <c r="G344" s="128">
        <f>ETo!$I344*((1-Constantes!$D$19)*ETo!$K344+ETo!$L344)</f>
        <v>4.2078581453439687</v>
      </c>
      <c r="H344" s="128">
        <v>0.37305223474391563</v>
      </c>
      <c r="I344" s="128">
        <v>0.37511620870975271</v>
      </c>
      <c r="J344" s="56"/>
    </row>
    <row r="345" spans="2:10" x14ac:dyDescent="0.3">
      <c r="B345" s="55"/>
      <c r="C345" s="60">
        <v>340</v>
      </c>
      <c r="D345" s="128">
        <v>22.2</v>
      </c>
      <c r="E345" s="128">
        <v>6</v>
      </c>
      <c r="F345" s="128">
        <v>0</v>
      </c>
      <c r="G345" s="128">
        <f>ETo!$I345*((1-Constantes!$D$19)*ETo!$K345+ETo!$L345)</f>
        <v>4.2386340013751767</v>
      </c>
      <c r="H345" s="128">
        <v>0.29156133348238034</v>
      </c>
      <c r="I345" s="128">
        <v>0.29219842692406994</v>
      </c>
      <c r="J345" s="56"/>
    </row>
    <row r="346" spans="2:10" x14ac:dyDescent="0.3">
      <c r="B346" s="55"/>
      <c r="C346" s="60">
        <v>341</v>
      </c>
      <c r="D346" s="128">
        <v>23.5</v>
      </c>
      <c r="E346" s="128">
        <v>4</v>
      </c>
      <c r="F346" s="128">
        <v>0.1</v>
      </c>
      <c r="G346" s="128">
        <f>ETo!$I346*((1-Constantes!$D$19)*ETo!$K346+ETo!$L346)</f>
        <v>4.207947748534516</v>
      </c>
      <c r="H346" s="128">
        <v>0.21674514251598001</v>
      </c>
      <c r="I346" s="128">
        <v>0.21599971272471249</v>
      </c>
      <c r="J346" s="56"/>
    </row>
    <row r="347" spans="2:10" x14ac:dyDescent="0.3">
      <c r="B347" s="55"/>
      <c r="C347" s="60">
        <v>342</v>
      </c>
      <c r="D347" s="128">
        <v>21.2</v>
      </c>
      <c r="E347" s="128">
        <v>6.2</v>
      </c>
      <c r="F347" s="128">
        <v>0</v>
      </c>
      <c r="G347" s="128">
        <f>ETo!$I347*((1-Constantes!$D$19)*ETo!$K347+ETo!$L347)</f>
        <v>4.203576695391229</v>
      </c>
      <c r="H347" s="128">
        <v>0.1411210851867275</v>
      </c>
      <c r="I347" s="128">
        <v>0.18123362461651843</v>
      </c>
      <c r="J347" s="56"/>
    </row>
    <row r="348" spans="2:10" x14ac:dyDescent="0.3">
      <c r="B348" s="55"/>
      <c r="C348" s="60">
        <v>343</v>
      </c>
      <c r="D348" s="128">
        <v>23.2</v>
      </c>
      <c r="E348" s="128">
        <v>7</v>
      </c>
      <c r="F348" s="128">
        <v>0</v>
      </c>
      <c r="G348" s="128">
        <f>ETo!$I348*((1-Constantes!$D$19)*ETo!$K348+ETo!$L348)</f>
        <v>4.3265032316920529</v>
      </c>
      <c r="H348" s="128">
        <v>0.10316907938270582</v>
      </c>
      <c r="I348" s="128">
        <v>0.17362348051319917</v>
      </c>
      <c r="J348" s="56"/>
    </row>
    <row r="349" spans="2:10" x14ac:dyDescent="0.3">
      <c r="B349" s="55"/>
      <c r="C349" s="60">
        <v>344</v>
      </c>
      <c r="D349" s="128">
        <v>24.5</v>
      </c>
      <c r="E349" s="128">
        <v>-1</v>
      </c>
      <c r="F349" s="128">
        <v>0</v>
      </c>
      <c r="G349" s="128">
        <f>ETo!$I349*((1-Constantes!$D$19)*ETo!$K349+ETo!$L349)</f>
        <v>4.0324054169911454</v>
      </c>
      <c r="H349" s="128">
        <v>9.6085647761876919E-2</v>
      </c>
      <c r="I349" s="128">
        <v>0.17054388143723909</v>
      </c>
      <c r="J349" s="56"/>
    </row>
    <row r="350" spans="2:10" x14ac:dyDescent="0.3">
      <c r="B350" s="55"/>
      <c r="C350" s="60">
        <v>345</v>
      </c>
      <c r="D350" s="128">
        <v>24.2</v>
      </c>
      <c r="E350" s="128">
        <v>4.5</v>
      </c>
      <c r="F350" s="128">
        <v>0</v>
      </c>
      <c r="G350" s="128">
        <f>ETo!$I350*((1-Constantes!$D$19)*ETo!$K350+ETo!$L350)</f>
        <v>4.260610683189328</v>
      </c>
      <c r="H350" s="128">
        <v>9.4132176843521556E-2</v>
      </c>
      <c r="I350" s="128">
        <v>0.16824011597996574</v>
      </c>
      <c r="J350" s="56"/>
    </row>
    <row r="351" spans="2:10" x14ac:dyDescent="0.3">
      <c r="B351" s="55"/>
      <c r="C351" s="60">
        <v>346</v>
      </c>
      <c r="D351" s="128">
        <v>24.4</v>
      </c>
      <c r="E351" s="128">
        <v>2.5</v>
      </c>
      <c r="F351" s="128">
        <v>0</v>
      </c>
      <c r="G351" s="128">
        <f>ETo!$I351*((1-Constantes!$D$19)*ETo!$K351+ETo!$L351)</f>
        <v>4.1815896352445581</v>
      </c>
      <c r="H351" s="128">
        <v>9.3037619303150826E-2</v>
      </c>
      <c r="I351" s="128">
        <v>0.16608881011975146</v>
      </c>
      <c r="J351" s="56"/>
    </row>
    <row r="352" spans="2:10" x14ac:dyDescent="0.3">
      <c r="B352" s="55"/>
      <c r="C352" s="60">
        <v>347</v>
      </c>
      <c r="D352" s="128">
        <v>21.5</v>
      </c>
      <c r="E352" s="128">
        <v>2.5</v>
      </c>
      <c r="F352" s="128">
        <v>4.0999999999999996</v>
      </c>
      <c r="G352" s="128">
        <f>ETo!$I352*((1-Constantes!$D$19)*ETo!$K352+ETo!$L352)</f>
        <v>4.054291479304081</v>
      </c>
      <c r="H352" s="128">
        <v>0.16368499597931857</v>
      </c>
      <c r="I352" s="128">
        <v>0.24027056372470662</v>
      </c>
      <c r="J352" s="56"/>
    </row>
    <row r="353" spans="2:10" x14ac:dyDescent="0.3">
      <c r="B353" s="55"/>
      <c r="C353" s="60">
        <v>348</v>
      </c>
      <c r="D353" s="128">
        <v>22.5</v>
      </c>
      <c r="E353" s="128">
        <v>8</v>
      </c>
      <c r="F353" s="128">
        <v>0.4</v>
      </c>
      <c r="G353" s="128">
        <f>ETo!$I353*((1-Constantes!$D$19)*ETo!$K353+ETo!$L353)</f>
        <v>4.3395729388272644</v>
      </c>
      <c r="H353" s="128">
        <v>0.10578593914603057</v>
      </c>
      <c r="I353" s="128">
        <v>0.17602344000916559</v>
      </c>
      <c r="J353" s="56"/>
    </row>
    <row r="354" spans="2:10" x14ac:dyDescent="0.3">
      <c r="B354" s="55"/>
      <c r="C354" s="60">
        <v>349</v>
      </c>
      <c r="D354" s="128">
        <v>20.5</v>
      </c>
      <c r="E354" s="128">
        <v>8</v>
      </c>
      <c r="F354" s="128">
        <v>0</v>
      </c>
      <c r="G354" s="128">
        <f>ETo!$I354*((1-Constantes!$D$19)*ETo!$K354+ETo!$L354)</f>
        <v>4.2517185250739482</v>
      </c>
      <c r="H354" s="128">
        <v>9.2705432096798518E-2</v>
      </c>
      <c r="I354" s="128">
        <v>0.16221234771349963</v>
      </c>
      <c r="J354" s="56"/>
    </row>
    <row r="355" spans="2:10" x14ac:dyDescent="0.3">
      <c r="B355" s="55"/>
      <c r="C355" s="60">
        <v>350</v>
      </c>
      <c r="D355" s="128">
        <v>21.2</v>
      </c>
      <c r="E355" s="128">
        <v>8.6</v>
      </c>
      <c r="F355" s="128">
        <v>8</v>
      </c>
      <c r="G355" s="128">
        <f>ETo!$I355*((1-Constantes!$D$19)*ETo!$K355+ETo!$L355)</f>
        <v>4.3087638184857155</v>
      </c>
      <c r="H355" s="128">
        <v>0.41871149003078056</v>
      </c>
      <c r="I355" s="128">
        <v>0.64366414137024464</v>
      </c>
      <c r="J355" s="56"/>
    </row>
    <row r="356" spans="2:10" x14ac:dyDescent="0.3">
      <c r="B356" s="55"/>
      <c r="C356" s="60">
        <v>351</v>
      </c>
      <c r="D356" s="128">
        <v>21</v>
      </c>
      <c r="E356" s="128">
        <v>5.5</v>
      </c>
      <c r="F356" s="128">
        <v>1.8</v>
      </c>
      <c r="G356" s="128">
        <f>ETo!$I356*((1-Constantes!$D$19)*ETo!$K356+ETo!$L356)</f>
        <v>4.1638938267416252</v>
      </c>
      <c r="H356" s="128">
        <v>0.27114265053946274</v>
      </c>
      <c r="I356" s="128">
        <v>0.32743932773091122</v>
      </c>
      <c r="J356" s="56"/>
    </row>
    <row r="357" spans="2:10" x14ac:dyDescent="0.3">
      <c r="B357" s="55"/>
      <c r="C357" s="60">
        <v>352</v>
      </c>
      <c r="D357" s="128">
        <v>16.8</v>
      </c>
      <c r="E357" s="128">
        <v>9</v>
      </c>
      <c r="F357" s="128">
        <v>0.6</v>
      </c>
      <c r="G357" s="128">
        <f>ETo!$I357*((1-Constantes!$D$19)*ETo!$K357+ETo!$L357)</f>
        <v>4.1331548453447553</v>
      </c>
      <c r="H357" s="128">
        <v>0.21506529338924849</v>
      </c>
      <c r="I357" s="128">
        <v>0.26789078907782804</v>
      </c>
      <c r="J357" s="56"/>
    </row>
    <row r="358" spans="2:10" x14ac:dyDescent="0.3">
      <c r="B358" s="55"/>
      <c r="C358" s="60">
        <v>353</v>
      </c>
      <c r="D358" s="128">
        <v>18.8</v>
      </c>
      <c r="E358" s="128">
        <v>7</v>
      </c>
      <c r="F358" s="128">
        <v>17.2</v>
      </c>
      <c r="G358" s="128">
        <f>ETo!$I358*((1-Constantes!$D$19)*ETo!$K358+ETo!$L358)</f>
        <v>4.1331364628018328</v>
      </c>
      <c r="H358" s="128">
        <v>2.2448826668454513</v>
      </c>
      <c r="I358" s="128">
        <v>0.84251749354534256</v>
      </c>
      <c r="J358" s="56"/>
    </row>
    <row r="359" spans="2:10" x14ac:dyDescent="0.3">
      <c r="B359" s="55"/>
      <c r="C359" s="60">
        <v>354</v>
      </c>
      <c r="D359" s="128">
        <v>20.100000000000001</v>
      </c>
      <c r="E359" s="128">
        <v>7.5</v>
      </c>
      <c r="F359" s="128">
        <v>0</v>
      </c>
      <c r="G359" s="128">
        <f>ETo!$I359*((1-Constantes!$D$19)*ETo!$K359+ETo!$L359)</f>
        <v>4.2121074493766573</v>
      </c>
      <c r="H359" s="128">
        <v>0.58121582898816548</v>
      </c>
      <c r="I359" s="128">
        <v>0.62015373311605204</v>
      </c>
      <c r="J359" s="56"/>
    </row>
    <row r="360" spans="2:10" x14ac:dyDescent="0.3">
      <c r="B360" s="55"/>
      <c r="C360" s="60">
        <v>355</v>
      </c>
      <c r="D360" s="128">
        <v>20.6</v>
      </c>
      <c r="E360" s="128">
        <v>7</v>
      </c>
      <c r="F360" s="128">
        <v>0</v>
      </c>
      <c r="G360" s="128">
        <f>ETo!$I360*((1-Constantes!$D$19)*ETo!$K360+ETo!$L360)</f>
        <v>4.2120998472004105</v>
      </c>
      <c r="H360" s="128">
        <v>0.49274741358436686</v>
      </c>
      <c r="I360" s="128">
        <v>0.52904074118082911</v>
      </c>
      <c r="J360" s="56"/>
    </row>
    <row r="361" spans="2:10" x14ac:dyDescent="0.3">
      <c r="B361" s="55"/>
      <c r="C361" s="60">
        <v>356</v>
      </c>
      <c r="D361" s="128">
        <v>21.5</v>
      </c>
      <c r="E361" s="128">
        <v>6.5</v>
      </c>
      <c r="F361" s="128">
        <v>14.4</v>
      </c>
      <c r="G361" s="128">
        <f>ETo!$I361*((1-Constantes!$D$19)*ETo!$K361+ETo!$L361)</f>
        <v>4.2296521397711428</v>
      </c>
      <c r="H361" s="128">
        <v>1.8462634579632737</v>
      </c>
      <c r="I361" s="128">
        <v>0.79576914643851782</v>
      </c>
      <c r="J361" s="56"/>
    </row>
    <row r="362" spans="2:10" x14ac:dyDescent="0.3">
      <c r="B362" s="55"/>
      <c r="C362" s="60">
        <v>357</v>
      </c>
      <c r="D362" s="128">
        <v>23.5</v>
      </c>
      <c r="E362" s="128">
        <v>7.5</v>
      </c>
      <c r="F362" s="128">
        <v>2.2000000000000002</v>
      </c>
      <c r="G362" s="128">
        <f>ETo!$I362*((1-Constantes!$D$19)*ETo!$K362+ETo!$L362)</f>
        <v>4.3613928520975129</v>
      </c>
      <c r="H362" s="128">
        <v>0.838320232762649</v>
      </c>
      <c r="I362" s="128">
        <v>0.79476142854568022</v>
      </c>
      <c r="J362" s="56"/>
    </row>
    <row r="363" spans="2:10" x14ac:dyDescent="0.3">
      <c r="B363" s="55"/>
      <c r="C363" s="60">
        <v>358</v>
      </c>
      <c r="D363" s="128">
        <v>21.5</v>
      </c>
      <c r="E363" s="128">
        <v>6.2</v>
      </c>
      <c r="F363" s="128">
        <v>0</v>
      </c>
      <c r="G363" s="128">
        <f>ETo!$I363*((1-Constantes!$D$19)*ETo!$K363+ETo!$L363)</f>
        <v>4.2165017930307807</v>
      </c>
      <c r="H363" s="128">
        <v>0.74095895842834647</v>
      </c>
      <c r="I363" s="128">
        <v>0.76562231624948685</v>
      </c>
      <c r="J363" s="56"/>
    </row>
    <row r="364" spans="2:10" x14ac:dyDescent="0.3">
      <c r="B364" s="55"/>
      <c r="C364" s="60">
        <v>359</v>
      </c>
      <c r="D364" s="128">
        <v>20.8</v>
      </c>
      <c r="E364" s="128">
        <v>7</v>
      </c>
      <c r="F364" s="128">
        <v>23</v>
      </c>
      <c r="G364" s="128">
        <f>ETo!$I364*((1-Constantes!$D$19)*ETo!$K364+ETo!$L364)</f>
        <v>4.2209063642427012</v>
      </c>
      <c r="H364" s="128">
        <v>4.4030202170012602</v>
      </c>
      <c r="I364" s="128">
        <v>3.5190219695095739</v>
      </c>
      <c r="J364" s="56"/>
    </row>
    <row r="365" spans="2:10" x14ac:dyDescent="0.3">
      <c r="B365" s="55"/>
      <c r="C365" s="60">
        <v>360</v>
      </c>
      <c r="D365" s="128">
        <v>20</v>
      </c>
      <c r="E365" s="128">
        <v>6.8</v>
      </c>
      <c r="F365" s="128">
        <v>3.8</v>
      </c>
      <c r="G365" s="128">
        <f>ETo!$I365*((1-Constantes!$D$19)*ETo!$K365+ETo!$L365)</f>
        <v>4.1770456659934325</v>
      </c>
      <c r="H365" s="128">
        <v>1.2398845191109809</v>
      </c>
      <c r="I365" s="128">
        <v>0.81293431633862812</v>
      </c>
      <c r="J365" s="56"/>
    </row>
    <row r="366" spans="2:10" x14ac:dyDescent="0.3">
      <c r="B366" s="55"/>
      <c r="C366" s="60">
        <v>361</v>
      </c>
      <c r="D366" s="128">
        <v>21</v>
      </c>
      <c r="E366" s="128">
        <v>9</v>
      </c>
      <c r="F366" s="128">
        <v>2.8</v>
      </c>
      <c r="G366" s="128">
        <f>ETo!$I366*((1-Constantes!$D$19)*ETo!$K366+ETo!$L366)</f>
        <v>4.317533456958965</v>
      </c>
      <c r="H366" s="128">
        <v>1.2234656020381622</v>
      </c>
      <c r="I366" s="128">
        <v>0.81534545370273026</v>
      </c>
      <c r="J366" s="56"/>
    </row>
    <row r="367" spans="2:10" x14ac:dyDescent="0.3">
      <c r="B367" s="55"/>
      <c r="C367" s="60">
        <v>362</v>
      </c>
      <c r="D367" s="128">
        <v>22.5</v>
      </c>
      <c r="E367" s="128">
        <v>8.5</v>
      </c>
      <c r="F367" s="128">
        <v>6.3</v>
      </c>
      <c r="G367" s="128">
        <f>ETo!$I367*((1-Constantes!$D$19)*ETo!$K367+ETo!$L367)</f>
        <v>4.3614971935603988</v>
      </c>
      <c r="H367" s="128">
        <v>1.2967261567784383</v>
      </c>
      <c r="I367" s="128">
        <v>0.81916599446896288</v>
      </c>
      <c r="J367" s="56"/>
    </row>
    <row r="368" spans="2:10" x14ac:dyDescent="0.3">
      <c r="B368" s="55"/>
      <c r="C368" s="60">
        <v>363</v>
      </c>
      <c r="D368" s="128">
        <v>18.5</v>
      </c>
      <c r="E368" s="128">
        <v>8.4</v>
      </c>
      <c r="F368" s="128">
        <v>3.9</v>
      </c>
      <c r="G368" s="128">
        <f>ETo!$I368*((1-Constantes!$D$19)*ETo!$K368+ETo!$L368)</f>
        <v>4.1815168326834398</v>
      </c>
      <c r="H368" s="128">
        <v>1.2688106132196546</v>
      </c>
      <c r="I368" s="128">
        <v>0.82199530234862006</v>
      </c>
      <c r="J368" s="56"/>
    </row>
    <row r="369" spans="2:10" x14ac:dyDescent="0.3">
      <c r="B369" s="55"/>
      <c r="C369" s="60">
        <v>364</v>
      </c>
      <c r="D369" s="128">
        <v>19.2</v>
      </c>
      <c r="E369" s="128">
        <v>7.8</v>
      </c>
      <c r="F369" s="128">
        <v>4.0999999999999996</v>
      </c>
      <c r="G369" s="128">
        <f>ETo!$I369*((1-Constantes!$D$19)*ETo!$K369+ETo!$L369)</f>
        <v>4.1859352854032146</v>
      </c>
      <c r="H369" s="128">
        <v>1.2762538381371709</v>
      </c>
      <c r="I369" s="128">
        <v>0.82486829513646487</v>
      </c>
      <c r="J369" s="56"/>
    </row>
    <row r="370" spans="2:10" x14ac:dyDescent="0.3">
      <c r="B370" s="55"/>
      <c r="C370" s="60">
        <v>365</v>
      </c>
      <c r="D370" s="128">
        <v>16.600000000000001</v>
      </c>
      <c r="E370" s="128">
        <v>6.5</v>
      </c>
      <c r="F370" s="128">
        <v>2.5</v>
      </c>
      <c r="G370" s="128">
        <f>ETo!$I370*((1-Constantes!$D$19)*ETo!$K370+ETo!$L370)</f>
        <v>4.0147882503018</v>
      </c>
      <c r="H370" s="128">
        <v>1.2543410695170669</v>
      </c>
      <c r="I370" s="128">
        <v>0.82741763483772712</v>
      </c>
      <c r="J370" s="56"/>
    </row>
    <row r="371" spans="2:10" x14ac:dyDescent="0.3">
      <c r="B371" s="55"/>
      <c r="C371" s="75">
        <v>366</v>
      </c>
      <c r="D371" s="128">
        <f>D6</f>
        <v>19.8</v>
      </c>
      <c r="E371" s="128">
        <f t="shared" ref="E371:H371" si="0">E6</f>
        <v>8</v>
      </c>
      <c r="F371" s="128">
        <f t="shared" si="0"/>
        <v>20.100000000000001</v>
      </c>
      <c r="G371" s="128">
        <f>G6</f>
        <v>4.2210972441852466</v>
      </c>
      <c r="H371" s="128">
        <f t="shared" si="0"/>
        <v>3.5956025883777398</v>
      </c>
      <c r="I371" s="128">
        <f t="shared" ref="I371" si="1">I6</f>
        <v>2.6358852226188021</v>
      </c>
      <c r="J371" s="56"/>
    </row>
    <row r="372" spans="2:10" x14ac:dyDescent="0.3">
      <c r="B372" s="55"/>
      <c r="C372" s="75">
        <v>367</v>
      </c>
      <c r="D372" s="128">
        <f t="shared" ref="D372:H387" si="2">D7</f>
        <v>20</v>
      </c>
      <c r="E372" s="128">
        <f t="shared" si="2"/>
        <v>7.5</v>
      </c>
      <c r="F372" s="128">
        <f t="shared" si="2"/>
        <v>0.8</v>
      </c>
      <c r="G372" s="128">
        <f t="shared" si="2"/>
        <v>4.2079523062645308</v>
      </c>
      <c r="H372" s="128">
        <f t="shared" si="2"/>
        <v>1.2058495533566642</v>
      </c>
      <c r="I372" s="128">
        <f t="shared" ref="I372" si="3">I7</f>
        <v>0.84562130567263949</v>
      </c>
      <c r="J372" s="56"/>
    </row>
    <row r="373" spans="2:10" x14ac:dyDescent="0.3">
      <c r="B373" s="55"/>
      <c r="C373" s="75">
        <v>368</v>
      </c>
      <c r="D373" s="128">
        <f t="shared" ref="D373:H373" si="4">D8</f>
        <v>21</v>
      </c>
      <c r="E373" s="128">
        <f t="shared" si="4"/>
        <v>8.1</v>
      </c>
      <c r="F373" s="128">
        <f t="shared" si="4"/>
        <v>15.5</v>
      </c>
      <c r="G373" s="128">
        <f t="shared" si="2"/>
        <v>4.2781937073694349</v>
      </c>
      <c r="H373" s="128">
        <f t="shared" si="4"/>
        <v>2.5752731916512372</v>
      </c>
      <c r="I373" s="128">
        <f t="shared" ref="I373" si="5">I8</f>
        <v>1.2544264455099672</v>
      </c>
      <c r="J373" s="56"/>
    </row>
    <row r="374" spans="2:10" x14ac:dyDescent="0.3">
      <c r="B374" s="55"/>
      <c r="C374" s="75">
        <v>369</v>
      </c>
      <c r="D374" s="128">
        <f t="shared" ref="D374:H374" si="6">D9</f>
        <v>19.5</v>
      </c>
      <c r="E374" s="128">
        <f t="shared" si="6"/>
        <v>8.9</v>
      </c>
      <c r="F374" s="128">
        <f t="shared" si="6"/>
        <v>2.2999999999999998</v>
      </c>
      <c r="G374" s="128">
        <f t="shared" si="2"/>
        <v>4.2474678893687701</v>
      </c>
      <c r="H374" s="128">
        <f t="shared" si="6"/>
        <v>1.342278116725431</v>
      </c>
      <c r="I374" s="128">
        <f t="shared" ref="I374" si="7">I9</f>
        <v>0.86545968799630535</v>
      </c>
      <c r="J374" s="56"/>
    </row>
    <row r="375" spans="2:10" x14ac:dyDescent="0.3">
      <c r="B375" s="55"/>
      <c r="C375" s="75">
        <v>370</v>
      </c>
      <c r="D375" s="128">
        <f t="shared" ref="D375:H375" si="8">D10</f>
        <v>20.6</v>
      </c>
      <c r="E375" s="128">
        <f t="shared" si="8"/>
        <v>6.9</v>
      </c>
      <c r="F375" s="128">
        <f t="shared" si="8"/>
        <v>9.6</v>
      </c>
      <c r="G375" s="128">
        <f t="shared" si="2"/>
        <v>4.2079583965795431</v>
      </c>
      <c r="H375" s="128">
        <f t="shared" si="8"/>
        <v>1.6960917506784017</v>
      </c>
      <c r="I375" s="128">
        <f t="shared" ref="I375" si="9">I10</f>
        <v>0.87401138708168846</v>
      </c>
      <c r="J375" s="56"/>
    </row>
    <row r="376" spans="2:10" x14ac:dyDescent="0.3">
      <c r="B376" s="55"/>
      <c r="C376" s="75">
        <v>371</v>
      </c>
      <c r="D376" s="128">
        <f t="shared" ref="D376:H376" si="10">D11</f>
        <v>18.5</v>
      </c>
      <c r="E376" s="128">
        <f t="shared" si="10"/>
        <v>8.4</v>
      </c>
      <c r="F376" s="128">
        <f t="shared" si="10"/>
        <v>17.100000000000001</v>
      </c>
      <c r="G376" s="128">
        <f t="shared" si="2"/>
        <v>4.1816031733164953</v>
      </c>
      <c r="H376" s="128">
        <f t="shared" si="10"/>
        <v>3.0895402328869666</v>
      </c>
      <c r="I376" s="128">
        <f t="shared" ref="I376" si="11">I11</f>
        <v>1.9049229743664646</v>
      </c>
      <c r="J376" s="56"/>
    </row>
    <row r="377" spans="2:10" x14ac:dyDescent="0.3">
      <c r="B377" s="55"/>
      <c r="C377" s="75">
        <v>372</v>
      </c>
      <c r="D377" s="128">
        <f t="shared" ref="D377:H377" si="12">D12</f>
        <v>19.2</v>
      </c>
      <c r="E377" s="128">
        <f t="shared" si="12"/>
        <v>8.4</v>
      </c>
      <c r="F377" s="128">
        <f t="shared" si="12"/>
        <v>0.7</v>
      </c>
      <c r="G377" s="128">
        <f t="shared" si="2"/>
        <v>4.2122768227486471</v>
      </c>
      <c r="H377" s="128">
        <f t="shared" si="12"/>
        <v>1.4514309807432555</v>
      </c>
      <c r="I377" s="128">
        <f t="shared" ref="I377" si="13">I12</f>
        <v>0.89378298074723239</v>
      </c>
      <c r="J377" s="56"/>
    </row>
    <row r="378" spans="2:10" x14ac:dyDescent="0.3">
      <c r="B378" s="55"/>
      <c r="C378" s="75">
        <v>373</v>
      </c>
      <c r="D378" s="128">
        <f t="shared" ref="D378:H378" si="14">D13</f>
        <v>19</v>
      </c>
      <c r="E378" s="128">
        <f t="shared" si="14"/>
        <v>9.4</v>
      </c>
      <c r="F378" s="128">
        <f t="shared" si="14"/>
        <v>0</v>
      </c>
      <c r="G378" s="128">
        <f t="shared" si="2"/>
        <v>4.2473203687279009</v>
      </c>
      <c r="H378" s="128">
        <f t="shared" si="14"/>
        <v>1.3407784172268926</v>
      </c>
      <c r="I378" s="128">
        <f t="shared" ref="I378" si="15">I13</f>
        <v>0.8966474132540414</v>
      </c>
      <c r="J378" s="56"/>
    </row>
    <row r="379" spans="2:10" x14ac:dyDescent="0.3">
      <c r="B379" s="55"/>
      <c r="C379" s="75">
        <v>374</v>
      </c>
      <c r="D379" s="128">
        <f t="shared" ref="D379:H379" si="16">D14</f>
        <v>20.399999999999999</v>
      </c>
      <c r="E379" s="128">
        <f t="shared" si="16"/>
        <v>7.8</v>
      </c>
      <c r="F379" s="128">
        <f t="shared" si="16"/>
        <v>0</v>
      </c>
      <c r="G379" s="128">
        <f t="shared" si="2"/>
        <v>4.2384496949380406</v>
      </c>
      <c r="H379" s="128">
        <f t="shared" si="16"/>
        <v>1.2339445056609823</v>
      </c>
      <c r="I379" s="128">
        <f t="shared" ref="I379" si="17">I14</f>
        <v>0.89853350491710149</v>
      </c>
      <c r="J379" s="56"/>
    </row>
    <row r="380" spans="2:10" x14ac:dyDescent="0.3">
      <c r="B380" s="55"/>
      <c r="C380" s="75">
        <v>375</v>
      </c>
      <c r="D380" s="128">
        <f t="shared" ref="D380:H380" si="18">D15</f>
        <v>20.5</v>
      </c>
      <c r="E380" s="128">
        <f t="shared" si="18"/>
        <v>7.8</v>
      </c>
      <c r="F380" s="128">
        <f t="shared" si="18"/>
        <v>0.1</v>
      </c>
      <c r="G380" s="128">
        <f t="shared" si="2"/>
        <v>4.2427166775635108</v>
      </c>
      <c r="H380" s="128">
        <f t="shared" si="18"/>
        <v>1.1339854884349567</v>
      </c>
      <c r="I380" s="128">
        <f t="shared" ref="I380" si="19">I15</f>
        <v>0.89951518062780633</v>
      </c>
      <c r="J380" s="56"/>
    </row>
    <row r="381" spans="2:10" x14ac:dyDescent="0.3">
      <c r="B381" s="55"/>
      <c r="C381" s="75">
        <v>376</v>
      </c>
      <c r="D381" s="128">
        <f t="shared" ref="D381:H381" si="20">D16</f>
        <v>19.5</v>
      </c>
      <c r="E381" s="128">
        <f t="shared" si="20"/>
        <v>7</v>
      </c>
      <c r="F381" s="128">
        <f t="shared" si="20"/>
        <v>2.9</v>
      </c>
      <c r="G381" s="128">
        <f t="shared" si="2"/>
        <v>4.1635772063457486</v>
      </c>
      <c r="H381" s="128">
        <f t="shared" si="20"/>
        <v>1.1340431599414478</v>
      </c>
      <c r="I381" s="128">
        <f t="shared" ref="I381" si="21">I16</f>
        <v>0.90044868298428149</v>
      </c>
      <c r="J381" s="56"/>
    </row>
    <row r="382" spans="2:10" x14ac:dyDescent="0.3">
      <c r="B382" s="55"/>
      <c r="C382" s="75">
        <v>377</v>
      </c>
      <c r="D382" s="128">
        <f t="shared" ref="D382:H382" si="22">D17</f>
        <v>15.5</v>
      </c>
      <c r="E382" s="128">
        <f t="shared" si="22"/>
        <v>9.1999999999999993</v>
      </c>
      <c r="F382" s="128">
        <f t="shared" si="22"/>
        <v>17.7</v>
      </c>
      <c r="G382" s="128">
        <f t="shared" si="2"/>
        <v>4.0844071813424989</v>
      </c>
      <c r="H382" s="128">
        <f t="shared" si="22"/>
        <v>3.2357969162921236</v>
      </c>
      <c r="I382" s="128">
        <f t="shared" ref="I382" si="23">I17</f>
        <v>2.1076306730857404</v>
      </c>
      <c r="J382" s="56"/>
    </row>
    <row r="383" spans="2:10" x14ac:dyDescent="0.3">
      <c r="B383" s="55"/>
      <c r="C383" s="75">
        <v>378</v>
      </c>
      <c r="D383" s="128">
        <f t="shared" ref="D383:H383" si="24">D18</f>
        <v>21.2</v>
      </c>
      <c r="E383" s="128">
        <f t="shared" si="24"/>
        <v>6.5</v>
      </c>
      <c r="F383" s="128">
        <f t="shared" si="24"/>
        <v>0.4</v>
      </c>
      <c r="G383" s="128">
        <f t="shared" si="2"/>
        <v>4.2158077005918315</v>
      </c>
      <c r="H383" s="128">
        <f t="shared" si="24"/>
        <v>1.4458934562639241</v>
      </c>
      <c r="I383" s="128">
        <f t="shared" ref="I383" si="25">I18</f>
        <v>0.91922953932504359</v>
      </c>
      <c r="J383" s="56"/>
    </row>
    <row r="384" spans="2:10" x14ac:dyDescent="0.3">
      <c r="B384" s="55"/>
      <c r="C384" s="75">
        <v>379</v>
      </c>
      <c r="D384" s="128">
        <f t="shared" ref="D384:H384" si="26">D19</f>
        <v>18</v>
      </c>
      <c r="E384" s="128">
        <f t="shared" si="26"/>
        <v>9.5</v>
      </c>
      <c r="F384" s="128">
        <f t="shared" si="26"/>
        <v>0.4</v>
      </c>
      <c r="G384" s="128">
        <f t="shared" si="2"/>
        <v>4.2067553400509388</v>
      </c>
      <c r="H384" s="128">
        <f t="shared" si="26"/>
        <v>1.3495059526051145</v>
      </c>
      <c r="I384" s="128">
        <f t="shared" ref="I384" si="27">I19</f>
        <v>0.92163806911027246</v>
      </c>
      <c r="J384" s="56"/>
    </row>
    <row r="385" spans="2:10" x14ac:dyDescent="0.3">
      <c r="B385" s="55"/>
      <c r="C385" s="75">
        <v>380</v>
      </c>
      <c r="D385" s="128">
        <f t="shared" ref="D385:H385" si="28">D20</f>
        <v>18.2</v>
      </c>
      <c r="E385" s="128">
        <f t="shared" si="28"/>
        <v>9.1999999999999993</v>
      </c>
      <c r="F385" s="128">
        <f t="shared" si="28"/>
        <v>0.5</v>
      </c>
      <c r="G385" s="128">
        <f t="shared" si="2"/>
        <v>4.2020416988478368</v>
      </c>
      <c r="H385" s="128">
        <f t="shared" si="28"/>
        <v>1.2597898866800317</v>
      </c>
      <c r="I385" s="128">
        <f t="shared" ref="I385" si="29">I20</f>
        <v>0.92322092317354287</v>
      </c>
      <c r="J385" s="56"/>
    </row>
    <row r="386" spans="2:10" x14ac:dyDescent="0.3">
      <c r="B386" s="55"/>
      <c r="C386" s="75">
        <v>381</v>
      </c>
      <c r="D386" s="128">
        <f t="shared" ref="D386:H386" si="30">D21</f>
        <v>21</v>
      </c>
      <c r="E386" s="128">
        <f t="shared" si="30"/>
        <v>7</v>
      </c>
      <c r="F386" s="128">
        <f t="shared" si="30"/>
        <v>0</v>
      </c>
      <c r="G386" s="128">
        <f t="shared" si="2"/>
        <v>4.2279825444773014</v>
      </c>
      <c r="H386" s="128">
        <f t="shared" si="30"/>
        <v>1.1555650692802824</v>
      </c>
      <c r="I386" s="128">
        <f t="shared" ref="I386" si="31">I21</f>
        <v>0.92386977531693359</v>
      </c>
      <c r="J386" s="56"/>
    </row>
    <row r="387" spans="2:10" x14ac:dyDescent="0.3">
      <c r="B387" s="55"/>
      <c r="C387" s="75">
        <v>382</v>
      </c>
      <c r="D387" s="128">
        <f t="shared" ref="D387:H387" si="32">D22</f>
        <v>20</v>
      </c>
      <c r="E387" s="128">
        <f t="shared" si="32"/>
        <v>7.2</v>
      </c>
      <c r="F387" s="128">
        <f t="shared" si="32"/>
        <v>8.8000000000000007</v>
      </c>
      <c r="G387" s="128">
        <f t="shared" si="2"/>
        <v>4.1924497094749062</v>
      </c>
      <c r="H387" s="128">
        <f t="shared" si="32"/>
        <v>1.5449266705292974</v>
      </c>
      <c r="I387" s="128">
        <f t="shared" ref="I387" si="33">I22</f>
        <v>0.9294296188990443</v>
      </c>
      <c r="J387" s="56"/>
    </row>
    <row r="388" spans="2:10" x14ac:dyDescent="0.3">
      <c r="B388" s="55"/>
      <c r="C388" s="75">
        <v>383</v>
      </c>
      <c r="D388" s="128">
        <f t="shared" ref="D388:H403" si="34">D23</f>
        <v>15.2</v>
      </c>
      <c r="E388" s="128">
        <f t="shared" si="34"/>
        <v>8.5</v>
      </c>
      <c r="F388" s="128">
        <f t="shared" si="34"/>
        <v>2.5</v>
      </c>
      <c r="G388" s="128">
        <f t="shared" si="34"/>
        <v>4.0384329999013451</v>
      </c>
      <c r="H388" s="128">
        <f t="shared" si="34"/>
        <v>1.3293722147809401</v>
      </c>
      <c r="I388" s="128">
        <f t="shared" ref="I388" si="35">I23</f>
        <v>0.93132490658292566</v>
      </c>
      <c r="J388" s="56"/>
    </row>
    <row r="389" spans="2:10" x14ac:dyDescent="0.3">
      <c r="B389" s="55"/>
      <c r="C389" s="75">
        <v>384</v>
      </c>
      <c r="D389" s="128">
        <f t="shared" ref="D389:H389" si="36">D24</f>
        <v>21.2</v>
      </c>
      <c r="E389" s="128">
        <f t="shared" si="36"/>
        <v>4.5</v>
      </c>
      <c r="F389" s="128">
        <f t="shared" si="36"/>
        <v>7.9</v>
      </c>
      <c r="G389" s="128">
        <f t="shared" si="34"/>
        <v>4.1256021281787127</v>
      </c>
      <c r="H389" s="128">
        <f t="shared" si="36"/>
        <v>1.6131532015776715</v>
      </c>
      <c r="I389" s="128">
        <f t="shared" ref="I389" si="37">I24</f>
        <v>0.9368486446936386</v>
      </c>
      <c r="J389" s="56"/>
    </row>
    <row r="390" spans="2:10" x14ac:dyDescent="0.3">
      <c r="B390" s="55"/>
      <c r="C390" s="75">
        <v>385</v>
      </c>
      <c r="D390" s="128">
        <f t="shared" ref="D390:H390" si="38">D25</f>
        <v>18</v>
      </c>
      <c r="E390" s="128">
        <f t="shared" si="38"/>
        <v>6.5</v>
      </c>
      <c r="F390" s="128">
        <f t="shared" si="38"/>
        <v>5</v>
      </c>
      <c r="G390" s="128">
        <f t="shared" si="34"/>
        <v>4.0723477433954116</v>
      </c>
      <c r="H390" s="128">
        <f t="shared" si="38"/>
        <v>1.5184124805995169</v>
      </c>
      <c r="I390" s="128">
        <f t="shared" ref="I390" si="39">I25</f>
        <v>0.94068375861574172</v>
      </c>
      <c r="J390" s="56"/>
    </row>
    <row r="391" spans="2:10" x14ac:dyDescent="0.3">
      <c r="B391" s="55"/>
      <c r="C391" s="75">
        <v>386</v>
      </c>
      <c r="D391" s="128">
        <f t="shared" ref="D391:H391" si="40">D26</f>
        <v>21</v>
      </c>
      <c r="E391" s="128">
        <f t="shared" si="40"/>
        <v>8</v>
      </c>
      <c r="F391" s="128">
        <f t="shared" si="40"/>
        <v>6.2</v>
      </c>
      <c r="G391" s="128">
        <f t="shared" si="34"/>
        <v>4.2689377830628112</v>
      </c>
      <c r="H391" s="128">
        <f t="shared" si="40"/>
        <v>1.5696137436765665</v>
      </c>
      <c r="I391" s="128">
        <f t="shared" ref="I391" si="41">I26</f>
        <v>0.9452542866849678</v>
      </c>
      <c r="J391" s="56"/>
    </row>
    <row r="392" spans="2:10" x14ac:dyDescent="0.3">
      <c r="B392" s="55"/>
      <c r="C392" s="75">
        <v>387</v>
      </c>
      <c r="D392" s="128">
        <f t="shared" ref="D392:H392" si="42">D27</f>
        <v>19.2</v>
      </c>
      <c r="E392" s="128">
        <f t="shared" si="42"/>
        <v>7.5</v>
      </c>
      <c r="F392" s="128">
        <f t="shared" si="42"/>
        <v>0.1</v>
      </c>
      <c r="G392" s="128">
        <f t="shared" si="34"/>
        <v>4.1672913739368092</v>
      </c>
      <c r="H392" s="128">
        <f t="shared" si="42"/>
        <v>1.4291947825224085</v>
      </c>
      <c r="I392" s="128">
        <f t="shared" ref="I392" si="43">I27</f>
        <v>0.94785144308436564</v>
      </c>
      <c r="J392" s="56"/>
    </row>
    <row r="393" spans="2:10" x14ac:dyDescent="0.3">
      <c r="B393" s="55"/>
      <c r="C393" s="75">
        <v>388</v>
      </c>
      <c r="D393" s="128">
        <f t="shared" ref="D393:H393" si="44">D28</f>
        <v>17.7</v>
      </c>
      <c r="E393" s="128">
        <f t="shared" si="44"/>
        <v>7.6</v>
      </c>
      <c r="F393" s="128">
        <f t="shared" si="44"/>
        <v>19.7</v>
      </c>
      <c r="G393" s="128">
        <f t="shared" si="34"/>
        <v>4.1050494521891485</v>
      </c>
      <c r="H393" s="128">
        <f t="shared" si="44"/>
        <v>3.8448020243048981</v>
      </c>
      <c r="I393" s="128">
        <f t="shared" ref="I393" si="45">I28</f>
        <v>2.9003443044225752</v>
      </c>
      <c r="J393" s="56"/>
    </row>
    <row r="394" spans="2:10" x14ac:dyDescent="0.3">
      <c r="B394" s="55"/>
      <c r="C394" s="75">
        <v>389</v>
      </c>
      <c r="D394" s="128">
        <f t="shared" ref="D394:H394" si="46">D29</f>
        <v>16.399999999999999</v>
      </c>
      <c r="E394" s="128">
        <f t="shared" si="46"/>
        <v>6.7</v>
      </c>
      <c r="F394" s="128">
        <f t="shared" si="46"/>
        <v>2.4</v>
      </c>
      <c r="G394" s="128">
        <f t="shared" si="34"/>
        <v>4.0076562048115338</v>
      </c>
      <c r="H394" s="128">
        <f t="shared" si="46"/>
        <v>1.6175923816307491</v>
      </c>
      <c r="I394" s="128">
        <f t="shared" ref="I394" si="47">I29</f>
        <v>0.96642155793051931</v>
      </c>
      <c r="J394" s="56"/>
    </row>
    <row r="395" spans="2:10" x14ac:dyDescent="0.3">
      <c r="B395" s="55"/>
      <c r="C395" s="75">
        <v>390</v>
      </c>
      <c r="D395" s="128">
        <f t="shared" ref="D395:H395" si="48">D30</f>
        <v>21.1</v>
      </c>
      <c r="E395" s="128">
        <f t="shared" si="48"/>
        <v>6</v>
      </c>
      <c r="F395" s="128">
        <f t="shared" si="48"/>
        <v>0</v>
      </c>
      <c r="G395" s="128">
        <f t="shared" si="34"/>
        <v>4.1818546327275437</v>
      </c>
      <c r="H395" s="128">
        <f t="shared" si="48"/>
        <v>1.5048036971785259</v>
      </c>
      <c r="I395" s="128">
        <f t="shared" ref="I395" si="49">I30</f>
        <v>0.96920014808726296</v>
      </c>
      <c r="J395" s="56"/>
    </row>
    <row r="396" spans="2:10" x14ac:dyDescent="0.3">
      <c r="B396" s="55"/>
      <c r="C396" s="75">
        <v>391</v>
      </c>
      <c r="D396" s="128">
        <f t="shared" ref="D396:H396" si="50">D31</f>
        <v>21.8</v>
      </c>
      <c r="E396" s="128">
        <f t="shared" si="50"/>
        <v>5.4</v>
      </c>
      <c r="F396" s="128">
        <f t="shared" si="50"/>
        <v>4</v>
      </c>
      <c r="G396" s="128">
        <f t="shared" si="34"/>
        <v>4.1850414096435946</v>
      </c>
      <c r="H396" s="128">
        <f t="shared" si="50"/>
        <v>1.5319344256860985</v>
      </c>
      <c r="I396" s="128">
        <f t="shared" ref="I396" si="51">I31</f>
        <v>0.97217805225851139</v>
      </c>
      <c r="J396" s="56"/>
    </row>
    <row r="397" spans="2:10" x14ac:dyDescent="0.3">
      <c r="B397" s="55"/>
      <c r="C397" s="75">
        <v>392</v>
      </c>
      <c r="D397" s="128">
        <f t="shared" ref="D397:H397" si="52">D32</f>
        <v>23.3</v>
      </c>
      <c r="E397" s="128">
        <f t="shared" si="52"/>
        <v>5</v>
      </c>
      <c r="F397" s="128">
        <f t="shared" si="52"/>
        <v>0.1</v>
      </c>
      <c r="G397" s="128">
        <f t="shared" si="34"/>
        <v>4.2319021614287982</v>
      </c>
      <c r="H397" s="128">
        <f t="shared" si="52"/>
        <v>1.424381885699505</v>
      </c>
      <c r="I397" s="128">
        <f t="shared" ref="I397" si="53">I32</f>
        <v>0.97412645915117291</v>
      </c>
      <c r="J397" s="56"/>
    </row>
    <row r="398" spans="2:10" x14ac:dyDescent="0.3">
      <c r="B398" s="55"/>
      <c r="C398" s="75">
        <v>393</v>
      </c>
      <c r="D398" s="128">
        <f t="shared" ref="D398:H398" si="54">D33</f>
        <v>22.7</v>
      </c>
      <c r="E398" s="128">
        <f t="shared" si="54"/>
        <v>4.8</v>
      </c>
      <c r="F398" s="128">
        <f t="shared" si="54"/>
        <v>0</v>
      </c>
      <c r="G398" s="128">
        <f t="shared" si="34"/>
        <v>4.1954472492409884</v>
      </c>
      <c r="H398" s="128">
        <f t="shared" si="54"/>
        <v>1.3175786744990317</v>
      </c>
      <c r="I398" s="128">
        <f t="shared" ref="I398" si="55">I33</f>
        <v>0.97511677178961997</v>
      </c>
      <c r="J398" s="56"/>
    </row>
    <row r="399" spans="2:10" x14ac:dyDescent="0.3">
      <c r="B399" s="55"/>
      <c r="C399" s="75">
        <v>394</v>
      </c>
      <c r="D399" s="128">
        <f t="shared" ref="D399:H399" si="56">D34</f>
        <v>18</v>
      </c>
      <c r="E399" s="128">
        <f t="shared" si="56"/>
        <v>5.0999999999999996</v>
      </c>
      <c r="F399" s="128">
        <f t="shared" si="56"/>
        <v>1.7</v>
      </c>
      <c r="G399" s="128">
        <f t="shared" si="34"/>
        <v>4.0013580340177297</v>
      </c>
      <c r="H399" s="128">
        <f t="shared" si="56"/>
        <v>1.2754658649863604</v>
      </c>
      <c r="I399" s="128">
        <f t="shared" ref="I399" si="57">I34</f>
        <v>0.97570962148594531</v>
      </c>
      <c r="J399" s="56"/>
    </row>
    <row r="400" spans="2:10" x14ac:dyDescent="0.3">
      <c r="B400" s="55"/>
      <c r="C400" s="75">
        <v>395</v>
      </c>
      <c r="D400" s="128">
        <f t="shared" ref="D400:H400" si="58">D35</f>
        <v>22.1</v>
      </c>
      <c r="E400" s="128">
        <f t="shared" si="58"/>
        <v>5</v>
      </c>
      <c r="F400" s="128">
        <f t="shared" si="58"/>
        <v>5.2</v>
      </c>
      <c r="G400" s="128">
        <f t="shared" si="34"/>
        <v>4.1747293687283618</v>
      </c>
      <c r="H400" s="128">
        <f t="shared" si="58"/>
        <v>1.3562422040366251</v>
      </c>
      <c r="I400" s="128">
        <f t="shared" ref="I400" si="59">I35</f>
        <v>0.97728961166030259</v>
      </c>
      <c r="J400" s="56"/>
    </row>
    <row r="401" spans="2:10" x14ac:dyDescent="0.3">
      <c r="B401" s="55"/>
      <c r="C401" s="75">
        <v>396</v>
      </c>
      <c r="D401" s="128">
        <f t="shared" ref="D401:H401" si="60">D36</f>
        <v>21.2</v>
      </c>
      <c r="E401" s="128">
        <f t="shared" si="60"/>
        <v>5</v>
      </c>
      <c r="F401" s="128">
        <f t="shared" si="60"/>
        <v>3.1</v>
      </c>
      <c r="G401" s="128">
        <f t="shared" si="34"/>
        <v>4.1335788389030661</v>
      </c>
      <c r="H401" s="128">
        <f t="shared" si="60"/>
        <v>1.3527754041930637</v>
      </c>
      <c r="I401" s="128">
        <f t="shared" ref="I401" si="61">I36</f>
        <v>0.97843217465731191</v>
      </c>
      <c r="J401" s="56"/>
    </row>
    <row r="402" spans="2:10" x14ac:dyDescent="0.3">
      <c r="B402" s="55"/>
      <c r="C402" s="75">
        <v>397</v>
      </c>
      <c r="D402" s="128">
        <f t="shared" ref="D402:H402" si="62">D37</f>
        <v>21</v>
      </c>
      <c r="E402" s="128">
        <f t="shared" si="62"/>
        <v>6.9</v>
      </c>
      <c r="F402" s="128">
        <f t="shared" si="62"/>
        <v>1.4</v>
      </c>
      <c r="G402" s="128">
        <f t="shared" si="34"/>
        <v>4.2059531775899277</v>
      </c>
      <c r="H402" s="128">
        <f t="shared" si="62"/>
        <v>1.2954507144270362</v>
      </c>
      <c r="I402" s="128">
        <f t="shared" ref="I402" si="63">I37</f>
        <v>0.97904930894569686</v>
      </c>
      <c r="J402" s="56"/>
    </row>
    <row r="403" spans="2:10" x14ac:dyDescent="0.3">
      <c r="B403" s="55"/>
      <c r="C403" s="75">
        <v>398</v>
      </c>
      <c r="D403" s="128">
        <f t="shared" ref="D403:H403" si="64">D38</f>
        <v>20.8</v>
      </c>
      <c r="E403" s="128">
        <f t="shared" si="64"/>
        <v>9.4</v>
      </c>
      <c r="F403" s="128">
        <f t="shared" si="64"/>
        <v>2.2000000000000002</v>
      </c>
      <c r="G403" s="128">
        <f t="shared" si="34"/>
        <v>4.3043925773146423</v>
      </c>
      <c r="H403" s="128">
        <f t="shared" si="64"/>
        <v>1.2655579471481655</v>
      </c>
      <c r="I403" s="128">
        <f t="shared" ref="I403" si="65">I38</f>
        <v>0.97938005489074698</v>
      </c>
      <c r="J403" s="56"/>
    </row>
    <row r="404" spans="2:10" x14ac:dyDescent="0.3">
      <c r="B404" s="55"/>
      <c r="C404" s="75">
        <v>399</v>
      </c>
      <c r="D404" s="128">
        <f t="shared" ref="D404:H419" si="66">D39</f>
        <v>21.2</v>
      </c>
      <c r="E404" s="128">
        <f t="shared" si="66"/>
        <v>10.4</v>
      </c>
      <c r="F404" s="128">
        <f t="shared" si="66"/>
        <v>0</v>
      </c>
      <c r="G404" s="128">
        <f t="shared" si="66"/>
        <v>4.3633341673635631</v>
      </c>
      <c r="H404" s="128">
        <f t="shared" si="66"/>
        <v>1.1606371170349079</v>
      </c>
      <c r="I404" s="128">
        <f t="shared" ref="I404" si="67">I39</f>
        <v>0.97879863202458151</v>
      </c>
      <c r="J404" s="56"/>
    </row>
    <row r="405" spans="2:10" x14ac:dyDescent="0.3">
      <c r="B405" s="55"/>
      <c r="C405" s="75">
        <v>400</v>
      </c>
      <c r="D405" s="128">
        <f t="shared" ref="D405:H405" si="68">D40</f>
        <v>21.5</v>
      </c>
      <c r="E405" s="128">
        <f t="shared" si="68"/>
        <v>7</v>
      </c>
      <c r="F405" s="128">
        <f t="shared" si="68"/>
        <v>3.3</v>
      </c>
      <c r="G405" s="128">
        <f t="shared" si="66"/>
        <v>4.2253860609014895</v>
      </c>
      <c r="H405" s="128">
        <f t="shared" si="68"/>
        <v>1.1739087389155642</v>
      </c>
      <c r="I405" s="128">
        <f t="shared" ref="I405" si="69">I40</f>
        <v>0.97831425306794406</v>
      </c>
      <c r="J405" s="56"/>
    </row>
    <row r="406" spans="2:10" x14ac:dyDescent="0.3">
      <c r="B406" s="55"/>
      <c r="C406" s="75">
        <v>401</v>
      </c>
      <c r="D406" s="128">
        <f t="shared" ref="D406:H406" si="70">D41</f>
        <v>23.5</v>
      </c>
      <c r="E406" s="128">
        <f t="shared" si="70"/>
        <v>8.9</v>
      </c>
      <c r="F406" s="128">
        <f t="shared" si="70"/>
        <v>0</v>
      </c>
      <c r="G406" s="128">
        <f t="shared" si="66"/>
        <v>4.393186570847301</v>
      </c>
      <c r="H406" s="128">
        <f t="shared" si="70"/>
        <v>1.0713822106249293</v>
      </c>
      <c r="I406" s="128">
        <f t="shared" ref="I406" si="71">I41</f>
        <v>0.97695186084766872</v>
      </c>
      <c r="J406" s="56"/>
    </row>
    <row r="407" spans="2:10" x14ac:dyDescent="0.3">
      <c r="B407" s="55"/>
      <c r="C407" s="75">
        <v>402</v>
      </c>
      <c r="D407" s="128">
        <f t="shared" ref="D407:H407" si="72">D42</f>
        <v>24.5</v>
      </c>
      <c r="E407" s="128">
        <f t="shared" si="72"/>
        <v>9.4</v>
      </c>
      <c r="F407" s="128">
        <f t="shared" si="72"/>
        <v>0</v>
      </c>
      <c r="G407" s="128">
        <f t="shared" si="66"/>
        <v>4.4560010593164847</v>
      </c>
      <c r="H407" s="128">
        <f t="shared" si="72"/>
        <v>0.97117967790813964</v>
      </c>
      <c r="I407" s="128">
        <f t="shared" ref="I407" si="73">I42</f>
        <v>0.97474491431754573</v>
      </c>
      <c r="J407" s="56"/>
    </row>
    <row r="408" spans="2:10" x14ac:dyDescent="0.3">
      <c r="B408" s="55"/>
      <c r="C408" s="75">
        <v>403</v>
      </c>
      <c r="D408" s="128">
        <f t="shared" ref="D408:H408" si="74">D43</f>
        <v>25</v>
      </c>
      <c r="E408" s="128">
        <f t="shared" si="74"/>
        <v>6.7</v>
      </c>
      <c r="F408" s="128">
        <f t="shared" si="74"/>
        <v>13.5</v>
      </c>
      <c r="G408" s="128">
        <f t="shared" si="66"/>
        <v>4.3567261244651299</v>
      </c>
      <c r="H408" s="128">
        <f t="shared" si="74"/>
        <v>2.1270987011681908</v>
      </c>
      <c r="I408" s="128">
        <f t="shared" ref="I408" si="75">I43</f>
        <v>0.9863353621729527</v>
      </c>
      <c r="J408" s="56"/>
    </row>
    <row r="409" spans="2:10" x14ac:dyDescent="0.3">
      <c r="B409" s="55"/>
      <c r="C409" s="75">
        <v>404</v>
      </c>
      <c r="D409" s="128">
        <f t="shared" ref="D409:H409" si="76">D44</f>
        <v>24.5</v>
      </c>
      <c r="E409" s="128">
        <f t="shared" si="76"/>
        <v>8.1999999999999993</v>
      </c>
      <c r="F409" s="128">
        <f t="shared" si="76"/>
        <v>0</v>
      </c>
      <c r="G409" s="128">
        <f t="shared" si="66"/>
        <v>4.3972076486801637</v>
      </c>
      <c r="H409" s="128">
        <f t="shared" si="76"/>
        <v>1.2004187285257604</v>
      </c>
      <c r="I409" s="128">
        <f t="shared" ref="I409" si="77">I44</f>
        <v>0.985730905268144</v>
      </c>
      <c r="J409" s="56"/>
    </row>
    <row r="410" spans="2:10" x14ac:dyDescent="0.3">
      <c r="B410" s="55"/>
      <c r="C410" s="75">
        <v>405</v>
      </c>
      <c r="D410" s="128">
        <f t="shared" ref="D410:H410" si="78">D45</f>
        <v>18.8</v>
      </c>
      <c r="E410" s="128">
        <f t="shared" si="78"/>
        <v>8.1</v>
      </c>
      <c r="F410" s="128">
        <f t="shared" si="78"/>
        <v>2</v>
      </c>
      <c r="G410" s="128">
        <f t="shared" si="66"/>
        <v>4.1410871204609103</v>
      </c>
      <c r="H410" s="128">
        <f t="shared" si="78"/>
        <v>1.1689217641251128</v>
      </c>
      <c r="I410" s="128">
        <f t="shared" ref="I410" si="79">I45</f>
        <v>0.98485668224762546</v>
      </c>
      <c r="J410" s="56"/>
    </row>
    <row r="411" spans="2:10" x14ac:dyDescent="0.3">
      <c r="B411" s="55"/>
      <c r="C411" s="75">
        <v>406</v>
      </c>
      <c r="D411" s="128">
        <f t="shared" ref="D411:H411" si="80">D46</f>
        <v>19</v>
      </c>
      <c r="E411" s="128">
        <f t="shared" si="80"/>
        <v>9.8000000000000007</v>
      </c>
      <c r="F411" s="128">
        <f t="shared" si="80"/>
        <v>21.8</v>
      </c>
      <c r="G411" s="128">
        <f t="shared" si="66"/>
        <v>4.2202812690334657</v>
      </c>
      <c r="H411" s="128">
        <f t="shared" si="80"/>
        <v>4.4032537348740508</v>
      </c>
      <c r="I411" s="128">
        <f t="shared" ref="I411" si="81">I46</f>
        <v>3.6446997562800254</v>
      </c>
      <c r="J411" s="56"/>
    </row>
    <row r="412" spans="2:10" x14ac:dyDescent="0.3">
      <c r="B412" s="55"/>
      <c r="C412" s="75">
        <v>407</v>
      </c>
      <c r="D412" s="128">
        <f t="shared" ref="D412:H412" si="82">D47</f>
        <v>19.2</v>
      </c>
      <c r="E412" s="128">
        <f t="shared" si="82"/>
        <v>6.5</v>
      </c>
      <c r="F412" s="128">
        <f t="shared" si="82"/>
        <v>0</v>
      </c>
      <c r="G412" s="128">
        <f t="shared" si="66"/>
        <v>4.0818938288782691</v>
      </c>
      <c r="H412" s="128">
        <f t="shared" si="82"/>
        <v>1.4997265502264259</v>
      </c>
      <c r="I412" s="128">
        <f t="shared" ref="I412" si="83">I47</f>
        <v>1.0010754661941275</v>
      </c>
      <c r="J412" s="56"/>
    </row>
    <row r="413" spans="2:10" x14ac:dyDescent="0.3">
      <c r="B413" s="55"/>
      <c r="C413" s="75">
        <v>408</v>
      </c>
      <c r="D413" s="128">
        <f t="shared" ref="D413:H413" si="84">D48</f>
        <v>21.3</v>
      </c>
      <c r="E413" s="128">
        <f t="shared" si="84"/>
        <v>8.6</v>
      </c>
      <c r="F413" s="128">
        <f t="shared" si="84"/>
        <v>1.9</v>
      </c>
      <c r="G413" s="128">
        <f t="shared" si="66"/>
        <v>4.2604930284429274</v>
      </c>
      <c r="H413" s="128">
        <f t="shared" si="84"/>
        <v>1.4533256023375341</v>
      </c>
      <c r="I413" s="128">
        <f t="shared" ref="I413" si="85">I48</f>
        <v>1.0026552322127062</v>
      </c>
      <c r="J413" s="56"/>
    </row>
    <row r="414" spans="2:10" x14ac:dyDescent="0.3">
      <c r="B414" s="55"/>
      <c r="C414" s="75">
        <v>409</v>
      </c>
      <c r="D414" s="128">
        <f t="shared" ref="D414:H414" si="86">D49</f>
        <v>21.2</v>
      </c>
      <c r="E414" s="128">
        <f t="shared" si="86"/>
        <v>10.4</v>
      </c>
      <c r="F414" s="128">
        <f t="shared" si="86"/>
        <v>0.8</v>
      </c>
      <c r="G414" s="128">
        <f t="shared" si="66"/>
        <v>4.3302356442999077</v>
      </c>
      <c r="H414" s="128">
        <f t="shared" si="86"/>
        <v>1.3697479345123544</v>
      </c>
      <c r="I414" s="128">
        <f t="shared" ref="I414" si="87">I49</f>
        <v>1.003476629582901</v>
      </c>
      <c r="J414" s="56"/>
    </row>
    <row r="415" spans="2:10" x14ac:dyDescent="0.3">
      <c r="B415" s="55"/>
      <c r="C415" s="75">
        <v>410</v>
      </c>
      <c r="D415" s="128">
        <f t="shared" ref="D415:H415" si="88">D50</f>
        <v>19.8</v>
      </c>
      <c r="E415" s="128">
        <f t="shared" si="88"/>
        <v>10</v>
      </c>
      <c r="F415" s="128">
        <f t="shared" si="88"/>
        <v>0</v>
      </c>
      <c r="G415" s="128">
        <f t="shared" si="66"/>
        <v>4.2476590321774239</v>
      </c>
      <c r="H415" s="128">
        <f t="shared" si="88"/>
        <v>1.2630436644665124</v>
      </c>
      <c r="I415" s="128">
        <f t="shared" ref="I415" si="89">I50</f>
        <v>1.0033584525755335</v>
      </c>
      <c r="J415" s="56"/>
    </row>
    <row r="416" spans="2:10" x14ac:dyDescent="0.3">
      <c r="B416" s="55"/>
      <c r="C416" s="75">
        <v>411</v>
      </c>
      <c r="D416" s="128">
        <f t="shared" ref="D416:H416" si="90">D51</f>
        <v>20.5</v>
      </c>
      <c r="E416" s="128">
        <f t="shared" si="90"/>
        <v>10</v>
      </c>
      <c r="F416" s="128">
        <f t="shared" si="90"/>
        <v>1.7</v>
      </c>
      <c r="G416" s="128">
        <f t="shared" si="66"/>
        <v>4.2734430165429407</v>
      </c>
      <c r="H416" s="128">
        <f t="shared" si="90"/>
        <v>1.2173372095634136</v>
      </c>
      <c r="I416" s="128">
        <f t="shared" ref="I416" si="91">I51</f>
        <v>1.0028288469022764</v>
      </c>
      <c r="J416" s="56"/>
    </row>
    <row r="417" spans="2:10" x14ac:dyDescent="0.3">
      <c r="B417" s="55"/>
      <c r="C417" s="75">
        <v>412</v>
      </c>
      <c r="D417" s="128">
        <f t="shared" ref="D417:H417" si="92">D52</f>
        <v>20.7</v>
      </c>
      <c r="E417" s="128">
        <f t="shared" si="92"/>
        <v>9.1</v>
      </c>
      <c r="F417" s="128">
        <f t="shared" si="92"/>
        <v>18.100000000000001</v>
      </c>
      <c r="G417" s="128">
        <f t="shared" si="66"/>
        <v>4.2382954509027808</v>
      </c>
      <c r="H417" s="128">
        <f t="shared" si="92"/>
        <v>3.3952154230607219</v>
      </c>
      <c r="I417" s="128">
        <f t="shared" ref="I417" si="93">I52</f>
        <v>2.3314911773290614</v>
      </c>
      <c r="J417" s="56"/>
    </row>
    <row r="418" spans="2:10" x14ac:dyDescent="0.3">
      <c r="B418" s="55"/>
      <c r="C418" s="75">
        <v>413</v>
      </c>
      <c r="D418" s="128">
        <f t="shared" ref="D418:H418" si="94">D53</f>
        <v>21.8</v>
      </c>
      <c r="E418" s="128">
        <f t="shared" si="94"/>
        <v>8.1</v>
      </c>
      <c r="F418" s="128">
        <f t="shared" si="94"/>
        <v>1.4</v>
      </c>
      <c r="G418" s="128">
        <f t="shared" si="66"/>
        <v>4.2376000245887431</v>
      </c>
      <c r="H418" s="128">
        <f t="shared" si="94"/>
        <v>1.5414560032866587</v>
      </c>
      <c r="I418" s="128">
        <f t="shared" ref="I418" si="95">I53</f>
        <v>1.0187370675949043</v>
      </c>
      <c r="J418" s="56"/>
    </row>
    <row r="419" spans="2:10" x14ac:dyDescent="0.3">
      <c r="B419" s="55"/>
      <c r="C419" s="75">
        <v>414</v>
      </c>
      <c r="D419" s="128">
        <f t="shared" ref="D419:H419" si="96">D54</f>
        <v>23.8</v>
      </c>
      <c r="E419" s="128">
        <f t="shared" si="96"/>
        <v>8</v>
      </c>
      <c r="F419" s="128">
        <f t="shared" si="96"/>
        <v>12.5</v>
      </c>
      <c r="G419" s="128">
        <f t="shared" si="66"/>
        <v>4.3145360235048571</v>
      </c>
      <c r="H419" s="128">
        <f t="shared" si="96"/>
        <v>2.3116266113290607</v>
      </c>
      <c r="I419" s="128">
        <f t="shared" ref="I419" si="97">I54</f>
        <v>1.0307948620481349</v>
      </c>
      <c r="J419" s="56"/>
    </row>
    <row r="420" spans="2:10" x14ac:dyDescent="0.3">
      <c r="B420" s="55"/>
      <c r="C420" s="75">
        <v>415</v>
      </c>
      <c r="D420" s="128">
        <f t="shared" ref="D420:H435" si="98">D55</f>
        <v>21.7</v>
      </c>
      <c r="E420" s="128">
        <f t="shared" si="98"/>
        <v>7.5</v>
      </c>
      <c r="F420" s="128">
        <f t="shared" si="98"/>
        <v>0</v>
      </c>
      <c r="G420" s="128">
        <f t="shared" si="98"/>
        <v>4.1966262546892441</v>
      </c>
      <c r="H420" s="128">
        <f t="shared" si="98"/>
        <v>1.5438254277009555</v>
      </c>
      <c r="I420" s="128">
        <f t="shared" ref="I420" si="99">I55</f>
        <v>1.0325484460238321</v>
      </c>
      <c r="J420" s="56"/>
    </row>
    <row r="421" spans="2:10" x14ac:dyDescent="0.3">
      <c r="B421" s="55"/>
      <c r="C421" s="75">
        <v>416</v>
      </c>
      <c r="D421" s="128">
        <f t="shared" ref="D421:H421" si="100">D56</f>
        <v>20</v>
      </c>
      <c r="E421" s="128">
        <f t="shared" si="100"/>
        <v>6</v>
      </c>
      <c r="F421" s="128">
        <f t="shared" si="100"/>
        <v>24</v>
      </c>
      <c r="G421" s="128">
        <f t="shared" si="98"/>
        <v>4.053095419367355</v>
      </c>
      <c r="H421" s="128">
        <f t="shared" si="100"/>
        <v>5.268308813292637</v>
      </c>
      <c r="I421" s="128">
        <f t="shared" ref="I421" si="101">I56</f>
        <v>4.7149072951742967</v>
      </c>
      <c r="J421" s="56"/>
    </row>
    <row r="422" spans="2:10" x14ac:dyDescent="0.3">
      <c r="B422" s="55"/>
      <c r="C422" s="75">
        <v>417</v>
      </c>
      <c r="D422" s="128">
        <f t="shared" ref="D422:H422" si="102">D57</f>
        <v>17.399999999999999</v>
      </c>
      <c r="E422" s="128">
        <f t="shared" si="102"/>
        <v>5</v>
      </c>
      <c r="F422" s="128">
        <f t="shared" si="102"/>
        <v>12.1</v>
      </c>
      <c r="G422" s="128">
        <f t="shared" si="98"/>
        <v>3.8925484945491626</v>
      </c>
      <c r="H422" s="128">
        <f t="shared" si="102"/>
        <v>2.4614053137426222</v>
      </c>
      <c r="I422" s="128">
        <f t="shared" ref="I422" si="103">I57</f>
        <v>1.058524051846675</v>
      </c>
      <c r="J422" s="56"/>
    </row>
    <row r="423" spans="2:10" x14ac:dyDescent="0.3">
      <c r="B423" s="55"/>
      <c r="C423" s="75">
        <v>418</v>
      </c>
      <c r="D423" s="128">
        <f t="shared" ref="D423:H423" si="104">D58</f>
        <v>16.399999999999999</v>
      </c>
      <c r="E423" s="128">
        <f t="shared" si="104"/>
        <v>5</v>
      </c>
      <c r="F423" s="128">
        <f t="shared" si="104"/>
        <v>6.8</v>
      </c>
      <c r="G423" s="128">
        <f t="shared" si="98"/>
        <v>3.843786837323941</v>
      </c>
      <c r="H423" s="128">
        <f t="shared" si="104"/>
        <v>1.956252497450039</v>
      </c>
      <c r="I423" s="128">
        <f t="shared" ref="I423" si="105">I58</f>
        <v>1.0640894235756075</v>
      </c>
      <c r="J423" s="56"/>
    </row>
    <row r="424" spans="2:10" x14ac:dyDescent="0.3">
      <c r="B424" s="55"/>
      <c r="C424" s="75">
        <v>419</v>
      </c>
      <c r="D424" s="128">
        <f t="shared" ref="D424:H424" si="106">D59</f>
        <v>20.5</v>
      </c>
      <c r="E424" s="128">
        <f t="shared" si="106"/>
        <v>8</v>
      </c>
      <c r="F424" s="128">
        <f t="shared" si="106"/>
        <v>27.7</v>
      </c>
      <c r="G424" s="128">
        <f t="shared" si="98"/>
        <v>4.1422729533223448</v>
      </c>
      <c r="H424" s="128">
        <f t="shared" si="106"/>
        <v>6.8407540069502977</v>
      </c>
      <c r="I424" s="128">
        <f t="shared" ref="I424" si="107">I59</f>
        <v>6.6289806653156962</v>
      </c>
      <c r="J424" s="56"/>
    </row>
    <row r="425" spans="2:10" x14ac:dyDescent="0.3">
      <c r="B425" s="55"/>
      <c r="C425" s="75">
        <v>420</v>
      </c>
      <c r="D425" s="128">
        <f t="shared" ref="D425:H425" si="108">D60</f>
        <v>21.5</v>
      </c>
      <c r="E425" s="128">
        <f t="shared" si="108"/>
        <v>7.5</v>
      </c>
      <c r="F425" s="128">
        <f t="shared" si="108"/>
        <v>9</v>
      </c>
      <c r="G425" s="128">
        <f t="shared" si="98"/>
        <v>4.1570452752490601</v>
      </c>
      <c r="H425" s="128">
        <f t="shared" si="108"/>
        <v>2.3428761560723417</v>
      </c>
      <c r="I425" s="128">
        <f t="shared" ref="I425" si="109">I60</f>
        <v>1.0863569810901652</v>
      </c>
      <c r="J425" s="56"/>
    </row>
    <row r="426" spans="2:10" x14ac:dyDescent="0.3">
      <c r="B426" s="55"/>
      <c r="C426" s="75">
        <v>421</v>
      </c>
      <c r="D426" s="128">
        <f t="shared" ref="D426:H426" si="110">D61</f>
        <v>19.8</v>
      </c>
      <c r="E426" s="128">
        <f t="shared" si="110"/>
        <v>8.5</v>
      </c>
      <c r="F426" s="128">
        <f t="shared" si="110"/>
        <v>0.5</v>
      </c>
      <c r="G426" s="128">
        <f t="shared" si="98"/>
        <v>4.120129352234958</v>
      </c>
      <c r="H426" s="128">
        <f t="shared" si="110"/>
        <v>2.0279643365142075</v>
      </c>
      <c r="I426" s="128">
        <f t="shared" ref="I426" si="111">I61</f>
        <v>1.0910027378169305</v>
      </c>
      <c r="J426" s="56"/>
    </row>
    <row r="427" spans="2:10" x14ac:dyDescent="0.3">
      <c r="B427" s="55"/>
      <c r="C427" s="75">
        <v>422</v>
      </c>
      <c r="D427" s="128">
        <f t="shared" ref="D427:H427" si="112">D62</f>
        <v>21.2</v>
      </c>
      <c r="E427" s="128">
        <f t="shared" si="112"/>
        <v>9.5</v>
      </c>
      <c r="F427" s="128">
        <f t="shared" si="112"/>
        <v>0</v>
      </c>
      <c r="G427" s="128">
        <f t="shared" si="98"/>
        <v>4.2156187109084078</v>
      </c>
      <c r="H427" s="128">
        <f t="shared" si="112"/>
        <v>1.9122849593360747</v>
      </c>
      <c r="I427" s="128">
        <f t="shared" ref="I427" si="113">I62</f>
        <v>1.0945781523867031</v>
      </c>
      <c r="J427" s="56"/>
    </row>
    <row r="428" spans="2:10" x14ac:dyDescent="0.3">
      <c r="B428" s="55"/>
      <c r="C428" s="75">
        <v>423</v>
      </c>
      <c r="D428" s="128">
        <f t="shared" ref="D428:H428" si="114">D63</f>
        <v>17</v>
      </c>
      <c r="E428" s="128">
        <f t="shared" si="114"/>
        <v>8.8000000000000007</v>
      </c>
      <c r="F428" s="128">
        <f t="shared" si="114"/>
        <v>1.1000000000000001</v>
      </c>
      <c r="G428" s="128">
        <f t="shared" si="98"/>
        <v>3.9989358125119723</v>
      </c>
      <c r="H428" s="128">
        <f t="shared" si="114"/>
        <v>1.8414231349023102</v>
      </c>
      <c r="I428" s="128">
        <f t="shared" ref="I428" si="115">I63</f>
        <v>1.0974786707384765</v>
      </c>
      <c r="J428" s="56"/>
    </row>
    <row r="429" spans="2:10" x14ac:dyDescent="0.3">
      <c r="B429" s="55"/>
      <c r="C429" s="75">
        <v>424</v>
      </c>
      <c r="D429" s="128">
        <f t="shared" ref="D429:H429" si="116">D64</f>
        <v>20.5</v>
      </c>
      <c r="E429" s="128">
        <f t="shared" si="116"/>
        <v>8.4</v>
      </c>
      <c r="F429" s="128">
        <f t="shared" si="116"/>
        <v>0.4</v>
      </c>
      <c r="G429" s="128">
        <f t="shared" si="98"/>
        <v>4.1234019726502051</v>
      </c>
      <c r="H429" s="128">
        <f t="shared" si="116"/>
        <v>1.7468009173253582</v>
      </c>
      <c r="I429" s="128">
        <f t="shared" ref="I429" si="117">I64</f>
        <v>1.0995152269471415</v>
      </c>
      <c r="J429" s="56"/>
    </row>
    <row r="430" spans="2:10" x14ac:dyDescent="0.3">
      <c r="B430" s="55"/>
      <c r="C430" s="75">
        <v>425</v>
      </c>
      <c r="D430" s="128">
        <f t="shared" ref="D430:H430" si="118">D65</f>
        <v>20.6</v>
      </c>
      <c r="E430" s="128">
        <f t="shared" si="118"/>
        <v>8.4</v>
      </c>
      <c r="F430" s="128">
        <f t="shared" si="118"/>
        <v>0</v>
      </c>
      <c r="G430" s="128">
        <f t="shared" si="98"/>
        <v>4.1196524863957658</v>
      </c>
      <c r="H430" s="128">
        <f t="shared" si="118"/>
        <v>1.6416058517647789</v>
      </c>
      <c r="I430" s="128">
        <f t="shared" ref="I430" si="119">I65</f>
        <v>1.1006131964738437</v>
      </c>
      <c r="J430" s="56"/>
    </row>
    <row r="431" spans="2:10" x14ac:dyDescent="0.3">
      <c r="B431" s="55"/>
      <c r="C431" s="75">
        <v>426</v>
      </c>
      <c r="D431" s="128">
        <f t="shared" ref="D431:H431" si="120">D66</f>
        <v>22</v>
      </c>
      <c r="E431" s="128">
        <f t="shared" si="120"/>
        <v>6.2</v>
      </c>
      <c r="F431" s="128">
        <f t="shared" si="120"/>
        <v>3.4</v>
      </c>
      <c r="G431" s="128">
        <f t="shared" si="98"/>
        <v>4.0773983822118778</v>
      </c>
      <c r="H431" s="128">
        <f t="shared" si="120"/>
        <v>1.6562901632511569</v>
      </c>
      <c r="I431" s="128">
        <f t="shared" ref="I431" si="121">I66</f>
        <v>1.1017960334111263</v>
      </c>
      <c r="J431" s="56"/>
    </row>
    <row r="432" spans="2:10" x14ac:dyDescent="0.3">
      <c r="B432" s="55"/>
      <c r="C432" s="75">
        <v>427</v>
      </c>
      <c r="D432" s="128">
        <f t="shared" ref="D432:H432" si="122">D67</f>
        <v>21.2</v>
      </c>
      <c r="E432" s="128">
        <f t="shared" si="122"/>
        <v>7</v>
      </c>
      <c r="F432" s="128">
        <f t="shared" si="122"/>
        <v>0</v>
      </c>
      <c r="G432" s="128">
        <f t="shared" si="98"/>
        <v>4.0689032845652973</v>
      </c>
      <c r="H432" s="128">
        <f t="shared" si="122"/>
        <v>1.554571674700465</v>
      </c>
      <c r="I432" s="128">
        <f t="shared" ref="I432" si="123">I67</f>
        <v>1.1020847122339488</v>
      </c>
      <c r="J432" s="56"/>
    </row>
    <row r="433" spans="2:10" x14ac:dyDescent="0.3">
      <c r="B433" s="55"/>
      <c r="C433" s="75">
        <v>428</v>
      </c>
      <c r="D433" s="128">
        <f t="shared" ref="D433:H433" si="124">D68</f>
        <v>19.8</v>
      </c>
      <c r="E433" s="128">
        <f t="shared" si="124"/>
        <v>10</v>
      </c>
      <c r="F433" s="128">
        <f t="shared" si="124"/>
        <v>2.6</v>
      </c>
      <c r="G433" s="128">
        <f t="shared" si="98"/>
        <v>4.1278584503709332</v>
      </c>
      <c r="H433" s="128">
        <f t="shared" si="124"/>
        <v>1.5436649264345652</v>
      </c>
      <c r="I433" s="128">
        <f t="shared" ref="I433" si="125">I68</f>
        <v>1.102257011718865</v>
      </c>
      <c r="J433" s="56"/>
    </row>
    <row r="434" spans="2:10" x14ac:dyDescent="0.3">
      <c r="B434" s="55"/>
      <c r="C434" s="75">
        <v>429</v>
      </c>
      <c r="D434" s="128">
        <f t="shared" ref="D434:H434" si="126">D69</f>
        <v>19.5</v>
      </c>
      <c r="E434" s="128">
        <f t="shared" si="126"/>
        <v>8.5</v>
      </c>
      <c r="F434" s="128">
        <f t="shared" si="126"/>
        <v>0</v>
      </c>
      <c r="G434" s="128">
        <f t="shared" si="98"/>
        <v>4.0426511433150134</v>
      </c>
      <c r="H434" s="128">
        <f t="shared" si="126"/>
        <v>1.4457732217530124</v>
      </c>
      <c r="I434" s="128">
        <f t="shared" ref="I434" si="127">I69</f>
        <v>1.1015847950662878</v>
      </c>
      <c r="J434" s="56"/>
    </row>
    <row r="435" spans="2:10" x14ac:dyDescent="0.3">
      <c r="B435" s="55"/>
      <c r="C435" s="75">
        <v>430</v>
      </c>
      <c r="D435" s="128">
        <f t="shared" ref="D435:H435" si="128">D70</f>
        <v>21.2</v>
      </c>
      <c r="E435" s="128">
        <f t="shared" si="128"/>
        <v>5</v>
      </c>
      <c r="F435" s="128">
        <f t="shared" si="128"/>
        <v>5.8</v>
      </c>
      <c r="G435" s="128">
        <f t="shared" si="98"/>
        <v>3.9575712959927594</v>
      </c>
      <c r="H435" s="128">
        <f t="shared" si="128"/>
        <v>1.5679672147681845</v>
      </c>
      <c r="I435" s="128">
        <f t="shared" ref="I435" si="129">I70</f>
        <v>1.1024636358102891</v>
      </c>
      <c r="J435" s="56"/>
    </row>
    <row r="436" spans="2:10" x14ac:dyDescent="0.3">
      <c r="B436" s="55"/>
      <c r="C436" s="75">
        <v>431</v>
      </c>
      <c r="D436" s="128">
        <f t="shared" ref="D436:H451" si="130">D71</f>
        <v>17.7</v>
      </c>
      <c r="E436" s="128">
        <f t="shared" si="130"/>
        <v>7.5</v>
      </c>
      <c r="F436" s="128">
        <f t="shared" si="130"/>
        <v>0</v>
      </c>
      <c r="G436" s="128">
        <f t="shared" si="130"/>
        <v>3.9061736013659285</v>
      </c>
      <c r="H436" s="128">
        <f t="shared" si="130"/>
        <v>1.4531277378914504</v>
      </c>
      <c r="I436" s="128">
        <f t="shared" ref="I436" si="131">I71</f>
        <v>1.1017978614062895</v>
      </c>
      <c r="J436" s="56"/>
    </row>
    <row r="437" spans="2:10" x14ac:dyDescent="0.3">
      <c r="B437" s="55"/>
      <c r="C437" s="75">
        <v>432</v>
      </c>
      <c r="D437" s="128">
        <f t="shared" ref="D437:H437" si="132">D72</f>
        <v>21.5</v>
      </c>
      <c r="E437" s="128">
        <f t="shared" si="132"/>
        <v>7.2</v>
      </c>
      <c r="F437" s="128">
        <f t="shared" si="132"/>
        <v>33.9</v>
      </c>
      <c r="G437" s="128">
        <f t="shared" si="130"/>
        <v>4.0432992739936457</v>
      </c>
      <c r="H437" s="128">
        <f t="shared" si="132"/>
        <v>9.3468132740992171</v>
      </c>
      <c r="I437" s="128">
        <f t="shared" ref="I437" si="133">I72</f>
        <v>9.7231703399355904</v>
      </c>
      <c r="J437" s="56"/>
    </row>
    <row r="438" spans="2:10" x14ac:dyDescent="0.3">
      <c r="B438" s="55"/>
      <c r="C438" s="75">
        <v>433</v>
      </c>
      <c r="D438" s="128">
        <f t="shared" ref="D438:H438" si="134">D73</f>
        <v>18.7</v>
      </c>
      <c r="E438" s="128">
        <f t="shared" si="134"/>
        <v>7.5</v>
      </c>
      <c r="F438" s="128">
        <f t="shared" si="134"/>
        <v>2</v>
      </c>
      <c r="G438" s="128">
        <f t="shared" si="130"/>
        <v>3.9284981751048949</v>
      </c>
      <c r="H438" s="128">
        <f t="shared" si="134"/>
        <v>2.056557924933486</v>
      </c>
      <c r="I438" s="128">
        <f t="shared" ref="I438" si="135">I73</f>
        <v>1.1184740636137809</v>
      </c>
      <c r="J438" s="56"/>
    </row>
    <row r="439" spans="2:10" x14ac:dyDescent="0.3">
      <c r="B439" s="55"/>
      <c r="C439" s="75">
        <v>434</v>
      </c>
      <c r="D439" s="128">
        <f t="shared" ref="D439:H439" si="136">D74</f>
        <v>21.8</v>
      </c>
      <c r="E439" s="128">
        <f t="shared" si="136"/>
        <v>7.6</v>
      </c>
      <c r="F439" s="128">
        <f t="shared" si="136"/>
        <v>13.1</v>
      </c>
      <c r="G439" s="128">
        <f t="shared" si="130"/>
        <v>4.0519071507086517</v>
      </c>
      <c r="H439" s="128">
        <f t="shared" si="136"/>
        <v>2.9018501764971205</v>
      </c>
      <c r="I439" s="128">
        <f t="shared" ref="I439" si="137">I74</f>
        <v>1.5032030778697645</v>
      </c>
      <c r="J439" s="56"/>
    </row>
    <row r="440" spans="2:10" x14ac:dyDescent="0.3">
      <c r="B440" s="55"/>
      <c r="C440" s="75">
        <v>435</v>
      </c>
      <c r="D440" s="128">
        <f t="shared" ref="D440:H440" si="138">D75</f>
        <v>20.2</v>
      </c>
      <c r="E440" s="128">
        <f t="shared" si="138"/>
        <v>6.8</v>
      </c>
      <c r="F440" s="128">
        <f t="shared" si="138"/>
        <v>5.4</v>
      </c>
      <c r="G440" s="128">
        <f t="shared" si="130"/>
        <v>3.94105555426068</v>
      </c>
      <c r="H440" s="128">
        <f t="shared" si="138"/>
        <v>2.1734552594877981</v>
      </c>
      <c r="I440" s="128">
        <f t="shared" ref="I440" si="139">I75</f>
        <v>1.1360225468554859</v>
      </c>
      <c r="J440" s="56"/>
    </row>
    <row r="441" spans="2:10" x14ac:dyDescent="0.3">
      <c r="B441" s="55"/>
      <c r="C441" s="75">
        <v>436</v>
      </c>
      <c r="D441" s="128">
        <f t="shared" ref="D441:H441" si="140">D76</f>
        <v>20</v>
      </c>
      <c r="E441" s="128">
        <f t="shared" si="140"/>
        <v>8</v>
      </c>
      <c r="F441" s="128">
        <f t="shared" si="140"/>
        <v>20.100000000000001</v>
      </c>
      <c r="G441" s="128">
        <f t="shared" si="130"/>
        <v>3.9717524834672524</v>
      </c>
      <c r="H441" s="128">
        <f t="shared" si="140"/>
        <v>4.6054455786262913</v>
      </c>
      <c r="I441" s="128">
        <f t="shared" ref="I441" si="141">I76</f>
        <v>3.7541337253690221</v>
      </c>
      <c r="J441" s="56"/>
    </row>
    <row r="442" spans="2:10" x14ac:dyDescent="0.3">
      <c r="B442" s="55"/>
      <c r="C442" s="75">
        <v>437</v>
      </c>
      <c r="D442" s="128">
        <f t="shared" ref="D442:H442" si="142">D77</f>
        <v>20.6</v>
      </c>
      <c r="E442" s="128">
        <f t="shared" si="142"/>
        <v>7.5</v>
      </c>
      <c r="F442" s="128">
        <f t="shared" si="142"/>
        <v>8.5</v>
      </c>
      <c r="G442" s="128">
        <f t="shared" si="130"/>
        <v>3.9646683205919202</v>
      </c>
      <c r="H442" s="128">
        <f t="shared" si="142"/>
        <v>2.5096134060582695</v>
      </c>
      <c r="I442" s="128">
        <f t="shared" ref="I442" si="143">I77</f>
        <v>1.1569525420194617</v>
      </c>
      <c r="J442" s="56"/>
    </row>
    <row r="443" spans="2:10" x14ac:dyDescent="0.3">
      <c r="B443" s="55"/>
      <c r="C443" s="75">
        <v>438</v>
      </c>
      <c r="D443" s="128">
        <f t="shared" ref="D443:H443" si="144">D78</f>
        <v>16.600000000000001</v>
      </c>
      <c r="E443" s="128">
        <f t="shared" si="144"/>
        <v>8</v>
      </c>
      <c r="F443" s="128">
        <f t="shared" si="144"/>
        <v>3.4</v>
      </c>
      <c r="G443" s="128">
        <f t="shared" si="130"/>
        <v>3.8085658938996638</v>
      </c>
      <c r="H443" s="128">
        <f t="shared" si="144"/>
        <v>2.3328614266619714</v>
      </c>
      <c r="I443" s="128">
        <f t="shared" ref="I443" si="145">I78</f>
        <v>1.1627816753791345</v>
      </c>
      <c r="J443" s="56"/>
    </row>
    <row r="444" spans="2:10" x14ac:dyDescent="0.3">
      <c r="B444" s="55"/>
      <c r="C444" s="75">
        <v>439</v>
      </c>
      <c r="D444" s="128">
        <f t="shared" ref="D444:H444" si="146">D79</f>
        <v>16.399999999999999</v>
      </c>
      <c r="E444" s="128">
        <f t="shared" si="146"/>
        <v>9</v>
      </c>
      <c r="F444" s="128">
        <f t="shared" si="146"/>
        <v>5.6</v>
      </c>
      <c r="G444" s="128">
        <f t="shared" si="130"/>
        <v>3.830082067599176</v>
      </c>
      <c r="H444" s="128">
        <f t="shared" si="146"/>
        <v>2.3593596997005997</v>
      </c>
      <c r="I444" s="128">
        <f t="shared" ref="I444" si="147">I79</f>
        <v>1.1692256048646983</v>
      </c>
      <c r="J444" s="56"/>
    </row>
    <row r="445" spans="2:10" x14ac:dyDescent="0.3">
      <c r="B445" s="55"/>
      <c r="C445" s="75">
        <v>440</v>
      </c>
      <c r="D445" s="128">
        <f t="shared" ref="D445:H445" si="148">D80</f>
        <v>17.600000000000001</v>
      </c>
      <c r="E445" s="128">
        <f t="shared" si="148"/>
        <v>9</v>
      </c>
      <c r="F445" s="128">
        <f t="shared" si="148"/>
        <v>18.3</v>
      </c>
      <c r="G445" s="128">
        <f t="shared" si="130"/>
        <v>3.8676111247916363</v>
      </c>
      <c r="H445" s="128">
        <f t="shared" si="148"/>
        <v>4.3023523663830732</v>
      </c>
      <c r="I445" s="128">
        <f t="shared" ref="I445" si="149">I80</f>
        <v>3.325499759288157</v>
      </c>
      <c r="J445" s="56"/>
    </row>
    <row r="446" spans="2:10" x14ac:dyDescent="0.3">
      <c r="B446" s="55"/>
      <c r="C446" s="75">
        <v>441</v>
      </c>
      <c r="D446" s="128">
        <f t="shared" ref="D446:H446" si="150">D81</f>
        <v>17.600000000000001</v>
      </c>
      <c r="E446" s="128">
        <f t="shared" si="150"/>
        <v>9.3000000000000007</v>
      </c>
      <c r="F446" s="128">
        <f t="shared" si="150"/>
        <v>0.2</v>
      </c>
      <c r="G446" s="128">
        <f t="shared" si="130"/>
        <v>3.8677465451271158</v>
      </c>
      <c r="H446" s="128">
        <f t="shared" si="150"/>
        <v>2.3562536234519964</v>
      </c>
      <c r="I446" s="128">
        <f t="shared" ref="I446" si="151">I81</f>
        <v>1.1861626902123361</v>
      </c>
      <c r="J446" s="56"/>
    </row>
    <row r="447" spans="2:10" x14ac:dyDescent="0.3">
      <c r="B447" s="55"/>
      <c r="C447" s="75">
        <v>442</v>
      </c>
      <c r="D447" s="128">
        <f t="shared" ref="D447:H447" si="152">D82</f>
        <v>20.2</v>
      </c>
      <c r="E447" s="128">
        <f t="shared" si="152"/>
        <v>9.6999999999999993</v>
      </c>
      <c r="F447" s="128">
        <f t="shared" si="152"/>
        <v>2.2000000000000002</v>
      </c>
      <c r="G447" s="128">
        <f t="shared" si="130"/>
        <v>3.9781576407978902</v>
      </c>
      <c r="H447" s="128">
        <f t="shared" si="152"/>
        <v>2.3163146530564633</v>
      </c>
      <c r="I447" s="128">
        <f t="shared" ref="I447" si="153">I82</f>
        <v>1.1912898391097353</v>
      </c>
      <c r="J447" s="56"/>
    </row>
    <row r="448" spans="2:10" x14ac:dyDescent="0.3">
      <c r="B448" s="55"/>
      <c r="C448" s="75">
        <v>443</v>
      </c>
      <c r="D448" s="128">
        <f t="shared" ref="D448:H448" si="154">D83</f>
        <v>21.3</v>
      </c>
      <c r="E448" s="128">
        <f t="shared" si="154"/>
        <v>9.8000000000000007</v>
      </c>
      <c r="F448" s="128">
        <f t="shared" si="154"/>
        <v>0.2</v>
      </c>
      <c r="G448" s="128">
        <f t="shared" si="130"/>
        <v>4.0142575528288429</v>
      </c>
      <c r="H448" s="128">
        <f t="shared" si="154"/>
        <v>2.2086844197465547</v>
      </c>
      <c r="I448" s="128">
        <f t="shared" ref="I448" si="155">I83</f>
        <v>1.1954129007626957</v>
      </c>
      <c r="J448" s="56"/>
    </row>
    <row r="449" spans="2:10" x14ac:dyDescent="0.3">
      <c r="B449" s="55"/>
      <c r="C449" s="75">
        <v>444</v>
      </c>
      <c r="D449" s="128">
        <f t="shared" ref="D449:H449" si="156">D84</f>
        <v>20.6</v>
      </c>
      <c r="E449" s="128">
        <f t="shared" si="156"/>
        <v>8.8000000000000007</v>
      </c>
      <c r="F449" s="128">
        <f t="shared" si="156"/>
        <v>3.6</v>
      </c>
      <c r="G449" s="128">
        <f t="shared" si="130"/>
        <v>3.9313626595758642</v>
      </c>
      <c r="H449" s="128">
        <f t="shared" si="156"/>
        <v>2.2216181054241204</v>
      </c>
      <c r="I449" s="128">
        <f t="shared" ref="I449" si="157">I84</f>
        <v>1.1995682751960035</v>
      </c>
      <c r="J449" s="56"/>
    </row>
    <row r="450" spans="2:10" x14ac:dyDescent="0.3">
      <c r="B450" s="55"/>
      <c r="C450" s="75">
        <v>445</v>
      </c>
      <c r="D450" s="128">
        <f t="shared" ref="D450:H450" si="158">D85</f>
        <v>17.5</v>
      </c>
      <c r="E450" s="128">
        <f t="shared" si="158"/>
        <v>8.6999999999999993</v>
      </c>
      <c r="F450" s="128">
        <f t="shared" si="158"/>
        <v>0</v>
      </c>
      <c r="G450" s="128">
        <f t="shared" si="130"/>
        <v>3.7879935572599885</v>
      </c>
      <c r="H450" s="128">
        <f t="shared" si="158"/>
        <v>2.1135830543938239</v>
      </c>
      <c r="I450" s="128">
        <f t="shared" ref="I450" si="159">I85</f>
        <v>1.2027280058639476</v>
      </c>
      <c r="J450" s="56"/>
    </row>
    <row r="451" spans="2:10" x14ac:dyDescent="0.3">
      <c r="B451" s="55"/>
      <c r="C451" s="75">
        <v>446</v>
      </c>
      <c r="D451" s="128">
        <f t="shared" ref="D451:H451" si="160">D86</f>
        <v>21.8</v>
      </c>
      <c r="E451" s="128">
        <f t="shared" si="160"/>
        <v>4.8</v>
      </c>
      <c r="F451" s="128">
        <f t="shared" si="160"/>
        <v>1.7</v>
      </c>
      <c r="G451" s="128">
        <f t="shared" si="130"/>
        <v>3.7907436962522323</v>
      </c>
      <c r="H451" s="128">
        <f t="shared" si="160"/>
        <v>2.0667826046999278</v>
      </c>
      <c r="I451" s="128">
        <f t="shared" ref="I451" si="161">I86</f>
        <v>1.2054292199177374</v>
      </c>
      <c r="J451" s="56"/>
    </row>
    <row r="452" spans="2:10" x14ac:dyDescent="0.3">
      <c r="B452" s="55"/>
      <c r="C452" s="75">
        <v>447</v>
      </c>
      <c r="D452" s="128">
        <f t="shared" ref="D452:H467" si="162">D87</f>
        <v>17.8</v>
      </c>
      <c r="E452" s="128">
        <f t="shared" si="162"/>
        <v>5.7</v>
      </c>
      <c r="F452" s="128">
        <f t="shared" si="162"/>
        <v>2.2999999999999998</v>
      </c>
      <c r="G452" s="128">
        <f t="shared" si="162"/>
        <v>3.6524398298708061</v>
      </c>
      <c r="H452" s="128">
        <f t="shared" si="162"/>
        <v>2.0440356159383235</v>
      </c>
      <c r="I452" s="128">
        <f t="shared" ref="I452" si="163">I87</f>
        <v>1.2078827697618437</v>
      </c>
      <c r="J452" s="56"/>
    </row>
    <row r="453" spans="2:10" x14ac:dyDescent="0.3">
      <c r="B453" s="55"/>
      <c r="C453" s="75">
        <v>448</v>
      </c>
      <c r="D453" s="128">
        <f t="shared" ref="D453:H453" si="164">D88</f>
        <v>22.5</v>
      </c>
      <c r="E453" s="128">
        <f t="shared" si="164"/>
        <v>3.7</v>
      </c>
      <c r="F453" s="128">
        <f t="shared" si="164"/>
        <v>0</v>
      </c>
      <c r="G453" s="128">
        <f t="shared" si="162"/>
        <v>3.7470539016892923</v>
      </c>
      <c r="H453" s="128">
        <f t="shared" si="164"/>
        <v>1.9418248897828101</v>
      </c>
      <c r="I453" s="128">
        <f t="shared" ref="I453" si="165">I88</f>
        <v>1.2094246870896819</v>
      </c>
      <c r="J453" s="56"/>
    </row>
    <row r="454" spans="2:10" x14ac:dyDescent="0.3">
      <c r="B454" s="55"/>
      <c r="C454" s="75">
        <v>449</v>
      </c>
      <c r="D454" s="128">
        <f t="shared" ref="D454:H454" si="166">D89</f>
        <v>22.5</v>
      </c>
      <c r="E454" s="128">
        <f t="shared" si="166"/>
        <v>7.8</v>
      </c>
      <c r="F454" s="128">
        <f t="shared" si="166"/>
        <v>0</v>
      </c>
      <c r="G454" s="128">
        <f t="shared" si="162"/>
        <v>3.8973334922964438</v>
      </c>
      <c r="H454" s="128">
        <f t="shared" si="166"/>
        <v>1.8402693663725844</v>
      </c>
      <c r="I454" s="128">
        <f t="shared" ref="I454" si="167">I89</f>
        <v>1.2100743922214423</v>
      </c>
      <c r="J454" s="56"/>
    </row>
    <row r="455" spans="2:10" x14ac:dyDescent="0.3">
      <c r="B455" s="55"/>
      <c r="C455" s="75">
        <v>450</v>
      </c>
      <c r="D455" s="128">
        <f t="shared" ref="D455:H455" si="168">D90</f>
        <v>21.7</v>
      </c>
      <c r="E455" s="128">
        <f t="shared" si="168"/>
        <v>6.4</v>
      </c>
      <c r="F455" s="128">
        <f t="shared" si="168"/>
        <v>0</v>
      </c>
      <c r="G455" s="128">
        <f t="shared" si="162"/>
        <v>3.7943659672056027</v>
      </c>
      <c r="H455" s="128">
        <f t="shared" si="168"/>
        <v>1.7436099901210342</v>
      </c>
      <c r="I455" s="128">
        <f t="shared" ref="I455" si="169">I90</f>
        <v>1.2098880399378018</v>
      </c>
      <c r="J455" s="56"/>
    </row>
    <row r="456" spans="2:10" x14ac:dyDescent="0.3">
      <c r="B456" s="55"/>
      <c r="C456" s="75">
        <v>451</v>
      </c>
      <c r="D456" s="128">
        <f t="shared" ref="D456:H456" si="170">D91</f>
        <v>21.9</v>
      </c>
      <c r="E456" s="128">
        <f t="shared" si="170"/>
        <v>7.4</v>
      </c>
      <c r="F456" s="128">
        <f t="shared" si="170"/>
        <v>0</v>
      </c>
      <c r="G456" s="128">
        <f t="shared" si="162"/>
        <v>3.8273524320621717</v>
      </c>
      <c r="H456" s="128">
        <f t="shared" si="170"/>
        <v>1.649395639465888</v>
      </c>
      <c r="I456" s="128">
        <f t="shared" ref="I456" si="171">I91</f>
        <v>1.208899531122607</v>
      </c>
      <c r="J456" s="56"/>
    </row>
    <row r="457" spans="2:10" x14ac:dyDescent="0.3">
      <c r="B457" s="55"/>
      <c r="C457" s="75">
        <v>452</v>
      </c>
      <c r="D457" s="128">
        <f t="shared" ref="D457:H457" si="172">D92</f>
        <v>21.4</v>
      </c>
      <c r="E457" s="128">
        <f t="shared" si="172"/>
        <v>5.2</v>
      </c>
      <c r="F457" s="128">
        <f t="shared" si="172"/>
        <v>11.7</v>
      </c>
      <c r="G457" s="128">
        <f t="shared" si="162"/>
        <v>3.704980752345441</v>
      </c>
      <c r="H457" s="128">
        <f t="shared" si="172"/>
        <v>2.4745970659183545</v>
      </c>
      <c r="I457" s="128">
        <f t="shared" ref="I457" si="173">I92</f>
        <v>1.2179337536047621</v>
      </c>
      <c r="J457" s="56"/>
    </row>
    <row r="458" spans="2:10" x14ac:dyDescent="0.3">
      <c r="B458" s="55"/>
      <c r="C458" s="75">
        <v>453</v>
      </c>
      <c r="D458" s="128">
        <f t="shared" ref="D458:H458" si="174">D93</f>
        <v>22.2</v>
      </c>
      <c r="E458" s="128">
        <f t="shared" si="174"/>
        <v>6</v>
      </c>
      <c r="F458" s="128">
        <f t="shared" si="174"/>
        <v>0</v>
      </c>
      <c r="G458" s="128">
        <f t="shared" si="162"/>
        <v>3.7530935456989223</v>
      </c>
      <c r="H458" s="128">
        <f t="shared" si="174"/>
        <v>1.84026242571557</v>
      </c>
      <c r="I458" s="128">
        <f t="shared" ref="I458" si="175">I93</f>
        <v>1.2182991651146349</v>
      </c>
      <c r="J458" s="56"/>
    </row>
    <row r="459" spans="2:10" x14ac:dyDescent="0.3">
      <c r="B459" s="55"/>
      <c r="C459" s="75">
        <v>454</v>
      </c>
      <c r="D459" s="128">
        <f t="shared" ref="D459:H459" si="176">D94</f>
        <v>20.3</v>
      </c>
      <c r="E459" s="128">
        <f t="shared" si="176"/>
        <v>5.5</v>
      </c>
      <c r="F459" s="128">
        <f t="shared" si="176"/>
        <v>1.7</v>
      </c>
      <c r="G459" s="128">
        <f t="shared" si="162"/>
        <v>3.6431492858228314</v>
      </c>
      <c r="H459" s="128">
        <f t="shared" si="176"/>
        <v>1.8029017356293684</v>
      </c>
      <c r="I459" s="128">
        <f t="shared" ref="I459" si="177">I94</f>
        <v>1.218338585899057</v>
      </c>
      <c r="J459" s="56"/>
    </row>
    <row r="460" spans="2:10" x14ac:dyDescent="0.3">
      <c r="B460" s="55"/>
      <c r="C460" s="75">
        <v>455</v>
      </c>
      <c r="D460" s="128">
        <f t="shared" ref="D460:H460" si="178">D95</f>
        <v>22</v>
      </c>
      <c r="E460" s="128">
        <f t="shared" si="178"/>
        <v>7</v>
      </c>
      <c r="F460" s="128">
        <f t="shared" si="178"/>
        <v>0</v>
      </c>
      <c r="G460" s="128">
        <f t="shared" si="162"/>
        <v>3.7532653421177389</v>
      </c>
      <c r="H460" s="128">
        <f t="shared" si="178"/>
        <v>1.7067722329624782</v>
      </c>
      <c r="I460" s="128">
        <f t="shared" ref="I460" si="179">I95</f>
        <v>1.2175628227377493</v>
      </c>
      <c r="J460" s="56"/>
    </row>
    <row r="461" spans="2:10" x14ac:dyDescent="0.3">
      <c r="B461" s="55"/>
      <c r="C461" s="75">
        <v>456</v>
      </c>
      <c r="D461" s="128">
        <f t="shared" ref="D461:H461" si="180">D96</f>
        <v>22.3</v>
      </c>
      <c r="E461" s="128">
        <f t="shared" si="180"/>
        <v>6.7</v>
      </c>
      <c r="F461" s="128">
        <f t="shared" si="180"/>
        <v>0</v>
      </c>
      <c r="G461" s="128">
        <f t="shared" si="162"/>
        <v>3.7372038200332391</v>
      </c>
      <c r="H461" s="128">
        <f t="shared" si="180"/>
        <v>1.6139090188549681</v>
      </c>
      <c r="I461" s="128">
        <f t="shared" ref="I461" si="181">I96</f>
        <v>1.2160123734037398</v>
      </c>
      <c r="J461" s="56"/>
    </row>
    <row r="462" spans="2:10" x14ac:dyDescent="0.3">
      <c r="B462" s="55"/>
      <c r="C462" s="75">
        <v>457</v>
      </c>
      <c r="D462" s="128">
        <f t="shared" ref="D462:H462" si="182">D97</f>
        <v>22.4</v>
      </c>
      <c r="E462" s="128">
        <f t="shared" si="182"/>
        <v>7.8</v>
      </c>
      <c r="F462" s="128">
        <f t="shared" si="182"/>
        <v>0</v>
      </c>
      <c r="G462" s="128">
        <f t="shared" si="162"/>
        <v>3.767872618327023</v>
      </c>
      <c r="H462" s="128">
        <f t="shared" si="182"/>
        <v>1.5234173601148857</v>
      </c>
      <c r="I462" s="128">
        <f t="shared" ref="I462" si="183">I97</f>
        <v>1.2137193181452783</v>
      </c>
      <c r="J462" s="56"/>
    </row>
    <row r="463" spans="2:10" x14ac:dyDescent="0.3">
      <c r="B463" s="55"/>
      <c r="C463" s="75">
        <v>458</v>
      </c>
      <c r="D463" s="128">
        <f t="shared" ref="D463:H463" si="184">D98</f>
        <v>22</v>
      </c>
      <c r="E463" s="128">
        <f t="shared" si="184"/>
        <v>6.8</v>
      </c>
      <c r="F463" s="128">
        <f t="shared" si="184"/>
        <v>0.5</v>
      </c>
      <c r="G463" s="128">
        <f t="shared" si="162"/>
        <v>3.6967071316749385</v>
      </c>
      <c r="H463" s="128">
        <f t="shared" si="184"/>
        <v>1.4539643504233009</v>
      </c>
      <c r="I463" s="128">
        <f t="shared" ref="I463" si="185">I98</f>
        <v>1.2108727199672047</v>
      </c>
      <c r="J463" s="56"/>
    </row>
    <row r="464" spans="2:10" x14ac:dyDescent="0.3">
      <c r="B464" s="55"/>
      <c r="C464" s="75">
        <v>459</v>
      </c>
      <c r="D464" s="128">
        <f t="shared" ref="D464:H464" si="186">D99</f>
        <v>20.5</v>
      </c>
      <c r="E464" s="128">
        <f t="shared" si="186"/>
        <v>7</v>
      </c>
      <c r="F464" s="128">
        <f t="shared" si="186"/>
        <v>0</v>
      </c>
      <c r="G464" s="128">
        <f t="shared" si="162"/>
        <v>3.6297928177515573</v>
      </c>
      <c r="H464" s="128">
        <f t="shared" si="186"/>
        <v>1.3707006453922901</v>
      </c>
      <c r="I464" s="128">
        <f t="shared" ref="I464" si="187">I99</f>
        <v>1.207365724187226</v>
      </c>
      <c r="J464" s="56"/>
    </row>
    <row r="465" spans="2:10" x14ac:dyDescent="0.3">
      <c r="B465" s="55"/>
      <c r="C465" s="75">
        <v>460</v>
      </c>
      <c r="D465" s="128">
        <f t="shared" ref="D465:H465" si="188">D100</f>
        <v>22.6</v>
      </c>
      <c r="E465" s="128">
        <f t="shared" si="188"/>
        <v>5</v>
      </c>
      <c r="F465" s="128">
        <f t="shared" si="188"/>
        <v>0</v>
      </c>
      <c r="G465" s="128">
        <f t="shared" si="162"/>
        <v>3.6170469519834723</v>
      </c>
      <c r="H465" s="128">
        <f t="shared" si="188"/>
        <v>1.2902200528905174</v>
      </c>
      <c r="I465" s="128">
        <f t="shared" ref="I465" si="189">I100</f>
        <v>1.2032322861832678</v>
      </c>
      <c r="J465" s="56"/>
    </row>
    <row r="466" spans="2:10" x14ac:dyDescent="0.3">
      <c r="B466" s="55"/>
      <c r="C466" s="75">
        <v>461</v>
      </c>
      <c r="D466" s="128">
        <f t="shared" ref="D466:H466" si="190">D101</f>
        <v>16.8</v>
      </c>
      <c r="E466" s="128">
        <f t="shared" si="190"/>
        <v>6.5</v>
      </c>
      <c r="F466" s="128">
        <f t="shared" si="190"/>
        <v>0</v>
      </c>
      <c r="G466" s="128">
        <f t="shared" si="162"/>
        <v>3.4360357329881546</v>
      </c>
      <c r="H466" s="128">
        <f t="shared" si="190"/>
        <v>1.2152595052007524</v>
      </c>
      <c r="I466" s="128">
        <f t="shared" ref="I466" si="191">I101</f>
        <v>1.1985297595762354</v>
      </c>
      <c r="J466" s="56"/>
    </row>
    <row r="467" spans="2:10" x14ac:dyDescent="0.3">
      <c r="B467" s="55"/>
      <c r="C467" s="75">
        <v>462</v>
      </c>
      <c r="D467" s="128">
        <f t="shared" ref="D467:H467" si="192">D102</f>
        <v>22.2</v>
      </c>
      <c r="E467" s="128">
        <f t="shared" si="192"/>
        <v>2.1</v>
      </c>
      <c r="F467" s="128">
        <f t="shared" si="192"/>
        <v>0.2</v>
      </c>
      <c r="G467" s="128">
        <f t="shared" si="162"/>
        <v>3.4576994234847467</v>
      </c>
      <c r="H467" s="128">
        <f t="shared" si="192"/>
        <v>1.1490388729876222</v>
      </c>
      <c r="I467" s="128">
        <f t="shared" ref="I467" si="193">I102</f>
        <v>1.193340523944233</v>
      </c>
      <c r="J467" s="56"/>
    </row>
    <row r="468" spans="2:10" x14ac:dyDescent="0.3">
      <c r="B468" s="55"/>
      <c r="C468" s="75">
        <v>463</v>
      </c>
      <c r="D468" s="128">
        <f t="shared" ref="D468:H483" si="194">D103</f>
        <v>19.3</v>
      </c>
      <c r="E468" s="128">
        <f t="shared" si="194"/>
        <v>5.4</v>
      </c>
      <c r="F468" s="128">
        <f t="shared" si="194"/>
        <v>0</v>
      </c>
      <c r="G468" s="128">
        <f t="shared" si="194"/>
        <v>3.456250898908205</v>
      </c>
      <c r="H468" s="128">
        <f t="shared" si="194"/>
        <v>1.0807753160336795</v>
      </c>
      <c r="I468" s="128">
        <f t="shared" ref="I468" si="195">I103</f>
        <v>1.1878524646815274</v>
      </c>
      <c r="J468" s="56"/>
    </row>
    <row r="469" spans="2:10" x14ac:dyDescent="0.3">
      <c r="B469" s="55"/>
      <c r="C469" s="75">
        <v>464</v>
      </c>
      <c r="D469" s="128">
        <f t="shared" ref="D469:H469" si="196">D104</f>
        <v>19.2</v>
      </c>
      <c r="E469" s="128">
        <f t="shared" si="196"/>
        <v>3.8</v>
      </c>
      <c r="F469" s="128">
        <f t="shared" si="196"/>
        <v>0</v>
      </c>
      <c r="G469" s="128">
        <f t="shared" si="194"/>
        <v>3.3755489723453524</v>
      </c>
      <c r="H469" s="128">
        <f t="shared" si="196"/>
        <v>1.0606774656290725</v>
      </c>
      <c r="I469" s="128">
        <f t="shared" ref="I469" si="197">I104</f>
        <v>1.1823204320767975</v>
      </c>
      <c r="J469" s="56"/>
    </row>
    <row r="470" spans="2:10" x14ac:dyDescent="0.3">
      <c r="B470" s="55"/>
      <c r="C470" s="75">
        <v>465</v>
      </c>
      <c r="D470" s="128">
        <f t="shared" ref="D470:H470" si="198">D105</f>
        <v>18.3</v>
      </c>
      <c r="E470" s="128">
        <f t="shared" si="198"/>
        <v>7.8</v>
      </c>
      <c r="F470" s="128">
        <f t="shared" si="198"/>
        <v>0</v>
      </c>
      <c r="G470" s="128">
        <f t="shared" si="194"/>
        <v>3.4751305439154554</v>
      </c>
      <c r="H470" s="128">
        <f t="shared" si="198"/>
        <v>1.0486584730463187</v>
      </c>
      <c r="I470" s="128">
        <f t="shared" ref="I470" si="199">I105</f>
        <v>1.1767872708304321</v>
      </c>
      <c r="J470" s="56"/>
    </row>
    <row r="471" spans="2:10" x14ac:dyDescent="0.3">
      <c r="B471" s="55"/>
      <c r="C471" s="75">
        <v>466</v>
      </c>
      <c r="D471" s="128">
        <f t="shared" ref="D471:H471" si="200">D106</f>
        <v>22.6</v>
      </c>
      <c r="E471" s="128">
        <f t="shared" si="200"/>
        <v>4.5</v>
      </c>
      <c r="F471" s="128">
        <f t="shared" si="200"/>
        <v>0</v>
      </c>
      <c r="G471" s="128">
        <f t="shared" si="194"/>
        <v>3.4953502463562591</v>
      </c>
      <c r="H471" s="128">
        <f t="shared" si="200"/>
        <v>1.0380656222792037</v>
      </c>
      <c r="I471" s="128">
        <f t="shared" ref="I471" si="201">I106</f>
        <v>1.1712606313970715</v>
      </c>
      <c r="J471" s="56"/>
    </row>
    <row r="472" spans="2:10" x14ac:dyDescent="0.3">
      <c r="B472" s="55"/>
      <c r="C472" s="75">
        <v>467</v>
      </c>
      <c r="D472" s="128">
        <f t="shared" ref="D472:H472" si="202">D107</f>
        <v>23</v>
      </c>
      <c r="E472" s="128">
        <f t="shared" si="202"/>
        <v>4</v>
      </c>
      <c r="F472" s="128">
        <f t="shared" si="202"/>
        <v>3.5</v>
      </c>
      <c r="G472" s="128">
        <f t="shared" si="194"/>
        <v>3.4740754441419059</v>
      </c>
      <c r="H472" s="128">
        <f t="shared" si="202"/>
        <v>1.0887431899739624</v>
      </c>
      <c r="I472" s="128">
        <f t="shared" ref="I472" si="203">I107</f>
        <v>1.1662367206191875</v>
      </c>
      <c r="J472" s="56"/>
    </row>
    <row r="473" spans="2:10" x14ac:dyDescent="0.3">
      <c r="B473" s="55"/>
      <c r="C473" s="75">
        <v>468</v>
      </c>
      <c r="D473" s="128">
        <f t="shared" ref="D473:H473" si="204">D108</f>
        <v>17.5</v>
      </c>
      <c r="E473" s="128">
        <f t="shared" si="204"/>
        <v>3.8</v>
      </c>
      <c r="F473" s="128">
        <f t="shared" si="204"/>
        <v>1.8</v>
      </c>
      <c r="G473" s="128">
        <f t="shared" si="194"/>
        <v>3.2457384736463304</v>
      </c>
      <c r="H473" s="128">
        <f t="shared" si="204"/>
        <v>1.0833773615611493</v>
      </c>
      <c r="I473" s="128">
        <f t="shared" ref="I473" si="205">I108</f>
        <v>1.161234777154752</v>
      </c>
      <c r="J473" s="56"/>
    </row>
    <row r="474" spans="2:10" x14ac:dyDescent="0.3">
      <c r="B474" s="55"/>
      <c r="C474" s="75">
        <v>469</v>
      </c>
      <c r="D474" s="128">
        <f t="shared" ref="D474:H474" si="206">D109</f>
        <v>22.3</v>
      </c>
      <c r="E474" s="128">
        <f t="shared" si="206"/>
        <v>4.5</v>
      </c>
      <c r="F474" s="128">
        <f t="shared" si="206"/>
        <v>0</v>
      </c>
      <c r="G474" s="128">
        <f t="shared" si="194"/>
        <v>3.4313094235677064</v>
      </c>
      <c r="H474" s="128">
        <f t="shared" si="206"/>
        <v>1.0185363626944253</v>
      </c>
      <c r="I474" s="128">
        <f t="shared" ref="I474" si="207">I109</f>
        <v>1.1558054586189161</v>
      </c>
      <c r="J474" s="56"/>
    </row>
    <row r="475" spans="2:10" x14ac:dyDescent="0.3">
      <c r="B475" s="55"/>
      <c r="C475" s="75">
        <v>470</v>
      </c>
      <c r="D475" s="128">
        <f t="shared" ref="D475:H475" si="208">D110</f>
        <v>21.3</v>
      </c>
      <c r="E475" s="128">
        <f t="shared" si="208"/>
        <v>1.3</v>
      </c>
      <c r="F475" s="128">
        <f t="shared" si="208"/>
        <v>0</v>
      </c>
      <c r="G475" s="128">
        <f t="shared" si="194"/>
        <v>3.2595193544641341</v>
      </c>
      <c r="H475" s="128">
        <f t="shared" si="208"/>
        <v>0.99951233700667741</v>
      </c>
      <c r="I475" s="128">
        <f t="shared" ref="I475" si="209">I110</f>
        <v>1.1503141683699076</v>
      </c>
      <c r="J475" s="56"/>
    </row>
    <row r="476" spans="2:10" x14ac:dyDescent="0.3">
      <c r="B476" s="55"/>
      <c r="C476" s="75">
        <v>471</v>
      </c>
      <c r="D476" s="128">
        <f t="shared" ref="D476:H476" si="210">D111</f>
        <v>22.2</v>
      </c>
      <c r="E476" s="128">
        <f t="shared" si="210"/>
        <v>2.7</v>
      </c>
      <c r="F476" s="128">
        <f t="shared" si="210"/>
        <v>0</v>
      </c>
      <c r="G476" s="128">
        <f t="shared" si="194"/>
        <v>3.3261254579029296</v>
      </c>
      <c r="H476" s="128">
        <f t="shared" si="210"/>
        <v>0.98817244421426786</v>
      </c>
      <c r="I476" s="128">
        <f t="shared" ref="I476" si="211">I111</f>
        <v>1.1448220079263092</v>
      </c>
      <c r="J476" s="56"/>
    </row>
    <row r="477" spans="2:10" x14ac:dyDescent="0.3">
      <c r="B477" s="55"/>
      <c r="C477" s="75">
        <v>472</v>
      </c>
      <c r="D477" s="128">
        <f t="shared" ref="D477:H477" si="212">D112</f>
        <v>21.7</v>
      </c>
      <c r="E477" s="128">
        <f t="shared" si="212"/>
        <v>2.4</v>
      </c>
      <c r="F477" s="128">
        <f t="shared" si="212"/>
        <v>0</v>
      </c>
      <c r="G477" s="128">
        <f t="shared" si="194"/>
        <v>3.2794606899992926</v>
      </c>
      <c r="H477" s="128">
        <f t="shared" si="212"/>
        <v>0.97818825841460821</v>
      </c>
      <c r="I477" s="128">
        <f t="shared" ref="I477" si="213">I112</f>
        <v>1.1393395709688425</v>
      </c>
      <c r="J477" s="56"/>
    </row>
    <row r="478" spans="2:10" x14ac:dyDescent="0.3">
      <c r="B478" s="55"/>
      <c r="C478" s="75">
        <v>473</v>
      </c>
      <c r="D478" s="128">
        <f t="shared" ref="D478:H478" si="214">D113</f>
        <v>22</v>
      </c>
      <c r="E478" s="128">
        <f t="shared" si="214"/>
        <v>4</v>
      </c>
      <c r="F478" s="128">
        <f t="shared" si="214"/>
        <v>0.7</v>
      </c>
      <c r="G478" s="128">
        <f t="shared" si="194"/>
        <v>3.3306709118359747</v>
      </c>
      <c r="H478" s="128">
        <f t="shared" si="214"/>
        <v>0.97327778332761328</v>
      </c>
      <c r="I478" s="128">
        <f t="shared" ref="I478" si="215">I113</f>
        <v>1.1339091489597584</v>
      </c>
      <c r="J478" s="56"/>
    </row>
    <row r="479" spans="2:10" x14ac:dyDescent="0.3">
      <c r="B479" s="55"/>
      <c r="C479" s="75">
        <v>474</v>
      </c>
      <c r="D479" s="128">
        <f t="shared" ref="D479:H479" si="216">D114</f>
        <v>22.2</v>
      </c>
      <c r="E479" s="128">
        <f t="shared" si="216"/>
        <v>5</v>
      </c>
      <c r="F479" s="128">
        <f t="shared" si="216"/>
        <v>0.5</v>
      </c>
      <c r="G479" s="128">
        <f t="shared" si="194"/>
        <v>3.3561561345307886</v>
      </c>
      <c r="H479" s="128">
        <f t="shared" si="216"/>
        <v>0.96315680945707449</v>
      </c>
      <c r="I479" s="128">
        <f t="shared" ref="I479" si="217">I114</f>
        <v>1.1284860295623003</v>
      </c>
      <c r="J479" s="56"/>
    </row>
    <row r="480" spans="2:10" x14ac:dyDescent="0.3">
      <c r="B480" s="55"/>
      <c r="C480" s="75">
        <v>475</v>
      </c>
      <c r="D480" s="128">
        <f t="shared" ref="D480:H480" si="218">D115</f>
        <v>21.5</v>
      </c>
      <c r="E480" s="128">
        <f t="shared" si="218"/>
        <v>7.5</v>
      </c>
      <c r="F480" s="128">
        <f t="shared" si="218"/>
        <v>0</v>
      </c>
      <c r="G480" s="128">
        <f t="shared" si="194"/>
        <v>3.4030992801758777</v>
      </c>
      <c r="H480" s="128">
        <f t="shared" si="218"/>
        <v>0.95020567447289872</v>
      </c>
      <c r="I480" s="128">
        <f t="shared" ref="I480" si="219">I115</f>
        <v>1.1230462125999083</v>
      </c>
      <c r="J480" s="56"/>
    </row>
    <row r="481" spans="2:10" x14ac:dyDescent="0.3">
      <c r="B481" s="55"/>
      <c r="C481" s="75">
        <v>476</v>
      </c>
      <c r="D481" s="128">
        <f t="shared" ref="D481:H481" si="220">D116</f>
        <v>21.9</v>
      </c>
      <c r="E481" s="128">
        <f t="shared" si="220"/>
        <v>3</v>
      </c>
      <c r="F481" s="128">
        <f t="shared" si="220"/>
        <v>0</v>
      </c>
      <c r="G481" s="128">
        <f t="shared" si="194"/>
        <v>3.2375409422931889</v>
      </c>
      <c r="H481" s="128">
        <f t="shared" si="220"/>
        <v>0.94026877902682371</v>
      </c>
      <c r="I481" s="128">
        <f t="shared" ref="I481" si="221">I116</f>
        <v>1.1176152016148655</v>
      </c>
      <c r="J481" s="56"/>
    </row>
    <row r="482" spans="2:10" x14ac:dyDescent="0.3">
      <c r="B482" s="55"/>
      <c r="C482" s="75">
        <v>477</v>
      </c>
      <c r="D482" s="128">
        <f t="shared" ref="D482:H482" si="222">D117</f>
        <v>21</v>
      </c>
      <c r="E482" s="128">
        <f t="shared" si="222"/>
        <v>2.6</v>
      </c>
      <c r="F482" s="128">
        <f t="shared" si="222"/>
        <v>0.6</v>
      </c>
      <c r="G482" s="128">
        <f t="shared" si="194"/>
        <v>3.1736752097524086</v>
      </c>
      <c r="H482" s="128">
        <f t="shared" si="222"/>
        <v>0.93499643131339782</v>
      </c>
      <c r="I482" s="128">
        <f t="shared" ref="I482" si="223">I117</f>
        <v>1.1122319856321679</v>
      </c>
      <c r="J482" s="56"/>
    </row>
    <row r="483" spans="2:10" x14ac:dyDescent="0.3">
      <c r="B483" s="55"/>
      <c r="C483" s="75">
        <v>478</v>
      </c>
      <c r="D483" s="128">
        <f t="shared" ref="D483:H483" si="224">D118</f>
        <v>19.5</v>
      </c>
      <c r="E483" s="128">
        <f t="shared" si="224"/>
        <v>2.2000000000000002</v>
      </c>
      <c r="F483" s="128">
        <f t="shared" si="224"/>
        <v>0</v>
      </c>
      <c r="G483" s="128">
        <f t="shared" si="194"/>
        <v>3.0893719631424412</v>
      </c>
      <c r="H483" s="128">
        <f t="shared" si="224"/>
        <v>0.92239879973718275</v>
      </c>
      <c r="I483" s="128">
        <f t="shared" ref="I483" si="225">I118</f>
        <v>1.106834161542378</v>
      </c>
      <c r="J483" s="56"/>
    </row>
    <row r="484" spans="2:10" x14ac:dyDescent="0.3">
      <c r="B484" s="55"/>
      <c r="C484" s="75">
        <v>479</v>
      </c>
      <c r="D484" s="128">
        <f t="shared" ref="D484:H499" si="226">D119</f>
        <v>17.8</v>
      </c>
      <c r="E484" s="128">
        <f t="shared" si="226"/>
        <v>6</v>
      </c>
      <c r="F484" s="128">
        <f t="shared" si="226"/>
        <v>0</v>
      </c>
      <c r="G484" s="128">
        <f t="shared" si="226"/>
        <v>3.1454938931420395</v>
      </c>
      <c r="H484" s="128">
        <f t="shared" si="226"/>
        <v>0.91274850860403167</v>
      </c>
      <c r="I484" s="128">
        <f t="shared" ref="I484" si="227">I119</f>
        <v>1.1014466417597986</v>
      </c>
      <c r="J484" s="56"/>
    </row>
    <row r="485" spans="2:10" x14ac:dyDescent="0.3">
      <c r="B485" s="55"/>
      <c r="C485" s="75">
        <v>480</v>
      </c>
      <c r="D485" s="128">
        <f t="shared" ref="D485:H485" si="228">D120</f>
        <v>18.600000000000001</v>
      </c>
      <c r="E485" s="128">
        <f t="shared" si="228"/>
        <v>4.5999999999999996</v>
      </c>
      <c r="F485" s="128">
        <f t="shared" si="228"/>
        <v>0</v>
      </c>
      <c r="G485" s="128">
        <f t="shared" si="226"/>
        <v>3.1069803268093308</v>
      </c>
      <c r="H485" s="128">
        <f t="shared" si="228"/>
        <v>0.90366177768538103</v>
      </c>
      <c r="I485" s="128">
        <f t="shared" ref="I485" si="229">I120</f>
        <v>1.096073918615279</v>
      </c>
      <c r="J485" s="56"/>
    </row>
    <row r="486" spans="2:10" x14ac:dyDescent="0.3">
      <c r="B486" s="55"/>
      <c r="C486" s="75">
        <v>481</v>
      </c>
      <c r="D486" s="128">
        <f t="shared" ref="D486:H486" si="230">D121</f>
        <v>19.8</v>
      </c>
      <c r="E486" s="128">
        <f t="shared" si="230"/>
        <v>4</v>
      </c>
      <c r="F486" s="128">
        <f t="shared" si="230"/>
        <v>12.5</v>
      </c>
      <c r="G486" s="128">
        <f t="shared" si="226"/>
        <v>3.1102930375507132</v>
      </c>
      <c r="H486" s="128">
        <f t="shared" si="230"/>
        <v>1.9000128438682864</v>
      </c>
      <c r="I486" s="128">
        <f t="shared" ref="I486" si="231">I121</f>
        <v>1.1026606863314188</v>
      </c>
      <c r="J486" s="56"/>
    </row>
    <row r="487" spans="2:10" x14ac:dyDescent="0.3">
      <c r="B487" s="55"/>
      <c r="C487" s="75">
        <v>482</v>
      </c>
      <c r="D487" s="128">
        <f t="shared" ref="D487:H487" si="232">D122</f>
        <v>21.7</v>
      </c>
      <c r="E487" s="128">
        <f t="shared" si="232"/>
        <v>6.5</v>
      </c>
      <c r="F487" s="128">
        <f t="shared" si="232"/>
        <v>0</v>
      </c>
      <c r="G487" s="128">
        <f t="shared" si="226"/>
        <v>3.2456910693419405</v>
      </c>
      <c r="H487" s="128">
        <f t="shared" si="232"/>
        <v>1.1708370253172318</v>
      </c>
      <c r="I487" s="128">
        <f t="shared" ref="I487" si="233">I122</f>
        <v>1.0993777350791443</v>
      </c>
      <c r="J487" s="56"/>
    </row>
    <row r="488" spans="2:10" x14ac:dyDescent="0.3">
      <c r="B488" s="55"/>
      <c r="C488" s="75">
        <v>483</v>
      </c>
      <c r="D488" s="128">
        <f t="shared" ref="D488:H488" si="234">D123</f>
        <v>20.8</v>
      </c>
      <c r="E488" s="128">
        <f t="shared" si="234"/>
        <v>3.6</v>
      </c>
      <c r="F488" s="128">
        <f t="shared" si="234"/>
        <v>0</v>
      </c>
      <c r="G488" s="128">
        <f t="shared" si="226"/>
        <v>3.0958595032029916</v>
      </c>
      <c r="H488" s="128">
        <f t="shared" si="234"/>
        <v>1.100456065246725</v>
      </c>
      <c r="I488" s="128">
        <f t="shared" ref="I488" si="235">I123</f>
        <v>1.0955494752732831</v>
      </c>
      <c r="J488" s="56"/>
    </row>
    <row r="489" spans="2:10" x14ac:dyDescent="0.3">
      <c r="B489" s="55"/>
      <c r="C489" s="75">
        <v>484</v>
      </c>
      <c r="D489" s="128">
        <f t="shared" ref="D489:H489" si="236">D124</f>
        <v>21.7</v>
      </c>
      <c r="E489" s="128">
        <f t="shared" si="236"/>
        <v>6</v>
      </c>
      <c r="F489" s="128">
        <f t="shared" si="236"/>
        <v>0</v>
      </c>
      <c r="G489" s="128">
        <f t="shared" si="226"/>
        <v>3.1919274969005227</v>
      </c>
      <c r="H489" s="128">
        <f t="shared" si="236"/>
        <v>1.0306468915308535</v>
      </c>
      <c r="I489" s="128">
        <f t="shared" ref="I489" si="237">I124</f>
        <v>1.0911888519390378</v>
      </c>
      <c r="J489" s="56"/>
    </row>
    <row r="490" spans="2:10" x14ac:dyDescent="0.3">
      <c r="B490" s="55"/>
      <c r="C490" s="75">
        <v>485</v>
      </c>
      <c r="D490" s="128">
        <f t="shared" ref="D490:H490" si="238">D125</f>
        <v>21</v>
      </c>
      <c r="E490" s="128">
        <f t="shared" si="238"/>
        <v>4.2</v>
      </c>
      <c r="F490" s="128">
        <f t="shared" si="238"/>
        <v>0</v>
      </c>
      <c r="G490" s="128">
        <f t="shared" si="226"/>
        <v>3.0881143555266468</v>
      </c>
      <c r="H490" s="128">
        <f t="shared" si="238"/>
        <v>0.96475238973979693</v>
      </c>
      <c r="I490" s="128">
        <f t="shared" ref="I490" si="239">I125</f>
        <v>1.0863378230777889</v>
      </c>
      <c r="J490" s="56"/>
    </row>
    <row r="491" spans="2:10" x14ac:dyDescent="0.3">
      <c r="B491" s="55"/>
      <c r="C491" s="75">
        <v>486</v>
      </c>
      <c r="D491" s="128">
        <f t="shared" ref="D491:H491" si="240">D126</f>
        <v>22</v>
      </c>
      <c r="E491" s="128">
        <f t="shared" si="240"/>
        <v>3.1</v>
      </c>
      <c r="F491" s="128">
        <f t="shared" si="240"/>
        <v>0</v>
      </c>
      <c r="G491" s="128">
        <f t="shared" si="226"/>
        <v>3.0671776813864864</v>
      </c>
      <c r="H491" s="128">
        <f t="shared" si="240"/>
        <v>0.901247931503947</v>
      </c>
      <c r="I491" s="128">
        <f t="shared" ref="I491" si="241">I126</f>
        <v>1.0810243980667649</v>
      </c>
      <c r="J491" s="56"/>
    </row>
    <row r="492" spans="2:10" x14ac:dyDescent="0.3">
      <c r="B492" s="55"/>
      <c r="C492" s="75">
        <v>487</v>
      </c>
      <c r="D492" s="128">
        <f t="shared" ref="D492:H492" si="242">D127</f>
        <v>22.8</v>
      </c>
      <c r="E492" s="128">
        <f t="shared" si="242"/>
        <v>3.5</v>
      </c>
      <c r="F492" s="128">
        <f t="shared" si="242"/>
        <v>0</v>
      </c>
      <c r="G492" s="128">
        <f t="shared" si="226"/>
        <v>3.0904117410612129</v>
      </c>
      <c r="H492" s="128">
        <f t="shared" si="242"/>
        <v>0.85138058655227067</v>
      </c>
      <c r="I492" s="128">
        <f t="shared" ref="I492" si="243">I127</f>
        <v>1.0755501727424059</v>
      </c>
      <c r="J492" s="56"/>
    </row>
    <row r="493" spans="2:10" x14ac:dyDescent="0.3">
      <c r="B493" s="55"/>
      <c r="C493" s="75">
        <v>488</v>
      </c>
      <c r="D493" s="128">
        <f t="shared" ref="D493:H493" si="244">D128</f>
        <v>23.4</v>
      </c>
      <c r="E493" s="128">
        <f t="shared" si="244"/>
        <v>3.1</v>
      </c>
      <c r="F493" s="128">
        <f t="shared" si="244"/>
        <v>0</v>
      </c>
      <c r="G493" s="128">
        <f t="shared" si="226"/>
        <v>3.0796496805446685</v>
      </c>
      <c r="H493" s="128">
        <f t="shared" si="244"/>
        <v>0.83619047623077258</v>
      </c>
      <c r="I493" s="128">
        <f t="shared" ref="I493" si="245">I128</f>
        <v>1.070068123343253</v>
      </c>
      <c r="J493" s="56"/>
    </row>
    <row r="494" spans="2:10" x14ac:dyDescent="0.3">
      <c r="B494" s="55"/>
      <c r="C494" s="75">
        <v>489</v>
      </c>
      <c r="D494" s="128">
        <f t="shared" ref="D494:H494" si="246">D129</f>
        <v>18.2</v>
      </c>
      <c r="E494" s="128">
        <f t="shared" si="246"/>
        <v>5.6</v>
      </c>
      <c r="F494" s="128">
        <f t="shared" si="246"/>
        <v>0</v>
      </c>
      <c r="G494" s="128">
        <f t="shared" si="226"/>
        <v>2.9717839638879178</v>
      </c>
      <c r="H494" s="128">
        <f t="shared" si="246"/>
        <v>0.82682271707983279</v>
      </c>
      <c r="I494" s="128">
        <f t="shared" ref="I494" si="247">I129</f>
        <v>1.0646038517875838</v>
      </c>
      <c r="J494" s="56"/>
    </row>
    <row r="495" spans="2:10" x14ac:dyDescent="0.3">
      <c r="B495" s="55"/>
      <c r="C495" s="75">
        <v>490</v>
      </c>
      <c r="D495" s="128">
        <f t="shared" ref="D495:H495" si="248">D130</f>
        <v>19.600000000000001</v>
      </c>
      <c r="E495" s="128">
        <f t="shared" si="248"/>
        <v>5.3</v>
      </c>
      <c r="F495" s="128">
        <f t="shared" si="248"/>
        <v>0</v>
      </c>
      <c r="G495" s="128">
        <f t="shared" si="226"/>
        <v>2.991458611916185</v>
      </c>
      <c r="H495" s="128">
        <f t="shared" si="248"/>
        <v>0.81848856428509997</v>
      </c>
      <c r="I495" s="128">
        <f t="shared" ref="I495" si="249">I130</f>
        <v>1.0591618156560973</v>
      </c>
      <c r="J495" s="56"/>
    </row>
    <row r="496" spans="2:10" x14ac:dyDescent="0.3">
      <c r="B496" s="55"/>
      <c r="C496" s="75">
        <v>491</v>
      </c>
      <c r="D496" s="128">
        <f t="shared" ref="D496:H496" si="250">D131</f>
        <v>20.5</v>
      </c>
      <c r="E496" s="128">
        <f t="shared" si="250"/>
        <v>1.8</v>
      </c>
      <c r="F496" s="128">
        <f t="shared" si="250"/>
        <v>0</v>
      </c>
      <c r="G496" s="128">
        <f t="shared" si="226"/>
        <v>2.8888112856881638</v>
      </c>
      <c r="H496" s="128">
        <f t="shared" si="250"/>
        <v>0.81039272634569748</v>
      </c>
      <c r="I496" s="128">
        <f t="shared" ref="I496" si="251">I131</f>
        <v>1.0537429557814022</v>
      </c>
      <c r="J496" s="56"/>
    </row>
    <row r="497" spans="2:10" x14ac:dyDescent="0.3">
      <c r="B497" s="55"/>
      <c r="C497" s="75">
        <v>492</v>
      </c>
      <c r="D497" s="128">
        <f t="shared" ref="D497:H497" si="252">D132</f>
        <v>20.8</v>
      </c>
      <c r="E497" s="128">
        <f t="shared" si="252"/>
        <v>4</v>
      </c>
      <c r="F497" s="128">
        <f t="shared" si="252"/>
        <v>0</v>
      </c>
      <c r="G497" s="128">
        <f t="shared" si="226"/>
        <v>2.9544720603031358</v>
      </c>
      <c r="H497" s="128">
        <f t="shared" si="252"/>
        <v>0.8024025772934188</v>
      </c>
      <c r="I497" s="128">
        <f t="shared" ref="I497" si="253">I132</f>
        <v>1.0483476214784671</v>
      </c>
      <c r="J497" s="56"/>
    </row>
    <row r="498" spans="2:10" x14ac:dyDescent="0.3">
      <c r="B498" s="55"/>
      <c r="C498" s="75">
        <v>493</v>
      </c>
      <c r="D498" s="128">
        <f t="shared" ref="D498:H498" si="254">D133</f>
        <v>18.7</v>
      </c>
      <c r="E498" s="128">
        <f t="shared" si="254"/>
        <v>3.6</v>
      </c>
      <c r="F498" s="128">
        <f t="shared" si="254"/>
        <v>0</v>
      </c>
      <c r="G498" s="128">
        <f t="shared" si="226"/>
        <v>2.8562751362447689</v>
      </c>
      <c r="H498" s="128">
        <f t="shared" si="254"/>
        <v>0.79449545793141441</v>
      </c>
      <c r="I498" s="128">
        <f t="shared" ref="I498" si="255">I133</f>
        <v>1.0429760561164645</v>
      </c>
      <c r="J498" s="56"/>
    </row>
    <row r="499" spans="2:10" x14ac:dyDescent="0.3">
      <c r="B499" s="55"/>
      <c r="C499" s="75">
        <v>494</v>
      </c>
      <c r="D499" s="128">
        <f t="shared" ref="D499:H499" si="256">D134</f>
        <v>21.7</v>
      </c>
      <c r="E499" s="128">
        <f t="shared" si="256"/>
        <v>1.8</v>
      </c>
      <c r="F499" s="128">
        <f t="shared" si="256"/>
        <v>0.2</v>
      </c>
      <c r="G499" s="128">
        <f t="shared" si="226"/>
        <v>2.8791279828260636</v>
      </c>
      <c r="H499" s="128">
        <f t="shared" si="256"/>
        <v>0.78802950980983999</v>
      </c>
      <c r="I499" s="128">
        <f t="shared" ref="I499" si="257">I134</f>
        <v>1.0376399326353729</v>
      </c>
      <c r="J499" s="56"/>
    </row>
    <row r="500" spans="2:10" x14ac:dyDescent="0.3">
      <c r="B500" s="55"/>
      <c r="C500" s="75">
        <v>495</v>
      </c>
      <c r="D500" s="128">
        <f t="shared" ref="D500:H515" si="258">D135</f>
        <v>21.7</v>
      </c>
      <c r="E500" s="128">
        <f t="shared" si="258"/>
        <v>2.8</v>
      </c>
      <c r="F500" s="128">
        <f t="shared" si="258"/>
        <v>0</v>
      </c>
      <c r="G500" s="128">
        <f t="shared" si="258"/>
        <v>2.8954628002603884</v>
      </c>
      <c r="H500" s="128">
        <f t="shared" si="258"/>
        <v>0.77914181847214359</v>
      </c>
      <c r="I500" s="128">
        <f t="shared" ref="I500" si="259">I135</f>
        <v>1.0292233815672795</v>
      </c>
      <c r="J500" s="56"/>
    </row>
    <row r="501" spans="2:10" x14ac:dyDescent="0.3">
      <c r="B501" s="55"/>
      <c r="C501" s="75">
        <v>496</v>
      </c>
      <c r="D501" s="128">
        <f t="shared" ref="D501:H501" si="260">D136</f>
        <v>21.7</v>
      </c>
      <c r="E501" s="128">
        <f t="shared" si="260"/>
        <v>2.6</v>
      </c>
      <c r="F501" s="128">
        <f t="shared" si="260"/>
        <v>0</v>
      </c>
      <c r="G501" s="128">
        <f t="shared" si="258"/>
        <v>2.8729996630617483</v>
      </c>
      <c r="H501" s="128">
        <f t="shared" si="260"/>
        <v>0.77127839394867781</v>
      </c>
      <c r="I501" s="128">
        <f t="shared" ref="I501" si="261">I136</f>
        <v>1.0170427457086608</v>
      </c>
      <c r="J501" s="56"/>
    </row>
    <row r="502" spans="2:10" x14ac:dyDescent="0.3">
      <c r="B502" s="55"/>
      <c r="C502" s="75">
        <v>497</v>
      </c>
      <c r="D502" s="128">
        <f t="shared" ref="D502:H502" si="262">D137</f>
        <v>21.8</v>
      </c>
      <c r="E502" s="128">
        <f t="shared" si="262"/>
        <v>0.5</v>
      </c>
      <c r="F502" s="128">
        <f t="shared" si="262"/>
        <v>0</v>
      </c>
      <c r="G502" s="128">
        <f t="shared" si="258"/>
        <v>2.7932736544036341</v>
      </c>
      <c r="H502" s="128">
        <f t="shared" si="262"/>
        <v>0.76364788122921512</v>
      </c>
      <c r="I502" s="128">
        <f t="shared" ref="I502" si="263">I137</f>
        <v>1.0051658836772461</v>
      </c>
      <c r="J502" s="56"/>
    </row>
    <row r="503" spans="2:10" x14ac:dyDescent="0.3">
      <c r="B503" s="55"/>
      <c r="C503" s="75">
        <v>498</v>
      </c>
      <c r="D503" s="128">
        <f t="shared" ref="D503:H503" si="264">D138</f>
        <v>20.8</v>
      </c>
      <c r="E503" s="128">
        <f t="shared" si="264"/>
        <v>0.2</v>
      </c>
      <c r="F503" s="128">
        <f t="shared" si="264"/>
        <v>0</v>
      </c>
      <c r="G503" s="128">
        <f t="shared" si="258"/>
        <v>2.7369175658345384</v>
      </c>
      <c r="H503" s="128">
        <f t="shared" si="264"/>
        <v>0.75611834551966217</v>
      </c>
      <c r="I503" s="128">
        <f t="shared" ref="I503" si="265">I138</f>
        <v>0.99345973082039685</v>
      </c>
      <c r="J503" s="56"/>
    </row>
    <row r="504" spans="2:10" x14ac:dyDescent="0.3">
      <c r="B504" s="55"/>
      <c r="C504" s="75">
        <v>499</v>
      </c>
      <c r="D504" s="128">
        <f t="shared" ref="D504:H504" si="266">D139</f>
        <v>22</v>
      </c>
      <c r="E504" s="128">
        <f t="shared" si="266"/>
        <v>-1</v>
      </c>
      <c r="F504" s="128">
        <f t="shared" si="266"/>
        <v>0</v>
      </c>
      <c r="G504" s="128">
        <f t="shared" si="258"/>
        <v>2.722080362452914</v>
      </c>
      <c r="H504" s="128">
        <f t="shared" si="266"/>
        <v>0.74866727990726833</v>
      </c>
      <c r="I504" s="128">
        <f t="shared" ref="I504" si="267">I139</f>
        <v>0.98190066701823331</v>
      </c>
      <c r="J504" s="56"/>
    </row>
    <row r="505" spans="2:10" x14ac:dyDescent="0.3">
      <c r="B505" s="55"/>
      <c r="C505" s="75">
        <v>500</v>
      </c>
      <c r="D505" s="128">
        <f t="shared" ref="D505:H505" si="268">D140</f>
        <v>22</v>
      </c>
      <c r="E505" s="128">
        <f t="shared" si="268"/>
        <v>0.5</v>
      </c>
      <c r="F505" s="128">
        <f t="shared" si="268"/>
        <v>0</v>
      </c>
      <c r="G505" s="128">
        <f t="shared" si="258"/>
        <v>2.7544507765808977</v>
      </c>
      <c r="H505" s="128">
        <f t="shared" si="268"/>
        <v>0.74129034159143758</v>
      </c>
      <c r="I505" s="128">
        <f t="shared" ref="I505" si="269">I140</f>
        <v>0.97048325356601384</v>
      </c>
      <c r="J505" s="56"/>
    </row>
    <row r="506" spans="2:10" x14ac:dyDescent="0.3">
      <c r="B506" s="55"/>
      <c r="C506" s="75">
        <v>501</v>
      </c>
      <c r="D506" s="128">
        <f t="shared" ref="D506:H506" si="270">D141</f>
        <v>21.5</v>
      </c>
      <c r="E506" s="128">
        <f t="shared" si="270"/>
        <v>-1</v>
      </c>
      <c r="F506" s="128">
        <f t="shared" si="270"/>
        <v>0</v>
      </c>
      <c r="G506" s="128">
        <f t="shared" si="258"/>
        <v>2.6775693045782343</v>
      </c>
      <c r="H506" s="128">
        <f t="shared" si="270"/>
        <v>0.73398620784927993</v>
      </c>
      <c r="I506" s="128">
        <f t="shared" ref="I506" si="271">I141</f>
        <v>0.95920508902171719</v>
      </c>
      <c r="J506" s="56"/>
    </row>
    <row r="507" spans="2:10" x14ac:dyDescent="0.3">
      <c r="B507" s="55"/>
      <c r="C507" s="75">
        <v>502</v>
      </c>
      <c r="D507" s="128">
        <f t="shared" ref="D507:H507" si="272">D142</f>
        <v>21.3</v>
      </c>
      <c r="E507" s="128">
        <f t="shared" si="272"/>
        <v>0.5</v>
      </c>
      <c r="F507" s="128">
        <f t="shared" si="272"/>
        <v>0</v>
      </c>
      <c r="G507" s="128">
        <f t="shared" si="258"/>
        <v>2.7037491207101163</v>
      </c>
      <c r="H507" s="128">
        <f t="shared" si="272"/>
        <v>0.7267540630310938</v>
      </c>
      <c r="I507" s="128">
        <f t="shared" ref="I507" si="273">I142</f>
        <v>0.94806429595935371</v>
      </c>
      <c r="J507" s="56"/>
    </row>
    <row r="508" spans="2:10" x14ac:dyDescent="0.3">
      <c r="B508" s="55"/>
      <c r="C508" s="75">
        <v>503</v>
      </c>
      <c r="D508" s="128">
        <f t="shared" ref="D508:H508" si="274">D143</f>
        <v>22</v>
      </c>
      <c r="E508" s="128">
        <f t="shared" si="274"/>
        <v>0.5</v>
      </c>
      <c r="F508" s="128">
        <f t="shared" si="274"/>
        <v>0</v>
      </c>
      <c r="G508" s="128">
        <f t="shared" si="258"/>
        <v>2.7114127056424207</v>
      </c>
      <c r="H508" s="128">
        <f t="shared" si="274"/>
        <v>0.71959318150316576</v>
      </c>
      <c r="I508" s="128">
        <f t="shared" ref="I508" si="275">I143</f>
        <v>0.93705910365242417</v>
      </c>
      <c r="J508" s="56"/>
    </row>
    <row r="509" spans="2:10" x14ac:dyDescent="0.3">
      <c r="B509" s="55"/>
      <c r="C509" s="75">
        <v>504</v>
      </c>
      <c r="D509" s="128">
        <f t="shared" ref="D509:H509" si="276">D144</f>
        <v>20.5</v>
      </c>
      <c r="E509" s="128">
        <f t="shared" si="276"/>
        <v>0</v>
      </c>
      <c r="F509" s="128">
        <f t="shared" si="276"/>
        <v>0</v>
      </c>
      <c r="G509" s="128">
        <f t="shared" si="258"/>
        <v>2.6361783162974635</v>
      </c>
      <c r="H509" s="128">
        <f t="shared" si="276"/>
        <v>0.71250285838495209</v>
      </c>
      <c r="I509" s="128">
        <f t="shared" ref="I509" si="277">I144</f>
        <v>0.92618777855229983</v>
      </c>
      <c r="J509" s="56"/>
    </row>
    <row r="510" spans="2:10" x14ac:dyDescent="0.3">
      <c r="B510" s="55"/>
      <c r="C510" s="75">
        <v>505</v>
      </c>
      <c r="D510" s="128">
        <f t="shared" ref="D510:H510" si="278">D145</f>
        <v>21.8</v>
      </c>
      <c r="E510" s="128">
        <f t="shared" si="278"/>
        <v>1.5</v>
      </c>
      <c r="F510" s="128">
        <f t="shared" si="278"/>
        <v>0</v>
      </c>
      <c r="G510" s="128">
        <f t="shared" si="258"/>
        <v>2.7086583893589991</v>
      </c>
      <c r="H510" s="128">
        <f t="shared" si="278"/>
        <v>0.70548239799855084</v>
      </c>
      <c r="I510" s="128">
        <f t="shared" ref="I510" si="279">I145</f>
        <v>0.91544861248231535</v>
      </c>
      <c r="J510" s="56"/>
    </row>
    <row r="511" spans="2:10" x14ac:dyDescent="0.3">
      <c r="B511" s="55"/>
      <c r="C511" s="75">
        <v>506</v>
      </c>
      <c r="D511" s="128">
        <f t="shared" ref="D511:H511" si="280">D146</f>
        <v>22.5</v>
      </c>
      <c r="E511" s="128">
        <f t="shared" si="280"/>
        <v>1.5</v>
      </c>
      <c r="F511" s="128">
        <f t="shared" si="280"/>
        <v>0</v>
      </c>
      <c r="G511" s="128">
        <f t="shared" si="258"/>
        <v>2.7168122526428964</v>
      </c>
      <c r="H511" s="128">
        <f t="shared" si="280"/>
        <v>0.69853111189530581</v>
      </c>
      <c r="I511" s="128">
        <f t="shared" ref="I511" si="281">I146</f>
        <v>0.90483992041284722</v>
      </c>
      <c r="J511" s="56"/>
    </row>
    <row r="512" spans="2:10" x14ac:dyDescent="0.3">
      <c r="B512" s="55"/>
      <c r="C512" s="75">
        <v>507</v>
      </c>
      <c r="D512" s="128">
        <f t="shared" ref="D512:H512" si="282">D147</f>
        <v>22.2</v>
      </c>
      <c r="E512" s="128">
        <f t="shared" si="282"/>
        <v>0</v>
      </c>
      <c r="F512" s="128">
        <f t="shared" si="282"/>
        <v>0</v>
      </c>
      <c r="G512" s="128">
        <f t="shared" si="258"/>
        <v>2.6487253491921674</v>
      </c>
      <c r="H512" s="128">
        <f t="shared" si="282"/>
        <v>0.69164831847216357</v>
      </c>
      <c r="I512" s="128">
        <f t="shared" ref="I512" si="283">I147</f>
        <v>0.894360039830015</v>
      </c>
      <c r="J512" s="56"/>
    </row>
    <row r="513" spans="2:10" x14ac:dyDescent="0.3">
      <c r="B513" s="55"/>
      <c r="C513" s="75">
        <v>508</v>
      </c>
      <c r="D513" s="128">
        <f t="shared" ref="D513:H513" si="284">D148</f>
        <v>21</v>
      </c>
      <c r="E513" s="128">
        <f t="shared" si="284"/>
        <v>-0.5</v>
      </c>
      <c r="F513" s="128">
        <f t="shared" si="284"/>
        <v>0</v>
      </c>
      <c r="G513" s="128">
        <f t="shared" si="258"/>
        <v>2.5848655213265981</v>
      </c>
      <c r="H513" s="128">
        <f t="shared" si="284"/>
        <v>0.68483334285238129</v>
      </c>
      <c r="I513" s="128">
        <f t="shared" ref="I513" si="285">I148</f>
        <v>0.88400733037256152</v>
      </c>
      <c r="J513" s="56"/>
    </row>
    <row r="514" spans="2:10" x14ac:dyDescent="0.3">
      <c r="B514" s="55"/>
      <c r="C514" s="75">
        <v>509</v>
      </c>
      <c r="D514" s="128">
        <f t="shared" ref="D514:H514" si="286">D149</f>
        <v>20.8</v>
      </c>
      <c r="E514" s="128">
        <f t="shared" si="286"/>
        <v>-0.8</v>
      </c>
      <c r="F514" s="128">
        <f t="shared" si="286"/>
        <v>0</v>
      </c>
      <c r="G514" s="128">
        <f t="shared" si="258"/>
        <v>2.5578522709244718</v>
      </c>
      <c r="H514" s="128">
        <f t="shared" si="286"/>
        <v>0.67808551681064921</v>
      </c>
      <c r="I514" s="128">
        <f t="shared" ref="I514" si="287">I149</f>
        <v>0.87378017351691417</v>
      </c>
      <c r="J514" s="56"/>
    </row>
    <row r="515" spans="2:10" x14ac:dyDescent="0.3">
      <c r="B515" s="55"/>
      <c r="C515" s="75">
        <v>510</v>
      </c>
      <c r="D515" s="128">
        <f t="shared" ref="D515:H515" si="288">D150</f>
        <v>20.399999999999999</v>
      </c>
      <c r="E515" s="128">
        <f t="shared" si="288"/>
        <v>-1.4</v>
      </c>
      <c r="F515" s="128">
        <f t="shared" si="288"/>
        <v>0</v>
      </c>
      <c r="G515" s="128">
        <f t="shared" si="258"/>
        <v>2.5165021841572051</v>
      </c>
      <c r="H515" s="128">
        <f t="shared" si="288"/>
        <v>0.67140417870612457</v>
      </c>
      <c r="I515" s="128">
        <f t="shared" ref="I515" si="289">I150</f>
        <v>0.86367697227387175</v>
      </c>
      <c r="J515" s="56"/>
    </row>
    <row r="516" spans="2:10" x14ac:dyDescent="0.3">
      <c r="B516" s="55"/>
      <c r="C516" s="75">
        <v>511</v>
      </c>
      <c r="D516" s="128">
        <f t="shared" ref="D516:H531" si="290">D151</f>
        <v>22</v>
      </c>
      <c r="E516" s="128">
        <f t="shared" si="290"/>
        <v>-1</v>
      </c>
      <c r="F516" s="128">
        <f t="shared" si="290"/>
        <v>0</v>
      </c>
      <c r="G516" s="128">
        <f t="shared" si="290"/>
        <v>2.5644541959807494</v>
      </c>
      <c r="H516" s="128">
        <f t="shared" si="290"/>
        <v>0.6647886734173164</v>
      </c>
      <c r="I516" s="128">
        <f t="shared" ref="I516" si="291">I151</f>
        <v>0.85369615089079409</v>
      </c>
      <c r="J516" s="56"/>
    </row>
    <row r="517" spans="2:10" x14ac:dyDescent="0.3">
      <c r="B517" s="55"/>
      <c r="C517" s="75">
        <v>512</v>
      </c>
      <c r="D517" s="128">
        <f t="shared" ref="D517:H517" si="292">D152</f>
        <v>21.2</v>
      </c>
      <c r="E517" s="128">
        <f t="shared" si="292"/>
        <v>0.5</v>
      </c>
      <c r="F517" s="128">
        <f t="shared" si="292"/>
        <v>0</v>
      </c>
      <c r="G517" s="128">
        <f t="shared" si="290"/>
        <v>2.574065827434072</v>
      </c>
      <c r="H517" s="128">
        <f t="shared" si="292"/>
        <v>0.65823835227780969</v>
      </c>
      <c r="I517" s="128">
        <f t="shared" ref="I517" si="293">I152</f>
        <v>0.84383615455822991</v>
      </c>
      <c r="J517" s="56"/>
    </row>
    <row r="518" spans="2:10" x14ac:dyDescent="0.3">
      <c r="B518" s="55"/>
      <c r="C518" s="75">
        <v>513</v>
      </c>
      <c r="D518" s="128">
        <f t="shared" ref="D518:H518" si="294">D153</f>
        <v>21</v>
      </c>
      <c r="E518" s="128">
        <f t="shared" si="294"/>
        <v>-0.8</v>
      </c>
      <c r="F518" s="128">
        <f t="shared" si="294"/>
        <v>0</v>
      </c>
      <c r="G518" s="128">
        <f t="shared" si="290"/>
        <v>2.5189398977668374</v>
      </c>
      <c r="H518" s="128">
        <f t="shared" si="294"/>
        <v>0.65175257301265566</v>
      </c>
      <c r="I518" s="128">
        <f t="shared" ref="I518" si="295">I153</f>
        <v>0.83409544912075329</v>
      </c>
      <c r="J518" s="56"/>
    </row>
    <row r="519" spans="2:10" x14ac:dyDescent="0.3">
      <c r="B519" s="55"/>
      <c r="C519" s="75">
        <v>514</v>
      </c>
      <c r="D519" s="128">
        <f t="shared" ref="D519:H519" si="296">D154</f>
        <v>20.6</v>
      </c>
      <c r="E519" s="128">
        <f t="shared" si="296"/>
        <v>-0.5</v>
      </c>
      <c r="F519" s="128">
        <f t="shared" si="296"/>
        <v>0</v>
      </c>
      <c r="G519" s="128">
        <f t="shared" si="290"/>
        <v>2.5056474540138227</v>
      </c>
      <c r="H519" s="128">
        <f t="shared" si="296"/>
        <v>0.64533069967539336</v>
      </c>
      <c r="I519" s="128">
        <f t="shared" ref="I519" si="297">I154</f>
        <v>0.82447252079192057</v>
      </c>
      <c r="J519" s="56"/>
    </row>
    <row r="520" spans="2:10" x14ac:dyDescent="0.3">
      <c r="B520" s="55"/>
      <c r="C520" s="75">
        <v>515</v>
      </c>
      <c r="D520" s="128">
        <f t="shared" ref="D520:H520" si="298">D155</f>
        <v>21.7</v>
      </c>
      <c r="E520" s="128">
        <f t="shared" si="298"/>
        <v>-3</v>
      </c>
      <c r="F520" s="128">
        <f t="shared" si="298"/>
        <v>0</v>
      </c>
      <c r="G520" s="128">
        <f t="shared" si="290"/>
        <v>2.4549558576155674</v>
      </c>
      <c r="H520" s="128">
        <f t="shared" si="298"/>
        <v>0.63897210258569426</v>
      </c>
      <c r="I520" s="128">
        <f t="shared" ref="I520" si="299">I155</f>
        <v>0.81496587587328206</v>
      </c>
      <c r="J520" s="56"/>
    </row>
    <row r="521" spans="2:10" x14ac:dyDescent="0.3">
      <c r="B521" s="55"/>
      <c r="C521" s="75">
        <v>516</v>
      </c>
      <c r="D521" s="128">
        <f t="shared" ref="D521:H521" si="300">D156</f>
        <v>22</v>
      </c>
      <c r="E521" s="128">
        <f t="shared" si="300"/>
        <v>-2.5</v>
      </c>
      <c r="F521" s="128">
        <f t="shared" si="300"/>
        <v>0</v>
      </c>
      <c r="G521" s="128">
        <f t="shared" si="290"/>
        <v>2.468608819613225</v>
      </c>
      <c r="H521" s="128">
        <f t="shared" si="300"/>
        <v>0.63267615826761969</v>
      </c>
      <c r="I521" s="128">
        <f t="shared" ref="I521" si="301">I156</f>
        <v>0.8055740404773909</v>
      </c>
      <c r="J521" s="56"/>
    </row>
    <row r="522" spans="2:10" x14ac:dyDescent="0.3">
      <c r="B522" s="55"/>
      <c r="C522" s="75">
        <v>517</v>
      </c>
      <c r="D522" s="128">
        <f t="shared" ref="D522:H522" si="302">D157</f>
        <v>22.2</v>
      </c>
      <c r="E522" s="128">
        <f t="shared" si="302"/>
        <v>-2.4</v>
      </c>
      <c r="F522" s="128">
        <f t="shared" si="302"/>
        <v>0</v>
      </c>
      <c r="G522" s="128">
        <f t="shared" si="290"/>
        <v>2.4680772521739716</v>
      </c>
      <c r="H522" s="128">
        <f t="shared" si="302"/>
        <v>0.62644224938848836</v>
      </c>
      <c r="I522" s="128">
        <f t="shared" ref="I522" si="303">I157</f>
        <v>0.79629556025474912</v>
      </c>
      <c r="J522" s="56"/>
    </row>
    <row r="523" spans="2:10" x14ac:dyDescent="0.3">
      <c r="B523" s="55"/>
      <c r="C523" s="75">
        <v>518</v>
      </c>
      <c r="D523" s="128">
        <f t="shared" ref="D523:H523" si="304">D158</f>
        <v>19</v>
      </c>
      <c r="E523" s="128">
        <f t="shared" si="304"/>
        <v>0</v>
      </c>
      <c r="F523" s="128">
        <f t="shared" si="304"/>
        <v>11.6</v>
      </c>
      <c r="G523" s="128">
        <f t="shared" si="290"/>
        <v>2.4362094740361653</v>
      </c>
      <c r="H523" s="128">
        <f t="shared" si="304"/>
        <v>1.4767519172164114</v>
      </c>
      <c r="I523" s="128">
        <f t="shared" ref="I523" si="305">I158</f>
        <v>0.93958462625145722</v>
      </c>
      <c r="J523" s="56"/>
    </row>
    <row r="524" spans="2:10" x14ac:dyDescent="0.3">
      <c r="B524" s="55"/>
      <c r="C524" s="75">
        <v>519</v>
      </c>
      <c r="D524" s="128">
        <f t="shared" ref="D524:H524" si="306">D159</f>
        <v>11.6</v>
      </c>
      <c r="E524" s="128">
        <f t="shared" si="306"/>
        <v>3.5</v>
      </c>
      <c r="F524" s="128">
        <f t="shared" si="306"/>
        <v>1.3</v>
      </c>
      <c r="G524" s="128">
        <f t="shared" si="290"/>
        <v>2.3171256788277179</v>
      </c>
      <c r="H524" s="128">
        <f t="shared" si="306"/>
        <v>0.94472018161146487</v>
      </c>
      <c r="I524" s="128">
        <f t="shared" ref="I524" si="307">I159</f>
        <v>0.93718541691504798</v>
      </c>
      <c r="J524" s="56"/>
    </row>
    <row r="525" spans="2:10" x14ac:dyDescent="0.3">
      <c r="B525" s="55"/>
      <c r="C525" s="75">
        <v>520</v>
      </c>
      <c r="D525" s="128">
        <f t="shared" ref="D525:H525" si="308">D160</f>
        <v>18.8</v>
      </c>
      <c r="E525" s="128">
        <f t="shared" si="308"/>
        <v>6.5</v>
      </c>
      <c r="F525" s="128">
        <f t="shared" si="308"/>
        <v>0</v>
      </c>
      <c r="G525" s="128">
        <f t="shared" si="290"/>
        <v>2.6025031016132956</v>
      </c>
      <c r="H525" s="128">
        <f t="shared" si="308"/>
        <v>0.88377610078853419</v>
      </c>
      <c r="I525" s="128">
        <f t="shared" ref="I525" si="309">I160</f>
        <v>0.93430584829463126</v>
      </c>
      <c r="J525" s="56"/>
    </row>
    <row r="526" spans="2:10" x14ac:dyDescent="0.3">
      <c r="B526" s="55"/>
      <c r="C526" s="75">
        <v>521</v>
      </c>
      <c r="D526" s="128">
        <f t="shared" ref="D526:H526" si="310">D161</f>
        <v>18.899999999999999</v>
      </c>
      <c r="E526" s="128">
        <f t="shared" si="310"/>
        <v>0.6</v>
      </c>
      <c r="F526" s="128">
        <f t="shared" si="310"/>
        <v>0</v>
      </c>
      <c r="G526" s="128">
        <f t="shared" si="290"/>
        <v>2.4264285502143159</v>
      </c>
      <c r="H526" s="128">
        <f t="shared" si="310"/>
        <v>0.82771851848180744</v>
      </c>
      <c r="I526" s="128">
        <f t="shared" ref="I526" si="311">I161</f>
        <v>0.93099563604460278</v>
      </c>
      <c r="J526" s="56"/>
    </row>
    <row r="527" spans="2:10" x14ac:dyDescent="0.3">
      <c r="B527" s="55"/>
      <c r="C527" s="75">
        <v>522</v>
      </c>
      <c r="D527" s="128">
        <f t="shared" ref="D527:H527" si="312">D162</f>
        <v>20.6</v>
      </c>
      <c r="E527" s="128">
        <f t="shared" si="312"/>
        <v>1.5</v>
      </c>
      <c r="F527" s="128">
        <f t="shared" si="312"/>
        <v>0</v>
      </c>
      <c r="G527" s="128">
        <f t="shared" si="290"/>
        <v>2.4936032488714539</v>
      </c>
      <c r="H527" s="128">
        <f t="shared" si="312"/>
        <v>0.77229829002998884</v>
      </c>
      <c r="I527" s="128">
        <f t="shared" ref="I527" si="313">I162</f>
        <v>0.9197525447923347</v>
      </c>
      <c r="J527" s="56"/>
    </row>
    <row r="528" spans="2:10" x14ac:dyDescent="0.3">
      <c r="B528" s="55"/>
      <c r="C528" s="75">
        <v>523</v>
      </c>
      <c r="D528" s="128">
        <f t="shared" ref="D528:H528" si="314">D163</f>
        <v>21.4</v>
      </c>
      <c r="E528" s="128">
        <f t="shared" si="314"/>
        <v>-1.4</v>
      </c>
      <c r="F528" s="128">
        <f t="shared" si="314"/>
        <v>0</v>
      </c>
      <c r="G528" s="128">
        <f t="shared" si="290"/>
        <v>2.4265171653300537</v>
      </c>
      <c r="H528" s="128">
        <f t="shared" si="314"/>
        <v>0.71974881770565036</v>
      </c>
      <c r="I528" s="128">
        <f t="shared" ref="I528" si="315">I163</f>
        <v>0.86325164925978148</v>
      </c>
      <c r="J528" s="56"/>
    </row>
    <row r="529" spans="2:10" x14ac:dyDescent="0.3">
      <c r="B529" s="55"/>
      <c r="C529" s="75">
        <v>524</v>
      </c>
      <c r="D529" s="128">
        <f t="shared" ref="D529:H529" si="316">D164</f>
        <v>20.2</v>
      </c>
      <c r="E529" s="128">
        <f t="shared" si="316"/>
        <v>0.8</v>
      </c>
      <c r="F529" s="128">
        <f t="shared" si="316"/>
        <v>0</v>
      </c>
      <c r="G529" s="128">
        <f t="shared" si="290"/>
        <v>2.4484799268548132</v>
      </c>
      <c r="H529" s="128">
        <f t="shared" si="316"/>
        <v>0.6684789463114138</v>
      </c>
      <c r="I529" s="128">
        <f t="shared" ref="I529" si="317">I164</f>
        <v>0.80809867132944069</v>
      </c>
      <c r="J529" s="56"/>
    </row>
    <row r="530" spans="2:10" x14ac:dyDescent="0.3">
      <c r="B530" s="55"/>
      <c r="C530" s="75">
        <v>525</v>
      </c>
      <c r="D530" s="128">
        <f t="shared" ref="D530:H530" si="318">D165</f>
        <v>15</v>
      </c>
      <c r="E530" s="128">
        <f t="shared" si="318"/>
        <v>1.6</v>
      </c>
      <c r="F530" s="128">
        <f t="shared" si="318"/>
        <v>1.7</v>
      </c>
      <c r="G530" s="128">
        <f t="shared" si="290"/>
        <v>2.3185396758234891</v>
      </c>
      <c r="H530" s="128">
        <f t="shared" si="318"/>
        <v>0.67890355415465209</v>
      </c>
      <c r="I530" s="128">
        <f t="shared" ref="I530" si="319">I165</f>
        <v>0.81481017659428956</v>
      </c>
      <c r="J530" s="56"/>
    </row>
    <row r="531" spans="2:10" x14ac:dyDescent="0.3">
      <c r="B531" s="55"/>
      <c r="C531" s="75">
        <v>526</v>
      </c>
      <c r="D531" s="128">
        <f t="shared" ref="D531:H531" si="320">D166</f>
        <v>14.5</v>
      </c>
      <c r="E531" s="128">
        <f t="shared" si="320"/>
        <v>0.5</v>
      </c>
      <c r="F531" s="128">
        <f t="shared" si="320"/>
        <v>1.3</v>
      </c>
      <c r="G531" s="128">
        <f t="shared" si="290"/>
        <v>2.2688019166955584</v>
      </c>
      <c r="H531" s="128">
        <f t="shared" si="320"/>
        <v>0.67604261583468173</v>
      </c>
      <c r="I531" s="128">
        <f t="shared" ref="I531" si="321">I166</f>
        <v>0.80834704725331585</v>
      </c>
      <c r="J531" s="56"/>
    </row>
    <row r="532" spans="2:10" x14ac:dyDescent="0.3">
      <c r="B532" s="55"/>
      <c r="C532" s="75">
        <v>527</v>
      </c>
      <c r="D532" s="128">
        <f t="shared" ref="D532:H547" si="322">D167</f>
        <v>17.2</v>
      </c>
      <c r="E532" s="128">
        <f t="shared" si="322"/>
        <v>1</v>
      </c>
      <c r="F532" s="128">
        <f t="shared" si="322"/>
        <v>0.3</v>
      </c>
      <c r="G532" s="128">
        <f t="shared" si="322"/>
        <v>2.3526239389061652</v>
      </c>
      <c r="H532" s="128">
        <f t="shared" si="322"/>
        <v>0.63767204069798034</v>
      </c>
      <c r="I532" s="128">
        <f t="shared" ref="I532" si="323">I167</f>
        <v>0.76639070978628598</v>
      </c>
      <c r="J532" s="56"/>
    </row>
    <row r="533" spans="2:10" x14ac:dyDescent="0.3">
      <c r="B533" s="55"/>
      <c r="C533" s="75">
        <v>528</v>
      </c>
      <c r="D533" s="128">
        <f t="shared" ref="D533:H533" si="324">D168</f>
        <v>19.3</v>
      </c>
      <c r="E533" s="128">
        <f t="shared" si="324"/>
        <v>2.4</v>
      </c>
      <c r="F533" s="128">
        <f t="shared" si="324"/>
        <v>0</v>
      </c>
      <c r="G533" s="128">
        <f t="shared" si="322"/>
        <v>2.4463949016618245</v>
      </c>
      <c r="H533" s="128">
        <f t="shared" si="324"/>
        <v>0.58867937610803378</v>
      </c>
      <c r="I533" s="128">
        <f t="shared" ref="I533" si="325">I168</f>
        <v>0.71915050650717716</v>
      </c>
      <c r="J533" s="56"/>
    </row>
    <row r="534" spans="2:10" x14ac:dyDescent="0.3">
      <c r="B534" s="55"/>
      <c r="C534" s="75">
        <v>529</v>
      </c>
      <c r="D534" s="128">
        <f t="shared" ref="D534:H534" si="326">D169</f>
        <v>16.600000000000001</v>
      </c>
      <c r="E534" s="128">
        <f t="shared" si="326"/>
        <v>0.5</v>
      </c>
      <c r="F534" s="128">
        <f t="shared" si="326"/>
        <v>0</v>
      </c>
      <c r="G534" s="128">
        <f t="shared" si="322"/>
        <v>2.3131332065509165</v>
      </c>
      <c r="H534" s="128">
        <f t="shared" si="326"/>
        <v>0.56071894970316749</v>
      </c>
      <c r="I534" s="128">
        <f t="shared" ref="I534" si="327">I169</f>
        <v>0.70450636764795949</v>
      </c>
      <c r="J534" s="56"/>
    </row>
    <row r="535" spans="2:10" x14ac:dyDescent="0.3">
      <c r="B535" s="55"/>
      <c r="C535" s="75">
        <v>530</v>
      </c>
      <c r="D535" s="128">
        <f t="shared" ref="D535:H535" si="328">D170</f>
        <v>20</v>
      </c>
      <c r="E535" s="128">
        <f t="shared" si="328"/>
        <v>-0.5</v>
      </c>
      <c r="F535" s="128">
        <f t="shared" si="328"/>
        <v>0</v>
      </c>
      <c r="G535" s="128">
        <f t="shared" si="322"/>
        <v>2.3760852399846604</v>
      </c>
      <c r="H535" s="128">
        <f t="shared" si="328"/>
        <v>0.551516898593992</v>
      </c>
      <c r="I535" s="128">
        <f t="shared" ref="I535" si="329">I170</f>
        <v>0.69535301692134754</v>
      </c>
      <c r="J535" s="56"/>
    </row>
    <row r="536" spans="2:10" x14ac:dyDescent="0.3">
      <c r="B536" s="55"/>
      <c r="C536" s="75">
        <v>531</v>
      </c>
      <c r="D536" s="128">
        <f t="shared" ref="D536:H536" si="330">D171</f>
        <v>17.8</v>
      </c>
      <c r="E536" s="128">
        <f t="shared" si="330"/>
        <v>-1.5</v>
      </c>
      <c r="F536" s="128">
        <f t="shared" si="330"/>
        <v>0</v>
      </c>
      <c r="G536" s="128">
        <f t="shared" si="322"/>
        <v>2.2839368026429776</v>
      </c>
      <c r="H536" s="128">
        <f t="shared" si="330"/>
        <v>0.54547249783773333</v>
      </c>
      <c r="I536" s="128">
        <f t="shared" ref="I536" si="331">I171</f>
        <v>0.6871916699564028</v>
      </c>
      <c r="J536" s="56"/>
    </row>
    <row r="537" spans="2:10" x14ac:dyDescent="0.3">
      <c r="B537" s="55"/>
      <c r="C537" s="75">
        <v>532</v>
      </c>
      <c r="D537" s="128">
        <f t="shared" ref="D537:H537" si="332">D172</f>
        <v>20.5</v>
      </c>
      <c r="E537" s="128">
        <f t="shared" si="332"/>
        <v>-0.8</v>
      </c>
      <c r="F537" s="128">
        <f t="shared" si="332"/>
        <v>0</v>
      </c>
      <c r="G537" s="128">
        <f t="shared" si="322"/>
        <v>2.3752041969568731</v>
      </c>
      <c r="H537" s="128">
        <f t="shared" si="332"/>
        <v>0.53999657746221608</v>
      </c>
      <c r="I537" s="128">
        <f t="shared" ref="I537" si="333">I172</f>
        <v>0.67927479432469462</v>
      </c>
      <c r="J537" s="56"/>
    </row>
    <row r="538" spans="2:10" x14ac:dyDescent="0.3">
      <c r="B538" s="55"/>
      <c r="C538" s="75">
        <v>533</v>
      </c>
      <c r="D538" s="128">
        <f t="shared" ref="D538:H538" si="334">D173</f>
        <v>19</v>
      </c>
      <c r="E538" s="128">
        <f t="shared" si="334"/>
        <v>-1.4</v>
      </c>
      <c r="F538" s="128">
        <f t="shared" si="334"/>
        <v>0</v>
      </c>
      <c r="G538" s="128">
        <f t="shared" si="322"/>
        <v>2.3143395869374683</v>
      </c>
      <c r="H538" s="128">
        <f t="shared" si="334"/>
        <v>0.53465906152514808</v>
      </c>
      <c r="I538" s="128">
        <f t="shared" ref="I538" si="335">I173</f>
        <v>0.67147734005033177</v>
      </c>
      <c r="J538" s="56"/>
    </row>
    <row r="539" spans="2:10" x14ac:dyDescent="0.3">
      <c r="B539" s="55"/>
      <c r="C539" s="75">
        <v>534</v>
      </c>
      <c r="D539" s="128">
        <f t="shared" ref="D539:H539" si="336">D174</f>
        <v>19.600000000000001</v>
      </c>
      <c r="E539" s="128">
        <f t="shared" si="336"/>
        <v>-2.5</v>
      </c>
      <c r="F539" s="128">
        <f t="shared" si="336"/>
        <v>0</v>
      </c>
      <c r="G539" s="128">
        <f t="shared" si="322"/>
        <v>2.2984794698174782</v>
      </c>
      <c r="H539" s="128">
        <f t="shared" si="336"/>
        <v>0.52938815054281418</v>
      </c>
      <c r="I539" s="128">
        <f t="shared" ref="I539" si="337">I174</f>
        <v>0.66377756290169154</v>
      </c>
      <c r="J539" s="56"/>
    </row>
    <row r="540" spans="2:10" x14ac:dyDescent="0.3">
      <c r="B540" s="55"/>
      <c r="C540" s="75">
        <v>535</v>
      </c>
      <c r="D540" s="128">
        <f t="shared" ref="D540:H540" si="338">D175</f>
        <v>20.3</v>
      </c>
      <c r="E540" s="128">
        <f t="shared" si="338"/>
        <v>-3</v>
      </c>
      <c r="F540" s="128">
        <f t="shared" si="338"/>
        <v>0</v>
      </c>
      <c r="G540" s="128">
        <f t="shared" si="322"/>
        <v>2.3023474098537711</v>
      </c>
      <c r="H540" s="128">
        <f t="shared" si="338"/>
        <v>0.52417150039064964</v>
      </c>
      <c r="I540" s="128">
        <f t="shared" ref="I540" si="339">I175</f>
        <v>0.65617087393195539</v>
      </c>
      <c r="J540" s="56"/>
    </row>
    <row r="541" spans="2:10" x14ac:dyDescent="0.3">
      <c r="B541" s="55"/>
      <c r="C541" s="75">
        <v>536</v>
      </c>
      <c r="D541" s="128">
        <f t="shared" ref="D541:H541" si="340">D176</f>
        <v>21.5</v>
      </c>
      <c r="E541" s="128">
        <f t="shared" si="340"/>
        <v>-3.2</v>
      </c>
      <c r="F541" s="128">
        <f t="shared" si="340"/>
        <v>0</v>
      </c>
      <c r="G541" s="128">
        <f t="shared" si="322"/>
        <v>2.3287285321705951</v>
      </c>
      <c r="H541" s="128">
        <f t="shared" si="340"/>
        <v>0.5190066369848354</v>
      </c>
      <c r="I541" s="128">
        <f t="shared" ref="I541" si="341">I176</f>
        <v>0.64865554380828405</v>
      </c>
      <c r="J541" s="56"/>
    </row>
    <row r="542" spans="2:10" x14ac:dyDescent="0.3">
      <c r="B542" s="55"/>
      <c r="C542" s="75">
        <v>537</v>
      </c>
      <c r="D542" s="128">
        <f t="shared" ref="D542:H542" si="342">D177</f>
        <v>21</v>
      </c>
      <c r="E542" s="128">
        <f t="shared" si="342"/>
        <v>-3.3</v>
      </c>
      <c r="F542" s="128">
        <f t="shared" si="342"/>
        <v>0</v>
      </c>
      <c r="G542" s="128">
        <f t="shared" si="322"/>
        <v>2.3113921958583963</v>
      </c>
      <c r="H542" s="128">
        <f t="shared" si="342"/>
        <v>0.51389272823484788</v>
      </c>
      <c r="I542" s="128">
        <f t="shared" ref="I542" si="343">I177</f>
        <v>0.64123033046338151</v>
      </c>
      <c r="J542" s="56"/>
    </row>
    <row r="543" spans="2:10" x14ac:dyDescent="0.3">
      <c r="B543" s="55"/>
      <c r="C543" s="75">
        <v>538</v>
      </c>
      <c r="D543" s="128">
        <f t="shared" ref="D543:H543" si="344">D178</f>
        <v>20.8</v>
      </c>
      <c r="E543" s="128">
        <f t="shared" si="344"/>
        <v>-3</v>
      </c>
      <c r="F543" s="128">
        <f t="shared" si="344"/>
        <v>0</v>
      </c>
      <c r="G543" s="128">
        <f t="shared" si="322"/>
        <v>2.3138187526406329</v>
      </c>
      <c r="H543" s="128">
        <f t="shared" si="344"/>
        <v>0.50882921867013697</v>
      </c>
      <c r="I543" s="128">
        <f t="shared" ref="I543" si="345">I178</f>
        <v>0.63389408526191504</v>
      </c>
      <c r="J543" s="56"/>
    </row>
    <row r="544" spans="2:10" x14ac:dyDescent="0.3">
      <c r="B544" s="55"/>
      <c r="C544" s="75">
        <v>539</v>
      </c>
      <c r="D544" s="128">
        <f t="shared" ref="D544:H544" si="346">D179</f>
        <v>22</v>
      </c>
      <c r="E544" s="128">
        <f t="shared" si="346"/>
        <v>-2</v>
      </c>
      <c r="F544" s="128">
        <f t="shared" si="346"/>
        <v>0</v>
      </c>
      <c r="G544" s="128">
        <f t="shared" si="322"/>
        <v>2.3749254576603493</v>
      </c>
      <c r="H544" s="128">
        <f t="shared" si="346"/>
        <v>0.5038156028341626</v>
      </c>
      <c r="I544" s="128">
        <f t="shared" ref="I544" si="347">I179</f>
        <v>0.62664568747690041</v>
      </c>
      <c r="J544" s="56"/>
    </row>
    <row r="545" spans="2:10" x14ac:dyDescent="0.3">
      <c r="B545" s="55"/>
      <c r="C545" s="75">
        <v>540</v>
      </c>
      <c r="D545" s="128">
        <f t="shared" ref="D545:H545" si="348">D180</f>
        <v>20.8</v>
      </c>
      <c r="E545" s="128">
        <f t="shared" si="348"/>
        <v>-2.8</v>
      </c>
      <c r="F545" s="128">
        <f t="shared" si="348"/>
        <v>0</v>
      </c>
      <c r="G545" s="128">
        <f t="shared" si="322"/>
        <v>2.3199978634470475</v>
      </c>
      <c r="H545" s="128">
        <f t="shared" si="348"/>
        <v>0.49885138764170955</v>
      </c>
      <c r="I545" s="128">
        <f t="shared" ref="I545" si="349">I180</f>
        <v>0.61948403324707491</v>
      </c>
      <c r="J545" s="56"/>
    </row>
    <row r="546" spans="2:10" x14ac:dyDescent="0.3">
      <c r="B546" s="55"/>
      <c r="C546" s="75">
        <v>541</v>
      </c>
      <c r="D546" s="128">
        <f t="shared" ref="D546:H546" si="350">D181</f>
        <v>20.8</v>
      </c>
      <c r="E546" s="128">
        <f t="shared" si="350"/>
        <v>-2.8</v>
      </c>
      <c r="F546" s="128">
        <f t="shared" si="350"/>
        <v>0</v>
      </c>
      <c r="G546" s="128">
        <f t="shared" si="322"/>
        <v>2.3209905043502048</v>
      </c>
      <c r="H546" s="128">
        <f t="shared" si="350"/>
        <v>0.49393608609247464</v>
      </c>
      <c r="I546" s="128">
        <f t="shared" ref="I546" si="351">I181</f>
        <v>0.61240803357704732</v>
      </c>
      <c r="J546" s="56"/>
    </row>
    <row r="547" spans="2:10" x14ac:dyDescent="0.3">
      <c r="B547" s="55"/>
      <c r="C547" s="75">
        <v>542</v>
      </c>
      <c r="D547" s="128">
        <f t="shared" ref="D547:H547" si="352">D182</f>
        <v>21.2</v>
      </c>
      <c r="E547" s="128">
        <f t="shared" si="352"/>
        <v>0.2</v>
      </c>
      <c r="F547" s="128">
        <f t="shared" si="352"/>
        <v>0</v>
      </c>
      <c r="G547" s="128">
        <f t="shared" si="322"/>
        <v>2.4172003969302143</v>
      </c>
      <c r="H547" s="128">
        <f t="shared" si="352"/>
        <v>0.48906921618819305</v>
      </c>
      <c r="I547" s="128">
        <f t="shared" ref="I547" si="353">I182</f>
        <v>0.6054166138403424</v>
      </c>
      <c r="J547" s="56"/>
    </row>
    <row r="548" spans="2:10" x14ac:dyDescent="0.3">
      <c r="B548" s="55"/>
      <c r="C548" s="75">
        <v>543</v>
      </c>
      <c r="D548" s="128">
        <f t="shared" ref="D548:H563" si="354">D183</f>
        <v>18.600000000000001</v>
      </c>
      <c r="E548" s="128">
        <f t="shared" si="354"/>
        <v>-0.5</v>
      </c>
      <c r="F548" s="128">
        <f t="shared" si="354"/>
        <v>0</v>
      </c>
      <c r="G548" s="128">
        <f t="shared" si="354"/>
        <v>2.3270613950714938</v>
      </c>
      <c r="H548" s="128">
        <f t="shared" si="354"/>
        <v>0.48425030071361308</v>
      </c>
      <c r="I548" s="128">
        <f t="shared" ref="I548" si="355">I183</f>
        <v>0.59850871353416069</v>
      </c>
      <c r="J548" s="56"/>
    </row>
    <row r="549" spans="2:10" x14ac:dyDescent="0.3">
      <c r="B549" s="55"/>
      <c r="C549" s="75">
        <v>544</v>
      </c>
      <c r="D549" s="128">
        <f t="shared" ref="D549:H549" si="356">D184</f>
        <v>21.5</v>
      </c>
      <c r="E549" s="128">
        <f t="shared" si="356"/>
        <v>0.4</v>
      </c>
      <c r="F549" s="128">
        <f t="shared" si="356"/>
        <v>0</v>
      </c>
      <c r="G549" s="128">
        <f t="shared" si="354"/>
        <v>2.4356463423259287</v>
      </c>
      <c r="H549" s="128">
        <f t="shared" si="356"/>
        <v>0.47947886716120219</v>
      </c>
      <c r="I549" s="128">
        <f t="shared" ref="I549" si="357">I184</f>
        <v>0.59168328607820797</v>
      </c>
      <c r="J549" s="56"/>
    </row>
    <row r="550" spans="2:10" x14ac:dyDescent="0.3">
      <c r="B550" s="55"/>
      <c r="C550" s="75">
        <v>545</v>
      </c>
      <c r="D550" s="128">
        <f t="shared" ref="D550:H550" si="358">D185</f>
        <v>21.5</v>
      </c>
      <c r="E550" s="128">
        <f t="shared" si="358"/>
        <v>1.2</v>
      </c>
      <c r="F550" s="128">
        <f t="shared" si="358"/>
        <v>0</v>
      </c>
      <c r="G550" s="128">
        <f t="shared" si="354"/>
        <v>2.4611899162804693</v>
      </c>
      <c r="H550" s="128">
        <f t="shared" si="358"/>
        <v>0.47475444768008696</v>
      </c>
      <c r="I550" s="128">
        <f t="shared" ref="I550" si="359">I185</f>
        <v>0.58493929862310412</v>
      </c>
      <c r="J550" s="56"/>
    </row>
    <row r="551" spans="2:10" x14ac:dyDescent="0.3">
      <c r="B551" s="55"/>
      <c r="C551" s="75">
        <v>546</v>
      </c>
      <c r="D551" s="128">
        <f t="shared" ref="D551:H551" si="360">D186</f>
        <v>20.5</v>
      </c>
      <c r="E551" s="128">
        <f t="shared" si="360"/>
        <v>-1</v>
      </c>
      <c r="F551" s="128">
        <f t="shared" si="360"/>
        <v>0</v>
      </c>
      <c r="G551" s="128">
        <f t="shared" si="354"/>
        <v>2.3743042089307647</v>
      </c>
      <c r="H551" s="128">
        <f t="shared" si="360"/>
        <v>0.4700765790293942</v>
      </c>
      <c r="I551" s="128">
        <f t="shared" ref="I551" si="361">I186</f>
        <v>0.57827573186261239</v>
      </c>
      <c r="J551" s="56"/>
    </row>
    <row r="552" spans="2:10" x14ac:dyDescent="0.3">
      <c r="B552" s="55"/>
      <c r="C552" s="75">
        <v>547</v>
      </c>
      <c r="D552" s="128">
        <f t="shared" ref="D552:H552" si="362">D187</f>
        <v>23.1</v>
      </c>
      <c r="E552" s="128">
        <f t="shared" si="362"/>
        <v>-1.6</v>
      </c>
      <c r="F552" s="128">
        <f t="shared" si="362"/>
        <v>0</v>
      </c>
      <c r="G552" s="128">
        <f t="shared" si="354"/>
        <v>2.43426007822233</v>
      </c>
      <c r="H552" s="128">
        <f t="shared" si="362"/>
        <v>0.46544480253269932</v>
      </c>
      <c r="I552" s="128">
        <f t="shared" ref="I552" si="363">I187</f>
        <v>0.57169157984870722</v>
      </c>
      <c r="J552" s="56"/>
    </row>
    <row r="553" spans="2:10" x14ac:dyDescent="0.3">
      <c r="B553" s="55"/>
      <c r="C553" s="75">
        <v>548</v>
      </c>
      <c r="D553" s="128">
        <f t="shared" ref="D553:H553" si="364">D188</f>
        <v>23.5</v>
      </c>
      <c r="E553" s="128">
        <f t="shared" si="364"/>
        <v>-1.7</v>
      </c>
      <c r="F553" s="128">
        <f t="shared" si="364"/>
        <v>0</v>
      </c>
      <c r="G553" s="128">
        <f t="shared" si="354"/>
        <v>2.4469641604407237</v>
      </c>
      <c r="H553" s="128">
        <f t="shared" si="364"/>
        <v>0.46085866403302972</v>
      </c>
      <c r="I553" s="128">
        <f t="shared" ref="I553" si="365">I188</f>
        <v>0.56518584980927833</v>
      </c>
      <c r="J553" s="56"/>
    </row>
    <row r="554" spans="2:10" x14ac:dyDescent="0.3">
      <c r="B554" s="55"/>
      <c r="C554" s="75">
        <v>549</v>
      </c>
      <c r="D554" s="128">
        <f t="shared" ref="D554:H554" si="366">D189</f>
        <v>22</v>
      </c>
      <c r="E554" s="128">
        <f t="shared" si="366"/>
        <v>-2</v>
      </c>
      <c r="F554" s="128">
        <f t="shared" si="366"/>
        <v>0</v>
      </c>
      <c r="G554" s="128">
        <f t="shared" si="354"/>
        <v>2.4006855621160952</v>
      </c>
      <c r="H554" s="128">
        <f t="shared" si="366"/>
        <v>0.45631771384833053</v>
      </c>
      <c r="I554" s="128">
        <f t="shared" ref="I554" si="367">I189</f>
        <v>0.5587575619684132</v>
      </c>
      <c r="J554" s="56"/>
    </row>
    <row r="555" spans="2:10" x14ac:dyDescent="0.3">
      <c r="B555" s="55"/>
      <c r="C555" s="75">
        <v>550</v>
      </c>
      <c r="D555" s="128">
        <f t="shared" ref="D555:H555" si="368">D190</f>
        <v>21.2</v>
      </c>
      <c r="E555" s="128">
        <f t="shared" si="368"/>
        <v>2.1</v>
      </c>
      <c r="F555" s="128">
        <f t="shared" si="368"/>
        <v>0</v>
      </c>
      <c r="G555" s="128">
        <f t="shared" si="354"/>
        <v>2.4996191625032163</v>
      </c>
      <c r="H555" s="128">
        <f t="shared" si="368"/>
        <v>0.4518215067273712</v>
      </c>
      <c r="I555" s="128">
        <f t="shared" ref="I555" si="369">I190</f>
        <v>0.55240574936921227</v>
      </c>
      <c r="J555" s="56"/>
    </row>
    <row r="556" spans="2:10" x14ac:dyDescent="0.3">
      <c r="B556" s="55"/>
      <c r="C556" s="75">
        <v>551</v>
      </c>
      <c r="D556" s="128">
        <f t="shared" ref="D556:H556" si="370">D191</f>
        <v>22.7</v>
      </c>
      <c r="E556" s="128">
        <f t="shared" si="370"/>
        <v>0.2</v>
      </c>
      <c r="F556" s="128">
        <f t="shared" si="370"/>
        <v>0</v>
      </c>
      <c r="G556" s="128">
        <f t="shared" si="354"/>
        <v>2.4937313655633702</v>
      </c>
      <c r="H556" s="128">
        <f t="shared" si="370"/>
        <v>0.44736960180608781</v>
      </c>
      <c r="I556" s="128">
        <f t="shared" ref="I556" si="371">I191</f>
        <v>0.54612945769910159</v>
      </c>
      <c r="J556" s="56"/>
    </row>
    <row r="557" spans="2:10" x14ac:dyDescent="0.3">
      <c r="B557" s="55"/>
      <c r="C557" s="75">
        <v>552</v>
      </c>
      <c r="D557" s="128">
        <f t="shared" ref="D557:H557" si="372">D192</f>
        <v>22.2</v>
      </c>
      <c r="E557" s="128">
        <f t="shared" si="372"/>
        <v>1.2</v>
      </c>
      <c r="F557" s="128">
        <f t="shared" si="372"/>
        <v>0</v>
      </c>
      <c r="G557" s="128">
        <f t="shared" si="354"/>
        <v>2.514170551280634</v>
      </c>
      <c r="H557" s="128">
        <f t="shared" si="372"/>
        <v>0.44296156256435493</v>
      </c>
      <c r="I557" s="128">
        <f t="shared" ref="I557" si="373">I192</f>
        <v>0.53992774511760677</v>
      </c>
      <c r="J557" s="56"/>
    </row>
    <row r="558" spans="2:10" x14ac:dyDescent="0.3">
      <c r="B558" s="55"/>
      <c r="C558" s="75">
        <v>553</v>
      </c>
      <c r="D558" s="128">
        <f t="shared" ref="D558:H558" si="374">D193</f>
        <v>23.5</v>
      </c>
      <c r="E558" s="128">
        <f t="shared" si="374"/>
        <v>-4</v>
      </c>
      <c r="F558" s="128">
        <f t="shared" si="374"/>
        <v>0</v>
      </c>
      <c r="G558" s="128">
        <f t="shared" si="354"/>
        <v>2.409043381431379</v>
      </c>
      <c r="H558" s="128">
        <f t="shared" si="374"/>
        <v>0.43859695678318411</v>
      </c>
      <c r="I558" s="128">
        <f t="shared" ref="I558" si="375">I193</f>
        <v>0.53379968208655049</v>
      </c>
      <c r="J558" s="56"/>
    </row>
    <row r="559" spans="2:10" x14ac:dyDescent="0.3">
      <c r="B559" s="55"/>
      <c r="C559" s="75">
        <v>554</v>
      </c>
      <c r="D559" s="128">
        <f t="shared" ref="D559:H559" si="376">D194</f>
        <v>20.8</v>
      </c>
      <c r="E559" s="128">
        <f t="shared" si="376"/>
        <v>-4.2</v>
      </c>
      <c r="F559" s="128">
        <f t="shared" si="376"/>
        <v>0</v>
      </c>
      <c r="G559" s="128">
        <f t="shared" si="354"/>
        <v>2.3338793759577441</v>
      </c>
      <c r="H559" s="128">
        <f t="shared" si="376"/>
        <v>0.43427535650234311</v>
      </c>
      <c r="I559" s="128">
        <f t="shared" ref="I559" si="377">I194</f>
        <v>0.52774435120264218</v>
      </c>
      <c r="J559" s="56"/>
    </row>
    <row r="560" spans="2:10" x14ac:dyDescent="0.3">
      <c r="B560" s="55"/>
      <c r="C560" s="75">
        <v>555</v>
      </c>
      <c r="D560" s="128">
        <f t="shared" ref="D560:H560" si="378">D195</f>
        <v>19</v>
      </c>
      <c r="E560" s="128">
        <f t="shared" si="378"/>
        <v>-4.5999999999999996</v>
      </c>
      <c r="F560" s="128">
        <f t="shared" si="378"/>
        <v>2.2000000000000002</v>
      </c>
      <c r="G560" s="128">
        <f t="shared" si="354"/>
        <v>2.2791520304904918</v>
      </c>
      <c r="H560" s="128">
        <f t="shared" si="378"/>
        <v>0.46673150141145658</v>
      </c>
      <c r="I560" s="128">
        <f t="shared" ref="I560" si="379">I195</f>
        <v>0.55692192037094435</v>
      </c>
      <c r="J560" s="56"/>
    </row>
    <row r="561" spans="2:10" x14ac:dyDescent="0.3">
      <c r="B561" s="55"/>
      <c r="C561" s="75">
        <v>556</v>
      </c>
      <c r="D561" s="128">
        <f t="shared" ref="D561:H561" si="380">D196</f>
        <v>18.600000000000001</v>
      </c>
      <c r="E561" s="128">
        <f t="shared" si="380"/>
        <v>0.5</v>
      </c>
      <c r="F561" s="128">
        <f t="shared" si="380"/>
        <v>0</v>
      </c>
      <c r="G561" s="128">
        <f t="shared" si="354"/>
        <v>2.4187951010994104</v>
      </c>
      <c r="H561" s="128">
        <f t="shared" si="380"/>
        <v>0.43185517980568139</v>
      </c>
      <c r="I561" s="128">
        <f t="shared" ref="I561" si="381">I196</f>
        <v>0.52168277538037766</v>
      </c>
      <c r="J561" s="56"/>
    </row>
    <row r="562" spans="2:10" x14ac:dyDescent="0.3">
      <c r="B562" s="55"/>
      <c r="C562" s="75">
        <v>557</v>
      </c>
      <c r="D562" s="128">
        <f t="shared" ref="D562:H562" si="382">D197</f>
        <v>18.8</v>
      </c>
      <c r="E562" s="128">
        <f t="shared" si="382"/>
        <v>3.1</v>
      </c>
      <c r="F562" s="128">
        <f t="shared" si="382"/>
        <v>0</v>
      </c>
      <c r="G562" s="128">
        <f t="shared" si="354"/>
        <v>2.5072222275356948</v>
      </c>
      <c r="H562" s="128">
        <f t="shared" si="382"/>
        <v>0.4225758698378323</v>
      </c>
      <c r="I562" s="128">
        <f t="shared" ref="I562" si="383">I197</f>
        <v>0.51097391139091186</v>
      </c>
      <c r="J562" s="56"/>
    </row>
    <row r="563" spans="2:10" x14ac:dyDescent="0.3">
      <c r="B563" s="55"/>
      <c r="C563" s="75">
        <v>558</v>
      </c>
      <c r="D563" s="128">
        <f t="shared" ref="D563:H563" si="384">D198</f>
        <v>19.5</v>
      </c>
      <c r="E563" s="128">
        <f t="shared" si="384"/>
        <v>2.1</v>
      </c>
      <c r="F563" s="128">
        <f t="shared" si="384"/>
        <v>0</v>
      </c>
      <c r="G563" s="128">
        <f t="shared" si="354"/>
        <v>2.5069657539610444</v>
      </c>
      <c r="H563" s="128">
        <f t="shared" si="384"/>
        <v>0.41757844212331774</v>
      </c>
      <c r="I563" s="128">
        <f t="shared" ref="I563" si="385">I198</f>
        <v>0.50439306877098888</v>
      </c>
      <c r="J563" s="56"/>
    </row>
    <row r="564" spans="2:10" x14ac:dyDescent="0.3">
      <c r="B564" s="55"/>
      <c r="C564" s="75">
        <v>559</v>
      </c>
      <c r="D564" s="128">
        <f t="shared" ref="D564:H579" si="386">D199</f>
        <v>18.2</v>
      </c>
      <c r="E564" s="128">
        <f t="shared" si="386"/>
        <v>-0.2</v>
      </c>
      <c r="F564" s="128">
        <f t="shared" si="386"/>
        <v>0</v>
      </c>
      <c r="G564" s="128">
        <f t="shared" si="386"/>
        <v>2.4118524571620452</v>
      </c>
      <c r="H564" s="128">
        <f t="shared" si="386"/>
        <v>0.41332560331019036</v>
      </c>
      <c r="I564" s="128">
        <f t="shared" ref="I564" si="387">I199</f>
        <v>0.49855405674293762</v>
      </c>
      <c r="J564" s="56"/>
    </row>
    <row r="565" spans="2:10" x14ac:dyDescent="0.3">
      <c r="B565" s="55"/>
      <c r="C565" s="75">
        <v>560</v>
      </c>
      <c r="D565" s="128">
        <f t="shared" ref="D565:H565" si="388">D200</f>
        <v>17.8</v>
      </c>
      <c r="E565" s="128">
        <f t="shared" si="388"/>
        <v>-1.5</v>
      </c>
      <c r="F565" s="128">
        <f t="shared" si="388"/>
        <v>0</v>
      </c>
      <c r="G565" s="128">
        <f t="shared" si="386"/>
        <v>2.3720424333957375</v>
      </c>
      <c r="H565" s="128">
        <f t="shared" si="388"/>
        <v>0.40923005223454412</v>
      </c>
      <c r="I565" s="128">
        <f t="shared" ref="I565" si="389">I200</f>
        <v>0.49289427782567596</v>
      </c>
      <c r="J565" s="56"/>
    </row>
    <row r="566" spans="2:10" x14ac:dyDescent="0.3">
      <c r="B566" s="55"/>
      <c r="C566" s="75">
        <v>561</v>
      </c>
      <c r="D566" s="128">
        <f t="shared" ref="D566:H566" si="390">D201</f>
        <v>21.2</v>
      </c>
      <c r="E566" s="128">
        <f t="shared" si="390"/>
        <v>-1.8</v>
      </c>
      <c r="F566" s="128">
        <f t="shared" si="390"/>
        <v>0</v>
      </c>
      <c r="G566" s="128">
        <f t="shared" si="386"/>
        <v>2.470445920854782</v>
      </c>
      <c r="H566" s="128">
        <f t="shared" si="390"/>
        <v>0.40519400191415422</v>
      </c>
      <c r="I566" s="128">
        <f t="shared" ref="I566" si="391">I201</f>
        <v>0.48731968041627505</v>
      </c>
      <c r="J566" s="56"/>
    </row>
    <row r="567" spans="2:10" x14ac:dyDescent="0.3">
      <c r="B567" s="55"/>
      <c r="C567" s="75">
        <v>562</v>
      </c>
      <c r="D567" s="128">
        <f t="shared" ref="D567:H567" si="392">D202</f>
        <v>19</v>
      </c>
      <c r="E567" s="128">
        <f t="shared" si="392"/>
        <v>-1</v>
      </c>
      <c r="F567" s="128">
        <f t="shared" si="392"/>
        <v>0</v>
      </c>
      <c r="G567" s="128">
        <f t="shared" si="386"/>
        <v>2.439542616840229</v>
      </c>
      <c r="H567" s="128">
        <f t="shared" si="392"/>
        <v>0.40120089682811094</v>
      </c>
      <c r="I567" s="128">
        <f t="shared" ref="I567" si="393">I202</f>
        <v>0.48181397074256777</v>
      </c>
      <c r="J567" s="56"/>
    </row>
    <row r="568" spans="2:10" x14ac:dyDescent="0.3">
      <c r="B568" s="55"/>
      <c r="C568" s="75">
        <v>563</v>
      </c>
      <c r="D568" s="128">
        <f t="shared" ref="D568:H568" si="394">D203</f>
        <v>19.8</v>
      </c>
      <c r="E568" s="128">
        <f t="shared" si="394"/>
        <v>-2.7</v>
      </c>
      <c r="F568" s="128">
        <f t="shared" si="394"/>
        <v>0</v>
      </c>
      <c r="G568" s="128">
        <f t="shared" si="386"/>
        <v>2.4233842337039513</v>
      </c>
      <c r="H568" s="128">
        <f t="shared" si="394"/>
        <v>0.39724766394876837</v>
      </c>
      <c r="I568" s="128">
        <f t="shared" ref="I568" si="395">I203</f>
        <v>0.47637376680659005</v>
      </c>
      <c r="J568" s="56"/>
    </row>
    <row r="569" spans="2:10" x14ac:dyDescent="0.3">
      <c r="B569" s="55"/>
      <c r="C569" s="75">
        <v>564</v>
      </c>
      <c r="D569" s="128">
        <f t="shared" ref="D569:H569" si="396">D204</f>
        <v>20.2</v>
      </c>
      <c r="E569" s="128">
        <f t="shared" si="396"/>
        <v>-1.7</v>
      </c>
      <c r="F569" s="128">
        <f t="shared" si="396"/>
        <v>0.2</v>
      </c>
      <c r="G569" s="128">
        <f t="shared" si="386"/>
        <v>2.4743790284701213</v>
      </c>
      <c r="H569" s="128">
        <f t="shared" si="396"/>
        <v>0.39469601753775185</v>
      </c>
      <c r="I569" s="128">
        <f t="shared" ref="I569" si="397">I204</f>
        <v>0.47236038479014719</v>
      </c>
      <c r="J569" s="56"/>
    </row>
    <row r="570" spans="2:10" x14ac:dyDescent="0.3">
      <c r="B570" s="55"/>
      <c r="C570" s="75">
        <v>565</v>
      </c>
      <c r="D570" s="128">
        <f t="shared" ref="D570:H570" si="398">D205</f>
        <v>14.5</v>
      </c>
      <c r="E570" s="128">
        <f t="shared" si="398"/>
        <v>3.8</v>
      </c>
      <c r="F570" s="128">
        <f t="shared" si="398"/>
        <v>1.6</v>
      </c>
      <c r="G570" s="128">
        <f t="shared" si="386"/>
        <v>2.479199429242541</v>
      </c>
      <c r="H570" s="128">
        <f t="shared" si="398"/>
        <v>0.40370887175651904</v>
      </c>
      <c r="I570" s="128">
        <f t="shared" ref="I570" si="399">I205</f>
        <v>0.47823024091191901</v>
      </c>
      <c r="J570" s="56"/>
    </row>
    <row r="571" spans="2:10" x14ac:dyDescent="0.3">
      <c r="B571" s="55"/>
      <c r="C571" s="75">
        <v>566</v>
      </c>
      <c r="D571" s="128">
        <f t="shared" ref="D571:H571" si="400">D206</f>
        <v>13.8</v>
      </c>
      <c r="E571" s="128">
        <f t="shared" si="400"/>
        <v>2.4</v>
      </c>
      <c r="F571" s="128">
        <f t="shared" si="400"/>
        <v>5.0999999999999996</v>
      </c>
      <c r="G571" s="128">
        <f t="shared" si="386"/>
        <v>2.4286027867629976</v>
      </c>
      <c r="H571" s="128">
        <f t="shared" si="400"/>
        <v>0.53627056947260843</v>
      </c>
      <c r="I571" s="128">
        <f t="shared" ref="I571" si="401">I206</f>
        <v>0.64535181915131179</v>
      </c>
      <c r="J571" s="56"/>
    </row>
    <row r="572" spans="2:10" x14ac:dyDescent="0.3">
      <c r="B572" s="55"/>
      <c r="C572" s="75">
        <v>567</v>
      </c>
      <c r="D572" s="128">
        <f t="shared" ref="D572:H572" si="402">D207</f>
        <v>9.4</v>
      </c>
      <c r="E572" s="128">
        <f t="shared" si="402"/>
        <v>4.5</v>
      </c>
      <c r="F572" s="128">
        <f t="shared" si="402"/>
        <v>6.7</v>
      </c>
      <c r="G572" s="128">
        <f t="shared" si="386"/>
        <v>2.3724263673815171</v>
      </c>
      <c r="H572" s="128">
        <f t="shared" si="402"/>
        <v>0.76278442032947424</v>
      </c>
      <c r="I572" s="128">
        <f t="shared" ref="I572" si="403">I207</f>
        <v>0.81027909226538741</v>
      </c>
      <c r="J572" s="56"/>
    </row>
    <row r="573" spans="2:10" x14ac:dyDescent="0.3">
      <c r="B573" s="55"/>
      <c r="C573" s="75">
        <v>568</v>
      </c>
      <c r="D573" s="128">
        <f t="shared" ref="D573:H573" si="404">D208</f>
        <v>15.5</v>
      </c>
      <c r="E573" s="128">
        <f t="shared" si="404"/>
        <v>3.7</v>
      </c>
      <c r="F573" s="128">
        <f t="shared" si="404"/>
        <v>0</v>
      </c>
      <c r="G573" s="128">
        <f t="shared" si="386"/>
        <v>2.5399311983696262</v>
      </c>
      <c r="H573" s="128">
        <f t="shared" si="404"/>
        <v>0.65258167712238535</v>
      </c>
      <c r="I573" s="128">
        <f t="shared" ref="I573" si="405">I208</f>
        <v>0.71458746562592157</v>
      </c>
      <c r="J573" s="56"/>
    </row>
    <row r="574" spans="2:10" x14ac:dyDescent="0.3">
      <c r="B574" s="55"/>
      <c r="C574" s="75">
        <v>569</v>
      </c>
      <c r="D574" s="128">
        <f t="shared" ref="D574:H574" si="406">D209</f>
        <v>17.600000000000001</v>
      </c>
      <c r="E574" s="128">
        <f t="shared" si="406"/>
        <v>0.4</v>
      </c>
      <c r="F574" s="128">
        <f t="shared" si="406"/>
        <v>0</v>
      </c>
      <c r="G574" s="128">
        <f t="shared" si="386"/>
        <v>2.5161462563537902</v>
      </c>
      <c r="H574" s="128">
        <f t="shared" si="406"/>
        <v>0.59731516684897612</v>
      </c>
      <c r="I574" s="128">
        <f t="shared" ref="I574" si="407">I209</f>
        <v>0.65661176177431324</v>
      </c>
      <c r="J574" s="56"/>
    </row>
    <row r="575" spans="2:10" x14ac:dyDescent="0.3">
      <c r="B575" s="55"/>
      <c r="C575" s="75">
        <v>570</v>
      </c>
      <c r="D575" s="128">
        <f t="shared" ref="D575:H575" si="408">D210</f>
        <v>20.6</v>
      </c>
      <c r="E575" s="128">
        <f t="shared" si="408"/>
        <v>-0.9</v>
      </c>
      <c r="F575" s="128">
        <f t="shared" si="408"/>
        <v>0</v>
      </c>
      <c r="G575" s="128">
        <f t="shared" si="386"/>
        <v>2.5794085764161587</v>
      </c>
      <c r="H575" s="128">
        <f t="shared" si="408"/>
        <v>0.54277851294565549</v>
      </c>
      <c r="I575" s="128">
        <f t="shared" ref="I575" si="409">I210</f>
        <v>0.59939286502954536</v>
      </c>
      <c r="J575" s="56"/>
    </row>
    <row r="576" spans="2:10" x14ac:dyDescent="0.3">
      <c r="B576" s="55"/>
      <c r="C576" s="75">
        <v>571</v>
      </c>
      <c r="D576" s="128">
        <f t="shared" ref="D576:H576" si="410">D211</f>
        <v>21.2</v>
      </c>
      <c r="E576" s="128">
        <f t="shared" si="410"/>
        <v>-1.5</v>
      </c>
      <c r="F576" s="128">
        <f t="shared" si="410"/>
        <v>0</v>
      </c>
      <c r="G576" s="128">
        <f t="shared" si="386"/>
        <v>2.5921331224908304</v>
      </c>
      <c r="H576" s="128">
        <f t="shared" si="410"/>
        <v>0.48979587905881394</v>
      </c>
      <c r="I576" s="128">
        <f t="shared" ref="I576" si="411">I211</f>
        <v>0.54378864174426755</v>
      </c>
      <c r="J576" s="56"/>
    </row>
    <row r="577" spans="2:10" x14ac:dyDescent="0.3">
      <c r="B577" s="55"/>
      <c r="C577" s="75">
        <v>572</v>
      </c>
      <c r="D577" s="128">
        <f t="shared" ref="D577:H577" si="412">D212</f>
        <v>20.8</v>
      </c>
      <c r="E577" s="128">
        <f t="shared" si="412"/>
        <v>-3.5</v>
      </c>
      <c r="F577" s="128">
        <f t="shared" si="412"/>
        <v>0</v>
      </c>
      <c r="G577" s="128">
        <f t="shared" si="386"/>
        <v>2.5324738730873033</v>
      </c>
      <c r="H577" s="128">
        <f t="shared" si="412"/>
        <v>0.43952996938800232</v>
      </c>
      <c r="I577" s="128">
        <f t="shared" ref="I577" si="413">I212</f>
        <v>0.49100913317253891</v>
      </c>
      <c r="J577" s="56"/>
    </row>
    <row r="578" spans="2:10" x14ac:dyDescent="0.3">
      <c r="B578" s="55"/>
      <c r="C578" s="75">
        <v>573</v>
      </c>
      <c r="D578" s="128">
        <f t="shared" ref="D578:H578" si="414">D213</f>
        <v>21.1</v>
      </c>
      <c r="E578" s="128">
        <f t="shared" si="414"/>
        <v>-4</v>
      </c>
      <c r="F578" s="128">
        <f t="shared" si="414"/>
        <v>0</v>
      </c>
      <c r="G578" s="128">
        <f t="shared" si="386"/>
        <v>2.539353919382505</v>
      </c>
      <c r="H578" s="128">
        <f t="shared" si="414"/>
        <v>0.3907724027209234</v>
      </c>
      <c r="I578" s="128">
        <f t="shared" ref="I578" si="415">I213</f>
        <v>0.43979765783059283</v>
      </c>
      <c r="J578" s="56"/>
    </row>
    <row r="579" spans="2:10" x14ac:dyDescent="0.3">
      <c r="B579" s="55"/>
      <c r="C579" s="75">
        <v>574</v>
      </c>
      <c r="D579" s="128">
        <f t="shared" ref="D579:H579" si="416">D214</f>
        <v>21.2</v>
      </c>
      <c r="E579" s="128">
        <f t="shared" si="416"/>
        <v>-3</v>
      </c>
      <c r="F579" s="128">
        <f t="shared" si="416"/>
        <v>0</v>
      </c>
      <c r="G579" s="128">
        <f t="shared" si="386"/>
        <v>2.5860516446393826</v>
      </c>
      <c r="H579" s="128">
        <f t="shared" si="416"/>
        <v>0.36139144171613563</v>
      </c>
      <c r="I579" s="128">
        <f t="shared" ref="I579" si="417">I214</f>
        <v>0.42374949560197905</v>
      </c>
      <c r="J579" s="56"/>
    </row>
    <row r="580" spans="2:10" x14ac:dyDescent="0.3">
      <c r="B580" s="55"/>
      <c r="C580" s="75">
        <v>575</v>
      </c>
      <c r="D580" s="128">
        <f t="shared" ref="D580:H595" si="418">D215</f>
        <v>22</v>
      </c>
      <c r="E580" s="128">
        <f t="shared" si="418"/>
        <v>-3.3</v>
      </c>
      <c r="F580" s="128">
        <f t="shared" si="418"/>
        <v>0</v>
      </c>
      <c r="G580" s="128">
        <f t="shared" si="418"/>
        <v>2.6149946275944056</v>
      </c>
      <c r="H580" s="128">
        <f t="shared" si="418"/>
        <v>0.35359411380808009</v>
      </c>
      <c r="I580" s="128">
        <f t="shared" ref="I580" si="419">I215</f>
        <v>0.41714742716992165</v>
      </c>
      <c r="J580" s="56"/>
    </row>
    <row r="581" spans="2:10" x14ac:dyDescent="0.3">
      <c r="B581" s="55"/>
      <c r="C581" s="75">
        <v>576</v>
      </c>
      <c r="D581" s="128">
        <f t="shared" ref="D581:H581" si="420">D216</f>
        <v>24</v>
      </c>
      <c r="E581" s="128">
        <f t="shared" si="420"/>
        <v>-0.5</v>
      </c>
      <c r="F581" s="128">
        <f t="shared" si="420"/>
        <v>0</v>
      </c>
      <c r="G581" s="128">
        <f t="shared" si="418"/>
        <v>2.7785270569760852</v>
      </c>
      <c r="H581" s="128">
        <f t="shared" si="420"/>
        <v>0.3494070854999124</v>
      </c>
      <c r="I581" s="128">
        <f t="shared" ref="I581" si="421">I216</f>
        <v>0.41215900240862818</v>
      </c>
      <c r="J581" s="56"/>
    </row>
    <row r="582" spans="2:10" x14ac:dyDescent="0.3">
      <c r="B582" s="55"/>
      <c r="C582" s="75">
        <v>577</v>
      </c>
      <c r="D582" s="128">
        <f t="shared" ref="D582:H582" si="422">D217</f>
        <v>20.100000000000001</v>
      </c>
      <c r="E582" s="128">
        <f t="shared" si="422"/>
        <v>-0.3</v>
      </c>
      <c r="F582" s="128">
        <f t="shared" si="422"/>
        <v>0</v>
      </c>
      <c r="G582" s="128">
        <f t="shared" si="418"/>
        <v>2.6772614196264772</v>
      </c>
      <c r="H582" s="128">
        <f t="shared" si="422"/>
        <v>0.34584764413041885</v>
      </c>
      <c r="I582" s="128">
        <f t="shared" ref="I582" si="423">I217</f>
        <v>0.40748396532594028</v>
      </c>
      <c r="J582" s="56"/>
    </row>
    <row r="583" spans="2:10" x14ac:dyDescent="0.3">
      <c r="B583" s="55"/>
      <c r="C583" s="75">
        <v>578</v>
      </c>
      <c r="D583" s="128">
        <f t="shared" ref="D583:H583" si="424">D218</f>
        <v>21</v>
      </c>
      <c r="E583" s="128">
        <f t="shared" si="424"/>
        <v>2.9</v>
      </c>
      <c r="F583" s="128">
        <f t="shared" si="424"/>
        <v>0</v>
      </c>
      <c r="G583" s="128">
        <f t="shared" si="418"/>
        <v>2.8212206784827534</v>
      </c>
      <c r="H583" s="128">
        <f t="shared" si="424"/>
        <v>0.3424205684233429</v>
      </c>
      <c r="I583" s="128">
        <f t="shared" ref="I583" si="425">I218</f>
        <v>0.40290599556483792</v>
      </c>
      <c r="J583" s="56"/>
    </row>
    <row r="584" spans="2:10" x14ac:dyDescent="0.3">
      <c r="B584" s="55"/>
      <c r="C584" s="75">
        <v>579</v>
      </c>
      <c r="D584" s="128">
        <f t="shared" ref="D584:H584" si="426">D219</f>
        <v>19.8</v>
      </c>
      <c r="E584" s="128">
        <f t="shared" si="426"/>
        <v>3</v>
      </c>
      <c r="F584" s="128">
        <f t="shared" si="426"/>
        <v>0.4</v>
      </c>
      <c r="G584" s="128">
        <f t="shared" si="418"/>
        <v>2.801519623473276</v>
      </c>
      <c r="H584" s="128">
        <f t="shared" si="426"/>
        <v>0.34176849874473908</v>
      </c>
      <c r="I584" s="128">
        <f t="shared" ref="I584" si="427">I219</f>
        <v>0.40111373797668731</v>
      </c>
      <c r="J584" s="56"/>
    </row>
    <row r="585" spans="2:10" x14ac:dyDescent="0.3">
      <c r="B585" s="55"/>
      <c r="C585" s="75">
        <v>580</v>
      </c>
      <c r="D585" s="128">
        <f t="shared" ref="D585:H585" si="428">D220</f>
        <v>21.6</v>
      </c>
      <c r="E585" s="128">
        <f t="shared" si="428"/>
        <v>1.2</v>
      </c>
      <c r="F585" s="128">
        <f t="shared" si="428"/>
        <v>0</v>
      </c>
      <c r="G585" s="128">
        <f t="shared" si="418"/>
        <v>2.8169595440127022</v>
      </c>
      <c r="H585" s="128">
        <f t="shared" si="428"/>
        <v>0.33615438869858794</v>
      </c>
      <c r="I585" s="128">
        <f t="shared" ref="I585" si="429">I220</f>
        <v>0.39437750905630753</v>
      </c>
      <c r="J585" s="56"/>
    </row>
    <row r="586" spans="2:10" x14ac:dyDescent="0.3">
      <c r="B586" s="55"/>
      <c r="C586" s="75">
        <v>581</v>
      </c>
      <c r="D586" s="128">
        <f t="shared" ref="D586:H586" si="430">D221</f>
        <v>21.8</v>
      </c>
      <c r="E586" s="128">
        <f t="shared" si="430"/>
        <v>1</v>
      </c>
      <c r="F586" s="128">
        <f t="shared" si="430"/>
        <v>0</v>
      </c>
      <c r="G586" s="128">
        <f t="shared" si="418"/>
        <v>2.8326033700058746</v>
      </c>
      <c r="H586" s="128">
        <f t="shared" si="430"/>
        <v>0.33246938960163064</v>
      </c>
      <c r="I586" s="128">
        <f t="shared" ref="I586" si="431">I221</f>
        <v>0.38958941528297791</v>
      </c>
      <c r="J586" s="56"/>
    </row>
    <row r="587" spans="2:10" x14ac:dyDescent="0.3">
      <c r="B587" s="55"/>
      <c r="C587" s="75">
        <v>582</v>
      </c>
      <c r="D587" s="128">
        <f t="shared" ref="D587:H587" si="432">D222</f>
        <v>20.6</v>
      </c>
      <c r="E587" s="128">
        <f t="shared" si="432"/>
        <v>5</v>
      </c>
      <c r="F587" s="128">
        <f t="shared" si="432"/>
        <v>0</v>
      </c>
      <c r="G587" s="128">
        <f t="shared" si="418"/>
        <v>2.9393927675377309</v>
      </c>
      <c r="H587" s="128">
        <f t="shared" si="432"/>
        <v>0.32913163014044072</v>
      </c>
      <c r="I587" s="128">
        <f t="shared" ref="I587" si="433">I222</f>
        <v>0.38516748147923457</v>
      </c>
      <c r="J587" s="56"/>
    </row>
    <row r="588" spans="2:10" x14ac:dyDescent="0.3">
      <c r="B588" s="55"/>
      <c r="C588" s="75">
        <v>583</v>
      </c>
      <c r="D588" s="128">
        <f t="shared" ref="D588:H588" si="434">D223</f>
        <v>11.6</v>
      </c>
      <c r="E588" s="128">
        <f t="shared" si="434"/>
        <v>1.2</v>
      </c>
      <c r="F588" s="128">
        <f t="shared" si="434"/>
        <v>2.6</v>
      </c>
      <c r="G588" s="128">
        <f t="shared" si="418"/>
        <v>2.5446675985809555</v>
      </c>
      <c r="H588" s="128">
        <f t="shared" si="434"/>
        <v>0.37177130520181545</v>
      </c>
      <c r="I588" s="128">
        <f t="shared" ref="I588" si="435">I223</f>
        <v>0.42500310880191838</v>
      </c>
      <c r="J588" s="56"/>
    </row>
    <row r="589" spans="2:10" x14ac:dyDescent="0.3">
      <c r="B589" s="55"/>
      <c r="C589" s="75">
        <v>584</v>
      </c>
      <c r="D589" s="128">
        <f t="shared" ref="D589:H589" si="436">D224</f>
        <v>17.5</v>
      </c>
      <c r="E589" s="128">
        <f t="shared" si="436"/>
        <v>5.2</v>
      </c>
      <c r="F589" s="128">
        <f t="shared" si="436"/>
        <v>0</v>
      </c>
      <c r="G589" s="128">
        <f t="shared" si="418"/>
        <v>2.8773887901743267</v>
      </c>
      <c r="H589" s="128">
        <f t="shared" si="436"/>
        <v>0.33028100075596389</v>
      </c>
      <c r="I589" s="128">
        <f t="shared" ref="I589" si="437">I224</f>
        <v>0.38391565506039138</v>
      </c>
      <c r="J589" s="56"/>
    </row>
    <row r="590" spans="2:10" x14ac:dyDescent="0.3">
      <c r="B590" s="55"/>
      <c r="C590" s="75">
        <v>585</v>
      </c>
      <c r="D590" s="128">
        <f t="shared" ref="D590:H590" si="438">D225</f>
        <v>19.600000000000001</v>
      </c>
      <c r="E590" s="128">
        <f t="shared" si="438"/>
        <v>0.7</v>
      </c>
      <c r="F590" s="128">
        <f t="shared" si="438"/>
        <v>0.6</v>
      </c>
      <c r="G590" s="128">
        <f t="shared" si="418"/>
        <v>2.815355872749985</v>
      </c>
      <c r="H590" s="128">
        <f t="shared" si="438"/>
        <v>0.32483740497761687</v>
      </c>
      <c r="I590" s="128">
        <f t="shared" ref="I590" si="439">I225</f>
        <v>0.37768353390100906</v>
      </c>
      <c r="J590" s="56"/>
    </row>
    <row r="591" spans="2:10" x14ac:dyDescent="0.3">
      <c r="B591" s="55"/>
      <c r="C591" s="75">
        <v>586</v>
      </c>
      <c r="D591" s="128">
        <f t="shared" ref="D591:H591" si="440">D226</f>
        <v>21.2</v>
      </c>
      <c r="E591" s="128">
        <f t="shared" si="440"/>
        <v>3.2</v>
      </c>
      <c r="F591" s="128">
        <f t="shared" si="440"/>
        <v>0</v>
      </c>
      <c r="G591" s="128">
        <f t="shared" si="418"/>
        <v>2.9663912583539278</v>
      </c>
      <c r="H591" s="128">
        <f t="shared" si="440"/>
        <v>0.31722606311903995</v>
      </c>
      <c r="I591" s="128">
        <f t="shared" ref="I591" si="441">I226</f>
        <v>0.36910072934080601</v>
      </c>
      <c r="J591" s="56"/>
    </row>
    <row r="592" spans="2:10" x14ac:dyDescent="0.3">
      <c r="B592" s="55"/>
      <c r="C592" s="75">
        <v>587</v>
      </c>
      <c r="D592" s="128">
        <f t="shared" ref="D592:H592" si="442">D227</f>
        <v>20.2</v>
      </c>
      <c r="E592" s="128">
        <f t="shared" si="442"/>
        <v>4.8</v>
      </c>
      <c r="F592" s="128">
        <f t="shared" si="442"/>
        <v>0</v>
      </c>
      <c r="G592" s="128">
        <f t="shared" si="418"/>
        <v>3.0033079550297095</v>
      </c>
      <c r="H592" s="128">
        <f t="shared" si="442"/>
        <v>0.31336847349689817</v>
      </c>
      <c r="I592" s="128">
        <f t="shared" ref="I592" si="443">I227</f>
        <v>0.36425583422531727</v>
      </c>
      <c r="J592" s="56"/>
    </row>
    <row r="593" spans="2:10" x14ac:dyDescent="0.3">
      <c r="B593" s="55"/>
      <c r="C593" s="75">
        <v>588</v>
      </c>
      <c r="D593" s="128">
        <f t="shared" ref="D593:H593" si="444">D228</f>
        <v>21.2</v>
      </c>
      <c r="E593" s="128">
        <f t="shared" si="444"/>
        <v>0.5</v>
      </c>
      <c r="F593" s="128">
        <f t="shared" si="444"/>
        <v>0</v>
      </c>
      <c r="G593" s="128">
        <f t="shared" si="418"/>
        <v>2.9103514020930703</v>
      </c>
      <c r="H593" s="128">
        <f t="shared" si="444"/>
        <v>0.3101593328685569</v>
      </c>
      <c r="I593" s="128">
        <f t="shared" ref="I593" si="445">I228</f>
        <v>0.36007103413060415</v>
      </c>
      <c r="J593" s="56"/>
    </row>
    <row r="594" spans="2:10" x14ac:dyDescent="0.3">
      <c r="B594" s="55"/>
      <c r="C594" s="75">
        <v>589</v>
      </c>
      <c r="D594" s="128">
        <f t="shared" ref="D594:H594" si="446">D229</f>
        <v>19.8</v>
      </c>
      <c r="E594" s="128">
        <f t="shared" si="446"/>
        <v>1.1000000000000001</v>
      </c>
      <c r="F594" s="128">
        <f t="shared" si="446"/>
        <v>0</v>
      </c>
      <c r="G594" s="128">
        <f t="shared" si="418"/>
        <v>2.9003958334377438</v>
      </c>
      <c r="H594" s="128">
        <f t="shared" si="446"/>
        <v>0.30708310671443972</v>
      </c>
      <c r="I594" s="128">
        <f t="shared" ref="I594" si="447">I229</f>
        <v>0.35603512149977035</v>
      </c>
      <c r="J594" s="56"/>
    </row>
    <row r="595" spans="2:10" x14ac:dyDescent="0.3">
      <c r="B595" s="55"/>
      <c r="C595" s="75">
        <v>590</v>
      </c>
      <c r="D595" s="128">
        <f t="shared" ref="D595:H595" si="448">D230</f>
        <v>20.100000000000001</v>
      </c>
      <c r="E595" s="128">
        <f t="shared" si="448"/>
        <v>0.2</v>
      </c>
      <c r="F595" s="128">
        <f t="shared" si="448"/>
        <v>0.2</v>
      </c>
      <c r="G595" s="128">
        <f t="shared" si="418"/>
        <v>2.8970030498636405</v>
      </c>
      <c r="H595" s="128">
        <f t="shared" si="448"/>
        <v>0.30541654655466866</v>
      </c>
      <c r="I595" s="128">
        <f t="shared" ref="I595" si="449">I230</f>
        <v>0.35342533516556512</v>
      </c>
      <c r="J595" s="56"/>
    </row>
    <row r="596" spans="2:10" x14ac:dyDescent="0.3">
      <c r="B596" s="55"/>
      <c r="C596" s="75">
        <v>591</v>
      </c>
      <c r="D596" s="128">
        <f t="shared" ref="D596:H611" si="450">D231</f>
        <v>21</v>
      </c>
      <c r="E596" s="128">
        <f t="shared" si="450"/>
        <v>-1</v>
      </c>
      <c r="F596" s="128">
        <f t="shared" si="450"/>
        <v>0</v>
      </c>
      <c r="G596" s="128">
        <f t="shared" si="450"/>
        <v>2.9035838822740314</v>
      </c>
      <c r="H596" s="128">
        <f t="shared" si="450"/>
        <v>0.30128362436071976</v>
      </c>
      <c r="I596" s="128">
        <f t="shared" ref="I596" si="451">I231</f>
        <v>0.34836550095916996</v>
      </c>
      <c r="J596" s="56"/>
    </row>
    <row r="597" spans="2:10" x14ac:dyDescent="0.3">
      <c r="B597" s="55"/>
      <c r="C597" s="75">
        <v>592</v>
      </c>
      <c r="D597" s="128">
        <f t="shared" ref="D597:H597" si="452">D232</f>
        <v>21.5</v>
      </c>
      <c r="E597" s="128">
        <f t="shared" si="452"/>
        <v>-0.7</v>
      </c>
      <c r="F597" s="128">
        <f t="shared" si="452"/>
        <v>0</v>
      </c>
      <c r="G597" s="128">
        <f t="shared" si="450"/>
        <v>2.9472727050973404</v>
      </c>
      <c r="H597" s="128">
        <f t="shared" si="452"/>
        <v>0.29812856227339773</v>
      </c>
      <c r="I597" s="128">
        <f t="shared" ref="I597" si="453">I232</f>
        <v>0.3442995933948747</v>
      </c>
      <c r="J597" s="56"/>
    </row>
    <row r="598" spans="2:10" x14ac:dyDescent="0.3">
      <c r="B598" s="55"/>
      <c r="C598" s="75">
        <v>593</v>
      </c>
      <c r="D598" s="128">
        <f t="shared" ref="D598:H598" si="454">D233</f>
        <v>19.8</v>
      </c>
      <c r="E598" s="128">
        <f t="shared" si="454"/>
        <v>1</v>
      </c>
      <c r="F598" s="128">
        <f t="shared" si="454"/>
        <v>0</v>
      </c>
      <c r="G598" s="128">
        <f t="shared" si="450"/>
        <v>2.9641648597480295</v>
      </c>
      <c r="H598" s="128">
        <f t="shared" si="454"/>
        <v>0.29516009291076828</v>
      </c>
      <c r="I598" s="128">
        <f t="shared" ref="I598" si="455">I233</f>
        <v>0.34043608419363275</v>
      </c>
      <c r="J598" s="56"/>
    </row>
    <row r="599" spans="2:10" x14ac:dyDescent="0.3">
      <c r="B599" s="55"/>
      <c r="C599" s="75">
        <v>594</v>
      </c>
      <c r="D599" s="128">
        <f t="shared" ref="D599:H599" si="456">D234</f>
        <v>21.2</v>
      </c>
      <c r="E599" s="128">
        <f t="shared" si="456"/>
        <v>1.3</v>
      </c>
      <c r="F599" s="128">
        <f t="shared" si="456"/>
        <v>3.3</v>
      </c>
      <c r="G599" s="128">
        <f t="shared" si="450"/>
        <v>3.0393043233439245</v>
      </c>
      <c r="H599" s="128">
        <f t="shared" si="456"/>
        <v>0.35366515771315216</v>
      </c>
      <c r="I599" s="128">
        <f t="shared" ref="I599" si="457">I234</f>
        <v>0.39599744396811409</v>
      </c>
      <c r="J599" s="56"/>
    </row>
    <row r="600" spans="2:10" x14ac:dyDescent="0.3">
      <c r="B600" s="55"/>
      <c r="C600" s="75">
        <v>595</v>
      </c>
      <c r="D600" s="128">
        <f t="shared" ref="D600:H600" si="458">D235</f>
        <v>21.2</v>
      </c>
      <c r="E600" s="128">
        <f t="shared" si="458"/>
        <v>1.2</v>
      </c>
      <c r="F600" s="128">
        <f t="shared" si="458"/>
        <v>0</v>
      </c>
      <c r="G600" s="128">
        <f t="shared" si="450"/>
        <v>3.0531614627958401</v>
      </c>
      <c r="H600" s="128">
        <f t="shared" si="458"/>
        <v>0.2995578058563349</v>
      </c>
      <c r="I600" s="128">
        <f t="shared" ref="I600" si="459">I235</f>
        <v>0.34274757207488749</v>
      </c>
      <c r="J600" s="56"/>
    </row>
    <row r="601" spans="2:10" x14ac:dyDescent="0.3">
      <c r="B601" s="55"/>
      <c r="C601" s="75">
        <v>596</v>
      </c>
      <c r="D601" s="128">
        <f t="shared" ref="D601:H601" si="460">D236</f>
        <v>21.7</v>
      </c>
      <c r="E601" s="128">
        <f t="shared" si="460"/>
        <v>0.9</v>
      </c>
      <c r="F601" s="128">
        <f t="shared" si="460"/>
        <v>0</v>
      </c>
      <c r="G601" s="128">
        <f t="shared" si="450"/>
        <v>3.0774198240854531</v>
      </c>
      <c r="H601" s="128">
        <f t="shared" si="460"/>
        <v>0.2882060622414469</v>
      </c>
      <c r="I601" s="128">
        <f t="shared" ref="I601" si="461">I236</f>
        <v>0.33083235292176916</v>
      </c>
      <c r="J601" s="56"/>
    </row>
    <row r="602" spans="2:10" x14ac:dyDescent="0.3">
      <c r="B602" s="55"/>
      <c r="C602" s="75">
        <v>597</v>
      </c>
      <c r="D602" s="128">
        <f t="shared" ref="D602:H602" si="462">D237</f>
        <v>20.9</v>
      </c>
      <c r="E602" s="128">
        <f t="shared" si="462"/>
        <v>4.7</v>
      </c>
      <c r="F602" s="128">
        <f t="shared" si="462"/>
        <v>0</v>
      </c>
      <c r="G602" s="128">
        <f t="shared" si="450"/>
        <v>3.1997566053416144</v>
      </c>
      <c r="H602" s="128">
        <f t="shared" si="462"/>
        <v>0.28397241266212792</v>
      </c>
      <c r="I602" s="128">
        <f t="shared" ref="I602" si="463">I237</f>
        <v>0.32581173464129509</v>
      </c>
      <c r="J602" s="56"/>
    </row>
    <row r="603" spans="2:10" x14ac:dyDescent="0.3">
      <c r="B603" s="55"/>
      <c r="C603" s="75">
        <v>598</v>
      </c>
      <c r="D603" s="128">
        <f t="shared" ref="D603:H603" si="464">D238</f>
        <v>20.100000000000001</v>
      </c>
      <c r="E603" s="128">
        <f t="shared" si="464"/>
        <v>3.3</v>
      </c>
      <c r="F603" s="128">
        <f t="shared" si="464"/>
        <v>0</v>
      </c>
      <c r="G603" s="128">
        <f t="shared" si="450"/>
        <v>3.1402640538434898</v>
      </c>
      <c r="H603" s="128">
        <f t="shared" si="464"/>
        <v>0.28094306841741629</v>
      </c>
      <c r="I603" s="128">
        <f t="shared" ref="I603" si="465">I238</f>
        <v>0.3219704282542864</v>
      </c>
      <c r="J603" s="56"/>
    </row>
    <row r="604" spans="2:10" x14ac:dyDescent="0.3">
      <c r="B604" s="55"/>
      <c r="C604" s="75">
        <v>599</v>
      </c>
      <c r="D604" s="128">
        <f t="shared" ref="D604:H604" si="466">D239</f>
        <v>21.8</v>
      </c>
      <c r="E604" s="128">
        <f t="shared" si="466"/>
        <v>6.5</v>
      </c>
      <c r="F604" s="128">
        <f t="shared" si="466"/>
        <v>0</v>
      </c>
      <c r="G604" s="128">
        <f t="shared" si="450"/>
        <v>3.3318008486378785</v>
      </c>
      <c r="H604" s="128">
        <f t="shared" si="466"/>
        <v>0.27813648896908444</v>
      </c>
      <c r="I604" s="128">
        <f t="shared" ref="I604" si="467">I239</f>
        <v>0.31835963200079653</v>
      </c>
      <c r="J604" s="56"/>
    </row>
    <row r="605" spans="2:10" x14ac:dyDescent="0.3">
      <c r="B605" s="55"/>
      <c r="C605" s="75">
        <v>600</v>
      </c>
      <c r="D605" s="128">
        <f t="shared" ref="D605:H605" si="468">D240</f>
        <v>23</v>
      </c>
      <c r="E605" s="128">
        <f t="shared" si="468"/>
        <v>1.2</v>
      </c>
      <c r="F605" s="128">
        <f t="shared" si="468"/>
        <v>0</v>
      </c>
      <c r="G605" s="128">
        <f t="shared" si="450"/>
        <v>3.2037586357265497</v>
      </c>
      <c r="H605" s="128">
        <f t="shared" si="468"/>
        <v>0.27538957518040313</v>
      </c>
      <c r="I605" s="128">
        <f t="shared" ref="I605" si="469">I240</f>
        <v>0.31482148295479162</v>
      </c>
      <c r="J605" s="56"/>
    </row>
    <row r="606" spans="2:10" x14ac:dyDescent="0.3">
      <c r="B606" s="55"/>
      <c r="C606" s="75">
        <v>601</v>
      </c>
      <c r="D606" s="128">
        <f t="shared" ref="D606:H606" si="470">D241</f>
        <v>23</v>
      </c>
      <c r="E606" s="128">
        <f t="shared" si="470"/>
        <v>1.8</v>
      </c>
      <c r="F606" s="128">
        <f t="shared" si="470"/>
        <v>0</v>
      </c>
      <c r="G606" s="128">
        <f t="shared" si="450"/>
        <v>3.2428669668442995</v>
      </c>
      <c r="H606" s="128">
        <f t="shared" si="470"/>
        <v>0.27267503930212456</v>
      </c>
      <c r="I606" s="128">
        <f t="shared" ref="I606" si="471">I241</f>
        <v>0.31132936904721575</v>
      </c>
      <c r="J606" s="56"/>
    </row>
    <row r="607" spans="2:10" x14ac:dyDescent="0.3">
      <c r="B607" s="55"/>
      <c r="C607" s="75">
        <v>602</v>
      </c>
      <c r="D607" s="128">
        <f t="shared" ref="D607:H607" si="472">D242</f>
        <v>18.2</v>
      </c>
      <c r="E607" s="128">
        <f t="shared" si="472"/>
        <v>0.8</v>
      </c>
      <c r="F607" s="128">
        <f t="shared" si="472"/>
        <v>0</v>
      </c>
      <c r="G607" s="128">
        <f t="shared" si="450"/>
        <v>3.0537052461432355</v>
      </c>
      <c r="H607" s="128">
        <f t="shared" si="472"/>
        <v>0.26998813183201165</v>
      </c>
      <c r="I607" s="128">
        <f t="shared" ref="I607" si="473">I242</f>
        <v>0.30787846279345032</v>
      </c>
      <c r="J607" s="56"/>
    </row>
    <row r="608" spans="2:10" x14ac:dyDescent="0.3">
      <c r="B608" s="55"/>
      <c r="C608" s="75">
        <v>603</v>
      </c>
      <c r="D608" s="128">
        <f t="shared" ref="D608:H608" si="474">D243</f>
        <v>19.8</v>
      </c>
      <c r="E608" s="128">
        <f t="shared" si="474"/>
        <v>3.2</v>
      </c>
      <c r="F608" s="128">
        <f t="shared" si="474"/>
        <v>0</v>
      </c>
      <c r="G608" s="128">
        <f t="shared" si="450"/>
        <v>3.2135617476594209</v>
      </c>
      <c r="H608" s="128">
        <f t="shared" si="474"/>
        <v>0.26732784536402548</v>
      </c>
      <c r="I608" s="128">
        <f t="shared" ref="I608" si="475">I243</f>
        <v>0.3044675567914828</v>
      </c>
      <c r="J608" s="56"/>
    </row>
    <row r="609" spans="2:10" x14ac:dyDescent="0.3">
      <c r="B609" s="55"/>
      <c r="C609" s="75">
        <v>604</v>
      </c>
      <c r="D609" s="128">
        <f t="shared" ref="D609:H609" si="476">D244</f>
        <v>20.5</v>
      </c>
      <c r="E609" s="128">
        <f t="shared" si="476"/>
        <v>4</v>
      </c>
      <c r="F609" s="128">
        <f t="shared" si="476"/>
        <v>0</v>
      </c>
      <c r="G609" s="128">
        <f t="shared" si="450"/>
        <v>3.2851783473250804</v>
      </c>
      <c r="H609" s="128">
        <f t="shared" si="476"/>
        <v>0.26469379560256001</v>
      </c>
      <c r="I609" s="128">
        <f t="shared" ref="I609" si="477">I244</f>
        <v>0.30109604950170304</v>
      </c>
      <c r="J609" s="56"/>
    </row>
    <row r="610" spans="2:10" x14ac:dyDescent="0.3">
      <c r="B610" s="55"/>
      <c r="C610" s="75">
        <v>605</v>
      </c>
      <c r="D610" s="128">
        <f t="shared" ref="D610:H610" si="478">D245</f>
        <v>19.2</v>
      </c>
      <c r="E610" s="128">
        <f t="shared" si="478"/>
        <v>0.8</v>
      </c>
      <c r="F610" s="128">
        <f t="shared" si="478"/>
        <v>0</v>
      </c>
      <c r="G610" s="128">
        <f t="shared" si="450"/>
        <v>3.139739596943615</v>
      </c>
      <c r="H610" s="128">
        <f t="shared" si="478"/>
        <v>0.26208570378810392</v>
      </c>
      <c r="I610" s="128">
        <f t="shared" ref="I610" si="479">I245</f>
        <v>0.29776344500977348</v>
      </c>
      <c r="J610" s="56"/>
    </row>
    <row r="611" spans="2:10" x14ac:dyDescent="0.3">
      <c r="B611" s="55"/>
      <c r="C611" s="75">
        <v>606</v>
      </c>
      <c r="D611" s="128">
        <f t="shared" ref="D611:H611" si="480">D246</f>
        <v>20</v>
      </c>
      <c r="E611" s="128">
        <f t="shared" si="480"/>
        <v>-1</v>
      </c>
      <c r="F611" s="128">
        <f t="shared" si="480"/>
        <v>0</v>
      </c>
      <c r="G611" s="128">
        <f t="shared" si="450"/>
        <v>3.1202360938209588</v>
      </c>
      <c r="H611" s="128">
        <f t="shared" si="480"/>
        <v>0.25950331079177474</v>
      </c>
      <c r="I611" s="128">
        <f t="shared" ref="I611" si="481">I246</f>
        <v>0.29446926995156664</v>
      </c>
      <c r="J611" s="56"/>
    </row>
    <row r="612" spans="2:10" x14ac:dyDescent="0.3">
      <c r="B612" s="55"/>
      <c r="C612" s="75">
        <v>607</v>
      </c>
      <c r="D612" s="128">
        <f t="shared" ref="D612:H627" si="482">D247</f>
        <v>22.6</v>
      </c>
      <c r="E612" s="128">
        <f t="shared" si="482"/>
        <v>0.4</v>
      </c>
      <c r="F612" s="128">
        <f t="shared" si="482"/>
        <v>0</v>
      </c>
      <c r="G612" s="128">
        <f t="shared" si="482"/>
        <v>3.2827123855890736</v>
      </c>
      <c r="H612" s="128">
        <f t="shared" si="482"/>
        <v>0.25694636283960831</v>
      </c>
      <c r="I612" s="128">
        <f t="shared" ref="I612" si="483">I247</f>
        <v>0.29121305966137612</v>
      </c>
      <c r="J612" s="56"/>
    </row>
    <row r="613" spans="2:10" x14ac:dyDescent="0.3">
      <c r="B613" s="55"/>
      <c r="C613" s="75">
        <v>608</v>
      </c>
      <c r="D613" s="128">
        <f t="shared" ref="D613:H613" si="484">D248</f>
        <v>21.6</v>
      </c>
      <c r="E613" s="128">
        <f t="shared" si="484"/>
        <v>0.4</v>
      </c>
      <c r="F613" s="128">
        <f t="shared" si="484"/>
        <v>0</v>
      </c>
      <c r="G613" s="128">
        <f t="shared" si="482"/>
        <v>3.2630602251525334</v>
      </c>
      <c r="H613" s="128">
        <f t="shared" si="484"/>
        <v>0.25441460912303321</v>
      </c>
      <c r="I613" s="128">
        <f t="shared" ref="I613" si="485">I248</f>
        <v>0.287994355807701</v>
      </c>
      <c r="J613" s="56"/>
    </row>
    <row r="614" spans="2:10" x14ac:dyDescent="0.3">
      <c r="B614" s="55"/>
      <c r="C614" s="75">
        <v>609</v>
      </c>
      <c r="D614" s="128">
        <f t="shared" ref="D614:H614" si="486">D249</f>
        <v>21</v>
      </c>
      <c r="E614" s="128">
        <f t="shared" si="486"/>
        <v>2.8</v>
      </c>
      <c r="F614" s="128">
        <f t="shared" si="486"/>
        <v>0</v>
      </c>
      <c r="G614" s="128">
        <f t="shared" si="482"/>
        <v>3.3464274897935362</v>
      </c>
      <c r="H614" s="128">
        <f t="shared" si="486"/>
        <v>0.25190780138189772</v>
      </c>
      <c r="I614" s="128">
        <f t="shared" ref="I614" si="487">I249</f>
        <v>0.284812705936142</v>
      </c>
      <c r="J614" s="56"/>
    </row>
    <row r="615" spans="2:10" x14ac:dyDescent="0.3">
      <c r="B615" s="55"/>
      <c r="C615" s="75">
        <v>610</v>
      </c>
      <c r="D615" s="128">
        <f t="shared" ref="D615:H615" si="488">D250</f>
        <v>22</v>
      </c>
      <c r="E615" s="128">
        <f t="shared" si="488"/>
        <v>1.2</v>
      </c>
      <c r="F615" s="128">
        <f t="shared" si="488"/>
        <v>0</v>
      </c>
      <c r="G615" s="128">
        <f t="shared" si="482"/>
        <v>3.3411804294606533</v>
      </c>
      <c r="H615" s="128">
        <f t="shared" si="488"/>
        <v>0.24942569381501734</v>
      </c>
      <c r="I615" s="128">
        <f t="shared" ref="I615" si="489">I250</f>
        <v>0.28166766332964843</v>
      </c>
      <c r="J615" s="56"/>
    </row>
    <row r="616" spans="2:10" x14ac:dyDescent="0.3">
      <c r="B616" s="55"/>
      <c r="C616" s="75">
        <v>611</v>
      </c>
      <c r="D616" s="128">
        <f t="shared" ref="D616:H616" si="490">D251</f>
        <v>22.2</v>
      </c>
      <c r="E616" s="128">
        <f t="shared" si="490"/>
        <v>1.4</v>
      </c>
      <c r="F616" s="128">
        <f t="shared" si="490"/>
        <v>0</v>
      </c>
      <c r="G616" s="128">
        <f t="shared" si="482"/>
        <v>3.3729520084239941</v>
      </c>
      <c r="H616" s="128">
        <f t="shared" si="490"/>
        <v>0.24696804304526951</v>
      </c>
      <c r="I616" s="128">
        <f t="shared" ref="I616" si="491">I251</f>
        <v>0.27855878692230485</v>
      </c>
      <c r="J616" s="56"/>
    </row>
    <row r="617" spans="2:10" x14ac:dyDescent="0.3">
      <c r="B617" s="55"/>
      <c r="C617" s="75">
        <v>612</v>
      </c>
      <c r="D617" s="128">
        <f t="shared" ref="D617:H617" si="492">D252</f>
        <v>22</v>
      </c>
      <c r="E617" s="128">
        <f t="shared" si="492"/>
        <v>-1.2</v>
      </c>
      <c r="F617" s="128">
        <f t="shared" si="492"/>
        <v>0</v>
      </c>
      <c r="G617" s="128">
        <f t="shared" si="482"/>
        <v>3.2849517020951029</v>
      </c>
      <c r="H617" s="128">
        <f t="shared" si="492"/>
        <v>0.24453460809393668</v>
      </c>
      <c r="I617" s="128">
        <f t="shared" ref="I617" si="493">I252</f>
        <v>0.27548564122286878</v>
      </c>
      <c r="J617" s="56"/>
    </row>
    <row r="618" spans="2:10" x14ac:dyDescent="0.3">
      <c r="B618" s="55"/>
      <c r="C618" s="75">
        <v>613</v>
      </c>
      <c r="D618" s="128">
        <f t="shared" ref="D618:H618" si="494">D253</f>
        <v>23</v>
      </c>
      <c r="E618" s="128">
        <f t="shared" si="494"/>
        <v>-0.5</v>
      </c>
      <c r="F618" s="128">
        <f t="shared" si="494"/>
        <v>0</v>
      </c>
      <c r="G618" s="128">
        <f t="shared" si="482"/>
        <v>3.3650045946375702</v>
      </c>
      <c r="H618" s="128">
        <f t="shared" si="494"/>
        <v>0.24212515035678067</v>
      </c>
      <c r="I618" s="128">
        <f t="shared" ref="I618" si="495">I253</f>
        <v>0.27244779624078225</v>
      </c>
      <c r="J618" s="56"/>
    </row>
    <row r="619" spans="2:10" x14ac:dyDescent="0.3">
      <c r="B619" s="55"/>
      <c r="C619" s="75">
        <v>614</v>
      </c>
      <c r="D619" s="128">
        <f t="shared" ref="D619:H619" si="496">D254</f>
        <v>22.2</v>
      </c>
      <c r="E619" s="128">
        <f t="shared" si="496"/>
        <v>-2.8</v>
      </c>
      <c r="F619" s="128">
        <f t="shared" si="496"/>
        <v>0</v>
      </c>
      <c r="G619" s="128">
        <f t="shared" si="482"/>
        <v>3.264475863286834</v>
      </c>
      <c r="H619" s="128">
        <f t="shared" si="496"/>
        <v>0.23973943358059746</v>
      </c>
      <c r="I619" s="128">
        <f t="shared" ref="I619" si="497">I254</f>
        <v>0.26944482741343478</v>
      </c>
      <c r="J619" s="56"/>
    </row>
    <row r="620" spans="2:10" x14ac:dyDescent="0.3">
      <c r="B620" s="55"/>
      <c r="C620" s="75">
        <v>615</v>
      </c>
      <c r="D620" s="128">
        <f t="shared" ref="D620:H620" si="498">D255</f>
        <v>24.2</v>
      </c>
      <c r="E620" s="128">
        <f t="shared" si="498"/>
        <v>1.2</v>
      </c>
      <c r="F620" s="128">
        <f t="shared" si="498"/>
        <v>0</v>
      </c>
      <c r="G620" s="128">
        <f t="shared" si="482"/>
        <v>3.5078074773104011</v>
      </c>
      <c r="H620" s="128">
        <f t="shared" si="498"/>
        <v>0.23737722384004351</v>
      </c>
      <c r="I620" s="128">
        <f t="shared" ref="I620" si="499">I255</f>
        <v>0.26647631553446643</v>
      </c>
      <c r="J620" s="56"/>
    </row>
    <row r="621" spans="2:10" x14ac:dyDescent="0.3">
      <c r="B621" s="55"/>
      <c r="C621" s="75">
        <v>616</v>
      </c>
      <c r="D621" s="128">
        <f t="shared" ref="D621:H621" si="500">D256</f>
        <v>22.2</v>
      </c>
      <c r="E621" s="128">
        <f t="shared" si="500"/>
        <v>3.5</v>
      </c>
      <c r="F621" s="128">
        <f t="shared" si="500"/>
        <v>0</v>
      </c>
      <c r="G621" s="128">
        <f t="shared" si="482"/>
        <v>3.5358095945884105</v>
      </c>
      <c r="H621" s="128">
        <f t="shared" si="500"/>
        <v>0.23503828951469777</v>
      </c>
      <c r="I621" s="128">
        <f t="shared" ref="I621" si="501">I256</f>
        <v>0.26354184668306141</v>
      </c>
      <c r="J621" s="56"/>
    </row>
    <row r="622" spans="2:10" x14ac:dyDescent="0.3">
      <c r="B622" s="55"/>
      <c r="C622" s="75">
        <v>617</v>
      </c>
      <c r="D622" s="128">
        <f t="shared" ref="D622:H622" si="502">D257</f>
        <v>22.8</v>
      </c>
      <c r="E622" s="128">
        <f t="shared" si="502"/>
        <v>3.5</v>
      </c>
      <c r="F622" s="128">
        <f t="shared" si="502"/>
        <v>0</v>
      </c>
      <c r="G622" s="128">
        <f t="shared" si="482"/>
        <v>3.5752897942759994</v>
      </c>
      <c r="H622" s="128">
        <f t="shared" si="502"/>
        <v>0.23272240126635049</v>
      </c>
      <c r="I622" s="128">
        <f t="shared" ref="I622" si="503">I257</f>
        <v>0.2606410121542132</v>
      </c>
      <c r="J622" s="56"/>
    </row>
    <row r="623" spans="2:10" x14ac:dyDescent="0.3">
      <c r="B623" s="55"/>
      <c r="C623" s="75">
        <v>618</v>
      </c>
      <c r="D623" s="128">
        <f t="shared" ref="D623:H623" si="504">D258</f>
        <v>21.3</v>
      </c>
      <c r="E623" s="128">
        <f t="shared" si="504"/>
        <v>4.5</v>
      </c>
      <c r="F623" s="128">
        <f t="shared" si="504"/>
        <v>0</v>
      </c>
      <c r="G623" s="128">
        <f t="shared" si="482"/>
        <v>3.5723099465437906</v>
      </c>
      <c r="H623" s="128">
        <f t="shared" si="504"/>
        <v>0.23042933201651578</v>
      </c>
      <c r="I623" s="128">
        <f t="shared" ref="I623" si="505">I258</f>
        <v>0.25777340838994822</v>
      </c>
      <c r="J623" s="56"/>
    </row>
    <row r="624" spans="2:10" x14ac:dyDescent="0.3">
      <c r="B624" s="55"/>
      <c r="C624" s="75">
        <v>619</v>
      </c>
      <c r="D624" s="128">
        <f t="shared" ref="D624:H624" si="506">D259</f>
        <v>22.2</v>
      </c>
      <c r="E624" s="128">
        <f t="shared" si="506"/>
        <v>2.5</v>
      </c>
      <c r="F624" s="128">
        <f t="shared" si="506"/>
        <v>0</v>
      </c>
      <c r="G624" s="128">
        <f t="shared" si="482"/>
        <v>3.5457959665204783</v>
      </c>
      <c r="H624" s="128">
        <f t="shared" si="506"/>
        <v>0.22815885692416618</v>
      </c>
      <c r="I624" s="128">
        <f t="shared" ref="I624" si="507">I259</f>
        <v>0.25493863691149066</v>
      </c>
      <c r="J624" s="56"/>
    </row>
    <row r="625" spans="2:10" x14ac:dyDescent="0.3">
      <c r="B625" s="55"/>
      <c r="C625" s="75">
        <v>620</v>
      </c>
      <c r="D625" s="128">
        <f t="shared" ref="D625:H625" si="508">D260</f>
        <v>23.5</v>
      </c>
      <c r="E625" s="128">
        <f t="shared" si="508"/>
        <v>2.8</v>
      </c>
      <c r="F625" s="128">
        <f t="shared" si="508"/>
        <v>0</v>
      </c>
      <c r="G625" s="128">
        <f t="shared" si="482"/>
        <v>3.6237310812565275</v>
      </c>
      <c r="H625" s="128">
        <f t="shared" si="508"/>
        <v>0.22591075336368649</v>
      </c>
      <c r="I625" s="128">
        <f t="shared" ref="I625" si="509">I260</f>
        <v>0.25213630425235978</v>
      </c>
      <c r="J625" s="56"/>
    </row>
    <row r="626" spans="2:10" x14ac:dyDescent="0.3">
      <c r="B626" s="55"/>
      <c r="C626" s="75">
        <v>621</v>
      </c>
      <c r="D626" s="128">
        <f t="shared" ref="D626:H626" si="510">D261</f>
        <v>21.8</v>
      </c>
      <c r="E626" s="128">
        <f t="shared" si="510"/>
        <v>2.7</v>
      </c>
      <c r="F626" s="128">
        <f t="shared" si="510"/>
        <v>0</v>
      </c>
      <c r="G626" s="128">
        <f t="shared" si="482"/>
        <v>3.5692589960506806</v>
      </c>
      <c r="H626" s="128">
        <f t="shared" si="510"/>
        <v>0.22368480090304474</v>
      </c>
      <c r="I626" s="128">
        <f t="shared" ref="I626" si="511">I261</f>
        <v>0.24936602189238233</v>
      </c>
      <c r="J626" s="56"/>
    </row>
    <row r="627" spans="2:10" x14ac:dyDescent="0.3">
      <c r="B627" s="55"/>
      <c r="C627" s="75">
        <v>622</v>
      </c>
      <c r="D627" s="128">
        <f t="shared" ref="D627:H627" si="512">D262</f>
        <v>18.600000000000001</v>
      </c>
      <c r="E627" s="128">
        <f t="shared" si="512"/>
        <v>5.2</v>
      </c>
      <c r="F627" s="128">
        <f t="shared" si="512"/>
        <v>0</v>
      </c>
      <c r="G627" s="128">
        <f t="shared" si="482"/>
        <v>3.5571931976195406</v>
      </c>
      <c r="H627" s="128">
        <f t="shared" si="512"/>
        <v>0.2214807812821783</v>
      </c>
      <c r="I627" s="128">
        <f t="shared" ref="I627" si="513">I262</f>
        <v>0.24662740619260975</v>
      </c>
      <c r="J627" s="56"/>
    </row>
    <row r="628" spans="2:10" x14ac:dyDescent="0.3">
      <c r="B628" s="55"/>
      <c r="C628" s="75">
        <v>623</v>
      </c>
      <c r="D628" s="128">
        <f t="shared" ref="D628:H643" si="514">D263</f>
        <v>20</v>
      </c>
      <c r="E628" s="128">
        <f t="shared" si="514"/>
        <v>3.5</v>
      </c>
      <c r="F628" s="128">
        <f t="shared" si="514"/>
        <v>0.5</v>
      </c>
      <c r="G628" s="128">
        <f t="shared" si="514"/>
        <v>3.56042881013648</v>
      </c>
      <c r="H628" s="128">
        <f t="shared" si="514"/>
        <v>0.22270484549910824</v>
      </c>
      <c r="I628" s="128">
        <f t="shared" ref="I628" si="515">I263</f>
        <v>0.24732644543864157</v>
      </c>
      <c r="J628" s="56"/>
    </row>
    <row r="629" spans="2:10" x14ac:dyDescent="0.3">
      <c r="B629" s="55"/>
      <c r="C629" s="75">
        <v>624</v>
      </c>
      <c r="D629" s="128">
        <f t="shared" ref="D629:H629" si="516">D264</f>
        <v>22.5</v>
      </c>
      <c r="E629" s="128">
        <f t="shared" si="516"/>
        <v>5.2</v>
      </c>
      <c r="F629" s="128">
        <f t="shared" si="516"/>
        <v>0</v>
      </c>
      <c r="G629" s="128">
        <f t="shared" si="514"/>
        <v>3.7409739606159951</v>
      </c>
      <c r="H629" s="128">
        <f t="shared" si="516"/>
        <v>0.21770291830396379</v>
      </c>
      <c r="I629" s="128">
        <f t="shared" ref="I629" si="517">I264</f>
        <v>0.24180890429252677</v>
      </c>
      <c r="J629" s="56"/>
    </row>
    <row r="630" spans="2:10" x14ac:dyDescent="0.3">
      <c r="B630" s="55"/>
      <c r="C630" s="75">
        <v>625</v>
      </c>
      <c r="D630" s="128">
        <f t="shared" ref="D630:H630" si="518">D265</f>
        <v>23</v>
      </c>
      <c r="E630" s="128">
        <f t="shared" si="518"/>
        <v>4.8</v>
      </c>
      <c r="F630" s="128">
        <f t="shared" si="518"/>
        <v>0</v>
      </c>
      <c r="G630" s="128">
        <f t="shared" si="514"/>
        <v>3.7600825557191433</v>
      </c>
      <c r="H630" s="128">
        <f t="shared" si="518"/>
        <v>0.21509196284851936</v>
      </c>
      <c r="I630" s="128">
        <f t="shared" ref="I630" si="519">I265</f>
        <v>0.23869158840083443</v>
      </c>
      <c r="J630" s="56"/>
    </row>
    <row r="631" spans="2:10" x14ac:dyDescent="0.3">
      <c r="B631" s="55"/>
      <c r="C631" s="75">
        <v>626</v>
      </c>
      <c r="D631" s="128">
        <f t="shared" ref="D631:H631" si="520">D266</f>
        <v>23.3</v>
      </c>
      <c r="E631" s="128">
        <f t="shared" si="520"/>
        <v>3.2</v>
      </c>
      <c r="F631" s="128">
        <f t="shared" si="520"/>
        <v>0</v>
      </c>
      <c r="G631" s="128">
        <f t="shared" si="514"/>
        <v>3.7232270584961054</v>
      </c>
      <c r="H631" s="128">
        <f t="shared" si="520"/>
        <v>0.21289530463026463</v>
      </c>
      <c r="I631" s="128">
        <f t="shared" ref="I631" si="521">I266</f>
        <v>0.23599766829790536</v>
      </c>
      <c r="J631" s="56"/>
    </row>
    <row r="632" spans="2:10" x14ac:dyDescent="0.3">
      <c r="B632" s="55"/>
      <c r="C632" s="75">
        <v>627</v>
      </c>
      <c r="D632" s="128">
        <f t="shared" ref="D632:H632" si="522">D267</f>
        <v>24.7</v>
      </c>
      <c r="E632" s="128">
        <f t="shared" si="522"/>
        <v>4.2</v>
      </c>
      <c r="F632" s="128">
        <f t="shared" si="522"/>
        <v>0</v>
      </c>
      <c r="G632" s="128">
        <f t="shared" si="514"/>
        <v>3.8337404576792449</v>
      </c>
      <c r="H632" s="128">
        <f t="shared" si="522"/>
        <v>0.21078476863253254</v>
      </c>
      <c r="I632" s="128">
        <f t="shared" ref="I632" si="523">I267</f>
        <v>0.23339881650579791</v>
      </c>
      <c r="J632" s="56"/>
    </row>
    <row r="633" spans="2:10" x14ac:dyDescent="0.3">
      <c r="B633" s="55"/>
      <c r="C633" s="75">
        <v>628</v>
      </c>
      <c r="D633" s="128">
        <f t="shared" ref="D633:H633" si="524">D268</f>
        <v>25.2</v>
      </c>
      <c r="E633" s="128">
        <f t="shared" si="524"/>
        <v>5.6</v>
      </c>
      <c r="F633" s="128">
        <f t="shared" si="524"/>
        <v>0</v>
      </c>
      <c r="G633" s="128">
        <f t="shared" si="514"/>
        <v>3.9248535165864999</v>
      </c>
      <c r="H633" s="128">
        <f t="shared" si="524"/>
        <v>0.20870572749525815</v>
      </c>
      <c r="I633" s="128">
        <f t="shared" ref="I633" si="525">I268</f>
        <v>0.23084025566549299</v>
      </c>
      <c r="J633" s="56"/>
    </row>
    <row r="634" spans="2:10" x14ac:dyDescent="0.3">
      <c r="B634" s="55"/>
      <c r="C634" s="75">
        <v>629</v>
      </c>
      <c r="D634" s="128">
        <f t="shared" ref="D634:H634" si="526">D269</f>
        <v>23.9</v>
      </c>
      <c r="E634" s="128">
        <f t="shared" si="526"/>
        <v>4.7</v>
      </c>
      <c r="F634" s="128">
        <f t="shared" si="526"/>
        <v>0</v>
      </c>
      <c r="G634" s="128">
        <f t="shared" si="514"/>
        <v>3.8506031808042138</v>
      </c>
      <c r="H634" s="128">
        <f t="shared" si="526"/>
        <v>0.20664894703919839</v>
      </c>
      <c r="I634" s="128">
        <f t="shared" ref="I634" si="527">I269</f>
        <v>0.2283126040221761</v>
      </c>
      <c r="J634" s="56"/>
    </row>
    <row r="635" spans="2:10" x14ac:dyDescent="0.3">
      <c r="B635" s="55"/>
      <c r="C635" s="75">
        <v>630</v>
      </c>
      <c r="D635" s="128">
        <f t="shared" ref="D635:H635" si="528">D270</f>
        <v>23.2</v>
      </c>
      <c r="E635" s="128">
        <f t="shared" si="528"/>
        <v>3.5</v>
      </c>
      <c r="F635" s="128">
        <f t="shared" si="528"/>
        <v>0</v>
      </c>
      <c r="G635" s="128">
        <f t="shared" si="514"/>
        <v>3.7879576966251753</v>
      </c>
      <c r="H635" s="128">
        <f t="shared" si="528"/>
        <v>0.204612727133172</v>
      </c>
      <c r="I635" s="128">
        <f t="shared" ref="I635" si="529">I270</f>
        <v>0.22581401625414954</v>
      </c>
      <c r="J635" s="56"/>
    </row>
    <row r="636" spans="2:10" x14ac:dyDescent="0.3">
      <c r="B636" s="55"/>
      <c r="C636" s="75">
        <v>631</v>
      </c>
      <c r="D636" s="128">
        <f t="shared" ref="D636:H636" si="530">D271</f>
        <v>22.8</v>
      </c>
      <c r="E636" s="128">
        <f t="shared" si="530"/>
        <v>1.2</v>
      </c>
      <c r="F636" s="128">
        <f t="shared" si="530"/>
        <v>0</v>
      </c>
      <c r="G636" s="128">
        <f t="shared" si="514"/>
        <v>3.6924687394582372</v>
      </c>
      <c r="H636" s="128">
        <f t="shared" si="530"/>
        <v>0.20259661947209576</v>
      </c>
      <c r="I636" s="128">
        <f t="shared" ref="I636" si="531">I271</f>
        <v>0.22334390121313674</v>
      </c>
      <c r="J636" s="56"/>
    </row>
    <row r="637" spans="2:10" x14ac:dyDescent="0.3">
      <c r="B637" s="55"/>
      <c r="C637" s="75">
        <v>632</v>
      </c>
      <c r="D637" s="128">
        <f t="shared" ref="D637:H637" si="532">D272</f>
        <v>18.8</v>
      </c>
      <c r="E637" s="128">
        <f t="shared" si="532"/>
        <v>6.5</v>
      </c>
      <c r="F637" s="128">
        <f t="shared" si="532"/>
        <v>2</v>
      </c>
      <c r="G637" s="128">
        <f t="shared" si="514"/>
        <v>3.7581165831371872</v>
      </c>
      <c r="H637" s="128">
        <f t="shared" si="532"/>
        <v>0.21422585354190035</v>
      </c>
      <c r="I637" s="128">
        <f t="shared" ref="I637" si="533">I272</f>
        <v>0.23452734785205781</v>
      </c>
      <c r="J637" s="56"/>
    </row>
    <row r="638" spans="2:10" x14ac:dyDescent="0.3">
      <c r="B638" s="55"/>
      <c r="C638" s="75">
        <v>633</v>
      </c>
      <c r="D638" s="128">
        <f t="shared" ref="D638:H638" si="534">D273</f>
        <v>20.5</v>
      </c>
      <c r="E638" s="128">
        <f t="shared" si="534"/>
        <v>4.7</v>
      </c>
      <c r="F638" s="128">
        <f t="shared" si="534"/>
        <v>4.5</v>
      </c>
      <c r="G638" s="128">
        <f t="shared" si="514"/>
        <v>3.7669659061213121</v>
      </c>
      <c r="H638" s="128">
        <f t="shared" si="534"/>
        <v>0.30181865919995365</v>
      </c>
      <c r="I638" s="128">
        <f t="shared" ref="I638" si="535">I273</f>
        <v>0.33693678225539869</v>
      </c>
      <c r="J638" s="56"/>
    </row>
    <row r="639" spans="2:10" x14ac:dyDescent="0.3">
      <c r="B639" s="55"/>
      <c r="C639" s="75">
        <v>634</v>
      </c>
      <c r="D639" s="128">
        <f t="shared" ref="D639:H639" si="536">D274</f>
        <v>20</v>
      </c>
      <c r="E639" s="128">
        <f t="shared" si="536"/>
        <v>4.4000000000000004</v>
      </c>
      <c r="F639" s="128">
        <f t="shared" si="536"/>
        <v>0</v>
      </c>
      <c r="G639" s="128">
        <f t="shared" si="514"/>
        <v>3.7470150293329874</v>
      </c>
      <c r="H639" s="128">
        <f t="shared" si="536"/>
        <v>0.23342816843066405</v>
      </c>
      <c r="I639" s="128">
        <f t="shared" ref="I639" si="537">I274</f>
        <v>0.24730547159680216</v>
      </c>
      <c r="J639" s="56"/>
    </row>
    <row r="640" spans="2:10" x14ac:dyDescent="0.3">
      <c r="B640" s="55"/>
      <c r="C640" s="75">
        <v>635</v>
      </c>
      <c r="D640" s="128">
        <f t="shared" ref="D640:H640" si="538">D275</f>
        <v>19.5</v>
      </c>
      <c r="E640" s="128">
        <f t="shared" si="538"/>
        <v>3.5</v>
      </c>
      <c r="F640" s="128">
        <f t="shared" si="538"/>
        <v>0</v>
      </c>
      <c r="G640" s="128">
        <f t="shared" si="514"/>
        <v>3.7021348249504769</v>
      </c>
      <c r="H640" s="128">
        <f t="shared" si="538"/>
        <v>0.20082898696949908</v>
      </c>
      <c r="I640" s="128">
        <f t="shared" ref="I640" si="539">I275</f>
        <v>0.21891900463814945</v>
      </c>
      <c r="J640" s="56"/>
    </row>
    <row r="641" spans="2:10" x14ac:dyDescent="0.3">
      <c r="B641" s="55"/>
      <c r="C641" s="75">
        <v>636</v>
      </c>
      <c r="D641" s="128">
        <f t="shared" ref="D641:H641" si="540">D276</f>
        <v>21.2</v>
      </c>
      <c r="E641" s="128">
        <f t="shared" si="540"/>
        <v>3.5</v>
      </c>
      <c r="F641" s="128">
        <f t="shared" si="540"/>
        <v>0</v>
      </c>
      <c r="G641" s="128">
        <f t="shared" si="514"/>
        <v>3.7836450430828457</v>
      </c>
      <c r="H641" s="128">
        <f t="shared" si="540"/>
        <v>0.19382244005931062</v>
      </c>
      <c r="I641" s="128">
        <f t="shared" ref="I641" si="541">I276</f>
        <v>0.2122672486179373</v>
      </c>
      <c r="J641" s="56"/>
    </row>
    <row r="642" spans="2:10" x14ac:dyDescent="0.3">
      <c r="B642" s="55"/>
      <c r="C642" s="75">
        <v>637</v>
      </c>
      <c r="D642" s="128">
        <f t="shared" ref="D642:H642" si="542">D277</f>
        <v>23.2</v>
      </c>
      <c r="E642" s="128">
        <f t="shared" si="542"/>
        <v>3.5</v>
      </c>
      <c r="F642" s="128">
        <f t="shared" si="542"/>
        <v>0</v>
      </c>
      <c r="G642" s="128">
        <f t="shared" si="514"/>
        <v>3.8777081484760818</v>
      </c>
      <c r="H642" s="128">
        <f t="shared" si="542"/>
        <v>0.19107837815627893</v>
      </c>
      <c r="I642" s="128">
        <f t="shared" ref="I642" si="543">I277</f>
        <v>0.20924408417670479</v>
      </c>
      <c r="J642" s="56"/>
    </row>
    <row r="643" spans="2:10" x14ac:dyDescent="0.3">
      <c r="B643" s="55"/>
      <c r="C643" s="75">
        <v>638</v>
      </c>
      <c r="D643" s="128">
        <f t="shared" ref="D643:H643" si="544">D278</f>
        <v>25.6</v>
      </c>
      <c r="E643" s="128">
        <f t="shared" si="544"/>
        <v>3.5</v>
      </c>
      <c r="F643" s="128">
        <f t="shared" si="544"/>
        <v>0</v>
      </c>
      <c r="G643" s="128">
        <f t="shared" si="514"/>
        <v>3.9886385187952613</v>
      </c>
      <c r="H643" s="128">
        <f t="shared" si="544"/>
        <v>0.18905719948747957</v>
      </c>
      <c r="I643" s="128">
        <f t="shared" ref="I643" si="545">I278</f>
        <v>0.20684478734659503</v>
      </c>
      <c r="J643" s="56"/>
    </row>
    <row r="644" spans="2:10" x14ac:dyDescent="0.3">
      <c r="B644" s="55"/>
      <c r="C644" s="75">
        <v>639</v>
      </c>
      <c r="D644" s="128">
        <f t="shared" ref="D644:H659" si="546">D279</f>
        <v>23.2</v>
      </c>
      <c r="E644" s="128">
        <f t="shared" si="546"/>
        <v>3.5</v>
      </c>
      <c r="F644" s="128">
        <f t="shared" si="546"/>
        <v>0</v>
      </c>
      <c r="G644" s="128">
        <f t="shared" si="546"/>
        <v>3.9009871479157754</v>
      </c>
      <c r="H644" s="128">
        <f t="shared" si="546"/>
        <v>0.18717140199451726</v>
      </c>
      <c r="I644" s="128">
        <f t="shared" ref="I644" si="547">I279</f>
        <v>0.20457050751815087</v>
      </c>
      <c r="J644" s="56"/>
    </row>
    <row r="645" spans="2:10" x14ac:dyDescent="0.3">
      <c r="B645" s="55"/>
      <c r="C645" s="75">
        <v>640</v>
      </c>
      <c r="D645" s="128">
        <f t="shared" ref="D645:H645" si="548">D280</f>
        <v>24.5</v>
      </c>
      <c r="E645" s="128">
        <f t="shared" si="548"/>
        <v>4.5</v>
      </c>
      <c r="F645" s="128">
        <f t="shared" si="548"/>
        <v>0</v>
      </c>
      <c r="G645" s="128">
        <f t="shared" si="546"/>
        <v>4.0077174428472651</v>
      </c>
      <c r="H645" s="128">
        <f t="shared" si="548"/>
        <v>0.18532334572105638</v>
      </c>
      <c r="I645" s="128">
        <f t="shared" ref="I645" si="549">I280</f>
        <v>0.20233821271095445</v>
      </c>
      <c r="J645" s="56"/>
    </row>
    <row r="646" spans="2:10" x14ac:dyDescent="0.3">
      <c r="B646" s="55"/>
      <c r="C646" s="75">
        <v>641</v>
      </c>
      <c r="D646" s="128">
        <f t="shared" ref="D646:H646" si="550">D281</f>
        <v>22.6</v>
      </c>
      <c r="E646" s="128">
        <f t="shared" si="550"/>
        <v>5.5</v>
      </c>
      <c r="F646" s="128">
        <f t="shared" si="550"/>
        <v>0</v>
      </c>
      <c r="G646" s="128">
        <f t="shared" si="546"/>
        <v>3.9814278783230077</v>
      </c>
      <c r="H646" s="128">
        <f t="shared" si="550"/>
        <v>0.18349667812756082</v>
      </c>
      <c r="I646" s="128">
        <f t="shared" ref="I646" si="551">I281</f>
        <v>0.20013387352288081</v>
      </c>
      <c r="J646" s="56"/>
    </row>
    <row r="647" spans="2:10" x14ac:dyDescent="0.3">
      <c r="B647" s="55"/>
      <c r="C647" s="75">
        <v>642</v>
      </c>
      <c r="D647" s="128">
        <f t="shared" ref="D647:H647" si="552">D282</f>
        <v>13.5</v>
      </c>
      <c r="E647" s="128">
        <f t="shared" si="552"/>
        <v>4.8</v>
      </c>
      <c r="F647" s="128">
        <f t="shared" si="552"/>
        <v>0</v>
      </c>
      <c r="G647" s="128">
        <f t="shared" si="546"/>
        <v>3.584282489312165</v>
      </c>
      <c r="H647" s="128">
        <f t="shared" si="552"/>
        <v>0.18168853669317106</v>
      </c>
      <c r="I647" s="128">
        <f t="shared" ref="I647" si="553">I282</f>
        <v>0.19795491370668511</v>
      </c>
      <c r="J647" s="56"/>
    </row>
    <row r="648" spans="2:10" x14ac:dyDescent="0.3">
      <c r="B648" s="55"/>
      <c r="C648" s="75">
        <v>643</v>
      </c>
      <c r="D648" s="128">
        <f t="shared" ref="D648:H648" si="554">D283</f>
        <v>21.5</v>
      </c>
      <c r="E648" s="128">
        <f t="shared" si="554"/>
        <v>7.5</v>
      </c>
      <c r="F648" s="128">
        <f t="shared" si="554"/>
        <v>0</v>
      </c>
      <c r="G648" s="128">
        <f t="shared" si="546"/>
        <v>4.0404627141974343</v>
      </c>
      <c r="H648" s="128">
        <f t="shared" si="554"/>
        <v>0.17989829884973521</v>
      </c>
      <c r="I648" s="128">
        <f t="shared" ref="I648" si="555">I283</f>
        <v>0.1958006605893694</v>
      </c>
      <c r="J648" s="56"/>
    </row>
    <row r="649" spans="2:10" x14ac:dyDescent="0.3">
      <c r="B649" s="55"/>
      <c r="C649" s="75">
        <v>644</v>
      </c>
      <c r="D649" s="128">
        <f t="shared" ref="D649:H649" si="556">D284</f>
        <v>20</v>
      </c>
      <c r="E649" s="128">
        <f t="shared" si="556"/>
        <v>7</v>
      </c>
      <c r="F649" s="128">
        <f t="shared" si="556"/>
        <v>0</v>
      </c>
      <c r="G649" s="128">
        <f t="shared" si="546"/>
        <v>3.9670037001067135</v>
      </c>
      <c r="H649" s="128">
        <f t="shared" si="556"/>
        <v>0.17812571517269227</v>
      </c>
      <c r="I649" s="128">
        <f t="shared" ref="I649" si="557">I284</f>
        <v>0.19367076040979925</v>
      </c>
      <c r="J649" s="56"/>
    </row>
    <row r="650" spans="2:10" x14ac:dyDescent="0.3">
      <c r="B650" s="55"/>
      <c r="C650" s="75">
        <v>645</v>
      </c>
      <c r="D650" s="128">
        <f t="shared" ref="D650:H650" si="558">D285</f>
        <v>20</v>
      </c>
      <c r="E650" s="128">
        <f t="shared" si="558"/>
        <v>5.4</v>
      </c>
      <c r="F650" s="128">
        <f t="shared" si="558"/>
        <v>0</v>
      </c>
      <c r="G650" s="128">
        <f t="shared" si="546"/>
        <v>3.9097923822065899</v>
      </c>
      <c r="H650" s="128">
        <f t="shared" si="558"/>
        <v>0.17637059959529314</v>
      </c>
      <c r="I650" s="128">
        <f t="shared" ref="I650" si="559">I285</f>
        <v>0.19156491532615705</v>
      </c>
      <c r="J650" s="56"/>
    </row>
    <row r="651" spans="2:10" x14ac:dyDescent="0.3">
      <c r="B651" s="55"/>
      <c r="C651" s="75">
        <v>646</v>
      </c>
      <c r="D651" s="128">
        <f t="shared" ref="D651:H651" si="560">D286</f>
        <v>16</v>
      </c>
      <c r="E651" s="128">
        <f t="shared" si="560"/>
        <v>3.8</v>
      </c>
      <c r="F651" s="128">
        <f t="shared" si="560"/>
        <v>0</v>
      </c>
      <c r="G651" s="128">
        <f t="shared" si="546"/>
        <v>3.6840777507053488</v>
      </c>
      <c r="H651" s="128">
        <f t="shared" si="560"/>
        <v>0.17463277798969981</v>
      </c>
      <c r="I651" s="128">
        <f t="shared" ref="I651" si="561">I286</f>
        <v>0.18948283973697028</v>
      </c>
      <c r="J651" s="56"/>
    </row>
    <row r="652" spans="2:10" x14ac:dyDescent="0.3">
      <c r="B652" s="55"/>
      <c r="C652" s="75">
        <v>647</v>
      </c>
      <c r="D652" s="128">
        <f t="shared" ref="D652:H652" si="562">D287</f>
        <v>23</v>
      </c>
      <c r="E652" s="128">
        <f t="shared" si="562"/>
        <v>3.6</v>
      </c>
      <c r="F652" s="128">
        <f t="shared" si="562"/>
        <v>0</v>
      </c>
      <c r="G652" s="128">
        <f t="shared" si="546"/>
        <v>3.9790289215582662</v>
      </c>
      <c r="H652" s="128">
        <f t="shared" si="562"/>
        <v>0.17291207962067556</v>
      </c>
      <c r="I652" s="128">
        <f t="shared" ref="I652" si="563">I287</f>
        <v>0.18742425299475879</v>
      </c>
      <c r="J652" s="56"/>
    </row>
    <row r="653" spans="2:10" x14ac:dyDescent="0.3">
      <c r="B653" s="55"/>
      <c r="C653" s="75">
        <v>648</v>
      </c>
      <c r="D653" s="128">
        <f t="shared" ref="D653:H653" si="564">D288</f>
        <v>22.2</v>
      </c>
      <c r="E653" s="128">
        <f t="shared" si="564"/>
        <v>2.8</v>
      </c>
      <c r="F653" s="128">
        <f t="shared" si="564"/>
        <v>3</v>
      </c>
      <c r="G653" s="128">
        <f t="shared" si="546"/>
        <v>3.9205604361589401</v>
      </c>
      <c r="H653" s="128">
        <f t="shared" si="564"/>
        <v>0.20755797699425474</v>
      </c>
      <c r="I653" s="128">
        <f t="shared" ref="I653" si="565">I288</f>
        <v>0.21911678276306842</v>
      </c>
      <c r="J653" s="56"/>
    </row>
    <row r="654" spans="2:10" x14ac:dyDescent="0.3">
      <c r="B654" s="55"/>
      <c r="C654" s="75">
        <v>649</v>
      </c>
      <c r="D654" s="128">
        <f t="shared" ref="D654:H654" si="566">D289</f>
        <v>19.8</v>
      </c>
      <c r="E654" s="128">
        <f t="shared" si="566"/>
        <v>7</v>
      </c>
      <c r="F654" s="128">
        <f t="shared" si="566"/>
        <v>0.3</v>
      </c>
      <c r="G654" s="128">
        <f t="shared" si="546"/>
        <v>4.0053108263000139</v>
      </c>
      <c r="H654" s="128">
        <f t="shared" si="566"/>
        <v>0.17759692549910291</v>
      </c>
      <c r="I654" s="128">
        <f t="shared" ref="I654" si="567">I289</f>
        <v>0.19101694668892791</v>
      </c>
      <c r="J654" s="56"/>
    </row>
    <row r="655" spans="2:10" x14ac:dyDescent="0.3">
      <c r="B655" s="55"/>
      <c r="C655" s="75">
        <v>650</v>
      </c>
      <c r="D655" s="128">
        <f t="shared" ref="D655:H655" si="568">D290</f>
        <v>19.5</v>
      </c>
      <c r="E655" s="128">
        <f t="shared" si="568"/>
        <v>8</v>
      </c>
      <c r="F655" s="128">
        <f t="shared" si="568"/>
        <v>6.3</v>
      </c>
      <c r="G655" s="128">
        <f t="shared" si="546"/>
        <v>4.0435024796628509</v>
      </c>
      <c r="H655" s="128">
        <f t="shared" si="568"/>
        <v>0.35656894370068726</v>
      </c>
      <c r="I655" s="128">
        <f t="shared" ref="I655" si="569">I290</f>
        <v>0.44999818528641633</v>
      </c>
      <c r="J655" s="56"/>
    </row>
    <row r="656" spans="2:10" x14ac:dyDescent="0.3">
      <c r="B656" s="55"/>
      <c r="C656" s="75">
        <v>651</v>
      </c>
      <c r="D656" s="128">
        <f t="shared" ref="D656:H656" si="570">D291</f>
        <v>15</v>
      </c>
      <c r="E656" s="128">
        <f t="shared" si="570"/>
        <v>7.8</v>
      </c>
      <c r="F656" s="128">
        <f t="shared" si="570"/>
        <v>3.3</v>
      </c>
      <c r="G656" s="128">
        <f t="shared" si="546"/>
        <v>3.8523761848415918</v>
      </c>
      <c r="H656" s="128">
        <f t="shared" si="570"/>
        <v>0.36197495685391301</v>
      </c>
      <c r="I656" s="128">
        <f t="shared" ref="I656" si="571">I291</f>
        <v>0.36677753778558164</v>
      </c>
      <c r="J656" s="56"/>
    </row>
    <row r="657" spans="2:10" x14ac:dyDescent="0.3">
      <c r="B657" s="55"/>
      <c r="C657" s="75">
        <v>652</v>
      </c>
      <c r="D657" s="128">
        <f t="shared" ref="D657:H657" si="572">D292</f>
        <v>20</v>
      </c>
      <c r="E657" s="128">
        <f t="shared" si="572"/>
        <v>6.2</v>
      </c>
      <c r="F657" s="128">
        <f t="shared" si="572"/>
        <v>20</v>
      </c>
      <c r="G657" s="128">
        <f t="shared" si="546"/>
        <v>4.0045620503875776</v>
      </c>
      <c r="H657" s="128">
        <f t="shared" si="572"/>
        <v>3.1693932735117767</v>
      </c>
      <c r="I657" s="128">
        <f t="shared" ref="I657" si="573">I292</f>
        <v>1.9397050269185223</v>
      </c>
      <c r="J657" s="56"/>
    </row>
    <row r="658" spans="2:10" x14ac:dyDescent="0.3">
      <c r="B658" s="55"/>
      <c r="C658" s="75">
        <v>653</v>
      </c>
      <c r="D658" s="128">
        <f t="shared" ref="D658:H658" si="574">D293</f>
        <v>20.5</v>
      </c>
      <c r="E658" s="128">
        <f t="shared" si="574"/>
        <v>7.4</v>
      </c>
      <c r="F658" s="128">
        <f t="shared" si="574"/>
        <v>4.2</v>
      </c>
      <c r="G658" s="128">
        <f t="shared" si="546"/>
        <v>4.0846667618824295</v>
      </c>
      <c r="H658" s="128">
        <f t="shared" si="574"/>
        <v>0.93817436103621699</v>
      </c>
      <c r="I658" s="128">
        <f t="shared" ref="I658" si="575">I293</f>
        <v>0.74285838297751672</v>
      </c>
      <c r="J658" s="56"/>
    </row>
    <row r="659" spans="2:10" x14ac:dyDescent="0.3">
      <c r="B659" s="55"/>
      <c r="C659" s="75">
        <v>654</v>
      </c>
      <c r="D659" s="128">
        <f t="shared" ref="D659:H659" si="576">D294</f>
        <v>21.6</v>
      </c>
      <c r="E659" s="128">
        <f t="shared" si="576"/>
        <v>8</v>
      </c>
      <c r="F659" s="128">
        <f t="shared" si="576"/>
        <v>12.6</v>
      </c>
      <c r="G659" s="128">
        <f t="shared" si="546"/>
        <v>4.1648171329009314</v>
      </c>
      <c r="H659" s="128">
        <f t="shared" si="576"/>
        <v>1.9162861432839533</v>
      </c>
      <c r="I659" s="128">
        <f t="shared" ref="I659" si="577">I294</f>
        <v>0.75537260103781378</v>
      </c>
      <c r="J659" s="56"/>
    </row>
    <row r="660" spans="2:10" x14ac:dyDescent="0.3">
      <c r="B660" s="55"/>
      <c r="C660" s="75">
        <v>655</v>
      </c>
      <c r="D660" s="128">
        <f t="shared" ref="D660:H675" si="578">D295</f>
        <v>23</v>
      </c>
      <c r="E660" s="128">
        <f t="shared" si="578"/>
        <v>6.6</v>
      </c>
      <c r="F660" s="128">
        <f t="shared" si="578"/>
        <v>0</v>
      </c>
      <c r="G660" s="128">
        <f t="shared" si="578"/>
        <v>4.1721992394221514</v>
      </c>
      <c r="H660" s="128">
        <f t="shared" si="578"/>
        <v>1.1379667132872107</v>
      </c>
      <c r="I660" s="128">
        <f t="shared" ref="I660" si="579">I295</f>
        <v>0.7574578776616846</v>
      </c>
      <c r="J660" s="56"/>
    </row>
    <row r="661" spans="2:10" x14ac:dyDescent="0.3">
      <c r="B661" s="55"/>
      <c r="C661" s="75">
        <v>656</v>
      </c>
      <c r="D661" s="128">
        <f t="shared" ref="D661:H661" si="580">D296</f>
        <v>19.8</v>
      </c>
      <c r="E661" s="128">
        <f t="shared" si="580"/>
        <v>7.1</v>
      </c>
      <c r="F661" s="128">
        <f t="shared" si="580"/>
        <v>0</v>
      </c>
      <c r="G661" s="128">
        <f t="shared" si="578"/>
        <v>4.0636789108305464</v>
      </c>
      <c r="H661" s="128">
        <f t="shared" si="580"/>
        <v>1.0348205459506223</v>
      </c>
      <c r="I661" s="128">
        <f t="shared" ref="I661" si="581">I296</f>
        <v>0.75864102326628435</v>
      </c>
      <c r="J661" s="56"/>
    </row>
    <row r="662" spans="2:10" x14ac:dyDescent="0.3">
      <c r="B662" s="55"/>
      <c r="C662" s="75">
        <v>657</v>
      </c>
      <c r="D662" s="128">
        <f t="shared" ref="D662:H662" si="582">D297</f>
        <v>21.2</v>
      </c>
      <c r="E662" s="128">
        <f t="shared" si="582"/>
        <v>6.3</v>
      </c>
      <c r="F662" s="128">
        <f t="shared" si="582"/>
        <v>8.4</v>
      </c>
      <c r="G662" s="128">
        <f t="shared" si="578"/>
        <v>4.096091715613392</v>
      </c>
      <c r="H662" s="128">
        <f t="shared" si="582"/>
        <v>1.3775360399882048</v>
      </c>
      <c r="I662" s="128">
        <f t="shared" ref="I662" si="583">I297</f>
        <v>0.76419143427946223</v>
      </c>
      <c r="J662" s="56"/>
    </row>
    <row r="663" spans="2:10" x14ac:dyDescent="0.3">
      <c r="B663" s="55"/>
      <c r="C663" s="75">
        <v>658</v>
      </c>
      <c r="D663" s="128">
        <f t="shared" ref="D663:H663" si="584">D298</f>
        <v>17</v>
      </c>
      <c r="E663" s="128">
        <f t="shared" si="584"/>
        <v>8.4</v>
      </c>
      <c r="F663" s="128">
        <f t="shared" si="584"/>
        <v>3.4</v>
      </c>
      <c r="G663" s="128">
        <f t="shared" si="578"/>
        <v>4.01245101553355</v>
      </c>
      <c r="H663" s="128">
        <f t="shared" si="584"/>
        <v>1.2260342853661697</v>
      </c>
      <c r="I663" s="128">
        <f t="shared" ref="I663" si="585">I298</f>
        <v>0.76682219302289245</v>
      </c>
      <c r="J663" s="56"/>
    </row>
    <row r="664" spans="2:10" x14ac:dyDescent="0.3">
      <c r="B664" s="55"/>
      <c r="C664" s="75">
        <v>659</v>
      </c>
      <c r="D664" s="128">
        <f t="shared" ref="D664:H664" si="586">D299</f>
        <v>21.8</v>
      </c>
      <c r="E664" s="128">
        <f t="shared" si="586"/>
        <v>5.5</v>
      </c>
      <c r="F664" s="128">
        <f t="shared" si="586"/>
        <v>0</v>
      </c>
      <c r="G664" s="128">
        <f t="shared" si="578"/>
        <v>4.1002005575689955</v>
      </c>
      <c r="H664" s="128">
        <f t="shared" si="586"/>
        <v>1.1191601365119377</v>
      </c>
      <c r="I664" s="128">
        <f t="shared" ref="I664" si="587">I299</f>
        <v>0.76851303474289678</v>
      </c>
      <c r="J664" s="56"/>
    </row>
    <row r="665" spans="2:10" x14ac:dyDescent="0.3">
      <c r="B665" s="55"/>
      <c r="C665" s="75">
        <v>660</v>
      </c>
      <c r="D665" s="128">
        <f t="shared" ref="D665:H665" si="588">D300</f>
        <v>22.5</v>
      </c>
      <c r="E665" s="128">
        <f t="shared" si="588"/>
        <v>5.6</v>
      </c>
      <c r="F665" s="128">
        <f t="shared" si="588"/>
        <v>2.5</v>
      </c>
      <c r="G665" s="128">
        <f t="shared" si="578"/>
        <v>4.1406061286425011</v>
      </c>
      <c r="H665" s="128">
        <f t="shared" si="588"/>
        <v>1.1003688193512919</v>
      </c>
      <c r="I665" s="128">
        <f t="shared" ref="I665" si="589">I300</f>
        <v>0.7700187569389555</v>
      </c>
      <c r="J665" s="56"/>
    </row>
    <row r="666" spans="2:10" x14ac:dyDescent="0.3">
      <c r="B666" s="55"/>
      <c r="C666" s="75">
        <v>661</v>
      </c>
      <c r="D666" s="128">
        <f t="shared" ref="D666:H666" si="590">D301</f>
        <v>20.8</v>
      </c>
      <c r="E666" s="128">
        <f t="shared" si="590"/>
        <v>8.4</v>
      </c>
      <c r="F666" s="128">
        <f t="shared" si="590"/>
        <v>3.2</v>
      </c>
      <c r="G666" s="128">
        <f t="shared" si="578"/>
        <v>4.1938042286325556</v>
      </c>
      <c r="H666" s="128">
        <f t="shared" si="590"/>
        <v>1.1051303607601723</v>
      </c>
      <c r="I666" s="128">
        <f t="shared" ref="I666" si="591">I301</f>
        <v>0.77153998712831995</v>
      </c>
      <c r="J666" s="56"/>
    </row>
    <row r="667" spans="2:10" x14ac:dyDescent="0.3">
      <c r="B667" s="55"/>
      <c r="C667" s="75">
        <v>662</v>
      </c>
      <c r="D667" s="128">
        <f t="shared" ref="D667:H667" si="592">D302</f>
        <v>14</v>
      </c>
      <c r="E667" s="128">
        <f t="shared" si="592"/>
        <v>8.6</v>
      </c>
      <c r="F667" s="128">
        <f t="shared" si="592"/>
        <v>1.8</v>
      </c>
      <c r="G667" s="128">
        <f t="shared" si="578"/>
        <v>3.9146964598959393</v>
      </c>
      <c r="H667" s="128">
        <f t="shared" si="592"/>
        <v>1.0666982580066742</v>
      </c>
      <c r="I667" s="128">
        <f t="shared" ref="I667" si="593">I302</f>
        <v>0.77271498079366774</v>
      </c>
      <c r="J667" s="56"/>
    </row>
    <row r="668" spans="2:10" x14ac:dyDescent="0.3">
      <c r="B668" s="55"/>
      <c r="C668" s="75">
        <v>663</v>
      </c>
      <c r="D668" s="128">
        <f t="shared" ref="D668:H668" si="594">D303</f>
        <v>13.4</v>
      </c>
      <c r="E668" s="128">
        <f t="shared" si="594"/>
        <v>9.5</v>
      </c>
      <c r="F668" s="128">
        <f t="shared" si="594"/>
        <v>5.8</v>
      </c>
      <c r="G668" s="128">
        <f t="shared" si="578"/>
        <v>3.9326758653423433</v>
      </c>
      <c r="H668" s="128">
        <f t="shared" si="594"/>
        <v>1.1834646752837472</v>
      </c>
      <c r="I668" s="128">
        <f t="shared" ref="I668" si="595">I303</f>
        <v>0.77538481952852101</v>
      </c>
      <c r="J668" s="56"/>
    </row>
    <row r="669" spans="2:10" x14ac:dyDescent="0.3">
      <c r="B669" s="55"/>
      <c r="C669" s="75">
        <v>664</v>
      </c>
      <c r="D669" s="128">
        <f t="shared" ref="D669:H669" si="596">D304</f>
        <v>17</v>
      </c>
      <c r="E669" s="128">
        <f t="shared" si="596"/>
        <v>8.8000000000000007</v>
      </c>
      <c r="F669" s="128">
        <f t="shared" si="596"/>
        <v>1.7</v>
      </c>
      <c r="G669" s="128">
        <f t="shared" si="578"/>
        <v>4.062835381088223</v>
      </c>
      <c r="H669" s="128">
        <f t="shared" si="596"/>
        <v>1.1184221062144395</v>
      </c>
      <c r="I669" s="128">
        <f t="shared" ref="I669" si="597">I304</f>
        <v>0.77691719472067522</v>
      </c>
      <c r="J669" s="56"/>
    </row>
    <row r="670" spans="2:10" x14ac:dyDescent="0.3">
      <c r="B670" s="55"/>
      <c r="C670" s="75">
        <v>665</v>
      </c>
      <c r="D670" s="128">
        <f t="shared" ref="D670:H670" si="598">D305</f>
        <v>20</v>
      </c>
      <c r="E670" s="128">
        <f t="shared" si="598"/>
        <v>8.6999999999999993</v>
      </c>
      <c r="F670" s="128">
        <f t="shared" si="598"/>
        <v>0.3</v>
      </c>
      <c r="G670" s="128">
        <f t="shared" si="578"/>
        <v>4.1930737655226231</v>
      </c>
      <c r="H670" s="128">
        <f t="shared" si="598"/>
        <v>1.0236528970178127</v>
      </c>
      <c r="I670" s="128">
        <f t="shared" ref="I670" si="599">I305</f>
        <v>0.77762875832485023</v>
      </c>
      <c r="J670" s="56"/>
    </row>
    <row r="671" spans="2:10" x14ac:dyDescent="0.3">
      <c r="B671" s="55"/>
      <c r="C671" s="75">
        <v>666</v>
      </c>
      <c r="D671" s="128">
        <f t="shared" ref="D671:H671" si="600">D306</f>
        <v>22.3</v>
      </c>
      <c r="E671" s="128">
        <f t="shared" si="600"/>
        <v>9.1999999999999993</v>
      </c>
      <c r="F671" s="128">
        <f t="shared" si="600"/>
        <v>1.4</v>
      </c>
      <c r="G671" s="128">
        <f t="shared" si="578"/>
        <v>4.3191829120495431</v>
      </c>
      <c r="H671" s="128">
        <f t="shared" si="600"/>
        <v>0.96742474825156077</v>
      </c>
      <c r="I671" s="128">
        <f t="shared" ref="I671" si="601">I306</f>
        <v>0.77785544160575648</v>
      </c>
      <c r="J671" s="56"/>
    </row>
    <row r="672" spans="2:10" x14ac:dyDescent="0.3">
      <c r="B672" s="55"/>
      <c r="C672" s="75">
        <v>667</v>
      </c>
      <c r="D672" s="128">
        <f t="shared" ref="D672:H672" si="602">D307</f>
        <v>23.2</v>
      </c>
      <c r="E672" s="128">
        <f t="shared" si="602"/>
        <v>8</v>
      </c>
      <c r="F672" s="128">
        <f t="shared" si="602"/>
        <v>0</v>
      </c>
      <c r="G672" s="128">
        <f t="shared" si="578"/>
        <v>4.3106676236446066</v>
      </c>
      <c r="H672" s="128">
        <f t="shared" si="602"/>
        <v>0.86553152601627414</v>
      </c>
      <c r="I672" s="128">
        <f t="shared" ref="I672" si="603">I307</f>
        <v>0.77722087968814724</v>
      </c>
      <c r="J672" s="56"/>
    </row>
    <row r="673" spans="2:10" x14ac:dyDescent="0.3">
      <c r="B673" s="55"/>
      <c r="C673" s="75">
        <v>668</v>
      </c>
      <c r="D673" s="128">
        <f t="shared" ref="D673:H673" si="604">D308</f>
        <v>21.8</v>
      </c>
      <c r="E673" s="128">
        <f t="shared" si="604"/>
        <v>6.5</v>
      </c>
      <c r="F673" s="128">
        <f t="shared" si="604"/>
        <v>2.5</v>
      </c>
      <c r="G673" s="128">
        <f t="shared" si="578"/>
        <v>4.1889644721113157</v>
      </c>
      <c r="H673" s="128">
        <f t="shared" si="604"/>
        <v>0.85428203570419292</v>
      </c>
      <c r="I673" s="128">
        <f t="shared" ref="I673" si="605">I308</f>
        <v>0.77650100250469534</v>
      </c>
      <c r="J673" s="56"/>
    </row>
    <row r="674" spans="2:10" x14ac:dyDescent="0.3">
      <c r="B674" s="55"/>
      <c r="C674" s="75">
        <v>669</v>
      </c>
      <c r="D674" s="128">
        <f t="shared" ref="D674:H674" si="606">D309</f>
        <v>20.8</v>
      </c>
      <c r="E674" s="128">
        <f t="shared" si="606"/>
        <v>9</v>
      </c>
      <c r="F674" s="128">
        <f t="shared" si="606"/>
        <v>0</v>
      </c>
      <c r="G674" s="128">
        <f t="shared" si="578"/>
        <v>4.2581361408300049</v>
      </c>
      <c r="H674" s="128">
        <f t="shared" si="606"/>
        <v>0.75705876225588364</v>
      </c>
      <c r="I674" s="128">
        <f t="shared" ref="I674" si="607">I309</f>
        <v>0.74865460883835888</v>
      </c>
      <c r="J674" s="56"/>
    </row>
    <row r="675" spans="2:10" x14ac:dyDescent="0.3">
      <c r="B675" s="55"/>
      <c r="C675" s="75">
        <v>670</v>
      </c>
      <c r="D675" s="128">
        <f t="shared" ref="D675:H675" si="608">D310</f>
        <v>21</v>
      </c>
      <c r="E675" s="128">
        <f t="shared" si="608"/>
        <v>8</v>
      </c>
      <c r="F675" s="128">
        <f t="shared" si="608"/>
        <v>0.4</v>
      </c>
      <c r="G675" s="128">
        <f t="shared" si="578"/>
        <v>4.2271586864497062</v>
      </c>
      <c r="H675" s="128">
        <f t="shared" si="608"/>
        <v>0.67726039705570662</v>
      </c>
      <c r="I675" s="128">
        <f t="shared" ref="I675" si="609">I310</f>
        <v>0.66750801248270686</v>
      </c>
      <c r="J675" s="56"/>
    </row>
    <row r="676" spans="2:10" x14ac:dyDescent="0.3">
      <c r="B676" s="55"/>
      <c r="C676" s="75">
        <v>671</v>
      </c>
      <c r="D676" s="128">
        <f t="shared" ref="D676:H691" si="610">D311</f>
        <v>19.2</v>
      </c>
      <c r="E676" s="128">
        <f t="shared" si="610"/>
        <v>10</v>
      </c>
      <c r="F676" s="128">
        <f t="shared" si="610"/>
        <v>2.2000000000000002</v>
      </c>
      <c r="G676" s="128">
        <f t="shared" si="610"/>
        <v>4.2394627973008188</v>
      </c>
      <c r="H676" s="128">
        <f t="shared" si="610"/>
        <v>0.66125457776348462</v>
      </c>
      <c r="I676" s="128">
        <f t="shared" ref="I676" si="611">I311</f>
        <v>0.65017176661116127</v>
      </c>
      <c r="J676" s="56"/>
    </row>
    <row r="677" spans="2:10" x14ac:dyDescent="0.3">
      <c r="B677" s="55"/>
      <c r="C677" s="75">
        <v>672</v>
      </c>
      <c r="D677" s="128">
        <f t="shared" ref="D677:H677" si="612">D312</f>
        <v>21.2</v>
      </c>
      <c r="E677" s="128">
        <f t="shared" si="612"/>
        <v>8.8000000000000007</v>
      </c>
      <c r="F677" s="128">
        <f t="shared" si="612"/>
        <v>0</v>
      </c>
      <c r="G677" s="128">
        <f t="shared" si="610"/>
        <v>4.277728266482864</v>
      </c>
      <c r="H677" s="128">
        <f t="shared" si="612"/>
        <v>0.57017707433682929</v>
      </c>
      <c r="I677" s="128">
        <f t="shared" ref="I677" si="613">I312</f>
        <v>0.55776461986571835</v>
      </c>
      <c r="J677" s="56"/>
    </row>
    <row r="678" spans="2:10" x14ac:dyDescent="0.3">
      <c r="B678" s="55"/>
      <c r="C678" s="75">
        <v>673</v>
      </c>
      <c r="D678" s="128">
        <f t="shared" ref="D678:H678" si="614">D313</f>
        <v>23.5</v>
      </c>
      <c r="E678" s="128">
        <f t="shared" si="614"/>
        <v>5</v>
      </c>
      <c r="F678" s="128">
        <f t="shared" si="614"/>
        <v>2.6</v>
      </c>
      <c r="G678" s="128">
        <f t="shared" si="610"/>
        <v>4.215587533302056</v>
      </c>
      <c r="H678" s="128">
        <f t="shared" si="614"/>
        <v>0.57178055737785349</v>
      </c>
      <c r="I678" s="128">
        <f t="shared" ref="I678" si="615">I313</f>
        <v>0.55810435637808864</v>
      </c>
      <c r="J678" s="56"/>
    </row>
    <row r="679" spans="2:10" x14ac:dyDescent="0.3">
      <c r="B679" s="55"/>
      <c r="C679" s="75">
        <v>674</v>
      </c>
      <c r="D679" s="128">
        <f t="shared" ref="D679:H679" si="616">D314</f>
        <v>26.2</v>
      </c>
      <c r="E679" s="128">
        <f t="shared" si="616"/>
        <v>5</v>
      </c>
      <c r="F679" s="128">
        <f t="shared" si="616"/>
        <v>1.1000000000000001</v>
      </c>
      <c r="G679" s="128">
        <f t="shared" si="610"/>
        <v>4.3364122027098579</v>
      </c>
      <c r="H679" s="128">
        <f t="shared" si="616"/>
        <v>0.52016842296232813</v>
      </c>
      <c r="I679" s="128">
        <f t="shared" ref="I679" si="617">I314</f>
        <v>0.50517441395611606</v>
      </c>
      <c r="J679" s="56"/>
    </row>
    <row r="680" spans="2:10" x14ac:dyDescent="0.3">
      <c r="B680" s="55"/>
      <c r="C680" s="75">
        <v>675</v>
      </c>
      <c r="D680" s="128">
        <f t="shared" ref="D680:H680" si="618">D315</f>
        <v>21.2</v>
      </c>
      <c r="E680" s="128">
        <f t="shared" si="618"/>
        <v>8.8000000000000007</v>
      </c>
      <c r="F680" s="128">
        <f t="shared" si="618"/>
        <v>0.1</v>
      </c>
      <c r="G680" s="128">
        <f t="shared" si="610"/>
        <v>4.2869065965304305</v>
      </c>
      <c r="H680" s="128">
        <f t="shared" si="618"/>
        <v>0.43705193757466165</v>
      </c>
      <c r="I680" s="128">
        <f t="shared" ref="I680" si="619">I315</f>
        <v>0.42079796275794423</v>
      </c>
      <c r="J680" s="56"/>
    </row>
    <row r="681" spans="2:10" x14ac:dyDescent="0.3">
      <c r="B681" s="55"/>
      <c r="C681" s="75">
        <v>676</v>
      </c>
      <c r="D681" s="128">
        <f t="shared" ref="D681:H681" si="620">D316</f>
        <v>21.5</v>
      </c>
      <c r="E681" s="128">
        <f t="shared" si="620"/>
        <v>8</v>
      </c>
      <c r="F681" s="128">
        <f t="shared" si="620"/>
        <v>2</v>
      </c>
      <c r="G681" s="128">
        <f t="shared" si="610"/>
        <v>4.2677726658118456</v>
      </c>
      <c r="H681" s="128">
        <f t="shared" si="620"/>
        <v>0.42177802858705143</v>
      </c>
      <c r="I681" s="128">
        <f t="shared" ref="I681" si="621">I316</f>
        <v>0.40430075593978182</v>
      </c>
      <c r="J681" s="56"/>
    </row>
    <row r="682" spans="2:10" x14ac:dyDescent="0.3">
      <c r="B682" s="55"/>
      <c r="C682" s="75">
        <v>677</v>
      </c>
      <c r="D682" s="128">
        <f t="shared" ref="D682:H682" si="622">D317</f>
        <v>21.5</v>
      </c>
      <c r="E682" s="128">
        <f t="shared" si="622"/>
        <v>8</v>
      </c>
      <c r="F682" s="128">
        <f t="shared" si="622"/>
        <v>0</v>
      </c>
      <c r="G682" s="128">
        <f t="shared" si="610"/>
        <v>4.2702970582470314</v>
      </c>
      <c r="H682" s="128">
        <f t="shared" si="622"/>
        <v>0.33882326794785461</v>
      </c>
      <c r="I682" s="128">
        <f t="shared" ref="I682" si="623">I317</f>
        <v>0.32014445134262381</v>
      </c>
      <c r="J682" s="56"/>
    </row>
    <row r="683" spans="2:10" x14ac:dyDescent="0.3">
      <c r="B683" s="55"/>
      <c r="C683" s="75">
        <v>678</v>
      </c>
      <c r="D683" s="128">
        <f t="shared" ref="D683:H683" si="624">D318</f>
        <v>24.2</v>
      </c>
      <c r="E683" s="128">
        <f t="shared" si="624"/>
        <v>6.3</v>
      </c>
      <c r="F683" s="128">
        <f t="shared" si="624"/>
        <v>0.4</v>
      </c>
      <c r="G683" s="128">
        <f t="shared" si="610"/>
        <v>4.3163837254913169</v>
      </c>
      <c r="H683" s="128">
        <f t="shared" si="624"/>
        <v>0.27151315814143218</v>
      </c>
      <c r="I683" s="128">
        <f t="shared" ref="I683" si="625">I318</f>
        <v>0.25162603447757631</v>
      </c>
      <c r="J683" s="56"/>
    </row>
    <row r="684" spans="2:10" x14ac:dyDescent="0.3">
      <c r="B684" s="55"/>
      <c r="C684" s="75">
        <v>679</v>
      </c>
      <c r="D684" s="128">
        <f t="shared" ref="D684:H684" si="626">D319</f>
        <v>24.5</v>
      </c>
      <c r="E684" s="128">
        <f t="shared" si="626"/>
        <v>4.5999999999999996</v>
      </c>
      <c r="F684" s="128">
        <f t="shared" si="626"/>
        <v>0</v>
      </c>
      <c r="G684" s="128">
        <f t="shared" si="610"/>
        <v>4.2573752074896376</v>
      </c>
      <c r="H684" s="128">
        <f t="shared" si="626"/>
        <v>0.19383269744930406</v>
      </c>
      <c r="I684" s="128">
        <f t="shared" ref="I684" si="627">I319</f>
        <v>0.19421416844071632</v>
      </c>
      <c r="J684" s="56"/>
    </row>
    <row r="685" spans="2:10" x14ac:dyDescent="0.3">
      <c r="B685" s="55"/>
      <c r="C685" s="75">
        <v>680</v>
      </c>
      <c r="D685" s="128">
        <f t="shared" ref="D685:H685" si="628">D320</f>
        <v>19.399999999999999</v>
      </c>
      <c r="E685" s="128">
        <f t="shared" si="628"/>
        <v>6.6</v>
      </c>
      <c r="F685" s="128">
        <f t="shared" si="628"/>
        <v>0</v>
      </c>
      <c r="G685" s="128">
        <f t="shared" si="610"/>
        <v>4.1238918940670404</v>
      </c>
      <c r="H685" s="128">
        <f t="shared" si="628"/>
        <v>0.13597640525342611</v>
      </c>
      <c r="I685" s="128">
        <f t="shared" ref="I685" si="629">I320</f>
        <v>0.18286000068178032</v>
      </c>
      <c r="J685" s="56"/>
    </row>
    <row r="686" spans="2:10" x14ac:dyDescent="0.3">
      <c r="B686" s="55"/>
      <c r="C686" s="75">
        <v>681</v>
      </c>
      <c r="D686" s="128">
        <f t="shared" ref="D686:H686" si="630">D321</f>
        <v>21.5</v>
      </c>
      <c r="E686" s="128">
        <f t="shared" si="630"/>
        <v>7.2</v>
      </c>
      <c r="F686" s="128">
        <f t="shared" si="630"/>
        <v>0</v>
      </c>
      <c r="G686" s="128">
        <f t="shared" si="610"/>
        <v>4.2438270467997432</v>
      </c>
      <c r="H686" s="128">
        <f t="shared" si="630"/>
        <v>0.12535305504518732</v>
      </c>
      <c r="I686" s="128">
        <f t="shared" ref="I686" si="631">I321</f>
        <v>0.17917145579000948</v>
      </c>
      <c r="J686" s="56"/>
    </row>
    <row r="687" spans="2:10" x14ac:dyDescent="0.3">
      <c r="B687" s="55"/>
      <c r="C687" s="75">
        <v>682</v>
      </c>
      <c r="D687" s="128">
        <f t="shared" ref="D687:H687" si="632">D322</f>
        <v>24.6</v>
      </c>
      <c r="E687" s="128">
        <f t="shared" si="632"/>
        <v>7</v>
      </c>
      <c r="F687" s="128">
        <f t="shared" si="632"/>
        <v>2.4</v>
      </c>
      <c r="G687" s="128">
        <f t="shared" si="610"/>
        <v>4.3726036941631454</v>
      </c>
      <c r="H687" s="128">
        <f t="shared" si="632"/>
        <v>0.13892800672441252</v>
      </c>
      <c r="I687" s="128">
        <f t="shared" ref="I687" si="633">I322</f>
        <v>0.19312815343983047</v>
      </c>
      <c r="J687" s="56"/>
    </row>
    <row r="688" spans="2:10" x14ac:dyDescent="0.3">
      <c r="B688" s="55"/>
      <c r="C688" s="75">
        <v>683</v>
      </c>
      <c r="D688" s="128">
        <f t="shared" ref="D688:H688" si="634">D323</f>
        <v>20.5</v>
      </c>
      <c r="E688" s="128">
        <f t="shared" si="634"/>
        <v>10.8</v>
      </c>
      <c r="F688" s="128">
        <f t="shared" si="634"/>
        <v>0.6</v>
      </c>
      <c r="G688" s="128">
        <f t="shared" si="610"/>
        <v>4.3611164702486525</v>
      </c>
      <c r="H688" s="128">
        <f t="shared" si="634"/>
        <v>0.12791483154701255</v>
      </c>
      <c r="I688" s="128">
        <f t="shared" ref="I688" si="635">I323</f>
        <v>0.18142173101765863</v>
      </c>
      <c r="J688" s="56"/>
    </row>
    <row r="689" spans="2:10" x14ac:dyDescent="0.3">
      <c r="B689" s="55"/>
      <c r="C689" s="75">
        <v>684</v>
      </c>
      <c r="D689" s="128">
        <f t="shared" ref="D689:H689" si="636">D324</f>
        <v>23.5</v>
      </c>
      <c r="E689" s="128">
        <f t="shared" si="636"/>
        <v>7.1</v>
      </c>
      <c r="F689" s="128">
        <f t="shared" si="636"/>
        <v>13.5</v>
      </c>
      <c r="G689" s="128">
        <f t="shared" si="610"/>
        <v>4.3319581850176618</v>
      </c>
      <c r="H689" s="128">
        <f t="shared" si="636"/>
        <v>1.3048685997153773</v>
      </c>
      <c r="I689" s="128">
        <f t="shared" ref="I689" si="637">I324</f>
        <v>0.76695282265436371</v>
      </c>
      <c r="J689" s="56"/>
    </row>
    <row r="690" spans="2:10" x14ac:dyDescent="0.3">
      <c r="B690" s="55"/>
      <c r="C690" s="75">
        <v>685</v>
      </c>
      <c r="D690" s="128">
        <f t="shared" ref="D690:H690" si="638">D325</f>
        <v>23.5</v>
      </c>
      <c r="E690" s="128">
        <f t="shared" si="638"/>
        <v>6.5</v>
      </c>
      <c r="F690" s="128">
        <f t="shared" si="638"/>
        <v>9.5</v>
      </c>
      <c r="G690" s="128">
        <f t="shared" si="610"/>
        <v>4.3070576471133659</v>
      </c>
      <c r="H690" s="128">
        <f t="shared" si="638"/>
        <v>0.97794050343412853</v>
      </c>
      <c r="I690" s="128">
        <f t="shared" ref="I690" si="639">I325</f>
        <v>0.76989712989498815</v>
      </c>
      <c r="J690" s="56"/>
    </row>
    <row r="691" spans="2:10" x14ac:dyDescent="0.3">
      <c r="B691" s="55"/>
      <c r="C691" s="75">
        <v>686</v>
      </c>
      <c r="D691" s="128">
        <f t="shared" ref="D691:H691" si="640">D326</f>
        <v>24</v>
      </c>
      <c r="E691" s="128">
        <f t="shared" si="640"/>
        <v>7.4</v>
      </c>
      <c r="F691" s="128">
        <f t="shared" si="640"/>
        <v>0.5</v>
      </c>
      <c r="G691" s="128">
        <f t="shared" si="610"/>
        <v>4.369744931852745</v>
      </c>
      <c r="H691" s="128">
        <f t="shared" si="640"/>
        <v>0.63648235015696397</v>
      </c>
      <c r="I691" s="128">
        <f t="shared" ref="I691" si="641">I326</f>
        <v>0.66782310289204905</v>
      </c>
      <c r="J691" s="56"/>
    </row>
    <row r="692" spans="2:10" x14ac:dyDescent="0.3">
      <c r="B692" s="55"/>
      <c r="C692" s="75">
        <v>687</v>
      </c>
      <c r="D692" s="128">
        <f t="shared" ref="D692:H707" si="642">D327</f>
        <v>21.8</v>
      </c>
      <c r="E692" s="128">
        <f t="shared" si="642"/>
        <v>10.8</v>
      </c>
      <c r="F692" s="128">
        <f t="shared" si="642"/>
        <v>0.6</v>
      </c>
      <c r="G692" s="128">
        <f t="shared" si="642"/>
        <v>4.4236300018237431</v>
      </c>
      <c r="H692" s="128">
        <f t="shared" si="642"/>
        <v>0.56377497132283116</v>
      </c>
      <c r="I692" s="128">
        <f t="shared" ref="I692" si="643">I327</f>
        <v>0.59222668578517657</v>
      </c>
      <c r="J692" s="56"/>
    </row>
    <row r="693" spans="2:10" x14ac:dyDescent="0.3">
      <c r="B693" s="55"/>
      <c r="C693" s="75">
        <v>688</v>
      </c>
      <c r="D693" s="128">
        <f t="shared" ref="D693:H693" si="644">D328</f>
        <v>20</v>
      </c>
      <c r="E693" s="128">
        <f t="shared" si="644"/>
        <v>7.5</v>
      </c>
      <c r="F693" s="128">
        <f t="shared" si="644"/>
        <v>3.7</v>
      </c>
      <c r="G693" s="128">
        <f t="shared" si="642"/>
        <v>4.2009761038137805</v>
      </c>
      <c r="H693" s="128">
        <f t="shared" si="644"/>
        <v>0.60286052532240753</v>
      </c>
      <c r="I693" s="128">
        <f t="shared" ref="I693" si="645">I328</f>
        <v>0.63014121230304543</v>
      </c>
      <c r="J693" s="56"/>
    </row>
    <row r="694" spans="2:10" x14ac:dyDescent="0.3">
      <c r="B694" s="55"/>
      <c r="C694" s="75">
        <v>689</v>
      </c>
      <c r="D694" s="128">
        <f t="shared" ref="D694:H694" si="646">D329</f>
        <v>20</v>
      </c>
      <c r="E694" s="128">
        <f t="shared" si="646"/>
        <v>8.1999999999999993</v>
      </c>
      <c r="F694" s="128">
        <f t="shared" si="646"/>
        <v>13.6</v>
      </c>
      <c r="G694" s="128">
        <f t="shared" si="642"/>
        <v>4.23260261352738</v>
      </c>
      <c r="H694" s="128">
        <f t="shared" si="646"/>
        <v>1.7854315916865511</v>
      </c>
      <c r="I694" s="128">
        <f t="shared" ref="I694" si="647">I329</f>
        <v>0.77809072886853958</v>
      </c>
      <c r="J694" s="56"/>
    </row>
    <row r="695" spans="2:10" x14ac:dyDescent="0.3">
      <c r="B695" s="55"/>
      <c r="C695" s="75">
        <v>690</v>
      </c>
      <c r="D695" s="128">
        <f t="shared" ref="D695:H695" si="648">D330</f>
        <v>23.1</v>
      </c>
      <c r="E695" s="128">
        <f t="shared" si="648"/>
        <v>7.5</v>
      </c>
      <c r="F695" s="128">
        <f t="shared" si="648"/>
        <v>6.9</v>
      </c>
      <c r="G695" s="128">
        <f t="shared" si="642"/>
        <v>4.3387365125418702</v>
      </c>
      <c r="H695" s="128">
        <f t="shared" si="648"/>
        <v>1.1417879082143905</v>
      </c>
      <c r="I695" s="128">
        <f t="shared" ref="I695" si="649">I330</f>
        <v>0.78088174333230731</v>
      </c>
      <c r="J695" s="56"/>
    </row>
    <row r="696" spans="2:10" x14ac:dyDescent="0.3">
      <c r="B696" s="55"/>
      <c r="C696" s="75">
        <v>691</v>
      </c>
      <c r="D696" s="128">
        <f t="shared" ref="D696:H696" si="650">D331</f>
        <v>23.6</v>
      </c>
      <c r="E696" s="128">
        <f t="shared" si="650"/>
        <v>7.5</v>
      </c>
      <c r="F696" s="128">
        <f t="shared" si="650"/>
        <v>0</v>
      </c>
      <c r="G696" s="128">
        <f t="shared" si="642"/>
        <v>4.3614766407537662</v>
      </c>
      <c r="H696" s="128">
        <f t="shared" si="650"/>
        <v>0.97196464164670626</v>
      </c>
      <c r="I696" s="128">
        <f t="shared" ref="I696" si="651">I331</f>
        <v>0.7812522763852241</v>
      </c>
      <c r="J696" s="56"/>
    </row>
    <row r="697" spans="2:10" x14ac:dyDescent="0.3">
      <c r="B697" s="55"/>
      <c r="C697" s="75">
        <v>692</v>
      </c>
      <c r="D697" s="128">
        <f t="shared" ref="D697:H697" si="652">D332</f>
        <v>26.4</v>
      </c>
      <c r="E697" s="128">
        <f t="shared" si="652"/>
        <v>5.5</v>
      </c>
      <c r="F697" s="128">
        <f t="shared" si="652"/>
        <v>0</v>
      </c>
      <c r="G697" s="128">
        <f t="shared" si="642"/>
        <v>4.3973308984351567</v>
      </c>
      <c r="H697" s="128">
        <f t="shared" si="652"/>
        <v>0.86769651009169035</v>
      </c>
      <c r="I697" s="128">
        <f t="shared" ref="I697" si="653">I332</f>
        <v>0.78073439187382176</v>
      </c>
      <c r="J697" s="56"/>
    </row>
    <row r="698" spans="2:10" x14ac:dyDescent="0.3">
      <c r="B698" s="55"/>
      <c r="C698" s="75">
        <v>693</v>
      </c>
      <c r="D698" s="128">
        <f t="shared" ref="D698:H698" si="654">D333</f>
        <v>20.6</v>
      </c>
      <c r="E698" s="128">
        <f t="shared" si="654"/>
        <v>8.6999999999999993</v>
      </c>
      <c r="F698" s="128">
        <f t="shared" si="654"/>
        <v>0</v>
      </c>
      <c r="G698" s="128">
        <f t="shared" si="642"/>
        <v>4.2837871367784421</v>
      </c>
      <c r="H698" s="128">
        <f t="shared" si="654"/>
        <v>0.76886436106209854</v>
      </c>
      <c r="I698" s="128">
        <f t="shared" ref="I698" si="655">I333</f>
        <v>0.77938822021769516</v>
      </c>
      <c r="J698" s="56"/>
    </row>
    <row r="699" spans="2:10" x14ac:dyDescent="0.3">
      <c r="B699" s="55"/>
      <c r="C699" s="75">
        <v>694</v>
      </c>
      <c r="D699" s="128">
        <f t="shared" ref="D699:H699" si="656">D334</f>
        <v>23.5</v>
      </c>
      <c r="E699" s="128">
        <f t="shared" si="656"/>
        <v>7</v>
      </c>
      <c r="F699" s="128">
        <f t="shared" si="656"/>
        <v>7.6</v>
      </c>
      <c r="G699" s="128">
        <f t="shared" si="642"/>
        <v>4.3370101829929597</v>
      </c>
      <c r="H699" s="128">
        <f t="shared" si="656"/>
        <v>1.0313193279471664</v>
      </c>
      <c r="I699" s="128">
        <f t="shared" ref="I699" si="657">I334</f>
        <v>0.78144288434563003</v>
      </c>
      <c r="J699" s="56"/>
    </row>
    <row r="700" spans="2:10" x14ac:dyDescent="0.3">
      <c r="B700" s="55"/>
      <c r="C700" s="75">
        <v>695</v>
      </c>
      <c r="D700" s="128">
        <f t="shared" ref="D700:H700" si="658">D335</f>
        <v>22</v>
      </c>
      <c r="E700" s="128">
        <f t="shared" si="658"/>
        <v>10</v>
      </c>
      <c r="F700" s="128">
        <f t="shared" si="658"/>
        <v>12.8</v>
      </c>
      <c r="G700" s="128">
        <f t="shared" si="642"/>
        <v>4.4034054965053455</v>
      </c>
      <c r="H700" s="128">
        <f t="shared" si="658"/>
        <v>1.9351068582041395</v>
      </c>
      <c r="I700" s="128">
        <f t="shared" ref="I700" si="659">I335</f>
        <v>0.79354449684455419</v>
      </c>
      <c r="J700" s="56"/>
    </row>
    <row r="701" spans="2:10" x14ac:dyDescent="0.3">
      <c r="B701" s="55"/>
      <c r="C701" s="75">
        <v>696</v>
      </c>
      <c r="D701" s="128">
        <f t="shared" ref="D701:H701" si="660">D336</f>
        <v>22.4</v>
      </c>
      <c r="E701" s="128">
        <f t="shared" si="660"/>
        <v>9</v>
      </c>
      <c r="F701" s="128">
        <f t="shared" si="660"/>
        <v>0.3</v>
      </c>
      <c r="G701" s="128">
        <f t="shared" si="642"/>
        <v>4.3774550978450257</v>
      </c>
      <c r="H701" s="128">
        <f t="shared" si="660"/>
        <v>1.1306968057497018</v>
      </c>
      <c r="I701" s="128">
        <f t="shared" ref="I701" si="661">I336</f>
        <v>0.79489329753532822</v>
      </c>
      <c r="J701" s="56"/>
    </row>
    <row r="702" spans="2:10" x14ac:dyDescent="0.3">
      <c r="B702" s="55"/>
      <c r="C702" s="75">
        <v>697</v>
      </c>
      <c r="D702" s="128">
        <f t="shared" ref="D702:H702" si="662">D337</f>
        <v>22.5</v>
      </c>
      <c r="E702" s="128">
        <f t="shared" si="662"/>
        <v>9</v>
      </c>
      <c r="F702" s="128">
        <f t="shared" si="662"/>
        <v>0</v>
      </c>
      <c r="G702" s="128">
        <f t="shared" si="642"/>
        <v>4.3822157749513204</v>
      </c>
      <c r="H702" s="128">
        <f t="shared" si="662"/>
        <v>1.0211805291160685</v>
      </c>
      <c r="I702" s="128">
        <f t="shared" ref="I702" si="663">I337</f>
        <v>0.79530006036135426</v>
      </c>
      <c r="J702" s="56"/>
    </row>
    <row r="703" spans="2:10" x14ac:dyDescent="0.3">
      <c r="B703" s="55"/>
      <c r="C703" s="75">
        <v>698</v>
      </c>
      <c r="D703" s="128">
        <f t="shared" ref="D703:H703" si="664">D338</f>
        <v>23.5</v>
      </c>
      <c r="E703" s="128">
        <f t="shared" si="664"/>
        <v>5.4</v>
      </c>
      <c r="F703" s="128">
        <f t="shared" si="664"/>
        <v>0</v>
      </c>
      <c r="G703" s="128">
        <f t="shared" si="642"/>
        <v>4.2683342899837386</v>
      </c>
      <c r="H703" s="128">
        <f t="shared" si="664"/>
        <v>0.9172855282013781</v>
      </c>
      <c r="I703" s="128">
        <f t="shared" ref="I703" si="665">I338</f>
        <v>0.79482711141260565</v>
      </c>
      <c r="J703" s="56"/>
    </row>
    <row r="704" spans="2:10" x14ac:dyDescent="0.3">
      <c r="B704" s="55"/>
      <c r="C704" s="75">
        <v>699</v>
      </c>
      <c r="D704" s="128">
        <f t="shared" ref="D704:H704" si="666">D339</f>
        <v>21.5</v>
      </c>
      <c r="E704" s="128">
        <f t="shared" si="666"/>
        <v>5.2</v>
      </c>
      <c r="F704" s="128">
        <f t="shared" si="666"/>
        <v>0</v>
      </c>
      <c r="G704" s="128">
        <f t="shared" si="642"/>
        <v>4.1720534056263254</v>
      </c>
      <c r="H704" s="128">
        <f t="shared" si="666"/>
        <v>0.81852382973480409</v>
      </c>
      <c r="I704" s="128">
        <f t="shared" ref="I704" si="667">I339</f>
        <v>0.7935316066496384</v>
      </c>
      <c r="J704" s="56"/>
    </row>
    <row r="705" spans="2:10" x14ac:dyDescent="0.3">
      <c r="B705" s="55"/>
      <c r="C705" s="75">
        <v>700</v>
      </c>
      <c r="D705" s="128">
        <f t="shared" ref="D705:H705" si="668">D340</f>
        <v>22.8</v>
      </c>
      <c r="E705" s="128">
        <f t="shared" si="668"/>
        <v>2</v>
      </c>
      <c r="F705" s="128">
        <f t="shared" si="668"/>
        <v>0</v>
      </c>
      <c r="G705" s="128">
        <f t="shared" si="642"/>
        <v>4.0888934037286191</v>
      </c>
      <c r="H705" s="128">
        <f t="shared" si="668"/>
        <v>0.72449970081980919</v>
      </c>
      <c r="I705" s="128">
        <f t="shared" ref="I705" si="669">I340</f>
        <v>0.73236992001678813</v>
      </c>
      <c r="J705" s="56"/>
    </row>
    <row r="706" spans="2:10" x14ac:dyDescent="0.3">
      <c r="B706" s="55"/>
      <c r="C706" s="75">
        <v>701</v>
      </c>
      <c r="D706" s="128">
        <f t="shared" ref="D706:H706" si="670">D341</f>
        <v>21.6</v>
      </c>
      <c r="E706" s="128">
        <f t="shared" si="670"/>
        <v>3.5</v>
      </c>
      <c r="F706" s="128">
        <f t="shared" si="670"/>
        <v>0</v>
      </c>
      <c r="G706" s="128">
        <f t="shared" si="642"/>
        <v>4.102226521250528</v>
      </c>
      <c r="H706" s="128">
        <f t="shared" si="670"/>
        <v>0.63342916912613545</v>
      </c>
      <c r="I706" s="128">
        <f t="shared" ref="I706" si="671">I341</f>
        <v>0.63986387764554975</v>
      </c>
      <c r="J706" s="56"/>
    </row>
    <row r="707" spans="2:10" x14ac:dyDescent="0.3">
      <c r="B707" s="55"/>
      <c r="C707" s="75">
        <v>702</v>
      </c>
      <c r="D707" s="128">
        <f t="shared" ref="D707:H707" si="672">D342</f>
        <v>22</v>
      </c>
      <c r="E707" s="128">
        <f t="shared" si="672"/>
        <v>5.6</v>
      </c>
      <c r="F707" s="128">
        <f t="shared" si="672"/>
        <v>0</v>
      </c>
      <c r="G707" s="128">
        <f t="shared" si="642"/>
        <v>4.2120615608719687</v>
      </c>
      <c r="H707" s="128">
        <f t="shared" si="672"/>
        <v>0.54358868353579615</v>
      </c>
      <c r="I707" s="128">
        <f t="shared" ref="I707" si="673">I342</f>
        <v>0.5485396102150476</v>
      </c>
      <c r="J707" s="56"/>
    </row>
    <row r="708" spans="2:10" x14ac:dyDescent="0.3">
      <c r="B708" s="55"/>
      <c r="C708" s="75">
        <v>703</v>
      </c>
      <c r="D708" s="128">
        <f t="shared" ref="D708:H723" si="674">D343</f>
        <v>23.5</v>
      </c>
      <c r="E708" s="128">
        <f t="shared" si="674"/>
        <v>4</v>
      </c>
      <c r="F708" s="128">
        <f t="shared" si="674"/>
        <v>0</v>
      </c>
      <c r="G708" s="128">
        <f t="shared" si="674"/>
        <v>4.2077793848216123</v>
      </c>
      <c r="H708" s="128">
        <f t="shared" si="674"/>
        <v>0.45685603354325571</v>
      </c>
      <c r="I708" s="128">
        <f t="shared" ref="I708" si="675">I343</f>
        <v>0.46035117464305336</v>
      </c>
      <c r="J708" s="56"/>
    </row>
    <row r="709" spans="2:10" x14ac:dyDescent="0.3">
      <c r="B709" s="55"/>
      <c r="C709" s="75">
        <v>704</v>
      </c>
      <c r="D709" s="128">
        <f t="shared" ref="D709:H709" si="676">D344</f>
        <v>25</v>
      </c>
      <c r="E709" s="128">
        <f t="shared" si="676"/>
        <v>2.5</v>
      </c>
      <c r="F709" s="128">
        <f t="shared" si="676"/>
        <v>0</v>
      </c>
      <c r="G709" s="128">
        <f t="shared" si="674"/>
        <v>4.2078581453439687</v>
      </c>
      <c r="H709" s="128">
        <f t="shared" si="676"/>
        <v>0.37305223474391563</v>
      </c>
      <c r="I709" s="128">
        <f t="shared" ref="I709" si="677">I344</f>
        <v>0.37511620870975271</v>
      </c>
      <c r="J709" s="56"/>
    </row>
    <row r="710" spans="2:10" x14ac:dyDescent="0.3">
      <c r="B710" s="55"/>
      <c r="C710" s="75">
        <v>705</v>
      </c>
      <c r="D710" s="128">
        <f t="shared" ref="D710:H710" si="678">D345</f>
        <v>22.2</v>
      </c>
      <c r="E710" s="128">
        <f t="shared" si="678"/>
        <v>6</v>
      </c>
      <c r="F710" s="128">
        <f t="shared" si="678"/>
        <v>0</v>
      </c>
      <c r="G710" s="128">
        <f t="shared" si="674"/>
        <v>4.2386340013751767</v>
      </c>
      <c r="H710" s="128">
        <f t="shared" si="678"/>
        <v>0.29156133348238034</v>
      </c>
      <c r="I710" s="128">
        <f t="shared" ref="I710" si="679">I345</f>
        <v>0.29219842692406994</v>
      </c>
      <c r="J710" s="56"/>
    </row>
    <row r="711" spans="2:10" x14ac:dyDescent="0.3">
      <c r="B711" s="55"/>
      <c r="C711" s="75">
        <v>706</v>
      </c>
      <c r="D711" s="128">
        <f t="shared" ref="D711:H711" si="680">D346</f>
        <v>23.5</v>
      </c>
      <c r="E711" s="128">
        <f t="shared" si="680"/>
        <v>4</v>
      </c>
      <c r="F711" s="128">
        <f t="shared" si="680"/>
        <v>0.1</v>
      </c>
      <c r="G711" s="128">
        <f t="shared" si="674"/>
        <v>4.207947748534516</v>
      </c>
      <c r="H711" s="128">
        <f t="shared" si="680"/>
        <v>0.21674514251598001</v>
      </c>
      <c r="I711" s="128">
        <f t="shared" ref="I711" si="681">I346</f>
        <v>0.21599971272471249</v>
      </c>
      <c r="J711" s="56"/>
    </row>
    <row r="712" spans="2:10" x14ac:dyDescent="0.3">
      <c r="B712" s="55"/>
      <c r="C712" s="75">
        <v>707</v>
      </c>
      <c r="D712" s="128">
        <f t="shared" ref="D712:H712" si="682">D347</f>
        <v>21.2</v>
      </c>
      <c r="E712" s="128">
        <f t="shared" si="682"/>
        <v>6.2</v>
      </c>
      <c r="F712" s="128">
        <f t="shared" si="682"/>
        <v>0</v>
      </c>
      <c r="G712" s="128">
        <f t="shared" si="674"/>
        <v>4.203576695391229</v>
      </c>
      <c r="H712" s="128">
        <f t="shared" si="682"/>
        <v>0.1411210851867275</v>
      </c>
      <c r="I712" s="128">
        <f t="shared" ref="I712" si="683">I347</f>
        <v>0.18123362461651843</v>
      </c>
      <c r="J712" s="56"/>
    </row>
    <row r="713" spans="2:10" x14ac:dyDescent="0.3">
      <c r="B713" s="55"/>
      <c r="C713" s="75">
        <v>708</v>
      </c>
      <c r="D713" s="128">
        <f t="shared" ref="D713:H713" si="684">D348</f>
        <v>23.2</v>
      </c>
      <c r="E713" s="128">
        <f t="shared" si="684"/>
        <v>7</v>
      </c>
      <c r="F713" s="128">
        <f t="shared" si="684"/>
        <v>0</v>
      </c>
      <c r="G713" s="128">
        <f t="shared" si="674"/>
        <v>4.3265032316920529</v>
      </c>
      <c r="H713" s="128">
        <f t="shared" si="684"/>
        <v>0.10316907938270582</v>
      </c>
      <c r="I713" s="128">
        <f t="shared" ref="I713" si="685">I348</f>
        <v>0.17362348051319917</v>
      </c>
      <c r="J713" s="56"/>
    </row>
    <row r="714" spans="2:10" x14ac:dyDescent="0.3">
      <c r="B714" s="55"/>
      <c r="C714" s="75">
        <v>709</v>
      </c>
      <c r="D714" s="128">
        <f t="shared" ref="D714:H714" si="686">D349</f>
        <v>24.5</v>
      </c>
      <c r="E714" s="128">
        <f t="shared" si="686"/>
        <v>-1</v>
      </c>
      <c r="F714" s="128">
        <f t="shared" si="686"/>
        <v>0</v>
      </c>
      <c r="G714" s="128">
        <f t="shared" si="674"/>
        <v>4.0324054169911454</v>
      </c>
      <c r="H714" s="128">
        <f t="shared" si="686"/>
        <v>9.6085647761876919E-2</v>
      </c>
      <c r="I714" s="128">
        <f t="shared" ref="I714" si="687">I349</f>
        <v>0.17054388143723909</v>
      </c>
      <c r="J714" s="56"/>
    </row>
    <row r="715" spans="2:10" x14ac:dyDescent="0.3">
      <c r="B715" s="55"/>
      <c r="C715" s="75">
        <v>710</v>
      </c>
      <c r="D715" s="128">
        <f t="shared" ref="D715:H715" si="688">D350</f>
        <v>24.2</v>
      </c>
      <c r="E715" s="128">
        <f t="shared" si="688"/>
        <v>4.5</v>
      </c>
      <c r="F715" s="128">
        <f t="shared" si="688"/>
        <v>0</v>
      </c>
      <c r="G715" s="128">
        <f t="shared" si="674"/>
        <v>4.260610683189328</v>
      </c>
      <c r="H715" s="128">
        <f t="shared" si="688"/>
        <v>9.4132176843521556E-2</v>
      </c>
      <c r="I715" s="128">
        <f t="shared" ref="I715" si="689">I350</f>
        <v>0.16824011597996574</v>
      </c>
      <c r="J715" s="56"/>
    </row>
    <row r="716" spans="2:10" x14ac:dyDescent="0.3">
      <c r="B716" s="55"/>
      <c r="C716" s="75">
        <v>711</v>
      </c>
      <c r="D716" s="128">
        <f t="shared" ref="D716:H716" si="690">D351</f>
        <v>24.4</v>
      </c>
      <c r="E716" s="128">
        <f t="shared" si="690"/>
        <v>2.5</v>
      </c>
      <c r="F716" s="128">
        <f t="shared" si="690"/>
        <v>0</v>
      </c>
      <c r="G716" s="128">
        <f t="shared" si="674"/>
        <v>4.1815896352445581</v>
      </c>
      <c r="H716" s="128">
        <f t="shared" si="690"/>
        <v>9.3037619303150826E-2</v>
      </c>
      <c r="I716" s="128">
        <f t="shared" ref="I716" si="691">I351</f>
        <v>0.16608881011975146</v>
      </c>
      <c r="J716" s="56"/>
    </row>
    <row r="717" spans="2:10" x14ac:dyDescent="0.3">
      <c r="B717" s="55"/>
      <c r="C717" s="75">
        <v>712</v>
      </c>
      <c r="D717" s="128">
        <f t="shared" ref="D717:H717" si="692">D352</f>
        <v>21.5</v>
      </c>
      <c r="E717" s="128">
        <f t="shared" si="692"/>
        <v>2.5</v>
      </c>
      <c r="F717" s="128">
        <f t="shared" si="692"/>
        <v>4.0999999999999996</v>
      </c>
      <c r="G717" s="128">
        <f t="shared" si="674"/>
        <v>4.054291479304081</v>
      </c>
      <c r="H717" s="128">
        <f t="shared" si="692"/>
        <v>0.16368499597931857</v>
      </c>
      <c r="I717" s="128">
        <f t="shared" ref="I717" si="693">I352</f>
        <v>0.24027056372470662</v>
      </c>
      <c r="J717" s="56"/>
    </row>
    <row r="718" spans="2:10" x14ac:dyDescent="0.3">
      <c r="B718" s="55"/>
      <c r="C718" s="75">
        <v>713</v>
      </c>
      <c r="D718" s="128">
        <f t="shared" ref="D718:H718" si="694">D353</f>
        <v>22.5</v>
      </c>
      <c r="E718" s="128">
        <f t="shared" si="694"/>
        <v>8</v>
      </c>
      <c r="F718" s="128">
        <f t="shared" si="694"/>
        <v>0.4</v>
      </c>
      <c r="G718" s="128">
        <f t="shared" si="674"/>
        <v>4.3395729388272644</v>
      </c>
      <c r="H718" s="128">
        <f t="shared" si="694"/>
        <v>0.10578593914603057</v>
      </c>
      <c r="I718" s="128">
        <f t="shared" ref="I718" si="695">I353</f>
        <v>0.17602344000916559</v>
      </c>
      <c r="J718" s="56"/>
    </row>
    <row r="719" spans="2:10" x14ac:dyDescent="0.3">
      <c r="B719" s="55"/>
      <c r="C719" s="75">
        <v>714</v>
      </c>
      <c r="D719" s="128">
        <f t="shared" ref="D719:H719" si="696">D354</f>
        <v>20.5</v>
      </c>
      <c r="E719" s="128">
        <f t="shared" si="696"/>
        <v>8</v>
      </c>
      <c r="F719" s="128">
        <f t="shared" si="696"/>
        <v>0</v>
      </c>
      <c r="G719" s="128">
        <f t="shared" si="674"/>
        <v>4.2517185250739482</v>
      </c>
      <c r="H719" s="128">
        <f t="shared" si="696"/>
        <v>9.2705432096798518E-2</v>
      </c>
      <c r="I719" s="128">
        <f t="shared" ref="I719" si="697">I354</f>
        <v>0.16221234771349963</v>
      </c>
      <c r="J719" s="56"/>
    </row>
    <row r="720" spans="2:10" x14ac:dyDescent="0.3">
      <c r="B720" s="55"/>
      <c r="C720" s="75">
        <v>715</v>
      </c>
      <c r="D720" s="128">
        <f t="shared" ref="D720:H720" si="698">D355</f>
        <v>21.2</v>
      </c>
      <c r="E720" s="128">
        <f t="shared" si="698"/>
        <v>8.6</v>
      </c>
      <c r="F720" s="128">
        <f t="shared" si="698"/>
        <v>8</v>
      </c>
      <c r="G720" s="128">
        <f t="shared" si="674"/>
        <v>4.3087638184857155</v>
      </c>
      <c r="H720" s="128">
        <f t="shared" si="698"/>
        <v>0.41871149003078056</v>
      </c>
      <c r="I720" s="128">
        <f t="shared" ref="I720" si="699">I355</f>
        <v>0.64366414137024464</v>
      </c>
      <c r="J720" s="56"/>
    </row>
    <row r="721" spans="2:10" x14ac:dyDescent="0.3">
      <c r="B721" s="55"/>
      <c r="C721" s="75">
        <v>716</v>
      </c>
      <c r="D721" s="128">
        <f t="shared" ref="D721:H721" si="700">D356</f>
        <v>21</v>
      </c>
      <c r="E721" s="128">
        <f t="shared" si="700"/>
        <v>5.5</v>
      </c>
      <c r="F721" s="128">
        <f t="shared" si="700"/>
        <v>1.8</v>
      </c>
      <c r="G721" s="128">
        <f t="shared" si="674"/>
        <v>4.1638938267416252</v>
      </c>
      <c r="H721" s="128">
        <f t="shared" si="700"/>
        <v>0.27114265053946274</v>
      </c>
      <c r="I721" s="128">
        <f t="shared" ref="I721" si="701">I356</f>
        <v>0.32743932773091122</v>
      </c>
      <c r="J721" s="56"/>
    </row>
    <row r="722" spans="2:10" x14ac:dyDescent="0.3">
      <c r="B722" s="55"/>
      <c r="C722" s="75">
        <v>717</v>
      </c>
      <c r="D722" s="128">
        <f t="shared" ref="D722:H722" si="702">D357</f>
        <v>16.8</v>
      </c>
      <c r="E722" s="128">
        <f t="shared" si="702"/>
        <v>9</v>
      </c>
      <c r="F722" s="128">
        <f t="shared" si="702"/>
        <v>0.6</v>
      </c>
      <c r="G722" s="128">
        <f t="shared" si="674"/>
        <v>4.1331548453447553</v>
      </c>
      <c r="H722" s="128">
        <f t="shared" si="702"/>
        <v>0.21506529338924849</v>
      </c>
      <c r="I722" s="128">
        <f t="shared" ref="I722" si="703">I357</f>
        <v>0.26789078907782804</v>
      </c>
      <c r="J722" s="56"/>
    </row>
    <row r="723" spans="2:10" x14ac:dyDescent="0.3">
      <c r="B723" s="55"/>
      <c r="C723" s="75">
        <v>718</v>
      </c>
      <c r="D723" s="128">
        <f t="shared" ref="D723:H723" si="704">D358</f>
        <v>18.8</v>
      </c>
      <c r="E723" s="128">
        <f t="shared" si="704"/>
        <v>7</v>
      </c>
      <c r="F723" s="128">
        <f t="shared" si="704"/>
        <v>17.2</v>
      </c>
      <c r="G723" s="128">
        <f t="shared" si="674"/>
        <v>4.1331364628018328</v>
      </c>
      <c r="H723" s="128">
        <f t="shared" si="704"/>
        <v>2.2448826668454513</v>
      </c>
      <c r="I723" s="128">
        <f t="shared" ref="I723" si="705">I358</f>
        <v>0.84251749354534256</v>
      </c>
      <c r="J723" s="56"/>
    </row>
    <row r="724" spans="2:10" x14ac:dyDescent="0.3">
      <c r="B724" s="55"/>
      <c r="C724" s="75">
        <v>719</v>
      </c>
      <c r="D724" s="128">
        <f t="shared" ref="D724:H735" si="706">D359</f>
        <v>20.100000000000001</v>
      </c>
      <c r="E724" s="128">
        <f t="shared" si="706"/>
        <v>7.5</v>
      </c>
      <c r="F724" s="128">
        <f t="shared" si="706"/>
        <v>0</v>
      </c>
      <c r="G724" s="128">
        <f t="shared" si="706"/>
        <v>4.2121074493766573</v>
      </c>
      <c r="H724" s="128">
        <f t="shared" si="706"/>
        <v>0.58121582898816548</v>
      </c>
      <c r="I724" s="128">
        <f t="shared" ref="I724" si="707">I359</f>
        <v>0.62015373311605204</v>
      </c>
      <c r="J724" s="56"/>
    </row>
    <row r="725" spans="2:10" x14ac:dyDescent="0.3">
      <c r="B725" s="55"/>
      <c r="C725" s="75">
        <v>720</v>
      </c>
      <c r="D725" s="128">
        <f t="shared" ref="D725:H725" si="708">D360</f>
        <v>20.6</v>
      </c>
      <c r="E725" s="128">
        <f t="shared" si="708"/>
        <v>7</v>
      </c>
      <c r="F725" s="128">
        <f t="shared" si="708"/>
        <v>0</v>
      </c>
      <c r="G725" s="128">
        <f t="shared" si="706"/>
        <v>4.2120998472004105</v>
      </c>
      <c r="H725" s="128">
        <f t="shared" si="708"/>
        <v>0.49274741358436686</v>
      </c>
      <c r="I725" s="128">
        <f t="shared" ref="I725" si="709">I360</f>
        <v>0.52904074118082911</v>
      </c>
      <c r="J725" s="56"/>
    </row>
    <row r="726" spans="2:10" x14ac:dyDescent="0.3">
      <c r="B726" s="55"/>
      <c r="C726" s="75">
        <v>721</v>
      </c>
      <c r="D726" s="128">
        <f t="shared" ref="D726:H726" si="710">D361</f>
        <v>21.5</v>
      </c>
      <c r="E726" s="128">
        <f t="shared" si="710"/>
        <v>6.5</v>
      </c>
      <c r="F726" s="128">
        <f t="shared" si="710"/>
        <v>14.4</v>
      </c>
      <c r="G726" s="128">
        <f t="shared" si="706"/>
        <v>4.2296521397711428</v>
      </c>
      <c r="H726" s="128">
        <f t="shared" si="710"/>
        <v>1.8462634579632737</v>
      </c>
      <c r="I726" s="128">
        <f t="shared" ref="I726" si="711">I361</f>
        <v>0.79576914643851782</v>
      </c>
      <c r="J726" s="56"/>
    </row>
    <row r="727" spans="2:10" x14ac:dyDescent="0.3">
      <c r="B727" s="55"/>
      <c r="C727" s="75">
        <v>722</v>
      </c>
      <c r="D727" s="128">
        <f t="shared" ref="D727:H727" si="712">D362</f>
        <v>23.5</v>
      </c>
      <c r="E727" s="128">
        <f t="shared" si="712"/>
        <v>7.5</v>
      </c>
      <c r="F727" s="128">
        <f t="shared" si="712"/>
        <v>2.2000000000000002</v>
      </c>
      <c r="G727" s="128">
        <f t="shared" si="706"/>
        <v>4.3613928520975129</v>
      </c>
      <c r="H727" s="128">
        <f t="shared" si="712"/>
        <v>0.838320232762649</v>
      </c>
      <c r="I727" s="128">
        <f t="shared" ref="I727" si="713">I362</f>
        <v>0.79476142854568022</v>
      </c>
      <c r="J727" s="56"/>
    </row>
    <row r="728" spans="2:10" x14ac:dyDescent="0.3">
      <c r="B728" s="55"/>
      <c r="C728" s="75">
        <v>723</v>
      </c>
      <c r="D728" s="128">
        <f t="shared" ref="D728:H728" si="714">D363</f>
        <v>21.5</v>
      </c>
      <c r="E728" s="128">
        <f t="shared" si="714"/>
        <v>6.2</v>
      </c>
      <c r="F728" s="128">
        <f t="shared" si="714"/>
        <v>0</v>
      </c>
      <c r="G728" s="128">
        <f t="shared" si="706"/>
        <v>4.2165017930307807</v>
      </c>
      <c r="H728" s="128">
        <f t="shared" si="714"/>
        <v>0.74095895842834647</v>
      </c>
      <c r="I728" s="128">
        <f t="shared" ref="I728" si="715">I363</f>
        <v>0.76562231624948685</v>
      </c>
      <c r="J728" s="56"/>
    </row>
    <row r="729" spans="2:10" x14ac:dyDescent="0.3">
      <c r="B729" s="55"/>
      <c r="C729" s="75">
        <v>724</v>
      </c>
      <c r="D729" s="128">
        <f t="shared" ref="D729:H729" si="716">D364</f>
        <v>20.8</v>
      </c>
      <c r="E729" s="128">
        <f t="shared" si="716"/>
        <v>7</v>
      </c>
      <c r="F729" s="128">
        <f t="shared" si="716"/>
        <v>23</v>
      </c>
      <c r="G729" s="128">
        <f t="shared" si="706"/>
        <v>4.2209063642427012</v>
      </c>
      <c r="H729" s="128">
        <f t="shared" si="716"/>
        <v>4.4030202170012602</v>
      </c>
      <c r="I729" s="128">
        <f t="shared" ref="I729" si="717">I364</f>
        <v>3.5190219695095739</v>
      </c>
      <c r="J729" s="56"/>
    </row>
    <row r="730" spans="2:10" x14ac:dyDescent="0.3">
      <c r="B730" s="55"/>
      <c r="C730" s="75">
        <v>725</v>
      </c>
      <c r="D730" s="128">
        <f t="shared" ref="D730:H730" si="718">D365</f>
        <v>20</v>
      </c>
      <c r="E730" s="128">
        <f t="shared" si="718"/>
        <v>6.8</v>
      </c>
      <c r="F730" s="128">
        <f t="shared" si="718"/>
        <v>3.8</v>
      </c>
      <c r="G730" s="128">
        <f t="shared" si="706"/>
        <v>4.1770456659934325</v>
      </c>
      <c r="H730" s="128">
        <f t="shared" si="718"/>
        <v>1.2398845191109809</v>
      </c>
      <c r="I730" s="128">
        <f t="shared" ref="I730" si="719">I365</f>
        <v>0.81293431633862812</v>
      </c>
      <c r="J730" s="56"/>
    </row>
    <row r="731" spans="2:10" x14ac:dyDescent="0.3">
      <c r="B731" s="55"/>
      <c r="C731" s="75">
        <v>726</v>
      </c>
      <c r="D731" s="128">
        <f t="shared" ref="D731:H731" si="720">D366</f>
        <v>21</v>
      </c>
      <c r="E731" s="128">
        <f t="shared" si="720"/>
        <v>9</v>
      </c>
      <c r="F731" s="128">
        <f t="shared" si="720"/>
        <v>2.8</v>
      </c>
      <c r="G731" s="128">
        <f t="shared" si="706"/>
        <v>4.317533456958965</v>
      </c>
      <c r="H731" s="128">
        <f t="shared" si="720"/>
        <v>1.2234656020381622</v>
      </c>
      <c r="I731" s="128">
        <f t="shared" ref="I731" si="721">I366</f>
        <v>0.81534545370273026</v>
      </c>
      <c r="J731" s="56"/>
    </row>
    <row r="732" spans="2:10" x14ac:dyDescent="0.3">
      <c r="B732" s="55"/>
      <c r="C732" s="75">
        <v>727</v>
      </c>
      <c r="D732" s="128">
        <f t="shared" ref="D732:H732" si="722">D367</f>
        <v>22.5</v>
      </c>
      <c r="E732" s="128">
        <f t="shared" si="722"/>
        <v>8.5</v>
      </c>
      <c r="F732" s="128">
        <f t="shared" si="722"/>
        <v>6.3</v>
      </c>
      <c r="G732" s="128">
        <f t="shared" si="706"/>
        <v>4.3614971935603988</v>
      </c>
      <c r="H732" s="128">
        <f t="shared" si="722"/>
        <v>1.2967261567784383</v>
      </c>
      <c r="I732" s="128">
        <f t="shared" ref="I732" si="723">I367</f>
        <v>0.81916599446896288</v>
      </c>
      <c r="J732" s="56"/>
    </row>
    <row r="733" spans="2:10" x14ac:dyDescent="0.3">
      <c r="B733" s="55"/>
      <c r="C733" s="75">
        <v>728</v>
      </c>
      <c r="D733" s="128">
        <f t="shared" ref="D733:H733" si="724">D368</f>
        <v>18.5</v>
      </c>
      <c r="E733" s="128">
        <f t="shared" si="724"/>
        <v>8.4</v>
      </c>
      <c r="F733" s="128">
        <f t="shared" si="724"/>
        <v>3.9</v>
      </c>
      <c r="G733" s="128">
        <f t="shared" si="706"/>
        <v>4.1815168326834398</v>
      </c>
      <c r="H733" s="128">
        <f t="shared" si="724"/>
        <v>1.2688106132196546</v>
      </c>
      <c r="I733" s="128">
        <f t="shared" ref="I733" si="725">I368</f>
        <v>0.82199530234862006</v>
      </c>
      <c r="J733" s="56"/>
    </row>
    <row r="734" spans="2:10" x14ac:dyDescent="0.3">
      <c r="B734" s="55"/>
      <c r="C734" s="75">
        <v>729</v>
      </c>
      <c r="D734" s="128">
        <f t="shared" ref="D734:H734" si="726">D369</f>
        <v>19.2</v>
      </c>
      <c r="E734" s="128">
        <f t="shared" si="726"/>
        <v>7.8</v>
      </c>
      <c r="F734" s="128">
        <f t="shared" si="726"/>
        <v>4.0999999999999996</v>
      </c>
      <c r="G734" s="128">
        <f t="shared" si="706"/>
        <v>4.1859352854032146</v>
      </c>
      <c r="H734" s="128">
        <f t="shared" si="726"/>
        <v>1.2762538381371709</v>
      </c>
      <c r="I734" s="128">
        <f t="shared" ref="I734" si="727">I369</f>
        <v>0.82486829513646487</v>
      </c>
      <c r="J734" s="56"/>
    </row>
    <row r="735" spans="2:10" x14ac:dyDescent="0.3">
      <c r="B735" s="55"/>
      <c r="C735" s="75">
        <v>730</v>
      </c>
      <c r="D735" s="128">
        <f t="shared" ref="D735:H735" si="728">D370</f>
        <v>16.600000000000001</v>
      </c>
      <c r="E735" s="128">
        <f t="shared" si="728"/>
        <v>6.5</v>
      </c>
      <c r="F735" s="128">
        <f t="shared" si="728"/>
        <v>2.5</v>
      </c>
      <c r="G735" s="128">
        <f t="shared" si="706"/>
        <v>4.0147882503018</v>
      </c>
      <c r="H735" s="128">
        <f t="shared" si="728"/>
        <v>1.2543410695170669</v>
      </c>
      <c r="I735" s="128">
        <f t="shared" ref="I735" si="729">I370</f>
        <v>0.82741763483772712</v>
      </c>
      <c r="J735" s="56"/>
    </row>
    <row r="736" spans="2:10" s="51" customFormat="1" ht="14.5" thickBot="1" x14ac:dyDescent="0.35">
      <c r="B736" s="61"/>
      <c r="C736" s="62"/>
      <c r="D736" s="104"/>
      <c r="E736" s="104"/>
      <c r="F736" s="104"/>
      <c r="G736" s="104"/>
      <c r="H736" s="104"/>
      <c r="I736" s="104"/>
      <c r="J736" s="63"/>
    </row>
    <row r="737" spans="4:9" s="51" customFormat="1" x14ac:dyDescent="0.3">
      <c r="D737" s="101"/>
      <c r="E737" s="101"/>
      <c r="F737" s="101"/>
      <c r="G737" s="101"/>
      <c r="H737" s="101"/>
      <c r="I737" s="101"/>
    </row>
    <row r="738" spans="4:9" s="51" customFormat="1" x14ac:dyDescent="0.3">
      <c r="D738" s="101"/>
      <c r="E738" s="101"/>
      <c r="F738" s="101"/>
      <c r="G738" s="101"/>
      <c r="H738" s="101"/>
      <c r="I738" s="101"/>
    </row>
    <row r="739" spans="4:9" s="51" customFormat="1" x14ac:dyDescent="0.3">
      <c r="D739" s="101"/>
      <c r="E739" s="101"/>
      <c r="F739" s="101"/>
      <c r="G739" s="101"/>
      <c r="H739" s="101"/>
      <c r="I739" s="101"/>
    </row>
    <row r="740" spans="4:9" s="51" customFormat="1" x14ac:dyDescent="0.3">
      <c r="D740" s="101"/>
      <c r="E740" s="101"/>
      <c r="F740" s="101"/>
      <c r="G740" s="101"/>
      <c r="H740" s="101"/>
      <c r="I740" s="101"/>
    </row>
    <row r="741" spans="4:9" s="51" customFormat="1" x14ac:dyDescent="0.3">
      <c r="D741" s="101"/>
      <c r="E741" s="101"/>
      <c r="F741" s="101"/>
      <c r="G741" s="101"/>
      <c r="H741" s="101"/>
      <c r="I741" s="101"/>
    </row>
    <row r="742" spans="4:9" s="51" customFormat="1" x14ac:dyDescent="0.3">
      <c r="D742" s="101"/>
      <c r="E742" s="101"/>
      <c r="F742" s="101"/>
      <c r="G742" s="101"/>
      <c r="H742" s="101"/>
      <c r="I742" s="101"/>
    </row>
    <row r="743" spans="4:9" s="51" customFormat="1" x14ac:dyDescent="0.3">
      <c r="D743" s="101"/>
      <c r="E743" s="101"/>
      <c r="F743" s="101"/>
      <c r="G743" s="101"/>
      <c r="H743" s="101"/>
      <c r="I743" s="101"/>
    </row>
    <row r="744" spans="4:9" s="51" customFormat="1" x14ac:dyDescent="0.3">
      <c r="D744" s="101"/>
      <c r="E744" s="101"/>
      <c r="F744" s="101"/>
      <c r="G744" s="101"/>
      <c r="H744" s="101"/>
      <c r="I744" s="101"/>
    </row>
    <row r="745" spans="4:9" s="51" customFormat="1" x14ac:dyDescent="0.3">
      <c r="D745" s="101"/>
      <c r="E745" s="101"/>
      <c r="F745" s="101"/>
      <c r="G745" s="101"/>
      <c r="H745" s="101"/>
      <c r="I745" s="101"/>
    </row>
    <row r="746" spans="4:9" s="51" customFormat="1" x14ac:dyDescent="0.3">
      <c r="D746" s="101"/>
      <c r="E746" s="101"/>
      <c r="F746" s="101"/>
      <c r="G746" s="101"/>
      <c r="H746" s="101"/>
      <c r="I746" s="101"/>
    </row>
    <row r="747" spans="4:9" s="51" customFormat="1" x14ac:dyDescent="0.3">
      <c r="D747" s="101"/>
      <c r="E747" s="101"/>
      <c r="F747" s="101"/>
      <c r="G747" s="101"/>
      <c r="H747" s="101"/>
      <c r="I747" s="101"/>
    </row>
    <row r="748" spans="4:9" s="51" customFormat="1" x14ac:dyDescent="0.3">
      <c r="D748" s="101"/>
      <c r="E748" s="101"/>
      <c r="F748" s="101"/>
      <c r="G748" s="101"/>
      <c r="H748" s="101"/>
      <c r="I748" s="101"/>
    </row>
    <row r="749" spans="4:9" s="51" customFormat="1" x14ac:dyDescent="0.3">
      <c r="D749" s="101"/>
      <c r="E749" s="101"/>
      <c r="F749" s="101"/>
      <c r="G749" s="101"/>
      <c r="H749" s="101"/>
      <c r="I749" s="101"/>
    </row>
    <row r="750" spans="4:9" s="51" customFormat="1" x14ac:dyDescent="0.3">
      <c r="D750" s="101"/>
      <c r="E750" s="101"/>
      <c r="F750" s="101"/>
      <c r="G750" s="101"/>
      <c r="H750" s="101"/>
      <c r="I750" s="101"/>
    </row>
    <row r="751" spans="4:9" s="51" customFormat="1" x14ac:dyDescent="0.3">
      <c r="D751" s="101"/>
      <c r="E751" s="101"/>
      <c r="F751" s="101"/>
      <c r="G751" s="101"/>
      <c r="H751" s="101"/>
      <c r="I751" s="101"/>
    </row>
    <row r="752" spans="4:9" s="51" customFormat="1" x14ac:dyDescent="0.3">
      <c r="D752" s="101"/>
      <c r="E752" s="101"/>
      <c r="F752" s="101"/>
      <c r="G752" s="101"/>
      <c r="H752" s="101"/>
      <c r="I752" s="101"/>
    </row>
    <row r="753" spans="4:9" s="51" customFormat="1" x14ac:dyDescent="0.3">
      <c r="D753" s="101"/>
      <c r="E753" s="101"/>
      <c r="F753" s="101"/>
      <c r="G753" s="101"/>
      <c r="H753" s="101"/>
      <c r="I753" s="101"/>
    </row>
    <row r="754" spans="4:9" s="51" customFormat="1" x14ac:dyDescent="0.3">
      <c r="D754" s="101"/>
      <c r="E754" s="101"/>
      <c r="F754" s="101"/>
      <c r="G754" s="101"/>
      <c r="H754" s="101"/>
      <c r="I754" s="101"/>
    </row>
    <row r="755" spans="4:9" s="51" customFormat="1" x14ac:dyDescent="0.3">
      <c r="D755" s="101"/>
      <c r="E755" s="101"/>
      <c r="F755" s="101"/>
      <c r="G755" s="101"/>
      <c r="H755" s="101"/>
      <c r="I755" s="101"/>
    </row>
    <row r="756" spans="4:9" s="51" customFormat="1" x14ac:dyDescent="0.3">
      <c r="D756" s="101"/>
      <c r="E756" s="101"/>
      <c r="F756" s="101"/>
      <c r="G756" s="101"/>
      <c r="H756" s="101"/>
      <c r="I756" s="101"/>
    </row>
    <row r="757" spans="4:9" s="51" customFormat="1" x14ac:dyDescent="0.3">
      <c r="D757" s="101"/>
      <c r="E757" s="101"/>
      <c r="F757" s="101"/>
      <c r="G757" s="101"/>
      <c r="H757" s="101"/>
      <c r="I757" s="101"/>
    </row>
    <row r="758" spans="4:9" s="51" customFormat="1" x14ac:dyDescent="0.3">
      <c r="D758" s="101"/>
      <c r="E758" s="101"/>
      <c r="F758" s="101"/>
      <c r="G758" s="101"/>
      <c r="H758" s="101"/>
      <c r="I758" s="101"/>
    </row>
    <row r="759" spans="4:9" s="51" customFormat="1" x14ac:dyDescent="0.3">
      <c r="D759" s="101"/>
      <c r="E759" s="101"/>
      <c r="F759" s="101"/>
      <c r="G759" s="101"/>
      <c r="H759" s="101"/>
      <c r="I759" s="101"/>
    </row>
    <row r="760" spans="4:9" s="51" customFormat="1" x14ac:dyDescent="0.3">
      <c r="D760" s="101"/>
      <c r="E760" s="101"/>
      <c r="F760" s="101"/>
      <c r="G760" s="101"/>
      <c r="H760" s="101"/>
      <c r="I760" s="101"/>
    </row>
    <row r="761" spans="4:9" s="51" customFormat="1" x14ac:dyDescent="0.3">
      <c r="D761" s="101"/>
      <c r="E761" s="101"/>
      <c r="F761" s="101"/>
      <c r="G761" s="101"/>
      <c r="H761" s="101"/>
      <c r="I761" s="101"/>
    </row>
    <row r="762" spans="4:9" s="51" customFormat="1" x14ac:dyDescent="0.3">
      <c r="D762" s="101"/>
      <c r="E762" s="101"/>
      <c r="F762" s="101"/>
      <c r="G762" s="101"/>
      <c r="H762" s="101"/>
      <c r="I762" s="101"/>
    </row>
    <row r="763" spans="4:9" s="51" customFormat="1" x14ac:dyDescent="0.3">
      <c r="D763" s="101"/>
      <c r="E763" s="101"/>
      <c r="F763" s="101"/>
      <c r="G763" s="101"/>
      <c r="H763" s="101"/>
      <c r="I763" s="101"/>
    </row>
    <row r="764" spans="4:9" s="51" customFormat="1" x14ac:dyDescent="0.3">
      <c r="D764" s="101"/>
      <c r="E764" s="101"/>
      <c r="F764" s="101"/>
      <c r="G764" s="101"/>
      <c r="H764" s="101"/>
      <c r="I764" s="101"/>
    </row>
    <row r="765" spans="4:9" s="51" customFormat="1" x14ac:dyDescent="0.3">
      <c r="D765" s="101"/>
      <c r="E765" s="101"/>
      <c r="F765" s="101"/>
      <c r="G765" s="101"/>
      <c r="H765" s="101"/>
      <c r="I765" s="101"/>
    </row>
    <row r="766" spans="4:9" s="51" customFormat="1" x14ac:dyDescent="0.3">
      <c r="D766" s="101"/>
      <c r="E766" s="101"/>
      <c r="F766" s="101"/>
      <c r="G766" s="101"/>
      <c r="H766" s="101"/>
      <c r="I766" s="101"/>
    </row>
    <row r="767" spans="4:9" s="51" customFormat="1" x14ac:dyDescent="0.3">
      <c r="D767" s="101"/>
      <c r="E767" s="101"/>
      <c r="F767" s="101"/>
      <c r="G767" s="101"/>
      <c r="H767" s="101"/>
      <c r="I767" s="101"/>
    </row>
    <row r="768" spans="4:9" s="51" customFormat="1" x14ac:dyDescent="0.3">
      <c r="D768" s="101"/>
      <c r="E768" s="101"/>
      <c r="F768" s="101"/>
      <c r="G768" s="101"/>
      <c r="H768" s="101"/>
      <c r="I768" s="101"/>
    </row>
    <row r="769" spans="4:9" s="51" customFormat="1" x14ac:dyDescent="0.3">
      <c r="D769" s="101"/>
      <c r="E769" s="101"/>
      <c r="F769" s="101"/>
      <c r="G769" s="101"/>
      <c r="H769" s="101"/>
      <c r="I769" s="101"/>
    </row>
    <row r="770" spans="4:9" s="51" customFormat="1" x14ac:dyDescent="0.3">
      <c r="D770" s="101"/>
      <c r="E770" s="101"/>
      <c r="F770" s="101"/>
      <c r="G770" s="101"/>
      <c r="H770" s="101"/>
      <c r="I770" s="101"/>
    </row>
    <row r="771" spans="4:9" s="51" customFormat="1" x14ac:dyDescent="0.3">
      <c r="D771" s="101"/>
      <c r="E771" s="101"/>
      <c r="F771" s="101"/>
      <c r="G771" s="101"/>
      <c r="H771" s="101"/>
      <c r="I771" s="101"/>
    </row>
    <row r="772" spans="4:9" s="51" customFormat="1" x14ac:dyDescent="0.3">
      <c r="D772" s="101"/>
      <c r="E772" s="101"/>
      <c r="F772" s="101"/>
      <c r="G772" s="101"/>
      <c r="H772" s="101"/>
      <c r="I772" s="101"/>
    </row>
    <row r="773" spans="4:9" s="51" customFormat="1" x14ac:dyDescent="0.3">
      <c r="D773" s="101"/>
      <c r="E773" s="101"/>
      <c r="F773" s="101"/>
      <c r="G773" s="101"/>
      <c r="H773" s="101"/>
      <c r="I773" s="101"/>
    </row>
    <row r="774" spans="4:9" s="51" customFormat="1" x14ac:dyDescent="0.3">
      <c r="D774" s="101"/>
      <c r="E774" s="101"/>
      <c r="F774" s="101"/>
      <c r="G774" s="101"/>
      <c r="H774" s="101"/>
      <c r="I774" s="101"/>
    </row>
    <row r="775" spans="4:9" s="51" customFormat="1" x14ac:dyDescent="0.3">
      <c r="D775" s="101"/>
      <c r="E775" s="101"/>
      <c r="F775" s="101"/>
      <c r="G775" s="101"/>
      <c r="H775" s="101"/>
      <c r="I775" s="101"/>
    </row>
    <row r="776" spans="4:9" s="51" customFormat="1" x14ac:dyDescent="0.3">
      <c r="D776" s="101"/>
      <c r="E776" s="101"/>
      <c r="F776" s="101"/>
      <c r="G776" s="101"/>
      <c r="H776" s="101"/>
      <c r="I776" s="101"/>
    </row>
    <row r="777" spans="4:9" s="51" customFormat="1" x14ac:dyDescent="0.3">
      <c r="D777" s="101"/>
      <c r="E777" s="101"/>
      <c r="F777" s="101"/>
      <c r="G777" s="101"/>
      <c r="H777" s="101"/>
      <c r="I777" s="101"/>
    </row>
    <row r="778" spans="4:9" s="51" customFormat="1" x14ac:dyDescent="0.3">
      <c r="D778" s="101"/>
      <c r="E778" s="101"/>
      <c r="F778" s="101"/>
      <c r="G778" s="101"/>
      <c r="H778" s="101"/>
      <c r="I778" s="101"/>
    </row>
    <row r="779" spans="4:9" s="51" customFormat="1" x14ac:dyDescent="0.3">
      <c r="D779" s="101"/>
      <c r="E779" s="101"/>
      <c r="F779" s="101"/>
      <c r="G779" s="101"/>
      <c r="H779" s="101"/>
      <c r="I779" s="101"/>
    </row>
    <row r="780" spans="4:9" s="51" customFormat="1" x14ac:dyDescent="0.3">
      <c r="D780" s="101"/>
      <c r="E780" s="101"/>
      <c r="F780" s="101"/>
      <c r="G780" s="101"/>
      <c r="H780" s="101"/>
      <c r="I780" s="101"/>
    </row>
    <row r="781" spans="4:9" s="51" customFormat="1" x14ac:dyDescent="0.3">
      <c r="D781" s="101"/>
      <c r="E781" s="101"/>
      <c r="F781" s="101"/>
      <c r="G781" s="101"/>
      <c r="H781" s="101"/>
      <c r="I781" s="101"/>
    </row>
    <row r="782" spans="4:9" s="51" customFormat="1" x14ac:dyDescent="0.3">
      <c r="D782" s="101"/>
      <c r="E782" s="101"/>
      <c r="F782" s="101"/>
      <c r="G782" s="101"/>
      <c r="H782" s="101"/>
      <c r="I782" s="101"/>
    </row>
    <row r="783" spans="4:9" s="51" customFormat="1" x14ac:dyDescent="0.3">
      <c r="D783" s="101"/>
      <c r="E783" s="101"/>
      <c r="F783" s="101"/>
      <c r="G783" s="101"/>
      <c r="H783" s="101"/>
      <c r="I783" s="101"/>
    </row>
    <row r="784" spans="4:9" s="51" customFormat="1" x14ac:dyDescent="0.3">
      <c r="D784" s="101"/>
      <c r="E784" s="101"/>
      <c r="F784" s="101"/>
      <c r="G784" s="101"/>
      <c r="H784" s="101"/>
      <c r="I784" s="101"/>
    </row>
    <row r="785" spans="4:9" s="51" customFormat="1" x14ac:dyDescent="0.3">
      <c r="D785" s="101"/>
      <c r="E785" s="101"/>
      <c r="F785" s="101"/>
      <c r="G785" s="101"/>
      <c r="H785" s="101"/>
      <c r="I785" s="101"/>
    </row>
    <row r="786" spans="4:9" s="51" customFormat="1" x14ac:dyDescent="0.3">
      <c r="D786" s="101"/>
      <c r="E786" s="101"/>
      <c r="F786" s="101"/>
      <c r="G786" s="101"/>
      <c r="H786" s="101"/>
      <c r="I786" s="101"/>
    </row>
    <row r="787" spans="4:9" s="51" customFormat="1" x14ac:dyDescent="0.3">
      <c r="D787" s="101"/>
      <c r="E787" s="101"/>
      <c r="F787" s="101"/>
      <c r="G787" s="101"/>
      <c r="H787" s="101"/>
      <c r="I787" s="101"/>
    </row>
    <row r="788" spans="4:9" s="51" customFormat="1" x14ac:dyDescent="0.3">
      <c r="D788" s="101"/>
      <c r="E788" s="101"/>
      <c r="F788" s="101"/>
      <c r="G788" s="101"/>
      <c r="H788" s="101"/>
      <c r="I788" s="101"/>
    </row>
    <row r="789" spans="4:9" s="51" customFormat="1" x14ac:dyDescent="0.3">
      <c r="D789" s="101"/>
      <c r="E789" s="101"/>
      <c r="F789" s="101"/>
      <c r="G789" s="101"/>
      <c r="H789" s="101"/>
      <c r="I789" s="101"/>
    </row>
    <row r="790" spans="4:9" s="51" customFormat="1" x14ac:dyDescent="0.3">
      <c r="D790" s="101"/>
      <c r="E790" s="101"/>
      <c r="F790" s="101"/>
      <c r="G790" s="101"/>
      <c r="H790" s="101"/>
      <c r="I790" s="101"/>
    </row>
    <row r="791" spans="4:9" s="51" customFormat="1" x14ac:dyDescent="0.3">
      <c r="D791" s="101"/>
      <c r="E791" s="101"/>
      <c r="F791" s="101"/>
      <c r="G791" s="101"/>
      <c r="H791" s="101"/>
      <c r="I791" s="101"/>
    </row>
    <row r="792" spans="4:9" s="51" customFormat="1" x14ac:dyDescent="0.3">
      <c r="D792" s="101"/>
      <c r="E792" s="101"/>
      <c r="F792" s="101"/>
      <c r="G792" s="101"/>
      <c r="H792" s="101"/>
      <c r="I792" s="101"/>
    </row>
    <row r="793" spans="4:9" s="51" customFormat="1" x14ac:dyDescent="0.3">
      <c r="D793" s="101"/>
      <c r="E793" s="101"/>
      <c r="F793" s="101"/>
      <c r="G793" s="101"/>
      <c r="H793" s="101"/>
      <c r="I793" s="101"/>
    </row>
    <row r="794" spans="4:9" s="51" customFormat="1" x14ac:dyDescent="0.3">
      <c r="D794" s="101"/>
      <c r="E794" s="101"/>
      <c r="F794" s="101"/>
      <c r="G794" s="101"/>
      <c r="H794" s="101"/>
      <c r="I794" s="101"/>
    </row>
    <row r="795" spans="4:9" s="51" customFormat="1" x14ac:dyDescent="0.3">
      <c r="D795" s="101"/>
      <c r="E795" s="101"/>
      <c r="F795" s="101"/>
      <c r="G795" s="101"/>
      <c r="H795" s="101"/>
      <c r="I795" s="101"/>
    </row>
    <row r="796" spans="4:9" s="51" customFormat="1" x14ac:dyDescent="0.3">
      <c r="D796" s="101"/>
      <c r="E796" s="101"/>
      <c r="F796" s="101"/>
      <c r="G796" s="101"/>
      <c r="H796" s="101"/>
      <c r="I796" s="101"/>
    </row>
    <row r="797" spans="4:9" s="51" customFormat="1" x14ac:dyDescent="0.3">
      <c r="D797" s="101"/>
      <c r="E797" s="101"/>
      <c r="F797" s="101"/>
      <c r="G797" s="101"/>
      <c r="H797" s="101"/>
      <c r="I797" s="101"/>
    </row>
    <row r="798" spans="4:9" s="51" customFormat="1" x14ac:dyDescent="0.3">
      <c r="D798" s="101"/>
      <c r="E798" s="101"/>
      <c r="F798" s="101"/>
      <c r="G798" s="101"/>
      <c r="H798" s="101"/>
      <c r="I798" s="101"/>
    </row>
    <row r="799" spans="4:9" s="51" customFormat="1" x14ac:dyDescent="0.3">
      <c r="D799" s="101"/>
      <c r="E799" s="101"/>
      <c r="F799" s="101"/>
      <c r="G799" s="101"/>
      <c r="H799" s="101"/>
      <c r="I799" s="101"/>
    </row>
    <row r="800" spans="4:9" s="51" customFormat="1" x14ac:dyDescent="0.3">
      <c r="D800" s="101"/>
      <c r="E800" s="101"/>
      <c r="F800" s="101"/>
      <c r="G800" s="101"/>
      <c r="H800" s="101"/>
      <c r="I800" s="101"/>
    </row>
    <row r="801" spans="4:9" s="51" customFormat="1" x14ac:dyDescent="0.3">
      <c r="D801" s="101"/>
      <c r="E801" s="101"/>
      <c r="F801" s="101"/>
      <c r="G801" s="101"/>
      <c r="H801" s="101"/>
      <c r="I801" s="101"/>
    </row>
    <row r="802" spans="4:9" s="51" customFormat="1" x14ac:dyDescent="0.3">
      <c r="D802" s="101"/>
      <c r="E802" s="101"/>
      <c r="F802" s="101"/>
      <c r="G802" s="101"/>
      <c r="H802" s="101"/>
      <c r="I802" s="101"/>
    </row>
    <row r="803" spans="4:9" s="51" customFormat="1" x14ac:dyDescent="0.3">
      <c r="D803" s="101"/>
      <c r="E803" s="101"/>
      <c r="F803" s="101"/>
      <c r="G803" s="101"/>
      <c r="H803" s="101"/>
      <c r="I803" s="101"/>
    </row>
    <row r="804" spans="4:9" s="51" customFormat="1" x14ac:dyDescent="0.3">
      <c r="D804" s="101"/>
      <c r="E804" s="101"/>
      <c r="F804" s="101"/>
      <c r="G804" s="101"/>
      <c r="H804" s="101"/>
      <c r="I804" s="101"/>
    </row>
    <row r="805" spans="4:9" s="51" customFormat="1" x14ac:dyDescent="0.3">
      <c r="D805" s="101"/>
      <c r="E805" s="101"/>
      <c r="F805" s="101"/>
      <c r="G805" s="101"/>
      <c r="H805" s="101"/>
      <c r="I805" s="101"/>
    </row>
    <row r="806" spans="4:9" s="51" customFormat="1" x14ac:dyDescent="0.3">
      <c r="D806" s="101"/>
      <c r="E806" s="101"/>
      <c r="F806" s="101"/>
      <c r="G806" s="101"/>
      <c r="H806" s="101"/>
      <c r="I806" s="101"/>
    </row>
    <row r="807" spans="4:9" s="51" customFormat="1" x14ac:dyDescent="0.3">
      <c r="D807" s="101"/>
      <c r="E807" s="101"/>
      <c r="F807" s="101"/>
      <c r="G807" s="101"/>
      <c r="H807" s="101"/>
      <c r="I807" s="101"/>
    </row>
    <row r="808" spans="4:9" s="51" customFormat="1" x14ac:dyDescent="0.3">
      <c r="D808" s="101"/>
      <c r="E808" s="101"/>
      <c r="F808" s="101"/>
      <c r="G808" s="101"/>
      <c r="H808" s="101"/>
      <c r="I808" s="101"/>
    </row>
    <row r="809" spans="4:9" s="51" customFormat="1" x14ac:dyDescent="0.3">
      <c r="D809" s="101"/>
      <c r="E809" s="101"/>
      <c r="F809" s="101"/>
      <c r="G809" s="101"/>
      <c r="H809" s="101"/>
      <c r="I809" s="101"/>
    </row>
    <row r="810" spans="4:9" s="51" customFormat="1" x14ac:dyDescent="0.3">
      <c r="D810" s="101"/>
      <c r="E810" s="101"/>
      <c r="F810" s="101"/>
      <c r="G810" s="101"/>
      <c r="H810" s="101"/>
      <c r="I810" s="101"/>
    </row>
    <row r="811" spans="4:9" s="51" customFormat="1" x14ac:dyDescent="0.3">
      <c r="D811" s="101"/>
      <c r="E811" s="101"/>
      <c r="F811" s="101"/>
      <c r="G811" s="101"/>
      <c r="H811" s="101"/>
      <c r="I811" s="101"/>
    </row>
    <row r="812" spans="4:9" s="51" customFormat="1" x14ac:dyDescent="0.3">
      <c r="D812" s="101"/>
      <c r="E812" s="101"/>
      <c r="F812" s="101"/>
      <c r="G812" s="101"/>
      <c r="H812" s="101"/>
      <c r="I812" s="101"/>
    </row>
    <row r="813" spans="4:9" s="51" customFormat="1" x14ac:dyDescent="0.3">
      <c r="D813" s="101"/>
      <c r="E813" s="101"/>
      <c r="F813" s="101"/>
      <c r="G813" s="101"/>
      <c r="H813" s="101"/>
      <c r="I813" s="101"/>
    </row>
    <row r="814" spans="4:9" s="51" customFormat="1" x14ac:dyDescent="0.3">
      <c r="D814" s="101"/>
      <c r="E814" s="101"/>
      <c r="F814" s="101"/>
      <c r="G814" s="101"/>
      <c r="H814" s="101"/>
      <c r="I814" s="101"/>
    </row>
    <row r="815" spans="4:9" s="51" customFormat="1" x14ac:dyDescent="0.3">
      <c r="D815" s="101"/>
      <c r="E815" s="101"/>
      <c r="F815" s="101"/>
      <c r="G815" s="101"/>
      <c r="H815" s="101"/>
      <c r="I815" s="101"/>
    </row>
    <row r="816" spans="4:9" s="51" customFormat="1" x14ac:dyDescent="0.3">
      <c r="D816" s="101"/>
      <c r="E816" s="101"/>
      <c r="F816" s="101"/>
      <c r="G816" s="101"/>
      <c r="H816" s="101"/>
      <c r="I816" s="101"/>
    </row>
    <row r="817" spans="4:9" s="51" customFormat="1" x14ac:dyDescent="0.3">
      <c r="D817" s="101"/>
      <c r="E817" s="101"/>
      <c r="F817" s="101"/>
      <c r="G817" s="101"/>
      <c r="H817" s="101"/>
      <c r="I817" s="101"/>
    </row>
    <row r="818" spans="4:9" s="51" customFormat="1" x14ac:dyDescent="0.3">
      <c r="D818" s="101"/>
      <c r="E818" s="101"/>
      <c r="F818" s="101"/>
      <c r="G818" s="101"/>
      <c r="H818" s="101"/>
      <c r="I818" s="101"/>
    </row>
    <row r="819" spans="4:9" s="51" customFormat="1" x14ac:dyDescent="0.3">
      <c r="D819" s="101"/>
      <c r="E819" s="101"/>
      <c r="F819" s="101"/>
      <c r="G819" s="101"/>
      <c r="H819" s="101"/>
      <c r="I819" s="101"/>
    </row>
    <row r="820" spans="4:9" s="51" customFormat="1" x14ac:dyDescent="0.3">
      <c r="D820" s="101"/>
      <c r="E820" s="101"/>
      <c r="F820" s="101"/>
      <c r="G820" s="101"/>
      <c r="H820" s="101"/>
      <c r="I820" s="101"/>
    </row>
    <row r="821" spans="4:9" s="51" customFormat="1" x14ac:dyDescent="0.3">
      <c r="D821" s="101"/>
      <c r="E821" s="101"/>
      <c r="F821" s="101"/>
      <c r="G821" s="101"/>
      <c r="H821" s="101"/>
      <c r="I821" s="101"/>
    </row>
    <row r="822" spans="4:9" s="51" customFormat="1" x14ac:dyDescent="0.3">
      <c r="D822" s="101"/>
      <c r="E822" s="101"/>
      <c r="F822" s="101"/>
      <c r="G822" s="101"/>
      <c r="H822" s="101"/>
      <c r="I822" s="101"/>
    </row>
    <row r="823" spans="4:9" s="51" customFormat="1" x14ac:dyDescent="0.3">
      <c r="D823" s="101"/>
      <c r="E823" s="101"/>
      <c r="F823" s="101"/>
      <c r="G823" s="101"/>
      <c r="H823" s="101"/>
      <c r="I823" s="101"/>
    </row>
    <row r="824" spans="4:9" s="51" customFormat="1" x14ac:dyDescent="0.3">
      <c r="D824" s="101"/>
      <c r="E824" s="101"/>
      <c r="F824" s="101"/>
      <c r="G824" s="101"/>
      <c r="H824" s="101"/>
      <c r="I824" s="101"/>
    </row>
    <row r="825" spans="4:9" s="51" customFormat="1" x14ac:dyDescent="0.3">
      <c r="D825" s="101"/>
      <c r="E825" s="101"/>
      <c r="F825" s="101"/>
      <c r="G825" s="101"/>
      <c r="H825" s="101"/>
      <c r="I825" s="101"/>
    </row>
    <row r="826" spans="4:9" s="51" customFormat="1" x14ac:dyDescent="0.3">
      <c r="D826" s="101"/>
      <c r="E826" s="101"/>
      <c r="F826" s="101"/>
      <c r="G826" s="101"/>
      <c r="H826" s="101"/>
      <c r="I826" s="101"/>
    </row>
    <row r="827" spans="4:9" s="51" customFormat="1" x14ac:dyDescent="0.3">
      <c r="D827" s="101"/>
      <c r="E827" s="101"/>
      <c r="F827" s="101"/>
      <c r="G827" s="101"/>
      <c r="H827" s="101"/>
      <c r="I827" s="101"/>
    </row>
    <row r="828" spans="4:9" s="51" customFormat="1" x14ac:dyDescent="0.3">
      <c r="D828" s="101"/>
      <c r="E828" s="101"/>
      <c r="F828" s="101"/>
      <c r="G828" s="101"/>
      <c r="H828" s="101"/>
      <c r="I828" s="101"/>
    </row>
    <row r="829" spans="4:9" s="51" customFormat="1" x14ac:dyDescent="0.3">
      <c r="D829" s="101"/>
      <c r="E829" s="101"/>
      <c r="F829" s="101"/>
      <c r="G829" s="101"/>
      <c r="H829" s="101"/>
      <c r="I829" s="101"/>
    </row>
    <row r="830" spans="4:9" s="51" customFormat="1" x14ac:dyDescent="0.3">
      <c r="D830" s="101"/>
      <c r="E830" s="101"/>
      <c r="F830" s="101"/>
      <c r="G830" s="101"/>
      <c r="H830" s="101"/>
      <c r="I830" s="101"/>
    </row>
    <row r="831" spans="4:9" s="51" customFormat="1" x14ac:dyDescent="0.3">
      <c r="D831" s="101"/>
      <c r="E831" s="101"/>
      <c r="F831" s="101"/>
      <c r="G831" s="101"/>
      <c r="H831" s="101"/>
      <c r="I831" s="101"/>
    </row>
    <row r="832" spans="4:9" s="51" customFormat="1" x14ac:dyDescent="0.3">
      <c r="D832" s="101"/>
      <c r="E832" s="101"/>
      <c r="F832" s="101"/>
      <c r="G832" s="101"/>
      <c r="H832" s="101"/>
      <c r="I832" s="101"/>
    </row>
    <row r="833" spans="4:9" s="51" customFormat="1" x14ac:dyDescent="0.3">
      <c r="D833" s="101"/>
      <c r="E833" s="101"/>
      <c r="F833" s="101"/>
      <c r="G833" s="101"/>
      <c r="H833" s="101"/>
      <c r="I833" s="101"/>
    </row>
    <row r="834" spans="4:9" s="51" customFormat="1" x14ac:dyDescent="0.3">
      <c r="D834" s="101"/>
      <c r="E834" s="101"/>
      <c r="F834" s="101"/>
      <c r="G834" s="101"/>
      <c r="H834" s="101"/>
      <c r="I834" s="101"/>
    </row>
    <row r="835" spans="4:9" s="51" customFormat="1" x14ac:dyDescent="0.3">
      <c r="D835" s="101"/>
      <c r="E835" s="101"/>
      <c r="F835" s="101"/>
      <c r="G835" s="101"/>
      <c r="H835" s="101"/>
      <c r="I835" s="101"/>
    </row>
    <row r="836" spans="4:9" s="51" customFormat="1" x14ac:dyDescent="0.3">
      <c r="D836" s="101"/>
      <c r="E836" s="101"/>
      <c r="F836" s="101"/>
      <c r="G836" s="101"/>
      <c r="H836" s="101"/>
      <c r="I836" s="101"/>
    </row>
    <row r="837" spans="4:9" s="51" customFormat="1" x14ac:dyDescent="0.3">
      <c r="D837" s="101"/>
      <c r="E837" s="101"/>
      <c r="F837" s="101"/>
      <c r="G837" s="101"/>
      <c r="H837" s="101"/>
      <c r="I837" s="101"/>
    </row>
    <row r="838" spans="4:9" s="51" customFormat="1" x14ac:dyDescent="0.3">
      <c r="D838" s="101"/>
      <c r="E838" s="101"/>
      <c r="F838" s="101"/>
      <c r="G838" s="101"/>
      <c r="H838" s="101"/>
      <c r="I838" s="101"/>
    </row>
    <row r="839" spans="4:9" s="51" customFormat="1" x14ac:dyDescent="0.3">
      <c r="D839" s="101"/>
      <c r="E839" s="101"/>
      <c r="F839" s="101"/>
      <c r="G839" s="101"/>
      <c r="H839" s="101"/>
      <c r="I839" s="101"/>
    </row>
    <row r="840" spans="4:9" s="51" customFormat="1" x14ac:dyDescent="0.3">
      <c r="D840" s="101"/>
      <c r="E840" s="101"/>
      <c r="F840" s="101"/>
      <c r="G840" s="101"/>
      <c r="H840" s="101"/>
      <c r="I840" s="101"/>
    </row>
    <row r="841" spans="4:9" s="51" customFormat="1" x14ac:dyDescent="0.3">
      <c r="D841" s="101"/>
      <c r="E841" s="101"/>
      <c r="F841" s="101"/>
      <c r="G841" s="101"/>
      <c r="H841" s="101"/>
      <c r="I841" s="101"/>
    </row>
    <row r="842" spans="4:9" s="51" customFormat="1" x14ac:dyDescent="0.3">
      <c r="D842" s="101"/>
      <c r="E842" s="101"/>
      <c r="F842" s="101"/>
      <c r="G842" s="101"/>
      <c r="H842" s="101"/>
      <c r="I842" s="101"/>
    </row>
    <row r="843" spans="4:9" s="51" customFormat="1" x14ac:dyDescent="0.3">
      <c r="D843" s="101"/>
      <c r="E843" s="101"/>
      <c r="F843" s="101"/>
      <c r="G843" s="101"/>
      <c r="H843" s="101"/>
      <c r="I843" s="101"/>
    </row>
    <row r="844" spans="4:9" s="51" customFormat="1" x14ac:dyDescent="0.3">
      <c r="D844" s="101"/>
      <c r="E844" s="101"/>
      <c r="F844" s="101"/>
      <c r="G844" s="101"/>
      <c r="H844" s="101"/>
      <c r="I844" s="101"/>
    </row>
    <row r="845" spans="4:9" s="51" customFormat="1" x14ac:dyDescent="0.3">
      <c r="D845" s="101"/>
      <c r="E845" s="101"/>
      <c r="F845" s="101"/>
      <c r="G845" s="101"/>
      <c r="H845" s="101"/>
      <c r="I845" s="101"/>
    </row>
    <row r="846" spans="4:9" s="51" customFormat="1" x14ac:dyDescent="0.3">
      <c r="D846" s="101"/>
      <c r="E846" s="101"/>
      <c r="F846" s="101"/>
      <c r="G846" s="101"/>
      <c r="H846" s="101"/>
      <c r="I846" s="101"/>
    </row>
    <row r="847" spans="4:9" s="51" customFormat="1" x14ac:dyDescent="0.3">
      <c r="D847" s="101"/>
      <c r="E847" s="101"/>
      <c r="F847" s="101"/>
      <c r="G847" s="101"/>
      <c r="H847" s="101"/>
      <c r="I847" s="101"/>
    </row>
    <row r="848" spans="4:9" s="51" customFormat="1" x14ac:dyDescent="0.3">
      <c r="D848" s="101"/>
      <c r="E848" s="101"/>
      <c r="F848" s="101"/>
      <c r="G848" s="101"/>
      <c r="H848" s="101"/>
      <c r="I848" s="101"/>
    </row>
    <row r="849" spans="4:9" s="51" customFormat="1" x14ac:dyDescent="0.3">
      <c r="D849" s="101"/>
      <c r="E849" s="101"/>
      <c r="F849" s="101"/>
      <c r="G849" s="101"/>
      <c r="H849" s="101"/>
      <c r="I849" s="101"/>
    </row>
    <row r="850" spans="4:9" s="51" customFormat="1" x14ac:dyDescent="0.3">
      <c r="D850" s="101"/>
      <c r="E850" s="101"/>
      <c r="F850" s="101"/>
      <c r="G850" s="101"/>
      <c r="H850" s="101"/>
      <c r="I850" s="101"/>
    </row>
    <row r="851" spans="4:9" s="51" customFormat="1" x14ac:dyDescent="0.3">
      <c r="D851" s="101"/>
      <c r="E851" s="101"/>
      <c r="F851" s="101"/>
      <c r="G851" s="101"/>
      <c r="H851" s="101"/>
      <c r="I851" s="101"/>
    </row>
    <row r="852" spans="4:9" s="51" customFormat="1" x14ac:dyDescent="0.3">
      <c r="D852" s="101"/>
      <c r="E852" s="101"/>
      <c r="F852" s="101"/>
      <c r="G852" s="101"/>
      <c r="H852" s="101"/>
      <c r="I852" s="101"/>
    </row>
    <row r="853" spans="4:9" s="51" customFormat="1" x14ac:dyDescent="0.3">
      <c r="D853" s="101"/>
      <c r="E853" s="101"/>
      <c r="F853" s="101"/>
      <c r="G853" s="101"/>
      <c r="H853" s="101"/>
      <c r="I853" s="101"/>
    </row>
    <row r="854" spans="4:9" s="51" customFormat="1" x14ac:dyDescent="0.3">
      <c r="D854" s="101"/>
      <c r="E854" s="101"/>
      <c r="F854" s="101"/>
      <c r="G854" s="101"/>
      <c r="H854" s="101"/>
      <c r="I854" s="101"/>
    </row>
    <row r="855" spans="4:9" s="51" customFormat="1" x14ac:dyDescent="0.3">
      <c r="D855" s="101"/>
      <c r="E855" s="101"/>
      <c r="F855" s="101"/>
      <c r="G855" s="101"/>
      <c r="H855" s="101"/>
      <c r="I855" s="101"/>
    </row>
    <row r="856" spans="4:9" s="51" customFormat="1" x14ac:dyDescent="0.3">
      <c r="D856" s="101"/>
      <c r="E856" s="101"/>
      <c r="F856" s="101"/>
      <c r="G856" s="101"/>
      <c r="H856" s="101"/>
      <c r="I856" s="101"/>
    </row>
    <row r="857" spans="4:9" s="51" customFormat="1" x14ac:dyDescent="0.3">
      <c r="D857" s="101"/>
      <c r="E857" s="101"/>
      <c r="F857" s="101"/>
      <c r="G857" s="101"/>
      <c r="H857" s="101"/>
      <c r="I857" s="101"/>
    </row>
    <row r="858" spans="4:9" s="51" customFormat="1" x14ac:dyDescent="0.3">
      <c r="D858" s="101"/>
      <c r="E858" s="101"/>
      <c r="F858" s="101"/>
      <c r="G858" s="101"/>
      <c r="H858" s="101"/>
      <c r="I858" s="101"/>
    </row>
    <row r="859" spans="4:9" s="51" customFormat="1" x14ac:dyDescent="0.3">
      <c r="D859" s="101"/>
      <c r="E859" s="101"/>
      <c r="F859" s="101"/>
      <c r="G859" s="101"/>
      <c r="H859" s="101"/>
      <c r="I859" s="101"/>
    </row>
    <row r="860" spans="4:9" s="51" customFormat="1" x14ac:dyDescent="0.3">
      <c r="D860" s="101"/>
      <c r="E860" s="101"/>
      <c r="F860" s="101"/>
      <c r="G860" s="101"/>
      <c r="H860" s="101"/>
      <c r="I860" s="101"/>
    </row>
    <row r="861" spans="4:9" s="51" customFormat="1" x14ac:dyDescent="0.3">
      <c r="D861" s="101"/>
      <c r="E861" s="101"/>
      <c r="F861" s="101"/>
      <c r="G861" s="101"/>
      <c r="H861" s="101"/>
      <c r="I861" s="101"/>
    </row>
    <row r="862" spans="4:9" s="51" customFormat="1" x14ac:dyDescent="0.3">
      <c r="D862" s="101"/>
      <c r="E862" s="101"/>
      <c r="F862" s="101"/>
      <c r="G862" s="101"/>
      <c r="H862" s="101"/>
      <c r="I862" s="101"/>
    </row>
    <row r="863" spans="4:9" s="51" customFormat="1" x14ac:dyDescent="0.3">
      <c r="D863" s="101"/>
      <c r="E863" s="101"/>
      <c r="F863" s="101"/>
      <c r="G863" s="101"/>
      <c r="H863" s="101"/>
      <c r="I863" s="101"/>
    </row>
    <row r="864" spans="4:9" s="51" customFormat="1" x14ac:dyDescent="0.3">
      <c r="D864" s="101"/>
      <c r="E864" s="101"/>
      <c r="F864" s="101"/>
      <c r="G864" s="101"/>
      <c r="H864" s="101"/>
      <c r="I864" s="101"/>
    </row>
    <row r="865" spans="4:9" s="51" customFormat="1" x14ac:dyDescent="0.3">
      <c r="D865" s="101"/>
      <c r="E865" s="101"/>
      <c r="F865" s="101"/>
      <c r="G865" s="101"/>
      <c r="H865" s="101"/>
      <c r="I865" s="101"/>
    </row>
    <row r="866" spans="4:9" s="51" customFormat="1" x14ac:dyDescent="0.3">
      <c r="D866" s="101"/>
      <c r="E866" s="101"/>
      <c r="F866" s="101"/>
      <c r="G866" s="101"/>
      <c r="H866" s="101"/>
      <c r="I866" s="101"/>
    </row>
    <row r="867" spans="4:9" s="51" customFormat="1" x14ac:dyDescent="0.3">
      <c r="D867" s="101"/>
      <c r="E867" s="101"/>
      <c r="F867" s="101"/>
      <c r="G867" s="101"/>
      <c r="H867" s="101"/>
      <c r="I867" s="101"/>
    </row>
    <row r="868" spans="4:9" s="51" customFormat="1" x14ac:dyDescent="0.3">
      <c r="D868" s="101"/>
      <c r="E868" s="101"/>
      <c r="F868" s="101"/>
      <c r="G868" s="101"/>
      <c r="H868" s="101"/>
      <c r="I868" s="101"/>
    </row>
    <row r="869" spans="4:9" s="51" customFormat="1" x14ac:dyDescent="0.3">
      <c r="D869" s="101"/>
      <c r="E869" s="101"/>
      <c r="F869" s="101"/>
      <c r="G869" s="101"/>
      <c r="H869" s="101"/>
      <c r="I869" s="101"/>
    </row>
    <row r="870" spans="4:9" s="51" customFormat="1" x14ac:dyDescent="0.3">
      <c r="D870" s="101"/>
      <c r="E870" s="101"/>
      <c r="F870" s="101"/>
      <c r="G870" s="101"/>
      <c r="H870" s="101"/>
      <c r="I870" s="101"/>
    </row>
    <row r="871" spans="4:9" s="51" customFormat="1" x14ac:dyDescent="0.3">
      <c r="D871" s="101"/>
      <c r="E871" s="101"/>
      <c r="F871" s="101"/>
      <c r="G871" s="101"/>
      <c r="H871" s="101"/>
      <c r="I871" s="101"/>
    </row>
    <row r="872" spans="4:9" s="51" customFormat="1" x14ac:dyDescent="0.3">
      <c r="D872" s="101"/>
      <c r="E872" s="101"/>
      <c r="F872" s="101"/>
      <c r="G872" s="101"/>
      <c r="H872" s="101"/>
      <c r="I872" s="101"/>
    </row>
    <row r="873" spans="4:9" s="51" customFormat="1" x14ac:dyDescent="0.3">
      <c r="D873" s="101"/>
      <c r="E873" s="101"/>
      <c r="F873" s="101"/>
      <c r="G873" s="101"/>
      <c r="H873" s="101"/>
      <c r="I873" s="101"/>
    </row>
    <row r="874" spans="4:9" s="51" customFormat="1" x14ac:dyDescent="0.3">
      <c r="D874" s="101"/>
      <c r="E874" s="101"/>
      <c r="F874" s="101"/>
      <c r="G874" s="101"/>
      <c r="H874" s="101"/>
      <c r="I874" s="101"/>
    </row>
    <row r="875" spans="4:9" s="51" customFormat="1" x14ac:dyDescent="0.3">
      <c r="D875" s="101"/>
      <c r="E875" s="101"/>
      <c r="F875" s="101"/>
      <c r="G875" s="101"/>
      <c r="H875" s="101"/>
      <c r="I875" s="101"/>
    </row>
    <row r="876" spans="4:9" s="51" customFormat="1" x14ac:dyDescent="0.3">
      <c r="D876" s="101"/>
      <c r="E876" s="101"/>
      <c r="F876" s="101"/>
      <c r="G876" s="101"/>
      <c r="H876" s="101"/>
      <c r="I876" s="101"/>
    </row>
    <row r="877" spans="4:9" s="51" customFormat="1" x14ac:dyDescent="0.3">
      <c r="D877" s="101"/>
      <c r="E877" s="101"/>
      <c r="F877" s="101"/>
      <c r="G877" s="101"/>
      <c r="H877" s="101"/>
      <c r="I877" s="101"/>
    </row>
    <row r="878" spans="4:9" s="51" customFormat="1" x14ac:dyDescent="0.3">
      <c r="D878" s="101"/>
      <c r="E878" s="101"/>
      <c r="F878" s="101"/>
      <c r="G878" s="101"/>
      <c r="H878" s="101"/>
      <c r="I878" s="101"/>
    </row>
    <row r="879" spans="4:9" s="51" customFormat="1" x14ac:dyDescent="0.3">
      <c r="D879" s="101"/>
      <c r="E879" s="101"/>
      <c r="F879" s="101"/>
      <c r="G879" s="101"/>
      <c r="H879" s="101"/>
      <c r="I879" s="101"/>
    </row>
    <row r="880" spans="4:9" s="51" customFormat="1" x14ac:dyDescent="0.3">
      <c r="D880" s="101"/>
      <c r="E880" s="101"/>
      <c r="F880" s="101"/>
      <c r="G880" s="101"/>
      <c r="H880" s="101"/>
      <c r="I880" s="101"/>
    </row>
    <row r="881" spans="4:9" s="51" customFormat="1" x14ac:dyDescent="0.3">
      <c r="D881" s="101"/>
      <c r="E881" s="101"/>
      <c r="F881" s="101"/>
      <c r="G881" s="101"/>
      <c r="H881" s="101"/>
      <c r="I881" s="101"/>
    </row>
    <row r="882" spans="4:9" s="51" customFormat="1" x14ac:dyDescent="0.3">
      <c r="D882" s="101"/>
      <c r="E882" s="101"/>
      <c r="F882" s="101"/>
      <c r="G882" s="101"/>
      <c r="H882" s="101"/>
      <c r="I882" s="101"/>
    </row>
    <row r="883" spans="4:9" s="51" customFormat="1" x14ac:dyDescent="0.3">
      <c r="D883" s="101"/>
      <c r="E883" s="101"/>
      <c r="F883" s="101"/>
      <c r="G883" s="101"/>
      <c r="H883" s="101"/>
      <c r="I883" s="101"/>
    </row>
    <row r="884" spans="4:9" s="51" customFormat="1" x14ac:dyDescent="0.3">
      <c r="D884" s="101"/>
      <c r="E884" s="101"/>
      <c r="F884" s="101"/>
      <c r="G884" s="101"/>
      <c r="H884" s="101"/>
      <c r="I884" s="101"/>
    </row>
    <row r="885" spans="4:9" s="51" customFormat="1" x14ac:dyDescent="0.3">
      <c r="D885" s="101"/>
      <c r="E885" s="101"/>
      <c r="F885" s="101"/>
      <c r="G885" s="101"/>
      <c r="H885" s="101"/>
      <c r="I885" s="101"/>
    </row>
  </sheetData>
  <sheetProtection sheet="1" objects="1" scenarios="1"/>
  <mergeCells count="1">
    <mergeCell ref="C3:I3"/>
  </mergeCells>
  <pageMargins left="0.7" right="0.7" top="0.75" bottom="0.75" header="0.3" footer="0.3"/>
  <ignoredErrors>
    <ignoredError sqref="G6:G21"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53B4A-EA76-4FAB-9F05-C817AED3EA45}">
  <sheetPr codeName="Sheet2"/>
  <dimension ref="B1:U295"/>
  <sheetViews>
    <sheetView zoomScaleNormal="100" workbookViewId="0">
      <selection activeCell="C3" sqref="C3:F3"/>
    </sheetView>
  </sheetViews>
  <sheetFormatPr baseColWidth="10" defaultColWidth="8.81640625" defaultRowHeight="14" x14ac:dyDescent="0.3"/>
  <cols>
    <col min="1" max="1" width="8.81640625" style="2"/>
    <col min="2" max="2" width="2.453125" style="2" customWidth="1"/>
    <col min="3" max="3" width="58.1796875" style="3" bestFit="1" customWidth="1"/>
    <col min="4" max="4" width="11" style="3" bestFit="1" customWidth="1"/>
    <col min="5" max="5" width="12.1796875" style="3" bestFit="1" customWidth="1"/>
    <col min="6" max="6" width="13.81640625" style="3" bestFit="1" customWidth="1"/>
    <col min="7" max="9" width="2.453125" style="2" customWidth="1"/>
    <col min="10" max="10" width="69.1796875" style="2" bestFit="1" customWidth="1"/>
    <col min="11" max="11" width="11" style="2" customWidth="1"/>
    <col min="12" max="12" width="11.6328125" style="2" customWidth="1"/>
    <col min="13" max="13" width="11.6328125" style="2" bestFit="1" customWidth="1"/>
    <col min="14" max="16" width="2.453125" style="2" customWidth="1"/>
    <col min="17" max="17" width="64.1796875" style="2" bestFit="1" customWidth="1"/>
    <col min="18" max="18" width="16.6328125" style="2" bestFit="1" customWidth="1"/>
    <col min="19" max="20" width="13.36328125" style="2" customWidth="1"/>
    <col min="21" max="22" width="2.453125" style="2" customWidth="1"/>
    <col min="23" max="16384" width="8.81640625" style="2"/>
  </cols>
  <sheetData>
    <row r="1" spans="2:21" ht="14.5" thickBot="1" x14ac:dyDescent="0.35">
      <c r="D1" s="2"/>
      <c r="E1" s="2"/>
      <c r="F1" s="2"/>
    </row>
    <row r="2" spans="2:21" ht="14.5" thickBot="1" x14ac:dyDescent="0.35">
      <c r="B2" s="4"/>
      <c r="C2" s="5"/>
      <c r="D2" s="6"/>
      <c r="E2" s="6"/>
      <c r="F2" s="6"/>
      <c r="G2" s="7"/>
      <c r="I2" s="4"/>
      <c r="J2" s="5"/>
      <c r="K2" s="161"/>
      <c r="L2" s="161"/>
      <c r="M2" s="161"/>
      <c r="N2" s="7"/>
      <c r="P2" s="4"/>
      <c r="Q2" s="5"/>
      <c r="R2" s="161"/>
      <c r="S2" s="6"/>
      <c r="T2" s="6"/>
      <c r="U2" s="7"/>
    </row>
    <row r="3" spans="2:21" ht="25.5" thickBot="1" x14ac:dyDescent="0.55000000000000004">
      <c r="B3" s="11"/>
      <c r="C3" s="192" t="s">
        <v>48</v>
      </c>
      <c r="D3" s="193"/>
      <c r="E3" s="193"/>
      <c r="F3" s="194"/>
      <c r="G3" s="12"/>
      <c r="I3" s="11"/>
      <c r="J3" s="192" t="s">
        <v>60</v>
      </c>
      <c r="K3" s="193"/>
      <c r="L3" s="193"/>
      <c r="M3" s="194"/>
      <c r="N3" s="12"/>
      <c r="P3" s="11"/>
      <c r="Q3" s="192" t="s">
        <v>61</v>
      </c>
      <c r="R3" s="193"/>
      <c r="S3" s="193"/>
      <c r="T3" s="194"/>
      <c r="U3" s="12"/>
    </row>
    <row r="4" spans="2:21" x14ac:dyDescent="0.3">
      <c r="B4" s="11"/>
      <c r="C4" s="32"/>
      <c r="D4" s="16"/>
      <c r="E4" s="16"/>
      <c r="F4" s="16"/>
      <c r="G4" s="12"/>
      <c r="I4" s="11"/>
      <c r="J4" s="32"/>
      <c r="K4" s="32"/>
      <c r="L4" s="32"/>
      <c r="M4" s="32"/>
      <c r="N4" s="12"/>
      <c r="P4" s="11"/>
      <c r="Q4" s="32"/>
      <c r="R4" s="32"/>
      <c r="S4" s="32"/>
      <c r="T4" s="32"/>
      <c r="U4" s="12"/>
    </row>
    <row r="5" spans="2:21" x14ac:dyDescent="0.3">
      <c r="B5" s="11"/>
      <c r="C5" s="119" t="s">
        <v>48</v>
      </c>
      <c r="D5" s="18" t="s">
        <v>27</v>
      </c>
      <c r="E5" s="18" t="s">
        <v>28</v>
      </c>
      <c r="F5" s="18" t="s">
        <v>29</v>
      </c>
      <c r="G5" s="12"/>
      <c r="I5" s="11"/>
      <c r="J5" s="119" t="s">
        <v>146</v>
      </c>
      <c r="K5" s="18" t="s">
        <v>27</v>
      </c>
      <c r="L5" s="18" t="s">
        <v>28</v>
      </c>
      <c r="M5" s="18" t="s">
        <v>29</v>
      </c>
      <c r="N5" s="12"/>
      <c r="P5" s="11"/>
      <c r="Q5" s="119" t="s">
        <v>149</v>
      </c>
      <c r="R5" s="18"/>
      <c r="S5" s="18" t="s">
        <v>28</v>
      </c>
      <c r="T5" s="18" t="s">
        <v>29</v>
      </c>
      <c r="U5" s="12"/>
    </row>
    <row r="6" spans="2:21" ht="16.5" x14ac:dyDescent="0.3">
      <c r="B6" s="11"/>
      <c r="C6" s="32" t="str">
        <f>_xlfn.CONCAT("Área de ",Entradas!D$5," (ha)")</f>
        <v>Área de Cobertura 1 (ha)</v>
      </c>
      <c r="D6" s="120">
        <v>250</v>
      </c>
      <c r="E6" s="120">
        <v>250</v>
      </c>
      <c r="F6" s="120">
        <v>250</v>
      </c>
      <c r="G6" s="12"/>
      <c r="I6" s="11"/>
      <c r="J6" s="32" t="s">
        <v>51</v>
      </c>
      <c r="K6" s="27">
        <f>SUM(Observaciones!$F$371:$F$735)</f>
        <v>785.99999999999989</v>
      </c>
      <c r="L6" s="27">
        <f>SUM(Observaciones!$F$371:$F$735)</f>
        <v>785.99999999999989</v>
      </c>
      <c r="M6" s="27">
        <f>SUM(Observaciones!$F$371:$F$735)</f>
        <v>785.99999999999989</v>
      </c>
      <c r="N6" s="12"/>
      <c r="P6" s="11"/>
      <c r="Q6" s="15" t="s">
        <v>226</v>
      </c>
      <c r="R6" s="147"/>
      <c r="S6" s="21">
        <f>IF(Entradas!E16&gt;0,E21*Entradas!E22,0)</f>
        <v>225</v>
      </c>
      <c r="T6" s="21">
        <f>IF(Entradas!F16&gt;0,F21*Entradas!F22,0)</f>
        <v>187.5</v>
      </c>
      <c r="U6" s="12"/>
    </row>
    <row r="7" spans="2:21" x14ac:dyDescent="0.3">
      <c r="B7" s="11"/>
      <c r="C7" s="32" t="str">
        <f>_xlfn.CONCAT("Área de ",Entradas!E$5," (ha)")</f>
        <v>Área de Cobertura 2 (ha)</v>
      </c>
      <c r="D7" s="120">
        <v>0</v>
      </c>
      <c r="E7" s="120">
        <v>0</v>
      </c>
      <c r="F7" s="120">
        <v>0</v>
      </c>
      <c r="G7" s="12"/>
      <c r="I7" s="11"/>
      <c r="J7" s="32" t="s">
        <v>56</v>
      </c>
      <c r="K7" s="28">
        <f>SUM(Cálculos!E$372:E$736)</f>
        <v>413.47696104125305</v>
      </c>
      <c r="L7" s="28">
        <f>SUM(Cálculos!AE$372:AE$736)</f>
        <v>475.36066430960238</v>
      </c>
      <c r="M7" s="28">
        <f>SUM(Cálculos!BK$372:BK$736)</f>
        <v>475.36066430960238</v>
      </c>
      <c r="N7" s="12"/>
      <c r="P7" s="11"/>
      <c r="Q7" s="15" t="s">
        <v>118</v>
      </c>
      <c r="R7" s="147"/>
      <c r="S7" s="31">
        <f>(Entradas!E$16/100*Entradas!E$22)*Entradas!E$27</f>
        <v>900</v>
      </c>
      <c r="T7" s="31">
        <f>(Entradas!F$16/100*Entradas!F$22)*Entradas!F$27</f>
        <v>750</v>
      </c>
      <c r="U7" s="12"/>
    </row>
    <row r="8" spans="2:21" x14ac:dyDescent="0.3">
      <c r="B8" s="11"/>
      <c r="C8" s="32" t="str">
        <f>_xlfn.CONCAT("Área de ",Entradas!F$5," (ha)")</f>
        <v>Área de Cobertura 3 (ha)</v>
      </c>
      <c r="D8" s="120">
        <v>0</v>
      </c>
      <c r="E8" s="120">
        <v>0</v>
      </c>
      <c r="F8" s="120">
        <v>0</v>
      </c>
      <c r="G8" s="12"/>
      <c r="I8" s="11"/>
      <c r="J8" s="32" t="s">
        <v>54</v>
      </c>
      <c r="K8" s="27">
        <f>SUM(Cálculos!F$372:F$736)</f>
        <v>81.393493120701066</v>
      </c>
      <c r="L8" s="27">
        <f>SUM(Cálculos!AF$372:AF$736)</f>
        <v>28.278737616793933</v>
      </c>
      <c r="M8" s="27">
        <f>SUM(Cálculos!BL$372:BL$736)</f>
        <v>12.158038523658977</v>
      </c>
      <c r="N8" s="12"/>
      <c r="P8" s="11"/>
      <c r="Q8" s="15" t="s">
        <v>115</v>
      </c>
      <c r="R8" s="147"/>
      <c r="S8" s="30">
        <f>S6*Entradas!E$28</f>
        <v>1350</v>
      </c>
      <c r="T8" s="30">
        <f>T6*Entradas!F$28</f>
        <v>1125</v>
      </c>
      <c r="U8" s="12"/>
    </row>
    <row r="9" spans="2:21" x14ac:dyDescent="0.3">
      <c r="B9" s="11"/>
      <c r="C9" s="32" t="s">
        <v>108</v>
      </c>
      <c r="D9" s="107">
        <f>SUM(D6:D8)</f>
        <v>250</v>
      </c>
      <c r="E9" s="107">
        <f t="shared" ref="E9:F9" si="0">SUM(E6:E8)</f>
        <v>250</v>
      </c>
      <c r="F9" s="107">
        <f t="shared" si="0"/>
        <v>250</v>
      </c>
      <c r="G9" s="12"/>
      <c r="I9" s="11"/>
      <c r="J9" s="32" t="s">
        <v>55</v>
      </c>
      <c r="K9" s="28">
        <f>SUM(Cálculos!G$372:G$736)</f>
        <v>156.08759488972916</v>
      </c>
      <c r="L9" s="28">
        <f>SUM(Cálculos!AN$372:BX$736)</f>
        <v>316487.34057466191</v>
      </c>
      <c r="M9" s="28">
        <f>SUM(Cálculos!BT$372:BT$736)</f>
        <v>274.17054469143096</v>
      </c>
      <c r="N9" s="12"/>
      <c r="P9" s="11"/>
      <c r="Q9" s="15" t="s">
        <v>116</v>
      </c>
      <c r="R9" s="147"/>
      <c r="S9" s="31">
        <f>IF(Entradas!E16&gt;0,Entradas!E$29*Entradas!E$22*E$22,0)</f>
        <v>0</v>
      </c>
      <c r="T9" s="31">
        <f>IF(Entradas!F16&gt;0,Entradas!F$29*Entradas!F$22*F$22,0)</f>
        <v>4500</v>
      </c>
      <c r="U9" s="12"/>
    </row>
    <row r="10" spans="2:21" x14ac:dyDescent="0.3">
      <c r="B10" s="11"/>
      <c r="C10" s="123" t="s">
        <v>117</v>
      </c>
      <c r="D10" s="32"/>
      <c r="E10" s="23" t="str">
        <f>IF(D9=E9,"SI","NO")</f>
        <v>SI</v>
      </c>
      <c r="F10" s="23" t="str">
        <f>IF(D9=F9,"SI","NO")</f>
        <v>SI</v>
      </c>
      <c r="G10" s="12"/>
      <c r="I10" s="11"/>
      <c r="J10" s="32" t="s">
        <v>52</v>
      </c>
      <c r="K10" s="27">
        <f>SUM(Cálculos!L$372:L$736)</f>
        <v>372.35973577942013</v>
      </c>
      <c r="L10" s="27">
        <f>SUM(Cálculos!AR$372:AR$736)</f>
        <v>327.81447161299263</v>
      </c>
      <c r="M10" s="27">
        <f>SUM(Cálculos!BX$372:BX$736)</f>
        <v>325.48868862817386</v>
      </c>
      <c r="N10" s="12"/>
      <c r="P10" s="11"/>
      <c r="Q10" s="15" t="s">
        <v>112</v>
      </c>
      <c r="R10" s="147"/>
      <c r="S10" s="30">
        <f>(MAX(0,E$6-$D$6)*Entradas!$D13+MAX(0,E$7-$D$7)*Entradas!$E13+MAX(0,E$8-$D$8)*Entradas!$F13)</f>
        <v>0</v>
      </c>
      <c r="T10" s="30">
        <f>(MAX(0,F$6-$D$6)*Entradas!$D13+MAX(0,F$7-$D$7)*Entradas!$E13+MAX(0,F$8-$D$8)*Entradas!$F13)</f>
        <v>0</v>
      </c>
      <c r="U10" s="12"/>
    </row>
    <row r="11" spans="2:21" x14ac:dyDescent="0.3">
      <c r="B11" s="11"/>
      <c r="C11" s="15"/>
      <c r="D11" s="16"/>
      <c r="E11" s="16"/>
      <c r="F11" s="16"/>
      <c r="G11" s="12"/>
      <c r="I11" s="11"/>
      <c r="J11" s="32" t="s">
        <v>53</v>
      </c>
      <c r="K11" s="28">
        <f>SUM(Cálculos!K$372:K$736)</f>
        <v>155.924291710402</v>
      </c>
      <c r="L11" s="28">
        <f>SUM(Cálculos!AQ$372:AQ$736)</f>
        <v>202.59819939469949</v>
      </c>
      <c r="M11" s="28">
        <f>SUM(Cálculos!BW$372:BW$736)</f>
        <v>258.08560395155882</v>
      </c>
      <c r="N11" s="12"/>
      <c r="P11" s="11"/>
      <c r="Q11" s="32" t="s">
        <v>275</v>
      </c>
      <c r="R11" s="32"/>
      <c r="S11" s="164">
        <v>0</v>
      </c>
      <c r="T11" s="164">
        <v>0</v>
      </c>
      <c r="U11" s="12"/>
    </row>
    <row r="12" spans="2:21" x14ac:dyDescent="0.3">
      <c r="B12" s="11"/>
      <c r="C12" s="119" t="s">
        <v>109</v>
      </c>
      <c r="D12" s="18" t="s">
        <v>27</v>
      </c>
      <c r="E12" s="18" t="s">
        <v>28</v>
      </c>
      <c r="F12" s="18" t="s">
        <v>29</v>
      </c>
      <c r="G12" s="12"/>
      <c r="I12" s="11"/>
      <c r="J12" s="32" t="s">
        <v>147</v>
      </c>
      <c r="K12" s="27">
        <f>D9*SUM(Cálculos!N$372:N$736)</f>
        <v>662.48433642379905</v>
      </c>
      <c r="L12" s="27">
        <f>E9*SUM(Cálculos!AT$372:AT$736)</f>
        <v>300.75558606438034</v>
      </c>
      <c r="M12" s="27">
        <f>F9*SUM(Cálculos!BZ$372:BZ$736)</f>
        <v>149.55502386443459</v>
      </c>
      <c r="N12" s="12"/>
      <c r="P12" s="11"/>
      <c r="Q12" s="32" t="s">
        <v>114</v>
      </c>
      <c r="R12" s="32"/>
      <c r="S12" s="165">
        <f>SUM(S7:S11)</f>
        <v>2250</v>
      </c>
      <c r="T12" s="165">
        <f>SUM(T7:T11)</f>
        <v>6375</v>
      </c>
      <c r="U12" s="12"/>
    </row>
    <row r="13" spans="2:21" ht="16.5" x14ac:dyDescent="0.3">
      <c r="B13" s="11"/>
      <c r="C13" s="32" t="s">
        <v>123</v>
      </c>
      <c r="D13" s="106">
        <f>(D$6*Entradas!$D6+D$7*Entradas!$E6+D$8*Entradas!$F6)/D$9</f>
        <v>80</v>
      </c>
      <c r="E13" s="106">
        <f>(E$6*Entradas!$D6+E$7*Entradas!$E6+E$8*Entradas!$F6)/E$9</f>
        <v>80</v>
      </c>
      <c r="F13" s="106">
        <f>(F$6*Entradas!$D6+F$7*Entradas!$E6+F$8*Entradas!$F6)/F$9</f>
        <v>80</v>
      </c>
      <c r="G13" s="12"/>
      <c r="I13" s="11"/>
      <c r="J13" s="32" t="s">
        <v>148</v>
      </c>
      <c r="K13" s="28">
        <f>AVERAGE(Cálculos!O$372:O$736)</f>
        <v>141.77479498785192</v>
      </c>
      <c r="L13" s="28">
        <f>AVERAGE(Cálculos!AU$372:AU$736)</f>
        <v>59.009466675404788</v>
      </c>
      <c r="M13" s="28">
        <f>AVERAGE(Cálculos!CA$372:CA$736)</f>
        <v>31.187393560591048</v>
      </c>
      <c r="N13" s="12"/>
      <c r="P13" s="11"/>
      <c r="Q13" s="32"/>
      <c r="R13" s="32"/>
      <c r="S13" s="32"/>
      <c r="T13" s="32"/>
      <c r="U13" s="12"/>
    </row>
    <row r="14" spans="2:21" ht="16.5" x14ac:dyDescent="0.3">
      <c r="B14" s="11"/>
      <c r="C14" s="32" t="s">
        <v>257</v>
      </c>
      <c r="D14" s="107">
        <f>(D$6*Entradas!$D7+D$7*Entradas!$E7+D$8*Entradas!$F7)/D$9</f>
        <v>1</v>
      </c>
      <c r="E14" s="107">
        <f>(E$6*Entradas!$D7+E$7*Entradas!$E7+E$8*Entradas!$F7)/E$9</f>
        <v>1</v>
      </c>
      <c r="F14" s="107">
        <f>(F$6*Entradas!$D7+F$7*Entradas!$E7+F$8*Entradas!$F7)/F$9</f>
        <v>1</v>
      </c>
      <c r="G14" s="12"/>
      <c r="I14" s="11"/>
      <c r="J14" s="32"/>
      <c r="K14" s="32"/>
      <c r="L14" s="32"/>
      <c r="M14" s="32"/>
      <c r="N14" s="12"/>
      <c r="P14" s="11"/>
      <c r="Q14" s="32"/>
      <c r="R14" s="32"/>
      <c r="S14" s="32"/>
      <c r="T14" s="32"/>
      <c r="U14" s="12"/>
    </row>
    <row r="15" spans="2:21" x14ac:dyDescent="0.3">
      <c r="B15" s="11"/>
      <c r="C15" s="32" t="s">
        <v>124</v>
      </c>
      <c r="D15" s="106">
        <f>(D$6*Entradas!$D8+D$7*Entradas!$E8+D$8*Entradas!$F8)/D$9</f>
        <v>0.1</v>
      </c>
      <c r="E15" s="106">
        <f>(E$6*Entradas!$D8+E$7*Entradas!$E8+E$8*Entradas!$F8)/E$9</f>
        <v>0.1</v>
      </c>
      <c r="F15" s="106">
        <f>(F$6*Entradas!$D8+F$7*Entradas!$E8+F$8*Entradas!$F8)/F$9</f>
        <v>0.1</v>
      </c>
      <c r="G15" s="12"/>
      <c r="I15" s="11"/>
      <c r="J15" s="119" t="s">
        <v>276</v>
      </c>
      <c r="K15" s="18" t="s">
        <v>27</v>
      </c>
      <c r="L15" s="18" t="s">
        <v>28</v>
      </c>
      <c r="M15" s="18" t="s">
        <v>29</v>
      </c>
      <c r="N15" s="12"/>
      <c r="P15" s="11"/>
      <c r="Q15" s="32"/>
      <c r="R15" s="32"/>
      <c r="S15" s="32"/>
      <c r="T15" s="32"/>
      <c r="U15" s="12"/>
    </row>
    <row r="16" spans="2:21" x14ac:dyDescent="0.3">
      <c r="B16" s="11"/>
      <c r="C16" s="32" t="s">
        <v>125</v>
      </c>
      <c r="D16" s="107">
        <f>(D$6*Entradas!$D9+D$7*Entradas!$E9+D$8*Entradas!$F9)/D$9</f>
        <v>0.17</v>
      </c>
      <c r="E16" s="107">
        <f>(E$6*Entradas!$D9+E$7*Entradas!$E9+E$8*Entradas!$F9)/E$9</f>
        <v>0.17</v>
      </c>
      <c r="F16" s="107">
        <f>(F$6*Entradas!$D9+F$7*Entradas!$E9+F$8*Entradas!$F9)/F$9</f>
        <v>0.17</v>
      </c>
      <c r="G16" s="12"/>
      <c r="I16" s="11"/>
      <c r="J16" s="32" t="s">
        <v>277</v>
      </c>
      <c r="K16" s="162">
        <f>COUNTIF(Cálculos!L$372:L$736,"&gt;"&amp;Entradas!$D$55)</f>
        <v>16</v>
      </c>
      <c r="L16" s="162">
        <f>COUNTIF(Cálculos!AR$372:AR$736,"&gt;"&amp;Entradas!$D$55)</f>
        <v>10</v>
      </c>
      <c r="M16" s="162">
        <f>COUNTIF(Cálculos!BX$372:BX$736,"&gt;"&amp;Entradas!$D$55)</f>
        <v>3</v>
      </c>
      <c r="N16" s="12"/>
      <c r="P16" s="11"/>
      <c r="Q16" s="32"/>
      <c r="R16" s="32"/>
      <c r="S16" s="32"/>
      <c r="T16" s="32"/>
      <c r="U16" s="12"/>
    </row>
    <row r="17" spans="2:21" ht="16" x14ac:dyDescent="0.4">
      <c r="B17" s="11"/>
      <c r="C17" s="32" t="s">
        <v>274</v>
      </c>
      <c r="D17" s="106">
        <f>(D$6*Entradas!$D10+D$7*Entradas!$E10+D$8*Entradas!$F10)/D$9</f>
        <v>1</v>
      </c>
      <c r="E17" s="106">
        <f>(E$6*Entradas!$D10+E$7*Entradas!$E10+E$8*Entradas!$F10)/E$9</f>
        <v>1</v>
      </c>
      <c r="F17" s="106">
        <f>(F$6*Entradas!$D10+F$7*Entradas!$E10+F$8*Entradas!$F10)/F$9</f>
        <v>1</v>
      </c>
      <c r="G17" s="12"/>
      <c r="I17" s="11"/>
      <c r="J17" s="32" t="s">
        <v>278</v>
      </c>
      <c r="K17" s="163">
        <f>SUMIF(Cálculos!L$372:L$736,"&gt;"&amp;Entradas!$D$55)-K16*Entradas!$D$55</f>
        <v>39.893119517329538</v>
      </c>
      <c r="L17" s="163">
        <f>SUMIF(Cálculos!AR$372:AR$736,"&gt;"&amp;Entradas!$D$55)-L16*Entradas!$D$55</f>
        <v>21.141635178040758</v>
      </c>
      <c r="M17" s="163">
        <f>SUMIF(Cálculos!BX$372:BX$736,"&gt;"&amp;Entradas!$D$55)-M16*Entradas!$D$55</f>
        <v>8.9217684486959641</v>
      </c>
      <c r="N17" s="12"/>
      <c r="P17" s="11"/>
      <c r="Q17" s="32"/>
      <c r="R17" s="32"/>
      <c r="S17" s="32"/>
      <c r="T17" s="32"/>
      <c r="U17" s="12"/>
    </row>
    <row r="18" spans="2:21" x14ac:dyDescent="0.3">
      <c r="B18" s="11"/>
      <c r="C18" s="15"/>
      <c r="D18" s="16"/>
      <c r="E18" s="16"/>
      <c r="F18" s="16"/>
      <c r="G18" s="12"/>
      <c r="I18" s="11"/>
      <c r="J18" s="32" t="s">
        <v>279</v>
      </c>
      <c r="K18" s="162">
        <f>MAX(Cálculos!L$372:L$736)</f>
        <v>12.04311461885187</v>
      </c>
      <c r="L18" s="162">
        <f>MAX(Cálculos!AR$372:AR$736)</f>
        <v>10.731280847179455</v>
      </c>
      <c r="M18" s="162">
        <f>MAX(Cálculos!BX$372:BX$736)</f>
        <v>8.8030058530231443</v>
      </c>
      <c r="N18" s="12"/>
      <c r="P18" s="11"/>
      <c r="Q18" s="32"/>
      <c r="R18" s="32"/>
      <c r="S18" s="32"/>
      <c r="T18" s="32"/>
      <c r="U18" s="12"/>
    </row>
    <row r="19" spans="2:21" x14ac:dyDescent="0.3">
      <c r="B19" s="11"/>
      <c r="C19" s="17" t="s">
        <v>98</v>
      </c>
      <c r="D19" s="58"/>
      <c r="E19" s="17" t="s">
        <v>84</v>
      </c>
      <c r="F19" s="17" t="s">
        <v>85</v>
      </c>
      <c r="G19" s="12"/>
      <c r="I19" s="11"/>
      <c r="J19" s="32" t="s">
        <v>280</v>
      </c>
      <c r="K19" s="163">
        <f>COUNTIF(Cálculos!L$372:L$736,"&lt;"&amp;Entradas!$D$56)</f>
        <v>52</v>
      </c>
      <c r="L19" s="163">
        <f>COUNTIF(Cálculos!AR$372:AR$736,"&lt;"&amp;Entradas!$D$56)</f>
        <v>29</v>
      </c>
      <c r="M19" s="163">
        <f>COUNTIF(Cálculos!BX$372:BX$736,"&lt;"&amp;Entradas!$D$56)</f>
        <v>17</v>
      </c>
      <c r="N19" s="12"/>
      <c r="P19" s="11"/>
      <c r="Q19" s="32"/>
      <c r="R19" s="32"/>
      <c r="S19" s="32"/>
      <c r="T19" s="32"/>
      <c r="U19" s="12"/>
    </row>
    <row r="20" spans="2:21" x14ac:dyDescent="0.3">
      <c r="B20" s="11"/>
      <c r="C20" s="15" t="s">
        <v>137</v>
      </c>
      <c r="D20" s="15"/>
      <c r="E20" s="117">
        <f>(Entradas!E$16-Entradas!E$17)/2/Entradas!E$18</f>
        <v>0.16666666666666666</v>
      </c>
      <c r="F20" s="117">
        <f>(Entradas!F$16-Entradas!F$17)/2/Entradas!F$18</f>
        <v>0</v>
      </c>
      <c r="G20" s="12"/>
      <c r="I20" s="11"/>
      <c r="J20" s="32" t="s">
        <v>281</v>
      </c>
      <c r="K20" s="162">
        <f>SUMIF(Cálculos!L$372:L$736,"&lt;"&amp;Entradas!$D$56)+COUNTIF(Cálculos!L$372:L$736,"&gt;="&amp;Entradas!$D$56)*Entradas!$D$56</f>
        <v>75.823735368244485</v>
      </c>
      <c r="L20" s="162">
        <f>SUMIF(Cálculos!AR$372:AR$736,"&lt;"&amp;Entradas!$D$56)+COUNTIF(Cálculos!AR$372:AR$736,"&gt;="&amp;Entradas!$D$56)*Entradas!$D$56</f>
        <v>77.409896694985875</v>
      </c>
      <c r="M20" s="162">
        <f>SUMIF(Cálculos!BX$372:BX$736,"&lt;"&amp;Entradas!$D$56)+COUNTIF(Cálculos!BX$372:BX$736,"&gt;="&amp;Entradas!$D$56)*Entradas!$D$56</f>
        <v>78.199003430931484</v>
      </c>
      <c r="N20" s="12"/>
      <c r="P20" s="11"/>
      <c r="Q20" s="32"/>
      <c r="R20" s="32"/>
      <c r="S20" s="32"/>
      <c r="T20" s="32"/>
      <c r="U20" s="12"/>
    </row>
    <row r="21" spans="2:21" ht="16" x14ac:dyDescent="0.4">
      <c r="B21" s="11"/>
      <c r="C21" s="15" t="s">
        <v>232</v>
      </c>
      <c r="D21" s="15"/>
      <c r="E21" s="118">
        <f>(Entradas!E$17+E20*Entradas!E$18)/100*Entradas!E$18/100</f>
        <v>7.4999999999999997E-2</v>
      </c>
      <c r="F21" s="118">
        <f>(Entradas!F$17+F20*Entradas!F$18)/100*Entradas!F$18/100</f>
        <v>6.25E-2</v>
      </c>
      <c r="G21" s="12"/>
      <c r="I21" s="11"/>
      <c r="J21" s="32" t="s">
        <v>282</v>
      </c>
      <c r="K21" s="163">
        <f>MIN(Cálculos!L$372:L$736)</f>
        <v>8.1191202908089774E-2</v>
      </c>
      <c r="L21" s="163">
        <f>MIN(Cálculos!AR$372:AR$736)</f>
        <v>0.13528850464854369</v>
      </c>
      <c r="M21" s="163">
        <f>MIN(Cálculos!BX$372:BX$736)</f>
        <v>0.17797783352373797</v>
      </c>
      <c r="N21" s="12"/>
      <c r="P21" s="11"/>
      <c r="Q21" s="32"/>
      <c r="R21" s="32"/>
      <c r="S21" s="32"/>
      <c r="T21" s="32"/>
      <c r="U21" s="12"/>
    </row>
    <row r="22" spans="2:21" ht="16" x14ac:dyDescent="0.4">
      <c r="B22" s="11"/>
      <c r="C22" s="15" t="s">
        <v>253</v>
      </c>
      <c r="D22" s="15"/>
      <c r="E22" s="117">
        <f>Entradas!E$17/100+2*Entradas!E$18/100*SQRT(1+E20^2)</f>
        <v>0.80827625302982198</v>
      </c>
      <c r="F22" s="117">
        <f>Entradas!F$17/100+2*Entradas!F$18/100*SQRT(1+F20^2)</f>
        <v>0.75</v>
      </c>
      <c r="G22" s="12"/>
      <c r="I22" s="11"/>
      <c r="J22" s="32" t="s">
        <v>283</v>
      </c>
      <c r="K22" s="162">
        <f>COUNTIF(Cálculos!N$372:N$736,"&gt;"&amp;Entradas!$D$57)</f>
        <v>27</v>
      </c>
      <c r="L22" s="162">
        <f>COUNTIF(Cálculos!AT$372:AT$736,"&gt;"&amp;Entradas!$D$57)</f>
        <v>12</v>
      </c>
      <c r="M22" s="162">
        <f>COUNTIF(Cálculos!BZ$372:BZ$736,"&gt;"&amp;Entradas!$D$57)</f>
        <v>4</v>
      </c>
      <c r="N22" s="12"/>
      <c r="P22" s="11"/>
      <c r="Q22" s="32"/>
      <c r="R22" s="32"/>
      <c r="S22" s="32"/>
      <c r="T22" s="32"/>
      <c r="U22" s="12"/>
    </row>
    <row r="23" spans="2:21" ht="16" x14ac:dyDescent="0.4">
      <c r="B23" s="11"/>
      <c r="C23" s="15" t="s">
        <v>138</v>
      </c>
      <c r="D23" s="15"/>
      <c r="E23" s="118">
        <f>E21/E22</f>
        <v>9.2790057506777712E-2</v>
      </c>
      <c r="F23" s="118">
        <f>F21/F22</f>
        <v>8.3333333333333329E-2</v>
      </c>
      <c r="G23" s="12"/>
      <c r="I23" s="11"/>
      <c r="J23" s="32" t="s">
        <v>284</v>
      </c>
      <c r="K23" s="163">
        <f>D9*SUMIF(Cálculos!N$372:N$736,"&gt;"&amp;Entradas!$D$57)-K22*Entradas!$D$57</f>
        <v>647.95220410983143</v>
      </c>
      <c r="L23" s="163">
        <f>E9*SUMIF(Cálculos!AT$372:AT$736,"&gt;"&amp;Entradas!$D$57)-L22*Entradas!$D$57</f>
        <v>294.08940385903134</v>
      </c>
      <c r="M23" s="163">
        <f>F9*SUMIF(Cálculos!BZ$372:BZ$736,"&gt;"&amp;Entradas!$D$57)-M22*Entradas!$D$57</f>
        <v>143.99655904096818</v>
      </c>
      <c r="N23" s="12"/>
      <c r="P23" s="11"/>
      <c r="Q23" s="32"/>
      <c r="R23" s="32"/>
      <c r="S23" s="32"/>
      <c r="T23" s="32"/>
      <c r="U23" s="12"/>
    </row>
    <row r="24" spans="2:21" ht="16" x14ac:dyDescent="0.4">
      <c r="B24" s="11"/>
      <c r="C24" s="15" t="s">
        <v>231</v>
      </c>
      <c r="D24" s="15"/>
      <c r="E24" s="21">
        <f>(Entradas!E$20-Entradas!E$21)/Entradas!E$22</f>
        <v>1.6666666666666666E-2</v>
      </c>
      <c r="F24" s="21">
        <f>(Entradas!F$20-Entradas!F$21)/Entradas!F$22</f>
        <v>1.6666666666666666E-2</v>
      </c>
      <c r="G24" s="12"/>
      <c r="I24" s="11"/>
      <c r="J24" s="32" t="s">
        <v>285</v>
      </c>
      <c r="K24" s="162">
        <f>D9*MAX(Cálculos!N$372:N$736)</f>
        <v>150.40637207325568</v>
      </c>
      <c r="L24" s="162">
        <f>E9*MAX(Cálculos!AT$372:AT$736)</f>
        <v>117.05975771315811</v>
      </c>
      <c r="M24" s="162">
        <f>F9*MAX(Cálculos!BZ$372:BZ$736)</f>
        <v>91.156769663443768</v>
      </c>
      <c r="N24" s="12"/>
      <c r="P24" s="11"/>
      <c r="Q24" s="32"/>
      <c r="R24" s="32"/>
      <c r="S24" s="32"/>
      <c r="T24" s="32"/>
      <c r="U24" s="12"/>
    </row>
    <row r="25" spans="2:21" ht="16.5" x14ac:dyDescent="0.3">
      <c r="B25" s="11"/>
      <c r="C25" s="15" t="s">
        <v>233</v>
      </c>
      <c r="D25" s="15"/>
      <c r="E25" s="20">
        <f>(23+1/Entradas!E$19+0.00155/Escenarios!E$24)/(1+(23+0.00155/Escenarios!E$24)*Entradas!E$19/SQRT(E$23))</f>
        <v>21.791797487480025</v>
      </c>
      <c r="F25" s="20">
        <f>(23+1/Entradas!F$19+0.00155/Escenarios!F$24)/(1+(23+0.00155/Escenarios!F$24)*Entradas!F$19/SQRT(F$23))</f>
        <v>49.028582655364175</v>
      </c>
      <c r="G25" s="12"/>
      <c r="I25" s="11"/>
      <c r="J25" s="32" t="s">
        <v>286</v>
      </c>
      <c r="K25" s="163">
        <f>COUNTIF(Cálculos!N$372:N$736,"&lt;"&amp;Entradas!$D$58)</f>
        <v>326</v>
      </c>
      <c r="L25" s="163">
        <f>COUNTIF(Cálculos!AT$372:AT$736,"&lt;"&amp;Entradas!$D$58)</f>
        <v>349</v>
      </c>
      <c r="M25" s="163">
        <f>COUNTIF(Cálculos!BZ$372:BZ$736,"&lt;"&amp;Entradas!$D$58)</f>
        <v>357</v>
      </c>
      <c r="N25" s="12"/>
      <c r="P25" s="11"/>
      <c r="Q25" s="32"/>
      <c r="R25" s="32"/>
      <c r="S25" s="32"/>
      <c r="T25" s="32"/>
      <c r="U25" s="12"/>
    </row>
    <row r="26" spans="2:21" ht="16" x14ac:dyDescent="0.4">
      <c r="B26" s="11"/>
      <c r="C26" s="15" t="s">
        <v>145</v>
      </c>
      <c r="D26" s="15"/>
      <c r="E26" s="21">
        <f>E25*SQRT(E23*E24)</f>
        <v>0.85697499678054634</v>
      </c>
      <c r="F26" s="21">
        <f>F25*SQRT(F23*F24)</f>
        <v>1.8271873942976904</v>
      </c>
      <c r="G26" s="12"/>
      <c r="I26" s="11"/>
      <c r="J26" s="32" t="s">
        <v>287</v>
      </c>
      <c r="K26" s="162">
        <f>D9*(SUMIF(Cálculos!N$372:N$736,"&lt;"&amp;Entradas!$D$58)+COUNTIF(Cálculos!N$372:N$736,"&gt;="&amp;Entradas!$D$58)*Entradas!$D$58)</f>
        <v>16.464474031228722</v>
      </c>
      <c r="L26" s="162">
        <f>E9*(SUMIF(Cálculos!AT$372:AT$736,"&lt;"&amp;Entradas!$D$58)+COUNTIF(Cálculos!AT$372:AT$736,"&gt;="&amp;Entradas!$D$58)*Entradas!$D$58)</f>
        <v>6.5626017902766183</v>
      </c>
      <c r="M26" s="162">
        <f>F9*(SUMIF(Cálculos!BZ$372:BZ$736,"&lt;"&amp;Entradas!$D$58)+COUNTIF(Cálculos!BZ$372:BZ$736,"&gt;="&amp;Entradas!$D$58)*Entradas!$D$58)</f>
        <v>3.5626017902766183</v>
      </c>
      <c r="N26" s="12"/>
      <c r="P26" s="11"/>
      <c r="Q26" s="32"/>
      <c r="R26" s="32"/>
      <c r="S26" s="32"/>
      <c r="T26" s="32"/>
      <c r="U26" s="12"/>
    </row>
    <row r="27" spans="2:21" ht="16" x14ac:dyDescent="0.4">
      <c r="B27" s="11"/>
      <c r="C27" s="15" t="s">
        <v>230</v>
      </c>
      <c r="D27" s="15"/>
      <c r="E27" s="20">
        <f>E26*E21*1000</f>
        <v>64.273124758540973</v>
      </c>
      <c r="F27" s="20">
        <f>F26*F21*1000</f>
        <v>114.19921214360565</v>
      </c>
      <c r="G27" s="12"/>
      <c r="I27" s="11"/>
      <c r="J27" s="32" t="s">
        <v>288</v>
      </c>
      <c r="K27" s="163">
        <f>D9*MIN(Cálculos!N$372:N$736)</f>
        <v>0</v>
      </c>
      <c r="L27" s="163">
        <f>E9*MIN(Cálculos!AT$372:AT$736)</f>
        <v>0</v>
      </c>
      <c r="M27" s="163">
        <f>F9*MIN(Cálculos!BZ$372:BZ$736)</f>
        <v>0</v>
      </c>
      <c r="N27" s="12"/>
      <c r="P27" s="11"/>
      <c r="Q27" s="32"/>
      <c r="R27" s="32"/>
      <c r="S27" s="32"/>
      <c r="T27" s="32"/>
      <c r="U27" s="12"/>
    </row>
    <row r="28" spans="2:21" ht="16" x14ac:dyDescent="0.4">
      <c r="B28" s="11"/>
      <c r="C28" s="15" t="s">
        <v>227</v>
      </c>
      <c r="D28" s="15"/>
      <c r="E28" s="21">
        <f>E27*60*60*24/(E9*10000)</f>
        <v>2.2212791916551762</v>
      </c>
      <c r="F28" s="21">
        <f>F27*60*60*24/(F9*10000)</f>
        <v>3.9467247716830118</v>
      </c>
      <c r="G28" s="12"/>
      <c r="I28" s="11"/>
      <c r="J28" s="32"/>
      <c r="K28" s="32"/>
      <c r="L28" s="32"/>
      <c r="M28" s="32"/>
      <c r="N28" s="12"/>
      <c r="P28" s="11"/>
      <c r="Q28" s="32"/>
      <c r="R28" s="32"/>
      <c r="S28" s="32"/>
      <c r="T28" s="32"/>
      <c r="U28" s="12"/>
    </row>
    <row r="29" spans="2:21" ht="16" x14ac:dyDescent="0.4">
      <c r="B29" s="11"/>
      <c r="C29" s="15" t="s">
        <v>228</v>
      </c>
      <c r="D29" s="15"/>
      <c r="E29" s="94">
        <f>Entradas!E$23*60*60*24/(E9*10000)</f>
        <v>0.69120000000000004</v>
      </c>
      <c r="F29" s="94">
        <f>Entradas!F$23*60*60*24/(F9*10000)</f>
        <v>0.69120000000000004</v>
      </c>
      <c r="G29" s="12"/>
      <c r="I29" s="11"/>
      <c r="J29" s="119" t="s">
        <v>348</v>
      </c>
      <c r="K29" s="18" t="s">
        <v>27</v>
      </c>
      <c r="L29" s="18" t="s">
        <v>28</v>
      </c>
      <c r="M29" s="18" t="s">
        <v>29</v>
      </c>
      <c r="N29" s="12"/>
      <c r="P29" s="11"/>
      <c r="Q29" s="32"/>
      <c r="R29" s="32"/>
      <c r="S29" s="32"/>
      <c r="T29" s="32"/>
      <c r="U29" s="12"/>
    </row>
    <row r="30" spans="2:21" ht="14.5" thickBot="1" x14ac:dyDescent="0.35">
      <c r="B30" s="33"/>
      <c r="C30" s="34"/>
      <c r="D30" s="34"/>
      <c r="E30" s="34"/>
      <c r="F30" s="34"/>
      <c r="G30" s="35"/>
      <c r="I30" s="11"/>
      <c r="J30" s="32" t="s">
        <v>349</v>
      </c>
      <c r="K30" s="174">
        <f>Gráficos!AQ20</f>
        <v>0.45301873698820255</v>
      </c>
      <c r="L30" s="32"/>
      <c r="M30" s="32"/>
      <c r="N30" s="12"/>
      <c r="P30" s="11"/>
      <c r="Q30" s="32"/>
      <c r="R30" s="32"/>
      <c r="S30" s="32"/>
      <c r="T30" s="32"/>
      <c r="U30" s="12"/>
    </row>
    <row r="31" spans="2:21" x14ac:dyDescent="0.3">
      <c r="C31" s="2"/>
      <c r="D31" s="2"/>
      <c r="E31" s="2"/>
      <c r="F31" s="2"/>
      <c r="I31" s="11"/>
      <c r="J31" s="32" t="s">
        <v>350</v>
      </c>
      <c r="K31" s="175">
        <f>COUNTIF(Observaciones!F$372:F$736,"=0")/COUNT(Observaciones!F$372:F$736)</f>
        <v>0.60439560439560436</v>
      </c>
      <c r="L31" s="176"/>
      <c r="M31" s="176"/>
      <c r="N31" s="12"/>
      <c r="P31" s="11"/>
      <c r="Q31" s="32"/>
      <c r="R31" s="32"/>
      <c r="S31" s="32"/>
      <c r="T31" s="32"/>
      <c r="U31" s="12"/>
    </row>
    <row r="32" spans="2:21" x14ac:dyDescent="0.3">
      <c r="C32" s="2"/>
      <c r="D32" s="2"/>
      <c r="E32" s="2"/>
      <c r="F32" s="2"/>
      <c r="I32" s="11"/>
      <c r="J32" s="32" t="s">
        <v>351</v>
      </c>
      <c r="K32" s="174">
        <f>K10/K6</f>
        <v>0.47374012185676867</v>
      </c>
      <c r="L32" s="174">
        <f>L10/L6</f>
        <v>0.41706675777734437</v>
      </c>
      <c r="M32" s="174">
        <f>M10/M6</f>
        <v>0.41410774634627723</v>
      </c>
      <c r="N32" s="12"/>
      <c r="P32" s="11"/>
      <c r="Q32" s="32"/>
      <c r="R32" s="32"/>
      <c r="S32" s="32"/>
      <c r="T32" s="32"/>
      <c r="U32" s="12"/>
    </row>
    <row r="33" spans="3:21" x14ac:dyDescent="0.3">
      <c r="C33" s="2"/>
      <c r="D33" s="2"/>
      <c r="E33" s="2"/>
      <c r="F33" s="2"/>
      <c r="I33" s="11"/>
      <c r="J33" s="32" t="s">
        <v>352</v>
      </c>
      <c r="K33" s="175">
        <f>K11/K10</f>
        <v>0.41874638079228044</v>
      </c>
      <c r="L33" s="175">
        <f>L11/L10</f>
        <v>0.61802701509126934</v>
      </c>
      <c r="M33" s="175">
        <f>M11/M10</f>
        <v>0.79291727475785245</v>
      </c>
      <c r="N33" s="12"/>
      <c r="P33" s="11"/>
      <c r="Q33" s="32"/>
      <c r="R33" s="32"/>
      <c r="S33" s="32"/>
      <c r="T33" s="32"/>
      <c r="U33" s="12"/>
    </row>
    <row r="34" spans="3:21" x14ac:dyDescent="0.3">
      <c r="C34" s="2"/>
      <c r="D34" s="2"/>
      <c r="E34" s="2"/>
      <c r="F34" s="2"/>
      <c r="I34" s="11"/>
      <c r="J34" s="32" t="s">
        <v>353</v>
      </c>
      <c r="K34" s="174">
        <f>K11/K6</f>
        <v>0.1983769614636158</v>
      </c>
      <c r="L34" s="174">
        <f>L11/L6</f>
        <v>0.2577585234029256</v>
      </c>
      <c r="M34" s="174">
        <f>M11/M6</f>
        <v>0.32835318568900618</v>
      </c>
      <c r="N34" s="12"/>
      <c r="P34" s="11"/>
      <c r="Q34" s="32"/>
      <c r="R34" s="32"/>
      <c r="S34" s="32"/>
      <c r="T34" s="32"/>
      <c r="U34" s="12"/>
    </row>
    <row r="35" spans="3:21" x14ac:dyDescent="0.3">
      <c r="C35" s="2"/>
      <c r="D35" s="2"/>
      <c r="E35" s="2"/>
      <c r="F35" s="2"/>
      <c r="I35" s="11"/>
      <c r="J35" s="32" t="s">
        <v>354</v>
      </c>
      <c r="K35" s="175">
        <f>K6/K7</f>
        <v>1.9009523481565394</v>
      </c>
      <c r="L35" s="175">
        <f>L6/L7</f>
        <v>1.6534813648107789</v>
      </c>
      <c r="M35" s="175">
        <f>M6/M7</f>
        <v>1.6534813648107789</v>
      </c>
      <c r="N35" s="12"/>
      <c r="P35" s="11"/>
      <c r="Q35" s="32"/>
      <c r="R35" s="32"/>
      <c r="S35" s="32"/>
      <c r="T35" s="32"/>
      <c r="U35" s="12"/>
    </row>
    <row r="36" spans="3:21" x14ac:dyDescent="0.3">
      <c r="C36" s="2"/>
      <c r="D36" s="2"/>
      <c r="E36" s="2"/>
      <c r="F36" s="2"/>
      <c r="I36" s="11"/>
      <c r="J36" s="32" t="s">
        <v>355</v>
      </c>
      <c r="K36" s="177">
        <f>ABS((LOG(_xlfn.PERCENTILE.INC(Cálculos!L$372:L$736,0.33))-LOG(_xlfn.PERCENTILE.INC(Cálculos!L$372:L$736,0.66)))/0.33)</f>
        <v>1.1827883399555714</v>
      </c>
      <c r="L36" s="177">
        <f>ABS((LOG(_xlfn.PERCENTILE.INC(Cálculos!AR$372:AR$736,0.33))-LOG(_xlfn.PERCENTILE.INC(Cálculos!AR$372:AR$736,0.66)))/0.33)</f>
        <v>0.852836448829421</v>
      </c>
      <c r="M36" s="177">
        <f>ABS((LOG(_xlfn.PERCENTILE.INC(Cálculos!BX$372:BX$736,0.33))-LOG(_xlfn.PERCENTILE.INC(Cálculos!BX$372:BX$736,0.66)))/0.33)</f>
        <v>0.74875623212137032</v>
      </c>
      <c r="N36" s="12"/>
      <c r="P36" s="11"/>
      <c r="Q36" s="32"/>
      <c r="R36" s="32"/>
      <c r="S36" s="32"/>
      <c r="T36" s="32"/>
      <c r="U36" s="12"/>
    </row>
    <row r="37" spans="3:21" x14ac:dyDescent="0.3">
      <c r="C37" s="2"/>
      <c r="D37" s="2"/>
      <c r="E37" s="2"/>
      <c r="F37" s="2"/>
      <c r="I37" s="11"/>
      <c r="J37" s="32" t="s">
        <v>356</v>
      </c>
      <c r="K37" s="178">
        <f>Gráficos!BC$736/Escenarios!K$10</f>
        <v>0.46598005460313063</v>
      </c>
      <c r="L37" s="178">
        <f>Gráficos!BD$736/Escenarios!L$10</f>
        <v>0.34013650070301832</v>
      </c>
      <c r="M37" s="178">
        <f>Gráficos!BE$736/Escenarios!M$10</f>
        <v>0.14393918575664458</v>
      </c>
      <c r="N37" s="12"/>
      <c r="P37" s="11"/>
      <c r="Q37" s="32"/>
      <c r="R37" s="32"/>
      <c r="S37" s="32"/>
      <c r="T37" s="32"/>
      <c r="U37" s="12"/>
    </row>
    <row r="38" spans="3:21" x14ac:dyDescent="0.3">
      <c r="C38" s="2"/>
      <c r="D38" s="2"/>
      <c r="E38" s="2"/>
      <c r="F38" s="2"/>
      <c r="I38" s="11"/>
      <c r="J38" s="32" t="s">
        <v>357</v>
      </c>
      <c r="K38" s="174">
        <f>Gráficos!AS20</f>
        <v>0.3232335751877442</v>
      </c>
      <c r="L38" s="174">
        <f>Gráficos!AU20</f>
        <v>0.25696738301912048</v>
      </c>
      <c r="M38" s="174">
        <f>Gráficos!AW20</f>
        <v>0.24210225589285617</v>
      </c>
      <c r="N38" s="12"/>
      <c r="P38" s="11"/>
      <c r="Q38" s="32"/>
      <c r="R38" s="32"/>
      <c r="S38" s="32"/>
      <c r="T38" s="32"/>
      <c r="U38" s="12"/>
    </row>
    <row r="39" spans="3:21" x14ac:dyDescent="0.3">
      <c r="C39" s="2"/>
      <c r="D39" s="2"/>
      <c r="E39" s="2"/>
      <c r="F39" s="2"/>
      <c r="I39" s="11"/>
      <c r="J39" s="32" t="s">
        <v>358</v>
      </c>
      <c r="K39" s="175">
        <f>COUNTIF(Cálculos!L$372:L$736,"=0")/COUNT(Cálculos!L$372:L$736)</f>
        <v>0</v>
      </c>
      <c r="L39" s="175">
        <f>COUNTIF(Cálculos!AR$372:AR$736,"=0")/COUNT(Cálculos!AR$372:AR$736)</f>
        <v>0</v>
      </c>
      <c r="M39" s="175">
        <f>COUNTIF(Cálculos!BX$372:BX$736,"=0")/COUNT(Cálculos!BX$372:BX$736)</f>
        <v>0</v>
      </c>
      <c r="N39" s="12"/>
      <c r="P39" s="11"/>
      <c r="Q39" s="32"/>
      <c r="R39" s="32"/>
      <c r="S39" s="32"/>
      <c r="T39" s="32"/>
      <c r="U39" s="12"/>
    </row>
    <row r="40" spans="3:21" x14ac:dyDescent="0.3">
      <c r="C40" s="2"/>
      <c r="D40" s="2"/>
      <c r="E40" s="2"/>
      <c r="F40" s="2"/>
      <c r="I40" s="11"/>
      <c r="J40" s="32" t="s">
        <v>359</v>
      </c>
      <c r="K40" s="174">
        <f>K18/K21</f>
        <v>148.33028933547075</v>
      </c>
      <c r="L40" s="174">
        <f>L18/L21</f>
        <v>79.321453622815042</v>
      </c>
      <c r="M40" s="174">
        <f>M18/M21</f>
        <v>49.461248509068035</v>
      </c>
      <c r="N40" s="12"/>
      <c r="P40" s="11"/>
      <c r="Q40" s="32"/>
      <c r="R40" s="32"/>
      <c r="S40" s="32"/>
      <c r="T40" s="32"/>
      <c r="U40" s="12"/>
    </row>
    <row r="41" spans="3:21" x14ac:dyDescent="0.3">
      <c r="C41" s="2"/>
      <c r="D41" s="2"/>
      <c r="E41" s="2"/>
      <c r="F41" s="2"/>
      <c r="I41" s="11"/>
      <c r="J41" s="32" t="s">
        <v>360</v>
      </c>
      <c r="K41" s="178">
        <f>STDEV(Cálculos!L$372:L$736)/AVERAGE(Cálculos!L$372:L$736)</f>
        <v>1.2031736181065114</v>
      </c>
      <c r="L41" s="178">
        <f>STDEV(Cálculos!AR$372:AR$736)/AVERAGE(Cálculos!AR$372:AR$736)</f>
        <v>1.0146136393913778</v>
      </c>
      <c r="M41" s="178">
        <f>STDEV(Cálculos!BX$372:BX$736)/AVERAGE(Cálculos!BX$372:BX$736)</f>
        <v>0.75189161160226969</v>
      </c>
      <c r="N41" s="12"/>
      <c r="P41" s="11"/>
      <c r="Q41" s="32"/>
      <c r="R41" s="32"/>
      <c r="S41" s="32"/>
      <c r="T41" s="32"/>
      <c r="U41" s="12"/>
    </row>
    <row r="42" spans="3:21" ht="14.5" thickBot="1" x14ac:dyDescent="0.35">
      <c r="C42" s="2"/>
      <c r="D42" s="2"/>
      <c r="E42" s="2"/>
      <c r="F42" s="2"/>
      <c r="I42" s="11"/>
      <c r="J42" s="32"/>
      <c r="K42" s="32"/>
      <c r="L42" s="32"/>
      <c r="M42" s="32"/>
      <c r="N42" s="12"/>
      <c r="P42" s="11"/>
      <c r="Q42" s="32"/>
      <c r="R42" s="32"/>
      <c r="S42" s="32"/>
      <c r="T42" s="32"/>
      <c r="U42" s="12"/>
    </row>
    <row r="43" spans="3:21" ht="25.5" thickBot="1" x14ac:dyDescent="0.55000000000000004">
      <c r="C43" s="2"/>
      <c r="D43" s="2"/>
      <c r="E43" s="2"/>
      <c r="F43" s="2"/>
      <c r="I43" s="11"/>
      <c r="J43" s="192" t="s">
        <v>361</v>
      </c>
      <c r="K43" s="193"/>
      <c r="L43" s="193"/>
      <c r="M43" s="194"/>
      <c r="N43" s="12"/>
      <c r="P43" s="11"/>
      <c r="Q43" s="192" t="s">
        <v>362</v>
      </c>
      <c r="R43" s="193"/>
      <c r="S43" s="193"/>
      <c r="T43" s="194"/>
      <c r="U43" s="12"/>
    </row>
    <row r="44" spans="3:21" x14ac:dyDescent="0.3">
      <c r="C44" s="2"/>
      <c r="D44" s="2"/>
      <c r="E44" s="2"/>
      <c r="F44" s="2"/>
      <c r="I44" s="11"/>
      <c r="J44" s="32"/>
      <c r="K44" s="32"/>
      <c r="L44" s="32"/>
      <c r="M44" s="32"/>
      <c r="N44" s="12"/>
      <c r="P44" s="11"/>
      <c r="Q44" s="32"/>
      <c r="R44" s="32"/>
      <c r="S44" s="32"/>
      <c r="T44" s="32"/>
      <c r="U44" s="12"/>
    </row>
    <row r="45" spans="3:21" x14ac:dyDescent="0.3">
      <c r="C45" s="2"/>
      <c r="D45" s="2"/>
      <c r="E45" s="2"/>
      <c r="F45" s="2"/>
      <c r="I45" s="11"/>
      <c r="J45" s="119" t="s">
        <v>57</v>
      </c>
      <c r="K45" s="18" t="s">
        <v>289</v>
      </c>
      <c r="L45" s="18" t="s">
        <v>28</v>
      </c>
      <c r="M45" s="18" t="s">
        <v>29</v>
      </c>
      <c r="N45" s="12"/>
      <c r="P45" s="11"/>
      <c r="Q45" s="119" t="s">
        <v>150</v>
      </c>
      <c r="R45" s="18" t="s">
        <v>289</v>
      </c>
      <c r="S45" s="18" t="s">
        <v>28</v>
      </c>
      <c r="T45" s="18" t="s">
        <v>29</v>
      </c>
      <c r="U45" s="12"/>
    </row>
    <row r="46" spans="3:21" ht="16.5" x14ac:dyDescent="0.3">
      <c r="C46" s="2"/>
      <c r="D46" s="2"/>
      <c r="E46" s="2"/>
      <c r="F46" s="2"/>
      <c r="I46" s="11"/>
      <c r="J46" s="32" t="s">
        <v>290</v>
      </c>
      <c r="K46" s="32" t="s">
        <v>291</v>
      </c>
      <c r="L46" s="145">
        <f t="shared" ref="L46:M50" si="1">0.01*(L7-$K7)*E$9</f>
        <v>154.70925817087334</v>
      </c>
      <c r="M46" s="145">
        <f t="shared" si="1"/>
        <v>154.70925817087334</v>
      </c>
      <c r="N46" s="12"/>
      <c r="P46" s="11"/>
      <c r="Q46" s="135"/>
      <c r="R46" s="167"/>
      <c r="S46" s="167"/>
      <c r="T46" s="167"/>
      <c r="U46" s="12"/>
    </row>
    <row r="47" spans="3:21" ht="16.5" x14ac:dyDescent="0.3">
      <c r="C47" s="2"/>
      <c r="D47" s="2"/>
      <c r="E47" s="2"/>
      <c r="F47" s="2"/>
      <c r="I47" s="11"/>
      <c r="J47" s="32" t="s">
        <v>292</v>
      </c>
      <c r="K47" s="32" t="s">
        <v>291</v>
      </c>
      <c r="L47" s="146">
        <f t="shared" si="1"/>
        <v>-132.78688875976783</v>
      </c>
      <c r="M47" s="146">
        <f t="shared" si="1"/>
        <v>-173.08863649260522</v>
      </c>
      <c r="N47" s="12"/>
      <c r="P47" s="11"/>
      <c r="Q47" s="32" t="s">
        <v>293</v>
      </c>
      <c r="R47" s="32" t="s">
        <v>294</v>
      </c>
      <c r="S47" s="168">
        <f t="shared" ref="S47:T52" si="2">IFERROR(S$12/L47,"-")</f>
        <v>-16.944443996052957</v>
      </c>
      <c r="T47" s="168">
        <f t="shared" si="2"/>
        <v>-36.830840713638388</v>
      </c>
      <c r="U47" s="12"/>
    </row>
    <row r="48" spans="3:21" ht="16.5" x14ac:dyDescent="0.3">
      <c r="C48" s="2"/>
      <c r="D48" s="2"/>
      <c r="E48" s="2"/>
      <c r="F48" s="2"/>
      <c r="I48" s="11"/>
      <c r="J48" s="32" t="s">
        <v>295</v>
      </c>
      <c r="K48" s="32" t="s">
        <v>291</v>
      </c>
      <c r="L48" s="145">
        <f t="shared" si="1"/>
        <v>790828.13244943041</v>
      </c>
      <c r="M48" s="145">
        <f t="shared" si="1"/>
        <v>295.20737450425452</v>
      </c>
      <c r="N48" s="12"/>
      <c r="P48" s="11"/>
      <c r="Q48" s="32" t="s">
        <v>296</v>
      </c>
      <c r="R48" s="32" t="s">
        <v>294</v>
      </c>
      <c r="S48" s="169">
        <f t="shared" si="2"/>
        <v>2.845118816184598E-3</v>
      </c>
      <c r="T48" s="169">
        <f t="shared" si="2"/>
        <v>21.594988982594415</v>
      </c>
      <c r="U48" s="12"/>
    </row>
    <row r="49" spans="3:21" ht="16.5" x14ac:dyDescent="0.3">
      <c r="C49" s="2"/>
      <c r="D49" s="2"/>
      <c r="E49" s="2"/>
      <c r="F49" s="2"/>
      <c r="I49" s="11"/>
      <c r="J49" s="32" t="s">
        <v>297</v>
      </c>
      <c r="K49" s="32" t="s">
        <v>291</v>
      </c>
      <c r="L49" s="146">
        <f t="shared" si="1"/>
        <v>-111.36316041606875</v>
      </c>
      <c r="M49" s="146">
        <f t="shared" si="1"/>
        <v>-117.17761787811568</v>
      </c>
      <c r="N49" s="12"/>
      <c r="P49" s="11"/>
      <c r="Q49" s="32" t="s">
        <v>298</v>
      </c>
      <c r="R49" s="32" t="s">
        <v>294</v>
      </c>
      <c r="S49" s="169">
        <f t="shared" si="2"/>
        <v>-20.204167981527078</v>
      </c>
      <c r="T49" s="169">
        <f t="shared" si="2"/>
        <v>-54.404587799617723</v>
      </c>
      <c r="U49" s="12"/>
    </row>
    <row r="50" spans="3:21" ht="16.5" x14ac:dyDescent="0.3">
      <c r="C50" s="2"/>
      <c r="D50" s="2"/>
      <c r="E50" s="2"/>
      <c r="F50" s="2"/>
      <c r="I50" s="11"/>
      <c r="J50" s="32" t="s">
        <v>299</v>
      </c>
      <c r="K50" s="32" t="s">
        <v>291</v>
      </c>
      <c r="L50" s="145">
        <f t="shared" si="1"/>
        <v>116.68476921074372</v>
      </c>
      <c r="M50" s="145">
        <f t="shared" si="1"/>
        <v>255.40328060289207</v>
      </c>
      <c r="N50" s="12"/>
      <c r="P50" s="11"/>
      <c r="Q50" s="32" t="s">
        <v>300</v>
      </c>
      <c r="R50" s="32" t="s">
        <v>294</v>
      </c>
      <c r="S50" s="169">
        <f t="shared" si="2"/>
        <v>19.28272228859867</v>
      </c>
      <c r="T50" s="169">
        <f t="shared" si="2"/>
        <v>24.960525115227561</v>
      </c>
      <c r="U50" s="12"/>
    </row>
    <row r="51" spans="3:21" x14ac:dyDescent="0.3">
      <c r="C51" s="2"/>
      <c r="D51" s="2"/>
      <c r="E51" s="2"/>
      <c r="F51" s="2"/>
      <c r="I51" s="11"/>
      <c r="J51" s="32" t="s">
        <v>301</v>
      </c>
      <c r="K51" s="32" t="s">
        <v>302</v>
      </c>
      <c r="L51" s="146">
        <f>(L12-$K12)</f>
        <v>-361.72875035941871</v>
      </c>
      <c r="M51" s="146">
        <f>(M12-$K12)</f>
        <v>-512.92931255936446</v>
      </c>
      <c r="N51" s="12"/>
      <c r="P51" s="11"/>
      <c r="Q51" s="32" t="s">
        <v>303</v>
      </c>
      <c r="R51" s="32" t="s">
        <v>304</v>
      </c>
      <c r="S51" s="168">
        <f t="shared" si="2"/>
        <v>-6.2201304092206353</v>
      </c>
      <c r="T51" s="168">
        <f t="shared" si="2"/>
        <v>-12.42861315176286</v>
      </c>
      <c r="U51" s="12"/>
    </row>
    <row r="52" spans="3:21" ht="16.5" x14ac:dyDescent="0.3">
      <c r="C52" s="2"/>
      <c r="D52" s="2"/>
      <c r="E52" s="2"/>
      <c r="F52" s="2"/>
      <c r="I52" s="11"/>
      <c r="J52" s="32" t="s">
        <v>305</v>
      </c>
      <c r="K52" s="32" t="s">
        <v>306</v>
      </c>
      <c r="L52" s="145">
        <f>(L13-$K13)</f>
        <v>-82.765328312447139</v>
      </c>
      <c r="M52" s="145">
        <f>(M13-$K13)</f>
        <v>-110.58740142726087</v>
      </c>
      <c r="N52" s="12"/>
      <c r="P52" s="11"/>
      <c r="Q52" s="32" t="s">
        <v>307</v>
      </c>
      <c r="R52" s="32" t="s">
        <v>308</v>
      </c>
      <c r="S52" s="168">
        <f t="shared" si="2"/>
        <v>-27.185296619691179</v>
      </c>
      <c r="T52" s="168">
        <f t="shared" si="2"/>
        <v>-57.646711268400423</v>
      </c>
      <c r="U52" s="12"/>
    </row>
    <row r="53" spans="3:21" x14ac:dyDescent="0.3">
      <c r="C53" s="2"/>
      <c r="D53" s="2"/>
      <c r="E53" s="2"/>
      <c r="F53" s="2"/>
      <c r="I53" s="11"/>
      <c r="J53" s="32"/>
      <c r="K53" s="32"/>
      <c r="L53" s="32"/>
      <c r="M53" s="32"/>
      <c r="N53" s="12"/>
      <c r="P53" s="11"/>
      <c r="Q53" s="32"/>
      <c r="R53" s="32"/>
      <c r="S53" s="32"/>
      <c r="T53" s="32"/>
      <c r="U53" s="12"/>
    </row>
    <row r="54" spans="3:21" x14ac:dyDescent="0.3">
      <c r="C54" s="2"/>
      <c r="D54" s="2"/>
      <c r="E54" s="2"/>
      <c r="F54" s="2"/>
      <c r="I54" s="11"/>
      <c r="J54" s="119" t="s">
        <v>309</v>
      </c>
      <c r="K54" s="18" t="s">
        <v>289</v>
      </c>
      <c r="L54" s="18" t="s">
        <v>28</v>
      </c>
      <c r="M54" s="18" t="s">
        <v>29</v>
      </c>
      <c r="N54" s="12"/>
      <c r="P54" s="11"/>
      <c r="Q54" s="119" t="s">
        <v>310</v>
      </c>
      <c r="R54" s="18" t="s">
        <v>289</v>
      </c>
      <c r="S54" s="18" t="s">
        <v>28</v>
      </c>
      <c r="T54" s="18" t="s">
        <v>29</v>
      </c>
      <c r="U54" s="12"/>
    </row>
    <row r="55" spans="3:21" x14ac:dyDescent="0.3">
      <c r="C55" s="2"/>
      <c r="D55" s="2"/>
      <c r="E55" s="2"/>
      <c r="F55" s="2"/>
      <c r="I55" s="11"/>
      <c r="J55" s="32" t="s">
        <v>311</v>
      </c>
      <c r="K55" s="32" t="s">
        <v>312</v>
      </c>
      <c r="L55" s="166">
        <f>L16-$K16</f>
        <v>-6</v>
      </c>
      <c r="M55" s="166">
        <f>M16-$K16</f>
        <v>-13</v>
      </c>
      <c r="N55" s="12"/>
      <c r="P55" s="11"/>
      <c r="Q55" s="32" t="s">
        <v>313</v>
      </c>
      <c r="R55" s="32" t="s">
        <v>314</v>
      </c>
      <c r="S55" s="168">
        <f t="shared" ref="S55:S66" si="3">IFERROR(S$12/L55,"-")</f>
        <v>-375</v>
      </c>
      <c r="T55" s="168">
        <f t="shared" ref="T55:T66" si="4">IFERROR(T$12/M55,"-")</f>
        <v>-490.38461538461536</v>
      </c>
      <c r="U55" s="12"/>
    </row>
    <row r="56" spans="3:21" ht="16.5" x14ac:dyDescent="0.3">
      <c r="C56" s="2"/>
      <c r="D56" s="2"/>
      <c r="E56" s="2"/>
      <c r="F56" s="2"/>
      <c r="I56" s="11"/>
      <c r="J56" s="32" t="s">
        <v>315</v>
      </c>
      <c r="K56" s="32" t="s">
        <v>291</v>
      </c>
      <c r="L56" s="166">
        <f>0.01*(L17-$K17)*E$9</f>
        <v>-46.878710848221949</v>
      </c>
      <c r="M56" s="166">
        <f t="shared" ref="M56:M57" si="5">0.01*(M17-$K17)*F$9</f>
        <v>-77.428377671583931</v>
      </c>
      <c r="N56" s="12"/>
      <c r="P56" s="11"/>
      <c r="Q56" s="32" t="s">
        <v>316</v>
      </c>
      <c r="R56" s="32" t="s">
        <v>294</v>
      </c>
      <c r="S56" s="168">
        <f t="shared" si="3"/>
        <v>-47.996200392215769</v>
      </c>
      <c r="T56" s="168">
        <f t="shared" si="4"/>
        <v>-82.334154372184571</v>
      </c>
      <c r="U56" s="12"/>
    </row>
    <row r="57" spans="3:21" ht="16.5" x14ac:dyDescent="0.3">
      <c r="C57" s="2"/>
      <c r="D57" s="2"/>
      <c r="E57" s="2"/>
      <c r="F57" s="2"/>
      <c r="I57" s="11"/>
      <c r="J57" s="32" t="s">
        <v>317</v>
      </c>
      <c r="K57" s="32" t="s">
        <v>291</v>
      </c>
      <c r="L57" s="166">
        <f>0.01*(L18-$K18)*E$9</f>
        <v>-3.2795844291810372</v>
      </c>
      <c r="M57" s="166">
        <f t="shared" si="5"/>
        <v>-8.1002719145718149</v>
      </c>
      <c r="N57" s="12"/>
      <c r="P57" s="11"/>
      <c r="Q57" s="32" t="s">
        <v>318</v>
      </c>
      <c r="R57" s="32" t="s">
        <v>294</v>
      </c>
      <c r="S57" s="168">
        <f t="shared" si="3"/>
        <v>-686.06253279530893</v>
      </c>
      <c r="T57" s="168">
        <f t="shared" si="4"/>
        <v>-787.01061732654023</v>
      </c>
      <c r="U57" s="12"/>
    </row>
    <row r="58" spans="3:21" x14ac:dyDescent="0.3">
      <c r="C58" s="2"/>
      <c r="D58" s="2"/>
      <c r="E58" s="2"/>
      <c r="F58" s="2"/>
      <c r="I58" s="11"/>
      <c r="J58" s="32" t="s">
        <v>319</v>
      </c>
      <c r="K58" s="32" t="s">
        <v>312</v>
      </c>
      <c r="L58" s="166">
        <f>L19-$K19</f>
        <v>-23</v>
      </c>
      <c r="M58" s="166">
        <f>M19-$K19</f>
        <v>-35</v>
      </c>
      <c r="N58" s="12"/>
      <c r="P58" s="11"/>
      <c r="Q58" s="32" t="s">
        <v>320</v>
      </c>
      <c r="R58" s="32" t="s">
        <v>314</v>
      </c>
      <c r="S58" s="168">
        <f t="shared" si="3"/>
        <v>-97.826086956521735</v>
      </c>
      <c r="T58" s="168">
        <f t="shared" si="4"/>
        <v>-182.14285714285714</v>
      </c>
      <c r="U58" s="12"/>
    </row>
    <row r="59" spans="3:21" ht="16.5" x14ac:dyDescent="0.3">
      <c r="C59" s="2"/>
      <c r="D59" s="2"/>
      <c r="E59" s="2"/>
      <c r="F59" s="2"/>
      <c r="I59" s="11"/>
      <c r="J59" s="32" t="s">
        <v>321</v>
      </c>
      <c r="K59" s="32" t="s">
        <v>291</v>
      </c>
      <c r="L59" s="166">
        <f>0.01*(L20-$K20)*E$9</f>
        <v>3.9654033168534752</v>
      </c>
      <c r="M59" s="166">
        <f t="shared" ref="M59" si="6">0.01*(M20-$K20)*F$9</f>
        <v>5.9381701567174972</v>
      </c>
      <c r="N59" s="12"/>
      <c r="P59" s="11"/>
      <c r="Q59" s="32" t="s">
        <v>322</v>
      </c>
      <c r="R59" s="32" t="s">
        <v>294</v>
      </c>
      <c r="S59" s="169">
        <f t="shared" si="3"/>
        <v>567.40760528373244</v>
      </c>
      <c r="T59" s="169">
        <f t="shared" si="4"/>
        <v>1073.5630390766662</v>
      </c>
      <c r="U59" s="12"/>
    </row>
    <row r="60" spans="3:21" ht="16.5" x14ac:dyDescent="0.3">
      <c r="C60" s="2"/>
      <c r="D60" s="2"/>
      <c r="E60" s="2"/>
      <c r="F60" s="2"/>
      <c r="I60" s="11"/>
      <c r="J60" s="32" t="s">
        <v>323</v>
      </c>
      <c r="K60" s="32" t="s">
        <v>291</v>
      </c>
      <c r="L60" s="166">
        <f>0.01*(L21-$K21)*E$9</f>
        <v>0.1352432543511348</v>
      </c>
      <c r="M60" s="166">
        <f>0.01*(M21-$K21)*F$9</f>
        <v>0.24196657653912049</v>
      </c>
      <c r="N60" s="12"/>
      <c r="P60" s="11"/>
      <c r="Q60" s="32" t="s">
        <v>324</v>
      </c>
      <c r="R60" s="32" t="s">
        <v>294</v>
      </c>
      <c r="S60" s="169">
        <f t="shared" si="3"/>
        <v>16636.689281065948</v>
      </c>
      <c r="T60" s="169">
        <f t="shared" si="4"/>
        <v>26346.61402902193</v>
      </c>
      <c r="U60" s="12"/>
    </row>
    <row r="61" spans="3:21" x14ac:dyDescent="0.3">
      <c r="C61" s="2"/>
      <c r="D61" s="2"/>
      <c r="E61" s="2"/>
      <c r="F61" s="2"/>
      <c r="I61" s="11"/>
      <c r="J61" s="32" t="s">
        <v>325</v>
      </c>
      <c r="K61" s="32" t="s">
        <v>312</v>
      </c>
      <c r="L61" s="166">
        <f>0.01*(L22-$K22)*E$9</f>
        <v>-37.5</v>
      </c>
      <c r="M61" s="166">
        <f>0.01*(M22-$K22)*F$9</f>
        <v>-57.5</v>
      </c>
      <c r="N61" s="12"/>
      <c r="P61" s="11"/>
      <c r="Q61" s="32" t="s">
        <v>326</v>
      </c>
      <c r="R61" s="32" t="s">
        <v>314</v>
      </c>
      <c r="S61" s="168">
        <f t="shared" si="3"/>
        <v>-60</v>
      </c>
      <c r="T61" s="168">
        <f t="shared" si="4"/>
        <v>-110.8695652173913</v>
      </c>
      <c r="U61" s="12"/>
    </row>
    <row r="62" spans="3:21" x14ac:dyDescent="0.3">
      <c r="C62" s="2"/>
      <c r="D62" s="2"/>
      <c r="E62" s="2"/>
      <c r="F62" s="2"/>
      <c r="I62" s="11"/>
      <c r="J62" s="32" t="s">
        <v>327</v>
      </c>
      <c r="K62" s="32" t="s">
        <v>302</v>
      </c>
      <c r="L62" s="166">
        <f>(L23-$K23)</f>
        <v>-353.86280025080009</v>
      </c>
      <c r="M62" s="166">
        <f>(M23-$K23)</f>
        <v>-503.95564506886325</v>
      </c>
      <c r="N62" s="12"/>
      <c r="P62" s="11"/>
      <c r="Q62" s="32" t="s">
        <v>328</v>
      </c>
      <c r="R62" s="32" t="s">
        <v>304</v>
      </c>
      <c r="S62" s="168">
        <f t="shared" si="3"/>
        <v>-6.3583965265784181</v>
      </c>
      <c r="T62" s="168">
        <f t="shared" si="4"/>
        <v>-12.649922790583853</v>
      </c>
      <c r="U62" s="12"/>
    </row>
    <row r="63" spans="3:21" x14ac:dyDescent="0.3">
      <c r="C63" s="2"/>
      <c r="D63" s="2"/>
      <c r="E63" s="2"/>
      <c r="F63" s="2"/>
      <c r="I63" s="11"/>
      <c r="J63" s="32" t="s">
        <v>329</v>
      </c>
      <c r="K63" s="32" t="s">
        <v>302</v>
      </c>
      <c r="L63" s="166">
        <f>(L24-$K24)</f>
        <v>-33.346614360097576</v>
      </c>
      <c r="M63" s="166">
        <f>(M24-$K24)</f>
        <v>-59.249602409811914</v>
      </c>
      <c r="N63" s="12"/>
      <c r="P63" s="11"/>
      <c r="Q63" s="32" t="s">
        <v>330</v>
      </c>
      <c r="R63" s="32" t="s">
        <v>304</v>
      </c>
      <c r="S63" s="168">
        <f t="shared" si="3"/>
        <v>-67.473116631964317</v>
      </c>
      <c r="T63" s="168">
        <f t="shared" si="4"/>
        <v>-107.59565871693142</v>
      </c>
      <c r="U63" s="12"/>
    </row>
    <row r="64" spans="3:21" x14ac:dyDescent="0.3">
      <c r="C64" s="2"/>
      <c r="D64" s="2"/>
      <c r="E64" s="2"/>
      <c r="F64" s="2"/>
      <c r="I64" s="11"/>
      <c r="J64" s="32" t="s">
        <v>331</v>
      </c>
      <c r="K64" s="32" t="s">
        <v>312</v>
      </c>
      <c r="L64" s="166">
        <f>L25-$K25</f>
        <v>23</v>
      </c>
      <c r="M64" s="166">
        <f>M25-$K25</f>
        <v>31</v>
      </c>
      <c r="N64" s="12"/>
      <c r="P64" s="11"/>
      <c r="Q64" s="32" t="s">
        <v>332</v>
      </c>
      <c r="R64" s="32" t="s">
        <v>314</v>
      </c>
      <c r="S64" s="169">
        <f t="shared" si="3"/>
        <v>97.826086956521735</v>
      </c>
      <c r="T64" s="169">
        <f t="shared" si="4"/>
        <v>205.64516129032259</v>
      </c>
      <c r="U64" s="12"/>
    </row>
    <row r="65" spans="3:21" x14ac:dyDescent="0.3">
      <c r="C65" s="2"/>
      <c r="D65" s="2"/>
      <c r="E65" s="2"/>
      <c r="F65" s="2"/>
      <c r="I65" s="11"/>
      <c r="J65" s="32" t="s">
        <v>333</v>
      </c>
      <c r="K65" s="32" t="s">
        <v>302</v>
      </c>
      <c r="L65" s="166">
        <f>(L26-$K26)</f>
        <v>-9.9018722409521036</v>
      </c>
      <c r="M65" s="166">
        <f>(M26-$K26)</f>
        <v>-12.901872240952104</v>
      </c>
      <c r="N65" s="12"/>
      <c r="P65" s="11"/>
      <c r="Q65" s="32" t="s">
        <v>334</v>
      </c>
      <c r="R65" s="32" t="s">
        <v>304</v>
      </c>
      <c r="S65" s="168">
        <f t="shared" si="3"/>
        <v>-227.22975466139258</v>
      </c>
      <c r="T65" s="168">
        <f t="shared" si="4"/>
        <v>-494.11433324885814</v>
      </c>
      <c r="U65" s="12"/>
    </row>
    <row r="66" spans="3:21" x14ac:dyDescent="0.3">
      <c r="C66" s="2"/>
      <c r="D66" s="2"/>
      <c r="E66" s="2"/>
      <c r="F66" s="2"/>
      <c r="I66" s="11"/>
      <c r="J66" s="32" t="s">
        <v>335</v>
      </c>
      <c r="K66" s="32" t="s">
        <v>302</v>
      </c>
      <c r="L66" s="166">
        <f>(L27-$K27)</f>
        <v>0</v>
      </c>
      <c r="M66" s="166">
        <f>(M27-$K27)</f>
        <v>0</v>
      </c>
      <c r="N66" s="12"/>
      <c r="P66" s="11"/>
      <c r="Q66" s="32" t="s">
        <v>336</v>
      </c>
      <c r="R66" s="32" t="s">
        <v>304</v>
      </c>
      <c r="S66" s="168" t="str">
        <f t="shared" si="3"/>
        <v>-</v>
      </c>
      <c r="T66" s="168" t="str">
        <f t="shared" si="4"/>
        <v>-</v>
      </c>
      <c r="U66" s="12"/>
    </row>
    <row r="67" spans="3:21" x14ac:dyDescent="0.3">
      <c r="C67" s="2"/>
      <c r="D67" s="2"/>
      <c r="E67" s="2"/>
      <c r="F67" s="2"/>
      <c r="I67" s="11"/>
      <c r="J67" s="32"/>
      <c r="K67" s="32"/>
      <c r="L67" s="32"/>
      <c r="M67" s="32"/>
      <c r="N67" s="12"/>
      <c r="P67" s="11"/>
      <c r="Q67" s="32"/>
      <c r="R67" s="32"/>
      <c r="S67" s="32"/>
      <c r="T67" s="32"/>
      <c r="U67" s="12"/>
    </row>
    <row r="68" spans="3:21" x14ac:dyDescent="0.3">
      <c r="C68" s="2"/>
      <c r="D68" s="2"/>
      <c r="E68" s="2"/>
      <c r="F68" s="2"/>
      <c r="I68" s="11"/>
      <c r="J68" s="119" t="s">
        <v>363</v>
      </c>
      <c r="K68" s="18" t="s">
        <v>289</v>
      </c>
      <c r="L68" s="18" t="s">
        <v>28</v>
      </c>
      <c r="M68" s="18" t="s">
        <v>29</v>
      </c>
      <c r="N68" s="12"/>
      <c r="P68" s="11"/>
      <c r="Q68" s="119" t="s">
        <v>364</v>
      </c>
      <c r="R68" s="18" t="s">
        <v>289</v>
      </c>
      <c r="S68" s="18" t="s">
        <v>28</v>
      </c>
      <c r="T68" s="18" t="s">
        <v>29</v>
      </c>
      <c r="U68" s="12"/>
    </row>
    <row r="69" spans="3:21" x14ac:dyDescent="0.3">
      <c r="C69" s="2"/>
      <c r="D69" s="2"/>
      <c r="E69" s="2"/>
      <c r="F69" s="2"/>
      <c r="I69" s="11"/>
      <c r="J69" s="32" t="s">
        <v>365</v>
      </c>
      <c r="K69" s="32" t="s">
        <v>366</v>
      </c>
      <c r="L69" s="179">
        <f t="shared" ref="L69:M77" si="7">L32-$K32</f>
        <v>-5.6673364079424304E-2</v>
      </c>
      <c r="M69" s="179">
        <f t="shared" si="7"/>
        <v>-5.9632375510491442E-2</v>
      </c>
      <c r="N69" s="12"/>
      <c r="P69" s="11"/>
      <c r="Q69" s="32" t="s">
        <v>367</v>
      </c>
      <c r="R69" s="32" t="s">
        <v>368</v>
      </c>
      <c r="S69" s="169">
        <f t="shared" ref="S69:S78" si="8">IFERROR(S$12/L69,"-")</f>
        <v>-39701.190083700705</v>
      </c>
      <c r="T69" s="169">
        <f t="shared" ref="T69:T78" si="9">IFERROR(T$12/M69,"-")</f>
        <v>-106905.01502624882</v>
      </c>
      <c r="U69" s="12"/>
    </row>
    <row r="70" spans="3:21" x14ac:dyDescent="0.3">
      <c r="C70" s="2"/>
      <c r="D70" s="2"/>
      <c r="E70" s="2"/>
      <c r="F70" s="2"/>
      <c r="I70" s="11"/>
      <c r="J70" s="32" t="s">
        <v>369</v>
      </c>
      <c r="K70" s="32" t="s">
        <v>366</v>
      </c>
      <c r="L70" s="179">
        <f t="shared" si="7"/>
        <v>0.1992806342989889</v>
      </c>
      <c r="M70" s="179">
        <f t="shared" si="7"/>
        <v>0.37417089396557202</v>
      </c>
      <c r="N70" s="12"/>
      <c r="P70" s="11"/>
      <c r="Q70" s="32" t="s">
        <v>370</v>
      </c>
      <c r="R70" s="32" t="s">
        <v>368</v>
      </c>
      <c r="S70" s="169">
        <f t="shared" si="8"/>
        <v>11290.610389287665</v>
      </c>
      <c r="T70" s="169">
        <f t="shared" si="9"/>
        <v>17037.669425421886</v>
      </c>
      <c r="U70" s="12"/>
    </row>
    <row r="71" spans="3:21" x14ac:dyDescent="0.3">
      <c r="C71" s="2"/>
      <c r="D71" s="2"/>
      <c r="E71" s="2"/>
      <c r="F71" s="2"/>
      <c r="I71" s="11"/>
      <c r="J71" s="32" t="s">
        <v>371</v>
      </c>
      <c r="K71" s="32" t="s">
        <v>366</v>
      </c>
      <c r="L71" s="179">
        <f t="shared" si="7"/>
        <v>5.9381561939309796E-2</v>
      </c>
      <c r="M71" s="179">
        <f t="shared" si="7"/>
        <v>0.12997622422539037</v>
      </c>
      <c r="N71" s="12"/>
      <c r="P71" s="11"/>
      <c r="Q71" s="32" t="s">
        <v>372</v>
      </c>
      <c r="R71" s="32" t="s">
        <v>368</v>
      </c>
      <c r="S71" s="169">
        <f t="shared" si="8"/>
        <v>37890.549297096382</v>
      </c>
      <c r="T71" s="169">
        <f t="shared" si="9"/>
        <v>49047.43185142216</v>
      </c>
      <c r="U71" s="12"/>
    </row>
    <row r="72" spans="3:21" x14ac:dyDescent="0.3">
      <c r="C72" s="2"/>
      <c r="D72" s="2"/>
      <c r="E72" s="2"/>
      <c r="F72" s="2"/>
      <c r="I72" s="11"/>
      <c r="J72" s="32" t="s">
        <v>373</v>
      </c>
      <c r="K72" s="32" t="s">
        <v>366</v>
      </c>
      <c r="L72" s="179">
        <f t="shared" si="7"/>
        <v>-0.24747098334576045</v>
      </c>
      <c r="M72" s="179">
        <f t="shared" si="7"/>
        <v>-0.24747098334576045</v>
      </c>
      <c r="N72" s="12"/>
      <c r="P72" s="11"/>
      <c r="Q72" s="32" t="s">
        <v>374</v>
      </c>
      <c r="R72" s="32" t="s">
        <v>368</v>
      </c>
      <c r="S72" s="169">
        <f t="shared" si="8"/>
        <v>-9091.9750250329525</v>
      </c>
      <c r="T72" s="169">
        <f t="shared" si="9"/>
        <v>-25760.595904260033</v>
      </c>
      <c r="U72" s="12"/>
    </row>
    <row r="73" spans="3:21" x14ac:dyDescent="0.3">
      <c r="C73" s="2"/>
      <c r="D73" s="2"/>
      <c r="E73" s="2"/>
      <c r="F73" s="2"/>
      <c r="I73" s="11"/>
      <c r="J73" s="32" t="s">
        <v>375</v>
      </c>
      <c r="K73" s="32" t="s">
        <v>376</v>
      </c>
      <c r="L73" s="180">
        <f t="shared" si="7"/>
        <v>-0.32995189112615042</v>
      </c>
      <c r="M73" s="180">
        <f t="shared" si="7"/>
        <v>-0.4340321078342011</v>
      </c>
      <c r="N73" s="12"/>
      <c r="P73" s="11"/>
      <c r="Q73" s="32" t="s">
        <v>377</v>
      </c>
      <c r="R73" s="32" t="s">
        <v>378</v>
      </c>
      <c r="S73" s="168">
        <f t="shared" si="8"/>
        <v>-6819.1759481074105</v>
      </c>
      <c r="T73" s="168">
        <f t="shared" si="9"/>
        <v>-14687.853467364286</v>
      </c>
      <c r="U73" s="12"/>
    </row>
    <row r="74" spans="3:21" x14ac:dyDescent="0.3">
      <c r="C74" s="2"/>
      <c r="D74" s="2"/>
      <c r="E74" s="2"/>
      <c r="F74" s="2"/>
      <c r="I74" s="11"/>
      <c r="J74" s="32" t="s">
        <v>379</v>
      </c>
      <c r="K74" s="32" t="s">
        <v>376</v>
      </c>
      <c r="L74" s="180">
        <f t="shared" si="7"/>
        <v>-0.12584355390011231</v>
      </c>
      <c r="M74" s="180">
        <f t="shared" si="7"/>
        <v>-0.32204086884648608</v>
      </c>
      <c r="N74" s="12"/>
      <c r="P74" s="11"/>
      <c r="Q74" s="32" t="s">
        <v>380</v>
      </c>
      <c r="R74" s="32" t="s">
        <v>378</v>
      </c>
      <c r="S74" s="168">
        <f t="shared" si="8"/>
        <v>-17879.342487307105</v>
      </c>
      <c r="T74" s="168">
        <f t="shared" si="9"/>
        <v>-19795.624148060859</v>
      </c>
      <c r="U74" s="12"/>
    </row>
    <row r="75" spans="3:21" x14ac:dyDescent="0.3">
      <c r="C75" s="2"/>
      <c r="D75" s="2"/>
      <c r="E75" s="2"/>
      <c r="F75" s="2"/>
      <c r="I75" s="11"/>
      <c r="J75" s="32" t="s">
        <v>381</v>
      </c>
      <c r="K75" s="32" t="s">
        <v>366</v>
      </c>
      <c r="L75" s="179">
        <f t="shared" si="7"/>
        <v>-6.6266192168623728E-2</v>
      </c>
      <c r="M75" s="179">
        <f t="shared" si="7"/>
        <v>-8.1131319294888038E-2</v>
      </c>
      <c r="N75" s="12"/>
      <c r="P75" s="11"/>
      <c r="Q75" s="32" t="s">
        <v>382</v>
      </c>
      <c r="R75" s="32" t="s">
        <v>368</v>
      </c>
      <c r="S75" s="168">
        <f t="shared" si="8"/>
        <v>-33953.96545910705</v>
      </c>
      <c r="T75" s="168">
        <f t="shared" si="9"/>
        <v>-78576.313751644848</v>
      </c>
      <c r="U75" s="12"/>
    </row>
    <row r="76" spans="3:21" x14ac:dyDescent="0.3">
      <c r="C76" s="2"/>
      <c r="D76" s="2"/>
      <c r="E76" s="2"/>
      <c r="F76" s="2"/>
      <c r="I76" s="11"/>
      <c r="J76" s="32" t="s">
        <v>383</v>
      </c>
      <c r="K76" s="32" t="s">
        <v>366</v>
      </c>
      <c r="L76" s="179">
        <f t="shared" si="7"/>
        <v>0</v>
      </c>
      <c r="M76" s="179">
        <f t="shared" si="7"/>
        <v>0</v>
      </c>
      <c r="N76" s="12"/>
      <c r="P76" s="11"/>
      <c r="Q76" s="32" t="s">
        <v>384</v>
      </c>
      <c r="R76" s="32" t="s">
        <v>368</v>
      </c>
      <c r="S76" s="168" t="str">
        <f t="shared" si="8"/>
        <v>-</v>
      </c>
      <c r="T76" s="168" t="str">
        <f t="shared" si="9"/>
        <v>-</v>
      </c>
      <c r="U76" s="12"/>
    </row>
    <row r="77" spans="3:21" x14ac:dyDescent="0.3">
      <c r="C77" s="2"/>
      <c r="D77" s="2"/>
      <c r="E77" s="2"/>
      <c r="F77" s="2"/>
      <c r="I77" s="11"/>
      <c r="J77" s="32" t="s">
        <v>385</v>
      </c>
      <c r="K77" s="32" t="s">
        <v>366</v>
      </c>
      <c r="L77" s="179">
        <f t="shared" si="7"/>
        <v>-69.00883571265571</v>
      </c>
      <c r="M77" s="179">
        <f t="shared" si="7"/>
        <v>-98.86904082640271</v>
      </c>
      <c r="N77" s="12"/>
      <c r="P77" s="11"/>
      <c r="Q77" s="32" t="s">
        <v>386</v>
      </c>
      <c r="R77" s="32" t="s">
        <v>368</v>
      </c>
      <c r="S77" s="168">
        <f t="shared" si="8"/>
        <v>-32.604520519208911</v>
      </c>
      <c r="T77" s="168">
        <f t="shared" si="9"/>
        <v>-64.479233809837609</v>
      </c>
      <c r="U77" s="12"/>
    </row>
    <row r="78" spans="3:21" x14ac:dyDescent="0.3">
      <c r="C78" s="2"/>
      <c r="D78" s="2"/>
      <c r="E78" s="2"/>
      <c r="F78" s="2"/>
      <c r="I78" s="11"/>
      <c r="J78" s="32" t="s">
        <v>387</v>
      </c>
      <c r="K78" s="32" t="s">
        <v>376</v>
      </c>
      <c r="L78" s="180">
        <f>L41-$K41</f>
        <v>-0.18855997871513352</v>
      </c>
      <c r="M78" s="180">
        <f>M41-$K41</f>
        <v>-0.45128200650424166</v>
      </c>
      <c r="N78" s="12"/>
      <c r="P78" s="11"/>
      <c r="Q78" s="32" t="s">
        <v>388</v>
      </c>
      <c r="R78" s="32" t="s">
        <v>378</v>
      </c>
      <c r="S78" s="168">
        <f t="shared" si="8"/>
        <v>-11932.542713102346</v>
      </c>
      <c r="T78" s="168">
        <f t="shared" si="9"/>
        <v>-14126.421856219256</v>
      </c>
      <c r="U78" s="12"/>
    </row>
    <row r="79" spans="3:21" ht="14.5" thickBot="1" x14ac:dyDescent="0.35">
      <c r="C79" s="2"/>
      <c r="D79" s="2"/>
      <c r="E79" s="2"/>
      <c r="F79" s="2"/>
      <c r="I79" s="33"/>
      <c r="J79" s="34"/>
      <c r="K79" s="34"/>
      <c r="L79" s="34"/>
      <c r="M79" s="34"/>
      <c r="N79" s="35"/>
      <c r="P79" s="33"/>
      <c r="Q79" s="34"/>
      <c r="R79" s="34"/>
      <c r="S79" s="34"/>
      <c r="T79" s="34"/>
      <c r="U79" s="35"/>
    </row>
    <row r="80" spans="3:21" x14ac:dyDescent="0.3">
      <c r="C80" s="2"/>
      <c r="D80" s="2"/>
      <c r="E80" s="2"/>
      <c r="F80" s="2"/>
    </row>
    <row r="81" s="2" customFormat="1" x14ac:dyDescent="0.3"/>
    <row r="82" s="2" customFormat="1" x14ac:dyDescent="0.3"/>
    <row r="83" s="2" customFormat="1" x14ac:dyDescent="0.3"/>
    <row r="84" s="2" customFormat="1" x14ac:dyDescent="0.3"/>
    <row r="85" s="2" customFormat="1" x14ac:dyDescent="0.3"/>
    <row r="86" s="2" customFormat="1" x14ac:dyDescent="0.3"/>
    <row r="87" s="2" customFormat="1" x14ac:dyDescent="0.3"/>
    <row r="88" s="2" customFormat="1" x14ac:dyDescent="0.3"/>
    <row r="89" s="2" customFormat="1" x14ac:dyDescent="0.3"/>
    <row r="90" s="2" customFormat="1" x14ac:dyDescent="0.3"/>
    <row r="91" s="2" customFormat="1" x14ac:dyDescent="0.3"/>
    <row r="92" s="2" customFormat="1" x14ac:dyDescent="0.3"/>
    <row r="93" s="2" customFormat="1" x14ac:dyDescent="0.3"/>
    <row r="94" s="2" customFormat="1" x14ac:dyDescent="0.3"/>
    <row r="95" s="2" customFormat="1" x14ac:dyDescent="0.3"/>
    <row r="96" s="2" customFormat="1" x14ac:dyDescent="0.3"/>
    <row r="97" s="2" customFormat="1" x14ac:dyDescent="0.3"/>
    <row r="98" s="2" customFormat="1" x14ac:dyDescent="0.3"/>
    <row r="99" s="2" customFormat="1" x14ac:dyDescent="0.3"/>
    <row r="100" s="2" customFormat="1" x14ac:dyDescent="0.3"/>
    <row r="101" s="2" customFormat="1" x14ac:dyDescent="0.3"/>
    <row r="102" s="2" customFormat="1" x14ac:dyDescent="0.3"/>
    <row r="103" s="2" customFormat="1" x14ac:dyDescent="0.3"/>
    <row r="104" s="2" customFormat="1" x14ac:dyDescent="0.3"/>
    <row r="105" s="2" customFormat="1" x14ac:dyDescent="0.3"/>
    <row r="106" s="2" customFormat="1" x14ac:dyDescent="0.3"/>
    <row r="107" s="2" customFormat="1" x14ac:dyDescent="0.3"/>
    <row r="108" s="2" customFormat="1" x14ac:dyDescent="0.3"/>
    <row r="109" s="2" customFormat="1" x14ac:dyDescent="0.3"/>
    <row r="110" s="2" customFormat="1" x14ac:dyDescent="0.3"/>
    <row r="111" s="2" customFormat="1" x14ac:dyDescent="0.3"/>
    <row r="112" s="2" customFormat="1" x14ac:dyDescent="0.3"/>
    <row r="113" s="2" customFormat="1" x14ac:dyDescent="0.3"/>
    <row r="114" s="2" customFormat="1" x14ac:dyDescent="0.3"/>
    <row r="115" s="2" customFormat="1" x14ac:dyDescent="0.3"/>
    <row r="116" s="2" customFormat="1" x14ac:dyDescent="0.3"/>
    <row r="117" s="2" customFormat="1" x14ac:dyDescent="0.3"/>
    <row r="118" s="2" customFormat="1" x14ac:dyDescent="0.3"/>
    <row r="119" s="2" customFormat="1" x14ac:dyDescent="0.3"/>
    <row r="120" s="2" customFormat="1" x14ac:dyDescent="0.3"/>
    <row r="121" s="2" customFormat="1" x14ac:dyDescent="0.3"/>
    <row r="122" s="2" customFormat="1" x14ac:dyDescent="0.3"/>
    <row r="123" s="2" customFormat="1" x14ac:dyDescent="0.3"/>
    <row r="124" s="2" customFormat="1" x14ac:dyDescent="0.3"/>
    <row r="125" s="2" customFormat="1" x14ac:dyDescent="0.3"/>
    <row r="126" s="2" customFormat="1" x14ac:dyDescent="0.3"/>
    <row r="127" s="2" customFormat="1" x14ac:dyDescent="0.3"/>
    <row r="128" s="2" customFormat="1" x14ac:dyDescent="0.3"/>
    <row r="129" s="2" customFormat="1" x14ac:dyDescent="0.3"/>
    <row r="130" s="2" customFormat="1" x14ac:dyDescent="0.3"/>
    <row r="131" s="2" customFormat="1" x14ac:dyDescent="0.3"/>
    <row r="132" s="2" customFormat="1" x14ac:dyDescent="0.3"/>
    <row r="133" s="2" customFormat="1" x14ac:dyDescent="0.3"/>
    <row r="134" s="2" customFormat="1" x14ac:dyDescent="0.3"/>
    <row r="135" s="2" customFormat="1" x14ac:dyDescent="0.3"/>
    <row r="136" s="2" customFormat="1" x14ac:dyDescent="0.3"/>
    <row r="137" s="2" customFormat="1" x14ac:dyDescent="0.3"/>
    <row r="138" s="2" customFormat="1" x14ac:dyDescent="0.3"/>
    <row r="139" s="2" customFormat="1" x14ac:dyDescent="0.3"/>
    <row r="140" s="2" customFormat="1" x14ac:dyDescent="0.3"/>
    <row r="141" s="2" customFormat="1" x14ac:dyDescent="0.3"/>
    <row r="142" s="2" customFormat="1" x14ac:dyDescent="0.3"/>
    <row r="143" s="2" customFormat="1" x14ac:dyDescent="0.3"/>
    <row r="144" s="2" customFormat="1" x14ac:dyDescent="0.3"/>
    <row r="145" s="2" customFormat="1" x14ac:dyDescent="0.3"/>
    <row r="146" s="2" customFormat="1" x14ac:dyDescent="0.3"/>
    <row r="147" s="2" customFormat="1" x14ac:dyDescent="0.3"/>
    <row r="148" s="2" customFormat="1" x14ac:dyDescent="0.3"/>
    <row r="149" s="2" customFormat="1" x14ac:dyDescent="0.3"/>
    <row r="150" s="2" customFormat="1" x14ac:dyDescent="0.3"/>
    <row r="151" s="2" customFormat="1" x14ac:dyDescent="0.3"/>
    <row r="152" s="2" customFormat="1" x14ac:dyDescent="0.3"/>
    <row r="153" s="2" customFormat="1" x14ac:dyDescent="0.3"/>
    <row r="154" s="2" customFormat="1" x14ac:dyDescent="0.3"/>
    <row r="155" s="2" customFormat="1" x14ac:dyDescent="0.3"/>
    <row r="156" s="2" customFormat="1" x14ac:dyDescent="0.3"/>
    <row r="157" s="2" customFormat="1" x14ac:dyDescent="0.3"/>
    <row r="158" s="2" customFormat="1" x14ac:dyDescent="0.3"/>
    <row r="159" s="2" customFormat="1" x14ac:dyDescent="0.3"/>
    <row r="160" s="2" customFormat="1" x14ac:dyDescent="0.3"/>
    <row r="161" s="2" customFormat="1" x14ac:dyDescent="0.3"/>
    <row r="162" s="2" customFormat="1" x14ac:dyDescent="0.3"/>
    <row r="163" s="2" customFormat="1" x14ac:dyDescent="0.3"/>
    <row r="164" s="2" customFormat="1" x14ac:dyDescent="0.3"/>
    <row r="165" s="2" customFormat="1" x14ac:dyDescent="0.3"/>
    <row r="166" s="2" customFormat="1" x14ac:dyDescent="0.3"/>
    <row r="167" s="2" customFormat="1" x14ac:dyDescent="0.3"/>
    <row r="168" s="2" customFormat="1" x14ac:dyDescent="0.3"/>
    <row r="169" s="2" customFormat="1" x14ac:dyDescent="0.3"/>
    <row r="170" s="2" customFormat="1" x14ac:dyDescent="0.3"/>
    <row r="171" s="2" customFormat="1" x14ac:dyDescent="0.3"/>
    <row r="172" s="2" customFormat="1" x14ac:dyDescent="0.3"/>
    <row r="173" s="2" customFormat="1" x14ac:dyDescent="0.3"/>
    <row r="174" s="2" customFormat="1" x14ac:dyDescent="0.3"/>
    <row r="175" s="2" customFormat="1" x14ac:dyDescent="0.3"/>
    <row r="176" s="2" customFormat="1" x14ac:dyDescent="0.3"/>
    <row r="177" s="2" customFormat="1" x14ac:dyDescent="0.3"/>
    <row r="178" s="2" customFormat="1" x14ac:dyDescent="0.3"/>
    <row r="179" s="2" customFormat="1" x14ac:dyDescent="0.3"/>
    <row r="180" s="2" customFormat="1" x14ac:dyDescent="0.3"/>
    <row r="181" s="2" customFormat="1" x14ac:dyDescent="0.3"/>
    <row r="182" s="2" customFormat="1" x14ac:dyDescent="0.3"/>
    <row r="183" s="2" customFormat="1" x14ac:dyDescent="0.3"/>
    <row r="184" s="2" customFormat="1" x14ac:dyDescent="0.3"/>
    <row r="185" s="2" customFormat="1" x14ac:dyDescent="0.3"/>
    <row r="186" s="2" customFormat="1" x14ac:dyDescent="0.3"/>
    <row r="187" s="2" customFormat="1" x14ac:dyDescent="0.3"/>
    <row r="188" s="2" customFormat="1" x14ac:dyDescent="0.3"/>
    <row r="189" s="2" customFormat="1" x14ac:dyDescent="0.3"/>
    <row r="190" s="2" customFormat="1" x14ac:dyDescent="0.3"/>
    <row r="191" s="2" customFormat="1" x14ac:dyDescent="0.3"/>
    <row r="192" s="2" customFormat="1" x14ac:dyDescent="0.3"/>
    <row r="193" s="2" customFormat="1" x14ac:dyDescent="0.3"/>
    <row r="194" s="2" customFormat="1" x14ac:dyDescent="0.3"/>
    <row r="195" s="2" customFormat="1" x14ac:dyDescent="0.3"/>
    <row r="196" s="2" customFormat="1" x14ac:dyDescent="0.3"/>
    <row r="197" s="2" customFormat="1" x14ac:dyDescent="0.3"/>
    <row r="198" s="2" customFormat="1" x14ac:dyDescent="0.3"/>
    <row r="199" s="2" customFormat="1" x14ac:dyDescent="0.3"/>
    <row r="200" s="2" customFormat="1" x14ac:dyDescent="0.3"/>
    <row r="201" s="2" customFormat="1" x14ac:dyDescent="0.3"/>
    <row r="202" s="2" customFormat="1" x14ac:dyDescent="0.3"/>
    <row r="203" s="2" customFormat="1" x14ac:dyDescent="0.3"/>
    <row r="204" s="2" customFormat="1" x14ac:dyDescent="0.3"/>
    <row r="205" s="2" customFormat="1" x14ac:dyDescent="0.3"/>
    <row r="206" s="2" customFormat="1" x14ac:dyDescent="0.3"/>
    <row r="207" s="2" customFormat="1" x14ac:dyDescent="0.3"/>
    <row r="208" s="2" customFormat="1" x14ac:dyDescent="0.3"/>
    <row r="209" s="2" customFormat="1" x14ac:dyDescent="0.3"/>
    <row r="210" s="2" customFormat="1" x14ac:dyDescent="0.3"/>
    <row r="211" s="2" customFormat="1" x14ac:dyDescent="0.3"/>
    <row r="212" s="2" customFormat="1" x14ac:dyDescent="0.3"/>
    <row r="213" s="2" customFormat="1" x14ac:dyDescent="0.3"/>
    <row r="214" s="2" customFormat="1" x14ac:dyDescent="0.3"/>
    <row r="215" s="2" customFormat="1" x14ac:dyDescent="0.3"/>
    <row r="216" s="2" customFormat="1" x14ac:dyDescent="0.3"/>
    <row r="217" s="2" customFormat="1" x14ac:dyDescent="0.3"/>
    <row r="218" s="2" customFormat="1" x14ac:dyDescent="0.3"/>
    <row r="219" s="2" customFormat="1" x14ac:dyDescent="0.3"/>
    <row r="220" s="2" customFormat="1" x14ac:dyDescent="0.3"/>
    <row r="221" s="2" customFormat="1" x14ac:dyDescent="0.3"/>
    <row r="222" s="2" customFormat="1" x14ac:dyDescent="0.3"/>
    <row r="223" s="2" customFormat="1" x14ac:dyDescent="0.3"/>
    <row r="224" s="2" customFormat="1" x14ac:dyDescent="0.3"/>
    <row r="225" s="2" customFormat="1" x14ac:dyDescent="0.3"/>
    <row r="226" s="2" customFormat="1" x14ac:dyDescent="0.3"/>
    <row r="227" s="2" customFormat="1" x14ac:dyDescent="0.3"/>
    <row r="228" s="2" customFormat="1" x14ac:dyDescent="0.3"/>
    <row r="229" s="2" customFormat="1" x14ac:dyDescent="0.3"/>
    <row r="230" s="2" customFormat="1" x14ac:dyDescent="0.3"/>
    <row r="231" s="2" customFormat="1" x14ac:dyDescent="0.3"/>
    <row r="232" s="2" customFormat="1" x14ac:dyDescent="0.3"/>
    <row r="233" s="2" customFormat="1" x14ac:dyDescent="0.3"/>
    <row r="234" s="2" customFormat="1" x14ac:dyDescent="0.3"/>
    <row r="235" s="2" customFormat="1" x14ac:dyDescent="0.3"/>
    <row r="236" s="2" customFormat="1" x14ac:dyDescent="0.3"/>
    <row r="237" s="2" customFormat="1" x14ac:dyDescent="0.3"/>
    <row r="238" s="2" customFormat="1" x14ac:dyDescent="0.3"/>
    <row r="239" s="2" customFormat="1" x14ac:dyDescent="0.3"/>
    <row r="240" s="2" customFormat="1" x14ac:dyDescent="0.3"/>
    <row r="241" s="2" customFormat="1" x14ac:dyDescent="0.3"/>
    <row r="242" s="2" customFormat="1" x14ac:dyDescent="0.3"/>
    <row r="243" s="2" customFormat="1" x14ac:dyDescent="0.3"/>
    <row r="244" s="2" customFormat="1" x14ac:dyDescent="0.3"/>
    <row r="245" s="2" customFormat="1" x14ac:dyDescent="0.3"/>
    <row r="246" s="2" customFormat="1" x14ac:dyDescent="0.3"/>
    <row r="247" s="2" customFormat="1" x14ac:dyDescent="0.3"/>
    <row r="248" s="2" customFormat="1" x14ac:dyDescent="0.3"/>
    <row r="249" s="2" customFormat="1" x14ac:dyDescent="0.3"/>
    <row r="250" s="2" customFormat="1" x14ac:dyDescent="0.3"/>
    <row r="251" s="2" customFormat="1" x14ac:dyDescent="0.3"/>
    <row r="252" s="2" customFormat="1" x14ac:dyDescent="0.3"/>
    <row r="253" s="2" customFormat="1" x14ac:dyDescent="0.3"/>
    <row r="254" s="2" customFormat="1" x14ac:dyDescent="0.3"/>
    <row r="255" s="2" customFormat="1" x14ac:dyDescent="0.3"/>
    <row r="256" s="2" customFormat="1" x14ac:dyDescent="0.3"/>
    <row r="257" s="2" customFormat="1" x14ac:dyDescent="0.3"/>
    <row r="258" s="2" customFormat="1" x14ac:dyDescent="0.3"/>
    <row r="259" s="2" customFormat="1" x14ac:dyDescent="0.3"/>
    <row r="260" s="2" customFormat="1" x14ac:dyDescent="0.3"/>
    <row r="261" s="2" customFormat="1" x14ac:dyDescent="0.3"/>
    <row r="262" s="2" customFormat="1" x14ac:dyDescent="0.3"/>
    <row r="263" s="2" customFormat="1" x14ac:dyDescent="0.3"/>
    <row r="264" s="2" customFormat="1" x14ac:dyDescent="0.3"/>
    <row r="265" s="2" customFormat="1" x14ac:dyDescent="0.3"/>
    <row r="266" s="2" customFormat="1" x14ac:dyDescent="0.3"/>
    <row r="267" s="2" customFormat="1" x14ac:dyDescent="0.3"/>
    <row r="268" s="2" customFormat="1" x14ac:dyDescent="0.3"/>
    <row r="269" s="2" customFormat="1" x14ac:dyDescent="0.3"/>
    <row r="270" s="2" customFormat="1" x14ac:dyDescent="0.3"/>
    <row r="271" s="2" customFormat="1" x14ac:dyDescent="0.3"/>
    <row r="272" s="2" customFormat="1" x14ac:dyDescent="0.3"/>
    <row r="273" s="2" customFormat="1" x14ac:dyDescent="0.3"/>
    <row r="274" s="2" customFormat="1" x14ac:dyDescent="0.3"/>
    <row r="275" s="2" customFormat="1" x14ac:dyDescent="0.3"/>
    <row r="276" s="2" customFormat="1" x14ac:dyDescent="0.3"/>
    <row r="277" s="2" customFormat="1" x14ac:dyDescent="0.3"/>
    <row r="278" s="2" customFormat="1" x14ac:dyDescent="0.3"/>
    <row r="279" s="2" customFormat="1" x14ac:dyDescent="0.3"/>
    <row r="280" s="2" customFormat="1" x14ac:dyDescent="0.3"/>
    <row r="281" s="2" customFormat="1" x14ac:dyDescent="0.3"/>
    <row r="282" s="2" customFormat="1" x14ac:dyDescent="0.3"/>
    <row r="283" s="2" customFormat="1" x14ac:dyDescent="0.3"/>
    <row r="284" s="2" customFormat="1" x14ac:dyDescent="0.3"/>
    <row r="285" s="2" customFormat="1" x14ac:dyDescent="0.3"/>
    <row r="286" s="2" customFormat="1" x14ac:dyDescent="0.3"/>
    <row r="287" s="2" customFormat="1" x14ac:dyDescent="0.3"/>
    <row r="288" s="2" customFormat="1" x14ac:dyDescent="0.3"/>
    <row r="289" s="2" customFormat="1" x14ac:dyDescent="0.3"/>
    <row r="290" s="2" customFormat="1" x14ac:dyDescent="0.3"/>
    <row r="291" s="2" customFormat="1" x14ac:dyDescent="0.3"/>
    <row r="292" s="2" customFormat="1" x14ac:dyDescent="0.3"/>
    <row r="293" s="2" customFormat="1" x14ac:dyDescent="0.3"/>
    <row r="294" s="2" customFormat="1" x14ac:dyDescent="0.3"/>
    <row r="295" s="2" customFormat="1" x14ac:dyDescent="0.3"/>
  </sheetData>
  <sheetProtection sheet="1" objects="1" scenarios="1"/>
  <mergeCells count="5">
    <mergeCell ref="C3:F3"/>
    <mergeCell ref="J3:M3"/>
    <mergeCell ref="Q3:T3"/>
    <mergeCell ref="J43:M43"/>
    <mergeCell ref="Q43:T43"/>
  </mergeCells>
  <conditionalFormatting sqref="E10">
    <cfRule type="containsText" dxfId="57" priority="69" operator="containsText" text="SI">
      <formula>NOT(ISERROR(SEARCH("SI",E10)))</formula>
    </cfRule>
    <cfRule type="containsText" dxfId="56" priority="70" operator="containsText" text="NO">
      <formula>NOT(ISERROR(SEARCH("NO",E10)))</formula>
    </cfRule>
  </conditionalFormatting>
  <conditionalFormatting sqref="F10">
    <cfRule type="containsText" dxfId="55" priority="67" operator="containsText" text="SI">
      <formula>NOT(ISERROR(SEARCH("SI",F10)))</formula>
    </cfRule>
    <cfRule type="containsText" dxfId="54" priority="68" operator="containsText" text="NO">
      <formula>NOT(ISERROR(SEARCH("NO",F10)))</formula>
    </cfRule>
  </conditionalFormatting>
  <conditionalFormatting sqref="L46:M52">
    <cfRule type="cellIs" dxfId="53" priority="61" operator="greaterThan">
      <formula>0</formula>
    </cfRule>
    <cfRule type="cellIs" dxfId="52" priority="62" operator="lessThan">
      <formula>0</formula>
    </cfRule>
  </conditionalFormatting>
  <conditionalFormatting sqref="T2">
    <cfRule type="containsText" dxfId="51" priority="59" operator="containsText" text="SI">
      <formula>NOT(ISERROR(SEARCH("SI",T2)))</formula>
    </cfRule>
    <cfRule type="containsText" dxfId="50" priority="60" operator="containsText" text="NO">
      <formula>NOT(ISERROR(SEARCH("NO",T2)))</formula>
    </cfRule>
  </conditionalFormatting>
  <conditionalFormatting sqref="L55:M61">
    <cfRule type="cellIs" dxfId="49" priority="55" operator="greaterThan">
      <formula>0</formula>
    </cfRule>
    <cfRule type="cellIs" dxfId="48" priority="56" operator="lessThan">
      <formula>0</formula>
    </cfRule>
  </conditionalFormatting>
  <conditionalFormatting sqref="L64:M64">
    <cfRule type="cellIs" dxfId="47" priority="53" operator="greaterThan">
      <formula>0</formula>
    </cfRule>
    <cfRule type="cellIs" dxfId="46" priority="54" operator="lessThan">
      <formula>0</formula>
    </cfRule>
  </conditionalFormatting>
  <conditionalFormatting sqref="L62:M62">
    <cfRule type="cellIs" dxfId="45" priority="51" operator="greaterThan">
      <formula>0</formula>
    </cfRule>
    <cfRule type="cellIs" dxfId="44" priority="52" operator="lessThan">
      <formula>0</formula>
    </cfRule>
  </conditionalFormatting>
  <conditionalFormatting sqref="L63:M63">
    <cfRule type="cellIs" dxfId="43" priority="49" operator="greaterThan">
      <formula>0</formula>
    </cfRule>
    <cfRule type="cellIs" dxfId="42" priority="50" operator="lessThan">
      <formula>0</formula>
    </cfRule>
  </conditionalFormatting>
  <conditionalFormatting sqref="L65:M65">
    <cfRule type="cellIs" dxfId="41" priority="47" operator="greaterThan">
      <formula>0</formula>
    </cfRule>
    <cfRule type="cellIs" dxfId="40" priority="48" operator="lessThan">
      <formula>0</formula>
    </cfRule>
  </conditionalFormatting>
  <conditionalFormatting sqref="L66:M66">
    <cfRule type="cellIs" dxfId="39" priority="45" operator="greaterThan">
      <formula>0</formula>
    </cfRule>
    <cfRule type="cellIs" dxfId="38" priority="46" operator="lessThan">
      <formula>0</formula>
    </cfRule>
  </conditionalFormatting>
  <conditionalFormatting sqref="S66:T66">
    <cfRule type="cellIs" dxfId="37" priority="43" operator="lessThan">
      <formula>0</formula>
    </cfRule>
    <cfRule type="cellIs" dxfId="36" priority="44" operator="greaterThan">
      <formula>0</formula>
    </cfRule>
  </conditionalFormatting>
  <conditionalFormatting sqref="S55:T58">
    <cfRule type="cellIs" dxfId="35" priority="41" operator="lessThan">
      <formula>0</formula>
    </cfRule>
    <cfRule type="cellIs" dxfId="34" priority="42" operator="greaterThan">
      <formula>0</formula>
    </cfRule>
  </conditionalFormatting>
  <conditionalFormatting sqref="S61:T63 S65:T65">
    <cfRule type="cellIs" dxfId="33" priority="39" operator="lessThan">
      <formula>0</formula>
    </cfRule>
    <cfRule type="cellIs" dxfId="32" priority="40" operator="greaterThan">
      <formula>0</formula>
    </cfRule>
  </conditionalFormatting>
  <conditionalFormatting sqref="S59:T60">
    <cfRule type="cellIs" dxfId="31" priority="37" operator="greaterThan">
      <formula>0</formula>
    </cfRule>
    <cfRule type="cellIs" dxfId="30" priority="38" operator="lessThan">
      <formula>0</formula>
    </cfRule>
  </conditionalFormatting>
  <conditionalFormatting sqref="S64:T64">
    <cfRule type="cellIs" dxfId="29" priority="35" operator="greaterThan">
      <formula>0</formula>
    </cfRule>
    <cfRule type="cellIs" dxfId="28" priority="36" operator="lessThan">
      <formula>0</formula>
    </cfRule>
  </conditionalFormatting>
  <conditionalFormatting sqref="S47:T47">
    <cfRule type="cellIs" dxfId="27" priority="27" operator="lessThan">
      <formula>0</formula>
    </cfRule>
    <cfRule type="cellIs" dxfId="26" priority="28" operator="greaterThan">
      <formula>0</formula>
    </cfRule>
  </conditionalFormatting>
  <conditionalFormatting sqref="S51:T52">
    <cfRule type="cellIs" dxfId="25" priority="25" operator="lessThan">
      <formula>0</formula>
    </cfRule>
    <cfRule type="cellIs" dxfId="24" priority="26" operator="greaterThan">
      <formula>0</formula>
    </cfRule>
  </conditionalFormatting>
  <conditionalFormatting sqref="S48:T50">
    <cfRule type="cellIs" dxfId="23" priority="23" operator="greaterThan">
      <formula>0</formula>
    </cfRule>
    <cfRule type="cellIs" dxfId="22" priority="24" operator="lessThan">
      <formula>0</formula>
    </cfRule>
  </conditionalFormatting>
  <conditionalFormatting sqref="L69:M78">
    <cfRule type="cellIs" dxfId="21" priority="21" operator="greaterThan">
      <formula>0</formula>
    </cfRule>
    <cfRule type="cellIs" dxfId="20" priority="22" operator="lessThan">
      <formula>0</formula>
    </cfRule>
  </conditionalFormatting>
  <conditionalFormatting sqref="S69:T69">
    <cfRule type="cellIs" dxfId="19" priority="19" operator="greaterThan">
      <formula>0</formula>
    </cfRule>
    <cfRule type="cellIs" dxfId="18" priority="20" operator="lessThan">
      <formula>0</formula>
    </cfRule>
  </conditionalFormatting>
  <conditionalFormatting sqref="S70:T70">
    <cfRule type="cellIs" dxfId="17" priority="17" operator="greaterThan">
      <formula>0</formula>
    </cfRule>
    <cfRule type="cellIs" dxfId="16" priority="18" operator="lessThan">
      <formula>0</formula>
    </cfRule>
  </conditionalFormatting>
  <conditionalFormatting sqref="S71:T71">
    <cfRule type="cellIs" dxfId="15" priority="15" operator="greaterThan">
      <formula>0</formula>
    </cfRule>
    <cfRule type="cellIs" dxfId="14" priority="16" operator="lessThan">
      <formula>0</formula>
    </cfRule>
  </conditionalFormatting>
  <conditionalFormatting sqref="S75:T75">
    <cfRule type="cellIs" dxfId="13" priority="13" operator="lessThan">
      <formula>0</formula>
    </cfRule>
    <cfRule type="cellIs" dxfId="12" priority="14" operator="greaterThan">
      <formula>0</formula>
    </cfRule>
  </conditionalFormatting>
  <conditionalFormatting sqref="S76:T76">
    <cfRule type="cellIs" dxfId="11" priority="11" operator="lessThan">
      <formula>0</formula>
    </cfRule>
    <cfRule type="cellIs" dxfId="10" priority="12" operator="greaterThan">
      <formula>0</formula>
    </cfRule>
  </conditionalFormatting>
  <conditionalFormatting sqref="S77:T77">
    <cfRule type="cellIs" dxfId="9" priority="9" operator="lessThan">
      <formula>0</formula>
    </cfRule>
    <cfRule type="cellIs" dxfId="8" priority="10" operator="greaterThan">
      <formula>0</formula>
    </cfRule>
  </conditionalFormatting>
  <conditionalFormatting sqref="S78:T78">
    <cfRule type="cellIs" dxfId="7" priority="7" operator="lessThan">
      <formula>0</formula>
    </cfRule>
    <cfRule type="cellIs" dxfId="6" priority="8" operator="greaterThan">
      <formula>0</formula>
    </cfRule>
  </conditionalFormatting>
  <conditionalFormatting sqref="S72:T72">
    <cfRule type="cellIs" dxfId="5" priority="5" operator="greaterThan">
      <formula>0</formula>
    </cfRule>
    <cfRule type="cellIs" dxfId="4" priority="6" operator="lessThan">
      <formula>0</formula>
    </cfRule>
  </conditionalFormatting>
  <conditionalFormatting sqref="S74:T74">
    <cfRule type="cellIs" dxfId="3" priority="3" operator="lessThan">
      <formula>0</formula>
    </cfRule>
    <cfRule type="cellIs" dxfId="2" priority="4" operator="greaterThan">
      <formula>0</formula>
    </cfRule>
  </conditionalFormatting>
  <conditionalFormatting sqref="S73:T73">
    <cfRule type="cellIs" dxfId="1" priority="1" operator="lessThan">
      <formula>0</formula>
    </cfRule>
    <cfRule type="cellIs" dxfId="0" priority="2" operator="greater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F0405-E477-44E1-80A5-188E266FA182}">
  <sheetPr codeName="Sheet5"/>
  <dimension ref="A1:AN55"/>
  <sheetViews>
    <sheetView zoomScaleNormal="100" workbookViewId="0">
      <selection activeCell="C3" sqref="C3:F3"/>
    </sheetView>
  </sheetViews>
  <sheetFormatPr baseColWidth="10" defaultColWidth="8.81640625" defaultRowHeight="14" x14ac:dyDescent="0.3"/>
  <cols>
    <col min="1" max="1" width="8.81640625" style="2"/>
    <col min="2" max="2" width="2.453125" style="2" customWidth="1"/>
    <col min="3" max="3" width="31.36328125" style="3" bestFit="1" customWidth="1"/>
    <col min="4" max="6" width="7.36328125" style="3" customWidth="1"/>
    <col min="7" max="7" width="2.453125" style="3" customWidth="1"/>
    <col min="8" max="40" width="8.81640625" style="2"/>
    <col min="41" max="16384" width="8.81640625" style="3"/>
  </cols>
  <sheetData>
    <row r="1" spans="2:7" ht="14.5" thickBot="1" x14ac:dyDescent="0.35">
      <c r="D1" s="2"/>
      <c r="E1" s="2"/>
      <c r="F1" s="2"/>
      <c r="G1" s="2"/>
    </row>
    <row r="2" spans="2:7" ht="14.5" thickBot="1" x14ac:dyDescent="0.35">
      <c r="B2" s="36"/>
      <c r="C2" s="37"/>
      <c r="D2" s="37"/>
      <c r="E2" s="37"/>
      <c r="F2" s="37"/>
      <c r="G2" s="38"/>
    </row>
    <row r="3" spans="2:7" ht="25.5" thickBot="1" x14ac:dyDescent="0.55000000000000004">
      <c r="B3" s="39"/>
      <c r="C3" s="217" t="s">
        <v>59</v>
      </c>
      <c r="D3" s="218"/>
      <c r="E3" s="218"/>
      <c r="F3" s="219"/>
      <c r="G3" s="40"/>
    </row>
    <row r="4" spans="2:7" x14ac:dyDescent="0.3">
      <c r="B4" s="39"/>
      <c r="C4" s="15"/>
      <c r="D4" s="15"/>
      <c r="E4" s="15"/>
      <c r="F4" s="15"/>
      <c r="G4" s="40"/>
    </row>
    <row r="5" spans="2:7" x14ac:dyDescent="0.3">
      <c r="B5" s="39"/>
      <c r="C5" s="119" t="s">
        <v>70</v>
      </c>
      <c r="D5" s="17"/>
      <c r="E5" s="15"/>
      <c r="F5" s="15"/>
      <c r="G5" s="40"/>
    </row>
    <row r="6" spans="2:7" ht="15.75" customHeight="1" x14ac:dyDescent="0.3">
      <c r="B6" s="39"/>
      <c r="C6" s="48" t="s">
        <v>166</v>
      </c>
      <c r="D6" s="49">
        <f>101.3-0.01152*Entradas!D32+0.000000544*Entradas!D32^2</f>
        <v>68.420639999999992</v>
      </c>
      <c r="E6" s="15"/>
      <c r="F6" s="15"/>
      <c r="G6" s="40"/>
    </row>
    <row r="7" spans="2:7" x14ac:dyDescent="0.3">
      <c r="B7" s="39"/>
      <c r="C7" s="50" t="s">
        <v>0</v>
      </c>
      <c r="D7" s="49">
        <f>0.00000076*Entradas!D33^4+0.00607*Entradas!D33^2-14.639</f>
        <v>-13.5074990525</v>
      </c>
      <c r="E7" s="15"/>
      <c r="F7" s="15"/>
      <c r="G7" s="40"/>
    </row>
    <row r="8" spans="2:7" x14ac:dyDescent="0.3">
      <c r="B8" s="39"/>
      <c r="C8" s="50" t="s">
        <v>1</v>
      </c>
      <c r="D8" s="49">
        <f>-0.0000383*Entradas!D33^3+0.805*Entradas!D33</f>
        <v>-10.773267637500002</v>
      </c>
      <c r="E8" s="15"/>
      <c r="F8" s="15"/>
      <c r="G8" s="40"/>
    </row>
    <row r="9" spans="2:7" x14ac:dyDescent="0.3">
      <c r="B9" s="39"/>
      <c r="C9" s="50" t="s">
        <v>4</v>
      </c>
      <c r="D9" s="49">
        <f>-0.0042*Entradas!D33^2+29.913</f>
        <v>29.147549999999999</v>
      </c>
      <c r="E9" s="15"/>
      <c r="F9" s="15"/>
      <c r="G9" s="40"/>
    </row>
    <row r="10" spans="2:7" x14ac:dyDescent="0.3">
      <c r="B10" s="39"/>
      <c r="C10" s="15"/>
      <c r="D10" s="15"/>
      <c r="E10" s="15"/>
      <c r="F10" s="15"/>
      <c r="G10" s="40"/>
    </row>
    <row r="11" spans="2:7" x14ac:dyDescent="0.3">
      <c r="B11" s="39"/>
      <c r="C11" s="119" t="s">
        <v>69</v>
      </c>
      <c r="D11" s="17"/>
      <c r="E11" s="15"/>
      <c r="F11" s="15"/>
      <c r="G11" s="40"/>
    </row>
    <row r="12" spans="2:7" x14ac:dyDescent="0.3">
      <c r="B12" s="39"/>
      <c r="C12" s="50" t="s">
        <v>167</v>
      </c>
      <c r="D12" s="49">
        <f>Entradas!D51</f>
        <v>0.5</v>
      </c>
      <c r="E12" s="15"/>
      <c r="F12" s="15"/>
      <c r="G12" s="40"/>
    </row>
    <row r="13" spans="2:7" x14ac:dyDescent="0.3">
      <c r="B13" s="39"/>
      <c r="C13" s="50" t="s">
        <v>168</v>
      </c>
      <c r="D13" s="49">
        <f>Entradas!D37*Entradas!D38</f>
        <v>48.75</v>
      </c>
      <c r="E13" s="15"/>
      <c r="F13" s="15"/>
      <c r="G13" s="40"/>
    </row>
    <row r="14" spans="2:7" x14ac:dyDescent="0.3">
      <c r="B14" s="39"/>
      <c r="C14" s="50" t="s">
        <v>169</v>
      </c>
      <c r="D14" s="49">
        <f>Entradas!D37*Entradas!D39</f>
        <v>11.25</v>
      </c>
      <c r="E14" s="15"/>
      <c r="F14" s="15"/>
      <c r="G14" s="40"/>
    </row>
    <row r="15" spans="2:7" x14ac:dyDescent="0.3">
      <c r="B15" s="39"/>
      <c r="C15" s="15"/>
      <c r="D15" s="15"/>
      <c r="E15" s="15"/>
      <c r="F15" s="15"/>
      <c r="G15" s="40"/>
    </row>
    <row r="16" spans="2:7" x14ac:dyDescent="0.3">
      <c r="B16" s="39"/>
      <c r="C16" s="119" t="s">
        <v>35</v>
      </c>
      <c r="D16" s="17" t="s">
        <v>113</v>
      </c>
      <c r="E16" s="17" t="s">
        <v>102</v>
      </c>
      <c r="F16" s="17" t="s">
        <v>103</v>
      </c>
      <c r="G16" s="40"/>
    </row>
    <row r="17" spans="2:7" x14ac:dyDescent="0.3">
      <c r="B17" s="39"/>
      <c r="C17" s="132" t="s">
        <v>170</v>
      </c>
      <c r="D17" s="49">
        <f>IF(Escenarios!D14&lt;3,0.35*EXP(0.35*Escenarios!D14),1)</f>
        <v>0.49667364200763997</v>
      </c>
      <c r="E17" s="49">
        <f>IF(Escenarios!E14&lt;3,0.35*EXP(0.35*Escenarios!E14),1)</f>
        <v>0.49667364200763997</v>
      </c>
      <c r="F17" s="49">
        <f>IF(Escenarios!F14&lt;3,0.35*EXP(0.35*Escenarios!F14),1)</f>
        <v>0.49667364200763997</v>
      </c>
      <c r="G17" s="40"/>
    </row>
    <row r="18" spans="2:7" x14ac:dyDescent="0.3">
      <c r="B18" s="39"/>
      <c r="C18" s="50" t="s">
        <v>171</v>
      </c>
      <c r="D18" s="49">
        <f>25400/Escenarios!D13-254</f>
        <v>63.5</v>
      </c>
      <c r="E18" s="49">
        <f>25400/Escenarios!E13-254</f>
        <v>63.5</v>
      </c>
      <c r="F18" s="49">
        <f>25400/Escenarios!F13-254</f>
        <v>63.5</v>
      </c>
      <c r="G18" s="40"/>
    </row>
    <row r="19" spans="2:7" x14ac:dyDescent="0.3">
      <c r="B19" s="39"/>
      <c r="C19" s="50" t="s">
        <v>172</v>
      </c>
      <c r="D19" s="49">
        <f>Escenarios!D16</f>
        <v>0.17</v>
      </c>
      <c r="E19" s="49">
        <f>Escenarios!E16</f>
        <v>0.17</v>
      </c>
      <c r="F19" s="49">
        <f>Escenarios!F16</f>
        <v>0.17</v>
      </c>
      <c r="G19" s="40"/>
    </row>
    <row r="20" spans="2:7" x14ac:dyDescent="0.3">
      <c r="B20" s="39"/>
      <c r="C20" s="15"/>
      <c r="D20" s="15"/>
      <c r="E20" s="15"/>
      <c r="F20" s="15"/>
      <c r="G20" s="40"/>
    </row>
    <row r="21" spans="2:7" x14ac:dyDescent="0.3">
      <c r="B21" s="39"/>
      <c r="C21" s="119" t="s">
        <v>79</v>
      </c>
      <c r="D21" s="17"/>
      <c r="E21" s="17" t="s">
        <v>102</v>
      </c>
      <c r="F21" s="17" t="s">
        <v>103</v>
      </c>
      <c r="G21" s="40"/>
    </row>
    <row r="22" spans="2:7" ht="16" x14ac:dyDescent="0.4">
      <c r="B22" s="39"/>
      <c r="C22" s="50" t="s">
        <v>173</v>
      </c>
      <c r="D22" s="49">
        <f>LN(2)/Entradas!D41</f>
        <v>3.4657359027997263E-2</v>
      </c>
      <c r="E22" s="15"/>
      <c r="F22" s="15"/>
      <c r="G22" s="40"/>
    </row>
    <row r="23" spans="2:7" ht="16" x14ac:dyDescent="0.4">
      <c r="B23" s="39"/>
      <c r="C23" s="50" t="s">
        <v>174</v>
      </c>
      <c r="D23" s="49">
        <f>LN(2)/Entradas!D42</f>
        <v>9.9021025794277899E-3</v>
      </c>
      <c r="E23" s="15"/>
      <c r="F23" s="15"/>
      <c r="G23" s="40"/>
    </row>
    <row r="24" spans="2:7" ht="16" x14ac:dyDescent="0.4">
      <c r="B24" s="39"/>
      <c r="C24" s="50" t="s">
        <v>249</v>
      </c>
      <c r="D24" s="49">
        <f>LN(2)/Entradas!D45</f>
        <v>1.5403270679109895E-2</v>
      </c>
      <c r="E24" s="15"/>
      <c r="F24" s="15"/>
      <c r="G24" s="40"/>
    </row>
    <row r="25" spans="2:7" x14ac:dyDescent="0.3">
      <c r="B25" s="39"/>
      <c r="C25" s="15"/>
      <c r="D25" s="15"/>
      <c r="E25" s="15"/>
      <c r="F25" s="15"/>
      <c r="G25" s="40"/>
    </row>
    <row r="26" spans="2:7" x14ac:dyDescent="0.3">
      <c r="B26" s="39"/>
      <c r="C26" s="119" t="s">
        <v>34</v>
      </c>
      <c r="D26" s="17" t="s">
        <v>113</v>
      </c>
      <c r="E26" s="17" t="s">
        <v>102</v>
      </c>
      <c r="F26" s="17" t="s">
        <v>103</v>
      </c>
      <c r="G26" s="40"/>
    </row>
    <row r="27" spans="2:7" x14ac:dyDescent="0.3">
      <c r="B27" s="39"/>
      <c r="C27" s="50" t="s">
        <v>175</v>
      </c>
      <c r="D27" s="49">
        <f>Entradas!D40*Entradas!D52*0.1317</f>
        <v>0.1339389</v>
      </c>
      <c r="E27" s="15"/>
      <c r="F27" s="15"/>
      <c r="G27" s="40"/>
    </row>
    <row r="28" spans="2:7" x14ac:dyDescent="0.3">
      <c r="B28" s="39"/>
      <c r="C28" s="50" t="s">
        <v>176</v>
      </c>
      <c r="D28" s="49">
        <f>ATAN(Entradas!D34)</f>
        <v>9.9668652491162038E-2</v>
      </c>
      <c r="E28" s="15"/>
      <c r="F28" s="15"/>
      <c r="G28" s="40"/>
    </row>
    <row r="29" spans="2:7" x14ac:dyDescent="0.3">
      <c r="B29" s="39"/>
      <c r="C29" s="132" t="s">
        <v>177</v>
      </c>
      <c r="D29" s="49">
        <f>65.41*(SIN(D28))^2+4.56*SIN(D28)+0.065</f>
        <v>1.1663607211119928</v>
      </c>
      <c r="E29" s="15"/>
      <c r="F29" s="15"/>
      <c r="G29" s="40"/>
    </row>
    <row r="30" spans="2:7" x14ac:dyDescent="0.3">
      <c r="B30" s="39"/>
      <c r="C30" s="132" t="s">
        <v>178</v>
      </c>
      <c r="D30" s="121">
        <f>$D$27*$D$29*Escenarios!D15</f>
        <v>1.5622107198894711E-2</v>
      </c>
      <c r="E30" s="121">
        <f>$D$27*$D$29*Escenarios!E15</f>
        <v>1.5622107198894711E-2</v>
      </c>
      <c r="F30" s="121">
        <f>$D$27*$D$29*Escenarios!F15</f>
        <v>1.5622107198894711E-2</v>
      </c>
      <c r="G30" s="40"/>
    </row>
    <row r="31" spans="2:7" s="2" customFormat="1" ht="14.5" thickBot="1" x14ac:dyDescent="0.35">
      <c r="B31" s="41"/>
      <c r="C31" s="42"/>
      <c r="D31" s="42"/>
      <c r="E31" s="42"/>
      <c r="F31" s="42"/>
      <c r="G31" s="43"/>
    </row>
    <row r="32" spans="2:7" s="2" customFormat="1" x14ac:dyDescent="0.3"/>
    <row r="33" s="2" customFormat="1" x14ac:dyDescent="0.3"/>
    <row r="34" s="2" customFormat="1" x14ac:dyDescent="0.3"/>
    <row r="35" s="2" customFormat="1" x14ac:dyDescent="0.3"/>
    <row r="36" s="2" customFormat="1" x14ac:dyDescent="0.3"/>
    <row r="37" s="2" customFormat="1" x14ac:dyDescent="0.3"/>
    <row r="38" s="2" customFormat="1" x14ac:dyDescent="0.3"/>
    <row r="39" s="2" customFormat="1" x14ac:dyDescent="0.3"/>
    <row r="40" s="2" customFormat="1" x14ac:dyDescent="0.3"/>
    <row r="41" s="2" customFormat="1" x14ac:dyDescent="0.3"/>
    <row r="42" s="2" customFormat="1" x14ac:dyDescent="0.3"/>
    <row r="43" s="2" customFormat="1" x14ac:dyDescent="0.3"/>
    <row r="44" s="2" customFormat="1" x14ac:dyDescent="0.3"/>
    <row r="45" s="2" customFormat="1" x14ac:dyDescent="0.3"/>
    <row r="46" s="2" customFormat="1" x14ac:dyDescent="0.3"/>
    <row r="47" s="2" customFormat="1" x14ac:dyDescent="0.3"/>
    <row r="48" s="2" customFormat="1" x14ac:dyDescent="0.3"/>
    <row r="49" s="2" customFormat="1" x14ac:dyDescent="0.3"/>
    <row r="50" s="2" customFormat="1" x14ac:dyDescent="0.3"/>
    <row r="51" s="2" customFormat="1" x14ac:dyDescent="0.3"/>
    <row r="52" s="2" customFormat="1" x14ac:dyDescent="0.3"/>
    <row r="53" s="2" customFormat="1" x14ac:dyDescent="0.3"/>
    <row r="54" s="2" customFormat="1" x14ac:dyDescent="0.3"/>
    <row r="55" s="2" customFormat="1" x14ac:dyDescent="0.3"/>
  </sheetData>
  <sheetProtection sheet="1" objects="1" scenarios="1"/>
  <mergeCells count="1">
    <mergeCell ref="C3:F3"/>
  </mergeCells>
  <pageMargins left="0.7" right="0.7" top="0.75" bottom="0.75"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37F9CE-8F2A-4099-A4EA-C32732BE1028}">
  <sheetPr codeName="Sheet6"/>
  <dimension ref="A1:AZ865"/>
  <sheetViews>
    <sheetView zoomScaleNormal="100" workbookViewId="0">
      <selection activeCell="C3" sqref="C3:L3"/>
    </sheetView>
  </sheetViews>
  <sheetFormatPr baseColWidth="10" defaultColWidth="8.81640625" defaultRowHeight="14" x14ac:dyDescent="0.3"/>
  <cols>
    <col min="1" max="1" width="8.81640625" style="2"/>
    <col min="2" max="2" width="2.453125" style="2" customWidth="1"/>
    <col min="3" max="3" width="8.81640625" style="3"/>
    <col min="4" max="4" width="14.1796875" style="3" bestFit="1" customWidth="1"/>
    <col min="5" max="5" width="12.1796875" style="113" bestFit="1" customWidth="1"/>
    <col min="6" max="6" width="13.453125" style="113" bestFit="1" customWidth="1"/>
    <col min="7" max="7" width="16" style="113" bestFit="1" customWidth="1"/>
    <col min="8" max="8" width="13.453125" style="113" customWidth="1"/>
    <col min="9" max="9" width="14.1796875" style="113" customWidth="1"/>
    <col min="10" max="10" width="12.81640625" style="113" bestFit="1" customWidth="1"/>
    <col min="11" max="12" width="13.36328125" style="113" bestFit="1" customWidth="1"/>
    <col min="13" max="13" width="2.453125" style="2" customWidth="1"/>
    <col min="14" max="52" width="8.81640625" style="2"/>
    <col min="53" max="16384" width="8.81640625" style="3"/>
  </cols>
  <sheetData>
    <row r="1" spans="2:13" s="2" customFormat="1" ht="14.5" thickBot="1" x14ac:dyDescent="0.35">
      <c r="E1" s="108"/>
      <c r="F1" s="108"/>
      <c r="G1" s="108"/>
      <c r="H1" s="108"/>
      <c r="I1" s="108"/>
      <c r="J1" s="108"/>
      <c r="K1" s="108"/>
      <c r="L1" s="108"/>
    </row>
    <row r="2" spans="2:13" s="2" customFormat="1" ht="14.5" thickBot="1" x14ac:dyDescent="0.35">
      <c r="B2" s="4"/>
      <c r="C2" s="5"/>
      <c r="D2" s="5"/>
      <c r="E2" s="141"/>
      <c r="F2" s="141"/>
      <c r="G2" s="141"/>
      <c r="H2" s="141"/>
      <c r="I2" s="141"/>
      <c r="J2" s="141"/>
      <c r="K2" s="141"/>
      <c r="L2" s="141"/>
      <c r="M2" s="7"/>
    </row>
    <row r="3" spans="2:13" s="2" customFormat="1" ht="25.5" thickBot="1" x14ac:dyDescent="0.55000000000000004">
      <c r="B3" s="11"/>
      <c r="C3" s="192" t="s">
        <v>67</v>
      </c>
      <c r="D3" s="193"/>
      <c r="E3" s="193"/>
      <c r="F3" s="193"/>
      <c r="G3" s="193"/>
      <c r="H3" s="193"/>
      <c r="I3" s="193"/>
      <c r="J3" s="193"/>
      <c r="K3" s="193"/>
      <c r="L3" s="194"/>
      <c r="M3" s="12"/>
    </row>
    <row r="4" spans="2:13" s="2" customFormat="1" x14ac:dyDescent="0.3">
      <c r="B4" s="11"/>
      <c r="C4" s="15"/>
      <c r="D4" s="15"/>
      <c r="E4" s="110"/>
      <c r="F4" s="110"/>
      <c r="G4" s="110"/>
      <c r="H4" s="110"/>
      <c r="I4" s="110"/>
      <c r="J4" s="110"/>
      <c r="K4" s="110"/>
      <c r="L4" s="110"/>
      <c r="M4" s="12"/>
    </row>
    <row r="5" spans="2:13" ht="98" x14ac:dyDescent="0.3">
      <c r="B5" s="11"/>
      <c r="C5" s="130" t="s">
        <v>33</v>
      </c>
      <c r="D5" s="131" t="s">
        <v>157</v>
      </c>
      <c r="E5" s="134" t="s">
        <v>158</v>
      </c>
      <c r="F5" s="134" t="s">
        <v>159</v>
      </c>
      <c r="G5" s="134" t="s">
        <v>160</v>
      </c>
      <c r="H5" s="134" t="s">
        <v>161</v>
      </c>
      <c r="I5" s="134" t="s">
        <v>162</v>
      </c>
      <c r="J5" s="134" t="s">
        <v>163</v>
      </c>
      <c r="K5" s="134" t="s">
        <v>164</v>
      </c>
      <c r="L5" s="134" t="s">
        <v>165</v>
      </c>
      <c r="M5" s="12"/>
    </row>
    <row r="6" spans="2:13" x14ac:dyDescent="0.3">
      <c r="B6" s="11"/>
      <c r="C6" s="64">
        <v>1</v>
      </c>
      <c r="D6" s="64">
        <f>(Observaciones!D6+Observaciones!E6)/2</f>
        <v>13.9</v>
      </c>
      <c r="E6" s="142">
        <f>EXP((16.78*D6-116.9)/(D6+237.3))</f>
        <v>1.589063588132779</v>
      </c>
      <c r="F6" s="142">
        <f>4098*E6/((D6+237.3)^2)</f>
        <v>0.10319863673742037</v>
      </c>
      <c r="G6" s="142">
        <f>2.501-0.002361*D6</f>
        <v>2.4681820999999999</v>
      </c>
      <c r="H6" s="142">
        <f>0.001013*Constantes!$D$6/(0.622*G6)</f>
        <v>4.5147010147716632E-2</v>
      </c>
      <c r="I6" s="142">
        <f>IF(D6&gt;0,1.26*F6/(G6*(F6+H6)),0)</f>
        <v>0.35513420222442993</v>
      </c>
      <c r="J6" s="142">
        <f>0.409*SIN(2*PI()*(C6-82)/365)</f>
        <v>-0.4026497910516057</v>
      </c>
      <c r="K6" s="142">
        <f>(Constantes!$D$12/0.8)*(Constantes!$D$7*J6^2+Constantes!$D$8*J6+Constantes!$D$9)</f>
        <v>19.559672270770729</v>
      </c>
      <c r="L6" s="142">
        <f>(Constantes!$D$12/0.8)*(0.00376*D6^2-0.0516*D6-6.967)</f>
        <v>-4.3486064999999998</v>
      </c>
      <c r="M6" s="12"/>
    </row>
    <row r="7" spans="2:13" x14ac:dyDescent="0.3">
      <c r="B7" s="11"/>
      <c r="C7" s="65">
        <v>2</v>
      </c>
      <c r="D7" s="65">
        <f>(Observaciones!D7+Observaciones!E7)/2</f>
        <v>13.75</v>
      </c>
      <c r="E7" s="143">
        <f t="shared" ref="E7:E70" si="0">EXP((16.78*D7-116.9)/(D7+237.3))</f>
        <v>1.5736468149943981</v>
      </c>
      <c r="F7" s="143">
        <f>4098*E7/((D7+237.3)^2)</f>
        <v>0.10231958493462359</v>
      </c>
      <c r="G7" s="143">
        <f t="shared" ref="G7:G70" si="1">2.501-0.002361*D7</f>
        <v>2.4685362500000001</v>
      </c>
      <c r="H7" s="143">
        <f>0.001013*Constantes!$D$6/(0.622*G7)</f>
        <v>4.5140533105443567E-2</v>
      </c>
      <c r="I7" s="143">
        <f>IF(D7&gt;0,1.26*F7/(G7*(F7+H7)),0)</f>
        <v>0.35417281924860555</v>
      </c>
      <c r="J7" s="143">
        <f t="shared" ref="J7:J70" si="2">0.409*SIN(2*PI()*(C7-82)/365)</f>
        <v>-0.40135434634108819</v>
      </c>
      <c r="K7" s="143">
        <f>(Constantes!$D$12/0.8)*(Constantes!$D$7*J7^2+Constantes!$D$8*J7+Constantes!$D$9)</f>
        <v>19.559742562804303</v>
      </c>
      <c r="L7" s="143">
        <f>(Constantes!$D$12/0.8)*(0.00376*D7^2-0.0516*D7-6.967)</f>
        <v>-4.353515625</v>
      </c>
      <c r="M7" s="12"/>
    </row>
    <row r="8" spans="2:13" x14ac:dyDescent="0.3">
      <c r="B8" s="11"/>
      <c r="C8" s="65">
        <v>3</v>
      </c>
      <c r="D8" s="65">
        <f>(Observaciones!D8+Observaciones!E8)/2</f>
        <v>14.55</v>
      </c>
      <c r="E8" s="143">
        <f t="shared" si="0"/>
        <v>1.6574115820276645</v>
      </c>
      <c r="F8" s="143">
        <f t="shared" ref="F8:F70" si="3">4098*E8/((D8+237.3)^2)</f>
        <v>0.10708247809803828</v>
      </c>
      <c r="G8" s="143">
        <f t="shared" si="1"/>
        <v>2.46664745</v>
      </c>
      <c r="H8" s="143">
        <f>0.001013*Constantes!$D$6/(0.622*G8)</f>
        <v>4.5175098822943884E-2</v>
      </c>
      <c r="I8" s="143">
        <f t="shared" ref="I8:I70" si="4">IF(D8&gt;0,1.26*F8/(G8*(F8+H8)),0)</f>
        <v>0.35925511691610273</v>
      </c>
      <c r="J8" s="143">
        <f t="shared" si="2"/>
        <v>-0.39993997167581363</v>
      </c>
      <c r="K8" s="143">
        <f>(Constantes!$D$12/0.8)*(Constantes!$D$7*J8^2+Constantes!$D$8*J8+Constantes!$D$9)</f>
        <v>19.55978695171903</v>
      </c>
      <c r="L8" s="143">
        <f>(Constantes!$D$12/0.8)*(0.00376*D8^2-0.0516*D8-6.967)</f>
        <v>-4.3261116249999993</v>
      </c>
      <c r="M8" s="12"/>
    </row>
    <row r="9" spans="2:13" x14ac:dyDescent="0.3">
      <c r="B9" s="11"/>
      <c r="C9" s="65">
        <v>4</v>
      </c>
      <c r="D9" s="65">
        <f>(Observaciones!D9+Observaciones!E9)/2</f>
        <v>14.2</v>
      </c>
      <c r="E9" s="143">
        <f t="shared" si="0"/>
        <v>1.6202951919544792</v>
      </c>
      <c r="F9" s="143">
        <f t="shared" si="3"/>
        <v>0.10497602372452294</v>
      </c>
      <c r="G9" s="143">
        <f t="shared" si="1"/>
        <v>2.4674738000000001</v>
      </c>
      <c r="H9" s="143">
        <f>0.001013*Constantes!$D$6/(0.622*G9)</f>
        <v>4.5159969810059396E-2</v>
      </c>
      <c r="I9" s="143">
        <f t="shared" si="4"/>
        <v>0.3570452760428372</v>
      </c>
      <c r="J9" s="143">
        <f t="shared" si="2"/>
        <v>-0.39840708616551995</v>
      </c>
      <c r="K9" s="143">
        <f>(Constantes!$D$12/0.8)*(Constantes!$D$7*J9^2+Constantes!$D$8*J9+Constantes!$D$9)</f>
        <v>19.559796919776371</v>
      </c>
      <c r="L9" s="143">
        <f>(Constantes!$D$12/0.8)*(0.00376*D9^2-0.0516*D9-6.967)</f>
        <v>-4.3384710000000002</v>
      </c>
      <c r="M9" s="12"/>
    </row>
    <row r="10" spans="2:13" x14ac:dyDescent="0.3">
      <c r="B10" s="11"/>
      <c r="C10" s="65">
        <v>5</v>
      </c>
      <c r="D10" s="65">
        <f>(Observaciones!D10+Observaciones!E10)/2</f>
        <v>13.75</v>
      </c>
      <c r="E10" s="143">
        <f t="shared" si="0"/>
        <v>1.5736468149943981</v>
      </c>
      <c r="F10" s="143">
        <f t="shared" si="3"/>
        <v>0.10231958493462359</v>
      </c>
      <c r="G10" s="143">
        <f t="shared" si="1"/>
        <v>2.4685362500000001</v>
      </c>
      <c r="H10" s="143">
        <f>0.001013*Constantes!$D$6/(0.622*G10)</f>
        <v>4.5140533105443567E-2</v>
      </c>
      <c r="I10" s="143">
        <f t="shared" si="4"/>
        <v>0.35417281924860555</v>
      </c>
      <c r="J10" s="143">
        <f t="shared" si="2"/>
        <v>-0.39675614403726639</v>
      </c>
      <c r="K10" s="143">
        <f>(Constantes!$D$12/0.8)*(Constantes!$D$7*J10^2+Constantes!$D$8*J10+Constantes!$D$9)</f>
        <v>19.55976328073784</v>
      </c>
      <c r="L10" s="143">
        <f>(Constantes!$D$12/0.8)*(0.00376*D10^2-0.0516*D10-6.967)</f>
        <v>-4.353515625</v>
      </c>
      <c r="M10" s="12"/>
    </row>
    <row r="11" spans="2:13" x14ac:dyDescent="0.3">
      <c r="B11" s="11"/>
      <c r="C11" s="65">
        <v>6</v>
      </c>
      <c r="D11" s="65">
        <f>(Observaciones!D11+Observaciones!E11)/2</f>
        <v>13.45</v>
      </c>
      <c r="E11" s="143">
        <f t="shared" si="0"/>
        <v>1.5432065279848868</v>
      </c>
      <c r="F11" s="143">
        <f t="shared" si="3"/>
        <v>0.1005805769400801</v>
      </c>
      <c r="G11" s="143">
        <f t="shared" si="1"/>
        <v>2.46924455</v>
      </c>
      <c r="H11" s="143">
        <f>0.001013*Constantes!$D$6/(0.622*G11)</f>
        <v>4.5127584594694167E-2</v>
      </c>
      <c r="I11" s="143">
        <f t="shared" si="4"/>
        <v>0.35223838816895903</v>
      </c>
      <c r="J11" s="143">
        <f t="shared" si="2"/>
        <v>-0.39498763450083563</v>
      </c>
      <c r="K11" s="143">
        <f>(Constantes!$D$12/0.8)*(Constantes!$D$7*J11^2+Constantes!$D$8*J11+Constantes!$D$9)</f>
        <v>19.559676193471102</v>
      </c>
      <c r="L11" s="143">
        <f>(Constantes!$D$12/0.8)*(0.00376*D11^2-0.0516*D11-6.967)</f>
        <v>-4.3630166249999993</v>
      </c>
      <c r="M11" s="12"/>
    </row>
    <row r="12" spans="2:13" x14ac:dyDescent="0.3">
      <c r="B12" s="11"/>
      <c r="C12" s="65">
        <v>7</v>
      </c>
      <c r="D12" s="65">
        <f>(Observaciones!D12+Observaciones!E12)/2</f>
        <v>13.8</v>
      </c>
      <c r="E12" s="143">
        <f t="shared" si="0"/>
        <v>1.5787710916071758</v>
      </c>
      <c r="F12" s="143">
        <f t="shared" si="3"/>
        <v>0.10261189172112961</v>
      </c>
      <c r="G12" s="143">
        <f t="shared" si="1"/>
        <v>2.4684181999999999</v>
      </c>
      <c r="H12" s="143">
        <f>0.001013*Constantes!$D$6/(0.622*G12)</f>
        <v>4.5142691913028568E-2</v>
      </c>
      <c r="I12" s="143">
        <f t="shared" si="4"/>
        <v>0.35449371277278185</v>
      </c>
      <c r="J12" s="143">
        <f t="shared" si="2"/>
        <v>-0.39310208160377097</v>
      </c>
      <c r="K12" s="143">
        <f>(Constantes!$D$12/0.8)*(Constantes!$D$7*J12^2+Constantes!$D$8*J12+Constantes!$D$9)</f>
        <v>19.559525176541626</v>
      </c>
      <c r="L12" s="143">
        <f>(Constantes!$D$12/0.8)*(0.00376*D12^2-0.0516*D12-6.967)</f>
        <v>-4.3518910000000002</v>
      </c>
      <c r="M12" s="12"/>
    </row>
    <row r="13" spans="2:13" x14ac:dyDescent="0.3">
      <c r="B13" s="11"/>
      <c r="C13" s="65">
        <v>8</v>
      </c>
      <c r="D13" s="65">
        <f>(Observaciones!D13+Observaciones!E13)/2</f>
        <v>14.2</v>
      </c>
      <c r="E13" s="143">
        <f t="shared" si="0"/>
        <v>1.6202951919544792</v>
      </c>
      <c r="F13" s="143">
        <f t="shared" si="3"/>
        <v>0.10497602372452294</v>
      </c>
      <c r="G13" s="143">
        <f t="shared" si="1"/>
        <v>2.4674738000000001</v>
      </c>
      <c r="H13" s="143">
        <f>0.001013*Constantes!$D$6/(0.622*G13)</f>
        <v>4.5159969810059396E-2</v>
      </c>
      <c r="I13" s="143">
        <f t="shared" si="4"/>
        <v>0.3570452760428372</v>
      </c>
      <c r="J13" s="143">
        <f t="shared" si="2"/>
        <v>-0.39110004407608939</v>
      </c>
      <c r="K13" s="143">
        <f>(Constantes!$D$12/0.8)*(Constantes!$D$7*J13^2+Constantes!$D$8*J13+Constantes!$D$9)</f>
        <v>19.559299123771726</v>
      </c>
      <c r="L13" s="143">
        <f>(Constantes!$D$12/0.8)*(0.00376*D13^2-0.0516*D13-6.967)</f>
        <v>-4.3384710000000002</v>
      </c>
      <c r="M13" s="12"/>
    </row>
    <row r="14" spans="2:13" x14ac:dyDescent="0.3">
      <c r="B14" s="11"/>
      <c r="C14" s="65">
        <v>9</v>
      </c>
      <c r="D14" s="65">
        <f>(Observaciones!D14+Observaciones!E14)/2</f>
        <v>14.1</v>
      </c>
      <c r="E14" s="143">
        <f t="shared" si="0"/>
        <v>1.6098253520131185</v>
      </c>
      <c r="F14" s="143">
        <f t="shared" si="3"/>
        <v>0.10438069155687195</v>
      </c>
      <c r="G14" s="143">
        <f t="shared" si="1"/>
        <v>2.4677099</v>
      </c>
      <c r="H14" s="143">
        <f>0.001013*Constantes!$D$6/(0.622*G14)</f>
        <v>4.5155649095994843E-2</v>
      </c>
      <c r="I14" s="143">
        <f t="shared" si="4"/>
        <v>0.35640998531823892</v>
      </c>
      <c r="J14" s="143">
        <f t="shared" si="2"/>
        <v>-0.38898211516471776</v>
      </c>
      <c r="K14" s="143">
        <f>(Constantes!$D$12/0.8)*(Constantes!$D$7*J14^2+Constantes!$D$8*J14+Constantes!$D$9)</f>
        <v>19.558986320747618</v>
      </c>
      <c r="L14" s="143">
        <f>(Constantes!$D$12/0.8)*(0.00376*D14^2-0.0516*D14-6.967)</f>
        <v>-4.3418964999999998</v>
      </c>
      <c r="M14" s="12"/>
    </row>
    <row r="15" spans="2:13" x14ac:dyDescent="0.3">
      <c r="B15" s="11"/>
      <c r="C15" s="65">
        <v>10</v>
      </c>
      <c r="D15" s="65">
        <f>(Observaciones!D15+Observaciones!E15)/2</f>
        <v>14.15</v>
      </c>
      <c r="E15" s="143">
        <f t="shared" si="0"/>
        <v>1.6150528288927855</v>
      </c>
      <c r="F15" s="143">
        <f t="shared" si="3"/>
        <v>0.10467799774317721</v>
      </c>
      <c r="G15" s="143">
        <f t="shared" si="1"/>
        <v>2.4675918499999998</v>
      </c>
      <c r="H15" s="143">
        <f>0.001013*Constantes!$D$6/(0.622*G15)</f>
        <v>4.5157809349675282E-2</v>
      </c>
      <c r="I15" s="143">
        <f t="shared" si="4"/>
        <v>0.35672784756039339</v>
      </c>
      <c r="J15" s="143">
        <f t="shared" si="2"/>
        <v>-0.38674892245770132</v>
      </c>
      <c r="K15" s="143">
        <f>(Constantes!$D$12/0.8)*(Constantes!$D$7*J15^2+Constantes!$D$8*J15+Constantes!$D$9)</f>
        <v>19.558574462253958</v>
      </c>
      <c r="L15" s="143">
        <f>(Constantes!$D$12/0.8)*(0.00376*D15^2-0.0516*D15-6.967)</f>
        <v>-4.3401896249999998</v>
      </c>
      <c r="M15" s="12"/>
    </row>
    <row r="16" spans="2:13" x14ac:dyDescent="0.3">
      <c r="B16" s="11"/>
      <c r="C16" s="65">
        <v>11</v>
      </c>
      <c r="D16" s="65">
        <f>(Observaciones!D16+Observaciones!E16)/2</f>
        <v>13.25</v>
      </c>
      <c r="E16" s="143">
        <f t="shared" si="0"/>
        <v>1.5232012546387372</v>
      </c>
      <c r="F16" s="143">
        <f t="shared" si="3"/>
        <v>9.943526343834895E-2</v>
      </c>
      <c r="G16" s="143">
        <f t="shared" si="1"/>
        <v>2.4697167499999999</v>
      </c>
      <c r="H16" s="143">
        <f>0.001013*Constantes!$D$6/(0.622*G16)</f>
        <v>4.5118956380367316E-2</v>
      </c>
      <c r="I16" s="143">
        <f t="shared" si="4"/>
        <v>0.35094014605756357</v>
      </c>
      <c r="J16" s="143">
        <f t="shared" si="2"/>
        <v>-0.3844011276982352</v>
      </c>
      <c r="K16" s="143">
        <f>(Constantes!$D$12/0.8)*(Constantes!$D$7*J16^2+Constantes!$D$8*J16+Constantes!$D$9)</f>
        <v>19.558050670614112</v>
      </c>
      <c r="L16" s="143">
        <f>(Constantes!$D$12/0.8)*(0.00376*D16^2-0.0516*D16-6.967)</f>
        <v>-4.3691156249999992</v>
      </c>
      <c r="M16" s="12"/>
    </row>
    <row r="17" spans="2:13" x14ac:dyDescent="0.3">
      <c r="B17" s="11"/>
      <c r="C17" s="65">
        <v>12</v>
      </c>
      <c r="D17" s="65">
        <f>(Observaciones!D17+Observaciones!E17)/2</f>
        <v>12.35</v>
      </c>
      <c r="E17" s="143">
        <f t="shared" si="0"/>
        <v>1.4359671208266067</v>
      </c>
      <c r="F17" s="143">
        <f t="shared" si="3"/>
        <v>9.4417676614232629E-2</v>
      </c>
      <c r="G17" s="143">
        <f t="shared" si="1"/>
        <v>2.47184165</v>
      </c>
      <c r="H17" s="143">
        <f>0.001013*Constantes!$D$6/(0.622*G17)</f>
        <v>4.5080170210382423E-2</v>
      </c>
      <c r="I17" s="143">
        <f t="shared" si="4"/>
        <v>0.34501319460891361</v>
      </c>
      <c r="J17" s="143">
        <f t="shared" si="2"/>
        <v>-0.38193942658857638</v>
      </c>
      <c r="K17" s="143">
        <f>(Constantes!$D$12/0.8)*(Constantes!$D$7*J17^2+Constantes!$D$8*J17+Constantes!$D$9)</f>
        <v>19.557401514913341</v>
      </c>
      <c r="L17" s="143">
        <f>(Constantes!$D$12/0.8)*(0.00376*D17^2-0.0516*D17-6.967)</f>
        <v>-4.3942346249999993</v>
      </c>
      <c r="M17" s="12"/>
    </row>
    <row r="18" spans="2:13" x14ac:dyDescent="0.3">
      <c r="B18" s="11"/>
      <c r="C18" s="65">
        <v>13</v>
      </c>
      <c r="D18" s="65">
        <f>(Observaciones!D18+Observaciones!E18)/2</f>
        <v>13.85</v>
      </c>
      <c r="E18" s="143">
        <f t="shared" si="0"/>
        <v>1.5839100041391287</v>
      </c>
      <c r="F18" s="143">
        <f t="shared" si="3"/>
        <v>0.10290490852509908</v>
      </c>
      <c r="G18" s="143">
        <f t="shared" si="1"/>
        <v>2.4683001499999997</v>
      </c>
      <c r="H18" s="143">
        <f>0.001013*Constantes!$D$6/(0.622*G18)</f>
        <v>4.5144850927109709E-2</v>
      </c>
      <c r="I18" s="143">
        <f t="shared" si="4"/>
        <v>0.35481417383138586</v>
      </c>
      <c r="J18" s="143">
        <f t="shared" si="2"/>
        <v>-0.3793645485838914</v>
      </c>
      <c r="K18" s="143">
        <f>(Constantes!$D$12/0.8)*(Constantes!$D$7*J18^2+Constantes!$D$8*J18+Constantes!$D$9)</f>
        <v>19.556613031080939</v>
      </c>
      <c r="L18" s="143">
        <f>(Constantes!$D$12/0.8)*(0.00376*D18^2-0.0516*D18-6.967)</f>
        <v>-4.3502546249999998</v>
      </c>
      <c r="M18" s="12"/>
    </row>
    <row r="19" spans="2:13" x14ac:dyDescent="0.3">
      <c r="B19" s="11"/>
      <c r="C19" s="65">
        <v>14</v>
      </c>
      <c r="D19" s="65">
        <f>(Observaciones!D19+Observaciones!E19)/2</f>
        <v>13.75</v>
      </c>
      <c r="E19" s="143">
        <f t="shared" si="0"/>
        <v>1.5736468149943981</v>
      </c>
      <c r="F19" s="143">
        <f t="shared" si="3"/>
        <v>0.10231958493462359</v>
      </c>
      <c r="G19" s="143">
        <f t="shared" si="1"/>
        <v>2.4685362500000001</v>
      </c>
      <c r="H19" s="143">
        <f>0.001013*Constantes!$D$6/(0.622*G19)</f>
        <v>4.5140533105443567E-2</v>
      </c>
      <c r="I19" s="143">
        <f t="shared" si="4"/>
        <v>0.35417281924860555</v>
      </c>
      <c r="J19" s="143">
        <f t="shared" si="2"/>
        <v>-0.37667725667610352</v>
      </c>
      <c r="K19" s="143">
        <f>(Constantes!$D$12/0.8)*(Constantes!$D$7*J19^2+Constantes!$D$8*J19+Constantes!$D$9)</f>
        <v>19.55567074280625</v>
      </c>
      <c r="L19" s="143">
        <f>(Constantes!$D$12/0.8)*(0.00376*D19^2-0.0516*D19-6.967)</f>
        <v>-4.353515625</v>
      </c>
      <c r="M19" s="12"/>
    </row>
    <row r="20" spans="2:13" x14ac:dyDescent="0.3">
      <c r="B20" s="11"/>
      <c r="C20" s="65">
        <v>15</v>
      </c>
      <c r="D20" s="65">
        <f>(Observaciones!D20+Observaciones!E20)/2</f>
        <v>13.7</v>
      </c>
      <c r="E20" s="143">
        <f t="shared" si="0"/>
        <v>1.568537138827782</v>
      </c>
      <c r="F20" s="143">
        <f t="shared" si="3"/>
        <v>0.10202798677665831</v>
      </c>
      <c r="G20" s="143">
        <f t="shared" si="1"/>
        <v>2.4686542999999999</v>
      </c>
      <c r="H20" s="143">
        <f>0.001013*Constantes!$D$6/(0.622*G20)</f>
        <v>4.5138374504325104E-2</v>
      </c>
      <c r="I20" s="143">
        <f t="shared" si="4"/>
        <v>0.35385149346393019</v>
      </c>
      <c r="J20" s="143">
        <f t="shared" si="2"/>
        <v>-0.37387834716780144</v>
      </c>
      <c r="K20" s="143">
        <f>(Constantes!$D$12/0.8)*(Constantes!$D$7*J20^2+Constantes!$D$8*J20+Constantes!$D$9)</f>
        <v>19.554559683262529</v>
      </c>
      <c r="L20" s="143">
        <f>(Constantes!$D$12/0.8)*(0.00376*D20^2-0.0516*D20-6.967)</f>
        <v>-4.3551285000000002</v>
      </c>
      <c r="M20" s="12"/>
    </row>
    <row r="21" spans="2:13" x14ac:dyDescent="0.3">
      <c r="B21" s="11"/>
      <c r="C21" s="65">
        <v>16</v>
      </c>
      <c r="D21" s="65">
        <f>(Observaciones!D21+Observaciones!E21)/2</f>
        <v>14</v>
      </c>
      <c r="E21" s="143">
        <f t="shared" si="0"/>
        <v>1.5994149130233961</v>
      </c>
      <c r="F21" s="143">
        <f t="shared" si="3"/>
        <v>0.10378823296050949</v>
      </c>
      <c r="G21" s="143">
        <f t="shared" si="1"/>
        <v>2.467946</v>
      </c>
      <c r="H21" s="143">
        <f>0.001013*Constantes!$D$6/(0.622*G21)</f>
        <v>4.5151329208626335E-2</v>
      </c>
      <c r="I21" s="143">
        <f t="shared" si="4"/>
        <v>0.35577296023920879</v>
      </c>
      <c r="J21" s="143">
        <f t="shared" si="2"/>
        <v>-0.37096864943627805</v>
      </c>
      <c r="K21" s="143">
        <f>(Constantes!$D$12/0.8)*(Constantes!$D$7*J21^2+Constantes!$D$8*J21+Constantes!$D$9)</f>
        <v>19.553264417611551</v>
      </c>
      <c r="L21" s="143">
        <f>(Constantes!$D$12/0.8)*(0.00376*D21^2-0.0516*D21-6.967)</f>
        <v>-4.3452749999999991</v>
      </c>
      <c r="M21" s="12"/>
    </row>
    <row r="22" spans="2:13" x14ac:dyDescent="0.3">
      <c r="B22" s="11"/>
      <c r="C22" s="65">
        <v>17</v>
      </c>
      <c r="D22" s="65">
        <f>(Observaciones!D22+Observaciones!E22)/2</f>
        <v>13.6</v>
      </c>
      <c r="E22" s="143">
        <f t="shared" si="0"/>
        <v>1.5583614462879349</v>
      </c>
      <c r="F22" s="143">
        <f t="shared" si="3"/>
        <v>0.10144691080047988</v>
      </c>
      <c r="G22" s="143">
        <f t="shared" si="1"/>
        <v>2.4688903999999998</v>
      </c>
      <c r="H22" s="143">
        <f>0.001013*Constantes!$D$6/(0.622*G22)</f>
        <v>4.5134057921369271E-2</v>
      </c>
      <c r="I22" s="143">
        <f t="shared" si="4"/>
        <v>0.3532075459589159</v>
      </c>
      <c r="J22" s="143">
        <f t="shared" si="2"/>
        <v>-0.36794902568776749</v>
      </c>
      <c r="K22" s="143">
        <f>(Constantes!$D$12/0.8)*(Constantes!$D$7*J22^2+Constantes!$D$8*J22+Constantes!$D$9)</f>
        <v>19.55176906626081</v>
      </c>
      <c r="L22" s="143">
        <f>(Constantes!$D$12/0.8)*(0.00376*D22^2-0.0516*D22-6.967)</f>
        <v>-4.3583189999999998</v>
      </c>
      <c r="M22" s="12"/>
    </row>
    <row r="23" spans="2:13" x14ac:dyDescent="0.3">
      <c r="B23" s="11"/>
      <c r="C23" s="65">
        <v>18</v>
      </c>
      <c r="D23" s="65">
        <f>(Observaciones!D23+Observaciones!E23)/2</f>
        <v>11.85</v>
      </c>
      <c r="E23" s="143">
        <f t="shared" si="0"/>
        <v>1.3894253255114986</v>
      </c>
      <c r="F23" s="143">
        <f t="shared" si="3"/>
        <v>9.172450604898108E-2</v>
      </c>
      <c r="G23" s="143">
        <f t="shared" si="1"/>
        <v>2.4730221499999998</v>
      </c>
      <c r="H23" s="143">
        <f>0.001013*Constantes!$D$6/(0.622*G23)</f>
        <v>4.5058651138693818E-2</v>
      </c>
      <c r="I23" s="143">
        <f t="shared" si="4"/>
        <v>0.34166091279937238</v>
      </c>
      <c r="J23" s="143">
        <f t="shared" si="2"/>
        <v>-0.36482037070195533</v>
      </c>
      <c r="K23" s="143">
        <f>(Constantes!$D$12/0.8)*(Constantes!$D$7*J23^2+Constantes!$D$8*J23+Constantes!$D$9)</f>
        <v>19.550057328844371</v>
      </c>
      <c r="L23" s="143">
        <f>(Constantes!$D$12/0.8)*(0.00376*D23^2-0.0516*D23-6.967)</f>
        <v>-4.4065446249999995</v>
      </c>
      <c r="M23" s="12"/>
    </row>
    <row r="24" spans="2:13" x14ac:dyDescent="0.3">
      <c r="B24" s="11"/>
      <c r="C24" s="65">
        <v>19</v>
      </c>
      <c r="D24" s="65">
        <f>(Observaciones!D24+Observaciones!E24)/2</f>
        <v>12.85</v>
      </c>
      <c r="E24" s="143">
        <f t="shared" si="0"/>
        <v>1.4838724736816862</v>
      </c>
      <c r="F24" s="143">
        <f t="shared" si="3"/>
        <v>9.717790188805045E-2</v>
      </c>
      <c r="G24" s="143">
        <f t="shared" si="1"/>
        <v>2.4706611499999998</v>
      </c>
      <c r="H24" s="143">
        <f>0.001013*Constantes!$D$6/(0.622*G24)</f>
        <v>4.5101709846011272E-2</v>
      </c>
      <c r="I24" s="143">
        <f t="shared" si="4"/>
        <v>0.34832304299622313</v>
      </c>
      <c r="J24" s="143">
        <f t="shared" si="2"/>
        <v>-0.36158361156683566</v>
      </c>
      <c r="K24" s="143">
        <f>(Constantes!$D$12/0.8)*(Constantes!$D$7*J24^2+Constantes!$D$8*J24+Constantes!$D$9)</f>
        <v>19.548112508897347</v>
      </c>
      <c r="L24" s="143">
        <f>(Constantes!$D$12/0.8)*(0.00376*D24^2-0.0516*D24-6.967)</f>
        <v>-4.380749625</v>
      </c>
      <c r="M24" s="12"/>
    </row>
    <row r="25" spans="2:13" x14ac:dyDescent="0.3">
      <c r="B25" s="11"/>
      <c r="C25" s="65">
        <v>20</v>
      </c>
      <c r="D25" s="65">
        <f>(Observaciones!D25+Observaciones!E25)/2</f>
        <v>12.25</v>
      </c>
      <c r="E25" s="143">
        <f t="shared" si="0"/>
        <v>1.4265507491669478</v>
      </c>
      <c r="F25" s="143">
        <f t="shared" si="3"/>
        <v>9.387372076527814E-2</v>
      </c>
      <c r="G25" s="143">
        <f t="shared" si="1"/>
        <v>2.47207775</v>
      </c>
      <c r="H25" s="143">
        <f>0.001013*Constantes!$D$6/(0.622*G25)</f>
        <v>4.5075864751872197E-2</v>
      </c>
      <c r="I25" s="143">
        <f t="shared" si="4"/>
        <v>0.34434612138705856</v>
      </c>
      <c r="J25" s="143">
        <f t="shared" si="2"/>
        <v>-0.3582397074039953</v>
      </c>
      <c r="K25" s="143">
        <f>(Constantes!$D$12/0.8)*(Constantes!$D$7*J25^2+Constantes!$D$8*J25+Constantes!$D$9)</f>
        <v>19.545917539193209</v>
      </c>
      <c r="L25" s="143">
        <f>(Constantes!$D$12/0.8)*(0.00376*D25^2-0.0516*D25-6.967)</f>
        <v>-4.3967906249999995</v>
      </c>
      <c r="M25" s="12"/>
    </row>
    <row r="26" spans="2:13" x14ac:dyDescent="0.3">
      <c r="B26" s="11"/>
      <c r="C26" s="65">
        <v>21</v>
      </c>
      <c r="D26" s="65">
        <f>(Observaciones!D26+Observaciones!E26)/2</f>
        <v>14.5</v>
      </c>
      <c r="E26" s="143">
        <f t="shared" si="0"/>
        <v>1.6520640028566567</v>
      </c>
      <c r="F26" s="143">
        <f t="shared" si="3"/>
        <v>0.10677937410937641</v>
      </c>
      <c r="G26" s="143">
        <f t="shared" si="1"/>
        <v>2.4667654999999997</v>
      </c>
      <c r="H26" s="143">
        <f>0.001013*Constantes!$D$6/(0.622*G26)</f>
        <v>4.5172936914803029E-2</v>
      </c>
      <c r="I26" s="143">
        <f t="shared" si="4"/>
        <v>0.35894072909367275</v>
      </c>
      <c r="J26" s="143">
        <f t="shared" si="2"/>
        <v>-0.35478964908440508</v>
      </c>
      <c r="K26" s="143">
        <f>(Constantes!$D$12/0.8)*(Constantes!$D$7*J26^2+Constantes!$D$8*J26+Constantes!$D$9)</f>
        <v>19.543455007712261</v>
      </c>
      <c r="L26" s="143">
        <f>(Constantes!$D$12/0.8)*(0.00376*D26^2-0.0516*D26-6.967)</f>
        <v>-4.3279125000000001</v>
      </c>
      <c r="M26" s="12"/>
    </row>
    <row r="27" spans="2:13" x14ac:dyDescent="0.3">
      <c r="B27" s="11"/>
      <c r="C27" s="65">
        <v>22</v>
      </c>
      <c r="D27" s="65">
        <f>(Observaciones!D27+Observaciones!E27)/2</f>
        <v>13.35</v>
      </c>
      <c r="E27" s="143">
        <f t="shared" si="0"/>
        <v>1.5331752529723204</v>
      </c>
      <c r="F27" s="143">
        <f t="shared" si="3"/>
        <v>0.1000065250127139</v>
      </c>
      <c r="G27" s="143">
        <f t="shared" si="1"/>
        <v>2.4694806499999999</v>
      </c>
      <c r="H27" s="143">
        <f>0.001013*Constantes!$D$6/(0.622*G27)</f>
        <v>4.5123270075071269E-2</v>
      </c>
      <c r="I27" s="143">
        <f t="shared" si="4"/>
        <v>0.35159012797989159</v>
      </c>
      <c r="J27" s="143">
        <f t="shared" si="2"/>
        <v>-0.35123445893480337</v>
      </c>
      <c r="K27" s="143">
        <f>(Constantes!$D$12/0.8)*(Constantes!$D$7*J27^2+Constantes!$D$8*J27+Constantes!$D$9)</f>
        <v>19.540707184208742</v>
      </c>
      <c r="L27" s="143">
        <f>(Constantes!$D$12/0.8)*(0.00376*D27^2-0.0516*D27-6.967)</f>
        <v>-4.3660896249999999</v>
      </c>
      <c r="M27" s="12"/>
    </row>
    <row r="28" spans="2:13" x14ac:dyDescent="0.3">
      <c r="B28" s="11"/>
      <c r="C28" s="65">
        <v>23</v>
      </c>
      <c r="D28" s="65">
        <f>(Observaciones!D28+Observaciones!E28)/2</f>
        <v>12.649999999999999</v>
      </c>
      <c r="E28" s="143">
        <f t="shared" si="0"/>
        <v>1.4645445530759134</v>
      </c>
      <c r="F28" s="143">
        <f t="shared" si="3"/>
        <v>9.606567968532842E-2</v>
      </c>
      <c r="G28" s="143">
        <f t="shared" si="1"/>
        <v>2.4711333499999997</v>
      </c>
      <c r="H28" s="143">
        <f>0.001013*Constantes!$D$6/(0.622*G28)</f>
        <v>4.5093091522200757E-2</v>
      </c>
      <c r="I28" s="143">
        <f t="shared" si="4"/>
        <v>0.34700421800471326</v>
      </c>
      <c r="J28" s="143">
        <f t="shared" si="2"/>
        <v>-0.34757519043475887</v>
      </c>
      <c r="K28" s="143">
        <f>(Constantes!$D$12/0.8)*(Constantes!$D$7*J28^2+Constantes!$D$8*J28+Constantes!$D$9)</f>
        <v>19.537656047343415</v>
      </c>
      <c r="L28" s="143">
        <f>(Constantes!$D$12/0.8)*(0.00376*D28^2-0.0516*D28-6.967)</f>
        <v>-4.386284625</v>
      </c>
      <c r="M28" s="12"/>
    </row>
    <row r="29" spans="2:13" x14ac:dyDescent="0.3">
      <c r="B29" s="11"/>
      <c r="C29" s="65">
        <v>24</v>
      </c>
      <c r="D29" s="65">
        <f>(Observaciones!D29+Observaciones!E29)/2</f>
        <v>11.549999999999999</v>
      </c>
      <c r="E29" s="143">
        <f t="shared" si="0"/>
        <v>1.3621409164490859</v>
      </c>
      <c r="F29" s="143">
        <f t="shared" si="3"/>
        <v>9.0140238435898606E-2</v>
      </c>
      <c r="G29" s="143">
        <f t="shared" si="1"/>
        <v>2.4737304499999997</v>
      </c>
      <c r="H29" s="143">
        <f>0.001013*Constantes!$D$6/(0.622*G29)</f>
        <v>4.5045749554124839E-2</v>
      </c>
      <c r="I29" s="143">
        <f t="shared" si="4"/>
        <v>0.33962933384576244</v>
      </c>
      <c r="J29" s="143">
        <f t="shared" si="2"/>
        <v>-0.34381292790450158</v>
      </c>
      <c r="K29" s="143">
        <f>(Constantes!$D$12/0.8)*(Constantes!$D$7*J29^2+Constantes!$D$8*J29+Constantes!$D$9)</f>
        <v>19.534283312347554</v>
      </c>
      <c r="L29" s="143">
        <f>(Constantes!$D$12/0.8)*(0.00376*D29^2-0.0516*D29-6.967)</f>
        <v>-4.4133666250000001</v>
      </c>
      <c r="M29" s="12"/>
    </row>
    <row r="30" spans="2:13" x14ac:dyDescent="0.3">
      <c r="B30" s="11"/>
      <c r="C30" s="65">
        <v>25</v>
      </c>
      <c r="D30" s="65">
        <f>(Observaciones!D30+Observaciones!E30)/2</f>
        <v>13.55</v>
      </c>
      <c r="E30" s="143">
        <f t="shared" si="0"/>
        <v>1.5532953593153362</v>
      </c>
      <c r="F30" s="143">
        <f t="shared" si="3"/>
        <v>0.10115743021423786</v>
      </c>
      <c r="G30" s="143">
        <f t="shared" si="1"/>
        <v>2.46900845</v>
      </c>
      <c r="H30" s="143">
        <f>0.001013*Constantes!$D$6/(0.622*G30)</f>
        <v>4.5131899939472676E-2</v>
      </c>
      <c r="I30" s="143">
        <f t="shared" si="4"/>
        <v>0.35288492467431798</v>
      </c>
      <c r="J30" s="143">
        <f t="shared" si="2"/>
        <v>-0.3399487861836154</v>
      </c>
      <c r="K30" s="143">
        <f>(Constantes!$D$12/0.8)*(Constantes!$D$7*J30^2+Constantes!$D$8*J30+Constantes!$D$9)</f>
        <v>19.53057045918376</v>
      </c>
      <c r="L30" s="143">
        <f>(Constantes!$D$12/0.8)*(0.00376*D30^2-0.0516*D30-6.967)</f>
        <v>-4.3598966250000002</v>
      </c>
      <c r="M30" s="12"/>
    </row>
    <row r="31" spans="2:13" x14ac:dyDescent="0.3">
      <c r="B31" s="11"/>
      <c r="C31" s="65">
        <v>26</v>
      </c>
      <c r="D31" s="65">
        <f>(Observaciones!D31+Observaciones!E31)/2</f>
        <v>13.600000000000001</v>
      </c>
      <c r="E31" s="143">
        <f t="shared" si="0"/>
        <v>1.5583614462879352</v>
      </c>
      <c r="F31" s="143">
        <f t="shared" si="3"/>
        <v>0.10144691080047989</v>
      </c>
      <c r="G31" s="143">
        <f t="shared" si="1"/>
        <v>2.4688903999999998</v>
      </c>
      <c r="H31" s="143">
        <f>0.001013*Constantes!$D$6/(0.622*G31)</f>
        <v>4.5134057921369271E-2</v>
      </c>
      <c r="I31" s="143">
        <f t="shared" si="4"/>
        <v>0.35320754595891579</v>
      </c>
      <c r="J31" s="143">
        <f t="shared" si="2"/>
        <v>-0.33598391030068736</v>
      </c>
      <c r="K31" s="143">
        <f>(Constantes!$D$12/0.8)*(Constantes!$D$7*J31^2+Constantes!$D$8*J31+Constantes!$D$9)</f>
        <v>19.526498761168291</v>
      </c>
      <c r="L31" s="143">
        <f>(Constantes!$D$12/0.8)*(0.00376*D31^2-0.0516*D31-6.967)</f>
        <v>-4.3583189999999998</v>
      </c>
      <c r="M31" s="12"/>
    </row>
    <row r="32" spans="2:13" x14ac:dyDescent="0.3">
      <c r="B32" s="11"/>
      <c r="C32" s="65">
        <v>27</v>
      </c>
      <c r="D32" s="65">
        <f>(Observaciones!D32+Observaciones!E32)/2</f>
        <v>14.15</v>
      </c>
      <c r="E32" s="143">
        <f t="shared" si="0"/>
        <v>1.6150528288927855</v>
      </c>
      <c r="F32" s="143">
        <f t="shared" si="3"/>
        <v>0.10467799774317721</v>
      </c>
      <c r="G32" s="143">
        <f t="shared" si="1"/>
        <v>2.4675918499999998</v>
      </c>
      <c r="H32" s="143">
        <f>0.001013*Constantes!$D$6/(0.622*G32)</f>
        <v>4.5157809349675282E-2</v>
      </c>
      <c r="I32" s="143">
        <f t="shared" si="4"/>
        <v>0.35672784756039339</v>
      </c>
      <c r="J32" s="143">
        <f t="shared" si="2"/>
        <v>-0.33191947513401066</v>
      </c>
      <c r="K32" s="143">
        <f>(Constantes!$D$12/0.8)*(Constantes!$D$7*J32^2+Constantes!$D$8*J32+Constantes!$D$9)</f>
        <v>19.52204931401894</v>
      </c>
      <c r="L32" s="143">
        <f>(Constantes!$D$12/0.8)*(0.00376*D32^2-0.0516*D32-6.967)</f>
        <v>-4.3401896249999998</v>
      </c>
      <c r="M32" s="12"/>
    </row>
    <row r="33" spans="2:13" x14ac:dyDescent="0.3">
      <c r="B33" s="11"/>
      <c r="C33" s="65">
        <v>28</v>
      </c>
      <c r="D33" s="65">
        <f>(Observaciones!D33+Observaciones!E33)/2</f>
        <v>13.75</v>
      </c>
      <c r="E33" s="143">
        <f t="shared" si="0"/>
        <v>1.5736468149943981</v>
      </c>
      <c r="F33" s="143">
        <f t="shared" si="3"/>
        <v>0.10231958493462359</v>
      </c>
      <c r="G33" s="143">
        <f t="shared" si="1"/>
        <v>2.4685362500000001</v>
      </c>
      <c r="H33" s="143">
        <f>0.001013*Constantes!$D$6/(0.622*G33)</f>
        <v>4.5140533105443567E-2</v>
      </c>
      <c r="I33" s="143">
        <f t="shared" si="4"/>
        <v>0.35417281924860555</v>
      </c>
      <c r="J33" s="143">
        <f t="shared" si="2"/>
        <v>-0.32775668506344269</v>
      </c>
      <c r="K33" s="143">
        <f>(Constantes!$D$12/0.8)*(Constantes!$D$7*J33^2+Constantes!$D$8*J33+Constantes!$D$9)</f>
        <v>19.517203065292133</v>
      </c>
      <c r="L33" s="143">
        <f>(Constantes!$D$12/0.8)*(0.00376*D33^2-0.0516*D33-6.967)</f>
        <v>-4.353515625</v>
      </c>
      <c r="M33" s="12"/>
    </row>
    <row r="34" spans="2:13" x14ac:dyDescent="0.3">
      <c r="B34" s="11"/>
      <c r="C34" s="65">
        <v>29</v>
      </c>
      <c r="D34" s="65">
        <f>(Observaciones!D34+Observaciones!E34)/2</f>
        <v>11.55</v>
      </c>
      <c r="E34" s="143">
        <f t="shared" si="0"/>
        <v>1.3621409164490859</v>
      </c>
      <c r="F34" s="143">
        <f t="shared" si="3"/>
        <v>9.0140238435898606E-2</v>
      </c>
      <c r="G34" s="143">
        <f t="shared" si="1"/>
        <v>2.4737304499999997</v>
      </c>
      <c r="H34" s="143">
        <f>0.001013*Constantes!$D$6/(0.622*G34)</f>
        <v>4.5045749554124839E-2</v>
      </c>
      <c r="I34" s="143">
        <f t="shared" si="4"/>
        <v>0.33962933384576244</v>
      </c>
      <c r="J34" s="143">
        <f t="shared" si="2"/>
        <v>-0.32349677361352186</v>
      </c>
      <c r="K34" s="143">
        <f>(Constantes!$D$12/0.8)*(Constantes!$D$7*J34^2+Constantes!$D$8*J34+Constantes!$D$9)</f>
        <v>19.511940844172109</v>
      </c>
      <c r="L34" s="143">
        <f>(Constantes!$D$12/0.8)*(0.00376*D34^2-0.0516*D34-6.967)</f>
        <v>-4.4133666250000001</v>
      </c>
      <c r="M34" s="12"/>
    </row>
    <row r="35" spans="2:13" x14ac:dyDescent="0.3">
      <c r="B35" s="11"/>
      <c r="C35" s="65">
        <v>30</v>
      </c>
      <c r="D35" s="65">
        <f>(Observaciones!D35+Observaciones!E35)/2</f>
        <v>13.55</v>
      </c>
      <c r="E35" s="143">
        <f t="shared" si="0"/>
        <v>1.5532953593153362</v>
      </c>
      <c r="F35" s="143">
        <f t="shared" si="3"/>
        <v>0.10115743021423786</v>
      </c>
      <c r="G35" s="143">
        <f t="shared" si="1"/>
        <v>2.46900845</v>
      </c>
      <c r="H35" s="143">
        <f>0.001013*Constantes!$D$6/(0.622*G35)</f>
        <v>4.5131899939472676E-2</v>
      </c>
      <c r="I35" s="143">
        <f t="shared" si="4"/>
        <v>0.35288492467431798</v>
      </c>
      <c r="J35" s="143">
        <f t="shared" si="2"/>
        <v>-0.31914100308794713</v>
      </c>
      <c r="K35" s="143">
        <f>(Constantes!$D$12/0.8)*(Constantes!$D$7*J35^2+Constantes!$D$8*J35+Constantes!$D$9)</f>
        <v>19.506243391574898</v>
      </c>
      <c r="L35" s="143">
        <f>(Constantes!$D$12/0.8)*(0.00376*D35^2-0.0516*D35-6.967)</f>
        <v>-4.3598966250000002</v>
      </c>
      <c r="M35" s="12"/>
    </row>
    <row r="36" spans="2:13" x14ac:dyDescent="0.3">
      <c r="B36" s="11"/>
      <c r="C36" s="65">
        <v>31</v>
      </c>
      <c r="D36" s="65">
        <f>(Observaciones!D36+Observaciones!E36)/2</f>
        <v>13.1</v>
      </c>
      <c r="E36" s="143">
        <f t="shared" si="0"/>
        <v>1.5083470419027751</v>
      </c>
      <c r="F36" s="143">
        <f t="shared" si="3"/>
        <v>9.8583579016665535E-2</v>
      </c>
      <c r="G36" s="143">
        <f t="shared" si="1"/>
        <v>2.4700709000000001</v>
      </c>
      <c r="H36" s="143">
        <f>0.001013*Constantes!$D$6/(0.622*G36)</f>
        <v>4.5112487384516987E-2</v>
      </c>
      <c r="I36" s="143">
        <f t="shared" si="4"/>
        <v>0.34996194939764519</v>
      </c>
      <c r="J36" s="143">
        <f t="shared" si="2"/>
        <v>-0.31469066419553055</v>
      </c>
      <c r="K36" s="143">
        <f>(Constantes!$D$12/0.8)*(Constantes!$D$7*J36^2+Constantes!$D$8*J36+Constantes!$D$9)</f>
        <v>19.500091390529125</v>
      </c>
      <c r="L36" s="143">
        <f>(Constantes!$D$12/0.8)*(0.00376*D36^2-0.0516*D36-6.967)</f>
        <v>-4.3735664999999999</v>
      </c>
      <c r="M36" s="12"/>
    </row>
    <row r="37" spans="2:13" x14ac:dyDescent="0.3">
      <c r="B37" s="11"/>
      <c r="C37" s="65">
        <v>32</v>
      </c>
      <c r="D37" s="65">
        <f>(Observaciones!D37+Observaciones!E37)/2</f>
        <v>13.95</v>
      </c>
      <c r="E37" s="143">
        <f t="shared" si="0"/>
        <v>1.5942318792002568</v>
      </c>
      <c r="F37" s="143">
        <f t="shared" si="3"/>
        <v>0.10349307775094918</v>
      </c>
      <c r="G37" s="143">
        <f t="shared" si="1"/>
        <v>2.4680640499999997</v>
      </c>
      <c r="H37" s="143">
        <f>0.001013*Constantes!$D$6/(0.622*G37)</f>
        <v>4.514916957487896E-2</v>
      </c>
      <c r="I37" s="143">
        <f t="shared" si="4"/>
        <v>0.35545379775699454</v>
      </c>
      <c r="J37" s="143">
        <f t="shared" si="2"/>
        <v>-0.31014707566773203</v>
      </c>
      <c r="K37" s="143">
        <f>(Constantes!$D$12/0.8)*(Constantes!$D$7*J37^2+Constantes!$D$8*J37+Constantes!$D$9)</f>
        <v>19.493465496795437</v>
      </c>
      <c r="L37" s="143">
        <f>(Constantes!$D$12/0.8)*(0.00376*D37^2-0.0516*D37-6.967)</f>
        <v>-4.3469466250000002</v>
      </c>
      <c r="M37" s="12"/>
    </row>
    <row r="38" spans="2:13" x14ac:dyDescent="0.3">
      <c r="B38" s="11"/>
      <c r="C38" s="65">
        <v>33</v>
      </c>
      <c r="D38" s="65">
        <f>(Observaciones!D38+Observaciones!E38)/2</f>
        <v>15.100000000000001</v>
      </c>
      <c r="E38" s="143">
        <f t="shared" si="0"/>
        <v>1.7172446826168704</v>
      </c>
      <c r="F38" s="143">
        <f t="shared" si="3"/>
        <v>0.11046518728234204</v>
      </c>
      <c r="G38" s="143">
        <f t="shared" si="1"/>
        <v>2.4653489</v>
      </c>
      <c r="H38" s="143">
        <f>0.001013*Constantes!$D$6/(0.622*G38)</f>
        <v>4.5198893477151461E-2</v>
      </c>
      <c r="I38" s="143">
        <f t="shared" si="4"/>
        <v>0.36268465146207884</v>
      </c>
      <c r="J38" s="143">
        <f t="shared" si="2"/>
        <v>-0.30551158386789107</v>
      </c>
      <c r="K38" s="143">
        <f>(Constantes!$D$12/0.8)*(Constantes!$D$7*J38^2+Constantes!$D$8*J38+Constantes!$D$9)</f>
        <v>19.486346369685965</v>
      </c>
      <c r="L38" s="143">
        <f>(Constantes!$D$12/0.8)*(0.00376*D38^2-0.0516*D38-6.967)</f>
        <v>-4.3055265</v>
      </c>
      <c r="M38" s="12"/>
    </row>
    <row r="39" spans="2:13" x14ac:dyDescent="0.3">
      <c r="B39" s="11"/>
      <c r="C39" s="65">
        <v>34</v>
      </c>
      <c r="D39" s="65">
        <f>(Observaciones!D39+Observaciones!E39)/2</f>
        <v>15.8</v>
      </c>
      <c r="E39" s="143">
        <f t="shared" si="0"/>
        <v>1.7961296162943761</v>
      </c>
      <c r="F39" s="143">
        <f t="shared" si="3"/>
        <v>0.11490140460696453</v>
      </c>
      <c r="G39" s="143">
        <f t="shared" si="1"/>
        <v>2.4636961999999998</v>
      </c>
      <c r="H39" s="143">
        <f>0.001013*Constantes!$D$6/(0.622*G39)</f>
        <v>4.5229213859692821E-2</v>
      </c>
      <c r="I39" s="143">
        <f t="shared" si="4"/>
        <v>0.36697319935543615</v>
      </c>
      <c r="J39" s="143">
        <f t="shared" si="2"/>
        <v>-0.30078556239227006</v>
      </c>
      <c r="K39" s="143">
        <f>(Constantes!$D$12/0.8)*(Constantes!$D$7*J39^2+Constantes!$D$8*J39+Constantes!$D$9)</f>
        <v>19.478714703044947</v>
      </c>
      <c r="L39" s="143">
        <f>(Constantes!$D$12/0.8)*(0.00376*D39^2-0.0516*D39-6.967)</f>
        <v>-4.2772709999999998</v>
      </c>
      <c r="M39" s="12"/>
    </row>
    <row r="40" spans="2:13" x14ac:dyDescent="0.3">
      <c r="B40" s="11"/>
      <c r="C40" s="65">
        <v>35</v>
      </c>
      <c r="D40" s="65">
        <f>(Observaciones!D40+Observaciones!E40)/2</f>
        <v>14.25</v>
      </c>
      <c r="E40" s="143">
        <f t="shared" si="0"/>
        <v>1.6255524772300411</v>
      </c>
      <c r="F40" s="143">
        <f t="shared" si="3"/>
        <v>0.10527477090559632</v>
      </c>
      <c r="G40" s="143">
        <f t="shared" si="1"/>
        <v>2.4673557499999998</v>
      </c>
      <c r="H40" s="143">
        <f>0.001013*Constantes!$D$6/(0.622*G40)</f>
        <v>4.5162130477176848E-2</v>
      </c>
      <c r="I40" s="143">
        <f t="shared" si="4"/>
        <v>0.35736227060066839</v>
      </c>
      <c r="J40" s="143">
        <f t="shared" si="2"/>
        <v>-0.29597041166302818</v>
      </c>
      <c r="K40" s="143">
        <f>(Constantes!$D$12/0.8)*(Constantes!$D$7*J40^2+Constantes!$D$8*J40+Constantes!$D$9)</f>
        <v>19.470551256351442</v>
      </c>
      <c r="L40" s="143">
        <f>(Constantes!$D$12/0.8)*(0.00376*D40^2-0.0516*D40-6.967)</f>
        <v>-4.3367406249999991</v>
      </c>
      <c r="M40" s="12"/>
    </row>
    <row r="41" spans="2:13" x14ac:dyDescent="0.3">
      <c r="B41" s="11"/>
      <c r="C41" s="65">
        <v>36</v>
      </c>
      <c r="D41" s="65">
        <f>(Observaciones!D41+Observaciones!E41)/2</f>
        <v>16.2</v>
      </c>
      <c r="E41" s="143">
        <f t="shared" si="0"/>
        <v>1.8426179820822144</v>
      </c>
      <c r="F41" s="143">
        <f t="shared" si="3"/>
        <v>0.11750364312754244</v>
      </c>
      <c r="G41" s="143">
        <f t="shared" si="1"/>
        <v>2.4627517999999999</v>
      </c>
      <c r="H41" s="143">
        <f>0.001013*Constantes!$D$6/(0.622*G41)</f>
        <v>4.5246558063671921E-2</v>
      </c>
      <c r="I41" s="143">
        <f t="shared" si="4"/>
        <v>0.36938537600029586</v>
      </c>
      <c r="J41" s="143">
        <f t="shared" si="2"/>
        <v>-0.29106755851324578</v>
      </c>
      <c r="K41" s="143">
        <f>(Constantes!$D$12/0.8)*(Constantes!$D$7*J41^2+Constantes!$D$8*J41+Constantes!$D$9)</f>
        <v>19.461836885904763</v>
      </c>
      <c r="L41" s="143">
        <f>(Constantes!$D$12/0.8)*(0.00376*D41^2-0.0516*D41-6.967)</f>
        <v>-4.2600910000000001</v>
      </c>
      <c r="M41" s="12"/>
    </row>
    <row r="42" spans="2:13" x14ac:dyDescent="0.3">
      <c r="B42" s="11"/>
      <c r="C42" s="65">
        <v>37</v>
      </c>
      <c r="D42" s="65">
        <f>(Observaciones!D42+Observaciones!E42)/2</f>
        <v>16.95</v>
      </c>
      <c r="E42" s="143">
        <f t="shared" si="0"/>
        <v>1.9326323570211814</v>
      </c>
      <c r="F42" s="143">
        <f t="shared" si="3"/>
        <v>0.12251782469422456</v>
      </c>
      <c r="G42" s="143">
        <f t="shared" si="1"/>
        <v>2.46098105</v>
      </c>
      <c r="H42" s="143">
        <f>0.001013*Constantes!$D$6/(0.622*G42)</f>
        <v>4.5279114325204789E-2</v>
      </c>
      <c r="I42" s="143">
        <f t="shared" si="4"/>
        <v>0.37383289911709017</v>
      </c>
      <c r="J42" s="143">
        <f t="shared" si="2"/>
        <v>-0.28607845576412366</v>
      </c>
      <c r="K42" s="143">
        <f>(Constantes!$D$12/0.8)*(Constantes!$D$7*J42^2+Constantes!$D$8*J42+Constantes!$D$9)</f>
        <v>19.452552576053279</v>
      </c>
      <c r="L42" s="143">
        <f>(Constantes!$D$12/0.8)*(0.00376*D42^2-0.0516*D42-6.967)</f>
        <v>-4.2258516249999998</v>
      </c>
      <c r="M42" s="12"/>
    </row>
    <row r="43" spans="2:13" x14ac:dyDescent="0.3">
      <c r="B43" s="11"/>
      <c r="C43" s="65">
        <v>38</v>
      </c>
      <c r="D43" s="65">
        <f>(Observaciones!D43+Observaciones!E43)/2</f>
        <v>15.85</v>
      </c>
      <c r="E43" s="143">
        <f t="shared" si="0"/>
        <v>1.8018838624902389</v>
      </c>
      <c r="F43" s="143">
        <f t="shared" si="3"/>
        <v>0.11522398374570866</v>
      </c>
      <c r="G43" s="143">
        <f t="shared" si="1"/>
        <v>2.46357815</v>
      </c>
      <c r="H43" s="143">
        <f>0.001013*Constantes!$D$6/(0.622*G43)</f>
        <v>4.5231381157976466E-2</v>
      </c>
      <c r="I43" s="143">
        <f t="shared" si="4"/>
        <v>0.36727624993356689</v>
      </c>
      <c r="J43" s="143">
        <f t="shared" si="2"/>
        <v>-0.28100458179447974</v>
      </c>
      <c r="K43" s="143">
        <f>(Constantes!$D$12/0.8)*(Constantes!$D$7*J43^2+Constantes!$D$8*J43+Constantes!$D$9)</f>
        <v>19.44267947042696</v>
      </c>
      <c r="L43" s="143">
        <f>(Constantes!$D$12/0.8)*(0.00376*D43^2-0.0516*D43-6.967)</f>
        <v>-4.2751646249999995</v>
      </c>
      <c r="M43" s="12"/>
    </row>
    <row r="44" spans="2:13" x14ac:dyDescent="0.3">
      <c r="B44" s="11"/>
      <c r="C44" s="65">
        <v>39</v>
      </c>
      <c r="D44" s="65">
        <f>(Observaciones!D44+Observaciones!E44)/2</f>
        <v>16.350000000000001</v>
      </c>
      <c r="E44" s="143">
        <f t="shared" si="0"/>
        <v>1.8603210189575405</v>
      </c>
      <c r="F44" s="143">
        <f t="shared" si="3"/>
        <v>0.11849229571827896</v>
      </c>
      <c r="G44" s="143">
        <f t="shared" si="1"/>
        <v>2.4623976499999998</v>
      </c>
      <c r="H44" s="143">
        <f>0.001013*Constantes!$D$6/(0.622*G44)</f>
        <v>4.5253065570100968E-2</v>
      </c>
      <c r="I44" s="143">
        <f t="shared" si="4"/>
        <v>0.37028273686798835</v>
      </c>
      <c r="J44" s="143">
        <f t="shared" si="2"/>
        <v>-0.2758474401026747</v>
      </c>
      <c r="K44" s="143">
        <f>(Constantes!$D$12/0.8)*(Constantes!$D$7*J44^2+Constantes!$D$8*J44+Constantes!$D$9)</f>
        <v>19.432198903134118</v>
      </c>
      <c r="L44" s="143">
        <f>(Constantes!$D$12/0.8)*(0.00376*D44^2-0.0516*D44-6.967)</f>
        <v>-4.2534546249999998</v>
      </c>
      <c r="M44" s="12"/>
    </row>
    <row r="45" spans="2:13" x14ac:dyDescent="0.3">
      <c r="B45" s="11"/>
      <c r="C45" s="65">
        <v>40</v>
      </c>
      <c r="D45" s="65">
        <f>(Observaciones!D45+Observaciones!E45)/2</f>
        <v>13.45</v>
      </c>
      <c r="E45" s="143">
        <f t="shared" si="0"/>
        <v>1.5432065279848868</v>
      </c>
      <c r="F45" s="143">
        <f t="shared" si="3"/>
        <v>0.1005805769400801</v>
      </c>
      <c r="G45" s="143">
        <f t="shared" si="1"/>
        <v>2.46924455</v>
      </c>
      <c r="H45" s="143">
        <f>0.001013*Constantes!$D$6/(0.622*G45)</f>
        <v>4.5127584594694167E-2</v>
      </c>
      <c r="I45" s="143">
        <f t="shared" si="4"/>
        <v>0.35223838816895903</v>
      </c>
      <c r="J45" s="143">
        <f t="shared" si="2"/>
        <v>-0.27060855886109181</v>
      </c>
      <c r="K45" s="143">
        <f>(Constantes!$D$12/0.8)*(Constantes!$D$7*J45^2+Constantes!$D$8*J45+Constantes!$D$9)</f>
        <v>19.421092429882737</v>
      </c>
      <c r="L45" s="143">
        <f>(Constantes!$D$12/0.8)*(0.00376*D45^2-0.0516*D45-6.967)</f>
        <v>-4.3630166249999993</v>
      </c>
      <c r="M45" s="12"/>
    </row>
    <row r="46" spans="2:13" x14ac:dyDescent="0.3">
      <c r="B46" s="11"/>
      <c r="C46" s="65">
        <v>41</v>
      </c>
      <c r="D46" s="65">
        <f>(Observaciones!D46+Observaciones!E46)/2</f>
        <v>14.4</v>
      </c>
      <c r="E46" s="143">
        <f t="shared" si="0"/>
        <v>1.6414142277133972</v>
      </c>
      <c r="F46" s="143">
        <f t="shared" si="3"/>
        <v>0.10617535372371334</v>
      </c>
      <c r="G46" s="143">
        <f t="shared" si="1"/>
        <v>2.4670015999999997</v>
      </c>
      <c r="H46" s="143">
        <f>0.001013*Constantes!$D$6/(0.622*G46)</f>
        <v>4.5168613719226022E-2</v>
      </c>
      <c r="I46" s="143">
        <f t="shared" si="4"/>
        <v>0.3583106491514223</v>
      </c>
      <c r="J46" s="143">
        <f t="shared" si="2"/>
        <v>-0.26528949046330735</v>
      </c>
      <c r="K46" s="143">
        <f>(Constantes!$D$12/0.8)*(Constantes!$D$7*J46^2+Constantes!$D$8*J46+Constantes!$D$9)</f>
        <v>19.409341858986831</v>
      </c>
      <c r="L46" s="143">
        <f>(Constantes!$D$12/0.8)*(0.00376*D46^2-0.0516*D46-6.967)</f>
        <v>-4.3314789999999999</v>
      </c>
      <c r="M46" s="12"/>
    </row>
    <row r="47" spans="2:13" x14ac:dyDescent="0.3">
      <c r="B47" s="11"/>
      <c r="C47" s="65">
        <v>42</v>
      </c>
      <c r="D47" s="65">
        <f>(Observaciones!D47+Observaciones!E47)/2</f>
        <v>12.85</v>
      </c>
      <c r="E47" s="143">
        <f t="shared" si="0"/>
        <v>1.4838724736816862</v>
      </c>
      <c r="F47" s="143">
        <f t="shared" si="3"/>
        <v>9.717790188805045E-2</v>
      </c>
      <c r="G47" s="143">
        <f t="shared" si="1"/>
        <v>2.4706611499999998</v>
      </c>
      <c r="H47" s="143">
        <f>0.001013*Constantes!$D$6/(0.622*G47)</f>
        <v>4.5101709846011272E-2</v>
      </c>
      <c r="I47" s="143">
        <f t="shared" si="4"/>
        <v>0.34832304299622313</v>
      </c>
      <c r="J47" s="143">
        <f t="shared" si="2"/>
        <v>-0.25989181106408255</v>
      </c>
      <c r="K47" s="143">
        <f>(Constantes!$D$12/0.8)*(Constantes!$D$7*J47^2+Constantes!$D$8*J47+Constantes!$D$9)</f>
        <v>19.396929282218398</v>
      </c>
      <c r="L47" s="143">
        <f>(Constantes!$D$12/0.8)*(0.00376*D47^2-0.0516*D47-6.967)</f>
        <v>-4.380749625</v>
      </c>
      <c r="M47" s="12"/>
    </row>
    <row r="48" spans="2:13" x14ac:dyDescent="0.3">
      <c r="B48" s="11"/>
      <c r="C48" s="65">
        <v>43</v>
      </c>
      <c r="D48" s="65">
        <f>(Observaciones!D48+Observaciones!E48)/2</f>
        <v>14.95</v>
      </c>
      <c r="E48" s="143">
        <f t="shared" si="0"/>
        <v>1.7007416492954901</v>
      </c>
      <c r="F48" s="143">
        <f t="shared" si="3"/>
        <v>0.10953374874986048</v>
      </c>
      <c r="G48" s="143">
        <f t="shared" si="1"/>
        <v>2.4657030500000001</v>
      </c>
      <c r="H48" s="143">
        <f>0.001013*Constantes!$D$6/(0.622*G48)</f>
        <v>4.5192401540450108E-2</v>
      </c>
      <c r="I48" s="143">
        <f t="shared" si="4"/>
        <v>0.36175455161738501</v>
      </c>
      <c r="J48" s="143">
        <f t="shared" si="2"/>
        <v>-0.25441712011231477</v>
      </c>
      <c r="K48" s="143">
        <f>(Constantes!$D$12/0.8)*(Constantes!$D$7*J48^2+Constantes!$D$8*J48+Constantes!$D$9)</f>
        <v>19.383837105465599</v>
      </c>
      <c r="L48" s="143">
        <f>(Constantes!$D$12/0.8)*(0.00376*D48^2-0.0516*D48-6.967)</f>
        <v>-4.3112816249999995</v>
      </c>
      <c r="M48" s="12"/>
    </row>
    <row r="49" spans="2:13" x14ac:dyDescent="0.3">
      <c r="B49" s="11"/>
      <c r="C49" s="65">
        <v>44</v>
      </c>
      <c r="D49" s="65">
        <f>(Observaciones!D49+Observaciones!E49)/2</f>
        <v>15.8</v>
      </c>
      <c r="E49" s="143">
        <f t="shared" si="0"/>
        <v>1.7961296162943761</v>
      </c>
      <c r="F49" s="143">
        <f t="shared" si="3"/>
        <v>0.11490140460696453</v>
      </c>
      <c r="G49" s="143">
        <f t="shared" si="1"/>
        <v>2.4636961999999998</v>
      </c>
      <c r="H49" s="143">
        <f>0.001013*Constantes!$D$6/(0.622*G49)</f>
        <v>4.5229213859692821E-2</v>
      </c>
      <c r="I49" s="143">
        <f t="shared" si="4"/>
        <v>0.36697319935543615</v>
      </c>
      <c r="J49" s="143">
        <f t="shared" si="2"/>
        <v>-0.24886703987708655</v>
      </c>
      <c r="K49" s="143">
        <f>(Constantes!$D$12/0.8)*(Constantes!$D$7*J49^2+Constantes!$D$8*J49+Constantes!$D$9)</f>
        <v>19.370048079158099</v>
      </c>
      <c r="L49" s="143">
        <f>(Constantes!$D$12/0.8)*(0.00376*D49^2-0.0516*D49-6.967)</f>
        <v>-4.2772709999999998</v>
      </c>
      <c r="M49" s="12"/>
    </row>
    <row r="50" spans="2:13" x14ac:dyDescent="0.3">
      <c r="B50" s="11"/>
      <c r="C50" s="65">
        <v>45</v>
      </c>
      <c r="D50" s="65">
        <f>(Observaciones!D50+Observaciones!E50)/2</f>
        <v>14.9</v>
      </c>
      <c r="E50" s="143">
        <f t="shared" si="0"/>
        <v>1.6952716301356707</v>
      </c>
      <c r="F50" s="143">
        <f t="shared" si="3"/>
        <v>0.10922475617100802</v>
      </c>
      <c r="G50" s="143">
        <f t="shared" si="1"/>
        <v>2.4658210999999999</v>
      </c>
      <c r="H50" s="143">
        <f>0.001013*Constantes!$D$6/(0.622*G50)</f>
        <v>4.5190237975947463E-2</v>
      </c>
      <c r="I50" s="143">
        <f t="shared" si="4"/>
        <v>0.36144364658766281</v>
      </c>
      <c r="J50" s="143">
        <f t="shared" si="2"/>
        <v>-0.2432432149669522</v>
      </c>
      <c r="K50" s="143">
        <f>(Constantes!$D$12/0.8)*(Constantes!$D$7*J50^2+Constantes!$D$8*J50+Constantes!$D$9)</f>
        <v>19.355545328420625</v>
      </c>
      <c r="L50" s="143">
        <f>(Constantes!$D$12/0.8)*(0.00376*D50^2-0.0516*D50-6.967)</f>
        <v>-4.3131765</v>
      </c>
      <c r="M50" s="12"/>
    </row>
    <row r="51" spans="2:13" x14ac:dyDescent="0.3">
      <c r="B51" s="11"/>
      <c r="C51" s="65">
        <v>46</v>
      </c>
      <c r="D51" s="65">
        <f>(Observaciones!D51+Observaciones!E51)/2</f>
        <v>15.25</v>
      </c>
      <c r="E51" s="143">
        <f t="shared" si="0"/>
        <v>1.7338879625062771</v>
      </c>
      <c r="F51" s="143">
        <f t="shared" si="3"/>
        <v>0.11140334723771557</v>
      </c>
      <c r="G51" s="143">
        <f t="shared" si="1"/>
        <v>2.4649947499999998</v>
      </c>
      <c r="H51" s="143">
        <f>0.001013*Constantes!$D$6/(0.622*G51)</f>
        <v>4.5205387279268053E-2</v>
      </c>
      <c r="I51" s="143">
        <f t="shared" si="4"/>
        <v>0.36361082673457973</v>
      </c>
      <c r="J51" s="143">
        <f t="shared" si="2"/>
        <v>-0.23754731184260455</v>
      </c>
      <c r="K51" s="143">
        <f>(Constantes!$D$12/0.8)*(Constantes!$D$7*J51^2+Constantes!$D$8*J51+Constantes!$D$9)</f>
        <v>19.340312382916125</v>
      </c>
      <c r="L51" s="143">
        <f>(Constantes!$D$12/0.8)*(0.00376*D51^2-0.0516*D51-6.967)</f>
        <v>-4.2996656249999994</v>
      </c>
      <c r="M51" s="12"/>
    </row>
    <row r="52" spans="2:13" x14ac:dyDescent="0.3">
      <c r="B52" s="11"/>
      <c r="C52" s="65">
        <v>47</v>
      </c>
      <c r="D52" s="65">
        <f>(Observaciones!D52+Observaciones!E52)/2</f>
        <v>14.899999999999999</v>
      </c>
      <c r="E52" s="143">
        <f t="shared" si="0"/>
        <v>1.6952716301356705</v>
      </c>
      <c r="F52" s="143">
        <f t="shared" si="3"/>
        <v>0.10922475617100801</v>
      </c>
      <c r="G52" s="143">
        <f t="shared" si="1"/>
        <v>2.4658210999999999</v>
      </c>
      <c r="H52" s="143">
        <f>0.001013*Constantes!$D$6/(0.622*G52)</f>
        <v>4.5190237975947463E-2</v>
      </c>
      <c r="I52" s="143">
        <f t="shared" si="4"/>
        <v>0.36144364658766276</v>
      </c>
      <c r="J52" s="143">
        <f t="shared" si="2"/>
        <v>-0.23178101832306711</v>
      </c>
      <c r="K52" s="143">
        <f>(Constantes!$D$12/0.8)*(Constantes!$D$7*J52^2+Constantes!$D$8*J52+Constantes!$D$9)</f>
        <v>19.324333206340278</v>
      </c>
      <c r="L52" s="143">
        <f>(Constantes!$D$12/0.8)*(0.00376*D52^2-0.0516*D52-6.967)</f>
        <v>-4.3131765</v>
      </c>
      <c r="M52" s="12"/>
    </row>
    <row r="53" spans="2:13" x14ac:dyDescent="0.3">
      <c r="B53" s="11"/>
      <c r="C53" s="65">
        <v>48</v>
      </c>
      <c r="D53" s="65">
        <f>(Observaciones!D53+Observaciones!E53)/2</f>
        <v>14.95</v>
      </c>
      <c r="E53" s="143">
        <f t="shared" si="0"/>
        <v>1.7007416492954901</v>
      </c>
      <c r="F53" s="143">
        <f t="shared" si="3"/>
        <v>0.10953374874986048</v>
      </c>
      <c r="G53" s="143">
        <f t="shared" si="1"/>
        <v>2.4657030500000001</v>
      </c>
      <c r="H53" s="143">
        <f>0.001013*Constantes!$D$6/(0.622*G53)</f>
        <v>4.5192401540450108E-2</v>
      </c>
      <c r="I53" s="143">
        <f t="shared" si="4"/>
        <v>0.36175455161738501</v>
      </c>
      <c r="J53" s="143">
        <f t="shared" si="2"/>
        <v>-0.22594604308555641</v>
      </c>
      <c r="K53" s="143">
        <f>(Constantes!$D$12/0.8)*(Constantes!$D$7*J53^2+Constantes!$D$8*J53+Constantes!$D$9)</f>
        <v>19.307592225529401</v>
      </c>
      <c r="L53" s="143">
        <f>(Constantes!$D$12/0.8)*(0.00376*D53^2-0.0516*D53-6.967)</f>
        <v>-4.3112816249999995</v>
      </c>
      <c r="M53" s="12"/>
    </row>
    <row r="54" spans="2:13" x14ac:dyDescent="0.3">
      <c r="B54" s="11"/>
      <c r="C54" s="65">
        <v>49</v>
      </c>
      <c r="D54" s="65">
        <f>(Observaciones!D54+Observaciones!E54)/2</f>
        <v>15.9</v>
      </c>
      <c r="E54" s="143">
        <f t="shared" si="0"/>
        <v>1.8076542599824501</v>
      </c>
      <c r="F54" s="143">
        <f t="shared" si="3"/>
        <v>0.11554733155589622</v>
      </c>
      <c r="G54" s="143">
        <f t="shared" si="1"/>
        <v>2.4634600999999998</v>
      </c>
      <c r="H54" s="143">
        <f>0.001013*Constantes!$D$6/(0.622*G54)</f>
        <v>4.5233548663975741E-2</v>
      </c>
      <c r="I54" s="143">
        <f t="shared" si="4"/>
        <v>0.36757886380267918</v>
      </c>
      <c r="J54" s="143">
        <f t="shared" si="2"/>
        <v>-0.22004411515916453</v>
      </c>
      <c r="K54" s="143">
        <f>(Constantes!$D$12/0.8)*(Constantes!$D$7*J54^2+Constantes!$D$8*J54+Constantes!$D$9)</f>
        <v>19.290074359144313</v>
      </c>
      <c r="L54" s="143">
        <f>(Constantes!$D$12/0.8)*(0.00376*D54^2-0.0516*D54-6.967)</f>
        <v>-4.2730464999999995</v>
      </c>
      <c r="M54" s="12"/>
    </row>
    <row r="55" spans="2:13" x14ac:dyDescent="0.3">
      <c r="B55" s="11"/>
      <c r="C55" s="65">
        <v>50</v>
      </c>
      <c r="D55" s="65">
        <f>(Observaciones!D55+Observaciones!E55)/2</f>
        <v>14.6</v>
      </c>
      <c r="E55" s="143">
        <f t="shared" si="0"/>
        <v>1.6627743376092956</v>
      </c>
      <c r="F55" s="143">
        <f t="shared" si="3"/>
        <v>0.10738631317466246</v>
      </c>
      <c r="G55" s="143">
        <f t="shared" si="1"/>
        <v>2.4665293999999998</v>
      </c>
      <c r="H55" s="143">
        <f>0.001013*Constantes!$D$6/(0.622*G55)</f>
        <v>4.5177260938025939E-2</v>
      </c>
      <c r="I55" s="143">
        <f t="shared" si="4"/>
        <v>0.35956906979682196</v>
      </c>
      <c r="J55" s="143">
        <f t="shared" si="2"/>
        <v>-0.21407698341251005</v>
      </c>
      <c r="K55" s="143">
        <f>(Constantes!$D$12/0.8)*(Constantes!$D$7*J55^2+Constantes!$D$8*J55+Constantes!$D$9)</f>
        <v>19.27176504589303</v>
      </c>
      <c r="L55" s="143">
        <f>(Constantes!$D$12/0.8)*(0.00376*D55^2-0.0516*D55-6.967)</f>
        <v>-4.3242989999999999</v>
      </c>
      <c r="M55" s="12"/>
    </row>
    <row r="56" spans="2:13" x14ac:dyDescent="0.3">
      <c r="B56" s="11"/>
      <c r="C56" s="65">
        <v>51</v>
      </c>
      <c r="D56" s="65">
        <f>(Observaciones!D56+Observaciones!E56)/2</f>
        <v>13</v>
      </c>
      <c r="E56" s="143">
        <f t="shared" si="0"/>
        <v>1.4985150190445926</v>
      </c>
      <c r="F56" s="143">
        <f t="shared" si="3"/>
        <v>9.8019245431965704E-2</v>
      </c>
      <c r="G56" s="143">
        <f t="shared" si="1"/>
        <v>2.470307</v>
      </c>
      <c r="H56" s="143">
        <f>0.001013*Constantes!$D$6/(0.622*G56)</f>
        <v>4.5108175751075688E-2</v>
      </c>
      <c r="I56" s="143">
        <f t="shared" si="4"/>
        <v>0.3493076722279615</v>
      </c>
      <c r="J56" s="143">
        <f t="shared" si="2"/>
        <v>-0.20804641603551069</v>
      </c>
      <c r="K56" s="143">
        <f>(Constantes!$D$12/0.8)*(Constantes!$D$7*J56^2+Constantes!$D$8*J56+Constantes!$D$9)</f>
        <v>19.252650272255934</v>
      </c>
      <c r="L56" s="143">
        <f>(Constantes!$D$12/0.8)*(0.00376*D56^2-0.0516*D56-6.967)</f>
        <v>-4.3764749999999992</v>
      </c>
      <c r="M56" s="12"/>
    </row>
    <row r="57" spans="2:13" x14ac:dyDescent="0.3">
      <c r="B57" s="11"/>
      <c r="C57" s="65">
        <v>52</v>
      </c>
      <c r="D57" s="65">
        <f>(Observaciones!D57+Observaciones!E57)/2</f>
        <v>11.2</v>
      </c>
      <c r="E57" s="143">
        <f t="shared" si="0"/>
        <v>1.3309049906437358</v>
      </c>
      <c r="F57" s="143">
        <f t="shared" si="3"/>
        <v>8.8321456330061332E-2</v>
      </c>
      <c r="G57" s="143">
        <f t="shared" si="1"/>
        <v>2.4745567999999998</v>
      </c>
      <c r="H57" s="143">
        <f>0.001013*Constantes!$D$6/(0.622*G57)</f>
        <v>4.5030707040191013E-2</v>
      </c>
      <c r="I57" s="143">
        <f t="shared" si="4"/>
        <v>0.33724015024190968</v>
      </c>
      <c r="J57" s="143">
        <f t="shared" si="2"/>
        <v>-0.20195420001543066</v>
      </c>
      <c r="K57" s="143">
        <f>(Constantes!$D$12/0.8)*(Constantes!$D$7*J57^2+Constantes!$D$8*J57+Constantes!$D$9)</f>
        <v>19.232716599677275</v>
      </c>
      <c r="L57" s="143">
        <f>(Constantes!$D$12/0.8)*(0.00376*D57^2-0.0516*D57-6.967)</f>
        <v>-4.4207910000000004</v>
      </c>
      <c r="M57" s="12"/>
    </row>
    <row r="58" spans="2:13" x14ac:dyDescent="0.3">
      <c r="B58" s="11"/>
      <c r="C58" s="65">
        <v>53</v>
      </c>
      <c r="D58" s="65">
        <f>(Observaciones!D58+Observaciones!E58)/2</f>
        <v>10.7</v>
      </c>
      <c r="E58" s="143">
        <f t="shared" si="0"/>
        <v>1.2873744557569893</v>
      </c>
      <c r="F58" s="143">
        <f t="shared" si="3"/>
        <v>8.5777518855556414E-2</v>
      </c>
      <c r="G58" s="143">
        <f t="shared" si="1"/>
        <v>2.4757373</v>
      </c>
      <c r="H58" s="143">
        <f>0.001013*Constantes!$D$6/(0.622*G58)</f>
        <v>4.5009235153952935E-2</v>
      </c>
      <c r="I58" s="143">
        <f t="shared" si="4"/>
        <v>0.33379183113820976</v>
      </c>
      <c r="J58" s="143">
        <f t="shared" si="2"/>
        <v>-0.19580214060735746</v>
      </c>
      <c r="K58" s="143">
        <f>(Constantes!$D$12/0.8)*(Constantes!$D$7*J58^2+Constantes!$D$8*J58+Constantes!$D$9)</f>
        <v>19.211951191187786</v>
      </c>
      <c r="L58" s="143">
        <f>(Constantes!$D$12/0.8)*(0.00376*D58^2-0.0516*D58-6.967)</f>
        <v>-4.4303984999999999</v>
      </c>
      <c r="M58" s="12"/>
    </row>
    <row r="59" spans="2:13" x14ac:dyDescent="0.3">
      <c r="B59" s="11"/>
      <c r="C59" s="65">
        <v>54</v>
      </c>
      <c r="D59" s="65">
        <f>(Observaciones!D59+Observaciones!E59)/2</f>
        <v>14.25</v>
      </c>
      <c r="E59" s="143">
        <f t="shared" si="0"/>
        <v>1.6255524772300411</v>
      </c>
      <c r="F59" s="143">
        <f t="shared" si="3"/>
        <v>0.10527477090559632</v>
      </c>
      <c r="G59" s="143">
        <f t="shared" si="1"/>
        <v>2.4673557499999998</v>
      </c>
      <c r="H59" s="143">
        <f>0.001013*Constantes!$D$6/(0.622*G59)</f>
        <v>4.5162130477176848E-2</v>
      </c>
      <c r="I59" s="143">
        <f t="shared" si="4"/>
        <v>0.35736227060066839</v>
      </c>
      <c r="J59" s="143">
        <f t="shared" si="2"/>
        <v>-0.18959206079926599</v>
      </c>
      <c r="K59" s="143">
        <f>(Constantes!$D$12/0.8)*(Constantes!$D$7*J59^2+Constantes!$D$8*J59+Constantes!$D$9)</f>
        <v>19.190341837423617</v>
      </c>
      <c r="L59" s="143">
        <f>(Constantes!$D$12/0.8)*(0.00376*D59^2-0.0516*D59-6.967)</f>
        <v>-4.3367406249999991</v>
      </c>
      <c r="M59" s="12"/>
    </row>
    <row r="60" spans="2:13" x14ac:dyDescent="0.3">
      <c r="B60" s="11"/>
      <c r="C60" s="65">
        <v>55</v>
      </c>
      <c r="D60" s="65">
        <f>(Observaciones!D60+Observaciones!E60)/2</f>
        <v>14.5</v>
      </c>
      <c r="E60" s="143">
        <f t="shared" si="0"/>
        <v>1.6520640028566567</v>
      </c>
      <c r="F60" s="143">
        <f t="shared" si="3"/>
        <v>0.10677937410937641</v>
      </c>
      <c r="G60" s="143">
        <f t="shared" si="1"/>
        <v>2.4667654999999997</v>
      </c>
      <c r="H60" s="143">
        <f>0.001013*Constantes!$D$6/(0.622*G60)</f>
        <v>4.5172936914803029E-2</v>
      </c>
      <c r="I60" s="143">
        <f t="shared" si="4"/>
        <v>0.35894072909367275</v>
      </c>
      <c r="J60" s="143">
        <f t="shared" si="2"/>
        <v>-0.18332580077182795</v>
      </c>
      <c r="K60" s="143">
        <f>(Constantes!$D$12/0.8)*(Constantes!$D$7*J60^2+Constantes!$D$8*J60+Constantes!$D$9)</f>
        <v>19.167876982007542</v>
      </c>
      <c r="L60" s="143">
        <f>(Constantes!$D$12/0.8)*(0.00376*D60^2-0.0516*D60-6.967)</f>
        <v>-4.3279125000000001</v>
      </c>
      <c r="M60" s="12"/>
    </row>
    <row r="61" spans="2:13" x14ac:dyDescent="0.3">
      <c r="B61" s="11"/>
      <c r="C61" s="65">
        <v>56</v>
      </c>
      <c r="D61" s="65">
        <f>(Observaciones!D61+Observaciones!E61)/2</f>
        <v>14.15</v>
      </c>
      <c r="E61" s="143">
        <f t="shared" si="0"/>
        <v>1.6150528288927855</v>
      </c>
      <c r="F61" s="143">
        <f t="shared" si="3"/>
        <v>0.10467799774317721</v>
      </c>
      <c r="G61" s="143">
        <f t="shared" si="1"/>
        <v>2.4675918499999998</v>
      </c>
      <c r="H61" s="143">
        <f>0.001013*Constantes!$D$6/(0.622*G61)</f>
        <v>4.5157809349675282E-2</v>
      </c>
      <c r="I61" s="143">
        <f t="shared" si="4"/>
        <v>0.35672784756039339</v>
      </c>
      <c r="J61" s="143">
        <f t="shared" si="2"/>
        <v>-0.17700521735312635</v>
      </c>
      <c r="K61" s="143">
        <f>(Constantes!$D$12/0.8)*(Constantes!$D$7*J61^2+Constantes!$D$8*J61+Constantes!$D$9)</f>
        <v>19.144545746259197</v>
      </c>
      <c r="L61" s="143">
        <f>(Constantes!$D$12/0.8)*(0.00376*D61^2-0.0516*D61-6.967)</f>
        <v>-4.3401896249999998</v>
      </c>
      <c r="M61" s="12"/>
    </row>
    <row r="62" spans="2:13" x14ac:dyDescent="0.3">
      <c r="B62" s="11"/>
      <c r="C62" s="65">
        <v>57</v>
      </c>
      <c r="D62" s="65">
        <f>(Observaciones!D62+Observaciones!E62)/2</f>
        <v>15.35</v>
      </c>
      <c r="E62" s="143">
        <f t="shared" si="0"/>
        <v>1.7450618963749391</v>
      </c>
      <c r="F62" s="143">
        <f t="shared" si="3"/>
        <v>0.112032540584853</v>
      </c>
      <c r="G62" s="143">
        <f t="shared" si="1"/>
        <v>2.4647586499999998</v>
      </c>
      <c r="H62" s="143">
        <f>0.001013*Constantes!$D$6/(0.622*G62)</f>
        <v>4.5209717517418001E-2</v>
      </c>
      <c r="I62" s="143">
        <f t="shared" si="4"/>
        <v>0.36422609565334357</v>
      </c>
      <c r="J62" s="143">
        <f t="shared" si="2"/>
        <v>-0.17063218346843756</v>
      </c>
      <c r="K62" s="143">
        <f>(Constantes!$D$12/0.8)*(Constantes!$D$7*J62^2+Constantes!$D$8*J62+Constantes!$D$9)</f>
        <v>19.120337953201695</v>
      </c>
      <c r="L62" s="143">
        <f>(Constantes!$D$12/0.8)*(0.00376*D62^2-0.0516*D62-6.967)</f>
        <v>-4.2956996249999992</v>
      </c>
      <c r="M62" s="12"/>
    </row>
    <row r="63" spans="2:13" x14ac:dyDescent="0.3">
      <c r="B63" s="11"/>
      <c r="C63" s="65">
        <v>58</v>
      </c>
      <c r="D63" s="65">
        <f>(Observaciones!D63+Observaciones!E63)/2</f>
        <v>12.9</v>
      </c>
      <c r="E63" s="143">
        <f t="shared" si="0"/>
        <v>1.4887393027557323</v>
      </c>
      <c r="F63" s="143">
        <f t="shared" si="3"/>
        <v>9.7457663967834368E-2</v>
      </c>
      <c r="G63" s="143">
        <f t="shared" si="1"/>
        <v>2.4705431</v>
      </c>
      <c r="H63" s="143">
        <f>0.001013*Constantes!$D$6/(0.622*G63)</f>
        <v>4.5103864941725781E-2</v>
      </c>
      <c r="I63" s="143">
        <f t="shared" si="4"/>
        <v>0.34865168081674919</v>
      </c>
      <c r="J63" s="143">
        <f t="shared" si="2"/>
        <v>-0.16420858758524295</v>
      </c>
      <c r="K63" s="143">
        <f>(Constantes!$D$12/0.8)*(Constantes!$D$7*J63^2+Constantes!$D$8*J63+Constantes!$D$9)</f>
        <v>19.095244150832961</v>
      </c>
      <c r="L63" s="143">
        <f>(Constantes!$D$12/0.8)*(0.00376*D63^2-0.0516*D63-6.967)</f>
        <v>-4.3793364999999991</v>
      </c>
      <c r="M63" s="12"/>
    </row>
    <row r="64" spans="2:13" x14ac:dyDescent="0.3">
      <c r="B64" s="11"/>
      <c r="C64" s="65">
        <v>59</v>
      </c>
      <c r="D64" s="65">
        <f>(Observaciones!D64+Observaciones!E64)/2</f>
        <v>14.45</v>
      </c>
      <c r="E64" s="143">
        <f t="shared" si="0"/>
        <v>1.6467315635702708</v>
      </c>
      <c r="F64" s="143">
        <f t="shared" si="3"/>
        <v>0.10647699979012407</v>
      </c>
      <c r="G64" s="143">
        <f t="shared" si="1"/>
        <v>2.4668835499999999</v>
      </c>
      <c r="H64" s="143">
        <f>0.001013*Constantes!$D$6/(0.622*G64)</f>
        <v>4.5170775213573627E-2</v>
      </c>
      <c r="I64" s="143">
        <f t="shared" si="4"/>
        <v>0.3586259064602611</v>
      </c>
      <c r="J64" s="143">
        <f t="shared" si="2"/>
        <v>-0.15773633315363528</v>
      </c>
      <c r="K64" s="143">
        <f>(Constantes!$D$12/0.8)*(Constantes!$D$7*J64^2+Constantes!$D$8*J64+Constantes!$D$9)</f>
        <v>19.069255634630828</v>
      </c>
      <c r="L64" s="143">
        <f>(Constantes!$D$12/0.8)*(0.00376*D64^2-0.0516*D64-6.967)</f>
        <v>-4.3297016250000002</v>
      </c>
      <c r="M64" s="12"/>
    </row>
    <row r="65" spans="2:13" x14ac:dyDescent="0.3">
      <c r="B65" s="11"/>
      <c r="C65" s="65">
        <v>60</v>
      </c>
      <c r="D65" s="65">
        <f>(Observaciones!D65+Observaciones!E65)/2</f>
        <v>14.5</v>
      </c>
      <c r="E65" s="143">
        <f t="shared" si="0"/>
        <v>1.6520640028566567</v>
      </c>
      <c r="F65" s="143">
        <f t="shared" si="3"/>
        <v>0.10677937410937641</v>
      </c>
      <c r="G65" s="143">
        <f t="shared" si="1"/>
        <v>2.4667654999999997</v>
      </c>
      <c r="H65" s="143">
        <f>0.001013*Constantes!$D$6/(0.622*G65)</f>
        <v>4.5172936914803029E-2</v>
      </c>
      <c r="I65" s="143">
        <f t="shared" si="4"/>
        <v>0.35894072909367275</v>
      </c>
      <c r="J65" s="143">
        <f t="shared" si="2"/>
        <v>-0.15121733804228529</v>
      </c>
      <c r="K65" s="143">
        <f>(Constantes!$D$12/0.8)*(Constantes!$D$7*J65^2+Constantes!$D$8*J65+Constantes!$D$9)</f>
        <v>19.042364469261916</v>
      </c>
      <c r="L65" s="143">
        <f>(Constantes!$D$12/0.8)*(0.00376*D65^2-0.0516*D65-6.967)</f>
        <v>-4.3279125000000001</v>
      </c>
      <c r="M65" s="12"/>
    </row>
    <row r="66" spans="2:13" x14ac:dyDescent="0.3">
      <c r="B66" s="11"/>
      <c r="C66" s="65">
        <v>61</v>
      </c>
      <c r="D66" s="65">
        <f>(Observaciones!D66+Observaciones!E66)/2</f>
        <v>14.1</v>
      </c>
      <c r="E66" s="143">
        <f t="shared" si="0"/>
        <v>1.6098253520131185</v>
      </c>
      <c r="F66" s="143">
        <f t="shared" si="3"/>
        <v>0.10438069155687195</v>
      </c>
      <c r="G66" s="143">
        <f t="shared" si="1"/>
        <v>2.4677099</v>
      </c>
      <c r="H66" s="143">
        <f>0.001013*Constantes!$D$6/(0.622*G66)</f>
        <v>4.5155649095994843E-2</v>
      </c>
      <c r="I66" s="143">
        <f t="shared" si="4"/>
        <v>0.35640998531823892</v>
      </c>
      <c r="J66" s="143">
        <f t="shared" si="2"/>
        <v>-0.14465353397013597</v>
      </c>
      <c r="K66" s="143">
        <f>(Constantes!$D$12/0.8)*(Constantes!$D$7*J66^2+Constantes!$D$8*J66+Constantes!$D$9)</f>
        <v>19.014563509465145</v>
      </c>
      <c r="L66" s="143">
        <f>(Constantes!$D$12/0.8)*(0.00376*D66^2-0.0516*D66-6.967)</f>
        <v>-4.3418964999999998</v>
      </c>
      <c r="M66" s="12"/>
    </row>
    <row r="67" spans="2:13" x14ac:dyDescent="0.3">
      <c r="B67" s="11"/>
      <c r="C67" s="65">
        <v>62</v>
      </c>
      <c r="D67" s="65">
        <f>(Observaciones!D67+Observaciones!E67)/2</f>
        <v>14.1</v>
      </c>
      <c r="E67" s="143">
        <f t="shared" si="0"/>
        <v>1.6098253520131185</v>
      </c>
      <c r="F67" s="143">
        <f t="shared" si="3"/>
        <v>0.10438069155687195</v>
      </c>
      <c r="G67" s="143">
        <f t="shared" si="1"/>
        <v>2.4677099</v>
      </c>
      <c r="H67" s="143">
        <f>0.001013*Constantes!$D$6/(0.622*G67)</f>
        <v>4.5155649095994843E-2</v>
      </c>
      <c r="I67" s="143">
        <f t="shared" si="4"/>
        <v>0.35640998531823892</v>
      </c>
      <c r="J67" s="143">
        <f t="shared" si="2"/>
        <v>-0.13804686593399232</v>
      </c>
      <c r="K67" s="143">
        <f>(Constantes!$D$12/0.8)*(Constantes!$D$7*J67^2+Constantes!$D$8*J67+Constantes!$D$9)</f>
        <v>18.985846420081749</v>
      </c>
      <c r="L67" s="143">
        <f>(Constantes!$D$12/0.8)*(0.00376*D67^2-0.0516*D67-6.967)</f>
        <v>-4.3418964999999998</v>
      </c>
      <c r="M67" s="12"/>
    </row>
    <row r="68" spans="2:13" x14ac:dyDescent="0.3">
      <c r="B68" s="11"/>
      <c r="C68" s="65">
        <v>63</v>
      </c>
      <c r="D68" s="65">
        <f>(Observaciones!D68+Observaciones!E68)/2</f>
        <v>14.9</v>
      </c>
      <c r="E68" s="143">
        <f t="shared" si="0"/>
        <v>1.6952716301356707</v>
      </c>
      <c r="F68" s="143">
        <f t="shared" si="3"/>
        <v>0.10922475617100802</v>
      </c>
      <c r="G68" s="143">
        <f t="shared" si="1"/>
        <v>2.4658210999999999</v>
      </c>
      <c r="H68" s="143">
        <f>0.001013*Constantes!$D$6/(0.622*G68)</f>
        <v>4.5190237975947463E-2</v>
      </c>
      <c r="I68" s="143">
        <f t="shared" si="4"/>
        <v>0.36144364658766281</v>
      </c>
      <c r="J68" s="143">
        <f t="shared" si="2"/>
        <v>-0.13139929163217703</v>
      </c>
      <c r="K68" s="143">
        <f>(Constantes!$D$12/0.8)*(Constantes!$D$7*J68^2+Constantes!$D$8*J68+Constantes!$D$9)</f>
        <v>18.956207695204657</v>
      </c>
      <c r="L68" s="143">
        <f>(Constantes!$D$12/0.8)*(0.00376*D68^2-0.0516*D68-6.967)</f>
        <v>-4.3131765</v>
      </c>
      <c r="M68" s="12"/>
    </row>
    <row r="69" spans="2:13" x14ac:dyDescent="0.3">
      <c r="B69" s="11"/>
      <c r="C69" s="65">
        <v>64</v>
      </c>
      <c r="D69" s="65">
        <f>(Observaciones!D69+Observaciones!E69)/2</f>
        <v>14</v>
      </c>
      <c r="E69" s="143">
        <f t="shared" si="0"/>
        <v>1.5994149130233961</v>
      </c>
      <c r="F69" s="143">
        <f t="shared" si="3"/>
        <v>0.10378823296050949</v>
      </c>
      <c r="G69" s="143">
        <f t="shared" si="1"/>
        <v>2.467946</v>
      </c>
      <c r="H69" s="143">
        <f>0.001013*Constantes!$D$6/(0.622*G69)</f>
        <v>4.5151329208626335E-2</v>
      </c>
      <c r="I69" s="143">
        <f t="shared" si="4"/>
        <v>0.35577296023920879</v>
      </c>
      <c r="J69" s="143">
        <f t="shared" si="2"/>
        <v>-0.12471278088442223</v>
      </c>
      <c r="K69" s="143">
        <f>(Constantes!$D$12/0.8)*(Constantes!$D$7*J69^2+Constantes!$D$8*J69+Constantes!$D$9)</f>
        <v>18.92564267642102</v>
      </c>
      <c r="L69" s="143">
        <f>(Constantes!$D$12/0.8)*(0.00376*D69^2-0.0516*D69-6.967)</f>
        <v>-4.3452749999999991</v>
      </c>
      <c r="M69" s="12"/>
    </row>
    <row r="70" spans="2:13" x14ac:dyDescent="0.3">
      <c r="B70" s="11"/>
      <c r="C70" s="65">
        <v>65</v>
      </c>
      <c r="D70" s="65">
        <f>(Observaciones!D70+Observaciones!E70)/2</f>
        <v>13.1</v>
      </c>
      <c r="E70" s="143">
        <f t="shared" si="0"/>
        <v>1.5083470419027751</v>
      </c>
      <c r="F70" s="143">
        <f t="shared" si="3"/>
        <v>9.8583579016665535E-2</v>
      </c>
      <c r="G70" s="143">
        <f t="shared" si="1"/>
        <v>2.4700709000000001</v>
      </c>
      <c r="H70" s="143">
        <f>0.001013*Constantes!$D$6/(0.622*G70)</f>
        <v>4.5112487384516987E-2</v>
      </c>
      <c r="I70" s="143">
        <f t="shared" si="4"/>
        <v>0.34996194939764519</v>
      </c>
      <c r="J70" s="143">
        <f t="shared" si="2"/>
        <v>-0.11798931504816906</v>
      </c>
      <c r="K70" s="143">
        <f>(Constantes!$D$12/0.8)*(Constantes!$D$7*J70^2+Constantes!$D$8*J70+Constantes!$D$9)</f>
        <v>18.894147570122875</v>
      </c>
      <c r="L70" s="143">
        <f>(Constantes!$D$12/0.8)*(0.00376*D70^2-0.0516*D70-6.967)</f>
        <v>-4.3735664999999999</v>
      </c>
      <c r="M70" s="12"/>
    </row>
    <row r="71" spans="2:13" x14ac:dyDescent="0.3">
      <c r="B71" s="11"/>
      <c r="C71" s="65">
        <v>66</v>
      </c>
      <c r="D71" s="65">
        <f>(Observaciones!D71+Observaciones!E71)/2</f>
        <v>12.6</v>
      </c>
      <c r="E71" s="143">
        <f t="shared" ref="E71:E134" si="5">EXP((16.78*D71-116.9)/(D71+237.3))</f>
        <v>1.4597472514986058</v>
      </c>
      <c r="F71" s="143">
        <f t="shared" ref="F71:F134" si="6">4098*E71/((D71+237.3)^2)</f>
        <v>9.5789323919104052E-2</v>
      </c>
      <c r="G71" s="143">
        <f t="shared" ref="G71:G134" si="7">2.501-0.002361*D71</f>
        <v>2.4712513999999999</v>
      </c>
      <c r="H71" s="143">
        <f>0.001013*Constantes!$D$6/(0.622*G71)</f>
        <v>4.5090937455862456E-2</v>
      </c>
      <c r="I71" s="143">
        <f t="shared" ref="I71:I134" si="8">IF(D71&gt;0,1.26*F71/(G71*(F71+H71)),0)</f>
        <v>0.34667344489607588</v>
      </c>
      <c r="J71" s="143">
        <f t="shared" ref="J71:J134" si="9">0.409*SIN(2*PI()*(C71-82)/365)</f>
        <v>-0.11123088643144916</v>
      </c>
      <c r="K71" s="143">
        <f>(Constantes!$D$12/0.8)*(Constantes!$D$7*J71^2+Constantes!$D$8*J71+Constantes!$D$9)</f>
        <v>18.861719463861881</v>
      </c>
      <c r="L71" s="143">
        <f>(Constantes!$D$12/0.8)*(0.00376*D71^2-0.0516*D71-6.967)</f>
        <v>-4.3876390000000001</v>
      </c>
      <c r="M71" s="12"/>
    </row>
    <row r="72" spans="2:13" x14ac:dyDescent="0.3">
      <c r="B72" s="11"/>
      <c r="C72" s="65">
        <v>67</v>
      </c>
      <c r="D72" s="65">
        <f>(Observaciones!D72+Observaciones!E72)/2</f>
        <v>14.35</v>
      </c>
      <c r="E72" s="143">
        <f t="shared" si="5"/>
        <v>1.6361119589017179</v>
      </c>
      <c r="F72" s="143">
        <f t="shared" si="6"/>
        <v>0.10587443449555982</v>
      </c>
      <c r="G72" s="143">
        <f t="shared" si="7"/>
        <v>2.4671196499999999</v>
      </c>
      <c r="H72" s="143">
        <f>0.001013*Constantes!$D$6/(0.622*G72)</f>
        <v>4.5166452431730474E-2</v>
      </c>
      <c r="I72" s="143">
        <f t="shared" si="8"/>
        <v>0.35799495730755543</v>
      </c>
      <c r="J72" s="143">
        <f t="shared" si="9"/>
        <v>-0.10443949770252046</v>
      </c>
      <c r="K72" s="143">
        <f>(Constantes!$D$12/0.8)*(Constantes!$D$7*J72^2+Constantes!$D$8*J72+Constantes!$D$9)</f>
        <v>18.82835634172524</v>
      </c>
      <c r="L72" s="143">
        <f>(Constantes!$D$12/0.8)*(0.00376*D72^2-0.0516*D72-6.967)</f>
        <v>-4.3332446249999998</v>
      </c>
      <c r="M72" s="12"/>
    </row>
    <row r="73" spans="2:13" x14ac:dyDescent="0.3">
      <c r="B73" s="11"/>
      <c r="C73" s="65">
        <v>68</v>
      </c>
      <c r="D73" s="65">
        <f>(Observaciones!D73+Observaciones!E73)/2</f>
        <v>13.1</v>
      </c>
      <c r="E73" s="143">
        <f t="shared" si="5"/>
        <v>1.5083470419027751</v>
      </c>
      <c r="F73" s="143">
        <f t="shared" si="6"/>
        <v>9.8583579016665535E-2</v>
      </c>
      <c r="G73" s="143">
        <f t="shared" si="7"/>
        <v>2.4700709000000001</v>
      </c>
      <c r="H73" s="143">
        <f>0.001013*Constantes!$D$6/(0.622*G73)</f>
        <v>4.5112487384516987E-2</v>
      </c>
      <c r="I73" s="143">
        <f t="shared" si="8"/>
        <v>0.34996194939764519</v>
      </c>
      <c r="J73" s="143">
        <f t="shared" si="9"/>
        <v>-9.7617161296433594E-2</v>
      </c>
      <c r="K73" s="143">
        <f>(Constantes!$D$12/0.8)*(Constantes!$D$7*J73^2+Constantes!$D$8*J73+Constantes!$D$9)</f>
        <v>18.794057098711075</v>
      </c>
      <c r="L73" s="143">
        <f>(Constantes!$D$12/0.8)*(0.00376*D73^2-0.0516*D73-6.967)</f>
        <v>-4.3735664999999999</v>
      </c>
      <c r="M73" s="12"/>
    </row>
    <row r="74" spans="2:13" x14ac:dyDescent="0.3">
      <c r="B74" s="11"/>
      <c r="C74" s="65">
        <v>69</v>
      </c>
      <c r="D74" s="65">
        <f>(Observaciones!D74+Observaciones!E74)/2</f>
        <v>14.7</v>
      </c>
      <c r="E74" s="143">
        <f t="shared" si="5"/>
        <v>1.6735455244634905</v>
      </c>
      <c r="F74" s="143">
        <f t="shared" si="6"/>
        <v>0.10799618227594142</v>
      </c>
      <c r="G74" s="143">
        <f t="shared" si="7"/>
        <v>2.4662932999999998</v>
      </c>
      <c r="H74" s="143">
        <f>0.001013*Constantes!$D$6/(0.622*G74)</f>
        <v>4.5181585789132436E-2</v>
      </c>
      <c r="I74" s="143">
        <f t="shared" si="8"/>
        <v>0.36019567023422705</v>
      </c>
      <c r="J74" s="143">
        <f t="shared" si="9"/>
        <v>-9.0765898818703686E-2</v>
      </c>
      <c r="K74" s="143">
        <f>(Constantes!$D$12/0.8)*(Constantes!$D$7*J74^2+Constantes!$D$8*J74+Constantes!$D$9)</f>
        <v>18.758821554082626</v>
      </c>
      <c r="L74" s="143">
        <f>(Constantes!$D$12/0.8)*(0.00376*D74^2-0.0516*D74-6.967)</f>
        <v>-4.3206384999999994</v>
      </c>
      <c r="M74" s="12"/>
    </row>
    <row r="75" spans="2:13" x14ac:dyDescent="0.3">
      <c r="B75" s="11"/>
      <c r="C75" s="65">
        <v>70</v>
      </c>
      <c r="D75" s="65">
        <f>(Observaciones!D75+Observaciones!E75)/2</f>
        <v>13.5</v>
      </c>
      <c r="E75" s="143">
        <f t="shared" si="5"/>
        <v>1.5482437315899678</v>
      </c>
      <c r="F75" s="143">
        <f t="shared" si="6"/>
        <v>0.10086865272047608</v>
      </c>
      <c r="G75" s="143">
        <f t="shared" si="7"/>
        <v>2.4691264999999998</v>
      </c>
      <c r="H75" s="143">
        <f>0.001013*Constantes!$D$6/(0.622*G75)</f>
        <v>4.512974216392418E-2</v>
      </c>
      <c r="I75" s="143">
        <f t="shared" si="8"/>
        <v>0.35256187200074002</v>
      </c>
      <c r="J75" s="143">
        <f t="shared" si="9"/>
        <v>-8.3887740446265249E-2</v>
      </c>
      <c r="K75" s="143">
        <f>(Constantes!$D$12/0.8)*(Constantes!$D$7*J75^2+Constantes!$D$8*J75+Constantes!$D$9)</f>
        <v>18.722650463681902</v>
      </c>
      <c r="L75" s="143">
        <f>(Constantes!$D$12/0.8)*(0.00376*D75^2-0.0516*D75-6.967)</f>
        <v>-4.3614625</v>
      </c>
      <c r="M75" s="12"/>
    </row>
    <row r="76" spans="2:13" x14ac:dyDescent="0.3">
      <c r="B76" s="11"/>
      <c r="C76" s="65">
        <v>71</v>
      </c>
      <c r="D76" s="65">
        <f>(Observaciones!D76+Observaciones!E76)/2</f>
        <v>14</v>
      </c>
      <c r="E76" s="143">
        <f t="shared" si="5"/>
        <v>1.5994149130233961</v>
      </c>
      <c r="F76" s="143">
        <f t="shared" si="6"/>
        <v>0.10378823296050949</v>
      </c>
      <c r="G76" s="143">
        <f t="shared" si="7"/>
        <v>2.467946</v>
      </c>
      <c r="H76" s="143">
        <f>0.001013*Constantes!$D$6/(0.622*G76)</f>
        <v>4.5151329208626335E-2</v>
      </c>
      <c r="I76" s="143">
        <f t="shared" si="8"/>
        <v>0.35577296023920879</v>
      </c>
      <c r="J76" s="143">
        <f t="shared" si="9"/>
        <v>-7.6984724325886864E-2</v>
      </c>
      <c r="K76" s="143">
        <f>(Constantes!$D$12/0.8)*(Constantes!$D$7*J76^2+Constantes!$D$8*J76+Constantes!$D$9)</f>
        <v>18.685545531184623</v>
      </c>
      <c r="L76" s="143">
        <f>(Constantes!$D$12/0.8)*(0.00376*D76^2-0.0516*D76-6.967)</f>
        <v>-4.3452749999999991</v>
      </c>
      <c r="M76" s="12"/>
    </row>
    <row r="77" spans="2:13" x14ac:dyDescent="0.3">
      <c r="B77" s="11"/>
      <c r="C77" s="65">
        <v>72</v>
      </c>
      <c r="D77" s="65">
        <f>(Observaciones!D77+Observaciones!E77)/2</f>
        <v>14.05</v>
      </c>
      <c r="E77" s="143">
        <f t="shared" si="5"/>
        <v>1.604612725353836</v>
      </c>
      <c r="F77" s="143">
        <f t="shared" si="6"/>
        <v>0.10408410376289531</v>
      </c>
      <c r="G77" s="143">
        <f t="shared" si="7"/>
        <v>2.4678279499999998</v>
      </c>
      <c r="H77" s="143">
        <f>0.001013*Constantes!$D$6/(0.622*G77)</f>
        <v>4.5153489048988422E-2</v>
      </c>
      <c r="I77" s="143">
        <f t="shared" si="8"/>
        <v>0.35609168948623277</v>
      </c>
      <c r="J77" s="143">
        <f t="shared" si="9"/>
        <v>-7.0058895970224327E-2</v>
      </c>
      <c r="K77" s="143">
        <f>(Constantes!$D$12/0.8)*(Constantes!$D$7*J77^2+Constantes!$D$8*J77+Constantes!$D$9)</f>
        <v>18.647509418279455</v>
      </c>
      <c r="L77" s="143">
        <f>(Constantes!$D$12/0.8)*(0.00376*D77^2-0.0516*D77-6.967)</f>
        <v>-4.3435916249999993</v>
      </c>
      <c r="M77" s="12"/>
    </row>
    <row r="78" spans="2:13" x14ac:dyDescent="0.3">
      <c r="B78" s="11"/>
      <c r="C78" s="65">
        <v>73</v>
      </c>
      <c r="D78" s="65">
        <f>(Observaciones!D78+Observaciones!E78)/2</f>
        <v>12.3</v>
      </c>
      <c r="E78" s="143">
        <f t="shared" si="5"/>
        <v>1.4312521342340263</v>
      </c>
      <c r="F78" s="143">
        <f t="shared" si="6"/>
        <v>9.4145364090413866E-2</v>
      </c>
      <c r="G78" s="143">
        <f t="shared" si="7"/>
        <v>2.4719596999999998</v>
      </c>
      <c r="H78" s="143">
        <f>0.001013*Constantes!$D$6/(0.622*G78)</f>
        <v>4.5078017378322364E-2</v>
      </c>
      <c r="I78" s="143">
        <f t="shared" si="8"/>
        <v>0.34467987000801242</v>
      </c>
      <c r="J78" s="143">
        <f t="shared" si="9"/>
        <v>-6.3112307651690999E-2</v>
      </c>
      <c r="K78" s="143">
        <f>(Constantes!$D$12/0.8)*(Constantes!$D$7*J78^2+Constantes!$D$8*J78+Constantes!$D$9)</f>
        <v>18.608545753755926</v>
      </c>
      <c r="L78" s="143">
        <f>(Constantes!$D$12/0.8)*(0.00376*D78^2-0.0516*D78-6.967)</f>
        <v>-4.3955184999999997</v>
      </c>
      <c r="M78" s="12"/>
    </row>
    <row r="79" spans="2:13" x14ac:dyDescent="0.3">
      <c r="B79" s="11"/>
      <c r="C79" s="65">
        <v>74</v>
      </c>
      <c r="D79" s="65">
        <f>(Observaciones!D79+Observaciones!E79)/2</f>
        <v>12.7</v>
      </c>
      <c r="E79" s="143">
        <f t="shared" si="5"/>
        <v>1.4693556920806219</v>
      </c>
      <c r="F79" s="143">
        <f t="shared" si="6"/>
        <v>9.6342714018342213E-2</v>
      </c>
      <c r="G79" s="143">
        <f t="shared" si="7"/>
        <v>2.4710152999999999</v>
      </c>
      <c r="H79" s="143">
        <f>0.001013*Constantes!$D$6/(0.622*G79)</f>
        <v>4.5095245794355275E-2</v>
      </c>
      <c r="I79" s="143">
        <f t="shared" si="8"/>
        <v>0.34733456468782936</v>
      </c>
      <c r="J79" s="143">
        <f t="shared" si="9"/>
        <v>-5.6147017794325293E-2</v>
      </c>
      <c r="K79" s="143">
        <f>(Constantes!$D$12/0.8)*(Constantes!$D$7*J79^2+Constantes!$D$8*J79+Constantes!$D$9)</f>
        <v>18.568659141486574</v>
      </c>
      <c r="L79" s="143">
        <f>(Constantes!$D$12/0.8)*(0.00376*D79^2-0.0516*D79-6.967)</f>
        <v>-4.3849184999999995</v>
      </c>
      <c r="M79" s="12"/>
    </row>
    <row r="80" spans="2:13" x14ac:dyDescent="0.3">
      <c r="B80" s="11"/>
      <c r="C80" s="65">
        <v>75</v>
      </c>
      <c r="D80" s="65">
        <f>(Observaciones!D80+Observaciones!E80)/2</f>
        <v>13.3</v>
      </c>
      <c r="E80" s="143">
        <f t="shared" si="5"/>
        <v>1.5281811116551587</v>
      </c>
      <c r="F80" s="143">
        <f t="shared" si="6"/>
        <v>9.9720546117296777E-2</v>
      </c>
      <c r="G80" s="143">
        <f t="shared" si="7"/>
        <v>2.4695986999999997</v>
      </c>
      <c r="H80" s="143">
        <f>0.001013*Constantes!$D$6/(0.622*G80)</f>
        <v>4.5121113124619215E-2</v>
      </c>
      <c r="I80" s="143">
        <f t="shared" si="8"/>
        <v>0.35126535211020804</v>
      </c>
      <c r="J80" s="143">
        <f t="shared" si="9"/>
        <v>-4.9165090363835255E-2</v>
      </c>
      <c r="K80" s="143">
        <f>(Constantes!$D$12/0.8)*(Constantes!$D$7*J80^2+Constantes!$D$8*J80+Constantes!$D$9)</f>
        <v>18.527855167290255</v>
      </c>
      <c r="L80" s="143">
        <f>(Constantes!$D$12/0.8)*(0.00376*D80^2-0.0516*D80-6.967)</f>
        <v>-4.3676084999999993</v>
      </c>
      <c r="M80" s="12"/>
    </row>
    <row r="81" spans="2:13" x14ac:dyDescent="0.3">
      <c r="B81" s="11"/>
      <c r="C81" s="65">
        <v>76</v>
      </c>
      <c r="D81" s="65">
        <f>(Observaciones!D81+Observaciones!E81)/2</f>
        <v>13.450000000000001</v>
      </c>
      <c r="E81" s="143">
        <f t="shared" si="5"/>
        <v>1.543206527984887</v>
      </c>
      <c r="F81" s="143">
        <f t="shared" si="6"/>
        <v>0.10058057694008013</v>
      </c>
      <c r="G81" s="143">
        <f t="shared" si="7"/>
        <v>2.46924455</v>
      </c>
      <c r="H81" s="143">
        <f>0.001013*Constantes!$D$6/(0.622*G81)</f>
        <v>4.5127584594694167E-2</v>
      </c>
      <c r="I81" s="143">
        <f t="shared" si="8"/>
        <v>0.35223838816895908</v>
      </c>
      <c r="J81" s="143">
        <f t="shared" si="9"/>
        <v>-4.2168594256000849E-2</v>
      </c>
      <c r="K81" s="143">
        <f>(Constantes!$D$12/0.8)*(Constantes!$D$7*J81^2+Constantes!$D$8*J81+Constantes!$D$9)</f>
        <v>18.486140404664809</v>
      </c>
      <c r="L81" s="143">
        <f>(Constantes!$D$12/0.8)*(0.00376*D81^2-0.0516*D81-6.967)</f>
        <v>-4.3630166249999993</v>
      </c>
      <c r="M81" s="12"/>
    </row>
    <row r="82" spans="2:13" x14ac:dyDescent="0.3">
      <c r="B82" s="11"/>
      <c r="C82" s="65">
        <v>77</v>
      </c>
      <c r="D82" s="65">
        <f>(Observaciones!D82+Observaciones!E82)/2</f>
        <v>14.95</v>
      </c>
      <c r="E82" s="143">
        <f t="shared" si="5"/>
        <v>1.7007416492954901</v>
      </c>
      <c r="F82" s="143">
        <f t="shared" si="6"/>
        <v>0.10953374874986048</v>
      </c>
      <c r="G82" s="143">
        <f t="shared" si="7"/>
        <v>2.4657030500000001</v>
      </c>
      <c r="H82" s="143">
        <f>0.001013*Constantes!$D$6/(0.622*G82)</f>
        <v>4.5192401540450108E-2</v>
      </c>
      <c r="I82" s="143">
        <f t="shared" si="8"/>
        <v>0.36175455161738501</v>
      </c>
      <c r="J82" s="143">
        <f t="shared" si="9"/>
        <v>-3.5159602683615607E-2</v>
      </c>
      <c r="K82" s="143">
        <f>(Constantes!$D$12/0.8)*(Constantes!$D$7*J82^2+Constantes!$D$8*J82+Constantes!$D$9)</f>
        <v>18.443522419378656</v>
      </c>
      <c r="L82" s="143">
        <f>(Constantes!$D$12/0.8)*(0.00376*D82^2-0.0516*D82-6.967)</f>
        <v>-4.3112816249999995</v>
      </c>
      <c r="M82" s="12"/>
    </row>
    <row r="83" spans="2:13" x14ac:dyDescent="0.3">
      <c r="B83" s="11"/>
      <c r="C83" s="65">
        <v>78</v>
      </c>
      <c r="D83" s="65">
        <f>(Observaciones!D83+Observaciones!E83)/2</f>
        <v>15.55</v>
      </c>
      <c r="E83" s="143">
        <f t="shared" si="5"/>
        <v>1.7675993131821897</v>
      </c>
      <c r="F83" s="143">
        <f t="shared" si="6"/>
        <v>0.11329998758344098</v>
      </c>
      <c r="G83" s="143">
        <f t="shared" si="7"/>
        <v>2.4642864499999999</v>
      </c>
      <c r="H83" s="143">
        <f>0.001013*Constantes!$D$6/(0.622*G83)</f>
        <v>4.5218380482963956E-2</v>
      </c>
      <c r="I83" s="143">
        <f t="shared" si="8"/>
        <v>0.36545139639916813</v>
      </c>
      <c r="J83" s="143">
        <f t="shared" si="9"/>
        <v>-2.8140192562148822E-2</v>
      </c>
      <c r="K83" s="143">
        <f>(Constantes!$D$12/0.8)*(Constantes!$D$7*J83^2+Constantes!$D$8*J83+Constantes!$D$9)</f>
        <v>18.400009772912163</v>
      </c>
      <c r="L83" s="143">
        <f>(Constantes!$D$12/0.8)*(0.00376*D83^2-0.0516*D83-6.967)</f>
        <v>-4.2876266249999997</v>
      </c>
      <c r="M83" s="12"/>
    </row>
    <row r="84" spans="2:13" x14ac:dyDescent="0.3">
      <c r="B84" s="11"/>
      <c r="C84" s="65">
        <v>79</v>
      </c>
      <c r="D84" s="65">
        <f>(Observaciones!D84+Observaciones!E84)/2</f>
        <v>14.700000000000001</v>
      </c>
      <c r="E84" s="143">
        <f t="shared" si="5"/>
        <v>1.6735455244634907</v>
      </c>
      <c r="F84" s="143">
        <f t="shared" si="6"/>
        <v>0.10799618227594143</v>
      </c>
      <c r="G84" s="143">
        <f t="shared" si="7"/>
        <v>2.4662932999999998</v>
      </c>
      <c r="H84" s="143">
        <f>0.001013*Constantes!$D$6/(0.622*G84)</f>
        <v>4.5181585789132436E-2</v>
      </c>
      <c r="I84" s="143">
        <f t="shared" si="8"/>
        <v>0.36019567023422699</v>
      </c>
      <c r="J84" s="143">
        <f t="shared" si="9"/>
        <v>-2.1112443894310787E-2</v>
      </c>
      <c r="K84" s="143">
        <f>(Constantes!$D$12/0.8)*(Constantes!$D$7*J84^2+Constantes!$D$8*J84+Constantes!$D$9)</f>
        <v>18.355612024741074</v>
      </c>
      <c r="L84" s="143">
        <f>(Constantes!$D$12/0.8)*(0.00376*D84^2-0.0516*D84-6.967)</f>
        <v>-4.3206384999999994</v>
      </c>
      <c r="M84" s="12"/>
    </row>
    <row r="85" spans="2:13" x14ac:dyDescent="0.3">
      <c r="B85" s="11"/>
      <c r="C85" s="65">
        <v>80</v>
      </c>
      <c r="D85" s="65">
        <f>(Observaciones!D85+Observaciones!E85)/2</f>
        <v>13.1</v>
      </c>
      <c r="E85" s="143">
        <f t="shared" si="5"/>
        <v>1.5083470419027751</v>
      </c>
      <c r="F85" s="143">
        <f t="shared" si="6"/>
        <v>9.8583579016665535E-2</v>
      </c>
      <c r="G85" s="143">
        <f t="shared" si="7"/>
        <v>2.4700709000000001</v>
      </c>
      <c r="H85" s="143">
        <f>0.001013*Constantes!$D$6/(0.622*G85)</f>
        <v>4.5112487384516987E-2</v>
      </c>
      <c r="I85" s="143">
        <f t="shared" si="8"/>
        <v>0.34996194939764519</v>
      </c>
      <c r="J85" s="143">
        <f t="shared" si="9"/>
        <v>-1.4078439153703007E-2</v>
      </c>
      <c r="K85" s="143">
        <f>(Constantes!$D$12/0.8)*(Constantes!$D$7*J85^2+Constantes!$D$8*J85+Constantes!$D$9)</f>
        <v>18.310339733455606</v>
      </c>
      <c r="L85" s="143">
        <f>(Constantes!$D$12/0.8)*(0.00376*D85^2-0.0516*D85-6.967)</f>
        <v>-4.3735664999999999</v>
      </c>
      <c r="M85" s="12"/>
    </row>
    <row r="86" spans="2:13" x14ac:dyDescent="0.3">
      <c r="B86" s="11"/>
      <c r="C86" s="65">
        <v>81</v>
      </c>
      <c r="D86" s="65">
        <f>(Observaciones!D86+Observaciones!E86)/2</f>
        <v>13.3</v>
      </c>
      <c r="E86" s="143">
        <f t="shared" si="5"/>
        <v>1.5281811116551587</v>
      </c>
      <c r="F86" s="143">
        <f t="shared" si="6"/>
        <v>9.9720546117296777E-2</v>
      </c>
      <c r="G86" s="143">
        <f t="shared" si="7"/>
        <v>2.4695986999999997</v>
      </c>
      <c r="H86" s="143">
        <f>0.001013*Constantes!$D$6/(0.622*G86)</f>
        <v>4.5121113124619215E-2</v>
      </c>
      <c r="I86" s="143">
        <f t="shared" si="8"/>
        <v>0.35126535211020804</v>
      </c>
      <c r="J86" s="143">
        <f t="shared" si="9"/>
        <v>-7.0402626677363855E-3</v>
      </c>
      <c r="K86" s="143">
        <f>(Constantes!$D$12/0.8)*(Constantes!$D$7*J86^2+Constantes!$D$8*J86+Constantes!$D$9)</f>
        <v>18.264204456710146</v>
      </c>
      <c r="L86" s="143">
        <f>(Constantes!$D$12/0.8)*(0.00376*D86^2-0.0516*D86-6.967)</f>
        <v>-4.3676084999999993</v>
      </c>
      <c r="M86" s="12"/>
    </row>
    <row r="87" spans="2:13" x14ac:dyDescent="0.3">
      <c r="B87" s="11"/>
      <c r="C87" s="65">
        <v>82</v>
      </c>
      <c r="D87" s="65">
        <f>(Observaciones!D87+Observaciones!E87)/2</f>
        <v>11.75</v>
      </c>
      <c r="E87" s="143">
        <f t="shared" si="5"/>
        <v>1.3802776599471762</v>
      </c>
      <c r="F87" s="143">
        <f t="shared" si="6"/>
        <v>9.1193801661548224E-2</v>
      </c>
      <c r="G87" s="143">
        <f t="shared" si="7"/>
        <v>2.4732582499999998</v>
      </c>
      <c r="H87" s="143">
        <f>0.001013*Constantes!$D$6/(0.622*G87)</f>
        <v>4.5054349789437696E-2</v>
      </c>
      <c r="I87" s="143">
        <f t="shared" si="8"/>
        <v>0.34098539738615508</v>
      </c>
      <c r="J87" s="143">
        <f t="shared" si="9"/>
        <v>0</v>
      </c>
      <c r="K87" s="143">
        <f>(Constantes!$D$12/0.8)*(Constantes!$D$7*J87^2+Constantes!$D$8*J87+Constantes!$D$9)</f>
        <v>18.217218750000001</v>
      </c>
      <c r="L87" s="143">
        <f>(Constantes!$D$12/0.8)*(0.00376*D87^2-0.0516*D87-6.967)</f>
        <v>-4.4088656249999998</v>
      </c>
      <c r="M87" s="12"/>
    </row>
    <row r="88" spans="2:13" x14ac:dyDescent="0.3">
      <c r="B88" s="11"/>
      <c r="C88" s="65">
        <v>83</v>
      </c>
      <c r="D88" s="65">
        <f>(Observaciones!D88+Observaciones!E88)/2</f>
        <v>13.1</v>
      </c>
      <c r="E88" s="143">
        <f t="shared" si="5"/>
        <v>1.5083470419027751</v>
      </c>
      <c r="F88" s="143">
        <f t="shared" si="6"/>
        <v>9.8583579016665535E-2</v>
      </c>
      <c r="G88" s="143">
        <f t="shared" si="7"/>
        <v>2.4700709000000001</v>
      </c>
      <c r="H88" s="143">
        <f>0.001013*Constantes!$D$6/(0.622*G88)</f>
        <v>4.5112487384516987E-2</v>
      </c>
      <c r="I88" s="143">
        <f t="shared" si="8"/>
        <v>0.34996194939764519</v>
      </c>
      <c r="J88" s="143">
        <f t="shared" si="9"/>
        <v>7.0402626677363855E-3</v>
      </c>
      <c r="K88" s="143">
        <f>(Constantes!$D$12/0.8)*(Constantes!$D$7*J88^2+Constantes!$D$8*J88+Constantes!$D$9)</f>
        <v>18.169396164262864</v>
      </c>
      <c r="L88" s="143">
        <f>(Constantes!$D$12/0.8)*(0.00376*D88^2-0.0516*D88-6.967)</f>
        <v>-4.3735664999999999</v>
      </c>
      <c r="M88" s="12"/>
    </row>
    <row r="89" spans="2:13" x14ac:dyDescent="0.3">
      <c r="B89" s="11"/>
      <c r="C89" s="65">
        <v>84</v>
      </c>
      <c r="D89" s="65">
        <f>(Observaciones!D89+Observaciones!E89)/2</f>
        <v>15.15</v>
      </c>
      <c r="E89" s="143">
        <f t="shared" si="5"/>
        <v>1.7227768098060423</v>
      </c>
      <c r="F89" s="143">
        <f t="shared" si="6"/>
        <v>0.11077715852006502</v>
      </c>
      <c r="G89" s="143">
        <f t="shared" si="7"/>
        <v>2.4652308499999998</v>
      </c>
      <c r="H89" s="143">
        <f>0.001013*Constantes!$D$6/(0.622*G89)</f>
        <v>4.5201057870548941E-2</v>
      </c>
      <c r="I89" s="143">
        <f t="shared" si="8"/>
        <v>0.36299381271709158</v>
      </c>
      <c r="J89" s="143">
        <f t="shared" si="9"/>
        <v>1.4078439153703007E-2</v>
      </c>
      <c r="K89" s="143">
        <f>(Constantes!$D$12/0.8)*(Constantes!$D$7*J89^2+Constantes!$D$8*J89+Constantes!$D$9)</f>
        <v>18.12075124230423</v>
      </c>
      <c r="L89" s="143">
        <f>(Constantes!$D$12/0.8)*(0.00376*D89^2-0.0516*D89-6.967)</f>
        <v>-4.3035846250000001</v>
      </c>
      <c r="M89" s="12"/>
    </row>
    <row r="90" spans="2:13" x14ac:dyDescent="0.3">
      <c r="B90" s="11"/>
      <c r="C90" s="65">
        <v>85</v>
      </c>
      <c r="D90" s="65">
        <f>(Observaciones!D90+Observaciones!E90)/2</f>
        <v>14.05</v>
      </c>
      <c r="E90" s="143">
        <f t="shared" si="5"/>
        <v>1.604612725353836</v>
      </c>
      <c r="F90" s="143">
        <f t="shared" si="6"/>
        <v>0.10408410376289531</v>
      </c>
      <c r="G90" s="143">
        <f t="shared" si="7"/>
        <v>2.4678279499999998</v>
      </c>
      <c r="H90" s="143">
        <f>0.001013*Constantes!$D$6/(0.622*G90)</f>
        <v>4.5153489048988422E-2</v>
      </c>
      <c r="I90" s="143">
        <f t="shared" si="8"/>
        <v>0.35609168948623277</v>
      </c>
      <c r="J90" s="143">
        <f t="shared" si="9"/>
        <v>2.1112443894310787E-2</v>
      </c>
      <c r="K90" s="143">
        <f>(Constantes!$D$12/0.8)*(Constantes!$D$7*J90^2+Constantes!$D$8*J90+Constantes!$D$9)</f>
        <v>18.071299514047187</v>
      </c>
      <c r="L90" s="143">
        <f>(Constantes!$D$12/0.8)*(0.00376*D90^2-0.0516*D90-6.967)</f>
        <v>-4.3435916249999993</v>
      </c>
      <c r="M90" s="12"/>
    </row>
    <row r="91" spans="2:13" x14ac:dyDescent="0.3">
      <c r="B91" s="11"/>
      <c r="C91" s="65">
        <v>86</v>
      </c>
      <c r="D91" s="65">
        <f>(Observaciones!D91+Observaciones!E91)/2</f>
        <v>14.649999999999999</v>
      </c>
      <c r="E91" s="143">
        <f t="shared" si="5"/>
        <v>1.6681523061985433</v>
      </c>
      <c r="F91" s="143">
        <f t="shared" si="6"/>
        <v>0.10769088075978796</v>
      </c>
      <c r="G91" s="143">
        <f t="shared" si="7"/>
        <v>2.46641135</v>
      </c>
      <c r="H91" s="143">
        <f>0.001013*Constantes!$D$6/(0.622*G91)</f>
        <v>4.5179423260078871E-2</v>
      </c>
      <c r="I91" s="143">
        <f t="shared" si="8"/>
        <v>0.35988258760990804</v>
      </c>
      <c r="J91" s="143">
        <f t="shared" si="9"/>
        <v>2.8140192562148822E-2</v>
      </c>
      <c r="K91" s="143">
        <f>(Constantes!$D$12/0.8)*(Constantes!$D$7*J91^2+Constantes!$D$8*J91+Constantes!$D$9)</f>
        <v>18.021057490608644</v>
      </c>
      <c r="L91" s="143">
        <f>(Constantes!$D$12/0.8)*(0.00376*D91^2-0.0516*D91-6.967)</f>
        <v>-4.3224746249999999</v>
      </c>
      <c r="M91" s="12"/>
    </row>
    <row r="92" spans="2:13" x14ac:dyDescent="0.3">
      <c r="B92" s="11"/>
      <c r="C92" s="65">
        <v>87</v>
      </c>
      <c r="D92" s="65">
        <f>(Observaciones!D92+Observaciones!E92)/2</f>
        <v>13.299999999999999</v>
      </c>
      <c r="E92" s="143">
        <f t="shared" si="5"/>
        <v>1.5281811116551585</v>
      </c>
      <c r="F92" s="143">
        <f t="shared" si="6"/>
        <v>9.9720546117296763E-2</v>
      </c>
      <c r="G92" s="143">
        <f t="shared" si="7"/>
        <v>2.4695986999999997</v>
      </c>
      <c r="H92" s="143">
        <f>0.001013*Constantes!$D$6/(0.622*G92)</f>
        <v>4.5121113124619215E-2</v>
      </c>
      <c r="I92" s="143">
        <f t="shared" si="8"/>
        <v>0.3512653521102081</v>
      </c>
      <c r="J92" s="143">
        <f t="shared" si="9"/>
        <v>3.5159602683615607E-2</v>
      </c>
      <c r="K92" s="143">
        <f>(Constantes!$D$12/0.8)*(Constantes!$D$7*J92^2+Constantes!$D$8*J92+Constantes!$D$9)</f>
        <v>17.970042657205216</v>
      </c>
      <c r="L92" s="143">
        <f>(Constantes!$D$12/0.8)*(0.00376*D92^2-0.0516*D92-6.967)</f>
        <v>-4.3676084999999993</v>
      </c>
      <c r="M92" s="12"/>
    </row>
    <row r="93" spans="2:13" x14ac:dyDescent="0.3">
      <c r="B93" s="11"/>
      <c r="C93" s="65">
        <v>88</v>
      </c>
      <c r="D93" s="65">
        <f>(Observaciones!D93+Observaciones!E93)/2</f>
        <v>14.1</v>
      </c>
      <c r="E93" s="143">
        <f t="shared" si="5"/>
        <v>1.6098253520131185</v>
      </c>
      <c r="F93" s="143">
        <f t="shared" si="6"/>
        <v>0.10438069155687195</v>
      </c>
      <c r="G93" s="143">
        <f t="shared" si="7"/>
        <v>2.4677099</v>
      </c>
      <c r="H93" s="143">
        <f>0.001013*Constantes!$D$6/(0.622*G93)</f>
        <v>4.5155649095994843E-2</v>
      </c>
      <c r="I93" s="143">
        <f t="shared" si="8"/>
        <v>0.35640998531823892</v>
      </c>
      <c r="J93" s="143">
        <f t="shared" si="9"/>
        <v>4.2168594256000849E-2</v>
      </c>
      <c r="K93" s="143">
        <f>(Constantes!$D$12/0.8)*(Constantes!$D$7*J93^2+Constantes!$D$8*J93+Constantes!$D$9)</f>
        <v>17.91827346489351</v>
      </c>
      <c r="L93" s="143">
        <f>(Constantes!$D$12/0.8)*(0.00376*D93^2-0.0516*D93-6.967)</f>
        <v>-4.3418964999999998</v>
      </c>
      <c r="M93" s="12"/>
    </row>
    <row r="94" spans="2:13" x14ac:dyDescent="0.3">
      <c r="B94" s="11"/>
      <c r="C94" s="65">
        <v>89</v>
      </c>
      <c r="D94" s="65">
        <f>(Observaciones!D94+Observaciones!E94)/2</f>
        <v>12.9</v>
      </c>
      <c r="E94" s="143">
        <f t="shared" si="5"/>
        <v>1.4887393027557323</v>
      </c>
      <c r="F94" s="143">
        <f t="shared" si="6"/>
        <v>9.7457663967834368E-2</v>
      </c>
      <c r="G94" s="143">
        <f t="shared" si="7"/>
        <v>2.4705431</v>
      </c>
      <c r="H94" s="143">
        <f>0.001013*Constantes!$D$6/(0.622*G94)</f>
        <v>4.5103864941725781E-2</v>
      </c>
      <c r="I94" s="143">
        <f t="shared" si="8"/>
        <v>0.34865168081674919</v>
      </c>
      <c r="J94" s="143">
        <f t="shared" si="9"/>
        <v>4.9165090363835255E-2</v>
      </c>
      <c r="K94" s="143">
        <f>(Constantes!$D$12/0.8)*(Constantes!$D$7*J94^2+Constantes!$D$8*J94+Constantes!$D$9)</f>
        <v>17.865769321150918</v>
      </c>
      <c r="L94" s="143">
        <f>(Constantes!$D$12/0.8)*(0.00376*D94^2-0.0516*D94-6.967)</f>
        <v>-4.3793364999999991</v>
      </c>
      <c r="M94" s="12"/>
    </row>
    <row r="95" spans="2:13" x14ac:dyDescent="0.3">
      <c r="B95" s="11"/>
      <c r="C95" s="65">
        <v>90</v>
      </c>
      <c r="D95" s="65">
        <f>(Observaciones!D95+Observaciones!E95)/2</f>
        <v>14.5</v>
      </c>
      <c r="E95" s="143">
        <f t="shared" si="5"/>
        <v>1.6520640028566567</v>
      </c>
      <c r="F95" s="143">
        <f t="shared" si="6"/>
        <v>0.10677937410937641</v>
      </c>
      <c r="G95" s="143">
        <f t="shared" si="7"/>
        <v>2.4667654999999997</v>
      </c>
      <c r="H95" s="143">
        <f>0.001013*Constantes!$D$6/(0.622*G95)</f>
        <v>4.5172936914803029E-2</v>
      </c>
      <c r="I95" s="143">
        <f t="shared" si="8"/>
        <v>0.35894072909367275</v>
      </c>
      <c r="J95" s="143">
        <f t="shared" si="9"/>
        <v>5.6147017794325293E-2</v>
      </c>
      <c r="K95" s="143">
        <f>(Constantes!$D$12/0.8)*(Constantes!$D$7*J95^2+Constantes!$D$8*J95+Constantes!$D$9)</f>
        <v>17.8125505793044</v>
      </c>
      <c r="L95" s="143">
        <f>(Constantes!$D$12/0.8)*(0.00376*D95^2-0.0516*D95-6.967)</f>
        <v>-4.3279125000000001</v>
      </c>
      <c r="M95" s="12"/>
    </row>
    <row r="96" spans="2:13" x14ac:dyDescent="0.3">
      <c r="B96" s="11"/>
      <c r="C96" s="65">
        <v>91</v>
      </c>
      <c r="D96" s="65">
        <f>(Observaciones!D96+Observaciones!E96)/2</f>
        <v>14.5</v>
      </c>
      <c r="E96" s="143">
        <f t="shared" si="5"/>
        <v>1.6520640028566567</v>
      </c>
      <c r="F96" s="143">
        <f t="shared" si="6"/>
        <v>0.10677937410937641</v>
      </c>
      <c r="G96" s="143">
        <f t="shared" si="7"/>
        <v>2.4667654999999997</v>
      </c>
      <c r="H96" s="143">
        <f>0.001013*Constantes!$D$6/(0.622*G96)</f>
        <v>4.5172936914803029E-2</v>
      </c>
      <c r="I96" s="143">
        <f t="shared" si="8"/>
        <v>0.35894072909367275</v>
      </c>
      <c r="J96" s="143">
        <f t="shared" si="9"/>
        <v>6.3112307651690999E-2</v>
      </c>
      <c r="K96" s="143">
        <f>(Constantes!$D$12/0.8)*(Constantes!$D$7*J96^2+Constantes!$D$8*J96+Constantes!$D$9)</f>
        <v>17.758638526816043</v>
      </c>
      <c r="L96" s="143">
        <f>(Constantes!$D$12/0.8)*(0.00376*D96^2-0.0516*D96-6.967)</f>
        <v>-4.3279125000000001</v>
      </c>
      <c r="M96" s="12"/>
    </row>
    <row r="97" spans="2:13" x14ac:dyDescent="0.3">
      <c r="B97" s="11"/>
      <c r="C97" s="65">
        <v>92</v>
      </c>
      <c r="D97" s="65">
        <f>(Observaciones!D97+Observaciones!E97)/2</f>
        <v>15.1</v>
      </c>
      <c r="E97" s="143">
        <f t="shared" si="5"/>
        <v>1.7172446826168701</v>
      </c>
      <c r="F97" s="143">
        <f t="shared" si="6"/>
        <v>0.11046518728234203</v>
      </c>
      <c r="G97" s="143">
        <f t="shared" si="7"/>
        <v>2.4653489</v>
      </c>
      <c r="H97" s="143">
        <f>0.001013*Constantes!$D$6/(0.622*G97)</f>
        <v>4.5198893477151461E-2</v>
      </c>
      <c r="I97" s="143">
        <f t="shared" si="8"/>
        <v>0.36268465146207884</v>
      </c>
      <c r="J97" s="143">
        <f t="shared" si="9"/>
        <v>7.0058895970224327E-2</v>
      </c>
      <c r="K97" s="143">
        <f>(Constantes!$D$12/0.8)*(Constantes!$D$7*J97^2+Constantes!$D$8*J97+Constantes!$D$9)</f>
        <v>17.704055372435707</v>
      </c>
      <c r="L97" s="143">
        <f>(Constantes!$D$12/0.8)*(0.00376*D97^2-0.0516*D97-6.967)</f>
        <v>-4.3055265</v>
      </c>
      <c r="M97" s="12"/>
    </row>
    <row r="98" spans="2:13" x14ac:dyDescent="0.3">
      <c r="B98" s="11"/>
      <c r="C98" s="65">
        <v>93</v>
      </c>
      <c r="D98" s="65">
        <f>(Observaciones!D98+Observaciones!E98)/2</f>
        <v>14.4</v>
      </c>
      <c r="E98" s="143">
        <f t="shared" si="5"/>
        <v>1.6414142277133972</v>
      </c>
      <c r="F98" s="143">
        <f t="shared" si="6"/>
        <v>0.10617535372371334</v>
      </c>
      <c r="G98" s="143">
        <f t="shared" si="7"/>
        <v>2.4670015999999997</v>
      </c>
      <c r="H98" s="143">
        <f>0.001013*Constantes!$D$6/(0.622*G98)</f>
        <v>4.5168613719226022E-2</v>
      </c>
      <c r="I98" s="143">
        <f t="shared" si="8"/>
        <v>0.3583106491514223</v>
      </c>
      <c r="J98" s="143">
        <f t="shared" si="9"/>
        <v>7.6984724325886864E-2</v>
      </c>
      <c r="K98" s="143">
        <f>(Constantes!$D$12/0.8)*(Constantes!$D$7*J98^2+Constantes!$D$8*J98+Constantes!$D$9)</f>
        <v>17.648824232232201</v>
      </c>
      <c r="L98" s="143">
        <f>(Constantes!$D$12/0.8)*(0.00376*D98^2-0.0516*D98-6.967)</f>
        <v>-4.3314789999999999</v>
      </c>
      <c r="M98" s="12"/>
    </row>
    <row r="99" spans="2:13" x14ac:dyDescent="0.3">
      <c r="B99" s="11"/>
      <c r="C99" s="65">
        <v>94</v>
      </c>
      <c r="D99" s="65">
        <f>(Observaciones!D99+Observaciones!E99)/2</f>
        <v>13.75</v>
      </c>
      <c r="E99" s="143">
        <f t="shared" si="5"/>
        <v>1.5736468149943981</v>
      </c>
      <c r="F99" s="143">
        <f t="shared" si="6"/>
        <v>0.10231958493462359</v>
      </c>
      <c r="G99" s="143">
        <f t="shared" si="7"/>
        <v>2.4685362500000001</v>
      </c>
      <c r="H99" s="143">
        <f>0.001013*Constantes!$D$6/(0.622*G99)</f>
        <v>4.5140533105443567E-2</v>
      </c>
      <c r="I99" s="143">
        <f t="shared" si="8"/>
        <v>0.35417281924860555</v>
      </c>
      <c r="J99" s="143">
        <f t="shared" si="9"/>
        <v>8.3887740446265249E-2</v>
      </c>
      <c r="K99" s="143">
        <f>(Constantes!$D$12/0.8)*(Constantes!$D$7*J99^2+Constantes!$D$8*J99+Constantes!$D$9)</f>
        <v>17.592969114515963</v>
      </c>
      <c r="L99" s="143">
        <f>(Constantes!$D$12/0.8)*(0.00376*D99^2-0.0516*D99-6.967)</f>
        <v>-4.353515625</v>
      </c>
      <c r="M99" s="12"/>
    </row>
    <row r="100" spans="2:13" x14ac:dyDescent="0.3">
      <c r="B100" s="11"/>
      <c r="C100" s="65">
        <v>95</v>
      </c>
      <c r="D100" s="65">
        <f>(Observaciones!D100+Observaciones!E100)/2</f>
        <v>13.8</v>
      </c>
      <c r="E100" s="143">
        <f t="shared" si="5"/>
        <v>1.5787710916071758</v>
      </c>
      <c r="F100" s="143">
        <f t="shared" si="6"/>
        <v>0.10261189172112961</v>
      </c>
      <c r="G100" s="143">
        <f t="shared" si="7"/>
        <v>2.4684181999999999</v>
      </c>
      <c r="H100" s="143">
        <f>0.001013*Constantes!$D$6/(0.622*G100)</f>
        <v>4.5142691913028568E-2</v>
      </c>
      <c r="I100" s="143">
        <f t="shared" si="8"/>
        <v>0.35449371277278185</v>
      </c>
      <c r="J100" s="143">
        <f t="shared" si="9"/>
        <v>9.0765898818703686E-2</v>
      </c>
      <c r="K100" s="143">
        <f>(Constantes!$D$12/0.8)*(Constantes!$D$7*J100^2+Constantes!$D$8*J100+Constantes!$D$9)</f>
        <v>17.536514903667452</v>
      </c>
      <c r="L100" s="143">
        <f>(Constantes!$D$12/0.8)*(0.00376*D100^2-0.0516*D100-6.967)</f>
        <v>-4.3518910000000002</v>
      </c>
      <c r="M100" s="12"/>
    </row>
    <row r="101" spans="2:13" x14ac:dyDescent="0.3">
      <c r="B101" s="11"/>
      <c r="C101" s="65">
        <v>96</v>
      </c>
      <c r="D101" s="65">
        <f>(Observaciones!D101+Observaciones!E101)/2</f>
        <v>11.65</v>
      </c>
      <c r="E101" s="143">
        <f t="shared" si="5"/>
        <v>1.3711829440577765</v>
      </c>
      <c r="F101" s="143">
        <f t="shared" si="6"/>
        <v>9.0665715946703279E-2</v>
      </c>
      <c r="G101" s="143">
        <f t="shared" si="7"/>
        <v>2.4734943499999997</v>
      </c>
      <c r="H101" s="143">
        <f>0.001013*Constantes!$D$6/(0.622*G101)</f>
        <v>4.5050049261326407E-2</v>
      </c>
      <c r="I101" s="143">
        <f t="shared" si="8"/>
        <v>0.34030820325039612</v>
      </c>
      <c r="J101" s="143">
        <f t="shared" si="9"/>
        <v>9.7617161296433594E-2</v>
      </c>
      <c r="K101" s="143">
        <f>(Constantes!$D$12/0.8)*(Constantes!$D$7*J101^2+Constantes!$D$8*J101+Constantes!$D$9)</f>
        <v>17.479487342886721</v>
      </c>
      <c r="L101" s="143">
        <f>(Constantes!$D$12/0.8)*(0.00376*D101^2-0.0516*D101-6.967)</f>
        <v>-4.4111396249999997</v>
      </c>
      <c r="M101" s="12"/>
    </row>
    <row r="102" spans="2:13" x14ac:dyDescent="0.3">
      <c r="B102" s="11"/>
      <c r="C102" s="65">
        <v>97</v>
      </c>
      <c r="D102" s="65">
        <f>(Observaciones!D102+Observaciones!E102)/2</f>
        <v>12.15</v>
      </c>
      <c r="E102" s="143">
        <f t="shared" si="5"/>
        <v>1.4171886499432413</v>
      </c>
      <c r="F102" s="143">
        <f t="shared" si="6"/>
        <v>9.3332436390604984E-2</v>
      </c>
      <c r="G102" s="143">
        <f t="shared" si="7"/>
        <v>2.4723138499999999</v>
      </c>
      <c r="H102" s="143">
        <f>0.001013*Constantes!$D$6/(0.622*G102)</f>
        <v>4.5071560115683744E-2</v>
      </c>
      <c r="I102" s="143">
        <f t="shared" si="8"/>
        <v>0.34367735355446433</v>
      </c>
      <c r="J102" s="143">
        <f t="shared" si="9"/>
        <v>0.10443949770252046</v>
      </c>
      <c r="K102" s="143">
        <f>(Constantes!$D$12/0.8)*(Constantes!$D$7*J102^2+Constantes!$D$8*J102+Constantes!$D$9)</f>
        <v>17.421913015881092</v>
      </c>
      <c r="L102" s="143">
        <f>(Constantes!$D$12/0.8)*(0.00376*D102^2-0.0516*D102-6.967)</f>
        <v>-4.3992996250000003</v>
      </c>
      <c r="M102" s="12"/>
    </row>
    <row r="103" spans="2:13" x14ac:dyDescent="0.3">
      <c r="B103" s="11"/>
      <c r="C103" s="65">
        <v>98</v>
      </c>
      <c r="D103" s="65">
        <f>(Observaciones!D103+Observaciones!E103)/2</f>
        <v>12.350000000000001</v>
      </c>
      <c r="E103" s="143">
        <f t="shared" si="5"/>
        <v>1.4359671208266069</v>
      </c>
      <c r="F103" s="143">
        <f t="shared" si="6"/>
        <v>9.4417676614232643E-2</v>
      </c>
      <c r="G103" s="143">
        <f t="shared" si="7"/>
        <v>2.47184165</v>
      </c>
      <c r="H103" s="143">
        <f>0.001013*Constantes!$D$6/(0.622*G103)</f>
        <v>4.5080170210382423E-2</v>
      </c>
      <c r="I103" s="143">
        <f t="shared" si="8"/>
        <v>0.34501319460891361</v>
      </c>
      <c r="J103" s="143">
        <f t="shared" si="9"/>
        <v>0.11123088643144916</v>
      </c>
      <c r="K103" s="143">
        <f>(Constantes!$D$12/0.8)*(Constantes!$D$7*J103^2+Constantes!$D$8*J103+Constantes!$D$9)</f>
        <v>17.363819327508921</v>
      </c>
      <c r="L103" s="143">
        <f>(Constantes!$D$12/0.8)*(0.00376*D103^2-0.0516*D103-6.967)</f>
        <v>-4.3942346249999993</v>
      </c>
      <c r="M103" s="12"/>
    </row>
    <row r="104" spans="2:13" x14ac:dyDescent="0.3">
      <c r="B104" s="11"/>
      <c r="C104" s="65">
        <v>99</v>
      </c>
      <c r="D104" s="65">
        <f>(Observaciones!D104+Observaciones!E104)/2</f>
        <v>11.5</v>
      </c>
      <c r="E104" s="143">
        <f t="shared" si="5"/>
        <v>1.3576395793502862</v>
      </c>
      <c r="F104" s="143">
        <f t="shared" si="6"/>
        <v>8.9878474493928939E-2</v>
      </c>
      <c r="G104" s="143">
        <f t="shared" si="7"/>
        <v>2.4738484999999999</v>
      </c>
      <c r="H104" s="143">
        <f>0.001013*Constantes!$D$6/(0.622*G104)</f>
        <v>4.5043600008291752E-2</v>
      </c>
      <c r="I104" s="143">
        <f t="shared" si="8"/>
        <v>0.33928927202235942</v>
      </c>
      <c r="J104" s="143">
        <f t="shared" si="9"/>
        <v>0.11798931504816906</v>
      </c>
      <c r="K104" s="143">
        <f>(Constantes!$D$12/0.8)*(Constantes!$D$7*J104^2+Constantes!$D$8*J104+Constantes!$D$9)</f>
        <v>17.305234483398838</v>
      </c>
      <c r="L104" s="143">
        <f>(Constantes!$D$12/0.8)*(0.00376*D104^2-0.0516*D104-6.967)</f>
        <v>-4.4144625</v>
      </c>
      <c r="M104" s="12"/>
    </row>
    <row r="105" spans="2:13" x14ac:dyDescent="0.3">
      <c r="B105" s="11"/>
      <c r="C105" s="65">
        <v>100</v>
      </c>
      <c r="D105" s="65">
        <f>(Observaciones!D105+Observaciones!E105)/2</f>
        <v>13.05</v>
      </c>
      <c r="E105" s="143">
        <f t="shared" si="5"/>
        <v>1.5034239749399432</v>
      </c>
      <c r="F105" s="143">
        <f t="shared" si="6"/>
        <v>9.8301067529686689E-2</v>
      </c>
      <c r="G105" s="143">
        <f t="shared" si="7"/>
        <v>2.4701889499999998</v>
      </c>
      <c r="H105" s="143">
        <f>0.001013*Constantes!$D$6/(0.622*G105)</f>
        <v>4.5110331464770149E-2</v>
      </c>
      <c r="I105" s="143">
        <f t="shared" si="8"/>
        <v>0.34963502523543477</v>
      </c>
      <c r="J105" s="143">
        <f t="shared" si="9"/>
        <v>0.12471278088442223</v>
      </c>
      <c r="K105" s="143">
        <f>(Constantes!$D$12/0.8)*(Constantes!$D$7*J105^2+Constantes!$D$8*J105+Constantes!$D$9)</f>
        <v>17.246187468565054</v>
      </c>
      <c r="L105" s="143">
        <f>(Constantes!$D$12/0.8)*(0.00376*D105^2-0.0516*D105-6.967)</f>
        <v>-4.3750266249999994</v>
      </c>
      <c r="M105" s="12"/>
    </row>
    <row r="106" spans="2:13" x14ac:dyDescent="0.3">
      <c r="B106" s="11"/>
      <c r="C106" s="65">
        <v>101</v>
      </c>
      <c r="D106" s="65">
        <f>(Observaciones!D106+Observaciones!E106)/2</f>
        <v>13.55</v>
      </c>
      <c r="E106" s="143">
        <f t="shared" si="5"/>
        <v>1.5532953593153362</v>
      </c>
      <c r="F106" s="143">
        <f t="shared" si="6"/>
        <v>0.10115743021423786</v>
      </c>
      <c r="G106" s="143">
        <f t="shared" si="7"/>
        <v>2.46900845</v>
      </c>
      <c r="H106" s="143">
        <f>0.001013*Constantes!$D$6/(0.622*G106)</f>
        <v>4.5131899939472676E-2</v>
      </c>
      <c r="I106" s="143">
        <f t="shared" si="8"/>
        <v>0.35288492467431798</v>
      </c>
      <c r="J106" s="143">
        <f t="shared" si="9"/>
        <v>0.13139929163217703</v>
      </c>
      <c r="K106" s="143">
        <f>(Constantes!$D$12/0.8)*(Constantes!$D$7*J106^2+Constantes!$D$8*J106+Constantes!$D$9)</f>
        <v>17.186708025040463</v>
      </c>
      <c r="L106" s="143">
        <f>(Constantes!$D$12/0.8)*(0.00376*D106^2-0.0516*D106-6.967)</f>
        <v>-4.3598966250000002</v>
      </c>
      <c r="M106" s="12"/>
    </row>
    <row r="107" spans="2:13" x14ac:dyDescent="0.3">
      <c r="B107" s="11"/>
      <c r="C107" s="65">
        <v>102</v>
      </c>
      <c r="D107" s="65">
        <f>(Observaciones!D107+Observaciones!E107)/2</f>
        <v>13.5</v>
      </c>
      <c r="E107" s="143">
        <f t="shared" si="5"/>
        <v>1.5482437315899678</v>
      </c>
      <c r="F107" s="143">
        <f t="shared" si="6"/>
        <v>0.10086865272047608</v>
      </c>
      <c r="G107" s="143">
        <f t="shared" si="7"/>
        <v>2.4691264999999998</v>
      </c>
      <c r="H107" s="143">
        <f>0.001013*Constantes!$D$6/(0.622*G107)</f>
        <v>4.512974216392418E-2</v>
      </c>
      <c r="I107" s="143">
        <f t="shared" si="8"/>
        <v>0.35256187200074002</v>
      </c>
      <c r="J107" s="143">
        <f t="shared" si="9"/>
        <v>0.13804686593399232</v>
      </c>
      <c r="K107" s="143">
        <f>(Constantes!$D$12/0.8)*(Constantes!$D$7*J107^2+Constantes!$D$8*J107+Constantes!$D$9)</f>
        <v>17.126826628550525</v>
      </c>
      <c r="L107" s="143">
        <f>(Constantes!$D$12/0.8)*(0.00376*D107^2-0.0516*D107-6.967)</f>
        <v>-4.3614625</v>
      </c>
      <c r="M107" s="12"/>
    </row>
    <row r="108" spans="2:13" x14ac:dyDescent="0.3">
      <c r="B108" s="11"/>
      <c r="C108" s="65">
        <v>103</v>
      </c>
      <c r="D108" s="65">
        <f>(Observaciones!D108+Observaciones!E108)/2</f>
        <v>10.65</v>
      </c>
      <c r="E108" s="143">
        <f t="shared" si="5"/>
        <v>1.2830910256867623</v>
      </c>
      <c r="F108" s="143">
        <f t="shared" si="6"/>
        <v>8.5526597767177456E-2</v>
      </c>
      <c r="G108" s="143">
        <f t="shared" si="7"/>
        <v>2.4758553499999998</v>
      </c>
      <c r="H108" s="143">
        <f>0.001013*Constantes!$D$6/(0.622*G108)</f>
        <v>4.5007089091498233E-2</v>
      </c>
      <c r="I108" s="143">
        <f t="shared" si="8"/>
        <v>0.33344473848536765</v>
      </c>
      <c r="J108" s="143">
        <f t="shared" si="9"/>
        <v>0.14465353397013597</v>
      </c>
      <c r="K108" s="143">
        <f>(Constantes!$D$12/0.8)*(Constantes!$D$7*J108^2+Constantes!$D$8*J108+Constantes!$D$9)</f>
        <v>17.066574464252053</v>
      </c>
      <c r="L108" s="143">
        <f>(Constantes!$D$12/0.8)*(0.00376*D108^2-0.0516*D108-6.967)</f>
        <v>-4.4312946249999996</v>
      </c>
      <c r="M108" s="12"/>
    </row>
    <row r="109" spans="2:13" x14ac:dyDescent="0.3">
      <c r="B109" s="11"/>
      <c r="C109" s="65">
        <v>104</v>
      </c>
      <c r="D109" s="65">
        <f>(Observaciones!D109+Observaciones!E109)/2</f>
        <v>13.4</v>
      </c>
      <c r="E109" s="143">
        <f t="shared" si="5"/>
        <v>1.5381837134420713</v>
      </c>
      <c r="F109" s="143">
        <f t="shared" si="6"/>
        <v>0.10029320149589299</v>
      </c>
      <c r="G109" s="143">
        <f t="shared" si="7"/>
        <v>2.4693625999999997</v>
      </c>
      <c r="H109" s="143">
        <f>0.001013*Constantes!$D$6/(0.622*G109)</f>
        <v>4.5125427231753057E-2</v>
      </c>
      <c r="I109" s="143">
        <f t="shared" si="8"/>
        <v>0.35191447341494769</v>
      </c>
      <c r="J109" s="143">
        <f t="shared" si="9"/>
        <v>0.15121733804228529</v>
      </c>
      <c r="K109" s="143">
        <f>(Constantes!$D$12/0.8)*(Constantes!$D$7*J109^2+Constantes!$D$8*J109+Constantes!$D$9)</f>
        <v>17.005983401562105</v>
      </c>
      <c r="L109" s="143">
        <f>(Constantes!$D$12/0.8)*(0.00376*D109^2-0.0516*D109-6.967)</f>
        <v>-4.3645589999999999</v>
      </c>
      <c r="M109" s="12"/>
    </row>
    <row r="110" spans="2:13" x14ac:dyDescent="0.3">
      <c r="B110" s="11"/>
      <c r="C110" s="65">
        <v>105</v>
      </c>
      <c r="D110" s="65">
        <f>(Observaciones!D110+Observaciones!E110)/2</f>
        <v>11.3</v>
      </c>
      <c r="E110" s="143">
        <f t="shared" si="5"/>
        <v>1.3397646526819857</v>
      </c>
      <c r="F110" s="143">
        <f t="shared" si="6"/>
        <v>8.8837887126731518E-2</v>
      </c>
      <c r="G110" s="143">
        <f t="shared" si="7"/>
        <v>2.4743206999999998</v>
      </c>
      <c r="H110" s="143">
        <f>0.001013*Constantes!$D$6/(0.622*G110)</f>
        <v>4.5035003876058806E-2</v>
      </c>
      <c r="I110" s="143">
        <f t="shared" si="8"/>
        <v>0.33792485453988758</v>
      </c>
      <c r="J110" s="143">
        <f t="shared" si="9"/>
        <v>0.15773633315363528</v>
      </c>
      <c r="K110" s="143">
        <f>(Constantes!$D$12/0.8)*(Constantes!$D$7*J110^2+Constantes!$D$8*J110+Constantes!$D$9)</f>
        <v>16.945085968103356</v>
      </c>
      <c r="L110" s="143">
        <f>(Constantes!$D$12/0.8)*(0.00376*D110^2-0.0516*D110-6.967)</f>
        <v>-4.4187285000000003</v>
      </c>
      <c r="M110" s="12"/>
    </row>
    <row r="111" spans="2:13" x14ac:dyDescent="0.3">
      <c r="B111" s="11"/>
      <c r="C111" s="65">
        <v>106</v>
      </c>
      <c r="D111" s="65">
        <f>(Observaciones!D111+Observaciones!E111)/2</f>
        <v>12.45</v>
      </c>
      <c r="E111" s="143">
        <f t="shared" si="5"/>
        <v>1.4454380326538754</v>
      </c>
      <c r="F111" s="143">
        <f t="shared" si="6"/>
        <v>9.4964314589914542E-2</v>
      </c>
      <c r="G111" s="143">
        <f t="shared" si="7"/>
        <v>2.47160555</v>
      </c>
      <c r="H111" s="143">
        <f>0.001013*Constantes!$D$6/(0.622*G111)</f>
        <v>4.5084476491450073E-2</v>
      </c>
      <c r="I111" s="143">
        <f t="shared" si="8"/>
        <v>0.34567857031477189</v>
      </c>
      <c r="J111" s="143">
        <f t="shared" si="9"/>
        <v>0.16420858758524295</v>
      </c>
      <c r="K111" s="143">
        <f>(Constantes!$D$12/0.8)*(Constantes!$D$7*J111^2+Constantes!$D$8*J111+Constantes!$D$9)</f>
        <v>16.883915322793356</v>
      </c>
      <c r="L111" s="143">
        <f>(Constantes!$D$12/0.8)*(0.00376*D111^2-0.0516*D111-6.967)</f>
        <v>-4.3916316249999996</v>
      </c>
      <c r="M111" s="12"/>
    </row>
    <row r="112" spans="2:13" x14ac:dyDescent="0.3">
      <c r="B112" s="11"/>
      <c r="C112" s="65">
        <v>107</v>
      </c>
      <c r="D112" s="65">
        <f>(Observaciones!D112+Observaciones!E112)/2</f>
        <v>12.049999999999999</v>
      </c>
      <c r="E112" s="143">
        <f t="shared" si="5"/>
        <v>1.4078805564877415</v>
      </c>
      <c r="F112" s="143">
        <f t="shared" si="6"/>
        <v>9.2793812868529585E-2</v>
      </c>
      <c r="G112" s="143">
        <f t="shared" si="7"/>
        <v>2.4725499499999999</v>
      </c>
      <c r="H112" s="143">
        <f>0.001013*Constantes!$D$6/(0.622*G112)</f>
        <v>4.506725630158151E-2</v>
      </c>
      <c r="I112" s="143">
        <f t="shared" si="8"/>
        <v>0.34300689410647989</v>
      </c>
      <c r="J112" s="143">
        <f t="shared" si="9"/>
        <v>0.17063218346843756</v>
      </c>
      <c r="K112" s="143">
        <f>(Constantes!$D$12/0.8)*(Constantes!$D$7*J112^2+Constantes!$D$8*J112+Constantes!$D$9)</f>
        <v>16.822505228106095</v>
      </c>
      <c r="L112" s="143">
        <f>(Constantes!$D$12/0.8)*(0.00376*D112^2-0.0516*D112-6.967)</f>
        <v>-4.4017616249999998</v>
      </c>
      <c r="M112" s="12"/>
    </row>
    <row r="113" spans="2:13" x14ac:dyDescent="0.3">
      <c r="B113" s="11"/>
      <c r="C113" s="65">
        <v>108</v>
      </c>
      <c r="D113" s="65">
        <f>(Observaciones!D113+Observaciones!E113)/2</f>
        <v>13</v>
      </c>
      <c r="E113" s="143">
        <f t="shared" si="5"/>
        <v>1.4985150190445926</v>
      </c>
      <c r="F113" s="143">
        <f t="shared" si="6"/>
        <v>9.8019245431965704E-2</v>
      </c>
      <c r="G113" s="143">
        <f t="shared" si="7"/>
        <v>2.470307</v>
      </c>
      <c r="H113" s="143">
        <f>0.001013*Constantes!$D$6/(0.622*G113)</f>
        <v>4.5108175751075688E-2</v>
      </c>
      <c r="I113" s="143">
        <f t="shared" si="8"/>
        <v>0.3493076722279615</v>
      </c>
      <c r="J113" s="143">
        <f t="shared" si="9"/>
        <v>0.17700521735312635</v>
      </c>
      <c r="K113" s="143">
        <f>(Constantes!$D$12/0.8)*(Constantes!$D$7*J113^2+Constantes!$D$8*J113+Constantes!$D$9)</f>
        <v>16.760890021535339</v>
      </c>
      <c r="L113" s="143">
        <f>(Constantes!$D$12/0.8)*(0.00376*D113^2-0.0516*D113-6.967)</f>
        <v>-4.3764749999999992</v>
      </c>
      <c r="M113" s="12"/>
    </row>
    <row r="114" spans="2:13" x14ac:dyDescent="0.3">
      <c r="B114" s="11"/>
      <c r="C114" s="65">
        <v>109</v>
      </c>
      <c r="D114" s="65">
        <f>(Observaciones!D114+Observaciones!E114)/2</f>
        <v>13.6</v>
      </c>
      <c r="E114" s="143">
        <f t="shared" si="5"/>
        <v>1.5583614462879349</v>
      </c>
      <c r="F114" s="143">
        <f t="shared" si="6"/>
        <v>0.10144691080047988</v>
      </c>
      <c r="G114" s="143">
        <f t="shared" si="7"/>
        <v>2.4688903999999998</v>
      </c>
      <c r="H114" s="143">
        <f>0.001013*Constantes!$D$6/(0.622*G114)</f>
        <v>4.5134057921369271E-2</v>
      </c>
      <c r="I114" s="143">
        <f t="shared" si="8"/>
        <v>0.3532075459589159</v>
      </c>
      <c r="J114" s="143">
        <f t="shared" si="9"/>
        <v>0.18332580077182795</v>
      </c>
      <c r="K114" s="143">
        <f>(Constantes!$D$12/0.8)*(Constantes!$D$7*J114^2+Constantes!$D$8*J114+Constantes!$D$9)</f>
        <v>16.699104586290161</v>
      </c>
      <c r="L114" s="143">
        <f>(Constantes!$D$12/0.8)*(0.00376*D114^2-0.0516*D114-6.967)</f>
        <v>-4.3583189999999998</v>
      </c>
      <c r="M114" s="12"/>
    </row>
    <row r="115" spans="2:13" x14ac:dyDescent="0.3">
      <c r="B115" s="11"/>
      <c r="C115" s="65">
        <v>110</v>
      </c>
      <c r="D115" s="65">
        <f>(Observaciones!D115+Observaciones!E115)/2</f>
        <v>14.5</v>
      </c>
      <c r="E115" s="143">
        <f t="shared" si="5"/>
        <v>1.6520640028566567</v>
      </c>
      <c r="F115" s="143">
        <f t="shared" si="6"/>
        <v>0.10677937410937641</v>
      </c>
      <c r="G115" s="143">
        <f t="shared" si="7"/>
        <v>2.4667654999999997</v>
      </c>
      <c r="H115" s="143">
        <f>0.001013*Constantes!$D$6/(0.622*G115)</f>
        <v>4.5172936914803029E-2</v>
      </c>
      <c r="I115" s="143">
        <f t="shared" si="8"/>
        <v>0.35894072909367275</v>
      </c>
      <c r="J115" s="143">
        <f t="shared" si="9"/>
        <v>0.18959206079926599</v>
      </c>
      <c r="K115" s="143">
        <f>(Constantes!$D$12/0.8)*(Constantes!$D$7*J115^2+Constantes!$D$8*J115+Constantes!$D$9)</f>
        <v>16.637184321254036</v>
      </c>
      <c r="L115" s="143">
        <f>(Constantes!$D$12/0.8)*(0.00376*D115^2-0.0516*D115-6.967)</f>
        <v>-4.3279125000000001</v>
      </c>
      <c r="M115" s="12"/>
    </row>
    <row r="116" spans="2:13" x14ac:dyDescent="0.3">
      <c r="B116" s="11"/>
      <c r="C116" s="65">
        <v>111</v>
      </c>
      <c r="D116" s="65">
        <f>(Observaciones!D116+Observaciones!E116)/2</f>
        <v>12.45</v>
      </c>
      <c r="E116" s="143">
        <f t="shared" si="5"/>
        <v>1.4454380326538754</v>
      </c>
      <c r="F116" s="143">
        <f t="shared" si="6"/>
        <v>9.4964314589914542E-2</v>
      </c>
      <c r="G116" s="143">
        <f t="shared" si="7"/>
        <v>2.47160555</v>
      </c>
      <c r="H116" s="143">
        <f>0.001013*Constantes!$D$6/(0.622*G116)</f>
        <v>4.5084476491450073E-2</v>
      </c>
      <c r="I116" s="143">
        <f t="shared" si="8"/>
        <v>0.34567857031477189</v>
      </c>
      <c r="J116" s="143">
        <f t="shared" si="9"/>
        <v>0.19580214060735746</v>
      </c>
      <c r="K116" s="143">
        <f>(Constantes!$D$12/0.8)*(Constantes!$D$7*J116^2+Constantes!$D$8*J116+Constantes!$D$9)</f>
        <v>16.575165110239702</v>
      </c>
      <c r="L116" s="143">
        <f>(Constantes!$D$12/0.8)*(0.00376*D116^2-0.0516*D116-6.967)</f>
        <v>-4.3916316249999996</v>
      </c>
      <c r="M116" s="12"/>
    </row>
    <row r="117" spans="2:13" x14ac:dyDescent="0.3">
      <c r="B117" s="11"/>
      <c r="C117" s="65">
        <v>112</v>
      </c>
      <c r="D117" s="65">
        <f>(Observaciones!D117+Observaciones!E117)/2</f>
        <v>11.8</v>
      </c>
      <c r="E117" s="143">
        <f t="shared" si="5"/>
        <v>1.384844857641909</v>
      </c>
      <c r="F117" s="143">
        <f t="shared" si="6"/>
        <v>9.1458825865714591E-2</v>
      </c>
      <c r="G117" s="143">
        <f t="shared" si="7"/>
        <v>2.4731402</v>
      </c>
      <c r="H117" s="143">
        <f>0.001013*Constantes!$D$6/(0.622*G117)</f>
        <v>4.5056500361407952E-2</v>
      </c>
      <c r="I117" s="143">
        <f t="shared" si="8"/>
        <v>0.3413233651453087</v>
      </c>
      <c r="J117" s="143">
        <f t="shared" si="9"/>
        <v>0.20195420001543066</v>
      </c>
      <c r="K117" s="143">
        <f>(Constantes!$D$12/0.8)*(Constantes!$D$7*J117^2+Constantes!$D$8*J117+Constantes!$D$9)</f>
        <v>16.513083290572975</v>
      </c>
      <c r="L117" s="143">
        <f>(Constantes!$D$12/0.8)*(0.00376*D117^2-0.0516*D117-6.967)</f>
        <v>-4.4077109999999999</v>
      </c>
      <c r="M117" s="12"/>
    </row>
    <row r="118" spans="2:13" x14ac:dyDescent="0.3">
      <c r="B118" s="11"/>
      <c r="C118" s="65">
        <v>113</v>
      </c>
      <c r="D118" s="65">
        <f>(Observaciones!D118+Observaciones!E118)/2</f>
        <v>10.85</v>
      </c>
      <c r="E118" s="143">
        <f t="shared" si="5"/>
        <v>1.3003002567289974</v>
      </c>
      <c r="F118" s="143">
        <f t="shared" si="6"/>
        <v>8.6534052607070783E-2</v>
      </c>
      <c r="G118" s="143">
        <f t="shared" si="7"/>
        <v>2.4753831499999999</v>
      </c>
      <c r="H118" s="143">
        <f>0.001013*Constantes!$D$6/(0.622*G118)</f>
        <v>4.5015674569455051E-2</v>
      </c>
      <c r="I118" s="143">
        <f t="shared" si="8"/>
        <v>0.33483065028999898</v>
      </c>
      <c r="J118" s="143">
        <f t="shared" si="9"/>
        <v>0.20804641603551069</v>
      </c>
      <c r="K118" s="143">
        <f>(Constantes!$D$12/0.8)*(Constantes!$D$7*J118^2+Constantes!$D$8*J118+Constantes!$D$9)</f>
        <v>16.450975621039397</v>
      </c>
      <c r="L118" s="143">
        <f>(Constantes!$D$12/0.8)*(0.00376*D118^2-0.0516*D118-6.967)</f>
        <v>-4.4276396250000003</v>
      </c>
      <c r="M118" s="12"/>
    </row>
    <row r="119" spans="2:13" x14ac:dyDescent="0.3">
      <c r="B119" s="11"/>
      <c r="C119" s="65">
        <v>114</v>
      </c>
      <c r="D119" s="65">
        <f>(Observaciones!D119+Observaciones!E119)/2</f>
        <v>11.9</v>
      </c>
      <c r="E119" s="143">
        <f t="shared" si="5"/>
        <v>1.3940190963940859</v>
      </c>
      <c r="F119" s="143">
        <f t="shared" si="6"/>
        <v>9.1990843524687727E-2</v>
      </c>
      <c r="G119" s="143">
        <f t="shared" si="7"/>
        <v>2.4729041</v>
      </c>
      <c r="H119" s="143">
        <f>0.001013*Constantes!$D$6/(0.622*G119)</f>
        <v>4.506080212132469E-2</v>
      </c>
      <c r="I119" s="143">
        <f t="shared" si="8"/>
        <v>0.34199803993111727</v>
      </c>
      <c r="J119" s="143">
        <f t="shared" si="9"/>
        <v>0.21407698341251005</v>
      </c>
      <c r="K119" s="143">
        <f>(Constantes!$D$12/0.8)*(Constantes!$D$7*J119^2+Constantes!$D$8*J119+Constantes!$D$9)</f>
        <v>16.388879249228509</v>
      </c>
      <c r="L119" s="143">
        <f>(Constantes!$D$12/0.8)*(0.00376*D119^2-0.0516*D119-6.967)</f>
        <v>-4.4053664999999995</v>
      </c>
      <c r="M119" s="12"/>
    </row>
    <row r="120" spans="2:13" x14ac:dyDescent="0.3">
      <c r="B120" s="11"/>
      <c r="C120" s="65">
        <v>115</v>
      </c>
      <c r="D120" s="65">
        <f>(Observaciones!D120+Observaciones!E120)/2</f>
        <v>11.600000000000001</v>
      </c>
      <c r="E120" s="143">
        <f t="shared" si="5"/>
        <v>1.3666553605146041</v>
      </c>
      <c r="F120" s="143">
        <f t="shared" si="6"/>
        <v>9.0402651818888555E-2</v>
      </c>
      <c r="G120" s="143">
        <f t="shared" si="7"/>
        <v>2.4736123999999999</v>
      </c>
      <c r="H120" s="143">
        <f>0.001013*Constantes!$D$6/(0.622*G120)</f>
        <v>4.5047899305126593E-2</v>
      </c>
      <c r="I120" s="143">
        <f t="shared" si="8"/>
        <v>0.33996897773719958</v>
      </c>
      <c r="J120" s="143">
        <f t="shared" si="9"/>
        <v>0.22004411515916453</v>
      </c>
      <c r="K120" s="143">
        <f>(Constantes!$D$12/0.8)*(Constantes!$D$7*J120^2+Constantes!$D$8*J120+Constantes!$D$9)</f>
        <v>16.326831678311123</v>
      </c>
      <c r="L120" s="143">
        <f>(Constantes!$D$12/0.8)*(0.00376*D120^2-0.0516*D120-6.967)</f>
        <v>-4.4122589999999997</v>
      </c>
      <c r="M120" s="12"/>
    </row>
    <row r="121" spans="2:13" x14ac:dyDescent="0.3">
      <c r="B121" s="11"/>
      <c r="C121" s="65">
        <v>116</v>
      </c>
      <c r="D121" s="65">
        <f>(Observaciones!D121+Observaciones!E121)/2</f>
        <v>11.9</v>
      </c>
      <c r="E121" s="143">
        <f t="shared" si="5"/>
        <v>1.3940190963940859</v>
      </c>
      <c r="F121" s="143">
        <f t="shared" si="6"/>
        <v>9.1990843524687727E-2</v>
      </c>
      <c r="G121" s="143">
        <f t="shared" si="7"/>
        <v>2.4729041</v>
      </c>
      <c r="H121" s="143">
        <f>0.001013*Constantes!$D$6/(0.622*G121)</f>
        <v>4.506080212132469E-2</v>
      </c>
      <c r="I121" s="143">
        <f t="shared" si="8"/>
        <v>0.34199803993111727</v>
      </c>
      <c r="J121" s="143">
        <f t="shared" si="9"/>
        <v>0.22594604308555641</v>
      </c>
      <c r="K121" s="143">
        <f>(Constantes!$D$12/0.8)*(Constantes!$D$7*J121^2+Constantes!$D$8*J121+Constantes!$D$9)</f>
        <v>16.264870733285896</v>
      </c>
      <c r="L121" s="143">
        <f>(Constantes!$D$12/0.8)*(0.00376*D121^2-0.0516*D121-6.967)</f>
        <v>-4.4053664999999995</v>
      </c>
      <c r="M121" s="12"/>
    </row>
    <row r="122" spans="2:13" x14ac:dyDescent="0.3">
      <c r="B122" s="11"/>
      <c r="C122" s="65">
        <v>117</v>
      </c>
      <c r="D122" s="65">
        <f>(Observaciones!D122+Observaciones!E122)/2</f>
        <v>14.1</v>
      </c>
      <c r="E122" s="143">
        <f t="shared" si="5"/>
        <v>1.6098253520131185</v>
      </c>
      <c r="F122" s="143">
        <f t="shared" si="6"/>
        <v>0.10438069155687195</v>
      </c>
      <c r="G122" s="143">
        <f t="shared" si="7"/>
        <v>2.4677099</v>
      </c>
      <c r="H122" s="143">
        <f>0.001013*Constantes!$D$6/(0.622*G122)</f>
        <v>4.5155649095994843E-2</v>
      </c>
      <c r="I122" s="143">
        <f t="shared" si="8"/>
        <v>0.35640998531823892</v>
      </c>
      <c r="J122" s="143">
        <f t="shared" si="9"/>
        <v>0.23178101832306711</v>
      </c>
      <c r="K122" s="143">
        <f>(Constantes!$D$12/0.8)*(Constantes!$D$7*J122^2+Constantes!$D$8*J122+Constantes!$D$9)</f>
        <v>16.203034526731908</v>
      </c>
      <c r="L122" s="143">
        <f>(Constantes!$D$12/0.8)*(0.00376*D122^2-0.0516*D122-6.967)</f>
        <v>-4.3418964999999998</v>
      </c>
      <c r="M122" s="12"/>
    </row>
    <row r="123" spans="2:13" x14ac:dyDescent="0.3">
      <c r="B123" s="11"/>
      <c r="C123" s="65">
        <v>118</v>
      </c>
      <c r="D123" s="65">
        <f>(Observaciones!D123+Observaciones!E123)/2</f>
        <v>12.200000000000001</v>
      </c>
      <c r="E123" s="143">
        <f t="shared" si="5"/>
        <v>1.4218629321922343</v>
      </c>
      <c r="F123" s="143">
        <f t="shared" si="6"/>
        <v>9.3602745308232108E-2</v>
      </c>
      <c r="G123" s="143">
        <f t="shared" si="7"/>
        <v>2.4721957999999997</v>
      </c>
      <c r="H123" s="143">
        <f>0.001013*Constantes!$D$6/(0.622*G123)</f>
        <v>4.5073712331002484E-2</v>
      </c>
      <c r="I123" s="143">
        <f t="shared" si="8"/>
        <v>0.34401194911201238</v>
      </c>
      <c r="J123" s="143">
        <f t="shared" si="9"/>
        <v>0.23754731184260455</v>
      </c>
      <c r="K123" s="143">
        <f>(Constantes!$D$12/0.8)*(Constantes!$D$7*J123^2+Constantes!$D$8*J123+Constantes!$D$9)</f>
        <v>16.141361424104808</v>
      </c>
      <c r="L123" s="143">
        <f>(Constantes!$D$12/0.8)*(0.00376*D123^2-0.0516*D123-6.967)</f>
        <v>-4.3980509999999997</v>
      </c>
      <c r="M123" s="12"/>
    </row>
    <row r="124" spans="2:13" x14ac:dyDescent="0.3">
      <c r="B124" s="11"/>
      <c r="C124" s="65">
        <v>119</v>
      </c>
      <c r="D124" s="65">
        <f>(Observaciones!D124+Observaciones!E124)/2</f>
        <v>13.85</v>
      </c>
      <c r="E124" s="143">
        <f t="shared" si="5"/>
        <v>1.5839100041391287</v>
      </c>
      <c r="F124" s="143">
        <f t="shared" si="6"/>
        <v>0.10290490852509908</v>
      </c>
      <c r="G124" s="143">
        <f t="shared" si="7"/>
        <v>2.4683001499999997</v>
      </c>
      <c r="H124" s="143">
        <f>0.001013*Constantes!$D$6/(0.622*G124)</f>
        <v>4.5144850927109709E-2</v>
      </c>
      <c r="I124" s="143">
        <f t="shared" si="8"/>
        <v>0.35481417383138586</v>
      </c>
      <c r="J124" s="143">
        <f t="shared" si="9"/>
        <v>0.2432432149669522</v>
      </c>
      <c r="K124" s="143">
        <f>(Constantes!$D$12/0.8)*(Constantes!$D$7*J124^2+Constantes!$D$8*J124+Constantes!$D$9)</f>
        <v>16.079890008614473</v>
      </c>
      <c r="L124" s="143">
        <f>(Constantes!$D$12/0.8)*(0.00376*D124^2-0.0516*D124-6.967)</f>
        <v>-4.3502546249999998</v>
      </c>
      <c r="M124" s="12"/>
    </row>
    <row r="125" spans="2:13" x14ac:dyDescent="0.3">
      <c r="B125" s="11"/>
      <c r="C125" s="65">
        <v>120</v>
      </c>
      <c r="D125" s="65">
        <f>(Observaciones!D125+Observaciones!E125)/2</f>
        <v>12.6</v>
      </c>
      <c r="E125" s="143">
        <f t="shared" si="5"/>
        <v>1.4597472514986058</v>
      </c>
      <c r="F125" s="143">
        <f t="shared" si="6"/>
        <v>9.5789323919104052E-2</v>
      </c>
      <c r="G125" s="143">
        <f t="shared" si="7"/>
        <v>2.4712513999999999</v>
      </c>
      <c r="H125" s="143">
        <f>0.001013*Constantes!$D$6/(0.622*G125)</f>
        <v>4.5090937455862456E-2</v>
      </c>
      <c r="I125" s="143">
        <f t="shared" si="8"/>
        <v>0.34667344489607588</v>
      </c>
      <c r="J125" s="143">
        <f t="shared" si="9"/>
        <v>0.24886703987708655</v>
      </c>
      <c r="K125" s="143">
        <f>(Constantes!$D$12/0.8)*(Constantes!$D$7*J125^2+Constantes!$D$8*J125+Constantes!$D$9)</f>
        <v>16.018659045722799</v>
      </c>
      <c r="L125" s="143">
        <f>(Constantes!$D$12/0.8)*(0.00376*D125^2-0.0516*D125-6.967)</f>
        <v>-4.3876390000000001</v>
      </c>
      <c r="M125" s="12"/>
    </row>
    <row r="126" spans="2:13" x14ac:dyDescent="0.3">
      <c r="B126" s="11"/>
      <c r="C126" s="65">
        <v>121</v>
      </c>
      <c r="D126" s="65">
        <f>(Observaciones!D126+Observaciones!E126)/2</f>
        <v>12.55</v>
      </c>
      <c r="E126" s="143">
        <f t="shared" si="5"/>
        <v>1.4549637534474031</v>
      </c>
      <c r="F126" s="143">
        <f t="shared" si="6"/>
        <v>9.551364537557766E-2</v>
      </c>
      <c r="G126" s="143">
        <f t="shared" si="7"/>
        <v>2.4713694500000001</v>
      </c>
      <c r="H126" s="143">
        <f>0.001013*Constantes!$D$6/(0.622*G126)</f>
        <v>4.5088783595310905E-2</v>
      </c>
      <c r="I126" s="143">
        <f t="shared" si="8"/>
        <v>0.34634224568893279</v>
      </c>
      <c r="J126" s="143">
        <f t="shared" si="9"/>
        <v>0.25441712011231477</v>
      </c>
      <c r="K126" s="143">
        <f>(Constantes!$D$12/0.8)*(Constantes!$D$7*J126^2+Constantes!$D$8*J126+Constantes!$D$9)</f>
        <v>15.95770744730066</v>
      </c>
      <c r="L126" s="143">
        <f>(Constantes!$D$12/0.8)*(0.00376*D126^2-0.0516*D126-6.967)</f>
        <v>-4.3889816249999996</v>
      </c>
      <c r="M126" s="12"/>
    </row>
    <row r="127" spans="2:13" x14ac:dyDescent="0.3">
      <c r="B127" s="11"/>
      <c r="C127" s="65">
        <v>122</v>
      </c>
      <c r="D127" s="65">
        <f>(Observaciones!D127+Observaciones!E127)/2</f>
        <v>13.15</v>
      </c>
      <c r="E127" s="143">
        <f t="shared" si="5"/>
        <v>1.5132842544432668</v>
      </c>
      <c r="F127" s="143">
        <f t="shared" si="6"/>
        <v>9.8866781254448824E-2</v>
      </c>
      <c r="G127" s="143">
        <f t="shared" si="7"/>
        <v>2.4699528499999999</v>
      </c>
      <c r="H127" s="143">
        <f>0.001013*Constantes!$D$6/(0.622*G127)</f>
        <v>4.5114643510345769E-2</v>
      </c>
      <c r="I127" s="143">
        <f t="shared" si="8"/>
        <v>0.35028844443641177</v>
      </c>
      <c r="J127" s="143">
        <f t="shared" si="9"/>
        <v>0.25989181106408255</v>
      </c>
      <c r="K127" s="143">
        <f>(Constantes!$D$12/0.8)*(Constantes!$D$7*J127^2+Constantes!$D$8*J127+Constantes!$D$9)</f>
        <v>15.897074235483466</v>
      </c>
      <c r="L127" s="143">
        <f>(Constantes!$D$12/0.8)*(0.00376*D127^2-0.0516*D127-6.967)</f>
        <v>-4.3720946249999999</v>
      </c>
      <c r="M127" s="12"/>
    </row>
    <row r="128" spans="2:13" x14ac:dyDescent="0.3">
      <c r="B128" s="11"/>
      <c r="C128" s="65">
        <v>123</v>
      </c>
      <c r="D128" s="65">
        <f>(Observaciones!D128+Observaciones!E128)/2</f>
        <v>13.25</v>
      </c>
      <c r="E128" s="143">
        <f t="shared" si="5"/>
        <v>1.5232012546387372</v>
      </c>
      <c r="F128" s="143">
        <f t="shared" si="6"/>
        <v>9.943526343834895E-2</v>
      </c>
      <c r="G128" s="143">
        <f t="shared" si="7"/>
        <v>2.4697167499999999</v>
      </c>
      <c r="H128" s="143">
        <f>0.001013*Constantes!$D$6/(0.622*G128)</f>
        <v>4.5118956380367316E-2</v>
      </c>
      <c r="I128" s="143">
        <f t="shared" si="8"/>
        <v>0.35094014605756357</v>
      </c>
      <c r="J128" s="143">
        <f t="shared" si="9"/>
        <v>0.26528949046330735</v>
      </c>
      <c r="K128" s="143">
        <f>(Constantes!$D$12/0.8)*(Constantes!$D$7*J128^2+Constantes!$D$8*J128+Constantes!$D$9)</f>
        <v>15.836798506265314</v>
      </c>
      <c r="L128" s="143">
        <f>(Constantes!$D$12/0.8)*(0.00376*D128^2-0.0516*D128-6.967)</f>
        <v>-4.3691156249999992</v>
      </c>
      <c r="M128" s="12"/>
    </row>
    <row r="129" spans="2:13" x14ac:dyDescent="0.3">
      <c r="B129" s="11"/>
      <c r="C129" s="65">
        <v>124</v>
      </c>
      <c r="D129" s="65">
        <f>(Observaciones!D129+Observaciones!E129)/2</f>
        <v>11.899999999999999</v>
      </c>
      <c r="E129" s="143">
        <f t="shared" si="5"/>
        <v>1.3940190963940857</v>
      </c>
      <c r="F129" s="143">
        <f t="shared" si="6"/>
        <v>9.1990843524687713E-2</v>
      </c>
      <c r="G129" s="143">
        <f t="shared" si="7"/>
        <v>2.4729041</v>
      </c>
      <c r="H129" s="143">
        <f>0.001013*Constantes!$D$6/(0.622*G129)</f>
        <v>4.506080212132469E-2</v>
      </c>
      <c r="I129" s="143">
        <f t="shared" si="8"/>
        <v>0.34199803993111721</v>
      </c>
      <c r="J129" s="143">
        <f t="shared" si="9"/>
        <v>0.27060855886109181</v>
      </c>
      <c r="K129" s="143">
        <f>(Constantes!$D$12/0.8)*(Constantes!$D$7*J129^2+Constantes!$D$8*J129+Constantes!$D$9)</f>
        <v>15.776919392871843</v>
      </c>
      <c r="L129" s="143">
        <f>(Constantes!$D$12/0.8)*(0.00376*D129^2-0.0516*D129-6.967)</f>
        <v>-4.4053664999999995</v>
      </c>
      <c r="M129" s="12"/>
    </row>
    <row r="130" spans="2:13" x14ac:dyDescent="0.3">
      <c r="B130" s="11"/>
      <c r="C130" s="65">
        <v>125</v>
      </c>
      <c r="D130" s="65">
        <f>(Observaciones!D130+Observaciones!E130)/2</f>
        <v>12.450000000000001</v>
      </c>
      <c r="E130" s="143">
        <f t="shared" si="5"/>
        <v>1.4454380326538756</v>
      </c>
      <c r="F130" s="143">
        <f t="shared" si="6"/>
        <v>9.4964314589914556E-2</v>
      </c>
      <c r="G130" s="143">
        <f t="shared" si="7"/>
        <v>2.47160555</v>
      </c>
      <c r="H130" s="143">
        <f>0.001013*Constantes!$D$6/(0.622*G130)</f>
        <v>4.5084476491450073E-2</v>
      </c>
      <c r="I130" s="143">
        <f t="shared" si="8"/>
        <v>0.34567857031477189</v>
      </c>
      <c r="J130" s="143">
        <f t="shared" si="9"/>
        <v>0.2758474401026747</v>
      </c>
      <c r="K130" s="143">
        <f>(Constantes!$D$12/0.8)*(Constantes!$D$7*J130^2+Constantes!$D$8*J130+Constantes!$D$9)</f>
        <v>15.717476028952412</v>
      </c>
      <c r="L130" s="143">
        <f>(Constantes!$D$12/0.8)*(0.00376*D130^2-0.0516*D130-6.967)</f>
        <v>-4.3916316249999996</v>
      </c>
      <c r="M130" s="12"/>
    </row>
    <row r="131" spans="2:13" x14ac:dyDescent="0.3">
      <c r="B131" s="11"/>
      <c r="C131" s="65">
        <v>126</v>
      </c>
      <c r="D131" s="65">
        <f>(Observaciones!D131+Observaciones!E131)/2</f>
        <v>11.15</v>
      </c>
      <c r="E131" s="143">
        <f t="shared" si="5"/>
        <v>1.3264944974668198</v>
      </c>
      <c r="F131" s="143">
        <f t="shared" si="6"/>
        <v>8.8064202128366353E-2</v>
      </c>
      <c r="G131" s="143">
        <f t="shared" si="7"/>
        <v>2.47467485</v>
      </c>
      <c r="H131" s="143">
        <f>0.001013*Constantes!$D$6/(0.622*G131)</f>
        <v>4.5028558929716578E-2</v>
      </c>
      <c r="I131" s="143">
        <f t="shared" si="8"/>
        <v>0.33689717588432466</v>
      </c>
      <c r="J131" s="143">
        <f t="shared" si="9"/>
        <v>0.28100458179447974</v>
      </c>
      <c r="K131" s="143">
        <f>(Constantes!$D$12/0.8)*(Constantes!$D$7*J131^2+Constantes!$D$8*J131+Constantes!$D$9)</f>
        <v>15.658507511632344</v>
      </c>
      <c r="L131" s="143">
        <f>(Constantes!$D$12/0.8)*(0.00376*D131^2-0.0516*D131-6.967)</f>
        <v>-4.421804625</v>
      </c>
      <c r="M131" s="12"/>
    </row>
    <row r="132" spans="2:13" x14ac:dyDescent="0.3">
      <c r="B132" s="11"/>
      <c r="C132" s="65">
        <v>127</v>
      </c>
      <c r="D132" s="65">
        <f>(Observaciones!D132+Observaciones!E132)/2</f>
        <v>12.4</v>
      </c>
      <c r="E132" s="143">
        <f t="shared" si="5"/>
        <v>1.440695742444418</v>
      </c>
      <c r="F132" s="143">
        <f t="shared" si="6"/>
        <v>9.4690659669251859E-2</v>
      </c>
      <c r="G132" s="143">
        <f t="shared" si="7"/>
        <v>2.4717235999999998</v>
      </c>
      <c r="H132" s="143">
        <f>0.001013*Constantes!$D$6/(0.622*G132)</f>
        <v>4.508232324808184E-2</v>
      </c>
      <c r="I132" s="143">
        <f t="shared" si="8"/>
        <v>0.34534609482941636</v>
      </c>
      <c r="J132" s="143">
        <f t="shared" si="9"/>
        <v>0.28607845576412366</v>
      </c>
      <c r="K132" s="143">
        <f>(Constantes!$D$12/0.8)*(Constantes!$D$7*J132^2+Constantes!$D$8*J132+Constantes!$D$9)</f>
        <v>15.600052864466267</v>
      </c>
      <c r="L132" s="143">
        <f>(Constantes!$D$12/0.8)*(0.00376*D132^2-0.0516*D132-6.967)</f>
        <v>-4.3929389999999993</v>
      </c>
      <c r="M132" s="12"/>
    </row>
    <row r="133" spans="2:13" x14ac:dyDescent="0.3">
      <c r="B133" s="11"/>
      <c r="C133" s="65">
        <v>128</v>
      </c>
      <c r="D133" s="65">
        <f>(Observaciones!D133+Observaciones!E133)/2</f>
        <v>11.15</v>
      </c>
      <c r="E133" s="143">
        <f t="shared" si="5"/>
        <v>1.3264944974668198</v>
      </c>
      <c r="F133" s="143">
        <f t="shared" si="6"/>
        <v>8.8064202128366353E-2</v>
      </c>
      <c r="G133" s="143">
        <f t="shared" si="7"/>
        <v>2.47467485</v>
      </c>
      <c r="H133" s="143">
        <f>0.001013*Constantes!$D$6/(0.622*G133)</f>
        <v>4.5028558929716578E-2</v>
      </c>
      <c r="I133" s="143">
        <f t="shared" si="8"/>
        <v>0.33689717588432466</v>
      </c>
      <c r="J133" s="143">
        <f t="shared" si="9"/>
        <v>0.29106755851324578</v>
      </c>
      <c r="K133" s="143">
        <f>(Constantes!$D$12/0.8)*(Constantes!$D$7*J133^2+Constantes!$D$8*J133+Constantes!$D$9)</f>
        <v>15.54215100033365</v>
      </c>
      <c r="L133" s="143">
        <f>(Constantes!$D$12/0.8)*(0.00376*D133^2-0.0516*D133-6.967)</f>
        <v>-4.421804625</v>
      </c>
      <c r="M133" s="12"/>
    </row>
    <row r="134" spans="2:13" x14ac:dyDescent="0.3">
      <c r="B134" s="11"/>
      <c r="C134" s="65">
        <v>129</v>
      </c>
      <c r="D134" s="65">
        <f>(Observaciones!D134+Observaciones!E134)/2</f>
        <v>11.75</v>
      </c>
      <c r="E134" s="143">
        <f t="shared" si="5"/>
        <v>1.3802776599471762</v>
      </c>
      <c r="F134" s="143">
        <f t="shared" si="6"/>
        <v>9.1193801661548224E-2</v>
      </c>
      <c r="G134" s="143">
        <f t="shared" si="7"/>
        <v>2.4732582499999998</v>
      </c>
      <c r="H134" s="143">
        <f>0.001013*Constantes!$D$6/(0.622*G134)</f>
        <v>4.5054349789437696E-2</v>
      </c>
      <c r="I134" s="143">
        <f t="shared" si="8"/>
        <v>0.34098539738615508</v>
      </c>
      <c r="J134" s="143">
        <f t="shared" si="9"/>
        <v>0.29597041166302818</v>
      </c>
      <c r="K134" s="143">
        <f>(Constantes!$D$12/0.8)*(Constantes!$D$7*J134^2+Constantes!$D$8*J134+Constantes!$D$9)</f>
        <v>15.484840684317874</v>
      </c>
      <c r="L134" s="143">
        <f>(Constantes!$D$12/0.8)*(0.00376*D134^2-0.0516*D134-6.967)</f>
        <v>-4.4088656249999998</v>
      </c>
      <c r="M134" s="12"/>
    </row>
    <row r="135" spans="2:13" x14ac:dyDescent="0.3">
      <c r="B135" s="11"/>
      <c r="C135" s="65">
        <v>130</v>
      </c>
      <c r="D135" s="65">
        <f>(Observaciones!D135+Observaciones!E135)/2</f>
        <v>12.25</v>
      </c>
      <c r="E135" s="143">
        <f t="shared" ref="E135:E198" si="10">EXP((16.78*D135-116.9)/(D135+237.3))</f>
        <v>1.4265507491669478</v>
      </c>
      <c r="F135" s="143">
        <f t="shared" ref="F135:F198" si="11">4098*E135/((D135+237.3)^2)</f>
        <v>9.387372076527814E-2</v>
      </c>
      <c r="G135" s="143">
        <f t="shared" ref="G135:G198" si="12">2.501-0.002361*D135</f>
        <v>2.47207775</v>
      </c>
      <c r="H135" s="143">
        <f>0.001013*Constantes!$D$6/(0.622*G135)</f>
        <v>4.5075864751872197E-2</v>
      </c>
      <c r="I135" s="143">
        <f t="shared" ref="I135:I198" si="13">IF(D135&gt;0,1.26*F135/(G135*(F135+H135)),0)</f>
        <v>0.34434612138705856</v>
      </c>
      <c r="J135" s="143">
        <f t="shared" ref="J135:J198" si="14">0.409*SIN(2*PI()*(C135-82)/365)</f>
        <v>0.30078556239227006</v>
      </c>
      <c r="K135" s="143">
        <f>(Constantes!$D$12/0.8)*(Constantes!$D$7*J135^2+Constantes!$D$8*J135+Constantes!$D$9)</f>
        <v>15.428160496610097</v>
      </c>
      <c r="L135" s="143">
        <f>(Constantes!$D$12/0.8)*(0.00376*D135^2-0.0516*D135-6.967)</f>
        <v>-4.3967906249999995</v>
      </c>
      <c r="M135" s="12"/>
    </row>
    <row r="136" spans="2:13" x14ac:dyDescent="0.3">
      <c r="B136" s="11"/>
      <c r="C136" s="65">
        <v>131</v>
      </c>
      <c r="D136" s="65">
        <f>(Observaciones!D136+Observaciones!E136)/2</f>
        <v>12.15</v>
      </c>
      <c r="E136" s="143">
        <f t="shared" si="10"/>
        <v>1.4171886499432413</v>
      </c>
      <c r="F136" s="143">
        <f t="shared" si="11"/>
        <v>9.3332436390604984E-2</v>
      </c>
      <c r="G136" s="143">
        <f t="shared" si="12"/>
        <v>2.4723138499999999</v>
      </c>
      <c r="H136" s="143">
        <f>0.001013*Constantes!$D$6/(0.622*G136)</f>
        <v>4.5071560115683744E-2</v>
      </c>
      <c r="I136" s="143">
        <f t="shared" si="13"/>
        <v>0.34367735355446433</v>
      </c>
      <c r="J136" s="143">
        <f t="shared" si="14"/>
        <v>0.30551158386789107</v>
      </c>
      <c r="K136" s="143">
        <f>(Constantes!$D$12/0.8)*(Constantes!$D$7*J136^2+Constantes!$D$8*J136+Constantes!$D$9)</f>
        <v>15.372148795479317</v>
      </c>
      <c r="L136" s="143">
        <f>(Constantes!$D$12/0.8)*(0.00376*D136^2-0.0516*D136-6.967)</f>
        <v>-4.3992996250000003</v>
      </c>
      <c r="M136" s="12"/>
    </row>
    <row r="137" spans="2:13" x14ac:dyDescent="0.3">
      <c r="B137" s="11"/>
      <c r="C137" s="65">
        <v>132</v>
      </c>
      <c r="D137" s="65">
        <f>(Observaciones!D137+Observaciones!E137)/2</f>
        <v>11.15</v>
      </c>
      <c r="E137" s="143">
        <f t="shared" si="10"/>
        <v>1.3264944974668198</v>
      </c>
      <c r="F137" s="143">
        <f t="shared" si="11"/>
        <v>8.8064202128366353E-2</v>
      </c>
      <c r="G137" s="143">
        <f t="shared" si="12"/>
        <v>2.47467485</v>
      </c>
      <c r="H137" s="143">
        <f>0.001013*Constantes!$D$6/(0.622*G137)</f>
        <v>4.5028558929716578E-2</v>
      </c>
      <c r="I137" s="143">
        <f t="shared" si="13"/>
        <v>0.33689717588432466</v>
      </c>
      <c r="J137" s="143">
        <f t="shared" si="14"/>
        <v>0.31014707566773203</v>
      </c>
      <c r="K137" s="143">
        <f>(Constantes!$D$12/0.8)*(Constantes!$D$7*J137^2+Constantes!$D$8*J137+Constantes!$D$9)</f>
        <v>15.316843680349885</v>
      </c>
      <c r="L137" s="143">
        <f>(Constantes!$D$12/0.8)*(0.00376*D137^2-0.0516*D137-6.967)</f>
        <v>-4.421804625</v>
      </c>
      <c r="M137" s="12"/>
    </row>
    <row r="138" spans="2:13" x14ac:dyDescent="0.3">
      <c r="B138" s="11"/>
      <c r="C138" s="65">
        <v>133</v>
      </c>
      <c r="D138" s="65">
        <f>(Observaciones!D138+Observaciones!E138)/2</f>
        <v>10.5</v>
      </c>
      <c r="E138" s="143">
        <f t="shared" si="10"/>
        <v>1.270315807299828</v>
      </c>
      <c r="F138" s="143">
        <f t="shared" si="11"/>
        <v>8.4777587211605721E-2</v>
      </c>
      <c r="G138" s="143">
        <f t="shared" si="12"/>
        <v>2.4762095</v>
      </c>
      <c r="H138" s="143">
        <f>0.001013*Constantes!$D$6/(0.622*G138)</f>
        <v>4.5000652131862245E-2</v>
      </c>
      <c r="I138" s="143">
        <f t="shared" si="13"/>
        <v>0.33240100947604179</v>
      </c>
      <c r="J138" s="143">
        <f t="shared" si="14"/>
        <v>0.31469066419553055</v>
      </c>
      <c r="K138" s="143">
        <f>(Constantes!$D$12/0.8)*(Constantes!$D$7*J138^2+Constantes!$D$8*J138+Constantes!$D$9)</f>
        <v>15.262282955027764</v>
      </c>
      <c r="L138" s="143">
        <f>(Constantes!$D$12/0.8)*(0.00376*D138^2-0.0516*D138-6.967)</f>
        <v>-4.4339124999999999</v>
      </c>
      <c r="M138" s="12"/>
    </row>
    <row r="139" spans="2:13" x14ac:dyDescent="0.3">
      <c r="B139" s="11"/>
      <c r="C139" s="65">
        <v>134</v>
      </c>
      <c r="D139" s="65">
        <f>(Observaciones!D139+Observaciones!E139)/2</f>
        <v>10.5</v>
      </c>
      <c r="E139" s="143">
        <f t="shared" si="10"/>
        <v>1.270315807299828</v>
      </c>
      <c r="F139" s="143">
        <f t="shared" si="11"/>
        <v>8.4777587211605721E-2</v>
      </c>
      <c r="G139" s="143">
        <f t="shared" si="12"/>
        <v>2.4762095</v>
      </c>
      <c r="H139" s="143">
        <f>0.001013*Constantes!$D$6/(0.622*G139)</f>
        <v>4.5000652131862245E-2</v>
      </c>
      <c r="I139" s="143">
        <f t="shared" si="13"/>
        <v>0.33240100947604179</v>
      </c>
      <c r="J139" s="143">
        <f t="shared" si="14"/>
        <v>0.31914100308794713</v>
      </c>
      <c r="K139" s="143">
        <f>(Constantes!$D$12/0.8)*(Constantes!$D$7*J139^2+Constantes!$D$8*J139+Constantes!$D$9)</f>
        <v>15.208504091116561</v>
      </c>
      <c r="L139" s="143">
        <f>(Constantes!$D$12/0.8)*(0.00376*D139^2-0.0516*D139-6.967)</f>
        <v>-4.4339124999999999</v>
      </c>
      <c r="M139" s="12"/>
    </row>
    <row r="140" spans="2:13" x14ac:dyDescent="0.3">
      <c r="B140" s="11"/>
      <c r="C140" s="65">
        <v>135</v>
      </c>
      <c r="D140" s="65">
        <f>(Observaciones!D140+Observaciones!E140)/2</f>
        <v>11.25</v>
      </c>
      <c r="E140" s="143">
        <f t="shared" si="10"/>
        <v>1.3353283650298429</v>
      </c>
      <c r="F140" s="143">
        <f t="shared" si="11"/>
        <v>8.8579350899344877E-2</v>
      </c>
      <c r="G140" s="143">
        <f t="shared" si="12"/>
        <v>2.47443875</v>
      </c>
      <c r="H140" s="143">
        <f>0.001013*Constantes!$D$6/(0.622*G140)</f>
        <v>4.5032855355628641E-2</v>
      </c>
      <c r="I140" s="143">
        <f t="shared" si="13"/>
        <v>0.33758270995629469</v>
      </c>
      <c r="J140" s="143">
        <f t="shared" si="14"/>
        <v>0.32349677361352186</v>
      </c>
      <c r="K140" s="143">
        <f>(Constantes!$D$12/0.8)*(Constantes!$D$7*J140^2+Constantes!$D$8*J140+Constantes!$D$9)</f>
        <v>15.155544191664333</v>
      </c>
      <c r="L140" s="143">
        <f>(Constantes!$D$12/0.8)*(0.00376*D140^2-0.0516*D140-6.967)</f>
        <v>-4.4197656250000001</v>
      </c>
      <c r="M140" s="12"/>
    </row>
    <row r="141" spans="2:13" x14ac:dyDescent="0.3">
      <c r="B141" s="11"/>
      <c r="C141" s="65">
        <v>136</v>
      </c>
      <c r="D141" s="65">
        <f>(Observaciones!D141+Observaciones!E141)/2</f>
        <v>10.25</v>
      </c>
      <c r="E141" s="143">
        <f t="shared" si="10"/>
        <v>1.2492721463078402</v>
      </c>
      <c r="F141" s="143">
        <f t="shared" si="11"/>
        <v>8.3541669468764471E-2</v>
      </c>
      <c r="G141" s="143">
        <f t="shared" si="12"/>
        <v>2.4767997500000001</v>
      </c>
      <c r="H141" s="143">
        <f>0.001013*Constantes!$D$6/(0.622*G141)</f>
        <v>4.4989927956473885E-2</v>
      </c>
      <c r="I141" s="143">
        <f t="shared" si="13"/>
        <v>0.33065332530236252</v>
      </c>
      <c r="J141" s="143">
        <f t="shared" si="14"/>
        <v>0.32775668506344269</v>
      </c>
      <c r="K141" s="143">
        <f>(Constantes!$D$12/0.8)*(Constantes!$D$7*J141^2+Constantes!$D$8*J141+Constantes!$D$9)</f>
        <v>15.103439955081798</v>
      </c>
      <c r="L141" s="143">
        <f>(Constantes!$D$12/0.8)*(0.00376*D141^2-0.0516*D141-6.967)</f>
        <v>-4.4380406250000002</v>
      </c>
      <c r="M141" s="12"/>
    </row>
    <row r="142" spans="2:13" x14ac:dyDescent="0.3">
      <c r="B142" s="11"/>
      <c r="C142" s="65">
        <v>137</v>
      </c>
      <c r="D142" s="65">
        <f>(Observaciones!D142+Observaciones!E142)/2</f>
        <v>10.9</v>
      </c>
      <c r="E142" s="143">
        <f t="shared" si="10"/>
        <v>1.3046341322396258</v>
      </c>
      <c r="F142" s="143">
        <f t="shared" si="11"/>
        <v>8.6787491598136493E-2</v>
      </c>
      <c r="G142" s="143">
        <f t="shared" si="12"/>
        <v>2.4752651000000001</v>
      </c>
      <c r="H142" s="143">
        <f>0.001013*Constantes!$D$6/(0.622*G142)</f>
        <v>4.5017821450766028E-2</v>
      </c>
      <c r="I142" s="143">
        <f t="shared" si="13"/>
        <v>0.33517610193237696</v>
      </c>
      <c r="J142" s="143">
        <f t="shared" si="14"/>
        <v>0.33191947513401066</v>
      </c>
      <c r="K142" s="143">
        <f>(Constantes!$D$12/0.8)*(Constantes!$D$7*J142^2+Constantes!$D$8*J142+Constantes!$D$9)</f>
        <v>15.052227639372413</v>
      </c>
      <c r="L142" s="143">
        <f>(Constantes!$D$12/0.8)*(0.00376*D142^2-0.0516*D142-6.967)</f>
        <v>-4.4266964999999994</v>
      </c>
      <c r="M142" s="12"/>
    </row>
    <row r="143" spans="2:13" x14ac:dyDescent="0.3">
      <c r="B143" s="11"/>
      <c r="C143" s="65">
        <v>138</v>
      </c>
      <c r="D143" s="65">
        <f>(Observaciones!D143+Observaciones!E143)/2</f>
        <v>11.25</v>
      </c>
      <c r="E143" s="143">
        <f t="shared" si="10"/>
        <v>1.3353283650298429</v>
      </c>
      <c r="F143" s="143">
        <f t="shared" si="11"/>
        <v>8.8579350899344877E-2</v>
      </c>
      <c r="G143" s="143">
        <f t="shared" si="12"/>
        <v>2.47443875</v>
      </c>
      <c r="H143" s="143">
        <f>0.001013*Constantes!$D$6/(0.622*G143)</f>
        <v>4.5032855355628641E-2</v>
      </c>
      <c r="I143" s="143">
        <f t="shared" si="13"/>
        <v>0.33758270995629469</v>
      </c>
      <c r="J143" s="143">
        <f t="shared" si="14"/>
        <v>0.33598391030068736</v>
      </c>
      <c r="K143" s="143">
        <f>(Constantes!$D$12/0.8)*(Constantes!$D$7*J143^2+Constantes!$D$8*J143+Constantes!$D$9)</f>
        <v>15.001943026714414</v>
      </c>
      <c r="L143" s="143">
        <f>(Constantes!$D$12/0.8)*(0.00376*D143^2-0.0516*D143-6.967)</f>
        <v>-4.4197656250000001</v>
      </c>
      <c r="M143" s="12"/>
    </row>
    <row r="144" spans="2:13" x14ac:dyDescent="0.3">
      <c r="B144" s="11"/>
      <c r="C144" s="65">
        <v>139</v>
      </c>
      <c r="D144" s="65">
        <f>(Observaciones!D144+Observaciones!E144)/2</f>
        <v>10.25</v>
      </c>
      <c r="E144" s="143">
        <f t="shared" si="10"/>
        <v>1.2492721463078402</v>
      </c>
      <c r="F144" s="143">
        <f t="shared" si="11"/>
        <v>8.3541669468764471E-2</v>
      </c>
      <c r="G144" s="143">
        <f t="shared" si="12"/>
        <v>2.4767997500000001</v>
      </c>
      <c r="H144" s="143">
        <f>0.001013*Constantes!$D$6/(0.622*G144)</f>
        <v>4.4989927956473885E-2</v>
      </c>
      <c r="I144" s="143">
        <f t="shared" si="13"/>
        <v>0.33065332530236252</v>
      </c>
      <c r="J144" s="143">
        <f t="shared" si="14"/>
        <v>0.3399487861836154</v>
      </c>
      <c r="K144" s="143">
        <f>(Constantes!$D$12/0.8)*(Constantes!$D$7*J144^2+Constantes!$D$8*J144+Constantes!$D$9)</f>
        <v>14.95262138843457</v>
      </c>
      <c r="L144" s="143">
        <f>(Constantes!$D$12/0.8)*(0.00376*D144^2-0.0516*D144-6.967)</f>
        <v>-4.4380406250000002</v>
      </c>
      <c r="M144" s="12"/>
    </row>
    <row r="145" spans="2:13" x14ac:dyDescent="0.3">
      <c r="B145" s="11"/>
      <c r="C145" s="65">
        <v>140</v>
      </c>
      <c r="D145" s="65">
        <f>(Observaciones!D145+Observaciones!E145)/2</f>
        <v>11.65</v>
      </c>
      <c r="E145" s="143">
        <f t="shared" si="10"/>
        <v>1.3711829440577765</v>
      </c>
      <c r="F145" s="143">
        <f t="shared" si="11"/>
        <v>9.0665715946703279E-2</v>
      </c>
      <c r="G145" s="143">
        <f t="shared" si="12"/>
        <v>2.4734943499999997</v>
      </c>
      <c r="H145" s="143">
        <f>0.001013*Constantes!$D$6/(0.622*G145)</f>
        <v>4.5050049261326407E-2</v>
      </c>
      <c r="I145" s="143">
        <f t="shared" si="13"/>
        <v>0.34030820325039612</v>
      </c>
      <c r="J145" s="143">
        <f t="shared" si="14"/>
        <v>0.34381292790450158</v>
      </c>
      <c r="K145" s="143">
        <f>(Constantes!$D$12/0.8)*(Constantes!$D$7*J145^2+Constantes!$D$8*J145+Constantes!$D$9)</f>
        <v>14.904297450412942</v>
      </c>
      <c r="L145" s="143">
        <f>(Constantes!$D$12/0.8)*(0.00376*D145^2-0.0516*D145-6.967)</f>
        <v>-4.4111396249999997</v>
      </c>
      <c r="M145" s="12"/>
    </row>
    <row r="146" spans="2:13" x14ac:dyDescent="0.3">
      <c r="B146" s="11"/>
      <c r="C146" s="65">
        <v>141</v>
      </c>
      <c r="D146" s="65">
        <f>(Observaciones!D146+Observaciones!E146)/2</f>
        <v>12</v>
      </c>
      <c r="E146" s="143">
        <f t="shared" si="10"/>
        <v>1.4032466788795555</v>
      </c>
      <c r="F146" s="143">
        <f t="shared" si="11"/>
        <v>9.2525495616340561E-2</v>
      </c>
      <c r="G146" s="143">
        <f t="shared" si="12"/>
        <v>2.4726680000000001</v>
      </c>
      <c r="H146" s="143">
        <f>0.001013*Constantes!$D$6/(0.622*G146)</f>
        <v>4.5065104702739119E-2</v>
      </c>
      <c r="I146" s="143">
        <f t="shared" si="13"/>
        <v>0.34267103098752799</v>
      </c>
      <c r="J146" s="143">
        <f t="shared" si="14"/>
        <v>0.34757519043475887</v>
      </c>
      <c r="K146" s="143">
        <f>(Constantes!$D$12/0.8)*(Constantes!$D$7*J146^2+Constantes!$D$8*J146+Constantes!$D$9)</f>
        <v>14.857005358957556</v>
      </c>
      <c r="L146" s="143">
        <f>(Constantes!$D$12/0.8)*(0.00376*D146^2-0.0516*D146-6.967)</f>
        <v>-4.4029749999999996</v>
      </c>
      <c r="M146" s="12"/>
    </row>
    <row r="147" spans="2:13" x14ac:dyDescent="0.3">
      <c r="B147" s="11"/>
      <c r="C147" s="65">
        <v>142</v>
      </c>
      <c r="D147" s="65">
        <f>(Observaciones!D147+Observaciones!E147)/2</f>
        <v>11.1</v>
      </c>
      <c r="E147" s="143">
        <f t="shared" si="10"/>
        <v>1.3220968535067421</v>
      </c>
      <c r="F147" s="143">
        <f t="shared" si="11"/>
        <v>8.7807587005638468E-2</v>
      </c>
      <c r="G147" s="143">
        <f t="shared" si="12"/>
        <v>2.4747928999999997</v>
      </c>
      <c r="H147" s="143">
        <f>0.001013*Constantes!$D$6/(0.622*G147)</f>
        <v>4.5026411024176018E-2</v>
      </c>
      <c r="I147" s="143">
        <f t="shared" si="13"/>
        <v>0.33655378737709518</v>
      </c>
      <c r="J147" s="143">
        <f t="shared" si="14"/>
        <v>0.35123445893480337</v>
      </c>
      <c r="K147" s="143">
        <f>(Constantes!$D$12/0.8)*(Constantes!$D$7*J147^2+Constantes!$D$8*J147+Constantes!$D$9)</f>
        <v>14.810778647187316</v>
      </c>
      <c r="L147" s="143">
        <f>(Constantes!$D$12/0.8)*(0.00376*D147^2-0.0516*D147-6.967)</f>
        <v>-4.4228065000000001</v>
      </c>
      <c r="M147" s="12"/>
    </row>
    <row r="148" spans="2:13" x14ac:dyDescent="0.3">
      <c r="B148" s="11"/>
      <c r="C148" s="65">
        <v>143</v>
      </c>
      <c r="D148" s="65">
        <f>(Observaciones!D148+Observaciones!E148)/2</f>
        <v>10.25</v>
      </c>
      <c r="E148" s="143">
        <f t="shared" si="10"/>
        <v>1.2492721463078402</v>
      </c>
      <c r="F148" s="143">
        <f t="shared" si="11"/>
        <v>8.3541669468764471E-2</v>
      </c>
      <c r="G148" s="143">
        <f t="shared" si="12"/>
        <v>2.4767997500000001</v>
      </c>
      <c r="H148" s="143">
        <f>0.001013*Constantes!$D$6/(0.622*G148)</f>
        <v>4.4989927956473885E-2</v>
      </c>
      <c r="I148" s="143">
        <f t="shared" si="13"/>
        <v>0.33065332530236252</v>
      </c>
      <c r="J148" s="143">
        <f t="shared" si="14"/>
        <v>0.35478964908440508</v>
      </c>
      <c r="K148" s="143">
        <f>(Constantes!$D$12/0.8)*(Constantes!$D$7*J148^2+Constantes!$D$8*J148+Constantes!$D$9)</f>
        <v>14.765650201961007</v>
      </c>
      <c r="L148" s="143">
        <f>(Constantes!$D$12/0.8)*(0.00376*D148^2-0.0516*D148-6.967)</f>
        <v>-4.4380406250000002</v>
      </c>
      <c r="M148" s="12"/>
    </row>
    <row r="149" spans="2:13" x14ac:dyDescent="0.3">
      <c r="B149" s="11"/>
      <c r="C149" s="65">
        <v>144</v>
      </c>
      <c r="D149" s="65">
        <f>(Observaciones!D149+Observaciones!E149)/2</f>
        <v>10</v>
      </c>
      <c r="E149" s="143">
        <f t="shared" si="10"/>
        <v>1.2285355953233976</v>
      </c>
      <c r="F149" s="143">
        <f t="shared" si="11"/>
        <v>8.2321156964857062E-2</v>
      </c>
      <c r="G149" s="143">
        <f t="shared" si="12"/>
        <v>2.4773899999999998</v>
      </c>
      <c r="H149" s="143">
        <f>0.001013*Constantes!$D$6/(0.622*G149)</f>
        <v>4.4979208891257547E-2</v>
      </c>
      <c r="I149" s="143">
        <f t="shared" si="13"/>
        <v>0.32889553570326324</v>
      </c>
      <c r="J149" s="143">
        <f t="shared" si="14"/>
        <v>0.3582397074039953</v>
      </c>
      <c r="K149" s="143">
        <f>(Constantes!$D$12/0.8)*(Constantes!$D$7*J149^2+Constantes!$D$8*J149+Constantes!$D$9)</f>
        <v>14.721652231389545</v>
      </c>
      <c r="L149" s="143">
        <f>(Constantes!$D$12/0.8)*(0.00376*D149^2-0.0516*D149-6.967)</f>
        <v>-4.4418749999999996</v>
      </c>
      <c r="M149" s="12"/>
    </row>
    <row r="150" spans="2:13" x14ac:dyDescent="0.3">
      <c r="B150" s="11"/>
      <c r="C150" s="65">
        <v>145</v>
      </c>
      <c r="D150" s="65">
        <f>(Observaciones!D150+Observaciones!E150)/2</f>
        <v>9.5</v>
      </c>
      <c r="E150" s="143">
        <f t="shared" si="10"/>
        <v>1.187968532240967</v>
      </c>
      <c r="F150" s="143">
        <f t="shared" si="11"/>
        <v>7.9925724231647788E-2</v>
      </c>
      <c r="G150" s="143">
        <f t="shared" si="12"/>
        <v>2.4785705</v>
      </c>
      <c r="H150" s="143">
        <f>0.001013*Constantes!$D$6/(0.622*G150)</f>
        <v>4.4957786076737595E-2</v>
      </c>
      <c r="I150" s="143">
        <f t="shared" si="13"/>
        <v>0.32534995521168669</v>
      </c>
      <c r="J150" s="143">
        <f t="shared" si="14"/>
        <v>0.36158361156683566</v>
      </c>
      <c r="K150" s="143">
        <f>(Constantes!$D$12/0.8)*(Constantes!$D$7*J150^2+Constantes!$D$8*J150+Constantes!$D$9)</f>
        <v>14.678816232968144</v>
      </c>
      <c r="L150" s="143">
        <f>(Constantes!$D$12/0.8)*(0.00376*D150^2-0.0516*D150-6.967)</f>
        <v>-4.4486624999999993</v>
      </c>
      <c r="M150" s="12"/>
    </row>
    <row r="151" spans="2:13" x14ac:dyDescent="0.3">
      <c r="B151" s="11"/>
      <c r="C151" s="65">
        <v>146</v>
      </c>
      <c r="D151" s="65">
        <f>(Observaciones!D151+Observaciones!E151)/2</f>
        <v>10.5</v>
      </c>
      <c r="E151" s="143">
        <f t="shared" si="10"/>
        <v>1.270315807299828</v>
      </c>
      <c r="F151" s="143">
        <f t="shared" si="11"/>
        <v>8.4777587211605721E-2</v>
      </c>
      <c r="G151" s="143">
        <f t="shared" si="12"/>
        <v>2.4762095</v>
      </c>
      <c r="H151" s="143">
        <f>0.001013*Constantes!$D$6/(0.622*G151)</f>
        <v>4.5000652131862245E-2</v>
      </c>
      <c r="I151" s="143">
        <f t="shared" si="13"/>
        <v>0.33240100947604179</v>
      </c>
      <c r="J151" s="143">
        <f t="shared" si="14"/>
        <v>0.36482037070195533</v>
      </c>
      <c r="K151" s="143">
        <f>(Constantes!$D$12/0.8)*(Constantes!$D$7*J151^2+Constantes!$D$8*J151+Constantes!$D$9)</f>
        <v>14.637172962364211</v>
      </c>
      <c r="L151" s="143">
        <f>(Constantes!$D$12/0.8)*(0.00376*D151^2-0.0516*D151-6.967)</f>
        <v>-4.4339124999999999</v>
      </c>
      <c r="M151" s="12"/>
    </row>
    <row r="152" spans="2:13" x14ac:dyDescent="0.3">
      <c r="B152" s="11"/>
      <c r="C152" s="65">
        <v>147</v>
      </c>
      <c r="D152" s="65">
        <f>(Observaciones!D152+Observaciones!E152)/2</f>
        <v>10.85</v>
      </c>
      <c r="E152" s="143">
        <f t="shared" si="10"/>
        <v>1.3003002567289974</v>
      </c>
      <c r="F152" s="143">
        <f t="shared" si="11"/>
        <v>8.6534052607070783E-2</v>
      </c>
      <c r="G152" s="143">
        <f t="shared" si="12"/>
        <v>2.4753831499999999</v>
      </c>
      <c r="H152" s="143">
        <f>0.001013*Constantes!$D$6/(0.622*G152)</f>
        <v>4.5015674569455051E-2</v>
      </c>
      <c r="I152" s="143">
        <f t="shared" si="13"/>
        <v>0.33483065028999898</v>
      </c>
      <c r="J152" s="143">
        <f t="shared" si="14"/>
        <v>0.36794902568776749</v>
      </c>
      <c r="K152" s="143">
        <f>(Constantes!$D$12/0.8)*(Constantes!$D$7*J152^2+Constantes!$D$8*J152+Constantes!$D$9)</f>
        <v>14.596752402896209</v>
      </c>
      <c r="L152" s="143">
        <f>(Constantes!$D$12/0.8)*(0.00376*D152^2-0.0516*D152-6.967)</f>
        <v>-4.4276396250000003</v>
      </c>
      <c r="M152" s="12"/>
    </row>
    <row r="153" spans="2:13" x14ac:dyDescent="0.3">
      <c r="B153" s="11"/>
      <c r="C153" s="65">
        <v>148</v>
      </c>
      <c r="D153" s="65">
        <f>(Observaciones!D153+Observaciones!E153)/2</f>
        <v>10.1</v>
      </c>
      <c r="E153" s="143">
        <f t="shared" si="10"/>
        <v>1.2367936086713311</v>
      </c>
      <c r="F153" s="143">
        <f t="shared" si="11"/>
        <v>8.280752335747088E-2</v>
      </c>
      <c r="G153" s="143">
        <f t="shared" si="12"/>
        <v>2.4771538999999998</v>
      </c>
      <c r="H153" s="143">
        <f>0.001013*Constantes!$D$6/(0.622*G153)</f>
        <v>4.4983495904357233E-2</v>
      </c>
      <c r="I153" s="143">
        <f t="shared" si="13"/>
        <v>0.32959985930480346</v>
      </c>
      <c r="J153" s="143">
        <f t="shared" si="14"/>
        <v>0.37096864943627805</v>
      </c>
      <c r="K153" s="143">
        <f>(Constantes!$D$12/0.8)*(Constantes!$D$7*J153^2+Constantes!$D$8*J153+Constantes!$D$9)</f>
        <v>14.557583735737879</v>
      </c>
      <c r="L153" s="143">
        <f>(Constantes!$D$12/0.8)*(0.00376*D153^2-0.0516*D153-6.967)</f>
        <v>-4.4403764999999993</v>
      </c>
      <c r="M153" s="12"/>
    </row>
    <row r="154" spans="2:13" x14ac:dyDescent="0.3">
      <c r="B154" s="11"/>
      <c r="C154" s="65">
        <v>149</v>
      </c>
      <c r="D154" s="65">
        <f>(Observaciones!D154+Observaciones!E154)/2</f>
        <v>10.050000000000001</v>
      </c>
      <c r="E154" s="143">
        <f t="shared" si="10"/>
        <v>1.2326585212421168</v>
      </c>
      <c r="F154" s="143">
        <f t="shared" si="11"/>
        <v>8.2564034558520752E-2</v>
      </c>
      <c r="G154" s="143">
        <f t="shared" si="12"/>
        <v>2.47727195</v>
      </c>
      <c r="H154" s="143">
        <f>0.001013*Constantes!$D$6/(0.622*G154)</f>
        <v>4.4981352295662379E-2</v>
      </c>
      <c r="I154" s="143">
        <f t="shared" si="13"/>
        <v>0.32924789838088458</v>
      </c>
      <c r="J154" s="143">
        <f t="shared" si="14"/>
        <v>0.37387834716780144</v>
      </c>
      <c r="K154" s="143">
        <f>(Constantes!$D$12/0.8)*(Constantes!$D$7*J154^2+Constantes!$D$8*J154+Constantes!$D$9)</f>
        <v>14.519695310881445</v>
      </c>
      <c r="L154" s="143">
        <f>(Constantes!$D$12/0.8)*(0.00376*D154^2-0.0516*D154-6.967)</f>
        <v>-4.4411316249999997</v>
      </c>
      <c r="M154" s="12"/>
    </row>
    <row r="155" spans="2:13" x14ac:dyDescent="0.3">
      <c r="B155" s="11"/>
      <c r="C155" s="65">
        <v>150</v>
      </c>
      <c r="D155" s="65">
        <f>(Observaciones!D155+Observaciones!E155)/2</f>
        <v>9.35</v>
      </c>
      <c r="E155" s="143">
        <f t="shared" si="10"/>
        <v>1.1760304470729337</v>
      </c>
      <c r="F155" s="143">
        <f t="shared" si="11"/>
        <v>7.921880376620824E-2</v>
      </c>
      <c r="G155" s="143">
        <f t="shared" si="12"/>
        <v>2.4789246499999997</v>
      </c>
      <c r="H155" s="143">
        <f>0.001013*Constantes!$D$6/(0.622*G155)</f>
        <v>4.4951363211105488E-2</v>
      </c>
      <c r="I155" s="143">
        <f t="shared" si="13"/>
        <v>0.32427855867946659</v>
      </c>
      <c r="J155" s="143">
        <f t="shared" si="14"/>
        <v>0.37667725667610352</v>
      </c>
      <c r="K155" s="143">
        <f>(Constantes!$D$12/0.8)*(Constantes!$D$7*J155^2+Constantes!$D$8*J155+Constantes!$D$9)</f>
        <v>14.483114618892564</v>
      </c>
      <c r="L155" s="143">
        <f>(Constantes!$D$12/0.8)*(0.00376*D155^2-0.0516*D155-6.967)</f>
        <v>-4.4504696250000002</v>
      </c>
      <c r="M155" s="12"/>
    </row>
    <row r="156" spans="2:13" x14ac:dyDescent="0.3">
      <c r="B156" s="11"/>
      <c r="C156" s="65">
        <v>151</v>
      </c>
      <c r="D156" s="65">
        <f>(Observaciones!D156+Observaciones!E156)/2</f>
        <v>9.75</v>
      </c>
      <c r="E156" s="143">
        <f t="shared" si="10"/>
        <v>1.208102321837458</v>
      </c>
      <c r="F156" s="143">
        <f t="shared" si="11"/>
        <v>8.1115893548976525E-2</v>
      </c>
      <c r="G156" s="143">
        <f t="shared" si="12"/>
        <v>2.4779802499999999</v>
      </c>
      <c r="H156" s="143">
        <f>0.001013*Constantes!$D$6/(0.622*G156)</f>
        <v>4.4968494932561519E-2</v>
      </c>
      <c r="I156" s="143">
        <f t="shared" si="13"/>
        <v>0.3271277184414379</v>
      </c>
      <c r="J156" s="143">
        <f t="shared" si="14"/>
        <v>0.3793645485838914</v>
      </c>
      <c r="K156" s="143">
        <f>(Constantes!$D$12/0.8)*(Constantes!$D$7*J156^2+Constantes!$D$8*J156+Constantes!$D$9)</f>
        <v>14.4478682634889</v>
      </c>
      <c r="L156" s="143">
        <f>(Constantes!$D$12/0.8)*(0.00376*D156^2-0.0516*D156-6.967)</f>
        <v>-4.4454156249999999</v>
      </c>
      <c r="M156" s="12"/>
    </row>
    <row r="157" spans="2:13" x14ac:dyDescent="0.3">
      <c r="B157" s="11"/>
      <c r="C157" s="65">
        <v>152</v>
      </c>
      <c r="D157" s="65">
        <f>(Observaciones!D157+Observaciones!E157)/2</f>
        <v>9.9</v>
      </c>
      <c r="E157" s="143">
        <f t="shared" si="10"/>
        <v>1.2203261059395465</v>
      </c>
      <c r="F157" s="143">
        <f t="shared" si="11"/>
        <v>8.1837230413319473E-2</v>
      </c>
      <c r="G157" s="143">
        <f t="shared" si="12"/>
        <v>2.4776260999999997</v>
      </c>
      <c r="H157" s="143">
        <f>0.001013*Constantes!$D$6/(0.622*G157)</f>
        <v>4.4974922695201085E-2</v>
      </c>
      <c r="I157" s="143">
        <f t="shared" si="13"/>
        <v>0.3281896076316444</v>
      </c>
      <c r="J157" s="143">
        <f t="shared" si="14"/>
        <v>0.38193942658857638</v>
      </c>
      <c r="K157" s="143">
        <f>(Constantes!$D$12/0.8)*(Constantes!$D$7*J157^2+Constantes!$D$8*J157+Constantes!$D$9)</f>
        <v>14.413981934973322</v>
      </c>
      <c r="L157" s="143">
        <f>(Constantes!$D$12/0.8)*(0.00376*D157^2-0.0516*D157-6.967)</f>
        <v>-4.4433264999999995</v>
      </c>
      <c r="M157" s="12"/>
    </row>
    <row r="158" spans="2:13" x14ac:dyDescent="0.3">
      <c r="B158" s="11"/>
      <c r="C158" s="65">
        <v>153</v>
      </c>
      <c r="D158" s="65">
        <f>(Observaciones!D158+Observaciones!E158)/2</f>
        <v>9.5</v>
      </c>
      <c r="E158" s="143">
        <f t="shared" si="10"/>
        <v>1.187968532240967</v>
      </c>
      <c r="F158" s="143">
        <f t="shared" si="11"/>
        <v>7.9925724231647788E-2</v>
      </c>
      <c r="G158" s="143">
        <f t="shared" si="12"/>
        <v>2.4785705</v>
      </c>
      <c r="H158" s="143">
        <f>0.001013*Constantes!$D$6/(0.622*G158)</f>
        <v>4.4957786076737595E-2</v>
      </c>
      <c r="I158" s="143">
        <f t="shared" si="13"/>
        <v>0.32534995521168669</v>
      </c>
      <c r="J158" s="143">
        <f t="shared" si="14"/>
        <v>0.3844011276982352</v>
      </c>
      <c r="K158" s="143">
        <f>(Constantes!$D$12/0.8)*(Constantes!$D$7*J158^2+Constantes!$D$8*J158+Constantes!$D$9)</f>
        <v>14.381480384551732</v>
      </c>
      <c r="L158" s="143">
        <f>(Constantes!$D$12/0.8)*(0.00376*D158^2-0.0516*D158-6.967)</f>
        <v>-4.4486624999999993</v>
      </c>
      <c r="M158" s="12"/>
    </row>
    <row r="159" spans="2:13" x14ac:dyDescent="0.3">
      <c r="B159" s="11"/>
      <c r="C159" s="65">
        <v>154</v>
      </c>
      <c r="D159" s="65">
        <f>(Observaciones!D159+Observaciones!E159)/2</f>
        <v>7.55</v>
      </c>
      <c r="E159" s="143">
        <f t="shared" si="10"/>
        <v>1.0407895203605066</v>
      </c>
      <c r="F159" s="143">
        <f t="shared" si="11"/>
        <v>7.1143405147673366E-2</v>
      </c>
      <c r="G159" s="143">
        <f t="shared" si="12"/>
        <v>2.4831744499999999</v>
      </c>
      <c r="H159" s="143">
        <f>0.001013*Constantes!$D$6/(0.622*G159)</f>
        <v>4.4874431723921991E-2</v>
      </c>
      <c r="I159" s="143">
        <f t="shared" si="13"/>
        <v>0.31115243087450783</v>
      </c>
      <c r="J159" s="143">
        <f t="shared" si="14"/>
        <v>0.38674892245770132</v>
      </c>
      <c r="K159" s="143">
        <f>(Constantes!$D$12/0.8)*(Constantes!$D$7*J159^2+Constantes!$D$8*J159+Constantes!$D$9)</f>
        <v>14.35038739956452</v>
      </c>
      <c r="L159" s="143">
        <f>(Constantes!$D$12/0.8)*(0.00376*D159^2-0.0516*D159-6.967)</f>
        <v>-4.4639066249999999</v>
      </c>
      <c r="M159" s="12"/>
    </row>
    <row r="160" spans="2:13" x14ac:dyDescent="0.3">
      <c r="B160" s="11"/>
      <c r="C160" s="65">
        <v>155</v>
      </c>
      <c r="D160" s="65">
        <f>(Observaciones!D160+Observaciones!E160)/2</f>
        <v>12.65</v>
      </c>
      <c r="E160" s="143">
        <f t="shared" si="10"/>
        <v>1.4645445530759136</v>
      </c>
      <c r="F160" s="143">
        <f t="shared" si="11"/>
        <v>9.6065679685328434E-2</v>
      </c>
      <c r="G160" s="143">
        <f t="shared" si="12"/>
        <v>2.4711333499999997</v>
      </c>
      <c r="H160" s="143">
        <f>0.001013*Constantes!$D$6/(0.622*G160)</f>
        <v>4.5093091522200757E-2</v>
      </c>
      <c r="I160" s="143">
        <f t="shared" si="13"/>
        <v>0.34700421800471326</v>
      </c>
      <c r="J160" s="143">
        <f t="shared" si="14"/>
        <v>0.38898211516471776</v>
      </c>
      <c r="K160" s="143">
        <f>(Constantes!$D$12/0.8)*(Constantes!$D$7*J160^2+Constantes!$D$8*J160+Constantes!$D$9)</f>
        <v>14.320725779659679</v>
      </c>
      <c r="L160" s="143">
        <f>(Constantes!$D$12/0.8)*(0.00376*D160^2-0.0516*D160-6.967)</f>
        <v>-4.386284625</v>
      </c>
      <c r="M160" s="12"/>
    </row>
    <row r="161" spans="2:13" x14ac:dyDescent="0.3">
      <c r="B161" s="11"/>
      <c r="C161" s="65">
        <v>156</v>
      </c>
      <c r="D161" s="65">
        <f>(Observaciones!D161+Observaciones!E161)/2</f>
        <v>9.75</v>
      </c>
      <c r="E161" s="143">
        <f t="shared" si="10"/>
        <v>1.208102321837458</v>
      </c>
      <c r="F161" s="143">
        <f t="shared" si="11"/>
        <v>8.1115893548976525E-2</v>
      </c>
      <c r="G161" s="143">
        <f t="shared" si="12"/>
        <v>2.4779802499999999</v>
      </c>
      <c r="H161" s="143">
        <f>0.001013*Constantes!$D$6/(0.622*G161)</f>
        <v>4.4968494932561519E-2</v>
      </c>
      <c r="I161" s="143">
        <f t="shared" si="13"/>
        <v>0.3271277184414379</v>
      </c>
      <c r="J161" s="143">
        <f t="shared" si="14"/>
        <v>0.39110004407608939</v>
      </c>
      <c r="K161" s="143">
        <f>(Constantes!$D$12/0.8)*(Constantes!$D$7*J161^2+Constantes!$D$8*J161+Constantes!$D$9)</f>
        <v>14.292517313934528</v>
      </c>
      <c r="L161" s="143">
        <f>(Constantes!$D$12/0.8)*(0.00376*D161^2-0.0516*D161-6.967)</f>
        <v>-4.4454156249999999</v>
      </c>
      <c r="M161" s="12"/>
    </row>
    <row r="162" spans="2:13" x14ac:dyDescent="0.3">
      <c r="B162" s="11"/>
      <c r="C162" s="65">
        <v>157</v>
      </c>
      <c r="D162" s="65">
        <f>(Observaciones!D162+Observaciones!E162)/2</f>
        <v>11.05</v>
      </c>
      <c r="E162" s="143">
        <f t="shared" si="10"/>
        <v>1.3177120268355451</v>
      </c>
      <c r="F162" s="143">
        <f t="shared" si="11"/>
        <v>8.755160967514751E-2</v>
      </c>
      <c r="G162" s="143">
        <f t="shared" si="12"/>
        <v>2.4749109499999999</v>
      </c>
      <c r="H162" s="143">
        <f>0.001013*Constantes!$D$6/(0.622*G162)</f>
        <v>4.5024263323540002E-2</v>
      </c>
      <c r="I162" s="143">
        <f t="shared" si="13"/>
        <v>0.33620998521975448</v>
      </c>
      <c r="J162" s="143">
        <f t="shared" si="14"/>
        <v>0.39310208160377097</v>
      </c>
      <c r="K162" s="143">
        <f>(Constantes!$D$12/0.8)*(Constantes!$D$7*J162^2+Constantes!$D$8*J162+Constantes!$D$9)</f>
        <v>14.265782759071888</v>
      </c>
      <c r="L162" s="143">
        <f>(Constantes!$D$12/0.8)*(0.00376*D162^2-0.0516*D162-6.967)</f>
        <v>-4.4237966249999996</v>
      </c>
      <c r="M162" s="12"/>
    </row>
    <row r="163" spans="2:13" x14ac:dyDescent="0.3">
      <c r="B163" s="11"/>
      <c r="C163" s="65">
        <v>158</v>
      </c>
      <c r="D163" s="65">
        <f>(Observaciones!D163+Observaciones!E163)/2</f>
        <v>10</v>
      </c>
      <c r="E163" s="143">
        <f t="shared" si="10"/>
        <v>1.2285355953233976</v>
      </c>
      <c r="F163" s="143">
        <f t="shared" si="11"/>
        <v>8.2321156964857062E-2</v>
      </c>
      <c r="G163" s="143">
        <f t="shared" si="12"/>
        <v>2.4773899999999998</v>
      </c>
      <c r="H163" s="143">
        <f>0.001013*Constantes!$D$6/(0.622*G163)</f>
        <v>4.4979208891257547E-2</v>
      </c>
      <c r="I163" s="143">
        <f t="shared" si="13"/>
        <v>0.32889553570326324</v>
      </c>
      <c r="J163" s="143">
        <f t="shared" si="14"/>
        <v>0.39498763450083563</v>
      </c>
      <c r="K163" s="143">
        <f>(Constantes!$D$12/0.8)*(Constantes!$D$7*J163^2+Constantes!$D$8*J163+Constantes!$D$9)</f>
        <v>14.240541818495435</v>
      </c>
      <c r="L163" s="143">
        <f>(Constantes!$D$12/0.8)*(0.00376*D163^2-0.0516*D163-6.967)</f>
        <v>-4.4418749999999996</v>
      </c>
      <c r="M163" s="12"/>
    </row>
    <row r="164" spans="2:13" x14ac:dyDescent="0.3">
      <c r="B164" s="11"/>
      <c r="C164" s="65">
        <v>159</v>
      </c>
      <c r="D164" s="65">
        <f>(Observaciones!D164+Observaciones!E164)/2</f>
        <v>10.5</v>
      </c>
      <c r="E164" s="143">
        <f t="shared" si="10"/>
        <v>1.270315807299828</v>
      </c>
      <c r="F164" s="143">
        <f t="shared" si="11"/>
        <v>8.4777587211605721E-2</v>
      </c>
      <c r="G164" s="143">
        <f t="shared" si="12"/>
        <v>2.4762095</v>
      </c>
      <c r="H164" s="143">
        <f>0.001013*Constantes!$D$6/(0.622*G164)</f>
        <v>4.5000652131862245E-2</v>
      </c>
      <c r="I164" s="143">
        <f t="shared" si="13"/>
        <v>0.33240100947604179</v>
      </c>
      <c r="J164" s="143">
        <f t="shared" si="14"/>
        <v>0.39675614403726639</v>
      </c>
      <c r="K164" s="143">
        <f>(Constantes!$D$12/0.8)*(Constantes!$D$7*J164^2+Constantes!$D$8*J164+Constantes!$D$9)</f>
        <v>14.216813122567874</v>
      </c>
      <c r="L164" s="143">
        <f>(Constantes!$D$12/0.8)*(0.00376*D164^2-0.0516*D164-6.967)</f>
        <v>-4.4339124999999999</v>
      </c>
      <c r="M164" s="12"/>
    </row>
    <row r="165" spans="2:13" x14ac:dyDescent="0.3">
      <c r="B165" s="11"/>
      <c r="C165" s="65">
        <v>160</v>
      </c>
      <c r="D165" s="65">
        <f>(Observaciones!D165+Observaciones!E165)/2</f>
        <v>8.3000000000000007</v>
      </c>
      <c r="E165" s="143">
        <f t="shared" si="10"/>
        <v>1.0953778240340981</v>
      </c>
      <c r="F165" s="143">
        <f t="shared" si="11"/>
        <v>7.4418202097829511E-2</v>
      </c>
      <c r="G165" s="143">
        <f t="shared" si="12"/>
        <v>2.4814037</v>
      </c>
      <c r="H165" s="143">
        <f>0.001013*Constantes!$D$6/(0.622*G165)</f>
        <v>4.4906454485867227E-2</v>
      </c>
      <c r="I165" s="143">
        <f t="shared" si="13"/>
        <v>0.31668106733869283</v>
      </c>
      <c r="J165" s="143">
        <f t="shared" si="14"/>
        <v>0.39840708616551995</v>
      </c>
      <c r="K165" s="143">
        <f>(Constantes!$D$12/0.8)*(Constantes!$D$7*J165^2+Constantes!$D$8*J165+Constantes!$D$9)</f>
        <v>14.194614209854281</v>
      </c>
      <c r="L165" s="143">
        <f>(Constantes!$D$12/0.8)*(0.00376*D165^2-0.0516*D165-6.967)</f>
        <v>-4.4601585000000004</v>
      </c>
      <c r="M165" s="12"/>
    </row>
    <row r="166" spans="2:13" x14ac:dyDescent="0.3">
      <c r="B166" s="11"/>
      <c r="C166" s="65">
        <v>161</v>
      </c>
      <c r="D166" s="65">
        <f>(Observaciones!D166+Observaciones!E166)/2</f>
        <v>7.5</v>
      </c>
      <c r="E166" s="143">
        <f t="shared" si="10"/>
        <v>1.0372370108957141</v>
      </c>
      <c r="F166" s="143">
        <f t="shared" si="11"/>
        <v>7.0929538162582961E-2</v>
      </c>
      <c r="G166" s="143">
        <f t="shared" si="12"/>
        <v>2.4832924999999997</v>
      </c>
      <c r="H166" s="143">
        <f>0.001013*Constantes!$D$6/(0.622*G166)</f>
        <v>4.4872298496899804E-2</v>
      </c>
      <c r="I166" s="143">
        <f t="shared" si="13"/>
        <v>0.31078092343514818</v>
      </c>
      <c r="J166" s="143">
        <f t="shared" si="14"/>
        <v>0.39993997167581363</v>
      </c>
      <c r="K166" s="143">
        <f>(Constantes!$D$12/0.8)*(Constantes!$D$7*J166^2+Constantes!$D$8*J166+Constantes!$D$9)</f>
        <v>14.173961509471891</v>
      </c>
      <c r="L166" s="143">
        <f>(Constantes!$D$12/0.8)*(0.00376*D166^2-0.0516*D166-6.967)</f>
        <v>-4.4640624999999998</v>
      </c>
      <c r="M166" s="12"/>
    </row>
    <row r="167" spans="2:13" x14ac:dyDescent="0.3">
      <c r="B167" s="11"/>
      <c r="C167" s="65">
        <v>162</v>
      </c>
      <c r="D167" s="65">
        <f>(Observaciones!D167+Observaciones!E167)/2</f>
        <v>9.1</v>
      </c>
      <c r="E167" s="143">
        <f t="shared" si="10"/>
        <v>1.1563680372555176</v>
      </c>
      <c r="F167" s="143">
        <f t="shared" si="11"/>
        <v>7.8052465514333522E-2</v>
      </c>
      <c r="G167" s="143">
        <f t="shared" si="12"/>
        <v>2.4795148999999999</v>
      </c>
      <c r="H167" s="143">
        <f>0.001013*Constantes!$D$6/(0.622*G167)</f>
        <v>4.494066251229728E-2</v>
      </c>
      <c r="I167" s="143">
        <f t="shared" si="13"/>
        <v>0.32248506174818503</v>
      </c>
      <c r="J167" s="143">
        <f t="shared" si="14"/>
        <v>0.40135434634108819</v>
      </c>
      <c r="K167" s="143">
        <f>(Constantes!$D$12/0.8)*(Constantes!$D$7*J167^2+Constantes!$D$8*J167+Constantes!$D$9)</f>
        <v>14.154870324546284</v>
      </c>
      <c r="L167" s="143">
        <f>(Constantes!$D$12/0.8)*(0.00376*D167^2-0.0516*D167-6.967)</f>
        <v>-4.4532464999999997</v>
      </c>
      <c r="M167" s="12"/>
    </row>
    <row r="168" spans="2:13" x14ac:dyDescent="0.3">
      <c r="B168" s="11"/>
      <c r="C168" s="65">
        <v>163</v>
      </c>
      <c r="D168" s="65">
        <f>(Observaciones!D168+Observaciones!E168)/2</f>
        <v>10.85</v>
      </c>
      <c r="E168" s="143">
        <f t="shared" si="10"/>
        <v>1.3003002567289974</v>
      </c>
      <c r="F168" s="143">
        <f t="shared" si="11"/>
        <v>8.6534052607070783E-2</v>
      </c>
      <c r="G168" s="143">
        <f t="shared" si="12"/>
        <v>2.4753831499999999</v>
      </c>
      <c r="H168" s="143">
        <f>0.001013*Constantes!$D$6/(0.622*G168)</f>
        <v>4.5015674569455051E-2</v>
      </c>
      <c r="I168" s="143">
        <f t="shared" si="13"/>
        <v>0.33483065028999898</v>
      </c>
      <c r="J168" s="143">
        <f t="shared" si="14"/>
        <v>0.4026497910516057</v>
      </c>
      <c r="K168" s="143">
        <f>(Constantes!$D$12/0.8)*(Constantes!$D$7*J168^2+Constantes!$D$8*J168+Constantes!$D$9)</f>
        <v>14.13735481679273</v>
      </c>
      <c r="L168" s="143">
        <f>(Constantes!$D$12/0.8)*(0.00376*D168^2-0.0516*D168-6.967)</f>
        <v>-4.4276396250000003</v>
      </c>
      <c r="M168" s="12"/>
    </row>
    <row r="169" spans="2:13" x14ac:dyDescent="0.3">
      <c r="B169" s="11"/>
      <c r="C169" s="65">
        <v>164</v>
      </c>
      <c r="D169" s="65">
        <f>(Observaciones!D169+Observaciones!E169)/2</f>
        <v>8.5500000000000007</v>
      </c>
      <c r="E169" s="143">
        <f t="shared" si="10"/>
        <v>1.1141256884066946</v>
      </c>
      <c r="F169" s="143">
        <f t="shared" si="11"/>
        <v>7.553804083049119E-2</v>
      </c>
      <c r="G169" s="143">
        <f t="shared" si="12"/>
        <v>2.4808134499999999</v>
      </c>
      <c r="H169" s="143">
        <f>0.001013*Constantes!$D$6/(0.622*G169)</f>
        <v>4.4917138898578825E-2</v>
      </c>
      <c r="I169" s="143">
        <f t="shared" si="13"/>
        <v>0.31850530773396696</v>
      </c>
      <c r="J169" s="143">
        <f t="shared" si="14"/>
        <v>0.40382592193914041</v>
      </c>
      <c r="K169" s="143">
        <f>(Constantes!$D$12/0.8)*(Constantes!$D$7*J169^2+Constantes!$D$8*J169+Constantes!$D$9)</f>
        <v>14.121427992240122</v>
      </c>
      <c r="L169" s="143">
        <f>(Constantes!$D$12/0.8)*(0.00376*D169^2-0.0516*D169-6.967)</f>
        <v>-4.458321625</v>
      </c>
      <c r="M169" s="12"/>
    </row>
    <row r="170" spans="2:13" x14ac:dyDescent="0.3">
      <c r="B170" s="11"/>
      <c r="C170" s="65">
        <v>165</v>
      </c>
      <c r="D170" s="65">
        <f>(Observaciones!D170+Observaciones!E170)/2</f>
        <v>9.75</v>
      </c>
      <c r="E170" s="143">
        <f t="shared" si="10"/>
        <v>1.208102321837458</v>
      </c>
      <c r="F170" s="143">
        <f t="shared" si="11"/>
        <v>8.1115893548976525E-2</v>
      </c>
      <c r="G170" s="143">
        <f t="shared" si="12"/>
        <v>2.4779802499999999</v>
      </c>
      <c r="H170" s="143">
        <f>0.001013*Constantes!$D$6/(0.622*G170)</f>
        <v>4.4968494932561519E-2</v>
      </c>
      <c r="I170" s="143">
        <f t="shared" si="13"/>
        <v>0.3271277184414379</v>
      </c>
      <c r="J170" s="143">
        <f t="shared" si="14"/>
        <v>0.40488239049072738</v>
      </c>
      <c r="K170" s="143">
        <f>(Constantes!$D$12/0.8)*(Constantes!$D$7*J170^2+Constantes!$D$8*J170+Constantes!$D$9)</f>
        <v>14.107101688113758</v>
      </c>
      <c r="L170" s="143">
        <f>(Constantes!$D$12/0.8)*(0.00376*D170^2-0.0516*D170-6.967)</f>
        <v>-4.4454156249999999</v>
      </c>
      <c r="M170" s="12"/>
    </row>
    <row r="171" spans="2:13" x14ac:dyDescent="0.3">
      <c r="B171" s="11"/>
      <c r="C171" s="65">
        <v>166</v>
      </c>
      <c r="D171" s="65">
        <f>(Observaciones!D171+Observaciones!E171)/2</f>
        <v>8.15</v>
      </c>
      <c r="E171" s="143">
        <f t="shared" si="10"/>
        <v>1.0842628845563618</v>
      </c>
      <c r="F171" s="143">
        <f t="shared" si="11"/>
        <v>7.3753132863077983E-2</v>
      </c>
      <c r="G171" s="143">
        <f t="shared" si="12"/>
        <v>2.4817578499999997</v>
      </c>
      <c r="H171" s="143">
        <f>0.001013*Constantes!$D$6/(0.622*G171)</f>
        <v>4.4900046277727111E-2</v>
      </c>
      <c r="I171" s="143">
        <f t="shared" si="13"/>
        <v>0.3155820076579775</v>
      </c>
      <c r="J171" s="143">
        <f t="shared" si="14"/>
        <v>0.40581888365193425</v>
      </c>
      <c r="K171" s="143">
        <f>(Constantes!$D$12/0.8)*(Constantes!$D$7*J171^2+Constantes!$D$8*J171+Constantes!$D$9)</f>
        <v>14.094386560891742</v>
      </c>
      <c r="L171" s="143">
        <f>(Constantes!$D$12/0.8)*(0.00376*D171^2-0.0516*D171-6.967)</f>
        <v>-4.4611196249999994</v>
      </c>
      <c r="M171" s="12"/>
    </row>
    <row r="172" spans="2:13" x14ac:dyDescent="0.3">
      <c r="B172" s="11"/>
      <c r="C172" s="65">
        <v>167</v>
      </c>
      <c r="D172" s="65">
        <f>(Observaciones!D172+Observaciones!E172)/2</f>
        <v>9.85</v>
      </c>
      <c r="E172" s="143">
        <f t="shared" si="10"/>
        <v>1.2162394815909714</v>
      </c>
      <c r="F172" s="143">
        <f t="shared" si="11"/>
        <v>8.1596178970055111E-2</v>
      </c>
      <c r="G172" s="143">
        <f t="shared" si="12"/>
        <v>2.4777441499999999</v>
      </c>
      <c r="H172" s="143">
        <f>0.001013*Constantes!$D$6/(0.622*G172)</f>
        <v>4.4972779903491057E-2</v>
      </c>
      <c r="I172" s="143">
        <f t="shared" si="13"/>
        <v>0.32783604352575479</v>
      </c>
      <c r="J172" s="143">
        <f t="shared" si="14"/>
        <v>0.40663512391962631</v>
      </c>
      <c r="K172" s="143">
        <f>(Constantes!$D$12/0.8)*(Constantes!$D$7*J172^2+Constantes!$D$8*J172+Constantes!$D$9)</f>
        <v>14.083292075548584</v>
      </c>
      <c r="L172" s="143">
        <f>(Constantes!$D$12/0.8)*(0.00376*D172^2-0.0516*D172-6.967)</f>
        <v>-4.4440346249999996</v>
      </c>
      <c r="M172" s="12"/>
    </row>
    <row r="173" spans="2:13" x14ac:dyDescent="0.3">
      <c r="B173" s="11"/>
      <c r="C173" s="65">
        <v>168</v>
      </c>
      <c r="D173" s="65">
        <f>(Observaciones!D173+Observaciones!E173)/2</f>
        <v>8.8000000000000007</v>
      </c>
      <c r="E173" s="143">
        <f t="shared" si="10"/>
        <v>1.1331553597220867</v>
      </c>
      <c r="F173" s="143">
        <f t="shared" si="11"/>
        <v>7.6672245735482633E-2</v>
      </c>
      <c r="G173" s="143">
        <f t="shared" si="12"/>
        <v>2.4802231999999997</v>
      </c>
      <c r="H173" s="143">
        <f>0.001013*Constantes!$D$6/(0.622*G173)</f>
        <v>4.4927828396699357E-2</v>
      </c>
      <c r="I173" s="143">
        <f t="shared" si="13"/>
        <v>0.32032005015899595</v>
      </c>
      <c r="J173" s="143">
        <f t="shared" si="14"/>
        <v>0.40733086942419622</v>
      </c>
      <c r="K173" s="143">
        <f>(Constantes!$D$12/0.8)*(Constantes!$D$7*J173^2+Constantes!$D$8*J173+Constantes!$D$9)</f>
        <v>14.073826495998203</v>
      </c>
      <c r="L173" s="143">
        <f>(Constantes!$D$12/0.8)*(0.00376*D173^2-0.0516*D173-6.967)</f>
        <v>-4.4561909999999996</v>
      </c>
      <c r="M173" s="12"/>
    </row>
    <row r="174" spans="2:13" x14ac:dyDescent="0.3">
      <c r="B174" s="11"/>
      <c r="C174" s="65">
        <v>169</v>
      </c>
      <c r="D174" s="65">
        <f>(Observaciones!D174+Observaciones!E174)/2</f>
        <v>8.5500000000000007</v>
      </c>
      <c r="E174" s="143">
        <f t="shared" si="10"/>
        <v>1.1141256884066946</v>
      </c>
      <c r="F174" s="143">
        <f t="shared" si="11"/>
        <v>7.553804083049119E-2</v>
      </c>
      <c r="G174" s="143">
        <f t="shared" si="12"/>
        <v>2.4808134499999999</v>
      </c>
      <c r="H174" s="143">
        <f>0.001013*Constantes!$D$6/(0.622*G174)</f>
        <v>4.4917138898578825E-2</v>
      </c>
      <c r="I174" s="143">
        <f t="shared" si="13"/>
        <v>0.31850530773396696</v>
      </c>
      <c r="J174" s="143">
        <f t="shared" si="14"/>
        <v>0.40790591400123555</v>
      </c>
      <c r="K174" s="143">
        <f>(Constantes!$D$12/0.8)*(Constantes!$D$7*J174^2+Constantes!$D$8*J174+Constantes!$D$9)</f>
        <v>14.065996876747175</v>
      </c>
      <c r="L174" s="143">
        <f>(Constantes!$D$12/0.8)*(0.00376*D174^2-0.0516*D174-6.967)</f>
        <v>-4.458321625</v>
      </c>
      <c r="M174" s="12"/>
    </row>
    <row r="175" spans="2:13" x14ac:dyDescent="0.3">
      <c r="B175" s="11"/>
      <c r="C175" s="65">
        <v>170</v>
      </c>
      <c r="D175" s="65">
        <f>(Observaciones!D175+Observaciones!E175)/2</f>
        <v>8.65</v>
      </c>
      <c r="E175" s="143">
        <f t="shared" si="10"/>
        <v>1.1217035387262231</v>
      </c>
      <c r="F175" s="143">
        <f t="shared" si="11"/>
        <v>7.5989990506503152E-2</v>
      </c>
      <c r="G175" s="143">
        <f t="shared" si="12"/>
        <v>2.4805773499999999</v>
      </c>
      <c r="H175" s="143">
        <f>0.001013*Constantes!$D$6/(0.622*G175)</f>
        <v>4.4921414087374677E-2</v>
      </c>
      <c r="I175" s="143">
        <f t="shared" si="13"/>
        <v>0.3192323502116553</v>
      </c>
      <c r="J175" s="143">
        <f t="shared" si="14"/>
        <v>0.40836008725262574</v>
      </c>
      <c r="K175" s="143">
        <f>(Constantes!$D$12/0.8)*(Constantes!$D$7*J175^2+Constantes!$D$8*J175+Constantes!$D$9)</f>
        <v>14.059809055767623</v>
      </c>
      <c r="L175" s="143">
        <f>(Constantes!$D$12/0.8)*(0.00376*D175^2-0.0516*D175-6.967)</f>
        <v>-4.4575046250000003</v>
      </c>
      <c r="M175" s="12"/>
    </row>
    <row r="176" spans="2:13" x14ac:dyDescent="0.3">
      <c r="B176" s="11"/>
      <c r="C176" s="65">
        <v>171</v>
      </c>
      <c r="D176" s="65">
        <f>(Observaciones!D176+Observaciones!E176)/2</f>
        <v>9.15</v>
      </c>
      <c r="E176" s="143">
        <f t="shared" si="10"/>
        <v>1.1602772175252039</v>
      </c>
      <c r="F176" s="143">
        <f t="shared" si="11"/>
        <v>7.8284552595211263E-2</v>
      </c>
      <c r="G176" s="143">
        <f t="shared" si="12"/>
        <v>2.4793968500000001</v>
      </c>
      <c r="H176" s="143">
        <f>0.001013*Constantes!$D$6/(0.622*G176)</f>
        <v>4.4942802244470274E-2</v>
      </c>
      <c r="I176" s="143">
        <f t="shared" si="13"/>
        <v>0.3228445413311169</v>
      </c>
      <c r="J176" s="143">
        <f t="shared" si="14"/>
        <v>0.40869325459703054</v>
      </c>
      <c r="K176" s="143">
        <f>(Constantes!$D$12/0.8)*(Constantes!$D$7*J176^2+Constantes!$D$8*J176+Constantes!$D$9)</f>
        <v>14.055267648597923</v>
      </c>
      <c r="L176" s="143">
        <f>(Constantes!$D$12/0.8)*(0.00376*D176^2-0.0516*D176-6.967)</f>
        <v>-4.4527146249999996</v>
      </c>
      <c r="M176" s="12"/>
    </row>
    <row r="177" spans="2:13" x14ac:dyDescent="0.3">
      <c r="B177" s="11"/>
      <c r="C177" s="65">
        <v>172</v>
      </c>
      <c r="D177" s="65">
        <f>(Observaciones!D177+Observaciones!E177)/2</f>
        <v>8.85</v>
      </c>
      <c r="E177" s="143">
        <f t="shared" si="10"/>
        <v>1.1369954279192902</v>
      </c>
      <c r="F177" s="143">
        <f t="shared" si="11"/>
        <v>7.6900823791210993E-2</v>
      </c>
      <c r="G177" s="143">
        <f t="shared" si="12"/>
        <v>2.48010515</v>
      </c>
      <c r="H177" s="143">
        <f>0.001013*Constantes!$D$6/(0.622*G177)</f>
        <v>4.4929966906892042E-2</v>
      </c>
      <c r="I177" s="143">
        <f t="shared" si="13"/>
        <v>0.32068184992229182</v>
      </c>
      <c r="J177" s="143">
        <f t="shared" si="14"/>
        <v>0.40890531730977536</v>
      </c>
      <c r="K177" s="143">
        <f>(Constantes!$D$12/0.8)*(Constantes!$D$7*J177^2+Constantes!$D$8*J177+Constantes!$D$9)</f>
        <v>14.052376043677848</v>
      </c>
      <c r="L177" s="143">
        <f>(Constantes!$D$12/0.8)*(0.00376*D177^2-0.0516*D177-6.967)</f>
        <v>-4.455729625</v>
      </c>
      <c r="M177" s="12"/>
    </row>
    <row r="178" spans="2:13" x14ac:dyDescent="0.3">
      <c r="B178" s="11"/>
      <c r="C178" s="65">
        <v>173</v>
      </c>
      <c r="D178" s="65">
        <f>(Observaciones!D178+Observaciones!E178)/2</f>
        <v>8.9</v>
      </c>
      <c r="E178" s="143">
        <f t="shared" si="10"/>
        <v>1.1408469417770644</v>
      </c>
      <c r="F178" s="143">
        <f t="shared" si="11"/>
        <v>7.7129983670597452E-2</v>
      </c>
      <c r="G178" s="143">
        <f t="shared" si="12"/>
        <v>2.4799870999999998</v>
      </c>
      <c r="H178" s="143">
        <f>0.001013*Constantes!$D$6/(0.622*G178)</f>
        <v>4.4932105620675421E-2</v>
      </c>
      <c r="I178" s="143">
        <f t="shared" si="13"/>
        <v>0.3210432649226323</v>
      </c>
      <c r="J178" s="143">
        <f t="shared" si="14"/>
        <v>0.40899621255210172</v>
      </c>
      <c r="K178" s="143">
        <f>(Constantes!$D$12/0.8)*(Constantes!$D$7*J178^2+Constantes!$D$8*J178+Constantes!$D$9)</f>
        <v>14.051136398923472</v>
      </c>
      <c r="L178" s="143">
        <f>(Constantes!$D$12/0.8)*(0.00376*D178^2-0.0516*D178-6.967)</f>
        <v>-4.4552565</v>
      </c>
      <c r="M178" s="12"/>
    </row>
    <row r="179" spans="2:13" x14ac:dyDescent="0.3">
      <c r="B179" s="11"/>
      <c r="C179" s="65">
        <v>174</v>
      </c>
      <c r="D179" s="65">
        <f>(Observaciones!D179+Observaciones!E179)/2</f>
        <v>10</v>
      </c>
      <c r="E179" s="143">
        <f t="shared" si="10"/>
        <v>1.2285355953233976</v>
      </c>
      <c r="F179" s="143">
        <f t="shared" si="11"/>
        <v>8.2321156964857062E-2</v>
      </c>
      <c r="G179" s="143">
        <f t="shared" si="12"/>
        <v>2.4773899999999998</v>
      </c>
      <c r="H179" s="143">
        <f>0.001013*Constantes!$D$6/(0.622*G179)</f>
        <v>4.4979208891257547E-2</v>
      </c>
      <c r="I179" s="143">
        <f t="shared" si="13"/>
        <v>0.32889553570326324</v>
      </c>
      <c r="J179" s="143">
        <f t="shared" si="14"/>
        <v>0.40896591338978777</v>
      </c>
      <c r="K179" s="143">
        <f>(Constantes!$D$12/0.8)*(Constantes!$D$7*J179^2+Constantes!$D$8*J179+Constantes!$D$9)</f>
        <v>14.051549639545691</v>
      </c>
      <c r="L179" s="143">
        <f>(Constantes!$D$12/0.8)*(0.00376*D179^2-0.0516*D179-6.967)</f>
        <v>-4.4418749999999996</v>
      </c>
      <c r="M179" s="12"/>
    </row>
    <row r="180" spans="2:13" x14ac:dyDescent="0.3">
      <c r="B180" s="11"/>
      <c r="C180" s="65">
        <v>175</v>
      </c>
      <c r="D180" s="65">
        <f>(Observaciones!D180+Observaciones!E180)/2</f>
        <v>9</v>
      </c>
      <c r="E180" s="143">
        <f t="shared" si="10"/>
        <v>1.1485844230421196</v>
      </c>
      <c r="F180" s="143">
        <f t="shared" si="11"/>
        <v>7.759005371461257E-2</v>
      </c>
      <c r="G180" s="143">
        <f t="shared" si="12"/>
        <v>2.4797509999999998</v>
      </c>
      <c r="H180" s="143">
        <f>0.001013*Constantes!$D$6/(0.622*G180)</f>
        <v>4.493638365913051E-2</v>
      </c>
      <c r="I180" s="143">
        <f t="shared" si="13"/>
        <v>0.32176493751214225</v>
      </c>
      <c r="J180" s="143">
        <f t="shared" si="14"/>
        <v>0.40881442880112911</v>
      </c>
      <c r="K180" s="143">
        <f>(Constantes!$D$12/0.8)*(Constantes!$D$7*J180^2+Constantes!$D$8*J180+Constantes!$D$9)</f>
        <v>14.053615457114885</v>
      </c>
      <c r="L180" s="143">
        <f>(Constantes!$D$12/0.8)*(0.00376*D180^2-0.0516*D180-6.967)</f>
        <v>-4.454275</v>
      </c>
      <c r="M180" s="12"/>
    </row>
    <row r="181" spans="2:13" x14ac:dyDescent="0.3">
      <c r="B181" s="11"/>
      <c r="C181" s="65">
        <v>176</v>
      </c>
      <c r="D181" s="65">
        <f>(Observaciones!D181+Observaciones!E181)/2</f>
        <v>9</v>
      </c>
      <c r="E181" s="143">
        <f t="shared" si="10"/>
        <v>1.1485844230421196</v>
      </c>
      <c r="F181" s="143">
        <f t="shared" si="11"/>
        <v>7.759005371461257E-2</v>
      </c>
      <c r="G181" s="143">
        <f t="shared" si="12"/>
        <v>2.4797509999999998</v>
      </c>
      <c r="H181" s="143">
        <f>0.001013*Constantes!$D$6/(0.622*G181)</f>
        <v>4.493638365913051E-2</v>
      </c>
      <c r="I181" s="143">
        <f t="shared" si="13"/>
        <v>0.32176493751214225</v>
      </c>
      <c r="J181" s="143">
        <f t="shared" si="14"/>
        <v>0.40854180367427873</v>
      </c>
      <c r="K181" s="143">
        <f>(Constantes!$D$12/0.8)*(Constantes!$D$7*J181^2+Constantes!$D$8*J181+Constantes!$D$9)</f>
        <v>14.057332309872731</v>
      </c>
      <c r="L181" s="143">
        <f>(Constantes!$D$12/0.8)*(0.00376*D181^2-0.0516*D181-6.967)</f>
        <v>-4.454275</v>
      </c>
      <c r="M181" s="12"/>
    </row>
    <row r="182" spans="2:13" x14ac:dyDescent="0.3">
      <c r="B182" s="11"/>
      <c r="C182" s="65">
        <v>177</v>
      </c>
      <c r="D182" s="65">
        <f>(Observaciones!D182+Observaciones!E182)/2</f>
        <v>10.7</v>
      </c>
      <c r="E182" s="143">
        <f t="shared" si="10"/>
        <v>1.2873744557569893</v>
      </c>
      <c r="F182" s="143">
        <f t="shared" si="11"/>
        <v>8.5777518855556414E-2</v>
      </c>
      <c r="G182" s="143">
        <f t="shared" si="12"/>
        <v>2.4757373</v>
      </c>
      <c r="H182" s="143">
        <f>0.001013*Constantes!$D$6/(0.622*G182)</f>
        <v>4.5009235153952935E-2</v>
      </c>
      <c r="I182" s="143">
        <f t="shared" si="13"/>
        <v>0.33379183113820976</v>
      </c>
      <c r="J182" s="143">
        <f t="shared" si="14"/>
        <v>0.40814811879394536</v>
      </c>
      <c r="K182" s="143">
        <f>(Constantes!$D$12/0.8)*(Constantes!$D$7*J182^2+Constantes!$D$8*J182+Constantes!$D$9)</f>
        <v>14.062697424290816</v>
      </c>
      <c r="L182" s="143">
        <f>(Constantes!$D$12/0.8)*(0.00376*D182^2-0.0516*D182-6.967)</f>
        <v>-4.4303984999999999</v>
      </c>
      <c r="M182" s="12"/>
    </row>
    <row r="183" spans="2:13" x14ac:dyDescent="0.3">
      <c r="B183" s="11"/>
      <c r="C183" s="65">
        <v>178</v>
      </c>
      <c r="D183" s="65">
        <f>(Observaciones!D183+Observaciones!E183)/2</f>
        <v>9.0500000000000007</v>
      </c>
      <c r="E183" s="143">
        <f t="shared" si="10"/>
        <v>1.152470448883921</v>
      </c>
      <c r="F183" s="143">
        <f t="shared" si="11"/>
        <v>7.7820966290941845E-2</v>
      </c>
      <c r="G183" s="143">
        <f t="shared" si="12"/>
        <v>2.4796329500000001</v>
      </c>
      <c r="H183" s="143">
        <f>0.001013*Constantes!$D$6/(0.622*G183)</f>
        <v>4.4938522983860384E-2</v>
      </c>
      <c r="I183" s="143">
        <f t="shared" si="13"/>
        <v>0.32212519355648117</v>
      </c>
      <c r="J183" s="143">
        <f t="shared" si="14"/>
        <v>0.40763349081745559</v>
      </c>
      <c r="K183" s="143">
        <f>(Constantes!$D$12/0.8)*(Constantes!$D$7*J183^2+Constantes!$D$8*J183+Constantes!$D$9)</f>
        <v>14.069706797874339</v>
      </c>
      <c r="L183" s="143">
        <f>(Constantes!$D$12/0.8)*(0.00376*D183^2-0.0516*D183-6.967)</f>
        <v>-4.4537666250000001</v>
      </c>
      <c r="M183" s="12"/>
    </row>
    <row r="184" spans="2:13" x14ac:dyDescent="0.3">
      <c r="B184" s="11"/>
      <c r="C184" s="65">
        <v>179</v>
      </c>
      <c r="D184" s="65">
        <f>(Observaciones!D184+Observaciones!E184)/2</f>
        <v>10.95</v>
      </c>
      <c r="E184" s="143">
        <f t="shared" si="10"/>
        <v>1.3089806979693788</v>
      </c>
      <c r="F184" s="143">
        <f t="shared" si="11"/>
        <v>8.7041563253404466E-2</v>
      </c>
      <c r="G184" s="143">
        <f t="shared" si="12"/>
        <v>2.4751470499999999</v>
      </c>
      <c r="H184" s="143">
        <f>0.001013*Constantes!$D$6/(0.622*G184)</f>
        <v>4.5019968536864317E-2</v>
      </c>
      <c r="I184" s="143">
        <f t="shared" si="13"/>
        <v>0.33552114198285082</v>
      </c>
      <c r="J184" s="143">
        <f t="shared" si="14"/>
        <v>0.40699807224018525</v>
      </c>
      <c r="K184" s="143">
        <f>(Constantes!$D$12/0.8)*(Constantes!$D$7*J184^2+Constantes!$D$8*J184+Constantes!$D$9)</f>
        <v>14.078355203207654</v>
      </c>
      <c r="L184" s="143">
        <f>(Constantes!$D$12/0.8)*(0.00376*D184^2-0.0516*D184-6.967)</f>
        <v>-4.4257416249999997</v>
      </c>
      <c r="M184" s="12"/>
    </row>
    <row r="185" spans="2:13" x14ac:dyDescent="0.3">
      <c r="B185" s="11"/>
      <c r="C185" s="65">
        <v>180</v>
      </c>
      <c r="D185" s="65">
        <f>(Observaciones!D185+Observaciones!E185)/2</f>
        <v>11.35</v>
      </c>
      <c r="E185" s="143">
        <f t="shared" si="10"/>
        <v>1.3442138857215939</v>
      </c>
      <c r="F185" s="143">
        <f t="shared" si="11"/>
        <v>8.9097066304630032E-2</v>
      </c>
      <c r="G185" s="143">
        <f t="shared" si="12"/>
        <v>2.4742026500000001</v>
      </c>
      <c r="H185" s="143">
        <f>0.001013*Constantes!$D$6/(0.622*G185)</f>
        <v>4.5037152601510852E-2</v>
      </c>
      <c r="I185" s="143">
        <f t="shared" si="13"/>
        <v>0.33826658351104416</v>
      </c>
      <c r="J185" s="143">
        <f t="shared" si="14"/>
        <v>0.40624205135037245</v>
      </c>
      <c r="K185" s="143">
        <f>(Constantes!$D$12/0.8)*(Constantes!$D$7*J185^2+Constantes!$D$8*J185+Constantes!$D$9)</f>
        <v>14.088636193237081</v>
      </c>
      <c r="L185" s="143">
        <f>(Constantes!$D$12/0.8)*(0.00376*D185^2-0.0516*D185-6.967)</f>
        <v>-4.4176796249999999</v>
      </c>
      <c r="M185" s="12"/>
    </row>
    <row r="186" spans="2:13" x14ac:dyDescent="0.3">
      <c r="B186" s="11"/>
      <c r="C186" s="65">
        <v>181</v>
      </c>
      <c r="D186" s="65">
        <f>(Observaciones!D186+Observaciones!E186)/2</f>
        <v>9.75</v>
      </c>
      <c r="E186" s="143">
        <f t="shared" si="10"/>
        <v>1.208102321837458</v>
      </c>
      <c r="F186" s="143">
        <f t="shared" si="11"/>
        <v>8.1115893548976525E-2</v>
      </c>
      <c r="G186" s="143">
        <f t="shared" si="12"/>
        <v>2.4779802499999999</v>
      </c>
      <c r="H186" s="143">
        <f>0.001013*Constantes!$D$6/(0.622*G186)</f>
        <v>4.4968494932561519E-2</v>
      </c>
      <c r="I186" s="143">
        <f t="shared" si="13"/>
        <v>0.3271277184414379</v>
      </c>
      <c r="J186" s="143">
        <f t="shared" si="14"/>
        <v>0.40536565217332293</v>
      </c>
      <c r="K186" s="143">
        <f>(Constantes!$D$12/0.8)*(Constantes!$D$7*J186^2+Constantes!$D$8*J186+Constantes!$D$9)</f>
        <v>14.100542107785055</v>
      </c>
      <c r="L186" s="143">
        <f>(Constantes!$D$12/0.8)*(0.00376*D186^2-0.0516*D186-6.967)</f>
        <v>-4.4454156249999999</v>
      </c>
      <c r="M186" s="12"/>
    </row>
    <row r="187" spans="2:13" x14ac:dyDescent="0.3">
      <c r="B187" s="11"/>
      <c r="C187" s="65">
        <v>182</v>
      </c>
      <c r="D187" s="65">
        <f>(Observaciones!D187+Observaciones!E187)/2</f>
        <v>10.75</v>
      </c>
      <c r="E187" s="143">
        <f t="shared" si="10"/>
        <v>1.2916704499993741</v>
      </c>
      <c r="F187" s="143">
        <f t="shared" si="11"/>
        <v>8.602906751025155E-2</v>
      </c>
      <c r="G187" s="143">
        <f t="shared" si="12"/>
        <v>2.4756192499999998</v>
      </c>
      <c r="H187" s="143">
        <f>0.001013*Constantes!$D$6/(0.622*G187)</f>
        <v>4.5011381421077787E-2</v>
      </c>
      <c r="I187" s="143">
        <f t="shared" si="13"/>
        <v>0.33413851435416753</v>
      </c>
      <c r="J187" s="143">
        <f t="shared" si="14"/>
        <v>0.40436913440502725</v>
      </c>
      <c r="K187" s="143">
        <f>(Constantes!$D$12/0.8)*(Constantes!$D$7*J187^2+Constantes!$D$8*J187+Constantes!$D$9)</f>
        <v>14.114064081288136</v>
      </c>
      <c r="L187" s="143">
        <f>(Constantes!$D$12/0.8)*(0.00376*D187^2-0.0516*D187-6.967)</f>
        <v>-4.4294906249999997</v>
      </c>
      <c r="M187" s="12"/>
    </row>
    <row r="188" spans="2:13" x14ac:dyDescent="0.3">
      <c r="B188" s="11"/>
      <c r="C188" s="65">
        <v>183</v>
      </c>
      <c r="D188" s="65">
        <f>(Observaciones!D188+Observaciones!E188)/2</f>
        <v>10.9</v>
      </c>
      <c r="E188" s="143">
        <f t="shared" si="10"/>
        <v>1.3046341322396258</v>
      </c>
      <c r="F188" s="143">
        <f t="shared" si="11"/>
        <v>8.6787491598136493E-2</v>
      </c>
      <c r="G188" s="143">
        <f t="shared" si="12"/>
        <v>2.4752651000000001</v>
      </c>
      <c r="H188" s="143">
        <f>0.001013*Constantes!$D$6/(0.622*G188)</f>
        <v>4.5017821450766028E-2</v>
      </c>
      <c r="I188" s="143">
        <f t="shared" si="13"/>
        <v>0.33517610193237696</v>
      </c>
      <c r="J188" s="143">
        <f t="shared" si="14"/>
        <v>0.40325279333520658</v>
      </c>
      <c r="K188" s="143">
        <f>(Constantes!$D$12/0.8)*(Constantes!$D$7*J188^2+Constantes!$D$8*J188+Constantes!$D$9)</f>
        <v>14.129192051750161</v>
      </c>
      <c r="L188" s="143">
        <f>(Constantes!$D$12/0.8)*(0.00376*D188^2-0.0516*D188-6.967)</f>
        <v>-4.4266964999999994</v>
      </c>
      <c r="M188" s="12"/>
    </row>
    <row r="189" spans="2:13" x14ac:dyDescent="0.3">
      <c r="B189" s="11"/>
      <c r="C189" s="65">
        <v>184</v>
      </c>
      <c r="D189" s="65">
        <f>(Observaciones!D189+Observaciones!E189)/2</f>
        <v>10</v>
      </c>
      <c r="E189" s="143">
        <f t="shared" si="10"/>
        <v>1.2285355953233976</v>
      </c>
      <c r="F189" s="143">
        <f t="shared" si="11"/>
        <v>8.2321156964857062E-2</v>
      </c>
      <c r="G189" s="143">
        <f t="shared" si="12"/>
        <v>2.4773899999999998</v>
      </c>
      <c r="H189" s="143">
        <f>0.001013*Constantes!$D$6/(0.622*G189)</f>
        <v>4.4979208891257547E-2</v>
      </c>
      <c r="I189" s="143">
        <f t="shared" si="13"/>
        <v>0.32889553570326324</v>
      </c>
      <c r="J189" s="143">
        <f t="shared" si="14"/>
        <v>0.40201695975981272</v>
      </c>
      <c r="K189" s="143">
        <f>(Constantes!$D$12/0.8)*(Constantes!$D$7*J189^2+Constantes!$D$8*J189+Constantes!$D$9)</f>
        <v>14.145914770900381</v>
      </c>
      <c r="L189" s="143">
        <f>(Constantes!$D$12/0.8)*(0.00376*D189^2-0.0516*D189-6.967)</f>
        <v>-4.4418749999999996</v>
      </c>
      <c r="M189" s="12"/>
    </row>
    <row r="190" spans="2:13" x14ac:dyDescent="0.3">
      <c r="B190" s="11"/>
      <c r="C190" s="65">
        <v>185</v>
      </c>
      <c r="D190" s="65">
        <f>(Observaciones!D190+Observaciones!E190)/2</f>
        <v>11.65</v>
      </c>
      <c r="E190" s="143">
        <f t="shared" si="10"/>
        <v>1.3711829440577765</v>
      </c>
      <c r="F190" s="143">
        <f t="shared" si="11"/>
        <v>9.0665715946703279E-2</v>
      </c>
      <c r="G190" s="143">
        <f t="shared" si="12"/>
        <v>2.4734943499999997</v>
      </c>
      <c r="H190" s="143">
        <f>0.001013*Constantes!$D$6/(0.622*G190)</f>
        <v>4.5050049261326407E-2</v>
      </c>
      <c r="I190" s="143">
        <f t="shared" si="13"/>
        <v>0.34030820325039612</v>
      </c>
      <c r="J190" s="143">
        <f t="shared" si="14"/>
        <v>0.40066199988300538</v>
      </c>
      <c r="K190" s="143">
        <f>(Constantes!$D$12/0.8)*(Constantes!$D$7*J190^2+Constantes!$D$8*J190+Constantes!$D$9)</f>
        <v>14.164219815545065</v>
      </c>
      <c r="L190" s="143">
        <f>(Constantes!$D$12/0.8)*(0.00376*D190^2-0.0516*D190-6.967)</f>
        <v>-4.4111396249999997</v>
      </c>
      <c r="M190" s="12"/>
    </row>
    <row r="191" spans="2:13" x14ac:dyDescent="0.3">
      <c r="B191" s="11"/>
      <c r="C191" s="65">
        <v>186</v>
      </c>
      <c r="D191" s="65">
        <f>(Observaciones!D191+Observaciones!E191)/2</f>
        <v>11.45</v>
      </c>
      <c r="E191" s="143">
        <f t="shared" si="10"/>
        <v>1.3531513167724236</v>
      </c>
      <c r="F191" s="143">
        <f t="shared" si="11"/>
        <v>8.9617358691077773E-2</v>
      </c>
      <c r="G191" s="143">
        <f t="shared" si="12"/>
        <v>2.4739665500000001</v>
      </c>
      <c r="H191" s="143">
        <f>0.001013*Constantes!$D$6/(0.622*G191)</f>
        <v>4.504145066759796E-2</v>
      </c>
      <c r="I191" s="143">
        <f t="shared" si="13"/>
        <v>0.33894879271912193</v>
      </c>
      <c r="J191" s="143">
        <f t="shared" si="14"/>
        <v>0.39918831520863862</v>
      </c>
      <c r="K191" s="143">
        <f>(Constantes!$D$12/0.8)*(Constantes!$D$7*J191^2+Constantes!$D$8*J191+Constantes!$D$9)</f>
        <v>14.184093600099683</v>
      </c>
      <c r="L191" s="143">
        <f>(Constantes!$D$12/0.8)*(0.00376*D191^2-0.0516*D191-6.967)</f>
        <v>-4.4155466249999993</v>
      </c>
      <c r="M191" s="12"/>
    </row>
    <row r="192" spans="2:13" x14ac:dyDescent="0.3">
      <c r="B192" s="11"/>
      <c r="C192" s="65">
        <v>187</v>
      </c>
      <c r="D192" s="65">
        <f>(Observaciones!D192+Observaciones!E192)/2</f>
        <v>11.7</v>
      </c>
      <c r="E192" s="143">
        <f t="shared" si="10"/>
        <v>1.3757236996547897</v>
      </c>
      <c r="F192" s="143">
        <f t="shared" si="11"/>
        <v>9.0929432125051668E-2</v>
      </c>
      <c r="G192" s="143">
        <f t="shared" si="12"/>
        <v>2.4733763</v>
      </c>
      <c r="H192" s="143">
        <f>0.001013*Constantes!$D$6/(0.622*G192)</f>
        <v>4.5052199422753639E-2</v>
      </c>
      <c r="I192" s="143">
        <f t="shared" si="13"/>
        <v>0.3406470099449177</v>
      </c>
      <c r="J192" s="143">
        <f t="shared" si="14"/>
        <v>0.39759634242128605</v>
      </c>
      <c r="K192" s="143">
        <f>(Constantes!$D$12/0.8)*(Constantes!$D$7*J192^2+Constantes!$D$8*J192+Constantes!$D$9)</f>
        <v>14.205521390287499</v>
      </c>
      <c r="L192" s="143">
        <f>(Constantes!$D$12/0.8)*(0.00376*D192^2-0.0516*D192-6.967)</f>
        <v>-4.4100085</v>
      </c>
      <c r="M192" s="12"/>
    </row>
    <row r="193" spans="2:13" x14ac:dyDescent="0.3">
      <c r="B193" s="11"/>
      <c r="C193" s="65">
        <v>188</v>
      </c>
      <c r="D193" s="65">
        <f>(Observaciones!D193+Observaciones!E193)/2</f>
        <v>9.75</v>
      </c>
      <c r="E193" s="143">
        <f t="shared" si="10"/>
        <v>1.208102321837458</v>
      </c>
      <c r="F193" s="143">
        <f t="shared" si="11"/>
        <v>8.1115893548976525E-2</v>
      </c>
      <c r="G193" s="143">
        <f t="shared" si="12"/>
        <v>2.4779802499999999</v>
      </c>
      <c r="H193" s="143">
        <f>0.001013*Constantes!$D$6/(0.622*G193)</f>
        <v>4.4968494932561519E-2</v>
      </c>
      <c r="I193" s="143">
        <f t="shared" si="13"/>
        <v>0.3271277184414379</v>
      </c>
      <c r="J193" s="143">
        <f t="shared" si="14"/>
        <v>0.39588655325684224</v>
      </c>
      <c r="K193" s="143">
        <f>(Constantes!$D$12/0.8)*(Constantes!$D$7*J193^2+Constantes!$D$8*J193+Constantes!$D$9)</f>
        <v>14.228487317989027</v>
      </c>
      <c r="L193" s="143">
        <f>(Constantes!$D$12/0.8)*(0.00376*D193^2-0.0516*D193-6.967)</f>
        <v>-4.4454156249999999</v>
      </c>
      <c r="M193" s="12"/>
    </row>
    <row r="194" spans="2:13" x14ac:dyDescent="0.3">
      <c r="B194" s="11"/>
      <c r="C194" s="65">
        <v>189</v>
      </c>
      <c r="D194" s="65">
        <f>(Observaciones!D194+Observaciones!E194)/2</f>
        <v>8.3000000000000007</v>
      </c>
      <c r="E194" s="143">
        <f t="shared" si="10"/>
        <v>1.0953778240340981</v>
      </c>
      <c r="F194" s="143">
        <f t="shared" si="11"/>
        <v>7.4418202097829511E-2</v>
      </c>
      <c r="G194" s="143">
        <f t="shared" si="12"/>
        <v>2.4814037</v>
      </c>
      <c r="H194" s="143">
        <f>0.001013*Constantes!$D$6/(0.622*G194)</f>
        <v>4.4906454485867227E-2</v>
      </c>
      <c r="I194" s="143">
        <f t="shared" si="13"/>
        <v>0.31668106733869283</v>
      </c>
      <c r="J194" s="143">
        <f t="shared" si="14"/>
        <v>0.39405945436273682</v>
      </c>
      <c r="K194" s="143">
        <f>(Constantes!$D$12/0.8)*(Constantes!$D$7*J194^2+Constantes!$D$8*J194+Constantes!$D$9)</f>
        <v>14.252974397225529</v>
      </c>
      <c r="L194" s="143">
        <f>(Constantes!$D$12/0.8)*(0.00376*D194^2-0.0516*D194-6.967)</f>
        <v>-4.4601585000000004</v>
      </c>
      <c r="M194" s="12"/>
    </row>
    <row r="195" spans="2:13" x14ac:dyDescent="0.3">
      <c r="B195" s="11"/>
      <c r="C195" s="65">
        <v>190</v>
      </c>
      <c r="D195" s="65">
        <f>(Observaciones!D195+Observaciones!E195)/2</f>
        <v>7.2</v>
      </c>
      <c r="E195" s="143">
        <f t="shared" si="10"/>
        <v>1.0161453093242518</v>
      </c>
      <c r="F195" s="143">
        <f t="shared" si="11"/>
        <v>6.9657846489614608E-2</v>
      </c>
      <c r="G195" s="143">
        <f t="shared" si="12"/>
        <v>2.4840008</v>
      </c>
      <c r="H195" s="143">
        <f>0.001013*Constantes!$D$6/(0.622*G195)</f>
        <v>4.4859503392717312E-2</v>
      </c>
      <c r="I195" s="143">
        <f t="shared" si="13"/>
        <v>0.30854432891657324</v>
      </c>
      <c r="J195" s="143">
        <f t="shared" si="14"/>
        <v>0.3921155871478042</v>
      </c>
      <c r="K195" s="143">
        <f>(Constantes!$D$12/0.8)*(Constantes!$D$7*J195^2+Constantes!$D$8*J195+Constantes!$D$9)</f>
        <v>14.278964541258452</v>
      </c>
      <c r="L195" s="143">
        <f>(Constantes!$D$12/0.8)*(0.00376*D195^2-0.0516*D195-6.967)</f>
        <v>-4.4647509999999997</v>
      </c>
      <c r="M195" s="12"/>
    </row>
    <row r="196" spans="2:13" x14ac:dyDescent="0.3">
      <c r="B196" s="11"/>
      <c r="C196" s="65">
        <v>191</v>
      </c>
      <c r="D196" s="65">
        <f>(Observaciones!D196+Observaciones!E196)/2</f>
        <v>9.5500000000000007</v>
      </c>
      <c r="E196" s="143">
        <f t="shared" si="10"/>
        <v>1.1919715122427115</v>
      </c>
      <c r="F196" s="143">
        <f t="shared" si="11"/>
        <v>8.0162557967816087E-2</v>
      </c>
      <c r="G196" s="143">
        <f t="shared" si="12"/>
        <v>2.4784524499999998</v>
      </c>
      <c r="H196" s="143">
        <f>0.001013*Constantes!$D$6/(0.622*G196)</f>
        <v>4.4959927439847613E-2</v>
      </c>
      <c r="I196" s="143">
        <f t="shared" si="13"/>
        <v>0.32570629948063018</v>
      </c>
      <c r="J196" s="143">
        <f t="shared" si="14"/>
        <v>0.39005552762185225</v>
      </c>
      <c r="K196" s="143">
        <f>(Constantes!$D$12/0.8)*(Constantes!$D$7*J196^2+Constantes!$D$8*J196+Constantes!$D$9)</f>
        <v>14.306438580785441</v>
      </c>
      <c r="L196" s="143">
        <f>(Constantes!$D$12/0.8)*(0.00376*D196^2-0.0516*D196-6.967)</f>
        <v>-4.4480366249999994</v>
      </c>
      <c r="M196" s="12"/>
    </row>
    <row r="197" spans="2:13" x14ac:dyDescent="0.3">
      <c r="B197" s="11"/>
      <c r="C197" s="65">
        <v>192</v>
      </c>
      <c r="D197" s="65">
        <f>(Observaciones!D197+Observaciones!E197)/2</f>
        <v>10.950000000000001</v>
      </c>
      <c r="E197" s="143">
        <f t="shared" si="10"/>
        <v>1.3089806979693788</v>
      </c>
      <c r="F197" s="143">
        <f t="shared" si="11"/>
        <v>8.7041563253404466E-2</v>
      </c>
      <c r="G197" s="143">
        <f t="shared" si="12"/>
        <v>2.4751470499999999</v>
      </c>
      <c r="H197" s="143">
        <f>0.001013*Constantes!$D$6/(0.622*G197)</f>
        <v>4.5019968536864317E-2</v>
      </c>
      <c r="I197" s="143">
        <f t="shared" si="13"/>
        <v>0.33552114198285082</v>
      </c>
      <c r="J197" s="143">
        <f t="shared" si="14"/>
        <v>0.38787988622497815</v>
      </c>
      <c r="K197" s="143">
        <f>(Constantes!$D$12/0.8)*(Constantes!$D$7*J197^2+Constantes!$D$8*J197+Constantes!$D$9)</f>
        <v>14.335376283212305</v>
      </c>
      <c r="L197" s="143">
        <f>(Constantes!$D$12/0.8)*(0.00376*D197^2-0.0516*D197-6.967)</f>
        <v>-4.4257416249999997</v>
      </c>
      <c r="M197" s="12"/>
    </row>
    <row r="198" spans="2:13" x14ac:dyDescent="0.3">
      <c r="B198" s="11"/>
      <c r="C198" s="65">
        <v>193</v>
      </c>
      <c r="D198" s="65">
        <f>(Observaciones!D198+Observaciones!E198)/2</f>
        <v>10.8</v>
      </c>
      <c r="E198" s="143">
        <f t="shared" si="10"/>
        <v>1.2959790398301012</v>
      </c>
      <c r="F198" s="143">
        <f t="shared" si="11"/>
        <v>8.6281245002912968E-2</v>
      </c>
      <c r="G198" s="143">
        <f t="shared" si="12"/>
        <v>2.4755012000000001</v>
      </c>
      <c r="H198" s="143">
        <f>0.001013*Constantes!$D$6/(0.622*G198)</f>
        <v>4.5013527892902062E-2</v>
      </c>
      <c r="I198" s="143">
        <f t="shared" si="13"/>
        <v>0.33448478758535966</v>
      </c>
      <c r="J198" s="143">
        <f t="shared" si="14"/>
        <v>0.38558930764668203</v>
      </c>
      <c r="K198" s="143">
        <f>(Constantes!$D$12/0.8)*(Constantes!$D$7*J198^2+Constantes!$D$8*J198+Constantes!$D$9)</f>
        <v>14.365756372979126</v>
      </c>
      <c r="L198" s="143">
        <f>(Constantes!$D$12/0.8)*(0.00376*D198^2-0.0516*D198-6.967)</f>
        <v>-4.4285709999999998</v>
      </c>
      <c r="M198" s="12"/>
    </row>
    <row r="199" spans="2:13" x14ac:dyDescent="0.3">
      <c r="B199" s="11"/>
      <c r="C199" s="65">
        <v>194</v>
      </c>
      <c r="D199" s="65">
        <f>(Observaciones!D199+Observaciones!E199)/2</f>
        <v>9</v>
      </c>
      <c r="E199" s="143">
        <f t="shared" ref="E199:E262" si="15">EXP((16.78*D199-116.9)/(D199+237.3))</f>
        <v>1.1485844230421196</v>
      </c>
      <c r="F199" s="143">
        <f t="shared" ref="F199:F262" si="16">4098*E199/((D199+237.3)^2)</f>
        <v>7.759005371461257E-2</v>
      </c>
      <c r="G199" s="143">
        <f t="shared" ref="G199:G262" si="17">2.501-0.002361*D199</f>
        <v>2.4797509999999998</v>
      </c>
      <c r="H199" s="143">
        <f>0.001013*Constantes!$D$6/(0.622*G199)</f>
        <v>4.493638365913051E-2</v>
      </c>
      <c r="I199" s="143">
        <f t="shared" ref="I199:I262" si="18">IF(D199&gt;0,1.26*F199/(G199*(F199+H199)),0)</f>
        <v>0.32176493751214225</v>
      </c>
      <c r="J199" s="143">
        <f t="shared" ref="J199:J262" si="19">0.409*SIN(2*PI()*(C199-82)/365)</f>
        <v>0.38318447063483146</v>
      </c>
      <c r="K199" s="143">
        <f>(Constantes!$D$12/0.8)*(Constantes!$D$7*J199^2+Constantes!$D$8*J199+Constantes!$D$9)</f>
        <v>14.397556552917518</v>
      </c>
      <c r="L199" s="143">
        <f>(Constantes!$D$12/0.8)*(0.00376*D199^2-0.0516*D199-6.967)</f>
        <v>-4.454275</v>
      </c>
      <c r="M199" s="12"/>
    </row>
    <row r="200" spans="2:13" x14ac:dyDescent="0.3">
      <c r="B200" s="11"/>
      <c r="C200" s="65">
        <v>195</v>
      </c>
      <c r="D200" s="65">
        <f>(Observaciones!D200+Observaciones!E200)/2</f>
        <v>8.15</v>
      </c>
      <c r="E200" s="143">
        <f t="shared" si="15"/>
        <v>1.0842628845563618</v>
      </c>
      <c r="F200" s="143">
        <f t="shared" si="16"/>
        <v>7.3753132863077983E-2</v>
      </c>
      <c r="G200" s="143">
        <f t="shared" si="17"/>
        <v>2.4817578499999997</v>
      </c>
      <c r="H200" s="143">
        <f>0.001013*Constantes!$D$6/(0.622*G200)</f>
        <v>4.4900046277727111E-2</v>
      </c>
      <c r="I200" s="143">
        <f t="shared" si="18"/>
        <v>0.3155820076579775</v>
      </c>
      <c r="J200" s="143">
        <f t="shared" si="19"/>
        <v>0.38066608779453359</v>
      </c>
      <c r="K200" s="143">
        <f>(Constantes!$D$12/0.8)*(Constantes!$D$7*J200^2+Constantes!$D$8*J200+Constantes!$D$9)</f>
        <v>14.430753526614858</v>
      </c>
      <c r="L200" s="143">
        <f>(Constantes!$D$12/0.8)*(0.00376*D200^2-0.0516*D200-6.967)</f>
        <v>-4.4611196249999994</v>
      </c>
      <c r="M200" s="12"/>
    </row>
    <row r="201" spans="2:13" x14ac:dyDescent="0.3">
      <c r="B201" s="11"/>
      <c r="C201" s="65">
        <v>196</v>
      </c>
      <c r="D201" s="65">
        <f>(Observaciones!D201+Observaciones!E201)/2</f>
        <v>9.6999999999999993</v>
      </c>
      <c r="E201" s="143">
        <f t="shared" si="15"/>
        <v>1.2040517259211223</v>
      </c>
      <c r="F201" s="143">
        <f t="shared" si="16"/>
        <v>8.0876657096899784E-2</v>
      </c>
      <c r="G201" s="143">
        <f t="shared" si="17"/>
        <v>2.4780983000000001</v>
      </c>
      <c r="H201" s="143">
        <f>0.001013*Constantes!$D$6/(0.622*G201)</f>
        <v>4.4966352753283652E-2</v>
      </c>
      <c r="I201" s="143">
        <f t="shared" si="18"/>
        <v>0.32677295878905227</v>
      </c>
      <c r="J201" s="143">
        <f t="shared" si="19"/>
        <v>0.37803490537697515</v>
      </c>
      <c r="K201" s="143">
        <f>(Constantes!$D$12/0.8)*(Constantes!$D$7*J201^2+Constantes!$D$8*J201+Constantes!$D$9)</f>
        <v>14.465323021760135</v>
      </c>
      <c r="L201" s="143">
        <f>(Constantes!$D$12/0.8)*(0.00376*D201^2-0.0516*D201-6.967)</f>
        <v>-4.4460885000000001</v>
      </c>
      <c r="M201" s="12"/>
    </row>
    <row r="202" spans="2:13" x14ac:dyDescent="0.3">
      <c r="B202" s="11"/>
      <c r="C202" s="65">
        <v>197</v>
      </c>
      <c r="D202" s="65">
        <f>(Observaciones!D202+Observaciones!E202)/2</f>
        <v>9</v>
      </c>
      <c r="E202" s="143">
        <f t="shared" si="15"/>
        <v>1.1485844230421196</v>
      </c>
      <c r="F202" s="143">
        <f t="shared" si="16"/>
        <v>7.759005371461257E-2</v>
      </c>
      <c r="G202" s="143">
        <f t="shared" si="17"/>
        <v>2.4797509999999998</v>
      </c>
      <c r="H202" s="143">
        <f>0.001013*Constantes!$D$6/(0.622*G202)</f>
        <v>4.493638365913051E-2</v>
      </c>
      <c r="I202" s="143">
        <f t="shared" si="18"/>
        <v>0.32176493751214225</v>
      </c>
      <c r="J202" s="143">
        <f t="shared" si="19"/>
        <v>0.37529170305829201</v>
      </c>
      <c r="K202" s="143">
        <f>(Constantes!$D$12/0.8)*(Constantes!$D$7*J202^2+Constantes!$D$8*J202+Constantes!$D$9)</f>
        <v>14.50123981444513</v>
      </c>
      <c r="L202" s="143">
        <f>(Constantes!$D$12/0.8)*(0.00376*D202^2-0.0516*D202-6.967)</f>
        <v>-4.454275</v>
      </c>
      <c r="M202" s="12"/>
    </row>
    <row r="203" spans="2:13" x14ac:dyDescent="0.3">
      <c r="B203" s="11"/>
      <c r="C203" s="65">
        <v>198</v>
      </c>
      <c r="D203" s="65">
        <f>(Observaciones!D203+Observaciones!E203)/2</f>
        <v>8.5500000000000007</v>
      </c>
      <c r="E203" s="143">
        <f t="shared" si="15"/>
        <v>1.1141256884066946</v>
      </c>
      <c r="F203" s="143">
        <f t="shared" si="16"/>
        <v>7.553804083049119E-2</v>
      </c>
      <c r="G203" s="143">
        <f t="shared" si="17"/>
        <v>2.4808134499999999</v>
      </c>
      <c r="H203" s="143">
        <f>0.001013*Constantes!$D$6/(0.622*G203)</f>
        <v>4.4917138898578825E-2</v>
      </c>
      <c r="I203" s="143">
        <f t="shared" si="18"/>
        <v>0.31850530773396696</v>
      </c>
      <c r="J203" s="143">
        <f t="shared" si="19"/>
        <v>0.37243729370853446</v>
      </c>
      <c r="K203" s="143">
        <f>(Constantes!$D$12/0.8)*(Constantes!$D$7*J203^2+Constantes!$D$8*J203+Constantes!$D$9)</f>
        <v>14.53847775439332</v>
      </c>
      <c r="L203" s="143">
        <f>(Constantes!$D$12/0.8)*(0.00376*D203^2-0.0516*D203-6.967)</f>
        <v>-4.458321625</v>
      </c>
      <c r="M203" s="12"/>
    </row>
    <row r="204" spans="2:13" x14ac:dyDescent="0.3">
      <c r="B204" s="11"/>
      <c r="C204" s="65">
        <v>199</v>
      </c>
      <c r="D204" s="65">
        <f>(Observaciones!D204+Observaciones!E204)/2</f>
        <v>9.25</v>
      </c>
      <c r="E204" s="143">
        <f t="shared" si="15"/>
        <v>1.1681304715350127</v>
      </c>
      <c r="F204" s="143">
        <f t="shared" si="16"/>
        <v>7.8750495180281335E-2</v>
      </c>
      <c r="G204" s="143">
        <f t="shared" si="17"/>
        <v>2.4791607499999997</v>
      </c>
      <c r="H204" s="143">
        <f>0.001013*Constantes!$D$6/(0.622*G204)</f>
        <v>4.4947082320141017E-2</v>
      </c>
      <c r="I204" s="143">
        <f t="shared" si="18"/>
        <v>0.32356233167857845</v>
      </c>
      <c r="J204" s="143">
        <f t="shared" si="19"/>
        <v>0.36947252315079593</v>
      </c>
      <c r="K204" s="143">
        <f>(Constantes!$D$12/0.8)*(Constantes!$D$7*J204^2+Constantes!$D$8*J204+Constantes!$D$9)</f>
        <v>14.577009791088059</v>
      </c>
      <c r="L204" s="143">
        <f>(Constantes!$D$12/0.8)*(0.00376*D204^2-0.0516*D204-6.967)</f>
        <v>-4.4516156249999996</v>
      </c>
      <c r="M204" s="12"/>
    </row>
    <row r="205" spans="2:13" x14ac:dyDescent="0.3">
      <c r="B205" s="11"/>
      <c r="C205" s="65">
        <v>200</v>
      </c>
      <c r="D205" s="65">
        <f>(Observaciones!D205+Observaciones!E205)/2</f>
        <v>9.15</v>
      </c>
      <c r="E205" s="143">
        <f t="shared" si="15"/>
        <v>1.1602772175252039</v>
      </c>
      <c r="F205" s="143">
        <f t="shared" si="16"/>
        <v>7.8284552595211263E-2</v>
      </c>
      <c r="G205" s="143">
        <f t="shared" si="17"/>
        <v>2.4793968500000001</v>
      </c>
      <c r="H205" s="143">
        <f>0.001013*Constantes!$D$6/(0.622*G205)</f>
        <v>4.4942802244470274E-2</v>
      </c>
      <c r="I205" s="143">
        <f t="shared" si="18"/>
        <v>0.3228445413311169</v>
      </c>
      <c r="J205" s="143">
        <f t="shared" si="19"/>
        <v>0.36639826991057772</v>
      </c>
      <c r="K205" s="143">
        <f>(Constantes!$D$12/0.8)*(Constantes!$D$7*J205^2+Constantes!$D$8*J205+Constantes!$D$9)</f>
        <v>14.616808000770529</v>
      </c>
      <c r="L205" s="143">
        <f>(Constantes!$D$12/0.8)*(0.00376*D205^2-0.0516*D205-6.967)</f>
        <v>-4.4527146249999996</v>
      </c>
      <c r="M205" s="12"/>
    </row>
    <row r="206" spans="2:13" x14ac:dyDescent="0.3">
      <c r="B206" s="11"/>
      <c r="C206" s="65">
        <v>201</v>
      </c>
      <c r="D206" s="65">
        <f>(Observaciones!D206+Observaciones!E206)/2</f>
        <v>8.1</v>
      </c>
      <c r="E206" s="143">
        <f t="shared" si="15"/>
        <v>1.0805800307855125</v>
      </c>
      <c r="F206" s="143">
        <f t="shared" si="16"/>
        <v>7.3532575031085901E-2</v>
      </c>
      <c r="G206" s="143">
        <f t="shared" si="17"/>
        <v>2.4818758999999999</v>
      </c>
      <c r="H206" s="143">
        <f>0.001013*Constantes!$D$6/(0.622*G206)</f>
        <v>4.4897910614754163E-2</v>
      </c>
      <c r="I206" s="143">
        <f t="shared" si="18"/>
        <v>0.31521490702492766</v>
      </c>
      <c r="J206" s="143">
        <f t="shared" si="19"/>
        <v>0.36321544495546271</v>
      </c>
      <c r="K206" s="143">
        <f>(Constantes!$D$12/0.8)*(Constantes!$D$7*J206^2+Constantes!$D$8*J206+Constantes!$D$9)</f>
        <v>14.657843614276867</v>
      </c>
      <c r="L206" s="143">
        <f>(Constantes!$D$12/0.8)*(0.00376*D206^2-0.0516*D206-6.967)</f>
        <v>-4.4614165000000003</v>
      </c>
      <c r="M206" s="12"/>
    </row>
    <row r="207" spans="2:13" x14ac:dyDescent="0.3">
      <c r="B207" s="11"/>
      <c r="C207" s="65">
        <v>202</v>
      </c>
      <c r="D207" s="65">
        <f>(Observaciones!D207+Observaciones!E207)/2</f>
        <v>6.95</v>
      </c>
      <c r="E207" s="143">
        <f t="shared" si="15"/>
        <v>0.99885837988260118</v>
      </c>
      <c r="F207" s="143">
        <f t="shared" si="16"/>
        <v>6.8613050260539377E-2</v>
      </c>
      <c r="G207" s="143">
        <f t="shared" si="17"/>
        <v>2.4845910499999997</v>
      </c>
      <c r="H207" s="143">
        <f>0.001013*Constantes!$D$6/(0.622*G207)</f>
        <v>4.4848846378607275E-2</v>
      </c>
      <c r="I207" s="143">
        <f t="shared" si="18"/>
        <v>0.30667072251816546</v>
      </c>
      <c r="J207" s="143">
        <f t="shared" si="19"/>
        <v>0.35992499142517609</v>
      </c>
      <c r="K207" s="143">
        <f>(Constantes!$D$12/0.8)*(Constantes!$D$7*J207^2+Constantes!$D$8*J207+Constantes!$D$9)</f>
        <v>14.700087045683157</v>
      </c>
      <c r="L207" s="143">
        <f>(Constantes!$D$12/0.8)*(0.00376*D207^2-0.0516*D207-6.967)</f>
        <v>-4.4650016249999993</v>
      </c>
      <c r="M207" s="12"/>
    </row>
    <row r="208" spans="2:13" x14ac:dyDescent="0.3">
      <c r="B208" s="11"/>
      <c r="C208" s="65">
        <v>203</v>
      </c>
      <c r="D208" s="65">
        <f>(Observaciones!D208+Observaciones!E208)/2</f>
        <v>9.6</v>
      </c>
      <c r="E208" s="143">
        <f t="shared" si="15"/>
        <v>1.1959863511942588</v>
      </c>
      <c r="F208" s="143">
        <f t="shared" si="16"/>
        <v>8.0399990537899965E-2</v>
      </c>
      <c r="G208" s="143">
        <f t="shared" si="17"/>
        <v>2.4783344</v>
      </c>
      <c r="H208" s="143">
        <f>0.001013*Constantes!$D$6/(0.622*G208)</f>
        <v>4.4962069006955853E-2</v>
      </c>
      <c r="I208" s="143">
        <f t="shared" si="18"/>
        <v>0.32606224862655375</v>
      </c>
      <c r="J208" s="143">
        <f t="shared" si="19"/>
        <v>0.35652788435211263</v>
      </c>
      <c r="K208" s="143">
        <f>(Constantes!$D$12/0.8)*(Constantes!$D$7*J208^2+Constantes!$D$8*J208+Constantes!$D$9)</f>
        <v>14.743507921725856</v>
      </c>
      <c r="L208" s="143">
        <f>(Constantes!$D$12/0.8)*(0.00376*D208^2-0.0516*D208-6.967)</f>
        <v>-4.4473989999999999</v>
      </c>
      <c r="M208" s="12"/>
    </row>
    <row r="209" spans="2:13" x14ac:dyDescent="0.3">
      <c r="B209" s="11"/>
      <c r="C209" s="65">
        <v>204</v>
      </c>
      <c r="D209" s="65">
        <f>(Observaciones!D209+Observaciones!E209)/2</f>
        <v>9</v>
      </c>
      <c r="E209" s="143">
        <f t="shared" si="15"/>
        <v>1.1485844230421196</v>
      </c>
      <c r="F209" s="143">
        <f t="shared" si="16"/>
        <v>7.759005371461257E-2</v>
      </c>
      <c r="G209" s="143">
        <f t="shared" si="17"/>
        <v>2.4797509999999998</v>
      </c>
      <c r="H209" s="143">
        <f>0.001013*Constantes!$D$6/(0.622*G209)</f>
        <v>4.493638365913051E-2</v>
      </c>
      <c r="I209" s="143">
        <f t="shared" si="18"/>
        <v>0.32176493751214225</v>
      </c>
      <c r="J209" s="143">
        <f t="shared" si="19"/>
        <v>0.35302513037241373</v>
      </c>
      <c r="K209" s="143">
        <f>(Constantes!$D$12/0.8)*(Constantes!$D$7*J209^2+Constantes!$D$8*J209+Constantes!$D$9)</f>
        <v>14.788075111964519</v>
      </c>
      <c r="L209" s="143">
        <f>(Constantes!$D$12/0.8)*(0.00376*D209^2-0.0516*D209-6.967)</f>
        <v>-4.454275</v>
      </c>
      <c r="M209" s="12"/>
    </row>
    <row r="210" spans="2:13" x14ac:dyDescent="0.3">
      <c r="B210" s="11"/>
      <c r="C210" s="65">
        <v>205</v>
      </c>
      <c r="D210" s="65">
        <f>(Observaciones!D210+Observaciones!E210)/2</f>
        <v>9.8500000000000014</v>
      </c>
      <c r="E210" s="143">
        <f t="shared" si="15"/>
        <v>1.2162394815909716</v>
      </c>
      <c r="F210" s="143">
        <f t="shared" si="16"/>
        <v>8.1596178970055125E-2</v>
      </c>
      <c r="G210" s="143">
        <f t="shared" si="17"/>
        <v>2.4777441499999999</v>
      </c>
      <c r="H210" s="143">
        <f>0.001013*Constantes!$D$6/(0.622*G210)</f>
        <v>4.4972779903491057E-2</v>
      </c>
      <c r="I210" s="143">
        <f t="shared" si="18"/>
        <v>0.32783604352575479</v>
      </c>
      <c r="J210" s="143">
        <f t="shared" si="19"/>
        <v>0.34941776742767922</v>
      </c>
      <c r="K210" s="143">
        <f>(Constantes!$D$12/0.8)*(Constantes!$D$7*J210^2+Constantes!$D$8*J210+Constantes!$D$9)</f>
        <v>14.833756759652744</v>
      </c>
      <c r="L210" s="143">
        <f>(Constantes!$D$12/0.8)*(0.00376*D210^2-0.0516*D210-6.967)</f>
        <v>-4.4440346249999996</v>
      </c>
      <c r="M210" s="12"/>
    </row>
    <row r="211" spans="2:13" x14ac:dyDescent="0.3">
      <c r="B211" s="11"/>
      <c r="C211" s="65">
        <v>206</v>
      </c>
      <c r="D211" s="65">
        <f>(Observaciones!D211+Observaciones!E211)/2</f>
        <v>9.85</v>
      </c>
      <c r="E211" s="143">
        <f t="shared" si="15"/>
        <v>1.2162394815909714</v>
      </c>
      <c r="F211" s="143">
        <f t="shared" si="16"/>
        <v>8.1596178970055111E-2</v>
      </c>
      <c r="G211" s="143">
        <f t="shared" si="17"/>
        <v>2.4777441499999999</v>
      </c>
      <c r="H211" s="143">
        <f>0.001013*Constantes!$D$6/(0.622*G211)</f>
        <v>4.4972779903491057E-2</v>
      </c>
      <c r="I211" s="143">
        <f t="shared" si="18"/>
        <v>0.32783604352575479</v>
      </c>
      <c r="J211" s="143">
        <f t="shared" si="19"/>
        <v>0.3457068644574029</v>
      </c>
      <c r="K211" s="143">
        <f>(Constantes!$D$12/0.8)*(Constantes!$D$7*J211^2+Constantes!$D$8*J211+Constantes!$D$9)</f>
        <v>14.880520313282606</v>
      </c>
      <c r="L211" s="143">
        <f>(Constantes!$D$12/0.8)*(0.00376*D211^2-0.0516*D211-6.967)</f>
        <v>-4.4440346249999996</v>
      </c>
      <c r="M211" s="12"/>
    </row>
    <row r="212" spans="2:13" x14ac:dyDescent="0.3">
      <c r="B212" s="11"/>
      <c r="C212" s="65">
        <v>207</v>
      </c>
      <c r="D212" s="65">
        <f>(Observaciones!D212+Observaciones!E212)/2</f>
        <v>8.65</v>
      </c>
      <c r="E212" s="143">
        <f t="shared" si="15"/>
        <v>1.1217035387262231</v>
      </c>
      <c r="F212" s="143">
        <f t="shared" si="16"/>
        <v>7.5989990506503152E-2</v>
      </c>
      <c r="G212" s="143">
        <f t="shared" si="17"/>
        <v>2.4805773499999999</v>
      </c>
      <c r="H212" s="143">
        <f>0.001013*Constantes!$D$6/(0.622*G212)</f>
        <v>4.4921414087374677E-2</v>
      </c>
      <c r="I212" s="143">
        <f t="shared" si="18"/>
        <v>0.3192323502116553</v>
      </c>
      <c r="J212" s="143">
        <f t="shared" si="19"/>
        <v>0.3418935210822226</v>
      </c>
      <c r="K212" s="143">
        <f>(Constantes!$D$12/0.8)*(Constantes!$D$7*J212^2+Constantes!$D$8*J212+Constantes!$D$9)</f>
        <v>14.928332558766982</v>
      </c>
      <c r="L212" s="143">
        <f>(Constantes!$D$12/0.8)*(0.00376*D212^2-0.0516*D212-6.967)</f>
        <v>-4.4575046250000003</v>
      </c>
      <c r="M212" s="12"/>
    </row>
    <row r="213" spans="2:13" x14ac:dyDescent="0.3">
      <c r="B213" s="11"/>
      <c r="C213" s="65">
        <v>208</v>
      </c>
      <c r="D213" s="65">
        <f>(Observaciones!D213+Observaciones!E213)/2</f>
        <v>8.5500000000000007</v>
      </c>
      <c r="E213" s="143">
        <f t="shared" si="15"/>
        <v>1.1141256884066946</v>
      </c>
      <c r="F213" s="143">
        <f t="shared" si="16"/>
        <v>7.553804083049119E-2</v>
      </c>
      <c r="G213" s="143">
        <f t="shared" si="17"/>
        <v>2.4808134499999999</v>
      </c>
      <c r="H213" s="143">
        <f>0.001013*Constantes!$D$6/(0.622*G213)</f>
        <v>4.4917138898578825E-2</v>
      </c>
      <c r="I213" s="143">
        <f t="shared" si="18"/>
        <v>0.31850530773396696</v>
      </c>
      <c r="J213" s="143">
        <f t="shared" si="19"/>
        <v>0.33797886727807902</v>
      </c>
      <c r="K213" s="143">
        <f>(Constantes!$D$12/0.8)*(Constantes!$D$7*J213^2+Constantes!$D$8*J213+Constantes!$D$9)</f>
        <v>14.977159652223516</v>
      </c>
      <c r="L213" s="143">
        <f>(Constantes!$D$12/0.8)*(0.00376*D213^2-0.0516*D213-6.967)</f>
        <v>-4.458321625</v>
      </c>
      <c r="M213" s="12"/>
    </row>
    <row r="214" spans="2:13" x14ac:dyDescent="0.3">
      <c r="B214" s="11"/>
      <c r="C214" s="65">
        <v>209</v>
      </c>
      <c r="D214" s="65">
        <f>(Observaciones!D214+Observaciones!E214)/2</f>
        <v>9.1</v>
      </c>
      <c r="E214" s="143">
        <f t="shared" si="15"/>
        <v>1.1563680372555176</v>
      </c>
      <c r="F214" s="143">
        <f t="shared" si="16"/>
        <v>7.8052465514333522E-2</v>
      </c>
      <c r="G214" s="143">
        <f t="shared" si="17"/>
        <v>2.4795148999999999</v>
      </c>
      <c r="H214" s="143">
        <f>0.001013*Constantes!$D$6/(0.622*G214)</f>
        <v>4.494066251229728E-2</v>
      </c>
      <c r="I214" s="143">
        <f t="shared" si="18"/>
        <v>0.32248506174818503</v>
      </c>
      <c r="J214" s="143">
        <f t="shared" si="19"/>
        <v>0.33396406304137966</v>
      </c>
      <c r="K214" s="143">
        <f>(Constantes!$D$12/0.8)*(Constantes!$D$7*J214^2+Constantes!$D$8*J214+Constantes!$D$9)</f>
        <v>15.026967153323373</v>
      </c>
      <c r="L214" s="143">
        <f>(Constantes!$D$12/0.8)*(0.00376*D214^2-0.0516*D214-6.967)</f>
        <v>-4.4532464999999997</v>
      </c>
      <c r="M214" s="12"/>
    </row>
    <row r="215" spans="2:13" x14ac:dyDescent="0.3">
      <c r="B215" s="11"/>
      <c r="C215" s="65">
        <v>210</v>
      </c>
      <c r="D215" s="65">
        <f>(Observaciones!D215+Observaciones!E215)/2</f>
        <v>9.35</v>
      </c>
      <c r="E215" s="143">
        <f t="shared" si="15"/>
        <v>1.1760304470729337</v>
      </c>
      <c r="F215" s="143">
        <f t="shared" si="16"/>
        <v>7.921880376620824E-2</v>
      </c>
      <c r="G215" s="143">
        <f t="shared" si="17"/>
        <v>2.4789246499999997</v>
      </c>
      <c r="H215" s="143">
        <f>0.001013*Constantes!$D$6/(0.622*G215)</f>
        <v>4.4951363211105488E-2</v>
      </c>
      <c r="I215" s="143">
        <f t="shared" si="18"/>
        <v>0.32427855867946659</v>
      </c>
      <c r="J215" s="143">
        <f t="shared" si="19"/>
        <v>0.32985029804526639</v>
      </c>
      <c r="K215" s="143">
        <f>(Constantes!$D$12/0.8)*(Constantes!$D$7*J215^2+Constantes!$D$8*J215+Constantes!$D$9)</f>
        <v>15.077720059167195</v>
      </c>
      <c r="L215" s="143">
        <f>(Constantes!$D$12/0.8)*(0.00376*D215^2-0.0516*D215-6.967)</f>
        <v>-4.4504696250000002</v>
      </c>
      <c r="M215" s="12"/>
    </row>
    <row r="216" spans="2:13" x14ac:dyDescent="0.3">
      <c r="B216" s="11"/>
      <c r="C216" s="65">
        <v>211</v>
      </c>
      <c r="D216" s="65">
        <f>(Observaciones!D216+Observaciones!E216)/2</f>
        <v>11.75</v>
      </c>
      <c r="E216" s="143">
        <f t="shared" si="15"/>
        <v>1.3802776599471762</v>
      </c>
      <c r="F216" s="143">
        <f t="shared" si="16"/>
        <v>9.1193801661548224E-2</v>
      </c>
      <c r="G216" s="143">
        <f t="shared" si="17"/>
        <v>2.4732582499999998</v>
      </c>
      <c r="H216" s="143">
        <f>0.001013*Constantes!$D$6/(0.622*G216)</f>
        <v>4.5054349789437696E-2</v>
      </c>
      <c r="I216" s="143">
        <f t="shared" si="18"/>
        <v>0.34098539738615508</v>
      </c>
      <c r="J216" s="143">
        <f t="shared" si="19"/>
        <v>0.32563879128708983</v>
      </c>
      <c r="K216" s="143">
        <f>(Constantes!$D$12/0.8)*(Constantes!$D$7*J216^2+Constantes!$D$8*J216+Constantes!$D$9)</f>
        <v>15.129382838650223</v>
      </c>
      <c r="L216" s="143">
        <f>(Constantes!$D$12/0.8)*(0.00376*D216^2-0.0516*D216-6.967)</f>
        <v>-4.4088656249999998</v>
      </c>
      <c r="M216" s="12"/>
    </row>
    <row r="217" spans="2:13" x14ac:dyDescent="0.3">
      <c r="B217" s="11"/>
      <c r="C217" s="65">
        <v>212</v>
      </c>
      <c r="D217" s="65">
        <f>(Observaciones!D217+Observaciones!E217)/2</f>
        <v>9.9</v>
      </c>
      <c r="E217" s="143">
        <f t="shared" si="15"/>
        <v>1.2203261059395465</v>
      </c>
      <c r="F217" s="143">
        <f t="shared" si="16"/>
        <v>8.1837230413319473E-2</v>
      </c>
      <c r="G217" s="143">
        <f t="shared" si="17"/>
        <v>2.4776260999999997</v>
      </c>
      <c r="H217" s="143">
        <f>0.001013*Constantes!$D$6/(0.622*G217)</f>
        <v>4.4974922695201085E-2</v>
      </c>
      <c r="I217" s="143">
        <f t="shared" si="18"/>
        <v>0.3281896076316444</v>
      </c>
      <c r="J217" s="143">
        <f t="shared" si="19"/>
        <v>0.32133079072719428</v>
      </c>
      <c r="K217" s="143">
        <f>(Constantes!$D$12/0.8)*(Constantes!$D$7*J217^2+Constantes!$D$8*J217+Constantes!$D$9)</f>
        <v>15.181919467277915</v>
      </c>
      <c r="L217" s="143">
        <f>(Constantes!$D$12/0.8)*(0.00376*D217^2-0.0516*D217-6.967)</f>
        <v>-4.4433264999999995</v>
      </c>
      <c r="M217" s="12"/>
    </row>
    <row r="218" spans="2:13" x14ac:dyDescent="0.3">
      <c r="B218" s="11"/>
      <c r="C218" s="65">
        <v>213</v>
      </c>
      <c r="D218" s="65">
        <f>(Observaciones!D218+Observaciones!E218)/2</f>
        <v>11.95</v>
      </c>
      <c r="E218" s="143">
        <f t="shared" si="15"/>
        <v>1.3986262031935408</v>
      </c>
      <c r="F218" s="143">
        <f t="shared" si="16"/>
        <v>9.2257839608086131E-2</v>
      </c>
      <c r="G218" s="143">
        <f t="shared" si="17"/>
        <v>2.4727860499999998</v>
      </c>
      <c r="H218" s="143">
        <f>0.001013*Constantes!$D$6/(0.622*G218)</f>
        <v>4.5062953309329995E-2</v>
      </c>
      <c r="I218" s="143">
        <f t="shared" si="18"/>
        <v>0.34233474612907638</v>
      </c>
      <c r="J218" s="143">
        <f t="shared" si="19"/>
        <v>0.3169275729191196</v>
      </c>
      <c r="K218" s="143">
        <f>(Constantes!$D$12/0.8)*(Constantes!$D$7*J218^2+Constantes!$D$8*J218+Constantes!$D$9)</f>
        <v>15.235293462393017</v>
      </c>
      <c r="L218" s="143">
        <f>(Constantes!$D$12/0.8)*(0.00376*D218^2-0.0516*D218-6.967)</f>
        <v>-4.4041766249999998</v>
      </c>
      <c r="M218" s="12"/>
    </row>
    <row r="219" spans="2:13" x14ac:dyDescent="0.3">
      <c r="B219" s="11"/>
      <c r="C219" s="65">
        <v>214</v>
      </c>
      <c r="D219" s="65">
        <f>(Observaciones!D219+Observaciones!E219)/2</f>
        <v>11.4</v>
      </c>
      <c r="E219" s="143">
        <f t="shared" si="15"/>
        <v>1.3486760963347784</v>
      </c>
      <c r="F219" s="143">
        <f t="shared" si="16"/>
        <v>8.9356889727344888E-2</v>
      </c>
      <c r="G219" s="143">
        <f t="shared" si="17"/>
        <v>2.4740845999999999</v>
      </c>
      <c r="H219" s="143">
        <f>0.001013*Constantes!$D$6/(0.622*G219)</f>
        <v>4.5039301532014117E-2</v>
      </c>
      <c r="I219" s="143">
        <f t="shared" si="18"/>
        <v>0.33860789639405336</v>
      </c>
      <c r="J219" s="143">
        <f t="shared" si="19"/>
        <v>0.31243044263133196</v>
      </c>
      <c r="K219" s="143">
        <f>(Constantes!$D$12/0.8)*(Constantes!$D$7*J219^2+Constantes!$D$8*J219+Constantes!$D$9)</f>
        <v>15.289467918774452</v>
      </c>
      <c r="L219" s="143">
        <f>(Constantes!$D$12/0.8)*(0.00376*D219^2-0.0516*D219-6.967)</f>
        <v>-4.4166189999999999</v>
      </c>
      <c r="M219" s="12"/>
    </row>
    <row r="220" spans="2:13" x14ac:dyDescent="0.3">
      <c r="B220" s="11"/>
      <c r="C220" s="65">
        <v>215</v>
      </c>
      <c r="D220" s="65">
        <f>(Observaciones!D220+Observaciones!E220)/2</f>
        <v>11.4</v>
      </c>
      <c r="E220" s="143">
        <f t="shared" si="15"/>
        <v>1.3486760963347784</v>
      </c>
      <c r="F220" s="143">
        <f t="shared" si="16"/>
        <v>8.9356889727344888E-2</v>
      </c>
      <c r="G220" s="143">
        <f t="shared" si="17"/>
        <v>2.4740845999999999</v>
      </c>
      <c r="H220" s="143">
        <f>0.001013*Constantes!$D$6/(0.622*G220)</f>
        <v>4.5039301532014117E-2</v>
      </c>
      <c r="I220" s="143">
        <f t="shared" si="18"/>
        <v>0.33860789639405336</v>
      </c>
      <c r="J220" s="143">
        <f t="shared" si="19"/>
        <v>0.3078407324605914</v>
      </c>
      <c r="K220" s="143">
        <f>(Constantes!$D$12/0.8)*(Constantes!$D$7*J220^2+Constantes!$D$8*J220+Constantes!$D$9)</f>
        <v>15.344405544568257</v>
      </c>
      <c r="L220" s="143">
        <f>(Constantes!$D$12/0.8)*(0.00376*D220^2-0.0516*D220-6.967)</f>
        <v>-4.4166189999999999</v>
      </c>
      <c r="M220" s="12"/>
    </row>
    <row r="221" spans="2:13" x14ac:dyDescent="0.3">
      <c r="B221" s="11"/>
      <c r="C221" s="65">
        <v>216</v>
      </c>
      <c r="D221" s="65">
        <f>(Observaciones!D221+Observaciones!E221)/2</f>
        <v>11.4</v>
      </c>
      <c r="E221" s="143">
        <f t="shared" si="15"/>
        <v>1.3486760963347784</v>
      </c>
      <c r="F221" s="143">
        <f t="shared" si="16"/>
        <v>8.9356889727344888E-2</v>
      </c>
      <c r="G221" s="143">
        <f t="shared" si="17"/>
        <v>2.4740845999999999</v>
      </c>
      <c r="H221" s="143">
        <f>0.001013*Constantes!$D$6/(0.622*G221)</f>
        <v>4.5039301532014117E-2</v>
      </c>
      <c r="I221" s="143">
        <f t="shared" si="18"/>
        <v>0.33860789639405336</v>
      </c>
      <c r="J221" s="143">
        <f t="shared" si="19"/>
        <v>0.30315980243707574</v>
      </c>
      <c r="K221" s="143">
        <f>(Constantes!$D$12/0.8)*(Constantes!$D$7*J221^2+Constantes!$D$8*J221+Constantes!$D$9)</f>
        <v>15.400068697510118</v>
      </c>
      <c r="L221" s="143">
        <f>(Constantes!$D$12/0.8)*(0.00376*D221^2-0.0516*D221-6.967)</f>
        <v>-4.4166189999999999</v>
      </c>
      <c r="M221" s="12"/>
    </row>
    <row r="222" spans="2:13" x14ac:dyDescent="0.3">
      <c r="B222" s="11"/>
      <c r="C222" s="65">
        <v>217</v>
      </c>
      <c r="D222" s="65">
        <f>(Observaciones!D222+Observaciones!E222)/2</f>
        <v>12.8</v>
      </c>
      <c r="E222" s="143">
        <f t="shared" si="15"/>
        <v>1.4790196183138538</v>
      </c>
      <c r="F222" s="143">
        <f t="shared" si="16"/>
        <v>9.6898823770774328E-2</v>
      </c>
      <c r="G222" s="143">
        <f t="shared" si="17"/>
        <v>2.4707792</v>
      </c>
      <c r="H222" s="143">
        <f>0.001013*Constantes!$D$6/(0.622*G222)</f>
        <v>4.5099554956231032E-2</v>
      </c>
      <c r="I222" s="143">
        <f t="shared" si="18"/>
        <v>0.34799397749689576</v>
      </c>
      <c r="J222" s="143">
        <f t="shared" si="19"/>
        <v>0.29838903962137336</v>
      </c>
      <c r="K222" s="143">
        <f>(Constantes!$D$12/0.8)*(Constantes!$D$7*J222^2+Constantes!$D$8*J222+Constantes!$D$9)</f>
        <v>15.456419421399062</v>
      </c>
      <c r="L222" s="143">
        <f>(Constantes!$D$12/0.8)*(0.00376*D222^2-0.0516*D222-6.967)</f>
        <v>-4.3821509999999995</v>
      </c>
      <c r="M222" s="12"/>
    </row>
    <row r="223" spans="2:13" x14ac:dyDescent="0.3">
      <c r="B223" s="11"/>
      <c r="C223" s="65">
        <v>218</v>
      </c>
      <c r="D223" s="65">
        <f>(Observaciones!D223+Observaciones!E223)/2</f>
        <v>6.3999999999999995</v>
      </c>
      <c r="E223" s="143">
        <f t="shared" si="15"/>
        <v>0.96173610737939708</v>
      </c>
      <c r="F223" s="143">
        <f t="shared" si="16"/>
        <v>6.6361595220328126E-2</v>
      </c>
      <c r="G223" s="143">
        <f t="shared" si="17"/>
        <v>2.4858895999999997</v>
      </c>
      <c r="H223" s="143">
        <f>0.001013*Constantes!$D$6/(0.622*G223)</f>
        <v>4.4825418761602502E-2</v>
      </c>
      <c r="I223" s="143">
        <f t="shared" si="18"/>
        <v>0.30251816528286729</v>
      </c>
      <c r="J223" s="143">
        <f t="shared" si="19"/>
        <v>0.29352985769346845</v>
      </c>
      <c r="K223" s="143">
        <f>(Constantes!$D$12/0.8)*(Constantes!$D$7*J223^2+Constantes!$D$8*J223+Constantes!$D$9)</f>
        <v>15.51341948278143</v>
      </c>
      <c r="L223" s="143">
        <f>(Constantes!$D$12/0.8)*(0.00376*D223^2-0.0516*D223-6.967)</f>
        <v>-4.4645189999999992</v>
      </c>
      <c r="M223" s="12"/>
    </row>
    <row r="224" spans="2:13" x14ac:dyDescent="0.3">
      <c r="B224" s="11"/>
      <c r="C224" s="65">
        <v>219</v>
      </c>
      <c r="D224" s="65">
        <f>(Observaciones!D224+Observaciones!E224)/2</f>
        <v>11.35</v>
      </c>
      <c r="E224" s="143">
        <f t="shared" si="15"/>
        <v>1.3442138857215939</v>
      </c>
      <c r="F224" s="143">
        <f t="shared" si="16"/>
        <v>8.9097066304630032E-2</v>
      </c>
      <c r="G224" s="143">
        <f t="shared" si="17"/>
        <v>2.4742026500000001</v>
      </c>
      <c r="H224" s="143">
        <f>0.001013*Constantes!$D$6/(0.622*G224)</f>
        <v>4.5037152601510852E-2</v>
      </c>
      <c r="I224" s="143">
        <f t="shared" si="18"/>
        <v>0.33826658351104416</v>
      </c>
      <c r="J224" s="143">
        <f t="shared" si="19"/>
        <v>0.28858369653383575</v>
      </c>
      <c r="K224" s="143">
        <f>(Constantes!$D$12/0.8)*(Constantes!$D$7*J224^2+Constantes!$D$8*J224+Constantes!$D$9)</f>
        <v>15.571030407804152</v>
      </c>
      <c r="L224" s="143">
        <f>(Constantes!$D$12/0.8)*(0.00376*D224^2-0.0516*D224-6.967)</f>
        <v>-4.4176796249999999</v>
      </c>
      <c r="M224" s="12"/>
    </row>
    <row r="225" spans="2:13" x14ac:dyDescent="0.3">
      <c r="B225" s="11"/>
      <c r="C225" s="65">
        <v>220</v>
      </c>
      <c r="D225" s="65">
        <f>(Observaciones!D225+Observaciones!E225)/2</f>
        <v>10.15</v>
      </c>
      <c r="E225" s="143">
        <f t="shared" si="15"/>
        <v>1.2409408882084079</v>
      </c>
      <c r="F225" s="143">
        <f t="shared" si="16"/>
        <v>8.3051624609049163E-2</v>
      </c>
      <c r="G225" s="143">
        <f t="shared" si="17"/>
        <v>2.47703585</v>
      </c>
      <c r="H225" s="143">
        <f>0.001013*Constantes!$D$6/(0.622*G225)</f>
        <v>4.4985639717371281E-2</v>
      </c>
      <c r="I225" s="143">
        <f t="shared" si="18"/>
        <v>0.32995141784668947</v>
      </c>
      <c r="J225" s="143">
        <f t="shared" si="19"/>
        <v>0.28355202179677386</v>
      </c>
      <c r="K225" s="143">
        <f>(Constantes!$D$12/0.8)*(Constantes!$D$7*J225^2+Constantes!$D$8*J225+Constantes!$D$9)</f>
        <v>15.62921351919611</v>
      </c>
      <c r="L225" s="143">
        <f>(Constantes!$D$12/0.8)*(0.00376*D225^2-0.0516*D225-6.967)</f>
        <v>-4.4396096250000001</v>
      </c>
      <c r="M225" s="12"/>
    </row>
    <row r="226" spans="2:13" x14ac:dyDescent="0.3">
      <c r="B226" s="11"/>
      <c r="C226" s="65">
        <v>221</v>
      </c>
      <c r="D226" s="65">
        <f>(Observaciones!D226+Observaciones!E226)/2</f>
        <v>12.2</v>
      </c>
      <c r="E226" s="143">
        <f t="shared" si="15"/>
        <v>1.421862932192234</v>
      </c>
      <c r="F226" s="143">
        <f t="shared" si="16"/>
        <v>9.3602745308232094E-2</v>
      </c>
      <c r="G226" s="143">
        <f t="shared" si="17"/>
        <v>2.4721957999999997</v>
      </c>
      <c r="H226" s="143">
        <f>0.001013*Constantes!$D$6/(0.622*G226)</f>
        <v>4.5073712331002484E-2</v>
      </c>
      <c r="I226" s="143">
        <f t="shared" si="18"/>
        <v>0.34401194911201238</v>
      </c>
      <c r="J226" s="143">
        <f t="shared" si="19"/>
        <v>0.27843632447609956</v>
      </c>
      <c r="K226" s="143">
        <f>(Constantes!$D$12/0.8)*(Constantes!$D$7*J226^2+Constantes!$D$8*J226+Constantes!$D$9)</f>
        <v>15.687929973336345</v>
      </c>
      <c r="L226" s="143">
        <f>(Constantes!$D$12/0.8)*(0.00376*D226^2-0.0516*D226-6.967)</f>
        <v>-4.3980509999999997</v>
      </c>
      <c r="M226" s="12"/>
    </row>
    <row r="227" spans="2:13" x14ac:dyDescent="0.3">
      <c r="B227" s="11"/>
      <c r="C227" s="65">
        <v>222</v>
      </c>
      <c r="D227" s="65">
        <f>(Observaciones!D227+Observaciones!E227)/2</f>
        <v>12.5</v>
      </c>
      <c r="E227" s="143">
        <f t="shared" si="15"/>
        <v>1.4501940250881777</v>
      </c>
      <c r="F227" s="143">
        <f t="shared" si="16"/>
        <v>9.5238642712590429E-2</v>
      </c>
      <c r="G227" s="143">
        <f t="shared" si="17"/>
        <v>2.4714874999999998</v>
      </c>
      <c r="H227" s="143">
        <f>0.001013*Constantes!$D$6/(0.622*G227)</f>
        <v>4.5086629940516605E-2</v>
      </c>
      <c r="I227" s="143">
        <f t="shared" si="18"/>
        <v>0.34601062071581223</v>
      </c>
      <c r="J227" s="143">
        <f t="shared" si="19"/>
        <v>0.27323812046333518</v>
      </c>
      <c r="K227" s="143">
        <f>(Constantes!$D$12/0.8)*(Constantes!$D$7*J227^2+Constantes!$D$8*J227+Constantes!$D$9)</f>
        <v>15.747140797367749</v>
      </c>
      <c r="L227" s="143">
        <f>(Constantes!$D$12/0.8)*(0.00376*D227^2-0.0516*D227-6.967)</f>
        <v>-4.3903125000000003</v>
      </c>
      <c r="M227" s="12"/>
    </row>
    <row r="228" spans="2:13" x14ac:dyDescent="0.3">
      <c r="B228" s="11"/>
      <c r="C228" s="65">
        <v>223</v>
      </c>
      <c r="D228" s="65">
        <f>(Observaciones!D228+Observaciones!E228)/2</f>
        <v>10.85</v>
      </c>
      <c r="E228" s="143">
        <f t="shared" si="15"/>
        <v>1.3003002567289974</v>
      </c>
      <c r="F228" s="143">
        <f t="shared" si="16"/>
        <v>8.6534052607070783E-2</v>
      </c>
      <c r="G228" s="143">
        <f t="shared" si="17"/>
        <v>2.4753831499999999</v>
      </c>
      <c r="H228" s="143">
        <f>0.001013*Constantes!$D$6/(0.622*G228)</f>
        <v>4.5015674569455051E-2</v>
      </c>
      <c r="I228" s="143">
        <f t="shared" si="18"/>
        <v>0.33483065028999898</v>
      </c>
      <c r="J228" s="143">
        <f t="shared" si="19"/>
        <v>0.26795895009851584</v>
      </c>
      <c r="K228" s="143">
        <f>(Constantes!$D$12/0.8)*(Constantes!$D$7*J228^2+Constantes!$D$8*J228+Constantes!$D$9)</f>
        <v>15.806806926314941</v>
      </c>
      <c r="L228" s="143">
        <f>(Constantes!$D$12/0.8)*(0.00376*D228^2-0.0516*D228-6.967)</f>
        <v>-4.4276396250000003</v>
      </c>
      <c r="M228" s="12"/>
    </row>
    <row r="229" spans="2:13" x14ac:dyDescent="0.3">
      <c r="B229" s="11"/>
      <c r="C229" s="65">
        <v>224</v>
      </c>
      <c r="D229" s="65">
        <f>(Observaciones!D229+Observaciones!E229)/2</f>
        <v>10.450000000000001</v>
      </c>
      <c r="E229" s="143">
        <f t="shared" si="15"/>
        <v>1.2660823210259287</v>
      </c>
      <c r="F229" s="143">
        <f t="shared" si="16"/>
        <v>8.4529163709539321E-2</v>
      </c>
      <c r="G229" s="143">
        <f t="shared" si="17"/>
        <v>2.4763275499999997</v>
      </c>
      <c r="H229" s="143">
        <f>0.001013*Constantes!$D$6/(0.622*G229)</f>
        <v>4.4998506887795414E-2</v>
      </c>
      <c r="I229" s="143">
        <f t="shared" si="18"/>
        <v>0.33205228467683068</v>
      </c>
      <c r="J229" s="143">
        <f t="shared" si="19"/>
        <v>0.26260037771375455</v>
      </c>
      <c r="K229" s="143">
        <f>(Constantes!$D$12/0.8)*(Constantes!$D$7*J229^2+Constantes!$D$8*J229+Constantes!$D$9)</f>
        <v>15.866889240164962</v>
      </c>
      <c r="L229" s="143">
        <f>(Constantes!$D$12/0.8)*(0.00376*D229^2-0.0516*D229-6.967)</f>
        <v>-4.4347616250000002</v>
      </c>
      <c r="M229" s="12"/>
    </row>
    <row r="230" spans="2:13" x14ac:dyDescent="0.3">
      <c r="B230" s="11"/>
      <c r="C230" s="65">
        <v>225</v>
      </c>
      <c r="D230" s="65">
        <f>(Observaciones!D230+Observaciones!E230)/2</f>
        <v>10.15</v>
      </c>
      <c r="E230" s="143">
        <f t="shared" si="15"/>
        <v>1.2409408882084079</v>
      </c>
      <c r="F230" s="143">
        <f t="shared" si="16"/>
        <v>8.3051624609049163E-2</v>
      </c>
      <c r="G230" s="143">
        <f t="shared" si="17"/>
        <v>2.47703585</v>
      </c>
      <c r="H230" s="143">
        <f>0.001013*Constantes!$D$6/(0.622*G230)</f>
        <v>4.4985639717371281E-2</v>
      </c>
      <c r="I230" s="143">
        <f t="shared" si="18"/>
        <v>0.32995141784668947</v>
      </c>
      <c r="J230" s="143">
        <f t="shared" si="19"/>
        <v>0.25716399116969624</v>
      </c>
      <c r="K230" s="143">
        <f>(Constantes!$D$12/0.8)*(Constantes!$D$7*J230^2+Constantes!$D$8*J230+Constantes!$D$9)</f>
        <v>15.927348600869633</v>
      </c>
      <c r="L230" s="143">
        <f>(Constantes!$D$12/0.8)*(0.00376*D230^2-0.0516*D230-6.967)</f>
        <v>-4.4396096250000001</v>
      </c>
      <c r="M230" s="12"/>
    </row>
    <row r="231" spans="2:13" x14ac:dyDescent="0.3">
      <c r="B231" s="11"/>
      <c r="C231" s="65">
        <v>226</v>
      </c>
      <c r="D231" s="65">
        <f>(Observaciones!D231+Observaciones!E231)/2</f>
        <v>10</v>
      </c>
      <c r="E231" s="143">
        <f t="shared" si="15"/>
        <v>1.2285355953233976</v>
      </c>
      <c r="F231" s="143">
        <f t="shared" si="16"/>
        <v>8.2321156964857062E-2</v>
      </c>
      <c r="G231" s="143">
        <f t="shared" si="17"/>
        <v>2.4773899999999998</v>
      </c>
      <c r="H231" s="143">
        <f>0.001013*Constantes!$D$6/(0.622*G231)</f>
        <v>4.4979208891257547E-2</v>
      </c>
      <c r="I231" s="143">
        <f t="shared" si="18"/>
        <v>0.32889553570326324</v>
      </c>
      <c r="J231" s="143">
        <f t="shared" si="19"/>
        <v>0.25165140138500097</v>
      </c>
      <c r="K231" s="143">
        <f>(Constantes!$D$12/0.8)*(Constantes!$D$7*J231^2+Constantes!$D$8*J231+Constantes!$D$9)</f>
        <v>15.988145889228447</v>
      </c>
      <c r="L231" s="143">
        <f>(Constantes!$D$12/0.8)*(0.00376*D231^2-0.0516*D231-6.967)</f>
        <v>-4.4418749999999996</v>
      </c>
      <c r="M231" s="12"/>
    </row>
    <row r="232" spans="2:13" x14ac:dyDescent="0.3">
      <c r="B232" s="11"/>
      <c r="C232" s="65">
        <v>227</v>
      </c>
      <c r="D232" s="65">
        <f>(Observaciones!D232+Observaciones!E232)/2</f>
        <v>10.4</v>
      </c>
      <c r="E232" s="143">
        <f t="shared" si="15"/>
        <v>1.2618612427946017</v>
      </c>
      <c r="F232" s="143">
        <f t="shared" si="16"/>
        <v>8.4281361443687683E-2</v>
      </c>
      <c r="G232" s="143">
        <f t="shared" si="17"/>
        <v>2.4764455999999999</v>
      </c>
      <c r="H232" s="143">
        <f>0.001013*Constantes!$D$6/(0.622*G232)</f>
        <v>4.4996361848252404E-2</v>
      </c>
      <c r="I232" s="143">
        <f t="shared" si="18"/>
        <v>0.33170315327202898</v>
      </c>
      <c r="J232" s="143">
        <f t="shared" si="19"/>
        <v>0.24606424185899331</v>
      </c>
      <c r="K232" s="143">
        <f>(Constantes!$D$12/0.8)*(Constantes!$D$7*J232^2+Constantes!$D$8*J232+Constantes!$D$9)</f>
        <v>16.049242041611144</v>
      </c>
      <c r="L232" s="143">
        <f>(Constantes!$D$12/0.8)*(0.00376*D232^2-0.0516*D232-6.967)</f>
        <v>-4.4355989999999998</v>
      </c>
      <c r="M232" s="12"/>
    </row>
    <row r="233" spans="2:13" x14ac:dyDescent="0.3">
      <c r="B233" s="11"/>
      <c r="C233" s="65">
        <v>228</v>
      </c>
      <c r="D233" s="65">
        <f>(Observaciones!D233+Observaciones!E233)/2</f>
        <v>10.4</v>
      </c>
      <c r="E233" s="143">
        <f t="shared" si="15"/>
        <v>1.2618612427946017</v>
      </c>
      <c r="F233" s="143">
        <f t="shared" si="16"/>
        <v>8.4281361443687683E-2</v>
      </c>
      <c r="G233" s="143">
        <f t="shared" si="17"/>
        <v>2.4764455999999999</v>
      </c>
      <c r="H233" s="143">
        <f>0.001013*Constantes!$D$6/(0.622*G233)</f>
        <v>4.4996361848252404E-2</v>
      </c>
      <c r="I233" s="143">
        <f t="shared" si="18"/>
        <v>0.33170315327202898</v>
      </c>
      <c r="J233" s="143">
        <f t="shared" si="19"/>
        <v>0.24040416818762153</v>
      </c>
      <c r="K233" s="143">
        <f>(Constantes!$D$12/0.8)*(Constantes!$D$7*J233^2+Constantes!$D$8*J233+Constantes!$D$9)</f>
        <v>16.110598086479239</v>
      </c>
      <c r="L233" s="143">
        <f>(Constantes!$D$12/0.8)*(0.00376*D233^2-0.0516*D233-6.967)</f>
        <v>-4.4355989999999998</v>
      </c>
      <c r="M233" s="12"/>
    </row>
    <row r="234" spans="2:13" x14ac:dyDescent="0.3">
      <c r="B234" s="11"/>
      <c r="C234" s="65">
        <v>229</v>
      </c>
      <c r="D234" s="65">
        <f>(Observaciones!D234+Observaciones!E234)/2</f>
        <v>11.25</v>
      </c>
      <c r="E234" s="143">
        <f t="shared" si="15"/>
        <v>1.3353283650298429</v>
      </c>
      <c r="F234" s="143">
        <f t="shared" si="16"/>
        <v>8.8579350899344877E-2</v>
      </c>
      <c r="G234" s="143">
        <f t="shared" si="17"/>
        <v>2.47443875</v>
      </c>
      <c r="H234" s="143">
        <f>0.001013*Constantes!$D$6/(0.622*G234)</f>
        <v>4.5032855355628641E-2</v>
      </c>
      <c r="I234" s="143">
        <f t="shared" si="18"/>
        <v>0.33758270995629469</v>
      </c>
      <c r="J234" s="143">
        <f t="shared" si="19"/>
        <v>0.23467285757286874</v>
      </c>
      <c r="K234" s="143">
        <f>(Constantes!$D$12/0.8)*(Constantes!$D$7*J234^2+Constantes!$D$8*J234+Constantes!$D$9)</f>
        <v>16.172175180666216</v>
      </c>
      <c r="L234" s="143">
        <f>(Constantes!$D$12/0.8)*(0.00376*D234^2-0.0516*D234-6.967)</f>
        <v>-4.4197656250000001</v>
      </c>
      <c r="M234" s="12"/>
    </row>
    <row r="235" spans="2:13" x14ac:dyDescent="0.3">
      <c r="B235" s="11"/>
      <c r="C235" s="65">
        <v>230</v>
      </c>
      <c r="D235" s="65">
        <f>(Observaciones!D235+Observaciones!E235)/2</f>
        <v>11.2</v>
      </c>
      <c r="E235" s="143">
        <f t="shared" si="15"/>
        <v>1.3309049906437358</v>
      </c>
      <c r="F235" s="143">
        <f t="shared" si="16"/>
        <v>8.8321456330061332E-2</v>
      </c>
      <c r="G235" s="143">
        <f t="shared" si="17"/>
        <v>2.4745567999999998</v>
      </c>
      <c r="H235" s="143">
        <f>0.001013*Constantes!$D$6/(0.622*G235)</f>
        <v>4.5030707040191013E-2</v>
      </c>
      <c r="I235" s="143">
        <f t="shared" si="18"/>
        <v>0.33724015024190968</v>
      </c>
      <c r="J235" s="143">
        <f t="shared" si="19"/>
        <v>0.22887200832576216</v>
      </c>
      <c r="K235" s="143">
        <f>(Constantes!$D$12/0.8)*(Constantes!$D$7*J235^2+Constantes!$D$8*J235+Constantes!$D$9)</f>
        <v>16.233934645376173</v>
      </c>
      <c r="L235" s="143">
        <f>(Constantes!$D$12/0.8)*(0.00376*D235^2-0.0516*D235-6.967)</f>
        <v>-4.4207910000000004</v>
      </c>
      <c r="M235" s="12"/>
    </row>
    <row r="236" spans="2:13" x14ac:dyDescent="0.3">
      <c r="B236" s="11"/>
      <c r="C236" s="65">
        <v>231</v>
      </c>
      <c r="D236" s="65">
        <f>(Observaciones!D236+Observaciones!E236)/2</f>
        <v>11.299999999999999</v>
      </c>
      <c r="E236" s="143">
        <f t="shared" si="15"/>
        <v>1.3397646526819855</v>
      </c>
      <c r="F236" s="143">
        <f t="shared" si="16"/>
        <v>8.8837887126731505E-2</v>
      </c>
      <c r="G236" s="143">
        <f t="shared" si="17"/>
        <v>2.4743206999999998</v>
      </c>
      <c r="H236" s="143">
        <f>0.001013*Constantes!$D$6/(0.622*G236)</f>
        <v>4.5035003876058806E-2</v>
      </c>
      <c r="I236" s="143">
        <f t="shared" si="18"/>
        <v>0.33792485453988752</v>
      </c>
      <c r="J236" s="143">
        <f t="shared" si="19"/>
        <v>0.22300333936312622</v>
      </c>
      <c r="K236" s="143">
        <f>(Constantes!$D$12/0.8)*(Constantes!$D$7*J236^2+Constantes!$D$8*J236+Constantes!$D$9)</f>
        <v>16.295838001861412</v>
      </c>
      <c r="L236" s="143">
        <f>(Constantes!$D$12/0.8)*(0.00376*D236^2-0.0516*D236-6.967)</f>
        <v>-4.4187285000000003</v>
      </c>
      <c r="M236" s="12"/>
    </row>
    <row r="237" spans="2:13" x14ac:dyDescent="0.3">
      <c r="B237" s="11"/>
      <c r="C237" s="65">
        <v>232</v>
      </c>
      <c r="D237" s="65">
        <f>(Observaciones!D237+Observaciones!E237)/2</f>
        <v>12.799999999999999</v>
      </c>
      <c r="E237" s="143">
        <f t="shared" si="15"/>
        <v>1.4790196183138535</v>
      </c>
      <c r="F237" s="143">
        <f t="shared" si="16"/>
        <v>9.6898823770774314E-2</v>
      </c>
      <c r="G237" s="143">
        <f t="shared" si="17"/>
        <v>2.4707792</v>
      </c>
      <c r="H237" s="143">
        <f>0.001013*Constantes!$D$6/(0.622*G237)</f>
        <v>4.5099554956231032E-2</v>
      </c>
      <c r="I237" s="143">
        <f t="shared" si="18"/>
        <v>0.3479939774968957</v>
      </c>
      <c r="J237" s="143">
        <f t="shared" si="19"/>
        <v>0.21706858969823073</v>
      </c>
      <c r="K237" s="143">
        <f>(Constantes!$D$12/0.8)*(Constantes!$D$7*J237^2+Constantes!$D$8*J237+Constantes!$D$9)</f>
        <v>16.357847006739533</v>
      </c>
      <c r="L237" s="143">
        <f>(Constantes!$D$12/0.8)*(0.00376*D237^2-0.0516*D237-6.967)</f>
        <v>-4.3821509999999995</v>
      </c>
      <c r="M237" s="12"/>
    </row>
    <row r="238" spans="2:13" x14ac:dyDescent="0.3">
      <c r="B238" s="11"/>
      <c r="C238" s="65">
        <v>233</v>
      </c>
      <c r="D238" s="65">
        <f>(Observaciones!D238+Observaciones!E238)/2</f>
        <v>11.700000000000001</v>
      </c>
      <c r="E238" s="143">
        <f t="shared" si="15"/>
        <v>1.3757236996547897</v>
      </c>
      <c r="F238" s="143">
        <f t="shared" si="16"/>
        <v>9.0929432125051668E-2</v>
      </c>
      <c r="G238" s="143">
        <f t="shared" si="17"/>
        <v>2.4733763</v>
      </c>
      <c r="H238" s="143">
        <f>0.001013*Constantes!$D$6/(0.622*G238)</f>
        <v>4.5052199422753639E-2</v>
      </c>
      <c r="I238" s="143">
        <f t="shared" si="18"/>
        <v>0.3406470099449177</v>
      </c>
      <c r="J238" s="143">
        <f t="shared" si="19"/>
        <v>0.21106951792548378</v>
      </c>
      <c r="K238" s="143">
        <f>(Constantes!$D$12/0.8)*(Constantes!$D$7*J238^2+Constantes!$D$8*J238+Constantes!$D$9)</f>
        <v>16.419923686911332</v>
      </c>
      <c r="L238" s="143">
        <f>(Constantes!$D$12/0.8)*(0.00376*D238^2-0.0516*D238-6.967)</f>
        <v>-4.4100085</v>
      </c>
      <c r="M238" s="12"/>
    </row>
    <row r="239" spans="2:13" x14ac:dyDescent="0.3">
      <c r="B239" s="11"/>
      <c r="C239" s="65">
        <v>234</v>
      </c>
      <c r="D239" s="65">
        <f>(Observaciones!D239+Observaciones!E239)/2</f>
        <v>14.15</v>
      </c>
      <c r="E239" s="143">
        <f t="shared" si="15"/>
        <v>1.6150528288927855</v>
      </c>
      <c r="F239" s="143">
        <f t="shared" si="16"/>
        <v>0.10467799774317721</v>
      </c>
      <c r="G239" s="143">
        <f t="shared" si="17"/>
        <v>2.4675918499999998</v>
      </c>
      <c r="H239" s="143">
        <f>0.001013*Constantes!$D$6/(0.622*G239)</f>
        <v>4.5157809349675282E-2</v>
      </c>
      <c r="I239" s="143">
        <f t="shared" si="18"/>
        <v>0.35672784756039339</v>
      </c>
      <c r="J239" s="143">
        <f t="shared" si="19"/>
        <v>0.20500790169932229</v>
      </c>
      <c r="K239" s="143">
        <f>(Constantes!$D$12/0.8)*(Constantes!$D$7*J239^2+Constantes!$D$8*J239+Constantes!$D$9)</f>
        <v>16.482030374041141</v>
      </c>
      <c r="L239" s="143">
        <f>(Constantes!$D$12/0.8)*(0.00376*D239^2-0.0516*D239-6.967)</f>
        <v>-4.3401896249999998</v>
      </c>
      <c r="M239" s="12"/>
    </row>
    <row r="240" spans="2:13" x14ac:dyDescent="0.3">
      <c r="B240" s="11"/>
      <c r="C240" s="65">
        <v>235</v>
      </c>
      <c r="D240" s="65">
        <f>(Observaciones!D240+Observaciones!E240)/2</f>
        <v>12.1</v>
      </c>
      <c r="E240" s="143">
        <f t="shared" si="15"/>
        <v>1.4125278691197247</v>
      </c>
      <c r="F240" s="143">
        <f t="shared" si="16"/>
        <v>9.306279268564735E-2</v>
      </c>
      <c r="G240" s="143">
        <f t="shared" si="17"/>
        <v>2.4724318999999997</v>
      </c>
      <c r="H240" s="143">
        <f>0.001013*Constantes!$D$6/(0.622*G240)</f>
        <v>4.5069408105886576E-2</v>
      </c>
      <c r="I240" s="143">
        <f t="shared" si="18"/>
        <v>0.34334233509165285</v>
      </c>
      <c r="J240" s="143">
        <f t="shared" si="19"/>
        <v>0.19888553720745422</v>
      </c>
      <c r="K240" s="143">
        <f>(Constantes!$D$12/0.8)*(Constantes!$D$7*J240^2+Constantes!$D$8*J240+Constantes!$D$9)</f>
        <v>16.544129738561924</v>
      </c>
      <c r="L240" s="143">
        <f>(Constantes!$D$12/0.8)*(0.00376*D240^2-0.0516*D240-6.967)</f>
        <v>-4.4005364999999994</v>
      </c>
      <c r="M240" s="12"/>
    </row>
    <row r="241" spans="2:13" x14ac:dyDescent="0.3">
      <c r="B241" s="11"/>
      <c r="C241" s="65">
        <v>236</v>
      </c>
      <c r="D241" s="65">
        <f>(Observaciones!D241+Observaciones!E241)/2</f>
        <v>12.4</v>
      </c>
      <c r="E241" s="143">
        <f t="shared" si="15"/>
        <v>1.440695742444418</v>
      </c>
      <c r="F241" s="143">
        <f t="shared" si="16"/>
        <v>9.4690659669251859E-2</v>
      </c>
      <c r="G241" s="143">
        <f t="shared" si="17"/>
        <v>2.4717235999999998</v>
      </c>
      <c r="H241" s="143">
        <f>0.001013*Constantes!$D$6/(0.622*G241)</f>
        <v>4.508232324808184E-2</v>
      </c>
      <c r="I241" s="143">
        <f t="shared" si="18"/>
        <v>0.34534609482941636</v>
      </c>
      <c r="J241" s="143">
        <f t="shared" si="19"/>
        <v>0.19270423863861028</v>
      </c>
      <c r="K241" s="143">
        <f>(Constantes!$D$12/0.8)*(Constantes!$D$7*J241^2+Constantes!$D$8*J241+Constantes!$D$9)</f>
        <v>16.606184823167897</v>
      </c>
      <c r="L241" s="143">
        <f>(Constantes!$D$12/0.8)*(0.00376*D241^2-0.0516*D241-6.967)</f>
        <v>-4.3929389999999993</v>
      </c>
      <c r="M241" s="12"/>
    </row>
    <row r="242" spans="2:13" x14ac:dyDescent="0.3">
      <c r="B242" s="11"/>
      <c r="C242" s="65">
        <v>237</v>
      </c>
      <c r="D242" s="65">
        <f>(Observaciones!D242+Observaciones!E242)/2</f>
        <v>9.5</v>
      </c>
      <c r="E242" s="143">
        <f t="shared" si="15"/>
        <v>1.187968532240967</v>
      </c>
      <c r="F242" s="143">
        <f t="shared" si="16"/>
        <v>7.9925724231647788E-2</v>
      </c>
      <c r="G242" s="143">
        <f t="shared" si="17"/>
        <v>2.4785705</v>
      </c>
      <c r="H242" s="143">
        <f>0.001013*Constantes!$D$6/(0.622*G242)</f>
        <v>4.4957786076737595E-2</v>
      </c>
      <c r="I242" s="143">
        <f t="shared" si="18"/>
        <v>0.32534995521168669</v>
      </c>
      <c r="J242" s="143">
        <f t="shared" si="19"/>
        <v>0.18646583764495964</v>
      </c>
      <c r="K242" s="143">
        <f>(Constantes!$D$12/0.8)*(Constantes!$D$7*J242^2+Constantes!$D$8*J242+Constantes!$D$9)</f>
        <v>16.668159075758236</v>
      </c>
      <c r="L242" s="143">
        <f>(Constantes!$D$12/0.8)*(0.00376*D242^2-0.0516*D242-6.967)</f>
        <v>-4.4486624999999993</v>
      </c>
      <c r="M242" s="12"/>
    </row>
    <row r="243" spans="2:13" x14ac:dyDescent="0.3">
      <c r="B243" s="11"/>
      <c r="C243" s="65">
        <v>238</v>
      </c>
      <c r="D243" s="65">
        <f>(Observaciones!D243+Observaciones!E243)/2</f>
        <v>11.5</v>
      </c>
      <c r="E243" s="143">
        <f t="shared" si="15"/>
        <v>1.3576395793502862</v>
      </c>
      <c r="F243" s="143">
        <f t="shared" si="16"/>
        <v>8.9878474493928939E-2</v>
      </c>
      <c r="G243" s="143">
        <f t="shared" si="17"/>
        <v>2.4738484999999999</v>
      </c>
      <c r="H243" s="143">
        <f>0.001013*Constantes!$D$6/(0.622*G243)</f>
        <v>4.5043600008291752E-2</v>
      </c>
      <c r="I243" s="143">
        <f t="shared" si="18"/>
        <v>0.33928927202235942</v>
      </c>
      <c r="J243" s="143">
        <f t="shared" si="19"/>
        <v>0.18017218279935246</v>
      </c>
      <c r="K243" s="143">
        <f>(Constantes!$D$12/0.8)*(Constantes!$D$7*J243^2+Constantes!$D$8*J243+Constantes!$D$9)</f>
        <v>16.730016381796016</v>
      </c>
      <c r="L243" s="143">
        <f>(Constantes!$D$12/0.8)*(0.00376*D243^2-0.0516*D243-6.967)</f>
        <v>-4.4144625</v>
      </c>
      <c r="M243" s="12"/>
    </row>
    <row r="244" spans="2:13" x14ac:dyDescent="0.3">
      <c r="B244" s="11"/>
      <c r="C244" s="65">
        <v>239</v>
      </c>
      <c r="D244" s="65">
        <f>(Observaciones!D244+Observaciones!E244)/2</f>
        <v>12.25</v>
      </c>
      <c r="E244" s="143">
        <f t="shared" si="15"/>
        <v>1.4265507491669478</v>
      </c>
      <c r="F244" s="143">
        <f t="shared" si="16"/>
        <v>9.387372076527814E-2</v>
      </c>
      <c r="G244" s="143">
        <f t="shared" si="17"/>
        <v>2.47207775</v>
      </c>
      <c r="H244" s="143">
        <f>0.001013*Constantes!$D$6/(0.622*G244)</f>
        <v>4.5075864751872197E-2</v>
      </c>
      <c r="I244" s="143">
        <f t="shared" si="18"/>
        <v>0.34434612138705856</v>
      </c>
      <c r="J244" s="143">
        <f t="shared" si="19"/>
        <v>0.17382513904754765</v>
      </c>
      <c r="K244" s="143">
        <f>(Constantes!$D$12/0.8)*(Constantes!$D$7*J244^2+Constantes!$D$8*J244+Constantes!$D$9)</f>
        <v>16.791721096047262</v>
      </c>
      <c r="L244" s="143">
        <f>(Constantes!$D$12/0.8)*(0.00376*D244^2-0.0516*D244-6.967)</f>
        <v>-4.3967906249999995</v>
      </c>
      <c r="M244" s="12"/>
    </row>
    <row r="245" spans="2:13" x14ac:dyDescent="0.3">
      <c r="B245" s="11"/>
      <c r="C245" s="65">
        <v>240</v>
      </c>
      <c r="D245" s="65">
        <f>(Observaciones!D245+Observaciones!E245)/2</f>
        <v>10</v>
      </c>
      <c r="E245" s="143">
        <f t="shared" si="15"/>
        <v>1.2285355953233976</v>
      </c>
      <c r="F245" s="143">
        <f t="shared" si="16"/>
        <v>8.2321156964857062E-2</v>
      </c>
      <c r="G245" s="143">
        <f t="shared" si="17"/>
        <v>2.4773899999999998</v>
      </c>
      <c r="H245" s="143">
        <f>0.001013*Constantes!$D$6/(0.622*G245)</f>
        <v>4.4979208891257547E-2</v>
      </c>
      <c r="I245" s="143">
        <f t="shared" si="18"/>
        <v>0.32889553570326324</v>
      </c>
      <c r="J245" s="143">
        <f t="shared" si="19"/>
        <v>0.16742658715558911</v>
      </c>
      <c r="K245" s="143">
        <f>(Constantes!$D$12/0.8)*(Constantes!$D$7*J245^2+Constantes!$D$8*J245+Constantes!$D$9)</f>
        <v>16.853238073665811</v>
      </c>
      <c r="L245" s="143">
        <f>(Constantes!$D$12/0.8)*(0.00376*D245^2-0.0516*D245-6.967)</f>
        <v>-4.4418749999999996</v>
      </c>
      <c r="M245" s="12"/>
    </row>
    <row r="246" spans="2:13" x14ac:dyDescent="0.3">
      <c r="B246" s="11"/>
      <c r="C246" s="65">
        <v>241</v>
      </c>
      <c r="D246" s="65">
        <f>(Observaciones!D246+Observaciones!E246)/2</f>
        <v>9.5</v>
      </c>
      <c r="E246" s="143">
        <f t="shared" si="15"/>
        <v>1.187968532240967</v>
      </c>
      <c r="F246" s="143">
        <f t="shared" si="16"/>
        <v>7.9925724231647788E-2</v>
      </c>
      <c r="G246" s="143">
        <f t="shared" si="17"/>
        <v>2.4785705</v>
      </c>
      <c r="H246" s="143">
        <f>0.001013*Constantes!$D$6/(0.622*G246)</f>
        <v>4.4957786076737595E-2</v>
      </c>
      <c r="I246" s="143">
        <f t="shared" si="18"/>
        <v>0.32534995521168669</v>
      </c>
      <c r="J246" s="143">
        <f t="shared" si="19"/>
        <v>0.16097842315249489</v>
      </c>
      <c r="K246" s="143">
        <f>(Constantes!$D$12/0.8)*(Constantes!$D$7*J246^2+Constantes!$D$8*J246+Constantes!$D$9)</f>
        <v>16.914532700590403</v>
      </c>
      <c r="L246" s="143">
        <f>(Constantes!$D$12/0.8)*(0.00376*D246^2-0.0516*D246-6.967)</f>
        <v>-4.4486624999999993</v>
      </c>
      <c r="M246" s="12"/>
    </row>
    <row r="247" spans="2:13" x14ac:dyDescent="0.3">
      <c r="B247" s="11"/>
      <c r="C247" s="65">
        <v>242</v>
      </c>
      <c r="D247" s="65">
        <f>(Observaciones!D247+Observaciones!E247)/2</f>
        <v>11.5</v>
      </c>
      <c r="E247" s="143">
        <f t="shared" si="15"/>
        <v>1.3576395793502862</v>
      </c>
      <c r="F247" s="143">
        <f t="shared" si="16"/>
        <v>8.9878474493928939E-2</v>
      </c>
      <c r="G247" s="143">
        <f t="shared" si="17"/>
        <v>2.4738484999999999</v>
      </c>
      <c r="H247" s="143">
        <f>0.001013*Constantes!$D$6/(0.622*G247)</f>
        <v>4.5043600008291752E-2</v>
      </c>
      <c r="I247" s="143">
        <f t="shared" si="18"/>
        <v>0.33928927202235942</v>
      </c>
      <c r="J247" s="143">
        <f t="shared" si="19"/>
        <v>0.15448255776842162</v>
      </c>
      <c r="K247" s="143">
        <f>(Constantes!$D$12/0.8)*(Constantes!$D$7*J247^2+Constantes!$D$8*J247+Constantes!$D$9)</f>
        <v>16.975570923221369</v>
      </c>
      <c r="L247" s="143">
        <f>(Constantes!$D$12/0.8)*(0.00376*D247^2-0.0516*D247-6.967)</f>
        <v>-4.4144625</v>
      </c>
      <c r="M247" s="12"/>
    </row>
    <row r="248" spans="2:13" x14ac:dyDescent="0.3">
      <c r="B248" s="11"/>
      <c r="C248" s="65">
        <v>243</v>
      </c>
      <c r="D248" s="65">
        <f>(Observaciones!D248+Observaciones!E248)/2</f>
        <v>11</v>
      </c>
      <c r="E248" s="143">
        <f t="shared" si="15"/>
        <v>1.3133399855895733</v>
      </c>
      <c r="F248" s="143">
        <f t="shared" si="16"/>
        <v>8.7296268852053341E-2</v>
      </c>
      <c r="G248" s="143">
        <f t="shared" si="17"/>
        <v>2.4750289999999997</v>
      </c>
      <c r="H248" s="143">
        <f>0.001013*Constantes!$D$6/(0.622*G248)</f>
        <v>4.5022115827779208E-2</v>
      </c>
      <c r="I248" s="143">
        <f t="shared" si="18"/>
        <v>0.33586576991782852</v>
      </c>
      <c r="J248" s="143">
        <f t="shared" si="19"/>
        <v>0.14794091586847496</v>
      </c>
      <c r="K248" s="143">
        <f>(Constantes!$D$12/0.8)*(Constantes!$D$7*J248^2+Constantes!$D$8*J248+Constantes!$D$9)</f>
        <v>17.036319277345044</v>
      </c>
      <c r="L248" s="143">
        <f>(Constantes!$D$12/0.8)*(0.00376*D248^2-0.0516*D248-6.967)</f>
        <v>-4.4247749999999995</v>
      </c>
      <c r="M248" s="12"/>
    </row>
    <row r="249" spans="2:13" x14ac:dyDescent="0.3">
      <c r="B249" s="11"/>
      <c r="C249" s="65">
        <v>244</v>
      </c>
      <c r="D249" s="65">
        <f>(Observaciones!D249+Observaciones!E249)/2</f>
        <v>11.9</v>
      </c>
      <c r="E249" s="143">
        <f t="shared" si="15"/>
        <v>1.3940190963940859</v>
      </c>
      <c r="F249" s="143">
        <f t="shared" si="16"/>
        <v>9.1990843524687727E-2</v>
      </c>
      <c r="G249" s="143">
        <f t="shared" si="17"/>
        <v>2.4729041</v>
      </c>
      <c r="H249" s="143">
        <f>0.001013*Constantes!$D$6/(0.622*G249)</f>
        <v>4.506080212132469E-2</v>
      </c>
      <c r="I249" s="143">
        <f t="shared" si="18"/>
        <v>0.34199803993111727</v>
      </c>
      <c r="J249" s="143">
        <f t="shared" si="19"/>
        <v>0.14135543588232999</v>
      </c>
      <c r="K249" s="143">
        <f>(Constantes!$D$12/0.8)*(Constantes!$D$7*J249^2+Constantes!$D$8*J249+Constantes!$D$9)</f>
        <v>17.09674491627506</v>
      </c>
      <c r="L249" s="143">
        <f>(Constantes!$D$12/0.8)*(0.00376*D249^2-0.0516*D249-6.967)</f>
        <v>-4.4053664999999995</v>
      </c>
      <c r="M249" s="12"/>
    </row>
    <row r="250" spans="2:13" x14ac:dyDescent="0.3">
      <c r="B250" s="11"/>
      <c r="C250" s="65">
        <v>245</v>
      </c>
      <c r="D250" s="65">
        <f>(Observaciones!D250+Observaciones!E250)/2</f>
        <v>11.6</v>
      </c>
      <c r="E250" s="143">
        <f t="shared" si="15"/>
        <v>1.3666553605146039</v>
      </c>
      <c r="F250" s="143">
        <f t="shared" si="16"/>
        <v>9.0402651818888541E-2</v>
      </c>
      <c r="G250" s="143">
        <f t="shared" si="17"/>
        <v>2.4736123999999999</v>
      </c>
      <c r="H250" s="143">
        <f>0.001013*Constantes!$D$6/(0.622*G250)</f>
        <v>4.5047899305126593E-2</v>
      </c>
      <c r="I250" s="143">
        <f t="shared" si="18"/>
        <v>0.33996897773719964</v>
      </c>
      <c r="J250" s="143">
        <f t="shared" si="19"/>
        <v>0.13472806922983294</v>
      </c>
      <c r="K250" s="143">
        <f>(Constantes!$D$12/0.8)*(Constantes!$D$7*J250^2+Constantes!$D$8*J250+Constantes!$D$9)</f>
        <v>17.156815638180561</v>
      </c>
      <c r="L250" s="143">
        <f>(Constantes!$D$12/0.8)*(0.00376*D250^2-0.0516*D250-6.967)</f>
        <v>-4.4122589999999997</v>
      </c>
      <c r="M250" s="12"/>
    </row>
    <row r="251" spans="2:13" x14ac:dyDescent="0.3">
      <c r="B251" s="11"/>
      <c r="C251" s="65">
        <v>246</v>
      </c>
      <c r="D251" s="65">
        <f>(Observaciones!D251+Observaciones!E251)/2</f>
        <v>11.799999999999999</v>
      </c>
      <c r="E251" s="143">
        <f t="shared" si="15"/>
        <v>1.384844857641909</v>
      </c>
      <c r="F251" s="143">
        <f t="shared" si="16"/>
        <v>9.1458825865714591E-2</v>
      </c>
      <c r="G251" s="143">
        <f t="shared" si="17"/>
        <v>2.4731402</v>
      </c>
      <c r="H251" s="143">
        <f>0.001013*Constantes!$D$6/(0.622*G251)</f>
        <v>4.5056500361407952E-2</v>
      </c>
      <c r="I251" s="143">
        <f t="shared" si="18"/>
        <v>0.3413233651453087</v>
      </c>
      <c r="J251" s="143">
        <f t="shared" si="19"/>
        <v>0.12806077974275321</v>
      </c>
      <c r="K251" s="143">
        <f>(Constantes!$D$12/0.8)*(Constantes!$D$7*J251^2+Constantes!$D$8*J251+Constantes!$D$9)</f>
        <v>17.216499912572381</v>
      </c>
      <c r="L251" s="143">
        <f>(Constantes!$D$12/0.8)*(0.00376*D251^2-0.0516*D251-6.967)</f>
        <v>-4.4077109999999999</v>
      </c>
      <c r="M251" s="12"/>
    </row>
    <row r="252" spans="2:13" x14ac:dyDescent="0.3">
      <c r="B252" s="11"/>
      <c r="C252" s="65">
        <v>247</v>
      </c>
      <c r="D252" s="65">
        <f>(Observaciones!D252+Observaciones!E252)/2</f>
        <v>10.4</v>
      </c>
      <c r="E252" s="143">
        <f t="shared" si="15"/>
        <v>1.2618612427946017</v>
      </c>
      <c r="F252" s="143">
        <f t="shared" si="16"/>
        <v>8.4281361443687683E-2</v>
      </c>
      <c r="G252" s="143">
        <f t="shared" si="17"/>
        <v>2.4764455999999999</v>
      </c>
      <c r="H252" s="143">
        <f>0.001013*Constantes!$D$6/(0.622*G252)</f>
        <v>4.4996361848252404E-2</v>
      </c>
      <c r="I252" s="143">
        <f t="shared" si="18"/>
        <v>0.33170315327202898</v>
      </c>
      <c r="J252" s="143">
        <f t="shared" si="19"/>
        <v>0.1213555430828577</v>
      </c>
      <c r="K252" s="143">
        <f>(Constantes!$D$12/0.8)*(Constantes!$D$7*J252^2+Constantes!$D$8*J252+Constantes!$D$9)</f>
        <v>17.275766905919248</v>
      </c>
      <c r="L252" s="143">
        <f>(Constantes!$D$12/0.8)*(0.00376*D252^2-0.0516*D252-6.967)</f>
        <v>-4.4355989999999998</v>
      </c>
      <c r="M252" s="12"/>
    </row>
    <row r="253" spans="2:13" x14ac:dyDescent="0.3">
      <c r="B253" s="11"/>
      <c r="C253" s="65">
        <v>248</v>
      </c>
      <c r="D253" s="65">
        <f>(Observaciones!D253+Observaciones!E253)/2</f>
        <v>11.25</v>
      </c>
      <c r="E253" s="143">
        <f t="shared" si="15"/>
        <v>1.3353283650298429</v>
      </c>
      <c r="F253" s="143">
        <f t="shared" si="16"/>
        <v>8.8579350899344877E-2</v>
      </c>
      <c r="G253" s="143">
        <f t="shared" si="17"/>
        <v>2.47443875</v>
      </c>
      <c r="H253" s="143">
        <f>0.001013*Constantes!$D$6/(0.622*G253)</f>
        <v>4.5032855355628641E-2</v>
      </c>
      <c r="I253" s="143">
        <f t="shared" si="18"/>
        <v>0.33758270995629469</v>
      </c>
      <c r="J253" s="143">
        <f t="shared" si="19"/>
        <v>0.11461434615647929</v>
      </c>
      <c r="K253" s="143">
        <f>(Constantes!$D$12/0.8)*(Constantes!$D$7*J253^2+Constantes!$D$8*J253+Constantes!$D$9)</f>
        <v>17.334586506367209</v>
      </c>
      <c r="L253" s="143">
        <f>(Constantes!$D$12/0.8)*(0.00376*D253^2-0.0516*D253-6.967)</f>
        <v>-4.4197656250000001</v>
      </c>
      <c r="M253" s="12"/>
    </row>
    <row r="254" spans="2:13" x14ac:dyDescent="0.3">
      <c r="B254" s="11"/>
      <c r="C254" s="65">
        <v>249</v>
      </c>
      <c r="D254" s="65">
        <f>(Observaciones!D254+Observaciones!E254)/2</f>
        <v>9.6999999999999993</v>
      </c>
      <c r="E254" s="143">
        <f t="shared" si="15"/>
        <v>1.2040517259211223</v>
      </c>
      <c r="F254" s="143">
        <f t="shared" si="16"/>
        <v>8.0876657096899784E-2</v>
      </c>
      <c r="G254" s="143">
        <f t="shared" si="17"/>
        <v>2.4780983000000001</v>
      </c>
      <c r="H254" s="143">
        <f>0.001013*Constantes!$D$6/(0.622*G254)</f>
        <v>4.4966352753283652E-2</v>
      </c>
      <c r="I254" s="143">
        <f t="shared" si="18"/>
        <v>0.32677295878905227</v>
      </c>
      <c r="J254" s="143">
        <f t="shared" si="19"/>
        <v>0.10783918652575487</v>
      </c>
      <c r="K254" s="143">
        <f>(Constantes!$D$12/0.8)*(Constantes!$D$7*J254^2+Constantes!$D$8*J254+Constantes!$D$9)</f>
        <v>17.392929347536338</v>
      </c>
      <c r="L254" s="143">
        <f>(Constantes!$D$12/0.8)*(0.00376*D254^2-0.0516*D254-6.967)</f>
        <v>-4.4460885000000001</v>
      </c>
      <c r="M254" s="12"/>
    </row>
    <row r="255" spans="2:13" x14ac:dyDescent="0.3">
      <c r="B255" s="11"/>
      <c r="C255" s="65">
        <v>250</v>
      </c>
      <c r="D255" s="65">
        <f>(Observaciones!D255+Observaciones!E255)/2</f>
        <v>12.7</v>
      </c>
      <c r="E255" s="143">
        <f t="shared" si="15"/>
        <v>1.4693556920806219</v>
      </c>
      <c r="F255" s="143">
        <f t="shared" si="16"/>
        <v>9.6342714018342213E-2</v>
      </c>
      <c r="G255" s="143">
        <f t="shared" si="17"/>
        <v>2.4710152999999999</v>
      </c>
      <c r="H255" s="143">
        <f>0.001013*Constantes!$D$6/(0.622*G255)</f>
        <v>4.5095245794355275E-2</v>
      </c>
      <c r="I255" s="143">
        <f t="shared" si="18"/>
        <v>0.34733456468782936</v>
      </c>
      <c r="J255" s="143">
        <f t="shared" si="19"/>
        <v>0.10103207181670262</v>
      </c>
      <c r="K255" s="143">
        <f>(Constantes!$D$12/0.8)*(Constantes!$D$7*J255^2+Constantes!$D$8*J255+Constantes!$D$9)</f>
        <v>17.450766831370213</v>
      </c>
      <c r="L255" s="143">
        <f>(Constantes!$D$12/0.8)*(0.00376*D255^2-0.0516*D255-6.967)</f>
        <v>-4.3849184999999995</v>
      </c>
      <c r="M255" s="12"/>
    </row>
    <row r="256" spans="2:13" x14ac:dyDescent="0.3">
      <c r="B256" s="11"/>
      <c r="C256" s="65">
        <v>251</v>
      </c>
      <c r="D256" s="65">
        <f>(Observaciones!D256+Observaciones!E256)/2</f>
        <v>12.85</v>
      </c>
      <c r="E256" s="143">
        <f t="shared" si="15"/>
        <v>1.4838724736816862</v>
      </c>
      <c r="F256" s="143">
        <f t="shared" si="16"/>
        <v>9.717790188805045E-2</v>
      </c>
      <c r="G256" s="143">
        <f t="shared" si="17"/>
        <v>2.4706611499999998</v>
      </c>
      <c r="H256" s="143">
        <f>0.001013*Constantes!$D$6/(0.622*G256)</f>
        <v>4.5101709846011272E-2</v>
      </c>
      <c r="I256" s="143">
        <f t="shared" si="18"/>
        <v>0.34832304299622313</v>
      </c>
      <c r="J256" s="143">
        <f t="shared" si="19"/>
        <v>9.4195019124320392E-2</v>
      </c>
      <c r="K256" s="143">
        <f>(Constantes!$D$12/0.8)*(Constantes!$D$7*J256^2+Constantes!$D$8*J256+Constantes!$D$9)</f>
        <v>17.508071150014512</v>
      </c>
      <c r="L256" s="143">
        <f>(Constantes!$D$12/0.8)*(0.00376*D256^2-0.0516*D256-6.967)</f>
        <v>-4.380749625</v>
      </c>
      <c r="M256" s="12"/>
    </row>
    <row r="257" spans="2:13" x14ac:dyDescent="0.3">
      <c r="B257" s="11"/>
      <c r="C257" s="65">
        <v>252</v>
      </c>
      <c r="D257" s="65">
        <f>(Observaciones!D257+Observaciones!E257)/2</f>
        <v>13.15</v>
      </c>
      <c r="E257" s="143">
        <f t="shared" si="15"/>
        <v>1.5132842544432668</v>
      </c>
      <c r="F257" s="143">
        <f t="shared" si="16"/>
        <v>9.8866781254448824E-2</v>
      </c>
      <c r="G257" s="143">
        <f t="shared" si="17"/>
        <v>2.4699528499999999</v>
      </c>
      <c r="H257" s="143">
        <f>0.001013*Constantes!$D$6/(0.622*G257)</f>
        <v>4.5114643510345769E-2</v>
      </c>
      <c r="I257" s="143">
        <f t="shared" si="18"/>
        <v>0.35028844443641177</v>
      </c>
      <c r="J257" s="143">
        <f t="shared" si="19"/>
        <v>8.7330054414876609E-2</v>
      </c>
      <c r="K257" s="143">
        <f>(Constantes!$D$12/0.8)*(Constantes!$D$7*J257^2+Constantes!$D$8*J257+Constantes!$D$9)</f>
        <v>17.564815306702364</v>
      </c>
      <c r="L257" s="143">
        <f>(Constantes!$D$12/0.8)*(0.00376*D257^2-0.0516*D257-6.967)</f>
        <v>-4.3720946249999999</v>
      </c>
      <c r="M257" s="12"/>
    </row>
    <row r="258" spans="2:13" x14ac:dyDescent="0.3">
      <c r="B258" s="11"/>
      <c r="C258" s="65">
        <v>253</v>
      </c>
      <c r="D258" s="65">
        <f>(Observaciones!D258+Observaciones!E258)/2</f>
        <v>12.9</v>
      </c>
      <c r="E258" s="143">
        <f t="shared" si="15"/>
        <v>1.4887393027557323</v>
      </c>
      <c r="F258" s="143">
        <f t="shared" si="16"/>
        <v>9.7457663967834368E-2</v>
      </c>
      <c r="G258" s="143">
        <f t="shared" si="17"/>
        <v>2.4705431</v>
      </c>
      <c r="H258" s="143">
        <f>0.001013*Constantes!$D$6/(0.622*G258)</f>
        <v>4.5103864941725781E-2</v>
      </c>
      <c r="I258" s="143">
        <f t="shared" si="18"/>
        <v>0.34865168081674919</v>
      </c>
      <c r="J258" s="143">
        <f t="shared" si="19"/>
        <v>8.0439211925572768E-2</v>
      </c>
      <c r="K258" s="143">
        <f>(Constantes!$D$12/0.8)*(Constantes!$D$7*J258^2+Constantes!$D$8*J258+Constantes!$D$9)</f>
        <v>17.620973135625363</v>
      </c>
      <c r="L258" s="143">
        <f>(Constantes!$D$12/0.8)*(0.00376*D258^2-0.0516*D258-6.967)</f>
        <v>-4.3793364999999991</v>
      </c>
      <c r="M258" s="12"/>
    </row>
    <row r="259" spans="2:13" x14ac:dyDescent="0.3">
      <c r="B259" s="11"/>
      <c r="C259" s="65">
        <v>254</v>
      </c>
      <c r="D259" s="65">
        <f>(Observaciones!D259+Observaciones!E259)/2</f>
        <v>12.35</v>
      </c>
      <c r="E259" s="143">
        <f t="shared" si="15"/>
        <v>1.4359671208266067</v>
      </c>
      <c r="F259" s="143">
        <f t="shared" si="16"/>
        <v>9.4417676614232629E-2</v>
      </c>
      <c r="G259" s="143">
        <f t="shared" si="17"/>
        <v>2.47184165</v>
      </c>
      <c r="H259" s="143">
        <f>0.001013*Constantes!$D$6/(0.622*G259)</f>
        <v>4.5080170210382423E-2</v>
      </c>
      <c r="I259" s="143">
        <f t="shared" si="18"/>
        <v>0.34501319460891361</v>
      </c>
      <c r="J259" s="143">
        <f t="shared" si="19"/>
        <v>7.3524533561755021E-2</v>
      </c>
      <c r="K259" s="143">
        <f>(Constantes!$D$12/0.8)*(Constantes!$D$7*J259^2+Constantes!$D$8*J259+Constantes!$D$9)</f>
        <v>17.676519320770158</v>
      </c>
      <c r="L259" s="143">
        <f>(Constantes!$D$12/0.8)*(0.00376*D259^2-0.0516*D259-6.967)</f>
        <v>-4.3942346249999993</v>
      </c>
      <c r="M259" s="12"/>
    </row>
    <row r="260" spans="2:13" x14ac:dyDescent="0.3">
      <c r="B260" s="11"/>
      <c r="C260" s="65">
        <v>255</v>
      </c>
      <c r="D260" s="65">
        <f>(Observaciones!D260+Observaciones!E260)/2</f>
        <v>13.15</v>
      </c>
      <c r="E260" s="143">
        <f t="shared" si="15"/>
        <v>1.5132842544432668</v>
      </c>
      <c r="F260" s="143">
        <f t="shared" si="16"/>
        <v>9.8866781254448824E-2</v>
      </c>
      <c r="G260" s="143">
        <f t="shared" si="17"/>
        <v>2.4699528499999999</v>
      </c>
      <c r="H260" s="143">
        <f>0.001013*Constantes!$D$6/(0.622*G260)</f>
        <v>4.5114643510345769E-2</v>
      </c>
      <c r="I260" s="143">
        <f t="shared" si="18"/>
        <v>0.35028844443641177</v>
      </c>
      <c r="J260" s="143">
        <f t="shared" si="19"/>
        <v>6.6588068291853514E-2</v>
      </c>
      <c r="K260" s="143">
        <f>(Constantes!$D$12/0.8)*(Constantes!$D$7*J260^2+Constantes!$D$8*J260+Constantes!$D$9)</f>
        <v>17.731429413702052</v>
      </c>
      <c r="L260" s="143">
        <f>(Constantes!$D$12/0.8)*(0.00376*D260^2-0.0516*D260-6.967)</f>
        <v>-4.3720946249999999</v>
      </c>
      <c r="M260" s="12"/>
    </row>
    <row r="261" spans="2:13" x14ac:dyDescent="0.3">
      <c r="B261" s="11"/>
      <c r="C261" s="65">
        <v>256</v>
      </c>
      <c r="D261" s="65">
        <f>(Observaciones!D261+Observaciones!E261)/2</f>
        <v>12.25</v>
      </c>
      <c r="E261" s="143">
        <f t="shared" si="15"/>
        <v>1.4265507491669478</v>
      </c>
      <c r="F261" s="143">
        <f t="shared" si="16"/>
        <v>9.387372076527814E-2</v>
      </c>
      <c r="G261" s="143">
        <f t="shared" si="17"/>
        <v>2.47207775</v>
      </c>
      <c r="H261" s="143">
        <f>0.001013*Constantes!$D$6/(0.622*G261)</f>
        <v>4.5075864751872197E-2</v>
      </c>
      <c r="I261" s="143">
        <f t="shared" si="18"/>
        <v>0.34434612138705856</v>
      </c>
      <c r="J261" s="143">
        <f t="shared" si="19"/>
        <v>5.963187154022892E-2</v>
      </c>
      <c r="K261" s="143">
        <f>(Constantes!$D$12/0.8)*(Constantes!$D$7*J261^2+Constantes!$D$8*J261+Constantes!$D$9)</f>
        <v>17.785679850278015</v>
      </c>
      <c r="L261" s="143">
        <f>(Constantes!$D$12/0.8)*(0.00376*D261^2-0.0516*D261-6.967)</f>
        <v>-4.3967906249999995</v>
      </c>
      <c r="M261" s="12"/>
    </row>
    <row r="262" spans="2:13" x14ac:dyDescent="0.3">
      <c r="B262" s="11"/>
      <c r="C262" s="65">
        <v>257</v>
      </c>
      <c r="D262" s="65">
        <f>(Observaciones!D262+Observaciones!E262)/2</f>
        <v>11.9</v>
      </c>
      <c r="E262" s="143">
        <f t="shared" si="15"/>
        <v>1.3940190963940859</v>
      </c>
      <c r="F262" s="143">
        <f t="shared" si="16"/>
        <v>9.1990843524687727E-2</v>
      </c>
      <c r="G262" s="143">
        <f t="shared" si="17"/>
        <v>2.4729041</v>
      </c>
      <c r="H262" s="143">
        <f>0.001013*Constantes!$D$6/(0.622*G262)</f>
        <v>4.506080212132469E-2</v>
      </c>
      <c r="I262" s="143">
        <f t="shared" si="18"/>
        <v>0.34199803993111727</v>
      </c>
      <c r="J262" s="143">
        <f t="shared" si="19"/>
        <v>5.2658004578105759E-2</v>
      </c>
      <c r="K262" s="143">
        <f>(Constantes!$D$12/0.8)*(Constantes!$D$7*J262^2+Constantes!$D$8*J262+Constantes!$D$9)</f>
        <v>17.839247966273007</v>
      </c>
      <c r="L262" s="143">
        <f>(Constantes!$D$12/0.8)*(0.00376*D262^2-0.0516*D262-6.967)</f>
        <v>-4.4053664999999995</v>
      </c>
      <c r="M262" s="12"/>
    </row>
    <row r="263" spans="2:13" x14ac:dyDescent="0.3">
      <c r="B263" s="11"/>
      <c r="C263" s="65">
        <v>258</v>
      </c>
      <c r="D263" s="65">
        <f>(Observaciones!D263+Observaciones!E263)/2</f>
        <v>11.75</v>
      </c>
      <c r="E263" s="143">
        <f t="shared" ref="E263:E326" si="20">EXP((16.78*D263-116.9)/(D263+237.3))</f>
        <v>1.3802776599471762</v>
      </c>
      <c r="F263" s="143">
        <f t="shared" ref="F263:F326" si="21">4098*E263/((D263+237.3)^2)</f>
        <v>9.1193801661548224E-2</v>
      </c>
      <c r="G263" s="143">
        <f t="shared" ref="G263:G326" si="22">2.501-0.002361*D263</f>
        <v>2.4732582499999998</v>
      </c>
      <c r="H263" s="143">
        <f>0.001013*Constantes!$D$6/(0.622*G263)</f>
        <v>4.5054349789437696E-2</v>
      </c>
      <c r="I263" s="143">
        <f t="shared" ref="I263:I326" si="23">IF(D263&gt;0,1.26*F263/(G263*(F263+H263)),0)</f>
        <v>0.34098539738615508</v>
      </c>
      <c r="J263" s="143">
        <f t="shared" ref="J263:J326" si="24">0.409*SIN(2*PI()*(C263-82)/365)</f>
        <v>4.5668533912773299E-2</v>
      </c>
      <c r="K263" s="143">
        <f>(Constantes!$D$12/0.8)*(Constantes!$D$7*J263^2+Constantes!$D$8*J263+Constantes!$D$9)</f>
        <v>17.892112011904764</v>
      </c>
      <c r="L263" s="143">
        <f>(Constantes!$D$12/0.8)*(0.00376*D263^2-0.0516*D263-6.967)</f>
        <v>-4.4088656249999998</v>
      </c>
      <c r="M263" s="12"/>
    </row>
    <row r="264" spans="2:13" x14ac:dyDescent="0.3">
      <c r="B264" s="11"/>
      <c r="C264" s="65">
        <v>259</v>
      </c>
      <c r="D264" s="65">
        <f>(Observaciones!D264+Observaciones!E264)/2</f>
        <v>13.85</v>
      </c>
      <c r="E264" s="143">
        <f t="shared" si="20"/>
        <v>1.5839100041391287</v>
      </c>
      <c r="F264" s="143">
        <f t="shared" si="21"/>
        <v>0.10290490852509908</v>
      </c>
      <c r="G264" s="143">
        <f t="shared" si="22"/>
        <v>2.4683001499999997</v>
      </c>
      <c r="H264" s="143">
        <f>0.001013*Constantes!$D$6/(0.622*G264)</f>
        <v>4.5144850927109709E-2</v>
      </c>
      <c r="I264" s="143">
        <f t="shared" si="23"/>
        <v>0.35481417383138586</v>
      </c>
      <c r="J264" s="143">
        <f t="shared" si="24"/>
        <v>3.8665530675234434E-2</v>
      </c>
      <c r="K264" s="143">
        <f>(Constantes!$D$12/0.8)*(Constantes!$D$7*J264^2+Constantes!$D$8*J264+Constantes!$D$9)</f>
        <v>17.944251165243394</v>
      </c>
      <c r="L264" s="143">
        <f>(Constantes!$D$12/0.8)*(0.00376*D264^2-0.0516*D264-6.967)</f>
        <v>-4.3502546249999998</v>
      </c>
      <c r="M264" s="12"/>
    </row>
    <row r="265" spans="2:13" x14ac:dyDescent="0.3">
      <c r="B265" s="11"/>
      <c r="C265" s="65">
        <v>260</v>
      </c>
      <c r="D265" s="65">
        <f>(Observaciones!D265+Observaciones!E265)/2</f>
        <v>13.9</v>
      </c>
      <c r="E265" s="143">
        <f t="shared" si="20"/>
        <v>1.589063588132779</v>
      </c>
      <c r="F265" s="143">
        <f t="shared" si="21"/>
        <v>0.10319863673742037</v>
      </c>
      <c r="G265" s="143">
        <f t="shared" si="22"/>
        <v>2.4681820999999999</v>
      </c>
      <c r="H265" s="143">
        <f>0.001013*Constantes!$D$6/(0.622*G265)</f>
        <v>4.5147010147716632E-2</v>
      </c>
      <c r="I265" s="143">
        <f t="shared" si="23"/>
        <v>0.35513420222442993</v>
      </c>
      <c r="J265" s="143">
        <f t="shared" si="24"/>
        <v>3.165107000648637E-2</v>
      </c>
      <c r="K265" s="143">
        <f>(Constantes!$D$12/0.8)*(Constantes!$D$7*J265^2+Constantes!$D$8*J265+Constantes!$D$9)</f>
        <v>17.995645544493641</v>
      </c>
      <c r="L265" s="143">
        <f>(Constantes!$D$12/0.8)*(0.00376*D265^2-0.0516*D265-6.967)</f>
        <v>-4.3486064999999998</v>
      </c>
      <c r="M265" s="12"/>
    </row>
    <row r="266" spans="2:13" x14ac:dyDescent="0.3">
      <c r="B266" s="11"/>
      <c r="C266" s="65">
        <v>261</v>
      </c>
      <c r="D266" s="65">
        <f>(Observaciones!D266+Observaciones!E266)/2</f>
        <v>13.25</v>
      </c>
      <c r="E266" s="143">
        <f t="shared" si="20"/>
        <v>1.5232012546387372</v>
      </c>
      <c r="F266" s="143">
        <f t="shared" si="21"/>
        <v>9.943526343834895E-2</v>
      </c>
      <c r="G266" s="143">
        <f t="shared" si="22"/>
        <v>2.4697167499999999</v>
      </c>
      <c r="H266" s="143">
        <f>0.001013*Constantes!$D$6/(0.622*G266)</f>
        <v>4.5118956380367316E-2</v>
      </c>
      <c r="I266" s="143">
        <f t="shared" si="23"/>
        <v>0.35094014605756357</v>
      </c>
      <c r="J266" s="143">
        <f t="shared" si="24"/>
        <v>2.4627230442609345E-2</v>
      </c>
      <c r="K266" s="143">
        <f>(Constantes!$D$12/0.8)*(Constantes!$D$7*J266^2+Constantes!$D$8*J266+Constantes!$D$9)</f>
        <v>18.04627621913891</v>
      </c>
      <c r="L266" s="143">
        <f>(Constantes!$D$12/0.8)*(0.00376*D266^2-0.0516*D266-6.967)</f>
        <v>-4.3691156249999992</v>
      </c>
      <c r="M266" s="12"/>
    </row>
    <row r="267" spans="2:13" x14ac:dyDescent="0.3">
      <c r="B267" s="11"/>
      <c r="C267" s="65">
        <v>262</v>
      </c>
      <c r="D267" s="65">
        <f>(Observaciones!D267+Observaciones!E267)/2</f>
        <v>14.45</v>
      </c>
      <c r="E267" s="143">
        <f t="shared" si="20"/>
        <v>1.6467315635702708</v>
      </c>
      <c r="F267" s="143">
        <f t="shared" si="21"/>
        <v>0.10647699979012407</v>
      </c>
      <c r="G267" s="143">
        <f t="shared" si="22"/>
        <v>2.4668835499999999</v>
      </c>
      <c r="H267" s="143">
        <f>0.001013*Constantes!$D$6/(0.622*G267)</f>
        <v>4.5170775213573627E-2</v>
      </c>
      <c r="I267" s="143">
        <f t="shared" si="23"/>
        <v>0.3586259064602611</v>
      </c>
      <c r="J267" s="143">
        <f t="shared" si="24"/>
        <v>1.7596093298853012E-2</v>
      </c>
      <c r="K267" s="143">
        <f>(Constantes!$D$12/0.8)*(Constantes!$D$7*J267^2+Constantes!$D$8*J267+Constantes!$D$9)</f>
        <v>18.096125219937498</v>
      </c>
      <c r="L267" s="143">
        <f>(Constantes!$D$12/0.8)*(0.00376*D267^2-0.0516*D267-6.967)</f>
        <v>-4.3297016250000002</v>
      </c>
      <c r="M267" s="12"/>
    </row>
    <row r="268" spans="2:13" x14ac:dyDescent="0.3">
      <c r="B268" s="11"/>
      <c r="C268" s="65">
        <v>263</v>
      </c>
      <c r="D268" s="65">
        <f>(Observaciones!D268+Observaciones!E268)/2</f>
        <v>15.399999999999999</v>
      </c>
      <c r="E268" s="143">
        <f t="shared" si="20"/>
        <v>1.7506725002961008</v>
      </c>
      <c r="F268" s="143">
        <f t="shared" si="21"/>
        <v>0.11234826761695367</v>
      </c>
      <c r="G268" s="143">
        <f t="shared" si="22"/>
        <v>2.4646406000000001</v>
      </c>
      <c r="H268" s="143">
        <f>0.001013*Constantes!$D$6/(0.622*G268)</f>
        <v>4.5211882947604011E-2</v>
      </c>
      <c r="I268" s="143">
        <f t="shared" si="23"/>
        <v>0.36453307555197856</v>
      </c>
      <c r="J268" s="143">
        <f t="shared" si="24"/>
        <v>1.055974205289743E-2</v>
      </c>
      <c r="K268" s="143">
        <f>(Constantes!$D$12/0.8)*(Constantes!$D$7*J268^2+Constantes!$D$8*J268+Constantes!$D$9)</f>
        <v>18.145175547762914</v>
      </c>
      <c r="L268" s="143">
        <f>(Constantes!$D$12/0.8)*(0.00376*D268^2-0.0516*D268-6.967)</f>
        <v>-4.2936990000000002</v>
      </c>
      <c r="M268" s="12"/>
    </row>
    <row r="269" spans="2:13" x14ac:dyDescent="0.3">
      <c r="B269" s="11"/>
      <c r="C269" s="65">
        <v>264</v>
      </c>
      <c r="D269" s="65">
        <f>(Observaciones!D269+Observaciones!E269)/2</f>
        <v>14.299999999999999</v>
      </c>
      <c r="E269" s="143">
        <f t="shared" si="20"/>
        <v>1.6308247208216091</v>
      </c>
      <c r="F269" s="143">
        <f t="shared" si="21"/>
        <v>0.10557424069306127</v>
      </c>
      <c r="G269" s="143">
        <f t="shared" si="22"/>
        <v>2.4672377000000001</v>
      </c>
      <c r="H269" s="143">
        <f>0.001013*Constantes!$D$6/(0.622*G269)</f>
        <v>4.5164291351057304E-2</v>
      </c>
      <c r="I269" s="143">
        <f t="shared" si="23"/>
        <v>0.35767883107392273</v>
      </c>
      <c r="J269" s="143">
        <f t="shared" si="24"/>
        <v>3.520261727473677E-3</v>
      </c>
      <c r="K269" s="143">
        <f>(Constantes!$D$12/0.8)*(Constantes!$D$7*J269^2+Constantes!$D$8*J269+Constantes!$D$9)</f>
        <v>18.193411181281434</v>
      </c>
      <c r="L269" s="143">
        <f>(Constantes!$D$12/0.8)*(0.00376*D269^2-0.0516*D269-6.967)</f>
        <v>-4.3349984999999993</v>
      </c>
      <c r="M269" s="12"/>
    </row>
    <row r="270" spans="2:13" x14ac:dyDescent="0.3">
      <c r="B270" s="11"/>
      <c r="C270" s="65">
        <v>265</v>
      </c>
      <c r="D270" s="65">
        <f>(Observaciones!D270+Observaciones!E270)/2</f>
        <v>13.35</v>
      </c>
      <c r="E270" s="143">
        <f t="shared" si="20"/>
        <v>1.5331752529723204</v>
      </c>
      <c r="F270" s="143">
        <f t="shared" si="21"/>
        <v>0.1000065250127139</v>
      </c>
      <c r="G270" s="143">
        <f t="shared" si="22"/>
        <v>2.4694806499999999</v>
      </c>
      <c r="H270" s="143">
        <f>0.001013*Constantes!$D$6/(0.622*G270)</f>
        <v>4.5123270075071269E-2</v>
      </c>
      <c r="I270" s="143">
        <f t="shared" si="23"/>
        <v>0.35159012797989159</v>
      </c>
      <c r="J270" s="143">
        <f t="shared" si="24"/>
        <v>-3.5202617274733955E-3</v>
      </c>
      <c r="K270" s="143">
        <f>(Constantes!$D$12/0.8)*(Constantes!$D$7*J270^2+Constantes!$D$8*J270+Constantes!$D$9)</f>
        <v>18.240817083461586</v>
      </c>
      <c r="L270" s="143">
        <f>(Constantes!$D$12/0.8)*(0.00376*D270^2-0.0516*D270-6.967)</f>
        <v>-4.3660896249999999</v>
      </c>
      <c r="M270" s="12"/>
    </row>
    <row r="271" spans="2:13" x14ac:dyDescent="0.3">
      <c r="B271" s="11"/>
      <c r="C271" s="65">
        <v>266</v>
      </c>
      <c r="D271" s="65">
        <f>(Observaciones!D271+Observaciones!E271)/2</f>
        <v>12</v>
      </c>
      <c r="E271" s="143">
        <f t="shared" si="20"/>
        <v>1.4032466788795555</v>
      </c>
      <c r="F271" s="143">
        <f t="shared" si="21"/>
        <v>9.2525495616340561E-2</v>
      </c>
      <c r="G271" s="143">
        <f t="shared" si="22"/>
        <v>2.4726680000000001</v>
      </c>
      <c r="H271" s="143">
        <f>0.001013*Constantes!$D$6/(0.622*G271)</f>
        <v>4.5065104702739119E-2</v>
      </c>
      <c r="I271" s="143">
        <f t="shared" si="23"/>
        <v>0.34267103098752799</v>
      </c>
      <c r="J271" s="143">
        <f t="shared" si="24"/>
        <v>-1.0559742052897147E-2</v>
      </c>
      <c r="K271" s="143">
        <f>(Constantes!$D$12/0.8)*(Constantes!$D$7*J271^2+Constantes!$D$8*J271+Constantes!$D$9)</f>
        <v>18.287379206911446</v>
      </c>
      <c r="L271" s="143">
        <f>(Constantes!$D$12/0.8)*(0.00376*D271^2-0.0516*D271-6.967)</f>
        <v>-4.4029749999999996</v>
      </c>
      <c r="M271" s="12"/>
    </row>
    <row r="272" spans="2:13" x14ac:dyDescent="0.3">
      <c r="B272" s="11"/>
      <c r="C272" s="65">
        <v>267</v>
      </c>
      <c r="D272" s="65">
        <f>(Observaciones!D272+Observaciones!E272)/2</f>
        <v>12.65</v>
      </c>
      <c r="E272" s="143">
        <f t="shared" si="20"/>
        <v>1.4645445530759136</v>
      </c>
      <c r="F272" s="143">
        <f t="shared" si="21"/>
        <v>9.6065679685328434E-2</v>
      </c>
      <c r="G272" s="143">
        <f t="shared" si="22"/>
        <v>2.4711333499999997</v>
      </c>
      <c r="H272" s="143">
        <f>0.001013*Constantes!$D$6/(0.622*G272)</f>
        <v>4.5093091522200757E-2</v>
      </c>
      <c r="I272" s="143">
        <f t="shared" si="23"/>
        <v>0.34700421800471326</v>
      </c>
      <c r="J272" s="143">
        <f t="shared" si="24"/>
        <v>-1.7596093298852908E-2</v>
      </c>
      <c r="K272" s="143">
        <f>(Constantes!$D$12/0.8)*(Constantes!$D$7*J272^2+Constantes!$D$8*J272+Constantes!$D$9)</f>
        <v>18.333084498041206</v>
      </c>
      <c r="L272" s="143">
        <f>(Constantes!$D$12/0.8)*(0.00376*D272^2-0.0516*D272-6.967)</f>
        <v>-4.386284625</v>
      </c>
      <c r="M272" s="12"/>
    </row>
    <row r="273" spans="2:13" x14ac:dyDescent="0.3">
      <c r="B273" s="11"/>
      <c r="C273" s="65">
        <v>268</v>
      </c>
      <c r="D273" s="65">
        <f>(Observaciones!D273+Observaciones!E273)/2</f>
        <v>12.6</v>
      </c>
      <c r="E273" s="143">
        <f t="shared" si="20"/>
        <v>1.4597472514986058</v>
      </c>
      <c r="F273" s="143">
        <f t="shared" si="21"/>
        <v>9.5789323919104052E-2</v>
      </c>
      <c r="G273" s="143">
        <f t="shared" si="22"/>
        <v>2.4712513999999999</v>
      </c>
      <c r="H273" s="143">
        <f>0.001013*Constantes!$D$6/(0.622*G273)</f>
        <v>4.5090937455862456E-2</v>
      </c>
      <c r="I273" s="143">
        <f t="shared" si="23"/>
        <v>0.34667344489607588</v>
      </c>
      <c r="J273" s="143">
        <f t="shared" si="24"/>
        <v>-2.4627230442609244E-2</v>
      </c>
      <c r="K273" s="143">
        <f>(Constantes!$D$12/0.8)*(Constantes!$D$7*J273^2+Constantes!$D$8*J273+Constantes!$D$9)</f>
        <v>18.377920900049681</v>
      </c>
      <c r="L273" s="143">
        <f>(Constantes!$D$12/0.8)*(0.00376*D273^2-0.0516*D273-6.967)</f>
        <v>-4.3876390000000001</v>
      </c>
      <c r="M273" s="12"/>
    </row>
    <row r="274" spans="2:13" x14ac:dyDescent="0.3">
      <c r="B274" s="11"/>
      <c r="C274" s="65">
        <v>269</v>
      </c>
      <c r="D274" s="65">
        <f>(Observaciones!D274+Observaciones!E274)/2</f>
        <v>12.2</v>
      </c>
      <c r="E274" s="143">
        <f t="shared" si="20"/>
        <v>1.421862932192234</v>
      </c>
      <c r="F274" s="143">
        <f t="shared" si="21"/>
        <v>9.3602745308232094E-2</v>
      </c>
      <c r="G274" s="143">
        <f t="shared" si="22"/>
        <v>2.4721957999999997</v>
      </c>
      <c r="H274" s="143">
        <f>0.001013*Constantes!$D$6/(0.622*G274)</f>
        <v>4.5073712331002484E-2</v>
      </c>
      <c r="I274" s="143">
        <f t="shared" si="23"/>
        <v>0.34401194911201238</v>
      </c>
      <c r="J274" s="143">
        <f t="shared" si="24"/>
        <v>-3.1651070006486454E-2</v>
      </c>
      <c r="K274" s="143">
        <f>(Constantes!$D$12/0.8)*(Constantes!$D$7*J274^2+Constantes!$D$8*J274+Constantes!$D$9)</f>
        <v>18.421877354735049</v>
      </c>
      <c r="L274" s="143">
        <f>(Constantes!$D$12/0.8)*(0.00376*D274^2-0.0516*D274-6.967)</f>
        <v>-4.3980509999999997</v>
      </c>
      <c r="M274" s="12"/>
    </row>
    <row r="275" spans="2:13" x14ac:dyDescent="0.3">
      <c r="B275" s="11"/>
      <c r="C275" s="65">
        <v>270</v>
      </c>
      <c r="D275" s="65">
        <f>(Observaciones!D275+Observaciones!E275)/2</f>
        <v>11.5</v>
      </c>
      <c r="E275" s="143">
        <f t="shared" si="20"/>
        <v>1.3576395793502862</v>
      </c>
      <c r="F275" s="143">
        <f t="shared" si="21"/>
        <v>8.9878474493928939E-2</v>
      </c>
      <c r="G275" s="143">
        <f t="shared" si="22"/>
        <v>2.4738484999999999</v>
      </c>
      <c r="H275" s="143">
        <f>0.001013*Constantes!$D$6/(0.622*G275)</f>
        <v>4.5043600008291752E-2</v>
      </c>
      <c r="I275" s="143">
        <f t="shared" si="23"/>
        <v>0.33928927202235942</v>
      </c>
      <c r="J275" s="143">
        <f t="shared" si="24"/>
        <v>-3.8665530675234525E-2</v>
      </c>
      <c r="K275" s="143">
        <f>(Constantes!$D$12/0.8)*(Constantes!$D$7*J275^2+Constantes!$D$8*J275+Constantes!$D$9)</f>
        <v>18.464943803131227</v>
      </c>
      <c r="L275" s="143">
        <f>(Constantes!$D$12/0.8)*(0.00376*D275^2-0.0516*D275-6.967)</f>
        <v>-4.4144625</v>
      </c>
      <c r="M275" s="12"/>
    </row>
    <row r="276" spans="2:13" x14ac:dyDescent="0.3">
      <c r="B276" s="11"/>
      <c r="C276" s="65">
        <v>271</v>
      </c>
      <c r="D276" s="65">
        <f>(Observaciones!D276+Observaciones!E276)/2</f>
        <v>12.35</v>
      </c>
      <c r="E276" s="143">
        <f t="shared" si="20"/>
        <v>1.4359671208266067</v>
      </c>
      <c r="F276" s="143">
        <f t="shared" si="21"/>
        <v>9.4417676614232629E-2</v>
      </c>
      <c r="G276" s="143">
        <f t="shared" si="22"/>
        <v>2.47184165</v>
      </c>
      <c r="H276" s="143">
        <f>0.001013*Constantes!$D$6/(0.622*G276)</f>
        <v>4.5080170210382423E-2</v>
      </c>
      <c r="I276" s="143">
        <f t="shared" si="23"/>
        <v>0.34501319460891361</v>
      </c>
      <c r="J276" s="143">
        <f t="shared" si="24"/>
        <v>-4.5668533912773021E-2</v>
      </c>
      <c r="K276" s="143">
        <f>(Constantes!$D$12/0.8)*(Constantes!$D$7*J276^2+Constantes!$D$8*J276+Constantes!$D$9)</f>
        <v>18.507111184972956</v>
      </c>
      <c r="L276" s="143">
        <f>(Constantes!$D$12/0.8)*(0.00376*D276^2-0.0516*D276-6.967)</f>
        <v>-4.3942346249999993</v>
      </c>
      <c r="M276" s="12"/>
    </row>
    <row r="277" spans="2:13" x14ac:dyDescent="0.3">
      <c r="B277" s="11"/>
      <c r="C277" s="65">
        <v>272</v>
      </c>
      <c r="D277" s="65">
        <f>(Observaciones!D277+Observaciones!E277)/2</f>
        <v>13.35</v>
      </c>
      <c r="E277" s="143">
        <f t="shared" si="20"/>
        <v>1.5331752529723204</v>
      </c>
      <c r="F277" s="143">
        <f t="shared" si="21"/>
        <v>0.1000065250127139</v>
      </c>
      <c r="G277" s="143">
        <f t="shared" si="22"/>
        <v>2.4694806499999999</v>
      </c>
      <c r="H277" s="143">
        <f>0.001013*Constantes!$D$6/(0.622*G277)</f>
        <v>4.5123270075071269E-2</v>
      </c>
      <c r="I277" s="143">
        <f t="shared" si="23"/>
        <v>0.35159012797989159</v>
      </c>
      <c r="J277" s="143">
        <f t="shared" si="24"/>
        <v>-5.2658004578105488E-2</v>
      </c>
      <c r="K277" s="143">
        <f>(Constantes!$D$12/0.8)*(Constantes!$D$7*J277^2+Constantes!$D$8*J277+Constantes!$D$9)</f>
        <v>18.548371436993797</v>
      </c>
      <c r="L277" s="143">
        <f>(Constantes!$D$12/0.8)*(0.00376*D277^2-0.0516*D277-6.967)</f>
        <v>-4.3660896249999999</v>
      </c>
      <c r="M277" s="12"/>
    </row>
    <row r="278" spans="2:13" x14ac:dyDescent="0.3">
      <c r="B278" s="11"/>
      <c r="C278" s="65">
        <v>273</v>
      </c>
      <c r="D278" s="65">
        <f>(Observaciones!D278+Observaciones!E278)/2</f>
        <v>14.55</v>
      </c>
      <c r="E278" s="143">
        <f t="shared" si="20"/>
        <v>1.6574115820276645</v>
      </c>
      <c r="F278" s="143">
        <f t="shared" si="21"/>
        <v>0.10708247809803828</v>
      </c>
      <c r="G278" s="143">
        <f t="shared" si="22"/>
        <v>2.46664745</v>
      </c>
      <c r="H278" s="143">
        <f>0.001013*Constantes!$D$6/(0.622*G278)</f>
        <v>4.5175098822943884E-2</v>
      </c>
      <c r="I278" s="143">
        <f t="shared" si="23"/>
        <v>0.35925511691610273</v>
      </c>
      <c r="J278" s="143">
        <f t="shared" si="24"/>
        <v>-5.9631871540228636E-2</v>
      </c>
      <c r="K278" s="143">
        <f>(Constantes!$D$12/0.8)*(Constantes!$D$7*J278^2+Constantes!$D$8*J278+Constantes!$D$9)</f>
        <v>18.588717490062894</v>
      </c>
      <c r="L278" s="143">
        <f>(Constantes!$D$12/0.8)*(0.00376*D278^2-0.0516*D278-6.967)</f>
        <v>-4.3261116249999993</v>
      </c>
      <c r="M278" s="12"/>
    </row>
    <row r="279" spans="2:13" x14ac:dyDescent="0.3">
      <c r="B279" s="11"/>
      <c r="C279" s="65">
        <v>274</v>
      </c>
      <c r="D279" s="65">
        <f>(Observaciones!D279+Observaciones!E279)/2</f>
        <v>13.35</v>
      </c>
      <c r="E279" s="143">
        <f t="shared" si="20"/>
        <v>1.5331752529723204</v>
      </c>
      <c r="F279" s="143">
        <f t="shared" si="21"/>
        <v>0.1000065250127139</v>
      </c>
      <c r="G279" s="143">
        <f t="shared" si="22"/>
        <v>2.4694806499999999</v>
      </c>
      <c r="H279" s="143">
        <f>0.001013*Constantes!$D$6/(0.622*G279)</f>
        <v>4.5123270075071269E-2</v>
      </c>
      <c r="I279" s="143">
        <f t="shared" si="23"/>
        <v>0.35159012797989159</v>
      </c>
      <c r="J279" s="143">
        <f t="shared" si="24"/>
        <v>-6.6588068291853222E-2</v>
      </c>
      <c r="K279" s="143">
        <f>(Constantes!$D$12/0.8)*(Constantes!$D$7*J279^2+Constantes!$D$8*J279+Constantes!$D$9)</f>
        <v>18.628143265167381</v>
      </c>
      <c r="L279" s="143">
        <f>(Constantes!$D$12/0.8)*(0.00376*D279^2-0.0516*D279-6.967)</f>
        <v>-4.3660896249999999</v>
      </c>
      <c r="M279" s="12"/>
    </row>
    <row r="280" spans="2:13" x14ac:dyDescent="0.3">
      <c r="B280" s="11"/>
      <c r="C280" s="65">
        <v>275</v>
      </c>
      <c r="D280" s="65">
        <f>(Observaciones!D280+Observaciones!E280)/2</f>
        <v>14.5</v>
      </c>
      <c r="E280" s="143">
        <f t="shared" si="20"/>
        <v>1.6520640028566567</v>
      </c>
      <c r="F280" s="143">
        <f t="shared" si="21"/>
        <v>0.10677937410937641</v>
      </c>
      <c r="G280" s="143">
        <f t="shared" si="22"/>
        <v>2.4667654999999997</v>
      </c>
      <c r="H280" s="143">
        <f>0.001013*Constantes!$D$6/(0.622*G280)</f>
        <v>4.5172936914803029E-2</v>
      </c>
      <c r="I280" s="143">
        <f t="shared" si="23"/>
        <v>0.35894072909367275</v>
      </c>
      <c r="J280" s="143">
        <f t="shared" si="24"/>
        <v>-7.352453356175491E-2</v>
      </c>
      <c r="K280" s="143">
        <f>(Constantes!$D$12/0.8)*(Constantes!$D$7*J280^2+Constantes!$D$8*J280+Constantes!$D$9)</f>
        <v>18.66664366824908</v>
      </c>
      <c r="L280" s="143">
        <f>(Constantes!$D$12/0.8)*(0.00376*D280^2-0.0516*D280-6.967)</f>
        <v>-4.3279125000000001</v>
      </c>
      <c r="M280" s="12"/>
    </row>
    <row r="281" spans="2:13" x14ac:dyDescent="0.3">
      <c r="B281" s="11"/>
      <c r="C281" s="65">
        <v>276</v>
      </c>
      <c r="D281" s="65">
        <f>(Observaciones!D281+Observaciones!E281)/2</f>
        <v>14.05</v>
      </c>
      <c r="E281" s="143">
        <f t="shared" si="20"/>
        <v>1.604612725353836</v>
      </c>
      <c r="F281" s="143">
        <f t="shared" si="21"/>
        <v>0.10408410376289531</v>
      </c>
      <c r="G281" s="143">
        <f t="shared" si="22"/>
        <v>2.4678279499999998</v>
      </c>
      <c r="H281" s="143">
        <f>0.001013*Constantes!$D$6/(0.622*G281)</f>
        <v>4.5153489048988422E-2</v>
      </c>
      <c r="I281" s="143">
        <f t="shared" si="23"/>
        <v>0.35609168948623277</v>
      </c>
      <c r="J281" s="143">
        <f t="shared" si="24"/>
        <v>-8.0439211925572671E-2</v>
      </c>
      <c r="K281" s="143">
        <f>(Constantes!$D$12/0.8)*(Constantes!$D$7*J281^2+Constantes!$D$8*J281+Constantes!$D$9)</f>
        <v>18.704214583905081</v>
      </c>
      <c r="L281" s="143">
        <f>(Constantes!$D$12/0.8)*(0.00376*D281^2-0.0516*D281-6.967)</f>
        <v>-4.3435916249999993</v>
      </c>
      <c r="M281" s="12"/>
    </row>
    <row r="282" spans="2:13" x14ac:dyDescent="0.3">
      <c r="B282" s="11"/>
      <c r="C282" s="65">
        <v>277</v>
      </c>
      <c r="D282" s="65">
        <f>(Observaciones!D282+Observaciones!E282)/2</f>
        <v>9.15</v>
      </c>
      <c r="E282" s="143">
        <f t="shared" si="20"/>
        <v>1.1602772175252039</v>
      </c>
      <c r="F282" s="143">
        <f t="shared" si="21"/>
        <v>7.8284552595211263E-2</v>
      </c>
      <c r="G282" s="143">
        <f t="shared" si="22"/>
        <v>2.4793968500000001</v>
      </c>
      <c r="H282" s="143">
        <f>0.001013*Constantes!$D$6/(0.622*G282)</f>
        <v>4.4942802244470274E-2</v>
      </c>
      <c r="I282" s="143">
        <f t="shared" si="23"/>
        <v>0.3228445413311169</v>
      </c>
      <c r="J282" s="143">
        <f t="shared" si="24"/>
        <v>-8.7330054414876512E-2</v>
      </c>
      <c r="K282" s="143">
        <f>(Constantes!$D$12/0.8)*(Constantes!$D$7*J282^2+Constantes!$D$8*J282+Constantes!$D$9)</f>
        <v>18.740852867963497</v>
      </c>
      <c r="L282" s="143">
        <f>(Constantes!$D$12/0.8)*(0.00376*D282^2-0.0516*D282-6.967)</f>
        <v>-4.4527146249999996</v>
      </c>
      <c r="M282" s="12"/>
    </row>
    <row r="283" spans="2:13" x14ac:dyDescent="0.3">
      <c r="B283" s="11"/>
      <c r="C283" s="65">
        <v>278</v>
      </c>
      <c r="D283" s="65">
        <f>(Observaciones!D283+Observaciones!E283)/2</f>
        <v>14.5</v>
      </c>
      <c r="E283" s="143">
        <f t="shared" si="20"/>
        <v>1.6520640028566567</v>
      </c>
      <c r="F283" s="143">
        <f t="shared" si="21"/>
        <v>0.10677937410937641</v>
      </c>
      <c r="G283" s="143">
        <f t="shared" si="22"/>
        <v>2.4667654999999997</v>
      </c>
      <c r="H283" s="143">
        <f>0.001013*Constantes!$D$6/(0.622*G283)</f>
        <v>4.5172936914803029E-2</v>
      </c>
      <c r="I283" s="143">
        <f t="shared" si="23"/>
        <v>0.35894072909367275</v>
      </c>
      <c r="J283" s="143">
        <f t="shared" si="24"/>
        <v>-9.4195019124320281E-2</v>
      </c>
      <c r="K283" s="143">
        <f>(Constantes!$D$12/0.8)*(Constantes!$D$7*J283^2+Constantes!$D$8*J283+Constantes!$D$9)</f>
        <v>18.776556338946683</v>
      </c>
      <c r="L283" s="143">
        <f>(Constantes!$D$12/0.8)*(0.00376*D283^2-0.0516*D283-6.967)</f>
        <v>-4.3279125000000001</v>
      </c>
      <c r="M283" s="12"/>
    </row>
    <row r="284" spans="2:13" x14ac:dyDescent="0.3">
      <c r="B284" s="11"/>
      <c r="C284" s="65">
        <v>279</v>
      </c>
      <c r="D284" s="65">
        <f>(Observaciones!D284+Observaciones!E284)/2</f>
        <v>13.5</v>
      </c>
      <c r="E284" s="143">
        <f t="shared" si="20"/>
        <v>1.5482437315899678</v>
      </c>
      <c r="F284" s="143">
        <f t="shared" si="21"/>
        <v>0.10086865272047608</v>
      </c>
      <c r="G284" s="143">
        <f t="shared" si="22"/>
        <v>2.4691264999999998</v>
      </c>
      <c r="H284" s="143">
        <f>0.001013*Constantes!$D$6/(0.622*G284)</f>
        <v>4.512974216392418E-2</v>
      </c>
      <c r="I284" s="143">
        <f t="shared" si="23"/>
        <v>0.35256187200074002</v>
      </c>
      <c r="J284" s="143">
        <f t="shared" si="24"/>
        <v>-0.10103207181670253</v>
      </c>
      <c r="K284" s="143">
        <f>(Constantes!$D$12/0.8)*(Constantes!$D$7*J284^2+Constantes!$D$8*J284+Constantes!$D$9)</f>
        <v>18.811323768435788</v>
      </c>
      <c r="L284" s="143">
        <f>(Constantes!$D$12/0.8)*(0.00376*D284^2-0.0516*D284-6.967)</f>
        <v>-4.3614625</v>
      </c>
      <c r="M284" s="12"/>
    </row>
    <row r="285" spans="2:13" x14ac:dyDescent="0.3">
      <c r="B285" s="11"/>
      <c r="C285" s="65">
        <v>280</v>
      </c>
      <c r="D285" s="65">
        <f>(Observaciones!D285+Observaciones!E285)/2</f>
        <v>12.7</v>
      </c>
      <c r="E285" s="143">
        <f t="shared" si="20"/>
        <v>1.4693556920806219</v>
      </c>
      <c r="F285" s="143">
        <f t="shared" si="21"/>
        <v>9.6342714018342213E-2</v>
      </c>
      <c r="G285" s="143">
        <f t="shared" si="22"/>
        <v>2.4710152999999999</v>
      </c>
      <c r="H285" s="143">
        <f>0.001013*Constantes!$D$6/(0.622*G285)</f>
        <v>4.5095245794355275E-2</v>
      </c>
      <c r="I285" s="143">
        <f t="shared" si="23"/>
        <v>0.34733456468782936</v>
      </c>
      <c r="J285" s="143">
        <f t="shared" si="24"/>
        <v>-0.10783918652575494</v>
      </c>
      <c r="K285" s="143">
        <f>(Constantes!$D$12/0.8)*(Constantes!$D$7*J285^2+Constantes!$D$8*J285+Constantes!$D$9)</f>
        <v>18.845154870351635</v>
      </c>
      <c r="L285" s="143">
        <f>(Constantes!$D$12/0.8)*(0.00376*D285^2-0.0516*D285-6.967)</f>
        <v>-4.3849184999999995</v>
      </c>
      <c r="M285" s="12"/>
    </row>
    <row r="286" spans="2:13" x14ac:dyDescent="0.3">
      <c r="B286" s="11"/>
      <c r="C286" s="65">
        <v>281</v>
      </c>
      <c r="D286" s="65">
        <f>(Observaciones!D286+Observaciones!E286)/2</f>
        <v>9.9</v>
      </c>
      <c r="E286" s="143">
        <f t="shared" si="20"/>
        <v>1.2203261059395465</v>
      </c>
      <c r="F286" s="143">
        <f t="shared" si="21"/>
        <v>8.1837230413319473E-2</v>
      </c>
      <c r="G286" s="143">
        <f t="shared" si="22"/>
        <v>2.4776260999999997</v>
      </c>
      <c r="H286" s="143">
        <f>0.001013*Constantes!$D$6/(0.622*G286)</f>
        <v>4.4974922695201085E-2</v>
      </c>
      <c r="I286" s="143">
        <f t="shared" si="23"/>
        <v>0.3281896076316444</v>
      </c>
      <c r="J286" s="143">
        <f t="shared" si="24"/>
        <v>-0.11461434615647936</v>
      </c>
      <c r="K286" s="143">
        <f>(Constantes!$D$12/0.8)*(Constantes!$D$7*J286^2+Constantes!$D$8*J286+Constantes!$D$9)</f>
        <v>18.878050289168236</v>
      </c>
      <c r="L286" s="143">
        <f>(Constantes!$D$12/0.8)*(0.00376*D286^2-0.0516*D286-6.967)</f>
        <v>-4.4433264999999995</v>
      </c>
      <c r="M286" s="12"/>
    </row>
    <row r="287" spans="2:13" x14ac:dyDescent="0.3">
      <c r="B287" s="11"/>
      <c r="C287" s="65">
        <v>282</v>
      </c>
      <c r="D287" s="65">
        <f>(Observaciones!D287+Observaciones!E287)/2</f>
        <v>13.3</v>
      </c>
      <c r="E287" s="143">
        <f t="shared" si="20"/>
        <v>1.5281811116551587</v>
      </c>
      <c r="F287" s="143">
        <f t="shared" si="21"/>
        <v>9.9720546117296777E-2</v>
      </c>
      <c r="G287" s="143">
        <f t="shared" si="22"/>
        <v>2.4695986999999997</v>
      </c>
      <c r="H287" s="143">
        <f>0.001013*Constantes!$D$6/(0.622*G287)</f>
        <v>4.5121113124619215E-2</v>
      </c>
      <c r="I287" s="143">
        <f t="shared" si="23"/>
        <v>0.35126535211020804</v>
      </c>
      <c r="J287" s="143">
        <f t="shared" si="24"/>
        <v>-0.12135554308285744</v>
      </c>
      <c r="K287" s="143">
        <f>(Constantes!$D$12/0.8)*(Constantes!$D$7*J287^2+Constantes!$D$8*J287+Constantes!$D$9)</f>
        <v>18.910011587076482</v>
      </c>
      <c r="L287" s="143">
        <f>(Constantes!$D$12/0.8)*(0.00376*D287^2-0.0516*D287-6.967)</f>
        <v>-4.3676084999999993</v>
      </c>
      <c r="M287" s="12"/>
    </row>
    <row r="288" spans="2:13" x14ac:dyDescent="0.3">
      <c r="B288" s="11"/>
      <c r="C288" s="65">
        <v>283</v>
      </c>
      <c r="D288" s="65">
        <f>(Observaciones!D288+Observaciones!E288)/2</f>
        <v>12.5</v>
      </c>
      <c r="E288" s="143">
        <f t="shared" si="20"/>
        <v>1.4501940250881777</v>
      </c>
      <c r="F288" s="143">
        <f t="shared" si="21"/>
        <v>9.5238642712590429E-2</v>
      </c>
      <c r="G288" s="143">
        <f t="shared" si="22"/>
        <v>2.4714874999999998</v>
      </c>
      <c r="H288" s="143">
        <f>0.001013*Constantes!$D$6/(0.622*G288)</f>
        <v>4.5086629940516605E-2</v>
      </c>
      <c r="I288" s="143">
        <f t="shared" si="23"/>
        <v>0.34601062071581223</v>
      </c>
      <c r="J288" s="143">
        <f t="shared" si="24"/>
        <v>-0.12806077974275312</v>
      </c>
      <c r="K288" s="143">
        <f>(Constantes!$D$12/0.8)*(Constantes!$D$7*J288^2+Constantes!$D$8*J288+Constantes!$D$9)</f>
        <v>18.941041230116905</v>
      </c>
      <c r="L288" s="143">
        <f>(Constantes!$D$12/0.8)*(0.00376*D288^2-0.0516*D288-6.967)</f>
        <v>-4.3903125000000003</v>
      </c>
      <c r="M288" s="12"/>
    </row>
    <row r="289" spans="2:13" x14ac:dyDescent="0.3">
      <c r="B289" s="11"/>
      <c r="C289" s="65">
        <v>284</v>
      </c>
      <c r="D289" s="65">
        <f>(Observaciones!D289+Observaciones!E289)/2</f>
        <v>13.4</v>
      </c>
      <c r="E289" s="143">
        <f t="shared" si="20"/>
        <v>1.5381837134420713</v>
      </c>
      <c r="F289" s="143">
        <f t="shared" si="21"/>
        <v>0.10029320149589299</v>
      </c>
      <c r="G289" s="143">
        <f t="shared" si="22"/>
        <v>2.4693625999999997</v>
      </c>
      <c r="H289" s="143">
        <f>0.001013*Constantes!$D$6/(0.622*G289)</f>
        <v>4.5125427231753057E-2</v>
      </c>
      <c r="I289" s="143">
        <f t="shared" si="23"/>
        <v>0.35191447341494769</v>
      </c>
      <c r="J289" s="143">
        <f t="shared" si="24"/>
        <v>-0.13472806922983283</v>
      </c>
      <c r="K289" s="143">
        <f>(Constantes!$D$12/0.8)*(Constantes!$D$7*J289^2+Constantes!$D$8*J289+Constantes!$D$9)</f>
        <v>18.971142573301336</v>
      </c>
      <c r="L289" s="143">
        <f>(Constantes!$D$12/0.8)*(0.00376*D289^2-0.0516*D289-6.967)</f>
        <v>-4.3645589999999999</v>
      </c>
      <c r="M289" s="12"/>
    </row>
    <row r="290" spans="2:13" x14ac:dyDescent="0.3">
      <c r="B290" s="11"/>
      <c r="C290" s="65">
        <v>285</v>
      </c>
      <c r="D290" s="65">
        <f>(Observaciones!D290+Observaciones!E290)/2</f>
        <v>13.75</v>
      </c>
      <c r="E290" s="143">
        <f t="shared" si="20"/>
        <v>1.5736468149943981</v>
      </c>
      <c r="F290" s="143">
        <f t="shared" si="21"/>
        <v>0.10231958493462359</v>
      </c>
      <c r="G290" s="143">
        <f t="shared" si="22"/>
        <v>2.4685362500000001</v>
      </c>
      <c r="H290" s="143">
        <f>0.001013*Constantes!$D$6/(0.622*G290)</f>
        <v>4.5140533105443567E-2</v>
      </c>
      <c r="I290" s="143">
        <f t="shared" si="23"/>
        <v>0.35417281924860555</v>
      </c>
      <c r="J290" s="143">
        <f t="shared" si="24"/>
        <v>-0.14135543588232991</v>
      </c>
      <c r="K290" s="143">
        <f>(Constantes!$D$12/0.8)*(Constantes!$D$7*J290^2+Constantes!$D$8*J290+Constantes!$D$9)</f>
        <v>19.000319844744823</v>
      </c>
      <c r="L290" s="143">
        <f>(Constantes!$D$12/0.8)*(0.00376*D290^2-0.0516*D290-6.967)</f>
        <v>-4.353515625</v>
      </c>
      <c r="M290" s="12"/>
    </row>
    <row r="291" spans="2:13" x14ac:dyDescent="0.3">
      <c r="B291" s="11"/>
      <c r="C291" s="65">
        <v>286</v>
      </c>
      <c r="D291" s="65">
        <f>(Observaciones!D291+Observaciones!E291)/2</f>
        <v>11.4</v>
      </c>
      <c r="E291" s="143">
        <f t="shared" si="20"/>
        <v>1.3486760963347784</v>
      </c>
      <c r="F291" s="143">
        <f t="shared" si="21"/>
        <v>8.9356889727344888E-2</v>
      </c>
      <c r="G291" s="143">
        <f t="shared" si="22"/>
        <v>2.4740845999999999</v>
      </c>
      <c r="H291" s="143">
        <f>0.001013*Constantes!$D$6/(0.622*G291)</f>
        <v>4.5039301532014117E-2</v>
      </c>
      <c r="I291" s="143">
        <f t="shared" si="23"/>
        <v>0.33860789639405336</v>
      </c>
      <c r="J291" s="143">
        <f t="shared" si="24"/>
        <v>-0.14794091586847485</v>
      </c>
      <c r="K291" s="143">
        <f>(Constantes!$D$12/0.8)*(Constantes!$D$7*J291^2+Constantes!$D$8*J291+Constantes!$D$9)</f>
        <v>19.028578128829981</v>
      </c>
      <c r="L291" s="143">
        <f>(Constantes!$D$12/0.8)*(0.00376*D291^2-0.0516*D291-6.967)</f>
        <v>-4.4166189999999999</v>
      </c>
      <c r="M291" s="12"/>
    </row>
    <row r="292" spans="2:13" x14ac:dyDescent="0.3">
      <c r="B292" s="11"/>
      <c r="C292" s="65">
        <v>287</v>
      </c>
      <c r="D292" s="65">
        <f>(Observaciones!D292+Observaciones!E292)/2</f>
        <v>13.1</v>
      </c>
      <c r="E292" s="143">
        <f t="shared" si="20"/>
        <v>1.5083470419027751</v>
      </c>
      <c r="F292" s="143">
        <f t="shared" si="21"/>
        <v>9.8583579016665535E-2</v>
      </c>
      <c r="G292" s="143">
        <f t="shared" si="22"/>
        <v>2.4700709000000001</v>
      </c>
      <c r="H292" s="143">
        <f>0.001013*Constantes!$D$6/(0.622*G292)</f>
        <v>4.5112487384516987E-2</v>
      </c>
      <c r="I292" s="143">
        <f t="shared" si="23"/>
        <v>0.34996194939764519</v>
      </c>
      <c r="J292" s="143">
        <f t="shared" si="24"/>
        <v>-0.15448255776842154</v>
      </c>
      <c r="K292" s="143">
        <f>(Constantes!$D$12/0.8)*(Constantes!$D$7*J292^2+Constantes!$D$8*J292+Constantes!$D$9)</f>
        <v>19.055923348427321</v>
      </c>
      <c r="L292" s="143">
        <f>(Constantes!$D$12/0.8)*(0.00376*D292^2-0.0516*D292-6.967)</f>
        <v>-4.3735664999999999</v>
      </c>
      <c r="M292" s="12"/>
    </row>
    <row r="293" spans="2:13" x14ac:dyDescent="0.3">
      <c r="B293" s="11"/>
      <c r="C293" s="65">
        <v>288</v>
      </c>
      <c r="D293" s="65">
        <f>(Observaciones!D293+Observaciones!E293)/2</f>
        <v>13.95</v>
      </c>
      <c r="E293" s="143">
        <f t="shared" si="20"/>
        <v>1.5942318792002568</v>
      </c>
      <c r="F293" s="143">
        <f t="shared" si="21"/>
        <v>0.10349307775094918</v>
      </c>
      <c r="G293" s="143">
        <f t="shared" si="22"/>
        <v>2.4680640499999997</v>
      </c>
      <c r="H293" s="143">
        <f>0.001013*Constantes!$D$6/(0.622*G293)</f>
        <v>4.514916957487896E-2</v>
      </c>
      <c r="I293" s="143">
        <f t="shared" si="23"/>
        <v>0.35545379775699454</v>
      </c>
      <c r="J293" s="143">
        <f t="shared" si="24"/>
        <v>-0.16097842315249478</v>
      </c>
      <c r="K293" s="143">
        <f>(Constantes!$D$12/0.8)*(Constantes!$D$7*J293^2+Constantes!$D$8*J293+Constantes!$D$9)</f>
        <v>19.082362246196098</v>
      </c>
      <c r="L293" s="143">
        <f>(Constantes!$D$12/0.8)*(0.00376*D293^2-0.0516*D293-6.967)</f>
        <v>-4.3469466250000002</v>
      </c>
      <c r="M293" s="12"/>
    </row>
    <row r="294" spans="2:13" x14ac:dyDescent="0.3">
      <c r="B294" s="11"/>
      <c r="C294" s="65">
        <v>289</v>
      </c>
      <c r="D294" s="65">
        <f>(Observaciones!D294+Observaciones!E294)/2</f>
        <v>14.8</v>
      </c>
      <c r="E294" s="143">
        <f t="shared" si="20"/>
        <v>1.6843778570488643</v>
      </c>
      <c r="F294" s="143">
        <f t="shared" si="21"/>
        <v>0.10860899280138459</v>
      </c>
      <c r="G294" s="143">
        <f t="shared" si="22"/>
        <v>2.4660571999999998</v>
      </c>
      <c r="H294" s="143">
        <f>0.001013*Constantes!$D$6/(0.622*G294)</f>
        <v>4.5185911468360318E-2</v>
      </c>
      <c r="I294" s="143">
        <f t="shared" si="23"/>
        <v>0.36082052945585191</v>
      </c>
      <c r="J294" s="143">
        <f t="shared" si="24"/>
        <v>-0.16742658715558903</v>
      </c>
      <c r="K294" s="143">
        <f>(Constantes!$D$12/0.8)*(Constantes!$D$7*J294^2+Constantes!$D$8*J294+Constantes!$D$9)</f>
        <v>19.10790236499129</v>
      </c>
      <c r="L294" s="143">
        <f>(Constantes!$D$12/0.8)*(0.00376*D294^2-0.0516*D294-6.967)</f>
        <v>-4.3169310000000003</v>
      </c>
      <c r="M294" s="12"/>
    </row>
    <row r="295" spans="2:13" x14ac:dyDescent="0.3">
      <c r="B295" s="11"/>
      <c r="C295" s="65">
        <v>290</v>
      </c>
      <c r="D295" s="65">
        <f>(Observaciones!D295+Observaciones!E295)/2</f>
        <v>14.8</v>
      </c>
      <c r="E295" s="143">
        <f t="shared" si="20"/>
        <v>1.6843778570488643</v>
      </c>
      <c r="F295" s="143">
        <f t="shared" si="21"/>
        <v>0.10860899280138459</v>
      </c>
      <c r="G295" s="143">
        <f t="shared" si="22"/>
        <v>2.4660571999999998</v>
      </c>
      <c r="H295" s="143">
        <f>0.001013*Constantes!$D$6/(0.622*G295)</f>
        <v>4.5185911468360318E-2</v>
      </c>
      <c r="I295" s="143">
        <f t="shared" si="23"/>
        <v>0.36082052945585191</v>
      </c>
      <c r="J295" s="143">
        <f t="shared" si="24"/>
        <v>-0.17382513904754754</v>
      </c>
      <c r="K295" s="143">
        <f>(Constantes!$D$12/0.8)*(Constantes!$D$7*J295^2+Constantes!$D$8*J295+Constantes!$D$9)</f>
        <v>19.132552027403367</v>
      </c>
      <c r="L295" s="143">
        <f>(Constantes!$D$12/0.8)*(0.00376*D295^2-0.0516*D295-6.967)</f>
        <v>-4.3169310000000003</v>
      </c>
      <c r="M295" s="12"/>
    </row>
    <row r="296" spans="2:13" x14ac:dyDescent="0.3">
      <c r="B296" s="11"/>
      <c r="C296" s="65">
        <v>291</v>
      </c>
      <c r="D296" s="65">
        <f>(Observaciones!D296+Observaciones!E296)/2</f>
        <v>13.45</v>
      </c>
      <c r="E296" s="143">
        <f t="shared" si="20"/>
        <v>1.5432065279848868</v>
      </c>
      <c r="F296" s="143">
        <f t="shared" si="21"/>
        <v>0.1005805769400801</v>
      </c>
      <c r="G296" s="143">
        <f t="shared" si="22"/>
        <v>2.46924455</v>
      </c>
      <c r="H296" s="143">
        <f>0.001013*Constantes!$D$6/(0.622*G296)</f>
        <v>4.5127584594694167E-2</v>
      </c>
      <c r="I296" s="143">
        <f t="shared" si="23"/>
        <v>0.35223838816895903</v>
      </c>
      <c r="J296" s="143">
        <f t="shared" si="24"/>
        <v>-0.18017218279935251</v>
      </c>
      <c r="K296" s="143">
        <f>(Constantes!$D$12/0.8)*(Constantes!$D$7*J296^2+Constantes!$D$8*J296+Constantes!$D$9)</f>
        <v>19.156320314458515</v>
      </c>
      <c r="L296" s="143">
        <f>(Constantes!$D$12/0.8)*(0.00376*D296^2-0.0516*D296-6.967)</f>
        <v>-4.3630166249999993</v>
      </c>
      <c r="M296" s="12"/>
    </row>
    <row r="297" spans="2:13" x14ac:dyDescent="0.3">
      <c r="B297" s="11"/>
      <c r="C297" s="65">
        <v>292</v>
      </c>
      <c r="D297" s="65">
        <f>(Observaciones!D297+Observaciones!E297)/2</f>
        <v>13.75</v>
      </c>
      <c r="E297" s="143">
        <f t="shared" si="20"/>
        <v>1.5736468149943981</v>
      </c>
      <c r="F297" s="143">
        <f t="shared" si="21"/>
        <v>0.10231958493462359</v>
      </c>
      <c r="G297" s="143">
        <f t="shared" si="22"/>
        <v>2.4685362500000001</v>
      </c>
      <c r="H297" s="143">
        <f>0.001013*Constantes!$D$6/(0.622*G297)</f>
        <v>4.5140533105443567E-2</v>
      </c>
      <c r="I297" s="143">
        <f t="shared" si="23"/>
        <v>0.35417281924860555</v>
      </c>
      <c r="J297" s="143">
        <f t="shared" si="24"/>
        <v>-0.18646583764495972</v>
      </c>
      <c r="K297" s="143">
        <f>(Constantes!$D$12/0.8)*(Constantes!$D$7*J297^2+Constantes!$D$8*J297+Constantes!$D$9)</f>
        <v>19.179217043507954</v>
      </c>
      <c r="L297" s="143">
        <f>(Constantes!$D$12/0.8)*(0.00376*D297^2-0.0516*D297-6.967)</f>
        <v>-4.353515625</v>
      </c>
      <c r="M297" s="12"/>
    </row>
    <row r="298" spans="2:13" x14ac:dyDescent="0.3">
      <c r="B298" s="11"/>
      <c r="C298" s="65">
        <v>293</v>
      </c>
      <c r="D298" s="65">
        <f>(Observaciones!D298+Observaciones!E298)/2</f>
        <v>12.7</v>
      </c>
      <c r="E298" s="143">
        <f t="shared" si="20"/>
        <v>1.4693556920806219</v>
      </c>
      <c r="F298" s="143">
        <f t="shared" si="21"/>
        <v>9.6342714018342213E-2</v>
      </c>
      <c r="G298" s="143">
        <f t="shared" si="22"/>
        <v>2.4710152999999999</v>
      </c>
      <c r="H298" s="143">
        <f>0.001013*Constantes!$D$6/(0.622*G298)</f>
        <v>4.5095245794355275E-2</v>
      </c>
      <c r="I298" s="143">
        <f t="shared" si="23"/>
        <v>0.34733456468782936</v>
      </c>
      <c r="J298" s="143">
        <f t="shared" si="24"/>
        <v>-0.19270423863861033</v>
      </c>
      <c r="K298" s="143">
        <f>(Constantes!$D$12/0.8)*(Constantes!$D$7*J298^2+Constantes!$D$8*J298+Constantes!$D$9)</f>
        <v>19.201252745335921</v>
      </c>
      <c r="L298" s="143">
        <f>(Constantes!$D$12/0.8)*(0.00376*D298^2-0.0516*D298-6.967)</f>
        <v>-4.3849184999999995</v>
      </c>
      <c r="M298" s="12"/>
    </row>
    <row r="299" spans="2:13" x14ac:dyDescent="0.3">
      <c r="B299" s="11"/>
      <c r="C299" s="65">
        <v>294</v>
      </c>
      <c r="D299" s="65">
        <f>(Observaciones!D299+Observaciones!E299)/2</f>
        <v>13.65</v>
      </c>
      <c r="E299" s="143">
        <f t="shared" si="20"/>
        <v>1.5634420277037249</v>
      </c>
      <c r="F299" s="143">
        <f t="shared" si="21"/>
        <v>0.1017370958602755</v>
      </c>
      <c r="G299" s="143">
        <f t="shared" si="22"/>
        <v>2.4687723500000001</v>
      </c>
      <c r="H299" s="143">
        <f>0.001013*Constantes!$D$6/(0.622*G299)</f>
        <v>4.5136216109643537E-2</v>
      </c>
      <c r="I299" s="143">
        <f t="shared" si="23"/>
        <v>0.35352973562893358</v>
      </c>
      <c r="J299" s="143">
        <f t="shared" si="24"/>
        <v>-0.19888553720745428</v>
      </c>
      <c r="K299" s="143">
        <f>(Constantes!$D$12/0.8)*(Constantes!$D$7*J299^2+Constantes!$D$8*J299+Constantes!$D$9)</f>
        <v>19.22243864051676</v>
      </c>
      <c r="L299" s="143">
        <f>(Constantes!$D$12/0.8)*(0.00376*D299^2-0.0516*D299-6.967)</f>
        <v>-4.3567296249999998</v>
      </c>
      <c r="M299" s="12"/>
    </row>
    <row r="300" spans="2:13" x14ac:dyDescent="0.3">
      <c r="B300" s="11"/>
      <c r="C300" s="65">
        <v>295</v>
      </c>
      <c r="D300" s="65">
        <f>(Observaciones!D300+Observaciones!E300)/2</f>
        <v>14.05</v>
      </c>
      <c r="E300" s="143">
        <f t="shared" si="20"/>
        <v>1.604612725353836</v>
      </c>
      <c r="F300" s="143">
        <f t="shared" si="21"/>
        <v>0.10408410376289531</v>
      </c>
      <c r="G300" s="143">
        <f t="shared" si="22"/>
        <v>2.4678279499999998</v>
      </c>
      <c r="H300" s="143">
        <f>0.001013*Constantes!$D$6/(0.622*G300)</f>
        <v>4.5153489048988422E-2</v>
      </c>
      <c r="I300" s="143">
        <f t="shared" si="23"/>
        <v>0.35609168948623277</v>
      </c>
      <c r="J300" s="143">
        <f t="shared" si="24"/>
        <v>-0.2050079016993222</v>
      </c>
      <c r="K300" s="143">
        <f>(Constantes!$D$12/0.8)*(Constantes!$D$7*J300^2+Constantes!$D$8*J300+Constantes!$D$9)</f>
        <v>19.242786615052502</v>
      </c>
      <c r="L300" s="143">
        <f>(Constantes!$D$12/0.8)*(0.00376*D300^2-0.0516*D300-6.967)</f>
        <v>-4.3435916249999993</v>
      </c>
      <c r="M300" s="12"/>
    </row>
    <row r="301" spans="2:13" x14ac:dyDescent="0.3">
      <c r="B301" s="11"/>
      <c r="C301" s="65">
        <v>296</v>
      </c>
      <c r="D301" s="65">
        <f>(Observaciones!D301+Observaciones!E301)/2</f>
        <v>14.600000000000001</v>
      </c>
      <c r="E301" s="143">
        <f t="shared" si="20"/>
        <v>1.662774337609296</v>
      </c>
      <c r="F301" s="143">
        <f t="shared" si="21"/>
        <v>0.10738631317466249</v>
      </c>
      <c r="G301" s="143">
        <f t="shared" si="22"/>
        <v>2.4665293999999998</v>
      </c>
      <c r="H301" s="143">
        <f>0.001013*Constantes!$D$6/(0.622*G301)</f>
        <v>4.5177260938025939E-2</v>
      </c>
      <c r="I301" s="143">
        <f t="shared" si="23"/>
        <v>0.35956906979682202</v>
      </c>
      <c r="J301" s="143">
        <f t="shared" si="24"/>
        <v>-0.2110695179254837</v>
      </c>
      <c r="K301" s="143">
        <f>(Constantes!$D$12/0.8)*(Constantes!$D$7*J301^2+Constantes!$D$8*J301+Constantes!$D$9)</f>
        <v>19.262309195323006</v>
      </c>
      <c r="L301" s="143">
        <f>(Constantes!$D$12/0.8)*(0.00376*D301^2-0.0516*D301-6.967)</f>
        <v>-4.3242989999999999</v>
      </c>
      <c r="M301" s="12"/>
    </row>
    <row r="302" spans="2:13" x14ac:dyDescent="0.3">
      <c r="B302" s="11"/>
      <c r="C302" s="65">
        <v>297</v>
      </c>
      <c r="D302" s="65">
        <f>(Observaciones!D302+Observaciones!E302)/2</f>
        <v>11.3</v>
      </c>
      <c r="E302" s="143">
        <f t="shared" si="20"/>
        <v>1.3397646526819857</v>
      </c>
      <c r="F302" s="143">
        <f t="shared" si="21"/>
        <v>8.8837887126731518E-2</v>
      </c>
      <c r="G302" s="143">
        <f t="shared" si="22"/>
        <v>2.4743206999999998</v>
      </c>
      <c r="H302" s="143">
        <f>0.001013*Constantes!$D$6/(0.622*G302)</f>
        <v>4.5035003876058806E-2</v>
      </c>
      <c r="I302" s="143">
        <f t="shared" si="23"/>
        <v>0.33792485453988758</v>
      </c>
      <c r="J302" s="143">
        <f t="shared" si="24"/>
        <v>-0.21706858969823065</v>
      </c>
      <c r="K302" s="143">
        <f>(Constantes!$D$12/0.8)*(Constantes!$D$7*J302^2+Constantes!$D$8*J302+Constantes!$D$9)</f>
        <v>19.281019522381676</v>
      </c>
      <c r="L302" s="143">
        <f>(Constantes!$D$12/0.8)*(0.00376*D302^2-0.0516*D302-6.967)</f>
        <v>-4.4187285000000003</v>
      </c>
      <c r="M302" s="12"/>
    </row>
    <row r="303" spans="2:13" x14ac:dyDescent="0.3">
      <c r="B303" s="11"/>
      <c r="C303" s="65">
        <v>298</v>
      </c>
      <c r="D303" s="65">
        <f>(Observaciones!D303+Observaciones!E303)/2</f>
        <v>11.45</v>
      </c>
      <c r="E303" s="143">
        <f t="shared" si="20"/>
        <v>1.3531513167724236</v>
      </c>
      <c r="F303" s="143">
        <f t="shared" si="21"/>
        <v>8.9617358691077773E-2</v>
      </c>
      <c r="G303" s="143">
        <f t="shared" si="22"/>
        <v>2.4739665500000001</v>
      </c>
      <c r="H303" s="143">
        <f>0.001013*Constantes!$D$6/(0.622*G303)</f>
        <v>4.504145066759796E-2</v>
      </c>
      <c r="I303" s="143">
        <f t="shared" si="23"/>
        <v>0.33894879271912193</v>
      </c>
      <c r="J303" s="143">
        <f t="shared" si="24"/>
        <v>-0.22300333936312614</v>
      </c>
      <c r="K303" s="143">
        <f>(Constantes!$D$12/0.8)*(Constantes!$D$7*J303^2+Constantes!$D$8*J303+Constantes!$D$9)</f>
        <v>19.298931325630409</v>
      </c>
      <c r="L303" s="143">
        <f>(Constantes!$D$12/0.8)*(0.00376*D303^2-0.0516*D303-6.967)</f>
        <v>-4.4155466249999993</v>
      </c>
      <c r="M303" s="12"/>
    </row>
    <row r="304" spans="2:13" x14ac:dyDescent="0.3">
      <c r="B304" s="11"/>
      <c r="C304" s="65">
        <v>299</v>
      </c>
      <c r="D304" s="65">
        <f>(Observaciones!D304+Observaciones!E304)/2</f>
        <v>12.9</v>
      </c>
      <c r="E304" s="143">
        <f t="shared" si="20"/>
        <v>1.4887393027557323</v>
      </c>
      <c r="F304" s="143">
        <f t="shared" si="21"/>
        <v>9.7457663967834368E-2</v>
      </c>
      <c r="G304" s="143">
        <f t="shared" si="22"/>
        <v>2.4705431</v>
      </c>
      <c r="H304" s="143">
        <f>0.001013*Constantes!$D$6/(0.622*G304)</f>
        <v>4.5103864941725781E-2</v>
      </c>
      <c r="I304" s="143">
        <f t="shared" si="23"/>
        <v>0.34865168081674919</v>
      </c>
      <c r="J304" s="143">
        <f t="shared" si="24"/>
        <v>-0.22887200832576207</v>
      </c>
      <c r="K304" s="143">
        <f>(Constantes!$D$12/0.8)*(Constantes!$D$7*J304^2+Constantes!$D$8*J304+Constantes!$D$9)</f>
        <v>19.316058895908128</v>
      </c>
      <c r="L304" s="143">
        <f>(Constantes!$D$12/0.8)*(0.00376*D304^2-0.0516*D304-6.967)</f>
        <v>-4.3793364999999991</v>
      </c>
      <c r="M304" s="12"/>
    </row>
    <row r="305" spans="2:13" x14ac:dyDescent="0.3">
      <c r="B305" s="11"/>
      <c r="C305" s="65">
        <v>300</v>
      </c>
      <c r="D305" s="65">
        <f>(Observaciones!D305+Observaciones!E305)/2</f>
        <v>14.35</v>
      </c>
      <c r="E305" s="143">
        <f t="shared" si="20"/>
        <v>1.6361119589017179</v>
      </c>
      <c r="F305" s="143">
        <f t="shared" si="21"/>
        <v>0.10587443449555982</v>
      </c>
      <c r="G305" s="143">
        <f t="shared" si="22"/>
        <v>2.4671196499999999</v>
      </c>
      <c r="H305" s="143">
        <f>0.001013*Constantes!$D$6/(0.622*G305)</f>
        <v>4.5166452431730474E-2</v>
      </c>
      <c r="I305" s="143">
        <f t="shared" si="23"/>
        <v>0.35799495730755543</v>
      </c>
      <c r="J305" s="143">
        <f t="shared" si="24"/>
        <v>-0.23467285757286865</v>
      </c>
      <c r="K305" s="143">
        <f>(Constantes!$D$12/0.8)*(Constantes!$D$7*J305^2+Constantes!$D$8*J305+Constantes!$D$9)</f>
        <v>19.332417058028007</v>
      </c>
      <c r="L305" s="143">
        <f>(Constantes!$D$12/0.8)*(0.00376*D305^2-0.0516*D305-6.967)</f>
        <v>-4.3332446249999998</v>
      </c>
      <c r="M305" s="12"/>
    </row>
    <row r="306" spans="2:13" x14ac:dyDescent="0.3">
      <c r="B306" s="11"/>
      <c r="C306" s="65">
        <v>301</v>
      </c>
      <c r="D306" s="65">
        <f>(Observaciones!D306+Observaciones!E306)/2</f>
        <v>15.75</v>
      </c>
      <c r="E306" s="143">
        <f t="shared" si="20"/>
        <v>1.7903914829906238</v>
      </c>
      <c r="F306" s="143">
        <f t="shared" si="21"/>
        <v>0.11457959266903198</v>
      </c>
      <c r="G306" s="143">
        <f t="shared" si="22"/>
        <v>2.46381425</v>
      </c>
      <c r="H306" s="143">
        <f>0.001013*Constantes!$D$6/(0.622*G306)</f>
        <v>4.5227046769094927E-2</v>
      </c>
      <c r="I306" s="143">
        <f t="shared" si="23"/>
        <v>0.36666971208022214</v>
      </c>
      <c r="J306" s="143">
        <f t="shared" si="24"/>
        <v>-0.24040416818762159</v>
      </c>
      <c r="K306" s="143">
        <f>(Constantes!$D$12/0.8)*(Constantes!$D$7*J306^2+Constantes!$D$8*J306+Constantes!$D$9)</f>
        <v>19.348021142799002</v>
      </c>
      <c r="L306" s="143">
        <f>(Constantes!$D$12/0.8)*(0.00376*D306^2-0.0516*D306-6.967)</f>
        <v>-4.2793656250000005</v>
      </c>
      <c r="M306" s="12"/>
    </row>
    <row r="307" spans="2:13" x14ac:dyDescent="0.3">
      <c r="B307" s="11"/>
      <c r="C307" s="65">
        <v>302</v>
      </c>
      <c r="D307" s="65">
        <f>(Observaciones!D307+Observaciones!E307)/2</f>
        <v>15.6</v>
      </c>
      <c r="E307" s="143">
        <f t="shared" si="20"/>
        <v>1.7732733774914811</v>
      </c>
      <c r="F307" s="143">
        <f t="shared" si="21"/>
        <v>0.11361874538407207</v>
      </c>
      <c r="G307" s="143">
        <f t="shared" si="22"/>
        <v>2.4641683999999997</v>
      </c>
      <c r="H307" s="143">
        <f>0.001013*Constantes!$D$6/(0.622*G307)</f>
        <v>4.522054674311729E-2</v>
      </c>
      <c r="I307" s="143">
        <f t="shared" si="23"/>
        <v>0.36575663025648686</v>
      </c>
      <c r="J307" s="143">
        <f t="shared" si="24"/>
        <v>-0.24606424185899337</v>
      </c>
      <c r="K307" s="143">
        <f>(Constantes!$D$12/0.8)*(Constantes!$D$7*J307^2+Constantes!$D$8*J307+Constantes!$D$9)</f>
        <v>19.362886958567977</v>
      </c>
      <c r="L307" s="143">
        <f>(Constantes!$D$12/0.8)*(0.00376*D307^2-0.0516*D307-6.967)</f>
        <v>-4.2855790000000002</v>
      </c>
      <c r="M307" s="12"/>
    </row>
    <row r="308" spans="2:13" x14ac:dyDescent="0.3">
      <c r="B308" s="11"/>
      <c r="C308" s="65">
        <v>303</v>
      </c>
      <c r="D308" s="65">
        <f>(Observaciones!D308+Observaciones!E308)/2</f>
        <v>14.15</v>
      </c>
      <c r="E308" s="143">
        <f t="shared" si="20"/>
        <v>1.6150528288927855</v>
      </c>
      <c r="F308" s="143">
        <f t="shared" si="21"/>
        <v>0.10467799774317721</v>
      </c>
      <c r="G308" s="143">
        <f t="shared" si="22"/>
        <v>2.4675918499999998</v>
      </c>
      <c r="H308" s="143">
        <f>0.001013*Constantes!$D$6/(0.622*G308)</f>
        <v>4.5157809349675282E-2</v>
      </c>
      <c r="I308" s="143">
        <f t="shared" si="23"/>
        <v>0.35672784756039339</v>
      </c>
      <c r="J308" s="143">
        <f t="shared" si="24"/>
        <v>-0.25165140138500103</v>
      </c>
      <c r="K308" s="143">
        <f>(Constantes!$D$12/0.8)*(Constantes!$D$7*J308^2+Constantes!$D$8*J308+Constantes!$D$9)</f>
        <v>19.377030762319141</v>
      </c>
      <c r="L308" s="143">
        <f>(Constantes!$D$12/0.8)*(0.00376*D308^2-0.0516*D308-6.967)</f>
        <v>-4.3401896249999998</v>
      </c>
      <c r="M308" s="12"/>
    </row>
    <row r="309" spans="2:13" x14ac:dyDescent="0.3">
      <c r="B309" s="11"/>
      <c r="C309" s="65">
        <v>304</v>
      </c>
      <c r="D309" s="65">
        <f>(Observaciones!D309+Observaciones!E309)/2</f>
        <v>14.9</v>
      </c>
      <c r="E309" s="143">
        <f t="shared" si="20"/>
        <v>1.6952716301356707</v>
      </c>
      <c r="F309" s="143">
        <f t="shared" si="21"/>
        <v>0.10922475617100802</v>
      </c>
      <c r="G309" s="143">
        <f t="shared" si="22"/>
        <v>2.4658210999999999</v>
      </c>
      <c r="H309" s="143">
        <f>0.001013*Constantes!$D$6/(0.622*G309)</f>
        <v>4.5190237975947463E-2</v>
      </c>
      <c r="I309" s="143">
        <f t="shared" si="23"/>
        <v>0.36144364658766281</v>
      </c>
      <c r="J309" s="143">
        <f t="shared" si="24"/>
        <v>-0.25716399116969629</v>
      </c>
      <c r="K309" s="143">
        <f>(Constantes!$D$12/0.8)*(Constantes!$D$7*J309^2+Constantes!$D$8*J309+Constantes!$D$9)</f>
        <v>19.390469230368165</v>
      </c>
      <c r="L309" s="143">
        <f>(Constantes!$D$12/0.8)*(0.00376*D309^2-0.0516*D309-6.967)</f>
        <v>-4.3131765</v>
      </c>
      <c r="M309" s="12"/>
    </row>
    <row r="310" spans="2:13" x14ac:dyDescent="0.3">
      <c r="B310" s="11"/>
      <c r="C310" s="65">
        <v>305</v>
      </c>
      <c r="D310" s="65">
        <f>(Observaciones!D310+Observaciones!E310)/2</f>
        <v>14.5</v>
      </c>
      <c r="E310" s="143">
        <f t="shared" si="20"/>
        <v>1.6520640028566567</v>
      </c>
      <c r="F310" s="143">
        <f t="shared" si="21"/>
        <v>0.10677937410937641</v>
      </c>
      <c r="G310" s="143">
        <f t="shared" si="22"/>
        <v>2.4667654999999997</v>
      </c>
      <c r="H310" s="143">
        <f>0.001013*Constantes!$D$6/(0.622*G310)</f>
        <v>4.5172936914803029E-2</v>
      </c>
      <c r="I310" s="143">
        <f t="shared" si="23"/>
        <v>0.35894072909367275</v>
      </c>
      <c r="J310" s="143">
        <f t="shared" si="24"/>
        <v>-0.2626003777137545</v>
      </c>
      <c r="K310" s="143">
        <f>(Constantes!$D$12/0.8)*(Constantes!$D$7*J310^2+Constantes!$D$8*J310+Constantes!$D$9)</f>
        <v>19.403219428688548</v>
      </c>
      <c r="L310" s="143">
        <f>(Constantes!$D$12/0.8)*(0.00376*D310^2-0.0516*D310-6.967)</f>
        <v>-4.3279125000000001</v>
      </c>
      <c r="M310" s="12"/>
    </row>
    <row r="311" spans="2:13" x14ac:dyDescent="0.3">
      <c r="B311" s="11"/>
      <c r="C311" s="65">
        <v>306</v>
      </c>
      <c r="D311" s="65">
        <f>(Observaciones!D311+Observaciones!E311)/2</f>
        <v>14.6</v>
      </c>
      <c r="E311" s="143">
        <f t="shared" si="20"/>
        <v>1.6627743376092956</v>
      </c>
      <c r="F311" s="143">
        <f t="shared" si="21"/>
        <v>0.10738631317466246</v>
      </c>
      <c r="G311" s="143">
        <f t="shared" si="22"/>
        <v>2.4665293999999998</v>
      </c>
      <c r="H311" s="143">
        <f>0.001013*Constantes!$D$6/(0.622*G311)</f>
        <v>4.5177260938025939E-2</v>
      </c>
      <c r="I311" s="143">
        <f t="shared" si="23"/>
        <v>0.35956906979682196</v>
      </c>
      <c r="J311" s="143">
        <f t="shared" si="24"/>
        <v>-0.26795895009851578</v>
      </c>
      <c r="K311" s="143">
        <f>(Constantes!$D$12/0.8)*(Constantes!$D$7*J311^2+Constantes!$D$8*J311+Constantes!$D$9)</f>
        <v>19.415298782908465</v>
      </c>
      <c r="L311" s="143">
        <f>(Constantes!$D$12/0.8)*(0.00376*D311^2-0.0516*D311-6.967)</f>
        <v>-4.3242989999999999</v>
      </c>
      <c r="M311" s="12"/>
    </row>
    <row r="312" spans="2:13" x14ac:dyDescent="0.3">
      <c r="B312" s="11"/>
      <c r="C312" s="65">
        <v>307</v>
      </c>
      <c r="D312" s="65">
        <f>(Observaciones!D312+Observaciones!E312)/2</f>
        <v>15</v>
      </c>
      <c r="E312" s="143">
        <f t="shared" si="20"/>
        <v>1.7062271396379793</v>
      </c>
      <c r="F312" s="143">
        <f t="shared" si="21"/>
        <v>0.10984348383671551</v>
      </c>
      <c r="G312" s="143">
        <f t="shared" si="22"/>
        <v>2.4655849999999999</v>
      </c>
      <c r="H312" s="143">
        <f>0.001013*Constantes!$D$6/(0.622*G312)</f>
        <v>4.5194565312131819E-2</v>
      </c>
      <c r="I312" s="143">
        <f t="shared" si="23"/>
        <v>0.36206502083102154</v>
      </c>
      <c r="J312" s="143">
        <f t="shared" si="24"/>
        <v>-0.27323812046333507</v>
      </c>
      <c r="K312" s="143">
        <f>(Constantes!$D$12/0.8)*(Constantes!$D$7*J312^2+Constantes!$D$8*J312+Constantes!$D$9)</f>
        <v>19.426725048016468</v>
      </c>
      <c r="L312" s="143">
        <f>(Constantes!$D$12/0.8)*(0.00376*D312^2-0.0516*D312-6.967)</f>
        <v>-4.3093749999999993</v>
      </c>
      <c r="M312" s="12"/>
    </row>
    <row r="313" spans="2:13" x14ac:dyDescent="0.3">
      <c r="B313" s="11"/>
      <c r="C313" s="65">
        <v>308</v>
      </c>
      <c r="D313" s="65">
        <f>(Observaciones!D313+Observaciones!E313)/2</f>
        <v>14.25</v>
      </c>
      <c r="E313" s="143">
        <f t="shared" si="20"/>
        <v>1.6255524772300411</v>
      </c>
      <c r="F313" s="143">
        <f t="shared" si="21"/>
        <v>0.10527477090559632</v>
      </c>
      <c r="G313" s="143">
        <f t="shared" si="22"/>
        <v>2.4673557499999998</v>
      </c>
      <c r="H313" s="143">
        <f>0.001013*Constantes!$D$6/(0.622*G313)</f>
        <v>4.5162130477176848E-2</v>
      </c>
      <c r="I313" s="143">
        <f t="shared" si="23"/>
        <v>0.35736227060066839</v>
      </c>
      <c r="J313" s="143">
        <f t="shared" si="24"/>
        <v>-0.27843632447609956</v>
      </c>
      <c r="K313" s="143">
        <f>(Constantes!$D$12/0.8)*(Constantes!$D$7*J313^2+Constantes!$D$8*J313+Constantes!$D$9)</f>
        <v>19.437516277814861</v>
      </c>
      <c r="L313" s="143">
        <f>(Constantes!$D$12/0.8)*(0.00376*D313^2-0.0516*D313-6.967)</f>
        <v>-4.3367406249999991</v>
      </c>
      <c r="M313" s="12"/>
    </row>
    <row r="314" spans="2:13" x14ac:dyDescent="0.3">
      <c r="B314" s="11"/>
      <c r="C314" s="65">
        <v>309</v>
      </c>
      <c r="D314" s="65">
        <f>(Observaciones!D314+Observaciones!E314)/2</f>
        <v>15.6</v>
      </c>
      <c r="E314" s="143">
        <f t="shared" si="20"/>
        <v>1.7732733774914811</v>
      </c>
      <c r="F314" s="143">
        <f t="shared" si="21"/>
        <v>0.11361874538407207</v>
      </c>
      <c r="G314" s="143">
        <f t="shared" si="22"/>
        <v>2.4641683999999997</v>
      </c>
      <c r="H314" s="143">
        <f>0.001013*Constantes!$D$6/(0.622*G314)</f>
        <v>4.522054674311729E-2</v>
      </c>
      <c r="I314" s="143">
        <f t="shared" si="23"/>
        <v>0.36575663025648686</v>
      </c>
      <c r="J314" s="143">
        <f t="shared" si="24"/>
        <v>-0.28355202179677363</v>
      </c>
      <c r="K314" s="143">
        <f>(Constantes!$D$12/0.8)*(Constantes!$D$7*J314^2+Constantes!$D$8*J314+Constantes!$D$9)</f>
        <v>19.447690794159705</v>
      </c>
      <c r="L314" s="143">
        <f>(Constantes!$D$12/0.8)*(0.00376*D314^2-0.0516*D314-6.967)</f>
        <v>-4.2855790000000002</v>
      </c>
      <c r="M314" s="12"/>
    </row>
    <row r="315" spans="2:13" x14ac:dyDescent="0.3">
      <c r="B315" s="11"/>
      <c r="C315" s="65">
        <v>310</v>
      </c>
      <c r="D315" s="65">
        <f>(Observaciones!D315+Observaciones!E315)/2</f>
        <v>15</v>
      </c>
      <c r="E315" s="143">
        <f t="shared" si="20"/>
        <v>1.7062271396379793</v>
      </c>
      <c r="F315" s="143">
        <f t="shared" si="21"/>
        <v>0.10984348383671551</v>
      </c>
      <c r="G315" s="143">
        <f t="shared" si="22"/>
        <v>2.4655849999999999</v>
      </c>
      <c r="H315" s="143">
        <f>0.001013*Constantes!$D$6/(0.622*G315)</f>
        <v>4.5194565312131819E-2</v>
      </c>
      <c r="I315" s="143">
        <f t="shared" si="23"/>
        <v>0.36206502083102154</v>
      </c>
      <c r="J315" s="143">
        <f t="shared" si="24"/>
        <v>-0.28858369653383553</v>
      </c>
      <c r="K315" s="143">
        <f>(Constantes!$D$12/0.8)*(Constantes!$D$7*J315^2+Constantes!$D$8*J315+Constantes!$D$9)</f>
        <v>19.457267156026766</v>
      </c>
      <c r="L315" s="143">
        <f>(Constantes!$D$12/0.8)*(0.00376*D315^2-0.0516*D315-6.967)</f>
        <v>-4.3093749999999993</v>
      </c>
      <c r="M315" s="12"/>
    </row>
    <row r="316" spans="2:13" x14ac:dyDescent="0.3">
      <c r="B316" s="11"/>
      <c r="C316" s="65">
        <v>311</v>
      </c>
      <c r="D316" s="65">
        <f>(Observaciones!D316+Observaciones!E316)/2</f>
        <v>14.75</v>
      </c>
      <c r="E316" s="143">
        <f t="shared" si="20"/>
        <v>1.6789540291434102</v>
      </c>
      <c r="F316" s="143">
        <f t="shared" si="21"/>
        <v>0.10830221914763835</v>
      </c>
      <c r="G316" s="143">
        <f t="shared" si="22"/>
        <v>2.46617525</v>
      </c>
      <c r="H316" s="143">
        <f>0.001013*Constantes!$D$6/(0.622*G316)</f>
        <v>4.5183748525216338E-2</v>
      </c>
      <c r="I316" s="143">
        <f t="shared" si="23"/>
        <v>0.36050831755341328</v>
      </c>
      <c r="J316" s="143">
        <f t="shared" si="24"/>
        <v>-0.29352985769346823</v>
      </c>
      <c r="K316" s="143">
        <f>(Constantes!$D$12/0.8)*(Constantes!$D$7*J316^2+Constantes!$D$8*J316+Constantes!$D$9)</f>
        <v>19.46626412844271</v>
      </c>
      <c r="L316" s="143">
        <f>(Constantes!$D$12/0.8)*(0.00376*D316^2-0.0516*D316-6.967)</f>
        <v>-4.3187906250000001</v>
      </c>
      <c r="M316" s="12"/>
    </row>
    <row r="317" spans="2:13" x14ac:dyDescent="0.3">
      <c r="B317" s="11"/>
      <c r="C317" s="65">
        <v>312</v>
      </c>
      <c r="D317" s="65">
        <f>(Observaciones!D317+Observaciones!E317)/2</f>
        <v>14.75</v>
      </c>
      <c r="E317" s="143">
        <f t="shared" si="20"/>
        <v>1.6789540291434102</v>
      </c>
      <c r="F317" s="143">
        <f t="shared" si="21"/>
        <v>0.10830221914763835</v>
      </c>
      <c r="G317" s="143">
        <f t="shared" si="22"/>
        <v>2.46617525</v>
      </c>
      <c r="H317" s="143">
        <f>0.001013*Constantes!$D$6/(0.622*G317)</f>
        <v>4.5183748525216338E-2</v>
      </c>
      <c r="I317" s="143">
        <f t="shared" si="23"/>
        <v>0.36050831755341328</v>
      </c>
      <c r="J317" s="143">
        <f t="shared" si="24"/>
        <v>-0.29838903962137342</v>
      </c>
      <c r="K317" s="143">
        <f>(Constantes!$D$12/0.8)*(Constantes!$D$7*J317^2+Constantes!$D$8*J317+Constantes!$D$9)</f>
        <v>19.474700651321122</v>
      </c>
      <c r="L317" s="143">
        <f>(Constantes!$D$12/0.8)*(0.00376*D317^2-0.0516*D317-6.967)</f>
        <v>-4.3187906250000001</v>
      </c>
      <c r="M317" s="12"/>
    </row>
    <row r="318" spans="2:13" x14ac:dyDescent="0.3">
      <c r="B318" s="11"/>
      <c r="C318" s="65">
        <v>313</v>
      </c>
      <c r="D318" s="65">
        <f>(Observaciones!D318+Observaciones!E318)/2</f>
        <v>15.25</v>
      </c>
      <c r="E318" s="143">
        <f t="shared" si="20"/>
        <v>1.7338879625062771</v>
      </c>
      <c r="F318" s="143">
        <f t="shared" si="21"/>
        <v>0.11140334723771557</v>
      </c>
      <c r="G318" s="143">
        <f t="shared" si="22"/>
        <v>2.4649947499999998</v>
      </c>
      <c r="H318" s="143">
        <f>0.001013*Constantes!$D$6/(0.622*G318)</f>
        <v>4.5205387279268053E-2</v>
      </c>
      <c r="I318" s="143">
        <f t="shared" si="23"/>
        <v>0.36361082673457973</v>
      </c>
      <c r="J318" s="143">
        <f t="shared" si="24"/>
        <v>-0.30315980243707563</v>
      </c>
      <c r="K318" s="143">
        <f>(Constantes!$D$12/0.8)*(Constantes!$D$7*J318^2+Constantes!$D$8*J318+Constantes!$D$9)</f>
        <v>19.482595808242923</v>
      </c>
      <c r="L318" s="143">
        <f>(Constantes!$D$12/0.8)*(0.00376*D318^2-0.0516*D318-6.967)</f>
        <v>-4.2996656249999994</v>
      </c>
      <c r="M318" s="12"/>
    </row>
    <row r="319" spans="2:13" x14ac:dyDescent="0.3">
      <c r="B319" s="11"/>
      <c r="C319" s="65">
        <v>314</v>
      </c>
      <c r="D319" s="65">
        <f>(Observaciones!D319+Observaciones!E319)/2</f>
        <v>14.55</v>
      </c>
      <c r="E319" s="143">
        <f t="shared" si="20"/>
        <v>1.6574115820276645</v>
      </c>
      <c r="F319" s="143">
        <f t="shared" si="21"/>
        <v>0.10708247809803828</v>
      </c>
      <c r="G319" s="143">
        <f t="shared" si="22"/>
        <v>2.46664745</v>
      </c>
      <c r="H319" s="143">
        <f>0.001013*Constantes!$D$6/(0.622*G319)</f>
        <v>4.5175098822943884E-2</v>
      </c>
      <c r="I319" s="143">
        <f t="shared" si="23"/>
        <v>0.35925511691610273</v>
      </c>
      <c r="J319" s="143">
        <f t="shared" si="24"/>
        <v>-0.3078407324605914</v>
      </c>
      <c r="K319" s="143">
        <f>(Constantes!$D$12/0.8)*(Constantes!$D$7*J319^2+Constantes!$D$8*J319+Constantes!$D$9)</f>
        <v>19.48996879522074</v>
      </c>
      <c r="L319" s="143">
        <f>(Constantes!$D$12/0.8)*(0.00376*D319^2-0.0516*D319-6.967)</f>
        <v>-4.3261116249999993</v>
      </c>
      <c r="M319" s="12"/>
    </row>
    <row r="320" spans="2:13" x14ac:dyDescent="0.3">
      <c r="B320" s="11"/>
      <c r="C320" s="65">
        <v>315</v>
      </c>
      <c r="D320" s="65">
        <f>(Observaciones!D320+Observaciones!E320)/2</f>
        <v>13</v>
      </c>
      <c r="E320" s="143">
        <f t="shared" si="20"/>
        <v>1.4985150190445926</v>
      </c>
      <c r="F320" s="143">
        <f t="shared" si="21"/>
        <v>9.8019245431965704E-2</v>
      </c>
      <c r="G320" s="143">
        <f t="shared" si="22"/>
        <v>2.470307</v>
      </c>
      <c r="H320" s="143">
        <f>0.001013*Constantes!$D$6/(0.622*G320)</f>
        <v>4.5108175751075688E-2</v>
      </c>
      <c r="I320" s="143">
        <f t="shared" si="23"/>
        <v>0.3493076722279615</v>
      </c>
      <c r="J320" s="143">
        <f t="shared" si="24"/>
        <v>-0.31243044263133202</v>
      </c>
      <c r="K320" s="143">
        <f>(Constantes!$D$12/0.8)*(Constantes!$D$7*J320^2+Constantes!$D$8*J320+Constantes!$D$9)</f>
        <v>19.496838889486867</v>
      </c>
      <c r="L320" s="143">
        <f>(Constantes!$D$12/0.8)*(0.00376*D320^2-0.0516*D320-6.967)</f>
        <v>-4.3764749999999992</v>
      </c>
      <c r="M320" s="12"/>
    </row>
    <row r="321" spans="2:13" x14ac:dyDescent="0.3">
      <c r="B321" s="11"/>
      <c r="C321" s="65">
        <v>316</v>
      </c>
      <c r="D321" s="65">
        <f>(Observaciones!D321+Observaciones!E321)/2</f>
        <v>14.35</v>
      </c>
      <c r="E321" s="143">
        <f t="shared" si="20"/>
        <v>1.6361119589017179</v>
      </c>
      <c r="F321" s="143">
        <f t="shared" si="21"/>
        <v>0.10587443449555982</v>
      </c>
      <c r="G321" s="143">
        <f t="shared" si="22"/>
        <v>2.4671196499999999</v>
      </c>
      <c r="H321" s="143">
        <f>0.001013*Constantes!$D$6/(0.622*G321)</f>
        <v>4.5166452431730474E-2</v>
      </c>
      <c r="I321" s="143">
        <f t="shared" si="23"/>
        <v>0.35799495730755543</v>
      </c>
      <c r="J321" s="143">
        <f t="shared" si="24"/>
        <v>-0.3169275729191196</v>
      </c>
      <c r="K321" s="143">
        <f>(Constantes!$D$12/0.8)*(Constantes!$D$7*J321^2+Constantes!$D$8*J321+Constantes!$D$9)</f>
        <v>19.503225418344233</v>
      </c>
      <c r="L321" s="143">
        <f>(Constantes!$D$12/0.8)*(0.00376*D321^2-0.0516*D321-6.967)</f>
        <v>-4.3332446249999998</v>
      </c>
      <c r="M321" s="12"/>
    </row>
    <row r="322" spans="2:13" x14ac:dyDescent="0.3">
      <c r="B322" s="11"/>
      <c r="C322" s="65">
        <v>317</v>
      </c>
      <c r="D322" s="65">
        <f>(Observaciones!D322+Observaciones!E322)/2</f>
        <v>15.8</v>
      </c>
      <c r="E322" s="143">
        <f t="shared" si="20"/>
        <v>1.7961296162943761</v>
      </c>
      <c r="F322" s="143">
        <f t="shared" si="21"/>
        <v>0.11490140460696453</v>
      </c>
      <c r="G322" s="143">
        <f t="shared" si="22"/>
        <v>2.4636961999999998</v>
      </c>
      <c r="H322" s="143">
        <f>0.001013*Constantes!$D$6/(0.622*G322)</f>
        <v>4.5229213859692821E-2</v>
      </c>
      <c r="I322" s="143">
        <f t="shared" si="23"/>
        <v>0.36697319935543615</v>
      </c>
      <c r="J322" s="143">
        <f t="shared" si="24"/>
        <v>-0.32133079072719417</v>
      </c>
      <c r="K322" s="143">
        <f>(Constantes!$D$12/0.8)*(Constantes!$D$7*J322^2+Constantes!$D$8*J322+Constantes!$D$9)</f>
        <v>19.509147728119878</v>
      </c>
      <c r="L322" s="143">
        <f>(Constantes!$D$12/0.8)*(0.00376*D322^2-0.0516*D322-6.967)</f>
        <v>-4.2772709999999998</v>
      </c>
      <c r="M322" s="12"/>
    </row>
    <row r="323" spans="2:13" x14ac:dyDescent="0.3">
      <c r="B323" s="11"/>
      <c r="C323" s="65">
        <v>318</v>
      </c>
      <c r="D323" s="65">
        <f>(Observaciones!D323+Observaciones!E323)/2</f>
        <v>15.65</v>
      </c>
      <c r="E323" s="143">
        <f t="shared" si="20"/>
        <v>1.7789634018098772</v>
      </c>
      <c r="F323" s="143">
        <f t="shared" si="21"/>
        <v>0.11393826452317098</v>
      </c>
      <c r="G323" s="143">
        <f t="shared" si="22"/>
        <v>2.4640503499999999</v>
      </c>
      <c r="H323" s="143">
        <f>0.001013*Constantes!$D$6/(0.622*G323)</f>
        <v>4.5222713210836998E-2</v>
      </c>
      <c r="I323" s="143">
        <f t="shared" si="23"/>
        <v>0.36606142750795007</v>
      </c>
      <c r="J323" s="143">
        <f t="shared" si="24"/>
        <v>-0.32563879128708967</v>
      </c>
      <c r="K323" s="143">
        <f>(Constantes!$D$12/0.8)*(Constantes!$D$7*J323^2+Constantes!$D$8*J323+Constantes!$D$9)</f>
        <v>19.514625153260003</v>
      </c>
      <c r="L323" s="143">
        <f>(Constantes!$D$12/0.8)*(0.00376*D323^2-0.0516*D323-6.967)</f>
        <v>-4.2835196249999994</v>
      </c>
      <c r="M323" s="12"/>
    </row>
    <row r="324" spans="2:13" x14ac:dyDescent="0.3">
      <c r="B324" s="11"/>
      <c r="C324" s="65">
        <v>319</v>
      </c>
      <c r="D324" s="65">
        <f>(Observaciones!D324+Observaciones!E324)/2</f>
        <v>15.3</v>
      </c>
      <c r="E324" s="143">
        <f t="shared" si="20"/>
        <v>1.7394670630029376</v>
      </c>
      <c r="F324" s="143">
        <f t="shared" si="21"/>
        <v>0.11171756760860506</v>
      </c>
      <c r="G324" s="143">
        <f t="shared" si="22"/>
        <v>2.4648767</v>
      </c>
      <c r="H324" s="143">
        <f>0.001013*Constantes!$D$6/(0.622*G324)</f>
        <v>4.5207552294649268E-2</v>
      </c>
      <c r="I324" s="143">
        <f t="shared" si="23"/>
        <v>0.36391867936217853</v>
      </c>
      <c r="J324" s="143">
        <f t="shared" si="24"/>
        <v>-0.32985029804526633</v>
      </c>
      <c r="K324" s="143">
        <f>(Constantes!$D$12/0.8)*(Constantes!$D$7*J324^2+Constantes!$D$8*J324+Constantes!$D$9)</f>
        <v>19.519676985605692</v>
      </c>
      <c r="L324" s="143">
        <f>(Constantes!$D$12/0.8)*(0.00376*D324^2-0.0516*D324-6.967)</f>
        <v>-4.2976884999999996</v>
      </c>
      <c r="M324" s="12"/>
    </row>
    <row r="325" spans="2:13" x14ac:dyDescent="0.3">
      <c r="B325" s="11"/>
      <c r="C325" s="65">
        <v>320</v>
      </c>
      <c r="D325" s="65">
        <f>(Observaciones!D325+Observaciones!E325)/2</f>
        <v>15</v>
      </c>
      <c r="E325" s="143">
        <f t="shared" si="20"/>
        <v>1.7062271396379793</v>
      </c>
      <c r="F325" s="143">
        <f t="shared" si="21"/>
        <v>0.10984348383671551</v>
      </c>
      <c r="G325" s="143">
        <f t="shared" si="22"/>
        <v>2.4655849999999999</v>
      </c>
      <c r="H325" s="143">
        <f>0.001013*Constantes!$D$6/(0.622*G325)</f>
        <v>4.5194565312131819E-2</v>
      </c>
      <c r="I325" s="143">
        <f t="shared" si="23"/>
        <v>0.36206502083102154</v>
      </c>
      <c r="J325" s="143">
        <f t="shared" si="24"/>
        <v>-0.33396406304137949</v>
      </c>
      <c r="K325" s="143">
        <f>(Constantes!$D$12/0.8)*(Constantes!$D$7*J325^2+Constantes!$D$8*J325+Constantes!$D$9)</f>
        <v>19.524322443888003</v>
      </c>
      <c r="L325" s="143">
        <f>(Constantes!$D$12/0.8)*(0.00376*D325^2-0.0516*D325-6.967)</f>
        <v>-4.3093749999999993</v>
      </c>
      <c r="M325" s="12"/>
    </row>
    <row r="326" spans="2:13" x14ac:dyDescent="0.3">
      <c r="B326" s="11"/>
      <c r="C326" s="65">
        <v>321</v>
      </c>
      <c r="D326" s="65">
        <f>(Observaciones!D326+Observaciones!E326)/2</f>
        <v>15.7</v>
      </c>
      <c r="E326" s="143">
        <f t="shared" si="20"/>
        <v>1.7846694242482402</v>
      </c>
      <c r="F326" s="143">
        <f t="shared" si="21"/>
        <v>0.11425854646329872</v>
      </c>
      <c r="G326" s="143">
        <f t="shared" si="22"/>
        <v>2.4639322999999997</v>
      </c>
      <c r="H326" s="143">
        <f>0.001013*Constantes!$D$6/(0.622*G326)</f>
        <v>4.5224879886152931E-2</v>
      </c>
      <c r="I326" s="143">
        <f t="shared" si="23"/>
        <v>0.36636578812418896</v>
      </c>
      <c r="J326" s="143">
        <f t="shared" si="24"/>
        <v>-0.33797886727807891</v>
      </c>
      <c r="K326" s="143">
        <f>(Constantes!$D$12/0.8)*(Constantes!$D$7*J326^2+Constantes!$D$8*J326+Constantes!$D$9)</f>
        <v>19.528580643480812</v>
      </c>
      <c r="L326" s="143">
        <f>(Constantes!$D$12/0.8)*(0.00376*D326^2-0.0516*D326-6.967)</f>
        <v>-4.2814484999999998</v>
      </c>
      <c r="M326" s="12"/>
    </row>
    <row r="327" spans="2:13" x14ac:dyDescent="0.3">
      <c r="B327" s="11"/>
      <c r="C327" s="65">
        <v>322</v>
      </c>
      <c r="D327" s="65">
        <f>(Observaciones!D327+Observaciones!E327)/2</f>
        <v>16.3</v>
      </c>
      <c r="E327" s="143">
        <f t="shared" ref="E327:E370" si="25">EXP((16.78*D327-116.9)/(D327+237.3))</f>
        <v>1.8544035194307129</v>
      </c>
      <c r="F327" s="143">
        <f t="shared" ref="F327:F370" si="26">4098*E327/((D327+237.3)^2)</f>
        <v>0.11816196335275285</v>
      </c>
      <c r="G327" s="143">
        <f t="shared" ref="G327:G370" si="27">2.501-0.002361*D327</f>
        <v>2.4625157</v>
      </c>
      <c r="H327" s="143">
        <f>0.001013*Constantes!$D$6/(0.622*G327)</f>
        <v>4.5250896193316674E-2</v>
      </c>
      <c r="I327" s="143">
        <f t="shared" ref="I327:I370" si="28">IF(D327&gt;0,1.26*F327/(G327*(F327+H327)),0)</f>
        <v>0.36998405321225664</v>
      </c>
      <c r="J327" s="143">
        <f t="shared" ref="J327:J370" si="29">0.409*SIN(2*PI()*(C327-82)/365)</f>
        <v>-0.34189352108222232</v>
      </c>
      <c r="K327" s="143">
        <f>(Constantes!$D$12/0.8)*(Constantes!$D$7*J327^2+Constantes!$D$8*J327+Constantes!$D$9)</f>
        <v>19.532470566449522</v>
      </c>
      <c r="L327" s="143">
        <f>(Constantes!$D$12/0.8)*(0.00376*D327^2-0.0516*D327-6.967)</f>
        <v>-4.2556785000000001</v>
      </c>
      <c r="M327" s="12"/>
    </row>
    <row r="328" spans="2:13" x14ac:dyDescent="0.3">
      <c r="B328" s="11"/>
      <c r="C328" s="65">
        <v>323</v>
      </c>
      <c r="D328" s="65">
        <f>(Observaciones!D328+Observaciones!E328)/2</f>
        <v>13.75</v>
      </c>
      <c r="E328" s="143">
        <f t="shared" si="25"/>
        <v>1.5736468149943981</v>
      </c>
      <c r="F328" s="143">
        <f t="shared" si="26"/>
        <v>0.10231958493462359</v>
      </c>
      <c r="G328" s="143">
        <f t="shared" si="27"/>
        <v>2.4685362500000001</v>
      </c>
      <c r="H328" s="143">
        <f>0.001013*Constantes!$D$6/(0.622*G328)</f>
        <v>4.5140533105443567E-2</v>
      </c>
      <c r="I328" s="143">
        <f t="shared" si="28"/>
        <v>0.35417281924860555</v>
      </c>
      <c r="J328" s="143">
        <f t="shared" si="29"/>
        <v>-0.3457068644574029</v>
      </c>
      <c r="K328" s="143">
        <f>(Constantes!$D$12/0.8)*(Constantes!$D$7*J328^2+Constantes!$D$8*J328+Constantes!$D$9)</f>
        <v>19.536011031933281</v>
      </c>
      <c r="L328" s="143">
        <f>(Constantes!$D$12/0.8)*(0.00376*D328^2-0.0516*D328-6.967)</f>
        <v>-4.353515625</v>
      </c>
      <c r="M328" s="12"/>
    </row>
    <row r="329" spans="2:13" x14ac:dyDescent="0.3">
      <c r="B329" s="11"/>
      <c r="C329" s="65">
        <v>324</v>
      </c>
      <c r="D329" s="65">
        <f>(Observaciones!D329+Observaciones!E329)/2</f>
        <v>14.1</v>
      </c>
      <c r="E329" s="143">
        <f t="shared" si="25"/>
        <v>1.6098253520131185</v>
      </c>
      <c r="F329" s="143">
        <f t="shared" si="26"/>
        <v>0.10438069155687195</v>
      </c>
      <c r="G329" s="143">
        <f t="shared" si="27"/>
        <v>2.4677099</v>
      </c>
      <c r="H329" s="143">
        <f>0.001013*Constantes!$D$6/(0.622*G329)</f>
        <v>4.5155649095994843E-2</v>
      </c>
      <c r="I329" s="143">
        <f t="shared" si="28"/>
        <v>0.35640998531823892</v>
      </c>
      <c r="J329" s="143">
        <f t="shared" si="29"/>
        <v>-0.34941776742767916</v>
      </c>
      <c r="K329" s="143">
        <f>(Constantes!$D$12/0.8)*(Constantes!$D$7*J329^2+Constantes!$D$8*J329+Constantes!$D$9)</f>
        <v>19.53922066689789</v>
      </c>
      <c r="L329" s="143">
        <f>(Constantes!$D$12/0.8)*(0.00376*D329^2-0.0516*D329-6.967)</f>
        <v>-4.3418964999999998</v>
      </c>
      <c r="M329" s="12"/>
    </row>
    <row r="330" spans="2:13" x14ac:dyDescent="0.3">
      <c r="B330" s="11"/>
      <c r="C330" s="65">
        <v>325</v>
      </c>
      <c r="D330" s="65">
        <f>(Observaciones!D330+Observaciones!E330)/2</f>
        <v>15.3</v>
      </c>
      <c r="E330" s="143">
        <f t="shared" si="25"/>
        <v>1.7394670630029376</v>
      </c>
      <c r="F330" s="143">
        <f t="shared" si="26"/>
        <v>0.11171756760860506</v>
      </c>
      <c r="G330" s="143">
        <f t="shared" si="27"/>
        <v>2.4648767</v>
      </c>
      <c r="H330" s="143">
        <f>0.001013*Constantes!$D$6/(0.622*G330)</f>
        <v>4.5207552294649268E-2</v>
      </c>
      <c r="I330" s="143">
        <f t="shared" si="28"/>
        <v>0.36391867936217853</v>
      </c>
      <c r="J330" s="143">
        <f t="shared" si="29"/>
        <v>-0.35302513037241379</v>
      </c>
      <c r="K330" s="143">
        <f>(Constantes!$D$12/0.8)*(Constantes!$D$7*J330^2+Constantes!$D$8*J330+Constantes!$D$9)</f>
        <v>19.542117877296199</v>
      </c>
      <c r="L330" s="143">
        <f>(Constantes!$D$12/0.8)*(0.00376*D330^2-0.0516*D330-6.967)</f>
        <v>-4.2976884999999996</v>
      </c>
      <c r="M330" s="12"/>
    </row>
    <row r="331" spans="2:13" x14ac:dyDescent="0.3">
      <c r="B331" s="11"/>
      <c r="C331" s="65">
        <v>326</v>
      </c>
      <c r="D331" s="65">
        <f>(Observaciones!D331+Observaciones!E331)/2</f>
        <v>15.55</v>
      </c>
      <c r="E331" s="143">
        <f t="shared" si="25"/>
        <v>1.7675993131821897</v>
      </c>
      <c r="F331" s="143">
        <f t="shared" si="26"/>
        <v>0.11329998758344098</v>
      </c>
      <c r="G331" s="143">
        <f t="shared" si="27"/>
        <v>2.4642864499999999</v>
      </c>
      <c r="H331" s="143">
        <f>0.001013*Constantes!$D$6/(0.622*G331)</f>
        <v>4.5218380482963956E-2</v>
      </c>
      <c r="I331" s="143">
        <f t="shared" si="28"/>
        <v>0.36545139639916813</v>
      </c>
      <c r="J331" s="143">
        <f t="shared" si="29"/>
        <v>-0.35652788435211252</v>
      </c>
      <c r="K331" s="143">
        <f>(Constantes!$D$12/0.8)*(Constantes!$D$7*J331^2+Constantes!$D$8*J331+Constantes!$D$9)</f>
        <v>19.544720819672055</v>
      </c>
      <c r="L331" s="143">
        <f>(Constantes!$D$12/0.8)*(0.00376*D331^2-0.0516*D331-6.967)</f>
        <v>-4.2876266249999997</v>
      </c>
      <c r="M331" s="12"/>
    </row>
    <row r="332" spans="2:13" x14ac:dyDescent="0.3">
      <c r="B332" s="11"/>
      <c r="C332" s="65">
        <v>327</v>
      </c>
      <c r="D332" s="65">
        <f>(Observaciones!D332+Observaciones!E332)/2</f>
        <v>15.95</v>
      </c>
      <c r="E332" s="143">
        <f t="shared" si="25"/>
        <v>1.8134408472488435</v>
      </c>
      <c r="F332" s="143">
        <f t="shared" si="26"/>
        <v>0.11587144951018026</v>
      </c>
      <c r="G332" s="143">
        <f t="shared" si="27"/>
        <v>2.4633420500000001</v>
      </c>
      <c r="H332" s="143">
        <f>0.001013*Constantes!$D$6/(0.622*G332)</f>
        <v>4.5235716377720475E-2</v>
      </c>
      <c r="I332" s="143">
        <f t="shared" si="28"/>
        <v>0.36788104095514867</v>
      </c>
      <c r="J332" s="143">
        <f t="shared" si="29"/>
        <v>-0.35992499142517603</v>
      </c>
      <c r="K332" s="143">
        <f>(Constantes!$D$12/0.8)*(Constantes!$D$7*J332^2+Constantes!$D$8*J332+Constantes!$D$9)</f>
        <v>19.547047373243551</v>
      </c>
      <c r="L332" s="143">
        <f>(Constantes!$D$12/0.8)*(0.00376*D332^2-0.0516*D332-6.967)</f>
        <v>-4.2709166249999999</v>
      </c>
      <c r="M332" s="12"/>
    </row>
    <row r="333" spans="2:13" x14ac:dyDescent="0.3">
      <c r="B333" s="11"/>
      <c r="C333" s="65">
        <v>328</v>
      </c>
      <c r="D333" s="65">
        <f>(Observaciones!D333+Observaciones!E333)/2</f>
        <v>14.65</v>
      </c>
      <c r="E333" s="143">
        <f t="shared" si="25"/>
        <v>1.6681523061985435</v>
      </c>
      <c r="F333" s="143">
        <f t="shared" si="26"/>
        <v>0.10769088075978797</v>
      </c>
      <c r="G333" s="143">
        <f t="shared" si="27"/>
        <v>2.46641135</v>
      </c>
      <c r="H333" s="143">
        <f>0.001013*Constantes!$D$6/(0.622*G333)</f>
        <v>4.5179423260078871E-2</v>
      </c>
      <c r="I333" s="143">
        <f t="shared" si="28"/>
        <v>0.35988258760990816</v>
      </c>
      <c r="J333" s="143">
        <f t="shared" si="29"/>
        <v>-0.3632154449554626</v>
      </c>
      <c r="K333" s="143">
        <f>(Constantes!$D$12/0.8)*(Constantes!$D$7*J333^2+Constantes!$D$8*J333+Constantes!$D$9)</f>
        <v>19.549115112500427</v>
      </c>
      <c r="L333" s="143">
        <f>(Constantes!$D$12/0.8)*(0.00376*D333^2-0.0516*D333-6.967)</f>
        <v>-4.3224746249999999</v>
      </c>
      <c r="M333" s="12"/>
    </row>
    <row r="334" spans="2:13" x14ac:dyDescent="0.3">
      <c r="B334" s="11"/>
      <c r="C334" s="65">
        <v>329</v>
      </c>
      <c r="D334" s="65">
        <f>(Observaciones!D334+Observaciones!E334)/2</f>
        <v>15.25</v>
      </c>
      <c r="E334" s="143">
        <f t="shared" si="25"/>
        <v>1.7338879625062771</v>
      </c>
      <c r="F334" s="143">
        <f t="shared" si="26"/>
        <v>0.11140334723771557</v>
      </c>
      <c r="G334" s="143">
        <f t="shared" si="27"/>
        <v>2.4649947499999998</v>
      </c>
      <c r="H334" s="143">
        <f>0.001013*Constantes!$D$6/(0.622*G334)</f>
        <v>4.5205387279268053E-2</v>
      </c>
      <c r="I334" s="143">
        <f t="shared" si="28"/>
        <v>0.36361082673457973</v>
      </c>
      <c r="J334" s="143">
        <f t="shared" si="29"/>
        <v>-0.36639826991057772</v>
      </c>
      <c r="K334" s="143">
        <f>(Constantes!$D$12/0.8)*(Constantes!$D$7*J334^2+Constantes!$D$8*J334+Constantes!$D$9)</f>
        <v>19.550941280350052</v>
      </c>
      <c r="L334" s="143">
        <f>(Constantes!$D$12/0.8)*(0.00376*D334^2-0.0516*D334-6.967)</f>
        <v>-4.2996656249999994</v>
      </c>
      <c r="M334" s="12"/>
    </row>
    <row r="335" spans="2:13" x14ac:dyDescent="0.3">
      <c r="B335" s="11"/>
      <c r="C335" s="65">
        <v>330</v>
      </c>
      <c r="D335" s="65">
        <f>(Observaciones!D335+Observaciones!E335)/2</f>
        <v>16</v>
      </c>
      <c r="E335" s="143">
        <f t="shared" si="25"/>
        <v>1.8192436628409498</v>
      </c>
      <c r="F335" s="143">
        <f t="shared" si="26"/>
        <v>0.11619633908323609</v>
      </c>
      <c r="G335" s="143">
        <f t="shared" si="27"/>
        <v>2.4632239999999999</v>
      </c>
      <c r="H335" s="143">
        <f>0.001013*Constantes!$D$6/(0.622*G335)</f>
        <v>4.5237884299240562E-2</v>
      </c>
      <c r="I335" s="143">
        <f t="shared" si="28"/>
        <v>0.36818278138764216</v>
      </c>
      <c r="J335" s="143">
        <f t="shared" si="29"/>
        <v>-0.36947252315079582</v>
      </c>
      <c r="K335" s="143">
        <f>(Constantes!$D$12/0.8)*(Constantes!$D$7*J335^2+Constantes!$D$8*J335+Constantes!$D$9)</f>
        <v>19.552542761845487</v>
      </c>
      <c r="L335" s="143">
        <f>(Constantes!$D$12/0.8)*(0.00376*D335^2-0.0516*D335-6.967)</f>
        <v>-4.2687749999999998</v>
      </c>
      <c r="M335" s="12"/>
    </row>
    <row r="336" spans="2:13" x14ac:dyDescent="0.3">
      <c r="B336" s="11"/>
      <c r="C336" s="65">
        <v>331</v>
      </c>
      <c r="D336" s="65">
        <f>(Observaciones!D336+Observaciones!E336)/2</f>
        <v>15.7</v>
      </c>
      <c r="E336" s="143">
        <f t="shared" si="25"/>
        <v>1.7846694242482402</v>
      </c>
      <c r="F336" s="143">
        <f t="shared" si="26"/>
        <v>0.11425854646329872</v>
      </c>
      <c r="G336" s="143">
        <f t="shared" si="27"/>
        <v>2.4639322999999997</v>
      </c>
      <c r="H336" s="143">
        <f>0.001013*Constantes!$D$6/(0.622*G336)</f>
        <v>4.5224879886152931E-2</v>
      </c>
      <c r="I336" s="143">
        <f t="shared" si="28"/>
        <v>0.36636578812418896</v>
      </c>
      <c r="J336" s="143">
        <f t="shared" si="29"/>
        <v>-0.3724372937085344</v>
      </c>
      <c r="K336" s="143">
        <f>(Constantes!$D$12/0.8)*(Constantes!$D$7*J336^2+Constantes!$D$8*J336+Constantes!$D$9)</f>
        <v>19.553936058528617</v>
      </c>
      <c r="L336" s="143">
        <f>(Constantes!$D$12/0.8)*(0.00376*D336^2-0.0516*D336-6.967)</f>
        <v>-4.2814484999999998</v>
      </c>
      <c r="M336" s="12"/>
    </row>
    <row r="337" spans="2:13" x14ac:dyDescent="0.3">
      <c r="B337" s="11"/>
      <c r="C337" s="65">
        <v>332</v>
      </c>
      <c r="D337" s="65">
        <f>(Observaciones!D337+Observaciones!E337)/2</f>
        <v>15.75</v>
      </c>
      <c r="E337" s="143">
        <f t="shared" si="25"/>
        <v>1.7903914829906238</v>
      </c>
      <c r="F337" s="143">
        <f t="shared" si="26"/>
        <v>0.11457959266903198</v>
      </c>
      <c r="G337" s="143">
        <f t="shared" si="27"/>
        <v>2.46381425</v>
      </c>
      <c r="H337" s="143">
        <f>0.001013*Constantes!$D$6/(0.622*G337)</f>
        <v>4.5227046769094927E-2</v>
      </c>
      <c r="I337" s="143">
        <f t="shared" si="28"/>
        <v>0.36666971208022214</v>
      </c>
      <c r="J337" s="143">
        <f t="shared" si="29"/>
        <v>-0.37529170305829185</v>
      </c>
      <c r="K337" s="143">
        <f>(Constantes!$D$12/0.8)*(Constantes!$D$7*J337^2+Constantes!$D$8*J337+Constantes!$D$9)</f>
        <v>19.555137263420328</v>
      </c>
      <c r="L337" s="143">
        <f>(Constantes!$D$12/0.8)*(0.00376*D337^2-0.0516*D337-6.967)</f>
        <v>-4.2793656250000005</v>
      </c>
      <c r="M337" s="12"/>
    </row>
    <row r="338" spans="2:13" x14ac:dyDescent="0.3">
      <c r="B338" s="11"/>
      <c r="C338" s="65">
        <v>333</v>
      </c>
      <c r="D338" s="65">
        <f>(Observaciones!D338+Observaciones!E338)/2</f>
        <v>14.45</v>
      </c>
      <c r="E338" s="143">
        <f t="shared" si="25"/>
        <v>1.6467315635702708</v>
      </c>
      <c r="F338" s="143">
        <f t="shared" si="26"/>
        <v>0.10647699979012407</v>
      </c>
      <c r="G338" s="143">
        <f t="shared" si="27"/>
        <v>2.4668835499999999</v>
      </c>
      <c r="H338" s="143">
        <f>0.001013*Constantes!$D$6/(0.622*G338)</f>
        <v>4.5170775213573627E-2</v>
      </c>
      <c r="I338" s="143">
        <f t="shared" si="28"/>
        <v>0.3586259064602611</v>
      </c>
      <c r="J338" s="143">
        <f t="shared" si="29"/>
        <v>-0.37803490537697515</v>
      </c>
      <c r="K338" s="143">
        <f>(Constantes!$D$12/0.8)*(Constantes!$D$7*J338^2+Constantes!$D$8*J338+Constantes!$D$9)</f>
        <v>19.556162036689063</v>
      </c>
      <c r="L338" s="143">
        <f>(Constantes!$D$12/0.8)*(0.00376*D338^2-0.0516*D338-6.967)</f>
        <v>-4.3297016250000002</v>
      </c>
      <c r="M338" s="12"/>
    </row>
    <row r="339" spans="2:13" x14ac:dyDescent="0.3">
      <c r="B339" s="11"/>
      <c r="C339" s="65">
        <v>334</v>
      </c>
      <c r="D339" s="65">
        <f>(Observaciones!D339+Observaciones!E339)/2</f>
        <v>13.35</v>
      </c>
      <c r="E339" s="143">
        <f t="shared" si="25"/>
        <v>1.5331752529723204</v>
      </c>
      <c r="F339" s="143">
        <f t="shared" si="26"/>
        <v>0.1000065250127139</v>
      </c>
      <c r="G339" s="143">
        <f t="shared" si="27"/>
        <v>2.4694806499999999</v>
      </c>
      <c r="H339" s="143">
        <f>0.001013*Constantes!$D$6/(0.622*G339)</f>
        <v>4.5123270075071269E-2</v>
      </c>
      <c r="I339" s="143">
        <f t="shared" si="28"/>
        <v>0.35159012797989159</v>
      </c>
      <c r="J339" s="143">
        <f t="shared" si="29"/>
        <v>-0.38066608779453354</v>
      </c>
      <c r="K339" s="143">
        <f>(Constantes!$D$12/0.8)*(Constantes!$D$7*J339^2+Constantes!$D$8*J339+Constantes!$D$9)</f>
        <v>19.557025582028086</v>
      </c>
      <c r="L339" s="143">
        <f>(Constantes!$D$12/0.8)*(0.00376*D339^2-0.0516*D339-6.967)</f>
        <v>-4.3660896249999999</v>
      </c>
      <c r="M339" s="12"/>
    </row>
    <row r="340" spans="2:13" x14ac:dyDescent="0.3">
      <c r="B340" s="11"/>
      <c r="C340" s="65">
        <v>335</v>
      </c>
      <c r="D340" s="65">
        <f>(Observaciones!D340+Observaciones!E340)/2</f>
        <v>12.4</v>
      </c>
      <c r="E340" s="143">
        <f t="shared" si="25"/>
        <v>1.440695742444418</v>
      </c>
      <c r="F340" s="143">
        <f t="shared" si="26"/>
        <v>9.4690659669251859E-2</v>
      </c>
      <c r="G340" s="143">
        <f t="shared" si="27"/>
        <v>2.4717235999999998</v>
      </c>
      <c r="H340" s="143">
        <f>0.001013*Constantes!$D$6/(0.622*G340)</f>
        <v>4.508232324808184E-2</v>
      </c>
      <c r="I340" s="143">
        <f t="shared" si="28"/>
        <v>0.34534609482941636</v>
      </c>
      <c r="J340" s="143">
        <f t="shared" si="29"/>
        <v>-0.38318447063483146</v>
      </c>
      <c r="K340" s="143">
        <f>(Constantes!$D$12/0.8)*(Constantes!$D$7*J340^2+Constantes!$D$8*J340+Constantes!$D$9)</f>
        <v>19.55774262377102</v>
      </c>
      <c r="L340" s="143">
        <f>(Constantes!$D$12/0.8)*(0.00376*D340^2-0.0516*D340-6.967)</f>
        <v>-4.3929389999999993</v>
      </c>
      <c r="M340" s="12"/>
    </row>
    <row r="341" spans="2:13" x14ac:dyDescent="0.3">
      <c r="B341" s="11"/>
      <c r="C341" s="65">
        <v>336</v>
      </c>
      <c r="D341" s="65">
        <f>(Observaciones!D341+Observaciones!E341)/2</f>
        <v>12.55</v>
      </c>
      <c r="E341" s="143">
        <f t="shared" si="25"/>
        <v>1.4549637534474031</v>
      </c>
      <c r="F341" s="143">
        <f t="shared" si="26"/>
        <v>9.551364537557766E-2</v>
      </c>
      <c r="G341" s="143">
        <f t="shared" si="27"/>
        <v>2.4713694500000001</v>
      </c>
      <c r="H341" s="143">
        <f>0.001013*Constantes!$D$6/(0.622*G341)</f>
        <v>4.5088783595310905E-2</v>
      </c>
      <c r="I341" s="143">
        <f t="shared" si="28"/>
        <v>0.34634224568893279</v>
      </c>
      <c r="J341" s="143">
        <f t="shared" si="29"/>
        <v>-0.38558930764668198</v>
      </c>
      <c r="K341" s="143">
        <f>(Constantes!$D$12/0.8)*(Constantes!$D$7*J341^2+Constantes!$D$8*J341+Constantes!$D$9)</f>
        <v>19.558327384774163</v>
      </c>
      <c r="L341" s="143">
        <f>(Constantes!$D$12/0.8)*(0.00376*D341^2-0.0516*D341-6.967)</f>
        <v>-4.3889816249999996</v>
      </c>
      <c r="M341" s="12"/>
    </row>
    <row r="342" spans="2:13" x14ac:dyDescent="0.3">
      <c r="B342" s="11"/>
      <c r="C342" s="65">
        <v>337</v>
      </c>
      <c r="D342" s="65">
        <f>(Observaciones!D342+Observaciones!E342)/2</f>
        <v>13.8</v>
      </c>
      <c r="E342" s="143">
        <f t="shared" si="25"/>
        <v>1.5787710916071758</v>
      </c>
      <c r="F342" s="143">
        <f t="shared" si="26"/>
        <v>0.10261189172112961</v>
      </c>
      <c r="G342" s="143">
        <f t="shared" si="27"/>
        <v>2.4684181999999999</v>
      </c>
      <c r="H342" s="143">
        <f>0.001013*Constantes!$D$6/(0.622*G342)</f>
        <v>4.5142691913028568E-2</v>
      </c>
      <c r="I342" s="143">
        <f t="shared" si="28"/>
        <v>0.35449371277278185</v>
      </c>
      <c r="J342" s="143">
        <f t="shared" si="29"/>
        <v>-0.38787988622497815</v>
      </c>
      <c r="K342" s="143">
        <f>(Constantes!$D$12/0.8)*(Constantes!$D$7*J342^2+Constantes!$D$8*J342+Constantes!$D$9)</f>
        <v>19.558793565093229</v>
      </c>
      <c r="L342" s="143">
        <f>(Constantes!$D$12/0.8)*(0.00376*D342^2-0.0516*D342-6.967)</f>
        <v>-4.3518910000000002</v>
      </c>
      <c r="M342" s="12"/>
    </row>
    <row r="343" spans="2:13" x14ac:dyDescent="0.3">
      <c r="B343" s="11"/>
      <c r="C343" s="65">
        <v>338</v>
      </c>
      <c r="D343" s="65">
        <f>(Observaciones!D343+Observaciones!E343)/2</f>
        <v>13.75</v>
      </c>
      <c r="E343" s="143">
        <f t="shared" si="25"/>
        <v>1.5736468149943981</v>
      </c>
      <c r="F343" s="143">
        <f t="shared" si="26"/>
        <v>0.10231958493462359</v>
      </c>
      <c r="G343" s="143">
        <f t="shared" si="27"/>
        <v>2.4685362500000001</v>
      </c>
      <c r="H343" s="143">
        <f>0.001013*Constantes!$D$6/(0.622*G343)</f>
        <v>4.5140533105443567E-2</v>
      </c>
      <c r="I343" s="143">
        <f t="shared" si="28"/>
        <v>0.35417281924860555</v>
      </c>
      <c r="J343" s="143">
        <f t="shared" si="29"/>
        <v>-0.39005552762185219</v>
      </c>
      <c r="K343" s="143">
        <f>(Constantes!$D$12/0.8)*(Constantes!$D$7*J343^2+Constantes!$D$8*J343+Constantes!$D$9)</f>
        <v>19.559154321481053</v>
      </c>
      <c r="L343" s="143">
        <f>(Constantes!$D$12/0.8)*(0.00376*D343^2-0.0516*D343-6.967)</f>
        <v>-4.353515625</v>
      </c>
      <c r="M343" s="12"/>
    </row>
    <row r="344" spans="2:13" x14ac:dyDescent="0.3">
      <c r="B344" s="11"/>
      <c r="C344" s="65">
        <v>339</v>
      </c>
      <c r="D344" s="65">
        <f>(Observaciones!D344+Observaciones!E344)/2</f>
        <v>13.75</v>
      </c>
      <c r="E344" s="143">
        <f t="shared" si="25"/>
        <v>1.5736468149943981</v>
      </c>
      <c r="F344" s="143">
        <f t="shared" si="26"/>
        <v>0.10231958493462359</v>
      </c>
      <c r="G344" s="143">
        <f t="shared" si="27"/>
        <v>2.4685362500000001</v>
      </c>
      <c r="H344" s="143">
        <f>0.001013*Constantes!$D$6/(0.622*G344)</f>
        <v>4.5140533105443567E-2</v>
      </c>
      <c r="I344" s="143">
        <f t="shared" si="28"/>
        <v>0.35417281924860555</v>
      </c>
      <c r="J344" s="143">
        <f t="shared" si="29"/>
        <v>-0.3921155871478042</v>
      </c>
      <c r="K344" s="143">
        <f>(Constantes!$D$12/0.8)*(Constantes!$D$7*J344^2+Constantes!$D$8*J344+Constantes!$D$9)</f>
        <v>19.559422247731892</v>
      </c>
      <c r="L344" s="143">
        <f>(Constantes!$D$12/0.8)*(0.00376*D344^2-0.0516*D344-6.967)</f>
        <v>-4.353515625</v>
      </c>
      <c r="M344" s="12"/>
    </row>
    <row r="345" spans="2:13" x14ac:dyDescent="0.3">
      <c r="B345" s="11"/>
      <c r="C345" s="65">
        <v>340</v>
      </c>
      <c r="D345" s="65">
        <f>(Observaciones!D345+Observaciones!E345)/2</f>
        <v>14.1</v>
      </c>
      <c r="E345" s="143">
        <f t="shared" si="25"/>
        <v>1.6098253520131185</v>
      </c>
      <c r="F345" s="143">
        <f t="shared" si="26"/>
        <v>0.10438069155687195</v>
      </c>
      <c r="G345" s="143">
        <f t="shared" si="27"/>
        <v>2.4677099</v>
      </c>
      <c r="H345" s="143">
        <f>0.001013*Constantes!$D$6/(0.622*G345)</f>
        <v>4.5155649095994843E-2</v>
      </c>
      <c r="I345" s="143">
        <f t="shared" si="28"/>
        <v>0.35640998531823892</v>
      </c>
      <c r="J345" s="143">
        <f t="shared" si="29"/>
        <v>-0.39405945436273676</v>
      </c>
      <c r="K345" s="143">
        <f>(Constantes!$D$12/0.8)*(Constantes!$D$7*J345^2+Constantes!$D$8*J345+Constantes!$D$9)</f>
        <v>19.559609355896754</v>
      </c>
      <c r="L345" s="143">
        <f>(Constantes!$D$12/0.8)*(0.00376*D345^2-0.0516*D345-6.967)</f>
        <v>-4.3418964999999998</v>
      </c>
      <c r="M345" s="12"/>
    </row>
    <row r="346" spans="2:13" x14ac:dyDescent="0.3">
      <c r="B346" s="11"/>
      <c r="C346" s="65">
        <v>341</v>
      </c>
      <c r="D346" s="65">
        <f>(Observaciones!D346+Observaciones!E346)/2</f>
        <v>13.75</v>
      </c>
      <c r="E346" s="143">
        <f t="shared" si="25"/>
        <v>1.5736468149943981</v>
      </c>
      <c r="F346" s="143">
        <f t="shared" si="26"/>
        <v>0.10231958493462359</v>
      </c>
      <c r="G346" s="143">
        <f t="shared" si="27"/>
        <v>2.4685362500000001</v>
      </c>
      <c r="H346" s="143">
        <f>0.001013*Constantes!$D$6/(0.622*G346)</f>
        <v>4.5140533105443567E-2</v>
      </c>
      <c r="I346" s="143">
        <f t="shared" si="28"/>
        <v>0.35417281924860555</v>
      </c>
      <c r="J346" s="143">
        <f t="shared" si="29"/>
        <v>-0.39588655325684219</v>
      </c>
      <c r="K346" s="143">
        <f>(Constantes!$D$12/0.8)*(Constantes!$D$7*J346^2+Constantes!$D$8*J346+Constantes!$D$9)</f>
        <v>19.559727058393225</v>
      </c>
      <c r="L346" s="143">
        <f>(Constantes!$D$12/0.8)*(0.00376*D346^2-0.0516*D346-6.967)</f>
        <v>-4.353515625</v>
      </c>
      <c r="M346" s="12"/>
    </row>
    <row r="347" spans="2:13" x14ac:dyDescent="0.3">
      <c r="B347" s="11"/>
      <c r="C347" s="65">
        <v>342</v>
      </c>
      <c r="D347" s="65">
        <f>(Observaciones!D347+Observaciones!E347)/2</f>
        <v>13.7</v>
      </c>
      <c r="E347" s="143">
        <f t="shared" si="25"/>
        <v>1.568537138827782</v>
      </c>
      <c r="F347" s="143">
        <f t="shared" si="26"/>
        <v>0.10202798677665831</v>
      </c>
      <c r="G347" s="143">
        <f t="shared" si="27"/>
        <v>2.4686542999999999</v>
      </c>
      <c r="H347" s="143">
        <f>0.001013*Constantes!$D$6/(0.622*G347)</f>
        <v>4.5138374504325104E-2</v>
      </c>
      <c r="I347" s="143">
        <f t="shared" si="28"/>
        <v>0.35385149346393019</v>
      </c>
      <c r="J347" s="143">
        <f t="shared" si="29"/>
        <v>-0.397596342421286</v>
      </c>
      <c r="K347" s="143">
        <f>(Constantes!$D$12/0.8)*(Constantes!$D$7*J347^2+Constantes!$D$8*J347+Constantes!$D$9)</f>
        <v>19.559786151032014</v>
      </c>
      <c r="L347" s="143">
        <f>(Constantes!$D$12/0.8)*(0.00376*D347^2-0.0516*D347-6.967)</f>
        <v>-4.3551285000000002</v>
      </c>
      <c r="M347" s="12"/>
    </row>
    <row r="348" spans="2:13" x14ac:dyDescent="0.3">
      <c r="B348" s="11"/>
      <c r="C348" s="65">
        <v>343</v>
      </c>
      <c r="D348" s="65">
        <f>(Observaciones!D348+Observaciones!E348)/2</f>
        <v>15.1</v>
      </c>
      <c r="E348" s="143">
        <f t="shared" si="25"/>
        <v>1.7172446826168701</v>
      </c>
      <c r="F348" s="143">
        <f t="shared" si="26"/>
        <v>0.11046518728234203</v>
      </c>
      <c r="G348" s="143">
        <f t="shared" si="27"/>
        <v>2.4653489</v>
      </c>
      <c r="H348" s="143">
        <f>0.001013*Constantes!$D$6/(0.622*G348)</f>
        <v>4.5198893477151461E-2</v>
      </c>
      <c r="I348" s="143">
        <f t="shared" si="28"/>
        <v>0.36268465146207884</v>
      </c>
      <c r="J348" s="143">
        <f t="shared" si="29"/>
        <v>-0.39918831520863857</v>
      </c>
      <c r="K348" s="143">
        <f>(Constantes!$D$12/0.8)*(Constantes!$D$7*J348^2+Constantes!$D$8*J348+Constantes!$D$9)</f>
        <v>19.559796796981402</v>
      </c>
      <c r="L348" s="143">
        <f>(Constantes!$D$12/0.8)*(0.00376*D348^2-0.0516*D348-6.967)</f>
        <v>-4.3055265</v>
      </c>
      <c r="M348" s="12"/>
    </row>
    <row r="349" spans="2:13" x14ac:dyDescent="0.3">
      <c r="B349" s="11"/>
      <c r="C349" s="65">
        <v>344</v>
      </c>
      <c r="D349" s="65">
        <f>(Observaciones!D349+Observaciones!E349)/2</f>
        <v>11.75</v>
      </c>
      <c r="E349" s="143">
        <f t="shared" si="25"/>
        <v>1.3802776599471762</v>
      </c>
      <c r="F349" s="143">
        <f t="shared" si="26"/>
        <v>9.1193801661548224E-2</v>
      </c>
      <c r="G349" s="143">
        <f t="shared" si="27"/>
        <v>2.4732582499999998</v>
      </c>
      <c r="H349" s="143">
        <f>0.001013*Constantes!$D$6/(0.622*G349)</f>
        <v>4.5054349789437696E-2</v>
      </c>
      <c r="I349" s="143">
        <f t="shared" si="28"/>
        <v>0.34098539738615508</v>
      </c>
      <c r="J349" s="143">
        <f t="shared" si="29"/>
        <v>-0.40066199988300538</v>
      </c>
      <c r="K349" s="143">
        <f>(Constantes!$D$12/0.8)*(Constantes!$D$7*J349^2+Constantes!$D$8*J349+Constantes!$D$9)</f>
        <v>19.55976851168958</v>
      </c>
      <c r="L349" s="143">
        <f>(Constantes!$D$12/0.8)*(0.00376*D349^2-0.0516*D349-6.967)</f>
        <v>-4.4088656249999998</v>
      </c>
      <c r="M349" s="12"/>
    </row>
    <row r="350" spans="2:13" x14ac:dyDescent="0.3">
      <c r="B350" s="11"/>
      <c r="C350" s="65">
        <v>345</v>
      </c>
      <c r="D350" s="65">
        <f>(Observaciones!D350+Observaciones!E350)/2</f>
        <v>14.35</v>
      </c>
      <c r="E350" s="143">
        <f t="shared" si="25"/>
        <v>1.6361119589017179</v>
      </c>
      <c r="F350" s="143">
        <f t="shared" si="26"/>
        <v>0.10587443449555982</v>
      </c>
      <c r="G350" s="143">
        <f t="shared" si="27"/>
        <v>2.4671196499999999</v>
      </c>
      <c r="H350" s="143">
        <f>0.001013*Constantes!$D$6/(0.622*G350)</f>
        <v>4.5166452431730474E-2</v>
      </c>
      <c r="I350" s="143">
        <f t="shared" si="28"/>
        <v>0.35799495730755543</v>
      </c>
      <c r="J350" s="143">
        <f t="shared" si="29"/>
        <v>-0.40201695975981272</v>
      </c>
      <c r="K350" s="143">
        <f>(Constantes!$D$12/0.8)*(Constantes!$D$7*J350^2+Constantes!$D$8*J350+Constantes!$D$9)</f>
        <v>19.559710148783545</v>
      </c>
      <c r="L350" s="143">
        <f>(Constantes!$D$12/0.8)*(0.00376*D350^2-0.0516*D350-6.967)</f>
        <v>-4.3332446249999998</v>
      </c>
      <c r="M350" s="12"/>
    </row>
    <row r="351" spans="2:13" x14ac:dyDescent="0.3">
      <c r="B351" s="11"/>
      <c r="C351" s="65">
        <v>346</v>
      </c>
      <c r="D351" s="65">
        <f>(Observaciones!D351+Observaciones!E351)/2</f>
        <v>13.45</v>
      </c>
      <c r="E351" s="143">
        <f t="shared" si="25"/>
        <v>1.5432065279848868</v>
      </c>
      <c r="F351" s="143">
        <f t="shared" si="26"/>
        <v>0.1005805769400801</v>
      </c>
      <c r="G351" s="143">
        <f t="shared" si="27"/>
        <v>2.46924455</v>
      </c>
      <c r="H351" s="143">
        <f>0.001013*Constantes!$D$6/(0.622*G351)</f>
        <v>4.5127584594694167E-2</v>
      </c>
      <c r="I351" s="143">
        <f t="shared" si="28"/>
        <v>0.35223838816895903</v>
      </c>
      <c r="J351" s="143">
        <f t="shared" si="29"/>
        <v>-0.40325279333520658</v>
      </c>
      <c r="K351" s="143">
        <f>(Constantes!$D$12/0.8)*(Constantes!$D$7*J351^2+Constantes!$D$8*J351+Constantes!$D$9)</f>
        <v>19.559629886962234</v>
      </c>
      <c r="L351" s="143">
        <f>(Constantes!$D$12/0.8)*(0.00376*D351^2-0.0516*D351-6.967)</f>
        <v>-4.3630166249999993</v>
      </c>
      <c r="M351" s="12"/>
    </row>
    <row r="352" spans="2:13" x14ac:dyDescent="0.3">
      <c r="B352" s="11"/>
      <c r="C352" s="65">
        <v>347</v>
      </c>
      <c r="D352" s="65">
        <f>(Observaciones!D352+Observaciones!E352)/2</f>
        <v>12</v>
      </c>
      <c r="E352" s="143">
        <f t="shared" si="25"/>
        <v>1.4032466788795555</v>
      </c>
      <c r="F352" s="143">
        <f t="shared" si="26"/>
        <v>9.2525495616340561E-2</v>
      </c>
      <c r="G352" s="143">
        <f t="shared" si="27"/>
        <v>2.4726680000000001</v>
      </c>
      <c r="H352" s="143">
        <f>0.001013*Constantes!$D$6/(0.622*G352)</f>
        <v>4.5065104702739119E-2</v>
      </c>
      <c r="I352" s="143">
        <f t="shared" si="28"/>
        <v>0.34267103098752799</v>
      </c>
      <c r="J352" s="143">
        <f t="shared" si="29"/>
        <v>-0.4043691344050272</v>
      </c>
      <c r="K352" s="143">
        <f>(Constantes!$D$12/0.8)*(Constantes!$D$7*J352^2+Constantes!$D$8*J352+Constantes!$D$9)</f>
        <v>19.559535217900098</v>
      </c>
      <c r="L352" s="143">
        <f>(Constantes!$D$12/0.8)*(0.00376*D352^2-0.0516*D352-6.967)</f>
        <v>-4.4029749999999996</v>
      </c>
      <c r="M352" s="12"/>
    </row>
    <row r="353" spans="2:13" x14ac:dyDescent="0.3">
      <c r="B353" s="11"/>
      <c r="C353" s="65">
        <v>348</v>
      </c>
      <c r="D353" s="65">
        <f>(Observaciones!D353+Observaciones!E353)/2</f>
        <v>15.25</v>
      </c>
      <c r="E353" s="143">
        <f t="shared" si="25"/>
        <v>1.7338879625062771</v>
      </c>
      <c r="F353" s="143">
        <f t="shared" si="26"/>
        <v>0.11140334723771557</v>
      </c>
      <c r="G353" s="143">
        <f t="shared" si="27"/>
        <v>2.4649947499999998</v>
      </c>
      <c r="H353" s="143">
        <f>0.001013*Constantes!$D$6/(0.622*G353)</f>
        <v>4.5205387279268053E-2</v>
      </c>
      <c r="I353" s="143">
        <f t="shared" si="28"/>
        <v>0.36361082673457973</v>
      </c>
      <c r="J353" s="143">
        <f t="shared" si="29"/>
        <v>-0.40536565217332288</v>
      </c>
      <c r="K353" s="143">
        <f>(Constantes!$D$12/0.8)*(Constantes!$D$7*J353^2+Constantes!$D$8*J353+Constantes!$D$9)</f>
        <v>19.559432935176233</v>
      </c>
      <c r="L353" s="143">
        <f>(Constantes!$D$12/0.8)*(0.00376*D353^2-0.0516*D353-6.967)</f>
        <v>-4.2996656249999994</v>
      </c>
      <c r="M353" s="12"/>
    </row>
    <row r="354" spans="2:13" x14ac:dyDescent="0.3">
      <c r="B354" s="11"/>
      <c r="C354" s="65">
        <v>349</v>
      </c>
      <c r="D354" s="65">
        <f>(Observaciones!D354+Observaciones!E354)/2</f>
        <v>14.25</v>
      </c>
      <c r="E354" s="143">
        <f t="shared" si="25"/>
        <v>1.6255524772300411</v>
      </c>
      <c r="F354" s="143">
        <f t="shared" si="26"/>
        <v>0.10527477090559632</v>
      </c>
      <c r="G354" s="143">
        <f t="shared" si="27"/>
        <v>2.4673557499999998</v>
      </c>
      <c r="H354" s="143">
        <f>0.001013*Constantes!$D$6/(0.622*G354)</f>
        <v>4.5162130477176848E-2</v>
      </c>
      <c r="I354" s="143">
        <f t="shared" si="28"/>
        <v>0.35736227060066839</v>
      </c>
      <c r="J354" s="143">
        <f t="shared" si="29"/>
        <v>-0.40624205135037245</v>
      </c>
      <c r="K354" s="143">
        <f>(Constantes!$D$12/0.8)*(Constantes!$D$7*J354^2+Constantes!$D$8*J354+Constantes!$D$9)</f>
        <v>19.559329124242808</v>
      </c>
      <c r="L354" s="143">
        <f>(Constantes!$D$12/0.8)*(0.00376*D354^2-0.0516*D354-6.967)</f>
        <v>-4.3367406249999991</v>
      </c>
      <c r="M354" s="12"/>
    </row>
    <row r="355" spans="2:13" x14ac:dyDescent="0.3">
      <c r="B355" s="11"/>
      <c r="C355" s="65">
        <v>350</v>
      </c>
      <c r="D355" s="65">
        <f>(Observaciones!D355+Observaciones!E355)/2</f>
        <v>14.899999999999999</v>
      </c>
      <c r="E355" s="143">
        <f t="shared" si="25"/>
        <v>1.6952716301356705</v>
      </c>
      <c r="F355" s="143">
        <f t="shared" si="26"/>
        <v>0.10922475617100801</v>
      </c>
      <c r="G355" s="143">
        <f t="shared" si="27"/>
        <v>2.4658210999999999</v>
      </c>
      <c r="H355" s="143">
        <f>0.001013*Constantes!$D$6/(0.622*G355)</f>
        <v>4.5190237975947463E-2</v>
      </c>
      <c r="I355" s="143">
        <f t="shared" si="28"/>
        <v>0.36144364658766276</v>
      </c>
      <c r="J355" s="143">
        <f t="shared" si="29"/>
        <v>-0.40699807224018525</v>
      </c>
      <c r="K355" s="143">
        <f>(Constantes!$D$12/0.8)*(Constantes!$D$7*J355^2+Constantes!$D$8*J355+Constantes!$D$9)</f>
        <v>19.559229153445248</v>
      </c>
      <c r="L355" s="143">
        <f>(Constantes!$D$12/0.8)*(0.00376*D355^2-0.0516*D355-6.967)</f>
        <v>-4.3131765</v>
      </c>
      <c r="M355" s="12"/>
    </row>
    <row r="356" spans="2:13" x14ac:dyDescent="0.3">
      <c r="B356" s="11"/>
      <c r="C356" s="65">
        <v>351</v>
      </c>
      <c r="D356" s="65">
        <f>(Observaciones!D356+Observaciones!E356)/2</f>
        <v>13.25</v>
      </c>
      <c r="E356" s="143">
        <f t="shared" si="25"/>
        <v>1.5232012546387372</v>
      </c>
      <c r="F356" s="143">
        <f t="shared" si="26"/>
        <v>9.943526343834895E-2</v>
      </c>
      <c r="G356" s="143">
        <f t="shared" si="27"/>
        <v>2.4697167499999999</v>
      </c>
      <c r="H356" s="143">
        <f>0.001013*Constantes!$D$6/(0.622*G356)</f>
        <v>4.5118956380367316E-2</v>
      </c>
      <c r="I356" s="143">
        <f t="shared" si="28"/>
        <v>0.35094014605756357</v>
      </c>
      <c r="J356" s="143">
        <f t="shared" si="29"/>
        <v>-0.40763349081745553</v>
      </c>
      <c r="K356" s="143">
        <f>(Constantes!$D$12/0.8)*(Constantes!$D$7*J356^2+Constantes!$D$8*J356+Constantes!$D$9)</f>
        <v>19.5591376661054</v>
      </c>
      <c r="L356" s="143">
        <f>(Constantes!$D$12/0.8)*(0.00376*D356^2-0.0516*D356-6.967)</f>
        <v>-4.3691156249999992</v>
      </c>
      <c r="M356" s="12"/>
    </row>
    <row r="357" spans="2:13" x14ac:dyDescent="0.3">
      <c r="B357" s="11"/>
      <c r="C357" s="65">
        <v>352</v>
      </c>
      <c r="D357" s="65">
        <f>(Observaciones!D357+Observaciones!E357)/2</f>
        <v>12.9</v>
      </c>
      <c r="E357" s="143">
        <f t="shared" si="25"/>
        <v>1.4887393027557323</v>
      </c>
      <c r="F357" s="143">
        <f t="shared" si="26"/>
        <v>9.7457663967834368E-2</v>
      </c>
      <c r="G357" s="143">
        <f t="shared" si="27"/>
        <v>2.4705431</v>
      </c>
      <c r="H357" s="143">
        <f>0.001013*Constantes!$D$6/(0.622*G357)</f>
        <v>4.5103864941725781E-2</v>
      </c>
      <c r="I357" s="143">
        <f t="shared" si="28"/>
        <v>0.34865168081674919</v>
      </c>
      <c r="J357" s="143">
        <f t="shared" si="29"/>
        <v>-0.40814811879394536</v>
      </c>
      <c r="K357" s="143">
        <f>(Constantes!$D$12/0.8)*(Constantes!$D$7*J357^2+Constantes!$D$8*J357+Constantes!$D$9)</f>
        <v>19.559058573677465</v>
      </c>
      <c r="L357" s="143">
        <f>(Constantes!$D$12/0.8)*(0.00376*D357^2-0.0516*D357-6.967)</f>
        <v>-4.3793364999999991</v>
      </c>
      <c r="M357" s="12"/>
    </row>
    <row r="358" spans="2:13" x14ac:dyDescent="0.3">
      <c r="B358" s="11"/>
      <c r="C358" s="65">
        <v>353</v>
      </c>
      <c r="D358" s="65">
        <f>(Observaciones!D358+Observaciones!E358)/2</f>
        <v>12.9</v>
      </c>
      <c r="E358" s="143">
        <f t="shared" si="25"/>
        <v>1.4887393027557323</v>
      </c>
      <c r="F358" s="143">
        <f t="shared" si="26"/>
        <v>9.7457663967834368E-2</v>
      </c>
      <c r="G358" s="143">
        <f t="shared" si="27"/>
        <v>2.4705431</v>
      </c>
      <c r="H358" s="143">
        <f>0.001013*Constantes!$D$6/(0.622*G358)</f>
        <v>4.5103864941725781E-2</v>
      </c>
      <c r="I358" s="143">
        <f t="shared" si="28"/>
        <v>0.34865168081674919</v>
      </c>
      <c r="J358" s="143">
        <f t="shared" si="29"/>
        <v>-0.40854180367427867</v>
      </c>
      <c r="K358" s="143">
        <f>(Constantes!$D$12/0.8)*(Constantes!$D$7*J358^2+Constantes!$D$8*J358+Constantes!$D$9)</f>
        <v>19.558995049985214</v>
      </c>
      <c r="L358" s="143">
        <f>(Constantes!$D$12/0.8)*(0.00376*D358^2-0.0516*D358-6.967)</f>
        <v>-4.3793364999999991</v>
      </c>
      <c r="M358" s="12"/>
    </row>
    <row r="359" spans="2:13" x14ac:dyDescent="0.3">
      <c r="B359" s="11"/>
      <c r="C359" s="65">
        <v>354</v>
      </c>
      <c r="D359" s="65">
        <f>(Observaciones!D359+Observaciones!E359)/2</f>
        <v>13.8</v>
      </c>
      <c r="E359" s="143">
        <f t="shared" si="25"/>
        <v>1.5787710916071758</v>
      </c>
      <c r="F359" s="143">
        <f t="shared" si="26"/>
        <v>0.10261189172112961</v>
      </c>
      <c r="G359" s="143">
        <f t="shared" si="27"/>
        <v>2.4684181999999999</v>
      </c>
      <c r="H359" s="143">
        <f>0.001013*Constantes!$D$6/(0.622*G359)</f>
        <v>4.5142691913028568E-2</v>
      </c>
      <c r="I359" s="143">
        <f t="shared" si="28"/>
        <v>0.35449371277278185</v>
      </c>
      <c r="J359" s="143">
        <f t="shared" si="29"/>
        <v>-0.40881442880112911</v>
      </c>
      <c r="K359" s="143">
        <f>(Constantes!$D$12/0.8)*(Constantes!$D$7*J359^2+Constantes!$D$8*J359+Constantes!$D$9)</f>
        <v>19.558949526547703</v>
      </c>
      <c r="L359" s="143">
        <f>(Constantes!$D$12/0.8)*(0.00376*D359^2-0.0516*D359-6.967)</f>
        <v>-4.3518910000000002</v>
      </c>
      <c r="M359" s="12"/>
    </row>
    <row r="360" spans="2:13" x14ac:dyDescent="0.3">
      <c r="B360" s="11"/>
      <c r="C360" s="65">
        <v>355</v>
      </c>
      <c r="D360" s="65">
        <f>(Observaciones!D360+Observaciones!E360)/2</f>
        <v>13.8</v>
      </c>
      <c r="E360" s="143">
        <f t="shared" si="25"/>
        <v>1.5787710916071758</v>
      </c>
      <c r="F360" s="143">
        <f t="shared" si="26"/>
        <v>0.10261189172112961</v>
      </c>
      <c r="G360" s="143">
        <f t="shared" si="27"/>
        <v>2.4684181999999999</v>
      </c>
      <c r="H360" s="143">
        <f>0.001013*Constantes!$D$6/(0.622*G360)</f>
        <v>4.5142691913028568E-2</v>
      </c>
      <c r="I360" s="143">
        <f t="shared" si="28"/>
        <v>0.35449371277278185</v>
      </c>
      <c r="J360" s="143">
        <f t="shared" si="29"/>
        <v>-0.40896591338978777</v>
      </c>
      <c r="K360" s="143">
        <f>(Constantes!$D$12/0.8)*(Constantes!$D$7*J360^2+Constantes!$D$8*J360+Constantes!$D$9)</f>
        <v>19.558923688999226</v>
      </c>
      <c r="L360" s="143">
        <f>(Constantes!$D$12/0.8)*(0.00376*D360^2-0.0516*D360-6.967)</f>
        <v>-4.3518910000000002</v>
      </c>
      <c r="M360" s="12"/>
    </row>
    <row r="361" spans="2:13" x14ac:dyDescent="0.3">
      <c r="B361" s="11"/>
      <c r="C361" s="65">
        <v>356</v>
      </c>
      <c r="D361" s="65">
        <f>(Observaciones!D361+Observaciones!E361)/2</f>
        <v>14</v>
      </c>
      <c r="E361" s="143">
        <f t="shared" si="25"/>
        <v>1.5994149130233961</v>
      </c>
      <c r="F361" s="143">
        <f t="shared" si="26"/>
        <v>0.10378823296050949</v>
      </c>
      <c r="G361" s="143">
        <f t="shared" si="27"/>
        <v>2.467946</v>
      </c>
      <c r="H361" s="143">
        <f>0.001013*Constantes!$D$6/(0.622*G361)</f>
        <v>4.5151329208626335E-2</v>
      </c>
      <c r="I361" s="143">
        <f t="shared" si="28"/>
        <v>0.35577296023920879</v>
      </c>
      <c r="J361" s="143">
        <f t="shared" si="29"/>
        <v>-0.40899621255210172</v>
      </c>
      <c r="K361" s="143">
        <f>(Constantes!$D$12/0.8)*(Constantes!$D$7*J361^2+Constantes!$D$8*J361+Constantes!$D$9)</f>
        <v>19.558918474608006</v>
      </c>
      <c r="L361" s="143">
        <f>(Constantes!$D$12/0.8)*(0.00376*D361^2-0.0516*D361-6.967)</f>
        <v>-4.3452749999999991</v>
      </c>
      <c r="M361" s="12"/>
    </row>
    <row r="362" spans="2:13" x14ac:dyDescent="0.3">
      <c r="B362" s="11"/>
      <c r="C362" s="65">
        <v>357</v>
      </c>
      <c r="D362" s="65">
        <f>(Observaciones!D362+Observaciones!E362)/2</f>
        <v>15.5</v>
      </c>
      <c r="E362" s="143">
        <f t="shared" si="25"/>
        <v>1.7619411708442332</v>
      </c>
      <c r="F362" s="143">
        <f t="shared" si="26"/>
        <v>0.11298198966073125</v>
      </c>
      <c r="G362" s="143">
        <f t="shared" si="27"/>
        <v>2.4644045000000001</v>
      </c>
      <c r="H362" s="143">
        <f>0.001013*Constantes!$D$6/(0.622*G362)</f>
        <v>4.5216214430347179E-2</v>
      </c>
      <c r="I362" s="143">
        <f t="shared" si="28"/>
        <v>0.36514572596976891</v>
      </c>
      <c r="J362" s="143">
        <f t="shared" si="29"/>
        <v>-0.40890531730977536</v>
      </c>
      <c r="K362" s="143">
        <f>(Constantes!$D$12/0.8)*(Constantes!$D$7*J362^2+Constantes!$D$8*J362+Constantes!$D$9)</f>
        <v>19.55893407089669</v>
      </c>
      <c r="L362" s="143">
        <f>(Constantes!$D$12/0.8)*(0.00376*D362^2-0.0516*D362-6.967)</f>
        <v>-4.2896625000000004</v>
      </c>
      <c r="M362" s="12"/>
    </row>
    <row r="363" spans="2:13" x14ac:dyDescent="0.3">
      <c r="B363" s="11"/>
      <c r="C363" s="65">
        <v>358</v>
      </c>
      <c r="D363" s="65">
        <f>(Observaciones!D363+Observaciones!E363)/2</f>
        <v>13.85</v>
      </c>
      <c r="E363" s="143">
        <f t="shared" si="25"/>
        <v>1.5839100041391287</v>
      </c>
      <c r="F363" s="143">
        <f t="shared" si="26"/>
        <v>0.10290490852509908</v>
      </c>
      <c r="G363" s="143">
        <f t="shared" si="27"/>
        <v>2.4683001499999997</v>
      </c>
      <c r="H363" s="143">
        <f>0.001013*Constantes!$D$6/(0.622*G363)</f>
        <v>4.5144850927109709E-2</v>
      </c>
      <c r="I363" s="143">
        <f t="shared" si="28"/>
        <v>0.35481417383138586</v>
      </c>
      <c r="J363" s="143">
        <f t="shared" si="29"/>
        <v>-0.40869325459703054</v>
      </c>
      <c r="K363" s="143">
        <f>(Constantes!$D$12/0.8)*(Constantes!$D$7*J363^2+Constantes!$D$8*J363+Constantes!$D$9)</f>
        <v>19.558969915366344</v>
      </c>
      <c r="L363" s="143">
        <f>(Constantes!$D$12/0.8)*(0.00376*D363^2-0.0516*D363-6.967)</f>
        <v>-4.3502546249999998</v>
      </c>
      <c r="M363" s="12"/>
    </row>
    <row r="364" spans="2:13" x14ac:dyDescent="0.3">
      <c r="B364" s="11"/>
      <c r="C364" s="65">
        <v>359</v>
      </c>
      <c r="D364" s="65">
        <f>(Observaciones!D364+Observaciones!E364)/2</f>
        <v>13.9</v>
      </c>
      <c r="E364" s="143">
        <f t="shared" si="25"/>
        <v>1.589063588132779</v>
      </c>
      <c r="F364" s="143">
        <f t="shared" si="26"/>
        <v>0.10319863673742037</v>
      </c>
      <c r="G364" s="143">
        <f t="shared" si="27"/>
        <v>2.4681820999999999</v>
      </c>
      <c r="H364" s="143">
        <f>0.001013*Constantes!$D$6/(0.622*G364)</f>
        <v>4.5147010147716632E-2</v>
      </c>
      <c r="I364" s="143">
        <f t="shared" si="28"/>
        <v>0.35513420222442993</v>
      </c>
      <c r="J364" s="143">
        <f t="shared" si="29"/>
        <v>-0.40836008725262574</v>
      </c>
      <c r="K364" s="143">
        <f>(Constantes!$D$12/0.8)*(Constantes!$D$7*J364^2+Constantes!$D$8*J364+Constantes!$D$9)</f>
        <v>19.559024696324361</v>
      </c>
      <c r="L364" s="143">
        <f>(Constantes!$D$12/0.8)*(0.00376*D364^2-0.0516*D364-6.967)</f>
        <v>-4.3486064999999998</v>
      </c>
      <c r="M364" s="12"/>
    </row>
    <row r="365" spans="2:13" x14ac:dyDescent="0.3">
      <c r="B365" s="11"/>
      <c r="C365" s="65">
        <v>360</v>
      </c>
      <c r="D365" s="65">
        <f>(Observaciones!D365+Observaciones!E365)/2</f>
        <v>13.4</v>
      </c>
      <c r="E365" s="143">
        <f t="shared" si="25"/>
        <v>1.5381837134420713</v>
      </c>
      <c r="F365" s="143">
        <f t="shared" si="26"/>
        <v>0.10029320149589299</v>
      </c>
      <c r="G365" s="143">
        <f t="shared" si="27"/>
        <v>2.4693625999999997</v>
      </c>
      <c r="H365" s="143">
        <f>0.001013*Constantes!$D$6/(0.622*G365)</f>
        <v>4.5125427231753057E-2</v>
      </c>
      <c r="I365" s="143">
        <f t="shared" si="28"/>
        <v>0.35191447341494769</v>
      </c>
      <c r="J365" s="143">
        <f t="shared" si="29"/>
        <v>-0.40790591400123555</v>
      </c>
      <c r="K365" s="143">
        <f>(Constantes!$D$12/0.8)*(Constantes!$D$7*J365^2+Constantes!$D$8*J365+Constantes!$D$9)</f>
        <v>19.559096354815139</v>
      </c>
      <c r="L365" s="143">
        <f>(Constantes!$D$12/0.8)*(0.00376*D365^2-0.0516*D365-6.967)</f>
        <v>-4.3645589999999999</v>
      </c>
      <c r="M365" s="12"/>
    </row>
    <row r="366" spans="2:13" x14ac:dyDescent="0.3">
      <c r="B366" s="11"/>
      <c r="C366" s="65">
        <v>361</v>
      </c>
      <c r="D366" s="65">
        <f>(Observaciones!D366+Observaciones!E366)/2</f>
        <v>15</v>
      </c>
      <c r="E366" s="143">
        <f t="shared" si="25"/>
        <v>1.7062271396379793</v>
      </c>
      <c r="F366" s="143">
        <f t="shared" si="26"/>
        <v>0.10984348383671551</v>
      </c>
      <c r="G366" s="143">
        <f t="shared" si="27"/>
        <v>2.4655849999999999</v>
      </c>
      <c r="H366" s="143">
        <f>0.001013*Constantes!$D$6/(0.622*G366)</f>
        <v>4.5194565312131819E-2</v>
      </c>
      <c r="I366" s="143">
        <f t="shared" si="28"/>
        <v>0.36206502083102154</v>
      </c>
      <c r="J366" s="143">
        <f t="shared" si="29"/>
        <v>-0.40733086942419627</v>
      </c>
      <c r="K366" s="143">
        <f>(Constantes!$D$12/0.8)*(Constantes!$D$7*J366^2+Constantes!$D$8*J366+Constantes!$D$9)</f>
        <v>19.559182087651244</v>
      </c>
      <c r="L366" s="143">
        <f>(Constantes!$D$12/0.8)*(0.00376*D366^2-0.0516*D366-6.967)</f>
        <v>-4.3093749999999993</v>
      </c>
      <c r="M366" s="12"/>
    </row>
    <row r="367" spans="2:13" x14ac:dyDescent="0.3">
      <c r="B367" s="11"/>
      <c r="C367" s="65">
        <v>362</v>
      </c>
      <c r="D367" s="65">
        <f>(Observaciones!D367+Observaciones!E367)/2</f>
        <v>15.5</v>
      </c>
      <c r="E367" s="143">
        <f t="shared" si="25"/>
        <v>1.7619411708442332</v>
      </c>
      <c r="F367" s="143">
        <f t="shared" si="26"/>
        <v>0.11298198966073125</v>
      </c>
      <c r="G367" s="143">
        <f t="shared" si="27"/>
        <v>2.4644045000000001</v>
      </c>
      <c r="H367" s="143">
        <f>0.001013*Constantes!$D$6/(0.622*G367)</f>
        <v>4.5216214430347179E-2</v>
      </c>
      <c r="I367" s="143">
        <f t="shared" si="28"/>
        <v>0.36514572596976891</v>
      </c>
      <c r="J367" s="143">
        <f t="shared" si="29"/>
        <v>-0.40663512391962631</v>
      </c>
      <c r="K367" s="143">
        <f>(Constantes!$D$12/0.8)*(Constantes!$D$7*J367^2+Constantes!$D$8*J367+Constantes!$D$9)</f>
        <v>19.559278351541224</v>
      </c>
      <c r="L367" s="143">
        <f>(Constantes!$D$12/0.8)*(0.00376*D367^2-0.0516*D367-6.967)</f>
        <v>-4.2896625000000004</v>
      </c>
      <c r="M367" s="12"/>
    </row>
    <row r="368" spans="2:13" x14ac:dyDescent="0.3">
      <c r="B368" s="11"/>
      <c r="C368" s="65">
        <v>363</v>
      </c>
      <c r="D368" s="65">
        <f>(Observaciones!D368+Observaciones!E368)/2</f>
        <v>13.45</v>
      </c>
      <c r="E368" s="143">
        <f t="shared" si="25"/>
        <v>1.5432065279848868</v>
      </c>
      <c r="F368" s="143">
        <f t="shared" si="26"/>
        <v>0.1005805769400801</v>
      </c>
      <c r="G368" s="143">
        <f t="shared" si="27"/>
        <v>2.46924455</v>
      </c>
      <c r="H368" s="143">
        <f>0.001013*Constantes!$D$6/(0.622*G368)</f>
        <v>4.5127584594694167E-2</v>
      </c>
      <c r="I368" s="143">
        <f t="shared" si="28"/>
        <v>0.35223838816895903</v>
      </c>
      <c r="J368" s="143">
        <f t="shared" si="29"/>
        <v>-0.4058188836519343</v>
      </c>
      <c r="K368" s="143">
        <f>(Constantes!$D$12/0.8)*(Constantes!$D$7*J368^2+Constantes!$D$8*J368+Constantes!$D$9)</f>
        <v>19.559380868308946</v>
      </c>
      <c r="L368" s="143">
        <f>(Constantes!$D$12/0.8)*(0.00376*D368^2-0.0516*D368-6.967)</f>
        <v>-4.3630166249999993</v>
      </c>
      <c r="M368" s="12"/>
    </row>
    <row r="369" spans="2:13" x14ac:dyDescent="0.3">
      <c r="B369" s="11"/>
      <c r="C369" s="65">
        <v>364</v>
      </c>
      <c r="D369" s="65">
        <f>(Observaciones!D369+Observaciones!E369)/2</f>
        <v>13.5</v>
      </c>
      <c r="E369" s="143">
        <f t="shared" si="25"/>
        <v>1.5482437315899678</v>
      </c>
      <c r="F369" s="143">
        <f t="shared" si="26"/>
        <v>0.10086865272047608</v>
      </c>
      <c r="G369" s="143">
        <f t="shared" si="27"/>
        <v>2.4691264999999998</v>
      </c>
      <c r="H369" s="143">
        <f>0.001013*Constantes!$D$6/(0.622*G369)</f>
        <v>4.512974216392418E-2</v>
      </c>
      <c r="I369" s="143">
        <f t="shared" si="28"/>
        <v>0.35256187200074002</v>
      </c>
      <c r="J369" s="143">
        <f t="shared" si="29"/>
        <v>-0.40488239049072738</v>
      </c>
      <c r="K369" s="143">
        <f>(Constantes!$D$12/0.8)*(Constantes!$D$7*J369^2+Constantes!$D$8*J369+Constantes!$D$9)</f>
        <v>19.559484631198</v>
      </c>
      <c r="L369" s="143">
        <f>(Constantes!$D$12/0.8)*(0.00376*D369^2-0.0516*D369-6.967)</f>
        <v>-4.3614625</v>
      </c>
      <c r="M369" s="12"/>
    </row>
    <row r="370" spans="2:13" ht="18.75" customHeight="1" x14ac:dyDescent="0.3">
      <c r="B370" s="11"/>
      <c r="C370" s="65">
        <v>365</v>
      </c>
      <c r="D370" s="65">
        <f>(Observaciones!D370+Observaciones!E370)/2</f>
        <v>11.55</v>
      </c>
      <c r="E370" s="143">
        <f t="shared" si="25"/>
        <v>1.3621409164490859</v>
      </c>
      <c r="F370" s="143">
        <f t="shared" si="26"/>
        <v>9.0140238435898606E-2</v>
      </c>
      <c r="G370" s="143">
        <f t="shared" si="27"/>
        <v>2.4737304499999997</v>
      </c>
      <c r="H370" s="143">
        <f>0.001013*Constantes!$D$6/(0.622*G370)</f>
        <v>4.5045749554124839E-2</v>
      </c>
      <c r="I370" s="143">
        <f t="shared" si="28"/>
        <v>0.33962933384576244</v>
      </c>
      <c r="J370" s="143">
        <f t="shared" si="29"/>
        <v>-0.40382592193914041</v>
      </c>
      <c r="K370" s="143">
        <f>(Constantes!$D$12/0.8)*(Constantes!$D$7*J370^2+Constantes!$D$8*J370+Constantes!$D$9)</f>
        <v>19.559583912253299</v>
      </c>
      <c r="L370" s="143">
        <f>(Constantes!$D$12/0.8)*(0.00376*D370^2-0.0516*D370-6.967)</f>
        <v>-4.4133666250000001</v>
      </c>
      <c r="M370" s="12"/>
    </row>
    <row r="371" spans="2:13" ht="18.75" customHeight="1" x14ac:dyDescent="0.3">
      <c r="B371" s="11"/>
      <c r="C371" s="75">
        <v>366</v>
      </c>
      <c r="D371" s="65">
        <f>(Observaciones!D371+Observaciones!E371)/2</f>
        <v>13.9</v>
      </c>
      <c r="E371" s="143">
        <f t="shared" ref="E371:E434" si="30">EXP((16.78*D371-116.9)/(D371+237.3))</f>
        <v>1.589063588132779</v>
      </c>
      <c r="F371" s="143">
        <f t="shared" ref="F371:F434" si="31">4098*E371/((D371+237.3)^2)</f>
        <v>0.10319863673742037</v>
      </c>
      <c r="G371" s="143">
        <f t="shared" ref="G371:G434" si="32">2.501-0.002361*D371</f>
        <v>2.4681820999999999</v>
      </c>
      <c r="H371" s="143">
        <f>0.001013*Constantes!$D$6/(0.622*G371)</f>
        <v>4.5147010147716632E-2</v>
      </c>
      <c r="I371" s="143">
        <f t="shared" ref="I371:I434" si="33">IF(D371&gt;0,1.26*F371/(G371*(F371+H371)),0)</f>
        <v>0.35513420222442993</v>
      </c>
      <c r="J371" s="143">
        <f t="shared" ref="J371:J434" si="34">0.409*SIN(2*PI()*(C371-82)/365)</f>
        <v>-0.40264979105160575</v>
      </c>
      <c r="K371" s="143">
        <f>(Constantes!$D$12/0.8)*(Constantes!$D$7*J371^2+Constantes!$D$8*J371+Constantes!$D$9)</f>
        <v>19.559672270770729</v>
      </c>
      <c r="L371" s="143">
        <f>(Constantes!$D$12/0.8)*(0.00376*D371^2-0.0516*D371-6.967)</f>
        <v>-4.3486064999999998</v>
      </c>
      <c r="M371" s="12"/>
    </row>
    <row r="372" spans="2:13" ht="18.75" customHeight="1" x14ac:dyDescent="0.3">
      <c r="B372" s="11"/>
      <c r="C372" s="75">
        <v>367</v>
      </c>
      <c r="D372" s="65">
        <f>(Observaciones!D372+Observaciones!E372)/2</f>
        <v>13.75</v>
      </c>
      <c r="E372" s="143">
        <f t="shared" si="30"/>
        <v>1.5736468149943981</v>
      </c>
      <c r="F372" s="143">
        <f t="shared" si="31"/>
        <v>0.10231958493462359</v>
      </c>
      <c r="G372" s="143">
        <f t="shared" si="32"/>
        <v>2.4685362500000001</v>
      </c>
      <c r="H372" s="143">
        <f>0.001013*Constantes!$D$6/(0.622*G372)</f>
        <v>4.5140533105443567E-2</v>
      </c>
      <c r="I372" s="143">
        <f t="shared" si="33"/>
        <v>0.35417281924860555</v>
      </c>
      <c r="J372" s="143">
        <f t="shared" si="34"/>
        <v>-0.40135434634108819</v>
      </c>
      <c r="K372" s="143">
        <f>(Constantes!$D$12/0.8)*(Constantes!$D$7*J372^2+Constantes!$D$8*J372+Constantes!$D$9)</f>
        <v>19.559742562804303</v>
      </c>
      <c r="L372" s="143">
        <f>(Constantes!$D$12/0.8)*(0.00376*D372^2-0.0516*D372-6.967)</f>
        <v>-4.353515625</v>
      </c>
      <c r="M372" s="12"/>
    </row>
    <row r="373" spans="2:13" ht="18.75" customHeight="1" x14ac:dyDescent="0.3">
      <c r="B373" s="11"/>
      <c r="C373" s="75">
        <v>368</v>
      </c>
      <c r="D373" s="65">
        <f>(Observaciones!D373+Observaciones!E373)/2</f>
        <v>14.55</v>
      </c>
      <c r="E373" s="143">
        <f t="shared" si="30"/>
        <v>1.6574115820276645</v>
      </c>
      <c r="F373" s="143">
        <f t="shared" si="31"/>
        <v>0.10708247809803828</v>
      </c>
      <c r="G373" s="143">
        <f t="shared" si="32"/>
        <v>2.46664745</v>
      </c>
      <c r="H373" s="143">
        <f>0.001013*Constantes!$D$6/(0.622*G373)</f>
        <v>4.5175098822943884E-2</v>
      </c>
      <c r="I373" s="143">
        <f t="shared" si="33"/>
        <v>0.35925511691610273</v>
      </c>
      <c r="J373" s="143">
        <f t="shared" si="34"/>
        <v>-0.39993997167581363</v>
      </c>
      <c r="K373" s="143">
        <f>(Constantes!$D$12/0.8)*(Constantes!$D$7*J373^2+Constantes!$D$8*J373+Constantes!$D$9)</f>
        <v>19.55978695171903</v>
      </c>
      <c r="L373" s="143">
        <f>(Constantes!$D$12/0.8)*(0.00376*D373^2-0.0516*D373-6.967)</f>
        <v>-4.3261116249999993</v>
      </c>
      <c r="M373" s="12"/>
    </row>
    <row r="374" spans="2:13" ht="18.75" customHeight="1" x14ac:dyDescent="0.3">
      <c r="B374" s="11"/>
      <c r="C374" s="75">
        <v>369</v>
      </c>
      <c r="D374" s="65">
        <f>(Observaciones!D374+Observaciones!E374)/2</f>
        <v>14.2</v>
      </c>
      <c r="E374" s="143">
        <f t="shared" si="30"/>
        <v>1.6202951919544792</v>
      </c>
      <c r="F374" s="143">
        <f t="shared" si="31"/>
        <v>0.10497602372452294</v>
      </c>
      <c r="G374" s="143">
        <f t="shared" si="32"/>
        <v>2.4674738000000001</v>
      </c>
      <c r="H374" s="143">
        <f>0.001013*Constantes!$D$6/(0.622*G374)</f>
        <v>4.5159969810059396E-2</v>
      </c>
      <c r="I374" s="143">
        <f t="shared" si="33"/>
        <v>0.3570452760428372</v>
      </c>
      <c r="J374" s="143">
        <f t="shared" si="34"/>
        <v>-0.39840708616552001</v>
      </c>
      <c r="K374" s="143">
        <f>(Constantes!$D$12/0.8)*(Constantes!$D$7*J374^2+Constantes!$D$8*J374+Constantes!$D$9)</f>
        <v>19.559796919776371</v>
      </c>
      <c r="L374" s="143">
        <f>(Constantes!$D$12/0.8)*(0.00376*D374^2-0.0516*D374-6.967)</f>
        <v>-4.3384710000000002</v>
      </c>
      <c r="M374" s="12"/>
    </row>
    <row r="375" spans="2:13" ht="18.75" customHeight="1" x14ac:dyDescent="0.3">
      <c r="B375" s="11"/>
      <c r="C375" s="75">
        <v>370</v>
      </c>
      <c r="D375" s="65">
        <f>(Observaciones!D375+Observaciones!E375)/2</f>
        <v>13.75</v>
      </c>
      <c r="E375" s="143">
        <f t="shared" si="30"/>
        <v>1.5736468149943981</v>
      </c>
      <c r="F375" s="143">
        <f t="shared" si="31"/>
        <v>0.10231958493462359</v>
      </c>
      <c r="G375" s="143">
        <f t="shared" si="32"/>
        <v>2.4685362500000001</v>
      </c>
      <c r="H375" s="143">
        <f>0.001013*Constantes!$D$6/(0.622*G375)</f>
        <v>4.5140533105443567E-2</v>
      </c>
      <c r="I375" s="143">
        <f t="shared" si="33"/>
        <v>0.35417281924860555</v>
      </c>
      <c r="J375" s="143">
        <f t="shared" si="34"/>
        <v>-0.39675614403726633</v>
      </c>
      <c r="K375" s="143">
        <f>(Constantes!$D$12/0.8)*(Constantes!$D$7*J375^2+Constantes!$D$8*J375+Constantes!$D$9)</f>
        <v>19.55976328073784</v>
      </c>
      <c r="L375" s="143">
        <f>(Constantes!$D$12/0.8)*(0.00376*D375^2-0.0516*D375-6.967)</f>
        <v>-4.353515625</v>
      </c>
      <c r="M375" s="12"/>
    </row>
    <row r="376" spans="2:13" ht="18.75" customHeight="1" x14ac:dyDescent="0.3">
      <c r="B376" s="11"/>
      <c r="C376" s="75">
        <v>371</v>
      </c>
      <c r="D376" s="65">
        <f>(Observaciones!D376+Observaciones!E376)/2</f>
        <v>13.45</v>
      </c>
      <c r="E376" s="143">
        <f t="shared" si="30"/>
        <v>1.5432065279848868</v>
      </c>
      <c r="F376" s="143">
        <f t="shared" si="31"/>
        <v>0.1005805769400801</v>
      </c>
      <c r="G376" s="143">
        <f t="shared" si="32"/>
        <v>2.46924455</v>
      </c>
      <c r="H376" s="143">
        <f>0.001013*Constantes!$D$6/(0.622*G376)</f>
        <v>4.5127584594694167E-2</v>
      </c>
      <c r="I376" s="143">
        <f t="shared" si="33"/>
        <v>0.35223838816895903</v>
      </c>
      <c r="J376" s="143">
        <f t="shared" si="34"/>
        <v>-0.39498763450083568</v>
      </c>
      <c r="K376" s="143">
        <f>(Constantes!$D$12/0.8)*(Constantes!$D$7*J376^2+Constantes!$D$8*J376+Constantes!$D$9)</f>
        <v>19.559676193471102</v>
      </c>
      <c r="L376" s="143">
        <f>(Constantes!$D$12/0.8)*(0.00376*D376^2-0.0516*D376-6.967)</f>
        <v>-4.3630166249999993</v>
      </c>
      <c r="M376" s="12"/>
    </row>
    <row r="377" spans="2:13" ht="18.75" customHeight="1" x14ac:dyDescent="0.3">
      <c r="B377" s="11"/>
      <c r="C377" s="75">
        <v>372</v>
      </c>
      <c r="D377" s="65">
        <f>(Observaciones!D377+Observaciones!E377)/2</f>
        <v>13.8</v>
      </c>
      <c r="E377" s="143">
        <f t="shared" si="30"/>
        <v>1.5787710916071758</v>
      </c>
      <c r="F377" s="143">
        <f t="shared" si="31"/>
        <v>0.10261189172112961</v>
      </c>
      <c r="G377" s="143">
        <f t="shared" si="32"/>
        <v>2.4684181999999999</v>
      </c>
      <c r="H377" s="143">
        <f>0.001013*Constantes!$D$6/(0.622*G377)</f>
        <v>4.5142691913028568E-2</v>
      </c>
      <c r="I377" s="143">
        <f t="shared" si="33"/>
        <v>0.35449371277278185</v>
      </c>
      <c r="J377" s="143">
        <f t="shared" si="34"/>
        <v>-0.39310208160377097</v>
      </c>
      <c r="K377" s="143">
        <f>(Constantes!$D$12/0.8)*(Constantes!$D$7*J377^2+Constantes!$D$8*J377+Constantes!$D$9)</f>
        <v>19.559525176541626</v>
      </c>
      <c r="L377" s="143">
        <f>(Constantes!$D$12/0.8)*(0.00376*D377^2-0.0516*D377-6.967)</f>
        <v>-4.3518910000000002</v>
      </c>
      <c r="M377" s="12"/>
    </row>
    <row r="378" spans="2:13" ht="18.75" customHeight="1" x14ac:dyDescent="0.3">
      <c r="B378" s="11"/>
      <c r="C378" s="75">
        <v>373</v>
      </c>
      <c r="D378" s="65">
        <f>(Observaciones!D378+Observaciones!E378)/2</f>
        <v>14.2</v>
      </c>
      <c r="E378" s="143">
        <f t="shared" si="30"/>
        <v>1.6202951919544792</v>
      </c>
      <c r="F378" s="143">
        <f t="shared" si="31"/>
        <v>0.10497602372452294</v>
      </c>
      <c r="G378" s="143">
        <f t="shared" si="32"/>
        <v>2.4674738000000001</v>
      </c>
      <c r="H378" s="143">
        <f>0.001013*Constantes!$D$6/(0.622*G378)</f>
        <v>4.5159969810059396E-2</v>
      </c>
      <c r="I378" s="143">
        <f t="shared" si="33"/>
        <v>0.3570452760428372</v>
      </c>
      <c r="J378" s="143">
        <f t="shared" si="34"/>
        <v>-0.39110004407608945</v>
      </c>
      <c r="K378" s="143">
        <f>(Constantes!$D$12/0.8)*(Constantes!$D$7*J378^2+Constantes!$D$8*J378+Constantes!$D$9)</f>
        <v>19.559299123771726</v>
      </c>
      <c r="L378" s="143">
        <f>(Constantes!$D$12/0.8)*(0.00376*D378^2-0.0516*D378-6.967)</f>
        <v>-4.3384710000000002</v>
      </c>
      <c r="M378" s="12"/>
    </row>
    <row r="379" spans="2:13" ht="18.75" customHeight="1" x14ac:dyDescent="0.3">
      <c r="B379" s="11"/>
      <c r="C379" s="75">
        <v>374</v>
      </c>
      <c r="D379" s="65">
        <f>(Observaciones!D379+Observaciones!E379)/2</f>
        <v>14.1</v>
      </c>
      <c r="E379" s="143">
        <f t="shared" si="30"/>
        <v>1.6098253520131185</v>
      </c>
      <c r="F379" s="143">
        <f t="shared" si="31"/>
        <v>0.10438069155687195</v>
      </c>
      <c r="G379" s="143">
        <f t="shared" si="32"/>
        <v>2.4677099</v>
      </c>
      <c r="H379" s="143">
        <f>0.001013*Constantes!$D$6/(0.622*G379)</f>
        <v>4.5155649095994843E-2</v>
      </c>
      <c r="I379" s="143">
        <f t="shared" si="33"/>
        <v>0.35640998531823892</v>
      </c>
      <c r="J379" s="143">
        <f t="shared" si="34"/>
        <v>-0.38898211516471781</v>
      </c>
      <c r="K379" s="143">
        <f>(Constantes!$D$12/0.8)*(Constantes!$D$7*J379^2+Constantes!$D$8*J379+Constantes!$D$9)</f>
        <v>19.558986320747621</v>
      </c>
      <c r="L379" s="143">
        <f>(Constantes!$D$12/0.8)*(0.00376*D379^2-0.0516*D379-6.967)</f>
        <v>-4.3418964999999998</v>
      </c>
      <c r="M379" s="12"/>
    </row>
    <row r="380" spans="2:13" ht="18.75" customHeight="1" x14ac:dyDescent="0.3">
      <c r="B380" s="11"/>
      <c r="C380" s="75">
        <v>375</v>
      </c>
      <c r="D380" s="65">
        <f>(Observaciones!D380+Observaciones!E380)/2</f>
        <v>14.15</v>
      </c>
      <c r="E380" s="143">
        <f t="shared" si="30"/>
        <v>1.6150528288927855</v>
      </c>
      <c r="F380" s="143">
        <f t="shared" si="31"/>
        <v>0.10467799774317721</v>
      </c>
      <c r="G380" s="143">
        <f t="shared" si="32"/>
        <v>2.4675918499999998</v>
      </c>
      <c r="H380" s="143">
        <f>0.001013*Constantes!$D$6/(0.622*G380)</f>
        <v>4.5157809349675282E-2</v>
      </c>
      <c r="I380" s="143">
        <f t="shared" si="33"/>
        <v>0.35672784756039339</v>
      </c>
      <c r="J380" s="143">
        <f t="shared" si="34"/>
        <v>-0.38674892245770137</v>
      </c>
      <c r="K380" s="143">
        <f>(Constantes!$D$12/0.8)*(Constantes!$D$7*J380^2+Constantes!$D$8*J380+Constantes!$D$9)</f>
        <v>19.558574462253958</v>
      </c>
      <c r="L380" s="143">
        <f>(Constantes!$D$12/0.8)*(0.00376*D380^2-0.0516*D380-6.967)</f>
        <v>-4.3401896249999998</v>
      </c>
      <c r="M380" s="12"/>
    </row>
    <row r="381" spans="2:13" ht="18.75" customHeight="1" x14ac:dyDescent="0.3">
      <c r="B381" s="11"/>
      <c r="C381" s="75">
        <v>376</v>
      </c>
      <c r="D381" s="65">
        <f>(Observaciones!D381+Observaciones!E381)/2</f>
        <v>13.25</v>
      </c>
      <c r="E381" s="143">
        <f t="shared" si="30"/>
        <v>1.5232012546387372</v>
      </c>
      <c r="F381" s="143">
        <f t="shared" si="31"/>
        <v>9.943526343834895E-2</v>
      </c>
      <c r="G381" s="143">
        <f t="shared" si="32"/>
        <v>2.4697167499999999</v>
      </c>
      <c r="H381" s="143">
        <f>0.001013*Constantes!$D$6/(0.622*G381)</f>
        <v>4.5118956380367316E-2</v>
      </c>
      <c r="I381" s="143">
        <f t="shared" si="33"/>
        <v>0.35094014605756357</v>
      </c>
      <c r="J381" s="143">
        <f t="shared" si="34"/>
        <v>-0.38440112769823515</v>
      </c>
      <c r="K381" s="143">
        <f>(Constantes!$D$12/0.8)*(Constantes!$D$7*J381^2+Constantes!$D$8*J381+Constantes!$D$9)</f>
        <v>19.558050670614112</v>
      </c>
      <c r="L381" s="143">
        <f>(Constantes!$D$12/0.8)*(0.00376*D381^2-0.0516*D381-6.967)</f>
        <v>-4.3691156249999992</v>
      </c>
      <c r="M381" s="12"/>
    </row>
    <row r="382" spans="2:13" ht="18.75" customHeight="1" x14ac:dyDescent="0.3">
      <c r="B382" s="11"/>
      <c r="C382" s="75">
        <v>377</v>
      </c>
      <c r="D382" s="65">
        <f>(Observaciones!D382+Observaciones!E382)/2</f>
        <v>12.35</v>
      </c>
      <c r="E382" s="143">
        <f t="shared" si="30"/>
        <v>1.4359671208266067</v>
      </c>
      <c r="F382" s="143">
        <f t="shared" si="31"/>
        <v>9.4417676614232629E-2</v>
      </c>
      <c r="G382" s="143">
        <f t="shared" si="32"/>
        <v>2.47184165</v>
      </c>
      <c r="H382" s="143">
        <f>0.001013*Constantes!$D$6/(0.622*G382)</f>
        <v>4.5080170210382423E-2</v>
      </c>
      <c r="I382" s="143">
        <f t="shared" si="33"/>
        <v>0.34501319460891361</v>
      </c>
      <c r="J382" s="143">
        <f t="shared" si="34"/>
        <v>-0.38193942658857638</v>
      </c>
      <c r="K382" s="143">
        <f>(Constantes!$D$12/0.8)*(Constantes!$D$7*J382^2+Constantes!$D$8*J382+Constantes!$D$9)</f>
        <v>19.557401514913341</v>
      </c>
      <c r="L382" s="143">
        <f>(Constantes!$D$12/0.8)*(0.00376*D382^2-0.0516*D382-6.967)</f>
        <v>-4.3942346249999993</v>
      </c>
      <c r="M382" s="12"/>
    </row>
    <row r="383" spans="2:13" ht="18.75" customHeight="1" x14ac:dyDescent="0.3">
      <c r="B383" s="11"/>
      <c r="C383" s="75">
        <v>378</v>
      </c>
      <c r="D383" s="65">
        <f>(Observaciones!D383+Observaciones!E383)/2</f>
        <v>13.85</v>
      </c>
      <c r="E383" s="143">
        <f t="shared" si="30"/>
        <v>1.5839100041391287</v>
      </c>
      <c r="F383" s="143">
        <f t="shared" si="31"/>
        <v>0.10290490852509908</v>
      </c>
      <c r="G383" s="143">
        <f t="shared" si="32"/>
        <v>2.4683001499999997</v>
      </c>
      <c r="H383" s="143">
        <f>0.001013*Constantes!$D$6/(0.622*G383)</f>
        <v>4.5144850927109709E-2</v>
      </c>
      <c r="I383" s="143">
        <f t="shared" si="33"/>
        <v>0.35481417383138586</v>
      </c>
      <c r="J383" s="143">
        <f t="shared" si="34"/>
        <v>-0.37936454858389135</v>
      </c>
      <c r="K383" s="143">
        <f>(Constantes!$D$12/0.8)*(Constantes!$D$7*J383^2+Constantes!$D$8*J383+Constantes!$D$9)</f>
        <v>19.556613031080939</v>
      </c>
      <c r="L383" s="143">
        <f>(Constantes!$D$12/0.8)*(0.00376*D383^2-0.0516*D383-6.967)</f>
        <v>-4.3502546249999998</v>
      </c>
      <c r="M383" s="12"/>
    </row>
    <row r="384" spans="2:13" ht="18.75" customHeight="1" x14ac:dyDescent="0.3">
      <c r="B384" s="11"/>
      <c r="C384" s="75">
        <v>379</v>
      </c>
      <c r="D384" s="65">
        <f>(Observaciones!D384+Observaciones!E384)/2</f>
        <v>13.75</v>
      </c>
      <c r="E384" s="143">
        <f t="shared" si="30"/>
        <v>1.5736468149943981</v>
      </c>
      <c r="F384" s="143">
        <f t="shared" si="31"/>
        <v>0.10231958493462359</v>
      </c>
      <c r="G384" s="143">
        <f t="shared" si="32"/>
        <v>2.4685362500000001</v>
      </c>
      <c r="H384" s="143">
        <f>0.001013*Constantes!$D$6/(0.622*G384)</f>
        <v>4.5140533105443567E-2</v>
      </c>
      <c r="I384" s="143">
        <f t="shared" si="33"/>
        <v>0.35417281924860555</v>
      </c>
      <c r="J384" s="143">
        <f t="shared" si="34"/>
        <v>-0.37667725667610352</v>
      </c>
      <c r="K384" s="143">
        <f>(Constantes!$D$12/0.8)*(Constantes!$D$7*J384^2+Constantes!$D$8*J384+Constantes!$D$9)</f>
        <v>19.55567074280625</v>
      </c>
      <c r="L384" s="143">
        <f>(Constantes!$D$12/0.8)*(0.00376*D384^2-0.0516*D384-6.967)</f>
        <v>-4.353515625</v>
      </c>
      <c r="M384" s="12"/>
    </row>
    <row r="385" spans="2:13" ht="18.75" customHeight="1" x14ac:dyDescent="0.3">
      <c r="B385" s="11"/>
      <c r="C385" s="75">
        <v>380</v>
      </c>
      <c r="D385" s="65">
        <f>(Observaciones!D385+Observaciones!E385)/2</f>
        <v>13.7</v>
      </c>
      <c r="E385" s="143">
        <f t="shared" si="30"/>
        <v>1.568537138827782</v>
      </c>
      <c r="F385" s="143">
        <f t="shared" si="31"/>
        <v>0.10202798677665831</v>
      </c>
      <c r="G385" s="143">
        <f t="shared" si="32"/>
        <v>2.4686542999999999</v>
      </c>
      <c r="H385" s="143">
        <f>0.001013*Constantes!$D$6/(0.622*G385)</f>
        <v>4.5138374504325104E-2</v>
      </c>
      <c r="I385" s="143">
        <f t="shared" si="33"/>
        <v>0.35385149346393019</v>
      </c>
      <c r="J385" s="143">
        <f t="shared" si="34"/>
        <v>-0.37387834716780144</v>
      </c>
      <c r="K385" s="143">
        <f>(Constantes!$D$12/0.8)*(Constantes!$D$7*J385^2+Constantes!$D$8*J385+Constantes!$D$9)</f>
        <v>19.554559683262529</v>
      </c>
      <c r="L385" s="143">
        <f>(Constantes!$D$12/0.8)*(0.00376*D385^2-0.0516*D385-6.967)</f>
        <v>-4.3551285000000002</v>
      </c>
      <c r="M385" s="12"/>
    </row>
    <row r="386" spans="2:13" ht="18.75" customHeight="1" x14ac:dyDescent="0.3">
      <c r="B386" s="11"/>
      <c r="C386" s="75">
        <v>381</v>
      </c>
      <c r="D386" s="65">
        <f>(Observaciones!D386+Observaciones!E386)/2</f>
        <v>14</v>
      </c>
      <c r="E386" s="143">
        <f t="shared" si="30"/>
        <v>1.5994149130233961</v>
      </c>
      <c r="F386" s="143">
        <f t="shared" si="31"/>
        <v>0.10378823296050949</v>
      </c>
      <c r="G386" s="143">
        <f t="shared" si="32"/>
        <v>2.467946</v>
      </c>
      <c r="H386" s="143">
        <f>0.001013*Constantes!$D$6/(0.622*G386)</f>
        <v>4.5151329208626335E-2</v>
      </c>
      <c r="I386" s="143">
        <f t="shared" si="33"/>
        <v>0.35577296023920879</v>
      </c>
      <c r="J386" s="143">
        <f t="shared" si="34"/>
        <v>-0.37096864943627816</v>
      </c>
      <c r="K386" s="143">
        <f>(Constantes!$D$12/0.8)*(Constantes!$D$7*J386^2+Constantes!$D$8*J386+Constantes!$D$9)</f>
        <v>19.553264417611551</v>
      </c>
      <c r="L386" s="143">
        <f>(Constantes!$D$12/0.8)*(0.00376*D386^2-0.0516*D386-6.967)</f>
        <v>-4.3452749999999991</v>
      </c>
      <c r="M386" s="12"/>
    </row>
    <row r="387" spans="2:13" ht="18.75" customHeight="1" x14ac:dyDescent="0.3">
      <c r="B387" s="11"/>
      <c r="C387" s="75">
        <v>382</v>
      </c>
      <c r="D387" s="65">
        <f>(Observaciones!D387+Observaciones!E387)/2</f>
        <v>13.6</v>
      </c>
      <c r="E387" s="143">
        <f t="shared" si="30"/>
        <v>1.5583614462879349</v>
      </c>
      <c r="F387" s="143">
        <f t="shared" si="31"/>
        <v>0.10144691080047988</v>
      </c>
      <c r="G387" s="143">
        <f t="shared" si="32"/>
        <v>2.4688903999999998</v>
      </c>
      <c r="H387" s="143">
        <f>0.001013*Constantes!$D$6/(0.622*G387)</f>
        <v>4.5134057921369271E-2</v>
      </c>
      <c r="I387" s="143">
        <f t="shared" si="33"/>
        <v>0.3532075459589159</v>
      </c>
      <c r="J387" s="143">
        <f t="shared" si="34"/>
        <v>-0.36794902568776749</v>
      </c>
      <c r="K387" s="143">
        <f>(Constantes!$D$12/0.8)*(Constantes!$D$7*J387^2+Constantes!$D$8*J387+Constantes!$D$9)</f>
        <v>19.55176906626081</v>
      </c>
      <c r="L387" s="143">
        <f>(Constantes!$D$12/0.8)*(0.00376*D387^2-0.0516*D387-6.967)</f>
        <v>-4.3583189999999998</v>
      </c>
      <c r="M387" s="12"/>
    </row>
    <row r="388" spans="2:13" ht="18.75" customHeight="1" x14ac:dyDescent="0.3">
      <c r="B388" s="11"/>
      <c r="C388" s="75">
        <v>383</v>
      </c>
      <c r="D388" s="65">
        <f>(Observaciones!D388+Observaciones!E388)/2</f>
        <v>11.85</v>
      </c>
      <c r="E388" s="143">
        <f t="shared" si="30"/>
        <v>1.3894253255114986</v>
      </c>
      <c r="F388" s="143">
        <f t="shared" si="31"/>
        <v>9.172450604898108E-2</v>
      </c>
      <c r="G388" s="143">
        <f t="shared" si="32"/>
        <v>2.4730221499999998</v>
      </c>
      <c r="H388" s="143">
        <f>0.001013*Constantes!$D$6/(0.622*G388)</f>
        <v>4.5058651138693818E-2</v>
      </c>
      <c r="I388" s="143">
        <f t="shared" si="33"/>
        <v>0.34166091279937238</v>
      </c>
      <c r="J388" s="143">
        <f t="shared" si="34"/>
        <v>-0.36482037070195539</v>
      </c>
      <c r="K388" s="143">
        <f>(Constantes!$D$12/0.8)*(Constantes!$D$7*J388^2+Constantes!$D$8*J388+Constantes!$D$9)</f>
        <v>19.550057328844371</v>
      </c>
      <c r="L388" s="143">
        <f>(Constantes!$D$12/0.8)*(0.00376*D388^2-0.0516*D388-6.967)</f>
        <v>-4.4065446249999995</v>
      </c>
      <c r="M388" s="12"/>
    </row>
    <row r="389" spans="2:13" ht="18.75" customHeight="1" x14ac:dyDescent="0.3">
      <c r="B389" s="11"/>
      <c r="C389" s="75">
        <v>384</v>
      </c>
      <c r="D389" s="65">
        <f>(Observaciones!D389+Observaciones!E389)/2</f>
        <v>12.85</v>
      </c>
      <c r="E389" s="143">
        <f t="shared" si="30"/>
        <v>1.4838724736816862</v>
      </c>
      <c r="F389" s="143">
        <f t="shared" si="31"/>
        <v>9.717790188805045E-2</v>
      </c>
      <c r="G389" s="143">
        <f t="shared" si="32"/>
        <v>2.4706611499999998</v>
      </c>
      <c r="H389" s="143">
        <f>0.001013*Constantes!$D$6/(0.622*G389)</f>
        <v>4.5101709846011272E-2</v>
      </c>
      <c r="I389" s="143">
        <f t="shared" si="33"/>
        <v>0.34832304299622313</v>
      </c>
      <c r="J389" s="143">
        <f t="shared" si="34"/>
        <v>-0.36158361156683572</v>
      </c>
      <c r="K389" s="143">
        <f>(Constantes!$D$12/0.8)*(Constantes!$D$7*J389^2+Constantes!$D$8*J389+Constantes!$D$9)</f>
        <v>19.548112508897347</v>
      </c>
      <c r="L389" s="143">
        <f>(Constantes!$D$12/0.8)*(0.00376*D389^2-0.0516*D389-6.967)</f>
        <v>-4.380749625</v>
      </c>
      <c r="M389" s="12"/>
    </row>
    <row r="390" spans="2:13" ht="18.75" customHeight="1" x14ac:dyDescent="0.3">
      <c r="B390" s="11"/>
      <c r="C390" s="75">
        <v>385</v>
      </c>
      <c r="D390" s="65">
        <f>(Observaciones!D390+Observaciones!E390)/2</f>
        <v>12.25</v>
      </c>
      <c r="E390" s="143">
        <f t="shared" si="30"/>
        <v>1.4265507491669478</v>
      </c>
      <c r="F390" s="143">
        <f t="shared" si="31"/>
        <v>9.387372076527814E-2</v>
      </c>
      <c r="G390" s="143">
        <f t="shared" si="32"/>
        <v>2.47207775</v>
      </c>
      <c r="H390" s="143">
        <f>0.001013*Constantes!$D$6/(0.622*G390)</f>
        <v>4.5075864751872197E-2</v>
      </c>
      <c r="I390" s="143">
        <f t="shared" si="33"/>
        <v>0.34434612138705856</v>
      </c>
      <c r="J390" s="143">
        <f t="shared" si="34"/>
        <v>-0.35823970740399547</v>
      </c>
      <c r="K390" s="143">
        <f>(Constantes!$D$12/0.8)*(Constantes!$D$7*J390^2+Constantes!$D$8*J390+Constantes!$D$9)</f>
        <v>19.545917539193209</v>
      </c>
      <c r="L390" s="143">
        <f>(Constantes!$D$12/0.8)*(0.00376*D390^2-0.0516*D390-6.967)</f>
        <v>-4.3967906249999995</v>
      </c>
      <c r="M390" s="12"/>
    </row>
    <row r="391" spans="2:13" ht="18.75" customHeight="1" x14ac:dyDescent="0.3">
      <c r="B391" s="11"/>
      <c r="C391" s="75">
        <v>386</v>
      </c>
      <c r="D391" s="65">
        <f>(Observaciones!D391+Observaciones!E391)/2</f>
        <v>14.5</v>
      </c>
      <c r="E391" s="143">
        <f t="shared" si="30"/>
        <v>1.6520640028566567</v>
      </c>
      <c r="F391" s="143">
        <f t="shared" si="31"/>
        <v>0.10677937410937641</v>
      </c>
      <c r="G391" s="143">
        <f t="shared" si="32"/>
        <v>2.4667654999999997</v>
      </c>
      <c r="H391" s="143">
        <f>0.001013*Constantes!$D$6/(0.622*G391)</f>
        <v>4.5172936914803029E-2</v>
      </c>
      <c r="I391" s="143">
        <f t="shared" si="33"/>
        <v>0.35894072909367275</v>
      </c>
      <c r="J391" s="143">
        <f t="shared" si="34"/>
        <v>-0.35478964908440519</v>
      </c>
      <c r="K391" s="143">
        <f>(Constantes!$D$12/0.8)*(Constantes!$D$7*J391^2+Constantes!$D$8*J391+Constantes!$D$9)</f>
        <v>19.543455007712261</v>
      </c>
      <c r="L391" s="143">
        <f>(Constantes!$D$12/0.8)*(0.00376*D391^2-0.0516*D391-6.967)</f>
        <v>-4.3279125000000001</v>
      </c>
      <c r="M391" s="12"/>
    </row>
    <row r="392" spans="2:13" ht="18.75" customHeight="1" x14ac:dyDescent="0.3">
      <c r="B392" s="11"/>
      <c r="C392" s="75">
        <v>387</v>
      </c>
      <c r="D392" s="65">
        <f>(Observaciones!D392+Observaciones!E392)/2</f>
        <v>13.35</v>
      </c>
      <c r="E392" s="143">
        <f t="shared" si="30"/>
        <v>1.5331752529723204</v>
      </c>
      <c r="F392" s="143">
        <f t="shared" si="31"/>
        <v>0.1000065250127139</v>
      </c>
      <c r="G392" s="143">
        <f t="shared" si="32"/>
        <v>2.4694806499999999</v>
      </c>
      <c r="H392" s="143">
        <f>0.001013*Constantes!$D$6/(0.622*G392)</f>
        <v>4.5123270075071269E-2</v>
      </c>
      <c r="I392" s="143">
        <f t="shared" si="33"/>
        <v>0.35159012797989159</v>
      </c>
      <c r="J392" s="143">
        <f t="shared" si="34"/>
        <v>-0.35123445893480343</v>
      </c>
      <c r="K392" s="143">
        <f>(Constantes!$D$12/0.8)*(Constantes!$D$7*J392^2+Constantes!$D$8*J392+Constantes!$D$9)</f>
        <v>19.540707184208742</v>
      </c>
      <c r="L392" s="143">
        <f>(Constantes!$D$12/0.8)*(0.00376*D392^2-0.0516*D392-6.967)</f>
        <v>-4.3660896249999999</v>
      </c>
      <c r="M392" s="12"/>
    </row>
    <row r="393" spans="2:13" ht="18.75" customHeight="1" x14ac:dyDescent="0.3">
      <c r="B393" s="11"/>
      <c r="C393" s="75">
        <v>388</v>
      </c>
      <c r="D393" s="65">
        <f>(Observaciones!D393+Observaciones!E393)/2</f>
        <v>12.649999999999999</v>
      </c>
      <c r="E393" s="143">
        <f t="shared" si="30"/>
        <v>1.4645445530759134</v>
      </c>
      <c r="F393" s="143">
        <f t="shared" si="31"/>
        <v>9.606567968532842E-2</v>
      </c>
      <c r="G393" s="143">
        <f t="shared" si="32"/>
        <v>2.4711333499999997</v>
      </c>
      <c r="H393" s="143">
        <f>0.001013*Constantes!$D$6/(0.622*G393)</f>
        <v>4.5093091522200757E-2</v>
      </c>
      <c r="I393" s="143">
        <f t="shared" si="33"/>
        <v>0.34700421800471326</v>
      </c>
      <c r="J393" s="143">
        <f t="shared" si="34"/>
        <v>-0.34757519043475882</v>
      </c>
      <c r="K393" s="143">
        <f>(Constantes!$D$12/0.8)*(Constantes!$D$7*J393^2+Constantes!$D$8*J393+Constantes!$D$9)</f>
        <v>19.537656047343415</v>
      </c>
      <c r="L393" s="143">
        <f>(Constantes!$D$12/0.8)*(0.00376*D393^2-0.0516*D393-6.967)</f>
        <v>-4.386284625</v>
      </c>
      <c r="M393" s="12"/>
    </row>
    <row r="394" spans="2:13" ht="18.75" customHeight="1" x14ac:dyDescent="0.3">
      <c r="B394" s="11"/>
      <c r="C394" s="75">
        <v>389</v>
      </c>
      <c r="D394" s="65">
        <f>(Observaciones!D394+Observaciones!E394)/2</f>
        <v>11.549999999999999</v>
      </c>
      <c r="E394" s="143">
        <f t="shared" si="30"/>
        <v>1.3621409164490859</v>
      </c>
      <c r="F394" s="143">
        <f t="shared" si="31"/>
        <v>9.0140238435898606E-2</v>
      </c>
      <c r="G394" s="143">
        <f t="shared" si="32"/>
        <v>2.4737304499999997</v>
      </c>
      <c r="H394" s="143">
        <f>0.001013*Constantes!$D$6/(0.622*G394)</f>
        <v>4.5045749554124839E-2</v>
      </c>
      <c r="I394" s="143">
        <f t="shared" si="33"/>
        <v>0.33962933384576244</v>
      </c>
      <c r="J394" s="143">
        <f t="shared" si="34"/>
        <v>-0.34381292790450163</v>
      </c>
      <c r="K394" s="143">
        <f>(Constantes!$D$12/0.8)*(Constantes!$D$7*J394^2+Constantes!$D$8*J394+Constantes!$D$9)</f>
        <v>19.534283312347554</v>
      </c>
      <c r="L394" s="143">
        <f>(Constantes!$D$12/0.8)*(0.00376*D394^2-0.0516*D394-6.967)</f>
        <v>-4.4133666250000001</v>
      </c>
      <c r="M394" s="12"/>
    </row>
    <row r="395" spans="2:13" ht="18.75" customHeight="1" x14ac:dyDescent="0.3">
      <c r="B395" s="11"/>
      <c r="C395" s="75">
        <v>390</v>
      </c>
      <c r="D395" s="65">
        <f>(Observaciones!D395+Observaciones!E395)/2</f>
        <v>13.55</v>
      </c>
      <c r="E395" s="143">
        <f t="shared" si="30"/>
        <v>1.5532953593153362</v>
      </c>
      <c r="F395" s="143">
        <f t="shared" si="31"/>
        <v>0.10115743021423786</v>
      </c>
      <c r="G395" s="143">
        <f t="shared" si="32"/>
        <v>2.46900845</v>
      </c>
      <c r="H395" s="143">
        <f>0.001013*Constantes!$D$6/(0.622*G395)</f>
        <v>4.5131899939472676E-2</v>
      </c>
      <c r="I395" s="143">
        <f t="shared" si="33"/>
        <v>0.35288492467431798</v>
      </c>
      <c r="J395" s="143">
        <f t="shared" si="34"/>
        <v>-0.3399487861836154</v>
      </c>
      <c r="K395" s="143">
        <f>(Constantes!$D$12/0.8)*(Constantes!$D$7*J395^2+Constantes!$D$8*J395+Constantes!$D$9)</f>
        <v>19.53057045918376</v>
      </c>
      <c r="L395" s="143">
        <f>(Constantes!$D$12/0.8)*(0.00376*D395^2-0.0516*D395-6.967)</f>
        <v>-4.3598966250000002</v>
      </c>
      <c r="M395" s="12"/>
    </row>
    <row r="396" spans="2:13" ht="18.75" customHeight="1" x14ac:dyDescent="0.3">
      <c r="B396" s="11"/>
      <c r="C396" s="75">
        <v>391</v>
      </c>
      <c r="D396" s="65">
        <f>(Observaciones!D396+Observaciones!E396)/2</f>
        <v>13.600000000000001</v>
      </c>
      <c r="E396" s="143">
        <f t="shared" si="30"/>
        <v>1.5583614462879352</v>
      </c>
      <c r="F396" s="143">
        <f t="shared" si="31"/>
        <v>0.10144691080047989</v>
      </c>
      <c r="G396" s="143">
        <f t="shared" si="32"/>
        <v>2.4688903999999998</v>
      </c>
      <c r="H396" s="143">
        <f>0.001013*Constantes!$D$6/(0.622*G396)</f>
        <v>4.5134057921369271E-2</v>
      </c>
      <c r="I396" s="143">
        <f t="shared" si="33"/>
        <v>0.35320754595891579</v>
      </c>
      <c r="J396" s="143">
        <f t="shared" si="34"/>
        <v>-0.33598391030068753</v>
      </c>
      <c r="K396" s="143">
        <f>(Constantes!$D$12/0.8)*(Constantes!$D$7*J396^2+Constantes!$D$8*J396+Constantes!$D$9)</f>
        <v>19.526498761168291</v>
      </c>
      <c r="L396" s="143">
        <f>(Constantes!$D$12/0.8)*(0.00376*D396^2-0.0516*D396-6.967)</f>
        <v>-4.3583189999999998</v>
      </c>
      <c r="M396" s="12"/>
    </row>
    <row r="397" spans="2:13" ht="18.75" customHeight="1" x14ac:dyDescent="0.3">
      <c r="B397" s="11"/>
      <c r="C397" s="75">
        <v>392</v>
      </c>
      <c r="D397" s="65">
        <f>(Observaciones!D397+Observaciones!E397)/2</f>
        <v>14.15</v>
      </c>
      <c r="E397" s="143">
        <f t="shared" si="30"/>
        <v>1.6150528288927855</v>
      </c>
      <c r="F397" s="143">
        <f t="shared" si="31"/>
        <v>0.10467799774317721</v>
      </c>
      <c r="G397" s="143">
        <f t="shared" si="32"/>
        <v>2.4675918499999998</v>
      </c>
      <c r="H397" s="143">
        <f>0.001013*Constantes!$D$6/(0.622*G397)</f>
        <v>4.5157809349675282E-2</v>
      </c>
      <c r="I397" s="143">
        <f t="shared" si="33"/>
        <v>0.35672784756039339</v>
      </c>
      <c r="J397" s="143">
        <f t="shared" si="34"/>
        <v>-0.33191947513401066</v>
      </c>
      <c r="K397" s="143">
        <f>(Constantes!$D$12/0.8)*(Constantes!$D$7*J397^2+Constantes!$D$8*J397+Constantes!$D$9)</f>
        <v>19.52204931401894</v>
      </c>
      <c r="L397" s="143">
        <f>(Constantes!$D$12/0.8)*(0.00376*D397^2-0.0516*D397-6.967)</f>
        <v>-4.3401896249999998</v>
      </c>
      <c r="M397" s="12"/>
    </row>
    <row r="398" spans="2:13" ht="18.75" customHeight="1" x14ac:dyDescent="0.3">
      <c r="B398" s="11"/>
      <c r="C398" s="75">
        <v>393</v>
      </c>
      <c r="D398" s="65">
        <f>(Observaciones!D398+Observaciones!E398)/2</f>
        <v>13.75</v>
      </c>
      <c r="E398" s="143">
        <f t="shared" si="30"/>
        <v>1.5736468149943981</v>
      </c>
      <c r="F398" s="143">
        <f t="shared" si="31"/>
        <v>0.10231958493462359</v>
      </c>
      <c r="G398" s="143">
        <f t="shared" si="32"/>
        <v>2.4685362500000001</v>
      </c>
      <c r="H398" s="143">
        <f>0.001013*Constantes!$D$6/(0.622*G398)</f>
        <v>4.5140533105443567E-2</v>
      </c>
      <c r="I398" s="143">
        <f t="shared" si="33"/>
        <v>0.35417281924860555</v>
      </c>
      <c r="J398" s="143">
        <f t="shared" si="34"/>
        <v>-0.32775668506344285</v>
      </c>
      <c r="K398" s="143">
        <f>(Constantes!$D$12/0.8)*(Constantes!$D$7*J398^2+Constantes!$D$8*J398+Constantes!$D$9)</f>
        <v>19.517203065292133</v>
      </c>
      <c r="L398" s="143">
        <f>(Constantes!$D$12/0.8)*(0.00376*D398^2-0.0516*D398-6.967)</f>
        <v>-4.353515625</v>
      </c>
      <c r="M398" s="12"/>
    </row>
    <row r="399" spans="2:13" ht="18.75" customHeight="1" x14ac:dyDescent="0.3">
      <c r="B399" s="11"/>
      <c r="C399" s="75">
        <v>394</v>
      </c>
      <c r="D399" s="65">
        <f>(Observaciones!D399+Observaciones!E399)/2</f>
        <v>11.55</v>
      </c>
      <c r="E399" s="143">
        <f t="shared" si="30"/>
        <v>1.3621409164490859</v>
      </c>
      <c r="F399" s="143">
        <f t="shared" si="31"/>
        <v>9.0140238435898606E-2</v>
      </c>
      <c r="G399" s="143">
        <f t="shared" si="32"/>
        <v>2.4737304499999997</v>
      </c>
      <c r="H399" s="143">
        <f>0.001013*Constantes!$D$6/(0.622*G399)</f>
        <v>4.5045749554124839E-2</v>
      </c>
      <c r="I399" s="143">
        <f t="shared" si="33"/>
        <v>0.33962933384576244</v>
      </c>
      <c r="J399" s="143">
        <f t="shared" si="34"/>
        <v>-0.32349677361352192</v>
      </c>
      <c r="K399" s="143">
        <f>(Constantes!$D$12/0.8)*(Constantes!$D$7*J399^2+Constantes!$D$8*J399+Constantes!$D$9)</f>
        <v>19.511940844172109</v>
      </c>
      <c r="L399" s="143">
        <f>(Constantes!$D$12/0.8)*(0.00376*D399^2-0.0516*D399-6.967)</f>
        <v>-4.4133666250000001</v>
      </c>
      <c r="M399" s="12"/>
    </row>
    <row r="400" spans="2:13" ht="18.75" customHeight="1" x14ac:dyDescent="0.3">
      <c r="B400" s="11"/>
      <c r="C400" s="75">
        <v>395</v>
      </c>
      <c r="D400" s="65">
        <f>(Observaciones!D400+Observaciones!E400)/2</f>
        <v>13.55</v>
      </c>
      <c r="E400" s="143">
        <f t="shared" si="30"/>
        <v>1.5532953593153362</v>
      </c>
      <c r="F400" s="143">
        <f t="shared" si="31"/>
        <v>0.10115743021423786</v>
      </c>
      <c r="G400" s="143">
        <f t="shared" si="32"/>
        <v>2.46900845</v>
      </c>
      <c r="H400" s="143">
        <f>0.001013*Constantes!$D$6/(0.622*G400)</f>
        <v>4.5131899939472676E-2</v>
      </c>
      <c r="I400" s="143">
        <f t="shared" si="33"/>
        <v>0.35288492467431798</v>
      </c>
      <c r="J400" s="143">
        <f t="shared" si="34"/>
        <v>-0.31914100308794741</v>
      </c>
      <c r="K400" s="143">
        <f>(Constantes!$D$12/0.8)*(Constantes!$D$7*J400^2+Constantes!$D$8*J400+Constantes!$D$9)</f>
        <v>19.506243391574898</v>
      </c>
      <c r="L400" s="143">
        <f>(Constantes!$D$12/0.8)*(0.00376*D400^2-0.0516*D400-6.967)</f>
        <v>-4.3598966250000002</v>
      </c>
      <c r="M400" s="12"/>
    </row>
    <row r="401" spans="2:13" ht="18.75" customHeight="1" x14ac:dyDescent="0.3">
      <c r="B401" s="11"/>
      <c r="C401" s="75">
        <v>396</v>
      </c>
      <c r="D401" s="65">
        <f>(Observaciones!D401+Observaciones!E401)/2</f>
        <v>13.1</v>
      </c>
      <c r="E401" s="143">
        <f t="shared" si="30"/>
        <v>1.5083470419027751</v>
      </c>
      <c r="F401" s="143">
        <f t="shared" si="31"/>
        <v>9.8583579016665535E-2</v>
      </c>
      <c r="G401" s="143">
        <f t="shared" si="32"/>
        <v>2.4700709000000001</v>
      </c>
      <c r="H401" s="143">
        <f>0.001013*Constantes!$D$6/(0.622*G401)</f>
        <v>4.5112487384516987E-2</v>
      </c>
      <c r="I401" s="143">
        <f t="shared" si="33"/>
        <v>0.34996194939764519</v>
      </c>
      <c r="J401" s="143">
        <f t="shared" si="34"/>
        <v>-0.31469066419553066</v>
      </c>
      <c r="K401" s="143">
        <f>(Constantes!$D$12/0.8)*(Constantes!$D$7*J401^2+Constantes!$D$8*J401+Constantes!$D$9)</f>
        <v>19.500091390529125</v>
      </c>
      <c r="L401" s="143">
        <f>(Constantes!$D$12/0.8)*(0.00376*D401^2-0.0516*D401-6.967)</f>
        <v>-4.3735664999999999</v>
      </c>
      <c r="M401" s="12"/>
    </row>
    <row r="402" spans="2:13" ht="18.75" customHeight="1" x14ac:dyDescent="0.3">
      <c r="B402" s="11"/>
      <c r="C402" s="75">
        <v>397</v>
      </c>
      <c r="D402" s="65">
        <f>(Observaciones!D402+Observaciones!E402)/2</f>
        <v>13.95</v>
      </c>
      <c r="E402" s="143">
        <f t="shared" si="30"/>
        <v>1.5942318792002568</v>
      </c>
      <c r="F402" s="143">
        <f t="shared" si="31"/>
        <v>0.10349307775094918</v>
      </c>
      <c r="G402" s="143">
        <f t="shared" si="32"/>
        <v>2.4680640499999997</v>
      </c>
      <c r="H402" s="143">
        <f>0.001013*Constantes!$D$6/(0.622*G402)</f>
        <v>4.514916957487896E-2</v>
      </c>
      <c r="I402" s="143">
        <f t="shared" si="33"/>
        <v>0.35545379775699454</v>
      </c>
      <c r="J402" s="143">
        <f t="shared" si="34"/>
        <v>-0.31014707566773209</v>
      </c>
      <c r="K402" s="143">
        <f>(Constantes!$D$12/0.8)*(Constantes!$D$7*J402^2+Constantes!$D$8*J402+Constantes!$D$9)</f>
        <v>19.493465496795437</v>
      </c>
      <c r="L402" s="143">
        <f>(Constantes!$D$12/0.8)*(0.00376*D402^2-0.0516*D402-6.967)</f>
        <v>-4.3469466250000002</v>
      </c>
      <c r="M402" s="12"/>
    </row>
    <row r="403" spans="2:13" ht="18.75" customHeight="1" x14ac:dyDescent="0.3">
      <c r="B403" s="11"/>
      <c r="C403" s="75">
        <v>398</v>
      </c>
      <c r="D403" s="65">
        <f>(Observaciones!D403+Observaciones!E403)/2</f>
        <v>15.100000000000001</v>
      </c>
      <c r="E403" s="143">
        <f t="shared" si="30"/>
        <v>1.7172446826168704</v>
      </c>
      <c r="F403" s="143">
        <f t="shared" si="31"/>
        <v>0.11046518728234204</v>
      </c>
      <c r="G403" s="143">
        <f t="shared" si="32"/>
        <v>2.4653489</v>
      </c>
      <c r="H403" s="143">
        <f>0.001013*Constantes!$D$6/(0.622*G403)</f>
        <v>4.5198893477151461E-2</v>
      </c>
      <c r="I403" s="143">
        <f t="shared" si="33"/>
        <v>0.36268465146207884</v>
      </c>
      <c r="J403" s="143">
        <f t="shared" si="34"/>
        <v>-0.30551158386789101</v>
      </c>
      <c r="K403" s="143">
        <f>(Constantes!$D$12/0.8)*(Constantes!$D$7*J403^2+Constantes!$D$8*J403+Constantes!$D$9)</f>
        <v>19.486346369685965</v>
      </c>
      <c r="L403" s="143">
        <f>(Constantes!$D$12/0.8)*(0.00376*D403^2-0.0516*D403-6.967)</f>
        <v>-4.3055265</v>
      </c>
      <c r="M403" s="12"/>
    </row>
    <row r="404" spans="2:13" ht="18.75" customHeight="1" x14ac:dyDescent="0.3">
      <c r="B404" s="11"/>
      <c r="C404" s="75">
        <v>399</v>
      </c>
      <c r="D404" s="65">
        <f>(Observaciones!D404+Observaciones!E404)/2</f>
        <v>15.8</v>
      </c>
      <c r="E404" s="143">
        <f t="shared" si="30"/>
        <v>1.7961296162943761</v>
      </c>
      <c r="F404" s="143">
        <f t="shared" si="31"/>
        <v>0.11490140460696453</v>
      </c>
      <c r="G404" s="143">
        <f t="shared" si="32"/>
        <v>2.4636961999999998</v>
      </c>
      <c r="H404" s="143">
        <f>0.001013*Constantes!$D$6/(0.622*G404)</f>
        <v>4.5229213859692821E-2</v>
      </c>
      <c r="I404" s="143">
        <f t="shared" si="33"/>
        <v>0.36697319935543615</v>
      </c>
      <c r="J404" s="143">
        <f t="shared" si="34"/>
        <v>-0.30078556239227017</v>
      </c>
      <c r="K404" s="143">
        <f>(Constantes!$D$12/0.8)*(Constantes!$D$7*J404^2+Constantes!$D$8*J404+Constantes!$D$9)</f>
        <v>19.478714703044947</v>
      </c>
      <c r="L404" s="143">
        <f>(Constantes!$D$12/0.8)*(0.00376*D404^2-0.0516*D404-6.967)</f>
        <v>-4.2772709999999998</v>
      </c>
      <c r="M404" s="12"/>
    </row>
    <row r="405" spans="2:13" ht="18.75" customHeight="1" x14ac:dyDescent="0.3">
      <c r="B405" s="11"/>
      <c r="C405" s="75">
        <v>400</v>
      </c>
      <c r="D405" s="65">
        <f>(Observaciones!D405+Observaciones!E405)/2</f>
        <v>14.25</v>
      </c>
      <c r="E405" s="143">
        <f t="shared" si="30"/>
        <v>1.6255524772300411</v>
      </c>
      <c r="F405" s="143">
        <f t="shared" si="31"/>
        <v>0.10527477090559632</v>
      </c>
      <c r="G405" s="143">
        <f t="shared" si="32"/>
        <v>2.4673557499999998</v>
      </c>
      <c r="H405" s="143">
        <f>0.001013*Constantes!$D$6/(0.622*G405)</f>
        <v>4.5162130477176848E-2</v>
      </c>
      <c r="I405" s="143">
        <f t="shared" si="33"/>
        <v>0.35736227060066839</v>
      </c>
      <c r="J405" s="143">
        <f t="shared" si="34"/>
        <v>-0.29597041166302812</v>
      </c>
      <c r="K405" s="143">
        <f>(Constantes!$D$12/0.8)*(Constantes!$D$7*J405^2+Constantes!$D$8*J405+Constantes!$D$9)</f>
        <v>19.470551256351442</v>
      </c>
      <c r="L405" s="143">
        <f>(Constantes!$D$12/0.8)*(0.00376*D405^2-0.0516*D405-6.967)</f>
        <v>-4.3367406249999991</v>
      </c>
      <c r="M405" s="12"/>
    </row>
    <row r="406" spans="2:13" ht="18.75" customHeight="1" x14ac:dyDescent="0.3">
      <c r="B406" s="11"/>
      <c r="C406" s="75">
        <v>401</v>
      </c>
      <c r="D406" s="65">
        <f>(Observaciones!D406+Observaciones!E406)/2</f>
        <v>16.2</v>
      </c>
      <c r="E406" s="143">
        <f t="shared" si="30"/>
        <v>1.8426179820822144</v>
      </c>
      <c r="F406" s="143">
        <f t="shared" si="31"/>
        <v>0.11750364312754244</v>
      </c>
      <c r="G406" s="143">
        <f t="shared" si="32"/>
        <v>2.4627517999999999</v>
      </c>
      <c r="H406" s="143">
        <f>0.001013*Constantes!$D$6/(0.622*G406)</f>
        <v>4.5246558063671921E-2</v>
      </c>
      <c r="I406" s="143">
        <f t="shared" si="33"/>
        <v>0.36938537600029586</v>
      </c>
      <c r="J406" s="143">
        <f t="shared" si="34"/>
        <v>-0.29106755851324601</v>
      </c>
      <c r="K406" s="143">
        <f>(Constantes!$D$12/0.8)*(Constantes!$D$7*J406^2+Constantes!$D$8*J406+Constantes!$D$9)</f>
        <v>19.461836885904763</v>
      </c>
      <c r="L406" s="143">
        <f>(Constantes!$D$12/0.8)*(0.00376*D406^2-0.0516*D406-6.967)</f>
        <v>-4.2600910000000001</v>
      </c>
      <c r="M406" s="12"/>
    </row>
    <row r="407" spans="2:13" ht="18.75" customHeight="1" x14ac:dyDescent="0.3">
      <c r="B407" s="11"/>
      <c r="C407" s="75">
        <v>402</v>
      </c>
      <c r="D407" s="65">
        <f>(Observaciones!D407+Observaciones!E407)/2</f>
        <v>16.95</v>
      </c>
      <c r="E407" s="143">
        <f t="shared" si="30"/>
        <v>1.9326323570211814</v>
      </c>
      <c r="F407" s="143">
        <f t="shared" si="31"/>
        <v>0.12251782469422456</v>
      </c>
      <c r="G407" s="143">
        <f t="shared" si="32"/>
        <v>2.46098105</v>
      </c>
      <c r="H407" s="143">
        <f>0.001013*Constantes!$D$6/(0.622*G407)</f>
        <v>4.5279114325204789E-2</v>
      </c>
      <c r="I407" s="143">
        <f t="shared" si="33"/>
        <v>0.37383289911709017</v>
      </c>
      <c r="J407" s="143">
        <f t="shared" si="34"/>
        <v>-0.28607845576412366</v>
      </c>
      <c r="K407" s="143">
        <f>(Constantes!$D$12/0.8)*(Constantes!$D$7*J407^2+Constantes!$D$8*J407+Constantes!$D$9)</f>
        <v>19.452552576053279</v>
      </c>
      <c r="L407" s="143">
        <f>(Constantes!$D$12/0.8)*(0.00376*D407^2-0.0516*D407-6.967)</f>
        <v>-4.2258516249999998</v>
      </c>
      <c r="M407" s="12"/>
    </row>
    <row r="408" spans="2:13" ht="18.75" customHeight="1" x14ac:dyDescent="0.3">
      <c r="B408" s="11"/>
      <c r="C408" s="75">
        <v>403</v>
      </c>
      <c r="D408" s="65">
        <f>(Observaciones!D408+Observaciones!E408)/2</f>
        <v>15.85</v>
      </c>
      <c r="E408" s="143">
        <f t="shared" si="30"/>
        <v>1.8018838624902389</v>
      </c>
      <c r="F408" s="143">
        <f t="shared" si="31"/>
        <v>0.11522398374570866</v>
      </c>
      <c r="G408" s="143">
        <f t="shared" si="32"/>
        <v>2.46357815</v>
      </c>
      <c r="H408" s="143">
        <f>0.001013*Constantes!$D$6/(0.622*G408)</f>
        <v>4.5231381157976466E-2</v>
      </c>
      <c r="I408" s="143">
        <f t="shared" si="33"/>
        <v>0.36727624993356689</v>
      </c>
      <c r="J408" s="143">
        <f t="shared" si="34"/>
        <v>-0.28100458179447996</v>
      </c>
      <c r="K408" s="143">
        <f>(Constantes!$D$12/0.8)*(Constantes!$D$7*J408^2+Constantes!$D$8*J408+Constantes!$D$9)</f>
        <v>19.44267947042696</v>
      </c>
      <c r="L408" s="143">
        <f>(Constantes!$D$12/0.8)*(0.00376*D408^2-0.0516*D408-6.967)</f>
        <v>-4.2751646249999995</v>
      </c>
      <c r="M408" s="12"/>
    </row>
    <row r="409" spans="2:13" ht="18.75" customHeight="1" x14ac:dyDescent="0.3">
      <c r="B409" s="11"/>
      <c r="C409" s="75">
        <v>404</v>
      </c>
      <c r="D409" s="65">
        <f>(Observaciones!D409+Observaciones!E409)/2</f>
        <v>16.350000000000001</v>
      </c>
      <c r="E409" s="143">
        <f t="shared" si="30"/>
        <v>1.8603210189575405</v>
      </c>
      <c r="F409" s="143">
        <f t="shared" si="31"/>
        <v>0.11849229571827896</v>
      </c>
      <c r="G409" s="143">
        <f t="shared" si="32"/>
        <v>2.4623976499999998</v>
      </c>
      <c r="H409" s="143">
        <f>0.001013*Constantes!$D$6/(0.622*G409)</f>
        <v>4.5253065570100968E-2</v>
      </c>
      <c r="I409" s="143">
        <f t="shared" si="33"/>
        <v>0.37028273686798835</v>
      </c>
      <c r="J409" s="143">
        <f t="shared" si="34"/>
        <v>-0.27584744010267476</v>
      </c>
      <c r="K409" s="143">
        <f>(Constantes!$D$12/0.8)*(Constantes!$D$7*J409^2+Constantes!$D$8*J409+Constantes!$D$9)</f>
        <v>19.432198903134118</v>
      </c>
      <c r="L409" s="143">
        <f>(Constantes!$D$12/0.8)*(0.00376*D409^2-0.0516*D409-6.967)</f>
        <v>-4.2534546249999998</v>
      </c>
      <c r="M409" s="12"/>
    </row>
    <row r="410" spans="2:13" ht="18.75" customHeight="1" x14ac:dyDescent="0.3">
      <c r="B410" s="11"/>
      <c r="C410" s="75">
        <v>405</v>
      </c>
      <c r="D410" s="65">
        <f>(Observaciones!D410+Observaciones!E410)/2</f>
        <v>13.45</v>
      </c>
      <c r="E410" s="143">
        <f t="shared" si="30"/>
        <v>1.5432065279848868</v>
      </c>
      <c r="F410" s="143">
        <f t="shared" si="31"/>
        <v>0.1005805769400801</v>
      </c>
      <c r="G410" s="143">
        <f t="shared" si="32"/>
        <v>2.46924455</v>
      </c>
      <c r="H410" s="143">
        <f>0.001013*Constantes!$D$6/(0.622*G410)</f>
        <v>4.5127584594694167E-2</v>
      </c>
      <c r="I410" s="143">
        <f t="shared" si="33"/>
        <v>0.35223838816895903</v>
      </c>
      <c r="J410" s="143">
        <f t="shared" si="34"/>
        <v>-0.27060855886109209</v>
      </c>
      <c r="K410" s="143">
        <f>(Constantes!$D$12/0.8)*(Constantes!$D$7*J410^2+Constantes!$D$8*J410+Constantes!$D$9)</f>
        <v>19.421092429882737</v>
      </c>
      <c r="L410" s="143">
        <f>(Constantes!$D$12/0.8)*(0.00376*D410^2-0.0516*D410-6.967)</f>
        <v>-4.3630166249999993</v>
      </c>
      <c r="M410" s="12"/>
    </row>
    <row r="411" spans="2:13" ht="18.75" customHeight="1" x14ac:dyDescent="0.3">
      <c r="B411" s="11"/>
      <c r="C411" s="75">
        <v>406</v>
      </c>
      <c r="D411" s="65">
        <f>(Observaciones!D411+Observaciones!E411)/2</f>
        <v>14.4</v>
      </c>
      <c r="E411" s="143">
        <f t="shared" si="30"/>
        <v>1.6414142277133972</v>
      </c>
      <c r="F411" s="143">
        <f t="shared" si="31"/>
        <v>0.10617535372371334</v>
      </c>
      <c r="G411" s="143">
        <f t="shared" si="32"/>
        <v>2.4670015999999997</v>
      </c>
      <c r="H411" s="143">
        <f>0.001013*Constantes!$D$6/(0.622*G411)</f>
        <v>4.5168613719226022E-2</v>
      </c>
      <c r="I411" s="143">
        <f t="shared" si="33"/>
        <v>0.3583106491514223</v>
      </c>
      <c r="J411" s="143">
        <f t="shared" si="34"/>
        <v>-0.26528949046330752</v>
      </c>
      <c r="K411" s="143">
        <f>(Constantes!$D$12/0.8)*(Constantes!$D$7*J411^2+Constantes!$D$8*J411+Constantes!$D$9)</f>
        <v>19.409341858986831</v>
      </c>
      <c r="L411" s="143">
        <f>(Constantes!$D$12/0.8)*(0.00376*D411^2-0.0516*D411-6.967)</f>
        <v>-4.3314789999999999</v>
      </c>
      <c r="M411" s="12"/>
    </row>
    <row r="412" spans="2:13" ht="18.75" customHeight="1" x14ac:dyDescent="0.3">
      <c r="B412" s="11"/>
      <c r="C412" s="75">
        <v>407</v>
      </c>
      <c r="D412" s="65">
        <f>(Observaciones!D412+Observaciones!E412)/2</f>
        <v>12.85</v>
      </c>
      <c r="E412" s="143">
        <f t="shared" si="30"/>
        <v>1.4838724736816862</v>
      </c>
      <c r="F412" s="143">
        <f t="shared" si="31"/>
        <v>9.717790188805045E-2</v>
      </c>
      <c r="G412" s="143">
        <f t="shared" si="32"/>
        <v>2.4706611499999998</v>
      </c>
      <c r="H412" s="143">
        <f>0.001013*Constantes!$D$6/(0.622*G412)</f>
        <v>4.5101709846011272E-2</v>
      </c>
      <c r="I412" s="143">
        <f t="shared" si="33"/>
        <v>0.34832304299622313</v>
      </c>
      <c r="J412" s="143">
        <f t="shared" si="34"/>
        <v>-0.2598918110640826</v>
      </c>
      <c r="K412" s="143">
        <f>(Constantes!$D$12/0.8)*(Constantes!$D$7*J412^2+Constantes!$D$8*J412+Constantes!$D$9)</f>
        <v>19.396929282218398</v>
      </c>
      <c r="L412" s="143">
        <f>(Constantes!$D$12/0.8)*(0.00376*D412^2-0.0516*D412-6.967)</f>
        <v>-4.380749625</v>
      </c>
      <c r="M412" s="12"/>
    </row>
    <row r="413" spans="2:13" ht="18.75" customHeight="1" x14ac:dyDescent="0.3">
      <c r="B413" s="11"/>
      <c r="C413" s="75">
        <v>408</v>
      </c>
      <c r="D413" s="65">
        <f>(Observaciones!D413+Observaciones!E413)/2</f>
        <v>14.95</v>
      </c>
      <c r="E413" s="143">
        <f t="shared" si="30"/>
        <v>1.7007416492954901</v>
      </c>
      <c r="F413" s="143">
        <f t="shared" si="31"/>
        <v>0.10953374874986048</v>
      </c>
      <c r="G413" s="143">
        <f t="shared" si="32"/>
        <v>2.4657030500000001</v>
      </c>
      <c r="H413" s="143">
        <f>0.001013*Constantes!$D$6/(0.622*G413)</f>
        <v>4.5192401540450108E-2</v>
      </c>
      <c r="I413" s="143">
        <f t="shared" si="33"/>
        <v>0.36175455161738501</v>
      </c>
      <c r="J413" s="143">
        <f t="shared" si="34"/>
        <v>-0.25441712011231504</v>
      </c>
      <c r="K413" s="143">
        <f>(Constantes!$D$12/0.8)*(Constantes!$D$7*J413^2+Constantes!$D$8*J413+Constantes!$D$9)</f>
        <v>19.383837105465599</v>
      </c>
      <c r="L413" s="143">
        <f>(Constantes!$D$12/0.8)*(0.00376*D413^2-0.0516*D413-6.967)</f>
        <v>-4.3112816249999995</v>
      </c>
      <c r="M413" s="12"/>
    </row>
    <row r="414" spans="2:13" ht="18.75" customHeight="1" x14ac:dyDescent="0.3">
      <c r="B414" s="11"/>
      <c r="C414" s="75">
        <v>409</v>
      </c>
      <c r="D414" s="65">
        <f>(Observaciones!D414+Observaciones!E414)/2</f>
        <v>15.8</v>
      </c>
      <c r="E414" s="143">
        <f t="shared" si="30"/>
        <v>1.7961296162943761</v>
      </c>
      <c r="F414" s="143">
        <f t="shared" si="31"/>
        <v>0.11490140460696453</v>
      </c>
      <c r="G414" s="143">
        <f t="shared" si="32"/>
        <v>2.4636961999999998</v>
      </c>
      <c r="H414" s="143">
        <f>0.001013*Constantes!$D$6/(0.622*G414)</f>
        <v>4.5229213859692821E-2</v>
      </c>
      <c r="I414" s="143">
        <f t="shared" si="33"/>
        <v>0.36697319935543615</v>
      </c>
      <c r="J414" s="143">
        <f t="shared" si="34"/>
        <v>-0.24886703987708669</v>
      </c>
      <c r="K414" s="143">
        <f>(Constantes!$D$12/0.8)*(Constantes!$D$7*J414^2+Constantes!$D$8*J414+Constantes!$D$9)</f>
        <v>19.370048079158099</v>
      </c>
      <c r="L414" s="143">
        <f>(Constantes!$D$12/0.8)*(0.00376*D414^2-0.0516*D414-6.967)</f>
        <v>-4.2772709999999998</v>
      </c>
      <c r="M414" s="12"/>
    </row>
    <row r="415" spans="2:13" ht="18.75" customHeight="1" x14ac:dyDescent="0.3">
      <c r="B415" s="11"/>
      <c r="C415" s="75">
        <v>410</v>
      </c>
      <c r="D415" s="65">
        <f>(Observaciones!D415+Observaciones!E415)/2</f>
        <v>14.9</v>
      </c>
      <c r="E415" s="143">
        <f t="shared" si="30"/>
        <v>1.6952716301356707</v>
      </c>
      <c r="F415" s="143">
        <f t="shared" si="31"/>
        <v>0.10922475617100802</v>
      </c>
      <c r="G415" s="143">
        <f t="shared" si="32"/>
        <v>2.4658210999999999</v>
      </c>
      <c r="H415" s="143">
        <f>0.001013*Constantes!$D$6/(0.622*G415)</f>
        <v>4.5190237975947463E-2</v>
      </c>
      <c r="I415" s="143">
        <f t="shared" si="33"/>
        <v>0.36144364658766281</v>
      </c>
      <c r="J415" s="143">
        <f t="shared" si="34"/>
        <v>-0.24324321496695248</v>
      </c>
      <c r="K415" s="143">
        <f>(Constantes!$D$12/0.8)*(Constantes!$D$7*J415^2+Constantes!$D$8*J415+Constantes!$D$9)</f>
        <v>19.355545328420625</v>
      </c>
      <c r="L415" s="143">
        <f>(Constantes!$D$12/0.8)*(0.00376*D415^2-0.0516*D415-6.967)</f>
        <v>-4.3131765</v>
      </c>
      <c r="M415" s="12"/>
    </row>
    <row r="416" spans="2:13" ht="18.75" customHeight="1" x14ac:dyDescent="0.3">
      <c r="B416" s="11"/>
      <c r="C416" s="75">
        <v>411</v>
      </c>
      <c r="D416" s="65">
        <f>(Observaciones!D416+Observaciones!E416)/2</f>
        <v>15.25</v>
      </c>
      <c r="E416" s="143">
        <f t="shared" si="30"/>
        <v>1.7338879625062771</v>
      </c>
      <c r="F416" s="143">
        <f t="shared" si="31"/>
        <v>0.11140334723771557</v>
      </c>
      <c r="G416" s="143">
        <f t="shared" si="32"/>
        <v>2.4649947499999998</v>
      </c>
      <c r="H416" s="143">
        <f>0.001013*Constantes!$D$6/(0.622*G416)</f>
        <v>4.5205387279268053E-2</v>
      </c>
      <c r="I416" s="143">
        <f t="shared" si="33"/>
        <v>0.36361082673457973</v>
      </c>
      <c r="J416" s="143">
        <f t="shared" si="34"/>
        <v>-0.23754731184260469</v>
      </c>
      <c r="K416" s="143">
        <f>(Constantes!$D$12/0.8)*(Constantes!$D$7*J416^2+Constantes!$D$8*J416+Constantes!$D$9)</f>
        <v>19.340312382916125</v>
      </c>
      <c r="L416" s="143">
        <f>(Constantes!$D$12/0.8)*(0.00376*D416^2-0.0516*D416-6.967)</f>
        <v>-4.2996656249999994</v>
      </c>
      <c r="M416" s="12"/>
    </row>
    <row r="417" spans="2:13" ht="18.75" customHeight="1" x14ac:dyDescent="0.3">
      <c r="B417" s="11"/>
      <c r="C417" s="75">
        <v>412</v>
      </c>
      <c r="D417" s="65">
        <f>(Observaciones!D417+Observaciones!E417)/2</f>
        <v>14.899999999999999</v>
      </c>
      <c r="E417" s="143">
        <f t="shared" si="30"/>
        <v>1.6952716301356705</v>
      </c>
      <c r="F417" s="143">
        <f t="shared" si="31"/>
        <v>0.10922475617100801</v>
      </c>
      <c r="G417" s="143">
        <f t="shared" si="32"/>
        <v>2.4658210999999999</v>
      </c>
      <c r="H417" s="143">
        <f>0.001013*Constantes!$D$6/(0.622*G417)</f>
        <v>4.5190237975947463E-2</v>
      </c>
      <c r="I417" s="143">
        <f t="shared" si="33"/>
        <v>0.36144364658766276</v>
      </c>
      <c r="J417" s="143">
        <f t="shared" si="34"/>
        <v>-0.23178101832306741</v>
      </c>
      <c r="K417" s="143">
        <f>(Constantes!$D$12/0.8)*(Constantes!$D$7*J417^2+Constantes!$D$8*J417+Constantes!$D$9)</f>
        <v>19.324333206340278</v>
      </c>
      <c r="L417" s="143">
        <f>(Constantes!$D$12/0.8)*(0.00376*D417^2-0.0516*D417-6.967)</f>
        <v>-4.3131765</v>
      </c>
      <c r="M417" s="12"/>
    </row>
    <row r="418" spans="2:13" ht="18.75" customHeight="1" x14ac:dyDescent="0.3">
      <c r="B418" s="11"/>
      <c r="C418" s="75">
        <v>413</v>
      </c>
      <c r="D418" s="65">
        <f>(Observaciones!D418+Observaciones!E418)/2</f>
        <v>14.95</v>
      </c>
      <c r="E418" s="143">
        <f t="shared" si="30"/>
        <v>1.7007416492954901</v>
      </c>
      <c r="F418" s="143">
        <f t="shared" si="31"/>
        <v>0.10953374874986048</v>
      </c>
      <c r="G418" s="143">
        <f t="shared" si="32"/>
        <v>2.4657030500000001</v>
      </c>
      <c r="H418" s="143">
        <f>0.001013*Constantes!$D$6/(0.622*G418)</f>
        <v>4.5192401540450108E-2</v>
      </c>
      <c r="I418" s="143">
        <f t="shared" si="33"/>
        <v>0.36175455161738501</v>
      </c>
      <c r="J418" s="143">
        <f t="shared" si="34"/>
        <v>-0.22594604308555669</v>
      </c>
      <c r="K418" s="143">
        <f>(Constantes!$D$12/0.8)*(Constantes!$D$7*J418^2+Constantes!$D$8*J418+Constantes!$D$9)</f>
        <v>19.307592225529401</v>
      </c>
      <c r="L418" s="143">
        <f>(Constantes!$D$12/0.8)*(0.00376*D418^2-0.0516*D418-6.967)</f>
        <v>-4.3112816249999995</v>
      </c>
      <c r="M418" s="12"/>
    </row>
    <row r="419" spans="2:13" ht="18.75" customHeight="1" x14ac:dyDescent="0.3">
      <c r="B419" s="11"/>
      <c r="C419" s="75">
        <v>414</v>
      </c>
      <c r="D419" s="65">
        <f>(Observaciones!D419+Observaciones!E419)/2</f>
        <v>15.9</v>
      </c>
      <c r="E419" s="143">
        <f t="shared" si="30"/>
        <v>1.8076542599824501</v>
      </c>
      <c r="F419" s="143">
        <f t="shared" si="31"/>
        <v>0.11554733155589622</v>
      </c>
      <c r="G419" s="143">
        <f t="shared" si="32"/>
        <v>2.4634600999999998</v>
      </c>
      <c r="H419" s="143">
        <f>0.001013*Constantes!$D$6/(0.622*G419)</f>
        <v>4.5233548663975741E-2</v>
      </c>
      <c r="I419" s="143">
        <f t="shared" si="33"/>
        <v>0.36757886380267918</v>
      </c>
      <c r="J419" s="143">
        <f t="shared" si="34"/>
        <v>-0.22004411515916436</v>
      </c>
      <c r="K419" s="143">
        <f>(Constantes!$D$12/0.8)*(Constantes!$D$7*J419^2+Constantes!$D$8*J419+Constantes!$D$9)</f>
        <v>19.29007435914431</v>
      </c>
      <c r="L419" s="143">
        <f>(Constantes!$D$12/0.8)*(0.00376*D419^2-0.0516*D419-6.967)</f>
        <v>-4.2730464999999995</v>
      </c>
      <c r="M419" s="12"/>
    </row>
    <row r="420" spans="2:13" ht="18.75" customHeight="1" x14ac:dyDescent="0.3">
      <c r="B420" s="11"/>
      <c r="C420" s="75">
        <v>415</v>
      </c>
      <c r="D420" s="65">
        <f>(Observaciones!D420+Observaciones!E420)/2</f>
        <v>14.6</v>
      </c>
      <c r="E420" s="143">
        <f t="shared" si="30"/>
        <v>1.6627743376092956</v>
      </c>
      <c r="F420" s="143">
        <f t="shared" si="31"/>
        <v>0.10738631317466246</v>
      </c>
      <c r="G420" s="143">
        <f t="shared" si="32"/>
        <v>2.4665293999999998</v>
      </c>
      <c r="H420" s="143">
        <f>0.001013*Constantes!$D$6/(0.622*G420)</f>
        <v>4.5177260938025939E-2</v>
      </c>
      <c r="I420" s="143">
        <f t="shared" si="33"/>
        <v>0.35956906979682196</v>
      </c>
      <c r="J420" s="143">
        <f t="shared" si="34"/>
        <v>-0.21407698341251005</v>
      </c>
      <c r="K420" s="143">
        <f>(Constantes!$D$12/0.8)*(Constantes!$D$7*J420^2+Constantes!$D$8*J420+Constantes!$D$9)</f>
        <v>19.27176504589303</v>
      </c>
      <c r="L420" s="143">
        <f>(Constantes!$D$12/0.8)*(0.00376*D420^2-0.0516*D420-6.967)</f>
        <v>-4.3242989999999999</v>
      </c>
      <c r="M420" s="12"/>
    </row>
    <row r="421" spans="2:13" ht="18.75" customHeight="1" x14ac:dyDescent="0.3">
      <c r="B421" s="11"/>
      <c r="C421" s="75">
        <v>416</v>
      </c>
      <c r="D421" s="65">
        <f>(Observaciones!D421+Observaciones!E421)/2</f>
        <v>13</v>
      </c>
      <c r="E421" s="143">
        <f t="shared" si="30"/>
        <v>1.4985150190445926</v>
      </c>
      <c r="F421" s="143">
        <f t="shared" si="31"/>
        <v>9.8019245431965704E-2</v>
      </c>
      <c r="G421" s="143">
        <f t="shared" si="32"/>
        <v>2.470307</v>
      </c>
      <c r="H421" s="143">
        <f>0.001013*Constantes!$D$6/(0.622*G421)</f>
        <v>4.5108175751075688E-2</v>
      </c>
      <c r="I421" s="143">
        <f t="shared" si="33"/>
        <v>0.3493076722279615</v>
      </c>
      <c r="J421" s="143">
        <f t="shared" si="34"/>
        <v>-0.20804641603551061</v>
      </c>
      <c r="K421" s="143">
        <f>(Constantes!$D$12/0.8)*(Constantes!$D$7*J421^2+Constantes!$D$8*J421+Constantes!$D$9)</f>
        <v>19.252650272255934</v>
      </c>
      <c r="L421" s="143">
        <f>(Constantes!$D$12/0.8)*(0.00376*D421^2-0.0516*D421-6.967)</f>
        <v>-4.3764749999999992</v>
      </c>
      <c r="M421" s="12"/>
    </row>
    <row r="422" spans="2:13" ht="18.75" customHeight="1" x14ac:dyDescent="0.3">
      <c r="B422" s="11"/>
      <c r="C422" s="75">
        <v>417</v>
      </c>
      <c r="D422" s="65">
        <f>(Observaciones!D422+Observaciones!E422)/2</f>
        <v>11.2</v>
      </c>
      <c r="E422" s="143">
        <f t="shared" si="30"/>
        <v>1.3309049906437358</v>
      </c>
      <c r="F422" s="143">
        <f t="shared" si="31"/>
        <v>8.8321456330061332E-2</v>
      </c>
      <c r="G422" s="143">
        <f t="shared" si="32"/>
        <v>2.4745567999999998</v>
      </c>
      <c r="H422" s="143">
        <f>0.001013*Constantes!$D$6/(0.622*G422)</f>
        <v>4.5030707040191013E-2</v>
      </c>
      <c r="I422" s="143">
        <f t="shared" si="33"/>
        <v>0.33724015024190968</v>
      </c>
      <c r="J422" s="143">
        <f t="shared" si="34"/>
        <v>-0.20195420001543074</v>
      </c>
      <c r="K422" s="143">
        <f>(Constantes!$D$12/0.8)*(Constantes!$D$7*J422^2+Constantes!$D$8*J422+Constantes!$D$9)</f>
        <v>19.232716599677278</v>
      </c>
      <c r="L422" s="143">
        <f>(Constantes!$D$12/0.8)*(0.00376*D422^2-0.0516*D422-6.967)</f>
        <v>-4.4207910000000004</v>
      </c>
      <c r="M422" s="12"/>
    </row>
    <row r="423" spans="2:13" ht="18.75" customHeight="1" x14ac:dyDescent="0.3">
      <c r="B423" s="11"/>
      <c r="C423" s="75">
        <v>418</v>
      </c>
      <c r="D423" s="65">
        <f>(Observaciones!D423+Observaciones!E423)/2</f>
        <v>10.7</v>
      </c>
      <c r="E423" s="143">
        <f t="shared" si="30"/>
        <v>1.2873744557569893</v>
      </c>
      <c r="F423" s="143">
        <f t="shared" si="31"/>
        <v>8.5777518855556414E-2</v>
      </c>
      <c r="G423" s="143">
        <f t="shared" si="32"/>
        <v>2.4757373</v>
      </c>
      <c r="H423" s="143">
        <f>0.001013*Constantes!$D$6/(0.622*G423)</f>
        <v>4.5009235153952935E-2</v>
      </c>
      <c r="I423" s="143">
        <f t="shared" si="33"/>
        <v>0.33379183113820976</v>
      </c>
      <c r="J423" s="143">
        <f t="shared" si="34"/>
        <v>-0.1958021406073574</v>
      </c>
      <c r="K423" s="143">
        <f>(Constantes!$D$12/0.8)*(Constantes!$D$7*J423^2+Constantes!$D$8*J423+Constantes!$D$9)</f>
        <v>19.211951191187786</v>
      </c>
      <c r="L423" s="143">
        <f>(Constantes!$D$12/0.8)*(0.00376*D423^2-0.0516*D423-6.967)</f>
        <v>-4.4303984999999999</v>
      </c>
      <c r="M423" s="12"/>
    </row>
    <row r="424" spans="2:13" ht="18.75" customHeight="1" x14ac:dyDescent="0.3">
      <c r="B424" s="11"/>
      <c r="C424" s="75">
        <v>419</v>
      </c>
      <c r="D424" s="65">
        <f>(Observaciones!D424+Observaciones!E424)/2</f>
        <v>14.25</v>
      </c>
      <c r="E424" s="143">
        <f t="shared" si="30"/>
        <v>1.6255524772300411</v>
      </c>
      <c r="F424" s="143">
        <f t="shared" si="31"/>
        <v>0.10527477090559632</v>
      </c>
      <c r="G424" s="143">
        <f t="shared" si="32"/>
        <v>2.4673557499999998</v>
      </c>
      <c r="H424" s="143">
        <f>0.001013*Constantes!$D$6/(0.622*G424)</f>
        <v>4.5162130477176848E-2</v>
      </c>
      <c r="I424" s="143">
        <f t="shared" si="33"/>
        <v>0.35736227060066839</v>
      </c>
      <c r="J424" s="143">
        <f t="shared" si="34"/>
        <v>-0.18959206079926613</v>
      </c>
      <c r="K424" s="143">
        <f>(Constantes!$D$12/0.8)*(Constantes!$D$7*J424^2+Constantes!$D$8*J424+Constantes!$D$9)</f>
        <v>19.190341837423617</v>
      </c>
      <c r="L424" s="143">
        <f>(Constantes!$D$12/0.8)*(0.00376*D424^2-0.0516*D424-6.967)</f>
        <v>-4.3367406249999991</v>
      </c>
      <c r="M424" s="12"/>
    </row>
    <row r="425" spans="2:13" ht="18.75" customHeight="1" x14ac:dyDescent="0.3">
      <c r="B425" s="11"/>
      <c r="C425" s="75">
        <v>420</v>
      </c>
      <c r="D425" s="65">
        <f>(Observaciones!D425+Observaciones!E425)/2</f>
        <v>14.5</v>
      </c>
      <c r="E425" s="143">
        <f t="shared" si="30"/>
        <v>1.6520640028566567</v>
      </c>
      <c r="F425" s="143">
        <f t="shared" si="31"/>
        <v>0.10677937410937641</v>
      </c>
      <c r="G425" s="143">
        <f t="shared" si="32"/>
        <v>2.4667654999999997</v>
      </c>
      <c r="H425" s="143">
        <f>0.001013*Constantes!$D$6/(0.622*G425)</f>
        <v>4.5172936914803029E-2</v>
      </c>
      <c r="I425" s="143">
        <f t="shared" si="33"/>
        <v>0.35894072909367275</v>
      </c>
      <c r="J425" s="143">
        <f t="shared" si="34"/>
        <v>-0.18332580077182795</v>
      </c>
      <c r="K425" s="143">
        <f>(Constantes!$D$12/0.8)*(Constantes!$D$7*J425^2+Constantes!$D$8*J425+Constantes!$D$9)</f>
        <v>19.167876982007542</v>
      </c>
      <c r="L425" s="143">
        <f>(Constantes!$D$12/0.8)*(0.00376*D425^2-0.0516*D425-6.967)</f>
        <v>-4.3279125000000001</v>
      </c>
      <c r="M425" s="12"/>
    </row>
    <row r="426" spans="2:13" ht="18.75" customHeight="1" x14ac:dyDescent="0.3">
      <c r="B426" s="11"/>
      <c r="C426" s="75">
        <v>421</v>
      </c>
      <c r="D426" s="65">
        <f>(Observaciones!D426+Observaciones!E426)/2</f>
        <v>14.15</v>
      </c>
      <c r="E426" s="143">
        <f t="shared" si="30"/>
        <v>1.6150528288927855</v>
      </c>
      <c r="F426" s="143">
        <f t="shared" si="31"/>
        <v>0.10467799774317721</v>
      </c>
      <c r="G426" s="143">
        <f t="shared" si="32"/>
        <v>2.4675918499999998</v>
      </c>
      <c r="H426" s="143">
        <f>0.001013*Constantes!$D$6/(0.622*G426)</f>
        <v>4.5157809349675282E-2</v>
      </c>
      <c r="I426" s="143">
        <f t="shared" si="33"/>
        <v>0.35672784756039339</v>
      </c>
      <c r="J426" s="143">
        <f t="shared" si="34"/>
        <v>-0.17700521735312655</v>
      </c>
      <c r="K426" s="143">
        <f>(Constantes!$D$12/0.8)*(Constantes!$D$7*J426^2+Constantes!$D$8*J426+Constantes!$D$9)</f>
        <v>19.144545746259201</v>
      </c>
      <c r="L426" s="143">
        <f>(Constantes!$D$12/0.8)*(0.00376*D426^2-0.0516*D426-6.967)</f>
        <v>-4.3401896249999998</v>
      </c>
      <c r="M426" s="12"/>
    </row>
    <row r="427" spans="2:13" ht="18.75" customHeight="1" x14ac:dyDescent="0.3">
      <c r="B427" s="11"/>
      <c r="C427" s="75">
        <v>422</v>
      </c>
      <c r="D427" s="65">
        <f>(Observaciones!D427+Observaciones!E427)/2</f>
        <v>15.35</v>
      </c>
      <c r="E427" s="143">
        <f t="shared" si="30"/>
        <v>1.7450618963749391</v>
      </c>
      <c r="F427" s="143">
        <f t="shared" si="31"/>
        <v>0.112032540584853</v>
      </c>
      <c r="G427" s="143">
        <f t="shared" si="32"/>
        <v>2.4647586499999998</v>
      </c>
      <c r="H427" s="143">
        <f>0.001013*Constantes!$D$6/(0.622*G427)</f>
        <v>4.5209717517418001E-2</v>
      </c>
      <c r="I427" s="143">
        <f t="shared" si="33"/>
        <v>0.36422609565334357</v>
      </c>
      <c r="J427" s="143">
        <f t="shared" si="34"/>
        <v>-0.17063218346843764</v>
      </c>
      <c r="K427" s="143">
        <f>(Constantes!$D$12/0.8)*(Constantes!$D$7*J427^2+Constantes!$D$8*J427+Constantes!$D$9)</f>
        <v>19.120337953201695</v>
      </c>
      <c r="L427" s="143">
        <f>(Constantes!$D$12/0.8)*(0.00376*D427^2-0.0516*D427-6.967)</f>
        <v>-4.2956996249999992</v>
      </c>
      <c r="M427" s="12"/>
    </row>
    <row r="428" spans="2:13" ht="18.75" customHeight="1" x14ac:dyDescent="0.3">
      <c r="B428" s="11"/>
      <c r="C428" s="75">
        <v>423</v>
      </c>
      <c r="D428" s="65">
        <f>(Observaciones!D428+Observaciones!E428)/2</f>
        <v>12.9</v>
      </c>
      <c r="E428" s="143">
        <f t="shared" si="30"/>
        <v>1.4887393027557323</v>
      </c>
      <c r="F428" s="143">
        <f t="shared" si="31"/>
        <v>9.7457663967834368E-2</v>
      </c>
      <c r="G428" s="143">
        <f t="shared" si="32"/>
        <v>2.4705431</v>
      </c>
      <c r="H428" s="143">
        <f>0.001013*Constantes!$D$6/(0.622*G428)</f>
        <v>4.5103864941725781E-2</v>
      </c>
      <c r="I428" s="143">
        <f t="shared" si="33"/>
        <v>0.34865168081674919</v>
      </c>
      <c r="J428" s="143">
        <f t="shared" si="34"/>
        <v>-0.16420858758524323</v>
      </c>
      <c r="K428" s="143">
        <f>(Constantes!$D$12/0.8)*(Constantes!$D$7*J428^2+Constantes!$D$8*J428+Constantes!$D$9)</f>
        <v>19.095244150832961</v>
      </c>
      <c r="L428" s="143">
        <f>(Constantes!$D$12/0.8)*(0.00376*D428^2-0.0516*D428-6.967)</f>
        <v>-4.3793364999999991</v>
      </c>
      <c r="M428" s="12"/>
    </row>
    <row r="429" spans="2:13" ht="18.75" customHeight="1" x14ac:dyDescent="0.3">
      <c r="B429" s="11"/>
      <c r="C429" s="75">
        <v>424</v>
      </c>
      <c r="D429" s="65">
        <f>(Observaciones!D429+Observaciones!E429)/2</f>
        <v>14.45</v>
      </c>
      <c r="E429" s="143">
        <f t="shared" si="30"/>
        <v>1.6467315635702708</v>
      </c>
      <c r="F429" s="143">
        <f t="shared" si="31"/>
        <v>0.10647699979012407</v>
      </c>
      <c r="G429" s="143">
        <f t="shared" si="32"/>
        <v>2.4668835499999999</v>
      </c>
      <c r="H429" s="143">
        <f>0.001013*Constantes!$D$6/(0.622*G429)</f>
        <v>4.5170775213573627E-2</v>
      </c>
      <c r="I429" s="143">
        <f t="shared" si="33"/>
        <v>0.3586259064602611</v>
      </c>
      <c r="J429" s="143">
        <f t="shared" si="34"/>
        <v>-0.15773633315363544</v>
      </c>
      <c r="K429" s="143">
        <f>(Constantes!$D$12/0.8)*(Constantes!$D$7*J429^2+Constantes!$D$8*J429+Constantes!$D$9)</f>
        <v>19.069255634630828</v>
      </c>
      <c r="L429" s="143">
        <f>(Constantes!$D$12/0.8)*(0.00376*D429^2-0.0516*D429-6.967)</f>
        <v>-4.3297016250000002</v>
      </c>
      <c r="M429" s="12"/>
    </row>
    <row r="430" spans="2:13" ht="18.75" customHeight="1" x14ac:dyDescent="0.3">
      <c r="B430" s="11"/>
      <c r="C430" s="75">
        <v>425</v>
      </c>
      <c r="D430" s="65">
        <f>(Observaciones!D430+Observaciones!E430)/2</f>
        <v>14.5</v>
      </c>
      <c r="E430" s="143">
        <f t="shared" si="30"/>
        <v>1.6520640028566567</v>
      </c>
      <c r="F430" s="143">
        <f t="shared" si="31"/>
        <v>0.10677937410937641</v>
      </c>
      <c r="G430" s="143">
        <f t="shared" si="32"/>
        <v>2.4667654999999997</v>
      </c>
      <c r="H430" s="143">
        <f>0.001013*Constantes!$D$6/(0.622*G430)</f>
        <v>4.5172936914803029E-2</v>
      </c>
      <c r="I430" s="143">
        <f t="shared" si="33"/>
        <v>0.35894072909367275</v>
      </c>
      <c r="J430" s="143">
        <f t="shared" si="34"/>
        <v>-0.15121733804228532</v>
      </c>
      <c r="K430" s="143">
        <f>(Constantes!$D$12/0.8)*(Constantes!$D$7*J430^2+Constantes!$D$8*J430+Constantes!$D$9)</f>
        <v>19.042364469261916</v>
      </c>
      <c r="L430" s="143">
        <f>(Constantes!$D$12/0.8)*(0.00376*D430^2-0.0516*D430-6.967)</f>
        <v>-4.3279125000000001</v>
      </c>
      <c r="M430" s="12"/>
    </row>
    <row r="431" spans="2:13" ht="18.75" customHeight="1" x14ac:dyDescent="0.3">
      <c r="B431" s="11"/>
      <c r="C431" s="75">
        <v>426</v>
      </c>
      <c r="D431" s="65">
        <f>(Observaciones!D431+Observaciones!E431)/2</f>
        <v>14.1</v>
      </c>
      <c r="E431" s="143">
        <f t="shared" si="30"/>
        <v>1.6098253520131185</v>
      </c>
      <c r="F431" s="143">
        <f t="shared" si="31"/>
        <v>0.10438069155687195</v>
      </c>
      <c r="G431" s="143">
        <f t="shared" si="32"/>
        <v>2.4677099</v>
      </c>
      <c r="H431" s="143">
        <f>0.001013*Constantes!$D$6/(0.622*G431)</f>
        <v>4.5155649095994843E-2</v>
      </c>
      <c r="I431" s="143">
        <f t="shared" si="33"/>
        <v>0.35640998531823892</v>
      </c>
      <c r="J431" s="143">
        <f t="shared" si="34"/>
        <v>-0.14465353397013617</v>
      </c>
      <c r="K431" s="143">
        <f>(Constantes!$D$12/0.8)*(Constantes!$D$7*J431^2+Constantes!$D$8*J431+Constantes!$D$9)</f>
        <v>19.014563509465145</v>
      </c>
      <c r="L431" s="143">
        <f>(Constantes!$D$12/0.8)*(0.00376*D431^2-0.0516*D431-6.967)</f>
        <v>-4.3418964999999998</v>
      </c>
      <c r="M431" s="12"/>
    </row>
    <row r="432" spans="2:13" ht="18.75" customHeight="1" x14ac:dyDescent="0.3">
      <c r="B432" s="11"/>
      <c r="C432" s="75">
        <v>427</v>
      </c>
      <c r="D432" s="65">
        <f>(Observaciones!D432+Observaciones!E432)/2</f>
        <v>14.1</v>
      </c>
      <c r="E432" s="143">
        <f t="shared" si="30"/>
        <v>1.6098253520131185</v>
      </c>
      <c r="F432" s="143">
        <f t="shared" si="31"/>
        <v>0.10438069155687195</v>
      </c>
      <c r="G432" s="143">
        <f t="shared" si="32"/>
        <v>2.4677099</v>
      </c>
      <c r="H432" s="143">
        <f>0.001013*Constantes!$D$6/(0.622*G432)</f>
        <v>4.5155649095994843E-2</v>
      </c>
      <c r="I432" s="143">
        <f t="shared" si="33"/>
        <v>0.35640998531823892</v>
      </c>
      <c r="J432" s="143">
        <f t="shared" si="34"/>
        <v>-0.1380468659339924</v>
      </c>
      <c r="K432" s="143">
        <f>(Constantes!$D$12/0.8)*(Constantes!$D$7*J432^2+Constantes!$D$8*J432+Constantes!$D$9)</f>
        <v>18.985846420081749</v>
      </c>
      <c r="L432" s="143">
        <f>(Constantes!$D$12/0.8)*(0.00376*D432^2-0.0516*D432-6.967)</f>
        <v>-4.3418964999999998</v>
      </c>
      <c r="M432" s="12"/>
    </row>
    <row r="433" spans="2:13" ht="18.75" customHeight="1" x14ac:dyDescent="0.3">
      <c r="B433" s="11"/>
      <c r="C433" s="75">
        <v>428</v>
      </c>
      <c r="D433" s="65">
        <f>(Observaciones!D433+Observaciones!E433)/2</f>
        <v>14.9</v>
      </c>
      <c r="E433" s="143">
        <f t="shared" si="30"/>
        <v>1.6952716301356707</v>
      </c>
      <c r="F433" s="143">
        <f t="shared" si="31"/>
        <v>0.10922475617100802</v>
      </c>
      <c r="G433" s="143">
        <f t="shared" si="32"/>
        <v>2.4658210999999999</v>
      </c>
      <c r="H433" s="143">
        <f>0.001013*Constantes!$D$6/(0.622*G433)</f>
        <v>4.5190237975947463E-2</v>
      </c>
      <c r="I433" s="143">
        <f t="shared" si="33"/>
        <v>0.36144364658766281</v>
      </c>
      <c r="J433" s="143">
        <f t="shared" si="34"/>
        <v>-0.13139929163217734</v>
      </c>
      <c r="K433" s="143">
        <f>(Constantes!$D$12/0.8)*(Constantes!$D$7*J433^2+Constantes!$D$8*J433+Constantes!$D$9)</f>
        <v>18.956207695204661</v>
      </c>
      <c r="L433" s="143">
        <f>(Constantes!$D$12/0.8)*(0.00376*D433^2-0.0516*D433-6.967)</f>
        <v>-4.3131765</v>
      </c>
      <c r="M433" s="12"/>
    </row>
    <row r="434" spans="2:13" ht="18.75" customHeight="1" x14ac:dyDescent="0.3">
      <c r="B434" s="11"/>
      <c r="C434" s="75">
        <v>429</v>
      </c>
      <c r="D434" s="65">
        <f>(Observaciones!D434+Observaciones!E434)/2</f>
        <v>14</v>
      </c>
      <c r="E434" s="143">
        <f t="shared" si="30"/>
        <v>1.5994149130233961</v>
      </c>
      <c r="F434" s="143">
        <f t="shared" si="31"/>
        <v>0.10378823296050949</v>
      </c>
      <c r="G434" s="143">
        <f t="shared" si="32"/>
        <v>2.467946</v>
      </c>
      <c r="H434" s="143">
        <f>0.001013*Constantes!$D$6/(0.622*G434)</f>
        <v>4.5151329208626335E-2</v>
      </c>
      <c r="I434" s="143">
        <f t="shared" si="33"/>
        <v>0.35577296023920879</v>
      </c>
      <c r="J434" s="143">
        <f t="shared" si="34"/>
        <v>-0.12471278088442236</v>
      </c>
      <c r="K434" s="143">
        <f>(Constantes!$D$12/0.8)*(Constantes!$D$7*J434^2+Constantes!$D$8*J434+Constantes!$D$9)</f>
        <v>18.92564267642102</v>
      </c>
      <c r="L434" s="143">
        <f>(Constantes!$D$12/0.8)*(0.00376*D434^2-0.0516*D434-6.967)</f>
        <v>-4.3452749999999991</v>
      </c>
      <c r="M434" s="12"/>
    </row>
    <row r="435" spans="2:13" ht="18.75" customHeight="1" x14ac:dyDescent="0.3">
      <c r="B435" s="11"/>
      <c r="C435" s="75">
        <v>430</v>
      </c>
      <c r="D435" s="65">
        <f>(Observaciones!D435+Observaciones!E435)/2</f>
        <v>13.1</v>
      </c>
      <c r="E435" s="143">
        <f t="shared" ref="E435:E498" si="35">EXP((16.78*D435-116.9)/(D435+237.3))</f>
        <v>1.5083470419027751</v>
      </c>
      <c r="F435" s="143">
        <f t="shared" ref="F435:F498" si="36">4098*E435/((D435+237.3)^2)</f>
        <v>9.8583579016665535E-2</v>
      </c>
      <c r="G435" s="143">
        <f t="shared" ref="G435:G498" si="37">2.501-0.002361*D435</f>
        <v>2.4700709000000001</v>
      </c>
      <c r="H435" s="143">
        <f>0.001013*Constantes!$D$6/(0.622*G435)</f>
        <v>4.5112487384516987E-2</v>
      </c>
      <c r="I435" s="143">
        <f t="shared" ref="I435:I498" si="38">IF(D435&gt;0,1.26*F435/(G435*(F435+H435)),0)</f>
        <v>0.34996194939764519</v>
      </c>
      <c r="J435" s="143">
        <f t="shared" ref="J435:J498" si="39">0.409*SIN(2*PI()*(C435-82)/365)</f>
        <v>-0.11798931504816941</v>
      </c>
      <c r="K435" s="143">
        <f>(Constantes!$D$12/0.8)*(Constantes!$D$7*J435^2+Constantes!$D$8*J435+Constantes!$D$9)</f>
        <v>18.894147570122879</v>
      </c>
      <c r="L435" s="143">
        <f>(Constantes!$D$12/0.8)*(0.00376*D435^2-0.0516*D435-6.967)</f>
        <v>-4.3735664999999999</v>
      </c>
      <c r="M435" s="12"/>
    </row>
    <row r="436" spans="2:13" ht="18.75" customHeight="1" x14ac:dyDescent="0.3">
      <c r="B436" s="11"/>
      <c r="C436" s="75">
        <v>431</v>
      </c>
      <c r="D436" s="65">
        <f>(Observaciones!D436+Observaciones!E436)/2</f>
        <v>12.6</v>
      </c>
      <c r="E436" s="143">
        <f t="shared" si="35"/>
        <v>1.4597472514986058</v>
      </c>
      <c r="F436" s="143">
        <f t="shared" si="36"/>
        <v>9.5789323919104052E-2</v>
      </c>
      <c r="G436" s="143">
        <f t="shared" si="37"/>
        <v>2.4712513999999999</v>
      </c>
      <c r="H436" s="143">
        <f>0.001013*Constantes!$D$6/(0.622*G436)</f>
        <v>4.5090937455862456E-2</v>
      </c>
      <c r="I436" s="143">
        <f t="shared" si="38"/>
        <v>0.34667344489607588</v>
      </c>
      <c r="J436" s="143">
        <f t="shared" si="39"/>
        <v>-0.11123088643144903</v>
      </c>
      <c r="K436" s="143">
        <f>(Constantes!$D$12/0.8)*(Constantes!$D$7*J436^2+Constantes!$D$8*J436+Constantes!$D$9)</f>
        <v>18.861719463861881</v>
      </c>
      <c r="L436" s="143">
        <f>(Constantes!$D$12/0.8)*(0.00376*D436^2-0.0516*D436-6.967)</f>
        <v>-4.3876390000000001</v>
      </c>
      <c r="M436" s="12"/>
    </row>
    <row r="437" spans="2:13" ht="18.75" customHeight="1" x14ac:dyDescent="0.3">
      <c r="B437" s="11"/>
      <c r="C437" s="75">
        <v>432</v>
      </c>
      <c r="D437" s="65">
        <f>(Observaciones!D437+Observaciones!E437)/2</f>
        <v>14.35</v>
      </c>
      <c r="E437" s="143">
        <f t="shared" si="35"/>
        <v>1.6361119589017179</v>
      </c>
      <c r="F437" s="143">
        <f t="shared" si="36"/>
        <v>0.10587443449555982</v>
      </c>
      <c r="G437" s="143">
        <f t="shared" si="37"/>
        <v>2.4671196499999999</v>
      </c>
      <c r="H437" s="143">
        <f>0.001013*Constantes!$D$6/(0.622*G437)</f>
        <v>4.5166452431730474E-2</v>
      </c>
      <c r="I437" s="143">
        <f t="shared" si="38"/>
        <v>0.35799495730755543</v>
      </c>
      <c r="J437" s="143">
        <f t="shared" si="39"/>
        <v>-0.10443949770252092</v>
      </c>
      <c r="K437" s="143">
        <f>(Constantes!$D$12/0.8)*(Constantes!$D$7*J437^2+Constantes!$D$8*J437+Constantes!$D$9)</f>
        <v>18.828356341725243</v>
      </c>
      <c r="L437" s="143">
        <f>(Constantes!$D$12/0.8)*(0.00376*D437^2-0.0516*D437-6.967)</f>
        <v>-4.3332446249999998</v>
      </c>
      <c r="M437" s="12"/>
    </row>
    <row r="438" spans="2:13" ht="18.75" customHeight="1" x14ac:dyDescent="0.3">
      <c r="B438" s="11"/>
      <c r="C438" s="75">
        <v>433</v>
      </c>
      <c r="D438" s="65">
        <f>(Observaciones!D438+Observaciones!E438)/2</f>
        <v>13.1</v>
      </c>
      <c r="E438" s="143">
        <f t="shared" si="35"/>
        <v>1.5083470419027751</v>
      </c>
      <c r="F438" s="143">
        <f t="shared" si="36"/>
        <v>9.8583579016665535E-2</v>
      </c>
      <c r="G438" s="143">
        <f t="shared" si="37"/>
        <v>2.4700709000000001</v>
      </c>
      <c r="H438" s="143">
        <f>0.001013*Constantes!$D$6/(0.622*G438)</f>
        <v>4.5112487384516987E-2</v>
      </c>
      <c r="I438" s="143">
        <f t="shared" si="38"/>
        <v>0.34996194939764519</v>
      </c>
      <c r="J438" s="143">
        <f t="shared" si="39"/>
        <v>-9.7617161296433538E-2</v>
      </c>
      <c r="K438" s="143">
        <f>(Constantes!$D$12/0.8)*(Constantes!$D$7*J438^2+Constantes!$D$8*J438+Constantes!$D$9)</f>
        <v>18.794057098711075</v>
      </c>
      <c r="L438" s="143">
        <f>(Constantes!$D$12/0.8)*(0.00376*D438^2-0.0516*D438-6.967)</f>
        <v>-4.3735664999999999</v>
      </c>
      <c r="M438" s="12"/>
    </row>
    <row r="439" spans="2:13" ht="18.75" customHeight="1" x14ac:dyDescent="0.3">
      <c r="B439" s="11"/>
      <c r="C439" s="75">
        <v>434</v>
      </c>
      <c r="D439" s="65">
        <f>(Observaciones!D439+Observaciones!E439)/2</f>
        <v>14.7</v>
      </c>
      <c r="E439" s="143">
        <f t="shared" si="35"/>
        <v>1.6735455244634905</v>
      </c>
      <c r="F439" s="143">
        <f t="shared" si="36"/>
        <v>0.10799618227594142</v>
      </c>
      <c r="G439" s="143">
        <f t="shared" si="37"/>
        <v>2.4662932999999998</v>
      </c>
      <c r="H439" s="143">
        <f>0.001013*Constantes!$D$6/(0.622*G439)</f>
        <v>4.5181585789132436E-2</v>
      </c>
      <c r="I439" s="143">
        <f t="shared" si="38"/>
        <v>0.36019567023422705</v>
      </c>
      <c r="J439" s="143">
        <f t="shared" si="39"/>
        <v>-9.0765898818704185E-2</v>
      </c>
      <c r="K439" s="143">
        <f>(Constantes!$D$12/0.8)*(Constantes!$D$7*J439^2+Constantes!$D$8*J439+Constantes!$D$9)</f>
        <v>18.758821554082626</v>
      </c>
      <c r="L439" s="143">
        <f>(Constantes!$D$12/0.8)*(0.00376*D439^2-0.0516*D439-6.967)</f>
        <v>-4.3206384999999994</v>
      </c>
      <c r="M439" s="12"/>
    </row>
    <row r="440" spans="2:13" ht="18.75" customHeight="1" x14ac:dyDescent="0.3">
      <c r="B440" s="11"/>
      <c r="C440" s="75">
        <v>435</v>
      </c>
      <c r="D440" s="65">
        <f>(Observaciones!D440+Observaciones!E440)/2</f>
        <v>13.5</v>
      </c>
      <c r="E440" s="143">
        <f t="shared" si="35"/>
        <v>1.5482437315899678</v>
      </c>
      <c r="F440" s="143">
        <f t="shared" si="36"/>
        <v>0.10086865272047608</v>
      </c>
      <c r="G440" s="143">
        <f t="shared" si="37"/>
        <v>2.4691264999999998</v>
      </c>
      <c r="H440" s="143">
        <f>0.001013*Constantes!$D$6/(0.622*G440)</f>
        <v>4.512974216392418E-2</v>
      </c>
      <c r="I440" s="143">
        <f t="shared" si="38"/>
        <v>0.35256187200074002</v>
      </c>
      <c r="J440" s="143">
        <f t="shared" si="39"/>
        <v>-8.3887740446265277E-2</v>
      </c>
      <c r="K440" s="143">
        <f>(Constantes!$D$12/0.8)*(Constantes!$D$7*J440^2+Constantes!$D$8*J440+Constantes!$D$9)</f>
        <v>18.722650463681902</v>
      </c>
      <c r="L440" s="143">
        <f>(Constantes!$D$12/0.8)*(0.00376*D440^2-0.0516*D440-6.967)</f>
        <v>-4.3614625</v>
      </c>
      <c r="M440" s="12"/>
    </row>
    <row r="441" spans="2:13" ht="18.75" customHeight="1" x14ac:dyDescent="0.3">
      <c r="B441" s="11"/>
      <c r="C441" s="75">
        <v>436</v>
      </c>
      <c r="D441" s="65">
        <f>(Observaciones!D441+Observaciones!E441)/2</f>
        <v>14</v>
      </c>
      <c r="E441" s="143">
        <f t="shared" si="35"/>
        <v>1.5994149130233961</v>
      </c>
      <c r="F441" s="143">
        <f t="shared" si="36"/>
        <v>0.10378823296050949</v>
      </c>
      <c r="G441" s="143">
        <f t="shared" si="37"/>
        <v>2.467946</v>
      </c>
      <c r="H441" s="143">
        <f>0.001013*Constantes!$D$6/(0.622*G441)</f>
        <v>4.5151329208626335E-2</v>
      </c>
      <c r="I441" s="143">
        <f t="shared" si="38"/>
        <v>0.35577296023920879</v>
      </c>
      <c r="J441" s="143">
        <f t="shared" si="39"/>
        <v>-7.6984724325886753E-2</v>
      </c>
      <c r="K441" s="143">
        <f>(Constantes!$D$12/0.8)*(Constantes!$D$7*J441^2+Constantes!$D$8*J441+Constantes!$D$9)</f>
        <v>18.685545531184623</v>
      </c>
      <c r="L441" s="143">
        <f>(Constantes!$D$12/0.8)*(0.00376*D441^2-0.0516*D441-6.967)</f>
        <v>-4.3452749999999991</v>
      </c>
      <c r="M441" s="12"/>
    </row>
    <row r="442" spans="2:13" ht="18.75" customHeight="1" x14ac:dyDescent="0.3">
      <c r="B442" s="11"/>
      <c r="C442" s="75">
        <v>437</v>
      </c>
      <c r="D442" s="65">
        <f>(Observaciones!D442+Observaciones!E442)/2</f>
        <v>14.05</v>
      </c>
      <c r="E442" s="143">
        <f t="shared" si="35"/>
        <v>1.604612725353836</v>
      </c>
      <c r="F442" s="143">
        <f t="shared" si="36"/>
        <v>0.10408410376289531</v>
      </c>
      <c r="G442" s="143">
        <f t="shared" si="37"/>
        <v>2.4678279499999998</v>
      </c>
      <c r="H442" s="143">
        <f>0.001013*Constantes!$D$6/(0.622*G442)</f>
        <v>4.5153489048988422E-2</v>
      </c>
      <c r="I442" s="143">
        <f t="shared" si="38"/>
        <v>0.35609168948623277</v>
      </c>
      <c r="J442" s="143">
        <f t="shared" si="39"/>
        <v>-7.0058895970224425E-2</v>
      </c>
      <c r="K442" s="143">
        <f>(Constantes!$D$12/0.8)*(Constantes!$D$7*J442^2+Constantes!$D$8*J442+Constantes!$D$9)</f>
        <v>18.647509418279455</v>
      </c>
      <c r="L442" s="143">
        <f>(Constantes!$D$12/0.8)*(0.00376*D442^2-0.0516*D442-6.967)</f>
        <v>-4.3435916249999993</v>
      </c>
      <c r="M442" s="12"/>
    </row>
    <row r="443" spans="2:13" ht="18.75" customHeight="1" x14ac:dyDescent="0.3">
      <c r="B443" s="11"/>
      <c r="C443" s="75">
        <v>438</v>
      </c>
      <c r="D443" s="65">
        <f>(Observaciones!D443+Observaciones!E443)/2</f>
        <v>12.3</v>
      </c>
      <c r="E443" s="143">
        <f t="shared" si="35"/>
        <v>1.4312521342340263</v>
      </c>
      <c r="F443" s="143">
        <f t="shared" si="36"/>
        <v>9.4145364090413866E-2</v>
      </c>
      <c r="G443" s="143">
        <f t="shared" si="37"/>
        <v>2.4719596999999998</v>
      </c>
      <c r="H443" s="143">
        <f>0.001013*Constantes!$D$6/(0.622*G443)</f>
        <v>4.5078017378322364E-2</v>
      </c>
      <c r="I443" s="143">
        <f t="shared" si="38"/>
        <v>0.34467987000801242</v>
      </c>
      <c r="J443" s="143">
        <f t="shared" si="39"/>
        <v>-6.311230765169093E-2</v>
      </c>
      <c r="K443" s="143">
        <f>(Constantes!$D$12/0.8)*(Constantes!$D$7*J443^2+Constantes!$D$8*J443+Constantes!$D$9)</f>
        <v>18.608545753755926</v>
      </c>
      <c r="L443" s="143">
        <f>(Constantes!$D$12/0.8)*(0.00376*D443^2-0.0516*D443-6.967)</f>
        <v>-4.3955184999999997</v>
      </c>
      <c r="M443" s="12"/>
    </row>
    <row r="444" spans="2:13" ht="18.75" customHeight="1" x14ac:dyDescent="0.3">
      <c r="B444" s="11"/>
      <c r="C444" s="75">
        <v>439</v>
      </c>
      <c r="D444" s="65">
        <f>(Observaciones!D444+Observaciones!E444)/2</f>
        <v>12.7</v>
      </c>
      <c r="E444" s="143">
        <f t="shared" si="35"/>
        <v>1.4693556920806219</v>
      </c>
      <c r="F444" s="143">
        <f t="shared" si="36"/>
        <v>9.6342714018342213E-2</v>
      </c>
      <c r="G444" s="143">
        <f t="shared" si="37"/>
        <v>2.4710152999999999</v>
      </c>
      <c r="H444" s="143">
        <f>0.001013*Constantes!$D$6/(0.622*G444)</f>
        <v>4.5095245794355275E-2</v>
      </c>
      <c r="I444" s="143">
        <f t="shared" si="38"/>
        <v>0.34733456468782936</v>
      </c>
      <c r="J444" s="143">
        <f t="shared" si="39"/>
        <v>-5.6147017794325453E-2</v>
      </c>
      <c r="K444" s="143">
        <f>(Constantes!$D$12/0.8)*(Constantes!$D$7*J444^2+Constantes!$D$8*J444+Constantes!$D$9)</f>
        <v>18.568659141486574</v>
      </c>
      <c r="L444" s="143">
        <f>(Constantes!$D$12/0.8)*(0.00376*D444^2-0.0516*D444-6.967)</f>
        <v>-4.3849184999999995</v>
      </c>
      <c r="M444" s="12"/>
    </row>
    <row r="445" spans="2:13" ht="18.75" customHeight="1" x14ac:dyDescent="0.3">
      <c r="B445" s="11"/>
      <c r="C445" s="75">
        <v>440</v>
      </c>
      <c r="D445" s="65">
        <f>(Observaciones!D445+Observaciones!E445)/2</f>
        <v>13.3</v>
      </c>
      <c r="E445" s="143">
        <f t="shared" si="35"/>
        <v>1.5281811116551587</v>
      </c>
      <c r="F445" s="143">
        <f t="shared" si="36"/>
        <v>9.9720546117296777E-2</v>
      </c>
      <c r="G445" s="143">
        <f t="shared" si="37"/>
        <v>2.4695986999999997</v>
      </c>
      <c r="H445" s="143">
        <f>0.001013*Constantes!$D$6/(0.622*G445)</f>
        <v>4.5121113124619215E-2</v>
      </c>
      <c r="I445" s="143">
        <f t="shared" si="38"/>
        <v>0.35126535211020804</v>
      </c>
      <c r="J445" s="143">
        <f t="shared" si="39"/>
        <v>-4.9165090363835269E-2</v>
      </c>
      <c r="K445" s="143">
        <f>(Constantes!$D$12/0.8)*(Constantes!$D$7*J445^2+Constantes!$D$8*J445+Constantes!$D$9)</f>
        <v>18.527855167290255</v>
      </c>
      <c r="L445" s="143">
        <f>(Constantes!$D$12/0.8)*(0.00376*D445^2-0.0516*D445-6.967)</f>
        <v>-4.3676084999999993</v>
      </c>
      <c r="M445" s="12"/>
    </row>
    <row r="446" spans="2:13" ht="18.75" customHeight="1" x14ac:dyDescent="0.3">
      <c r="B446" s="11"/>
      <c r="C446" s="75">
        <v>441</v>
      </c>
      <c r="D446" s="65">
        <f>(Observaciones!D446+Observaciones!E446)/2</f>
        <v>13.450000000000001</v>
      </c>
      <c r="E446" s="143">
        <f t="shared" si="35"/>
        <v>1.543206527984887</v>
      </c>
      <c r="F446" s="143">
        <f t="shared" si="36"/>
        <v>0.10058057694008013</v>
      </c>
      <c r="G446" s="143">
        <f t="shared" si="37"/>
        <v>2.46924455</v>
      </c>
      <c r="H446" s="143">
        <f>0.001013*Constantes!$D$6/(0.622*G446)</f>
        <v>4.5127584594694167E-2</v>
      </c>
      <c r="I446" s="143">
        <f t="shared" si="38"/>
        <v>0.35223838816895908</v>
      </c>
      <c r="J446" s="143">
        <f t="shared" si="39"/>
        <v>-4.2168594256001092E-2</v>
      </c>
      <c r="K446" s="143">
        <f>(Constantes!$D$12/0.8)*(Constantes!$D$7*J446^2+Constantes!$D$8*J446+Constantes!$D$9)</f>
        <v>18.486140404664813</v>
      </c>
      <c r="L446" s="143">
        <f>(Constantes!$D$12/0.8)*(0.00376*D446^2-0.0516*D446-6.967)</f>
        <v>-4.3630166249999993</v>
      </c>
      <c r="M446" s="12"/>
    </row>
    <row r="447" spans="2:13" ht="18.75" customHeight="1" x14ac:dyDescent="0.3">
      <c r="B447" s="11"/>
      <c r="C447" s="75">
        <v>442</v>
      </c>
      <c r="D447" s="65">
        <f>(Observaciones!D447+Observaciones!E447)/2</f>
        <v>14.95</v>
      </c>
      <c r="E447" s="143">
        <f t="shared" si="35"/>
        <v>1.7007416492954901</v>
      </c>
      <c r="F447" s="143">
        <f t="shared" si="36"/>
        <v>0.10953374874986048</v>
      </c>
      <c r="G447" s="143">
        <f t="shared" si="37"/>
        <v>2.4657030500000001</v>
      </c>
      <c r="H447" s="143">
        <f>0.001013*Constantes!$D$6/(0.622*G447)</f>
        <v>4.5192401540450108E-2</v>
      </c>
      <c r="I447" s="143">
        <f t="shared" si="38"/>
        <v>0.36175455161738501</v>
      </c>
      <c r="J447" s="143">
        <f t="shared" si="39"/>
        <v>-3.5159602683615697E-2</v>
      </c>
      <c r="K447" s="143">
        <f>(Constantes!$D$12/0.8)*(Constantes!$D$7*J447^2+Constantes!$D$8*J447+Constantes!$D$9)</f>
        <v>18.44352241937866</v>
      </c>
      <c r="L447" s="143">
        <f>(Constantes!$D$12/0.8)*(0.00376*D447^2-0.0516*D447-6.967)</f>
        <v>-4.3112816249999995</v>
      </c>
      <c r="M447" s="12"/>
    </row>
    <row r="448" spans="2:13" ht="18.75" customHeight="1" x14ac:dyDescent="0.3">
      <c r="B448" s="11"/>
      <c r="C448" s="75">
        <v>443</v>
      </c>
      <c r="D448" s="65">
        <f>(Observaciones!D448+Observaciones!E448)/2</f>
        <v>15.55</v>
      </c>
      <c r="E448" s="143">
        <f t="shared" si="35"/>
        <v>1.7675993131821897</v>
      </c>
      <c r="F448" s="143">
        <f t="shared" si="36"/>
        <v>0.11329998758344098</v>
      </c>
      <c r="G448" s="143">
        <f t="shared" si="37"/>
        <v>2.4642864499999999</v>
      </c>
      <c r="H448" s="143">
        <f>0.001013*Constantes!$D$6/(0.622*G448)</f>
        <v>4.5218380482963956E-2</v>
      </c>
      <c r="I448" s="143">
        <f t="shared" si="38"/>
        <v>0.36545139639916813</v>
      </c>
      <c r="J448" s="143">
        <f t="shared" si="39"/>
        <v>-2.8140192562149141E-2</v>
      </c>
      <c r="K448" s="143">
        <f>(Constantes!$D$12/0.8)*(Constantes!$D$7*J448^2+Constantes!$D$8*J448+Constantes!$D$9)</f>
        <v>18.400009772912163</v>
      </c>
      <c r="L448" s="143">
        <f>(Constantes!$D$12/0.8)*(0.00376*D448^2-0.0516*D448-6.967)</f>
        <v>-4.2876266249999997</v>
      </c>
      <c r="M448" s="12"/>
    </row>
    <row r="449" spans="2:13" ht="18.75" customHeight="1" x14ac:dyDescent="0.3">
      <c r="B449" s="11"/>
      <c r="C449" s="75">
        <v>444</v>
      </c>
      <c r="D449" s="65">
        <f>(Observaciones!D449+Observaciones!E449)/2</f>
        <v>14.700000000000001</v>
      </c>
      <c r="E449" s="143">
        <f t="shared" si="35"/>
        <v>1.6735455244634907</v>
      </c>
      <c r="F449" s="143">
        <f t="shared" si="36"/>
        <v>0.10799618227594143</v>
      </c>
      <c r="G449" s="143">
        <f t="shared" si="37"/>
        <v>2.4662932999999998</v>
      </c>
      <c r="H449" s="143">
        <f>0.001013*Constantes!$D$6/(0.622*G449)</f>
        <v>4.5181585789132436E-2</v>
      </c>
      <c r="I449" s="143">
        <f t="shared" si="38"/>
        <v>0.36019567023422699</v>
      </c>
      <c r="J449" s="143">
        <f t="shared" si="39"/>
        <v>-2.1112443894310957E-2</v>
      </c>
      <c r="K449" s="143">
        <f>(Constantes!$D$12/0.8)*(Constantes!$D$7*J449^2+Constantes!$D$8*J449+Constantes!$D$9)</f>
        <v>18.355612024741077</v>
      </c>
      <c r="L449" s="143">
        <f>(Constantes!$D$12/0.8)*(0.00376*D449^2-0.0516*D449-6.967)</f>
        <v>-4.3206384999999994</v>
      </c>
      <c r="M449" s="12"/>
    </row>
    <row r="450" spans="2:13" ht="18.75" customHeight="1" x14ac:dyDescent="0.3">
      <c r="B450" s="11"/>
      <c r="C450" s="75">
        <v>445</v>
      </c>
      <c r="D450" s="65">
        <f>(Observaciones!D450+Observaciones!E450)/2</f>
        <v>13.1</v>
      </c>
      <c r="E450" s="143">
        <f t="shared" si="35"/>
        <v>1.5083470419027751</v>
      </c>
      <c r="F450" s="143">
        <f t="shared" si="36"/>
        <v>9.8583579016665535E-2</v>
      </c>
      <c r="G450" s="143">
        <f t="shared" si="37"/>
        <v>2.4700709000000001</v>
      </c>
      <c r="H450" s="143">
        <f>0.001013*Constantes!$D$6/(0.622*G450)</f>
        <v>4.5112487384516987E-2</v>
      </c>
      <c r="I450" s="143">
        <f t="shared" si="38"/>
        <v>0.34996194939764519</v>
      </c>
      <c r="J450" s="143">
        <f t="shared" si="39"/>
        <v>-1.4078439153703033E-2</v>
      </c>
      <c r="K450" s="143">
        <f>(Constantes!$D$12/0.8)*(Constantes!$D$7*J450^2+Constantes!$D$8*J450+Constantes!$D$9)</f>
        <v>18.310339733455606</v>
      </c>
      <c r="L450" s="143">
        <f>(Constantes!$D$12/0.8)*(0.00376*D450^2-0.0516*D450-6.967)</f>
        <v>-4.3735664999999999</v>
      </c>
      <c r="M450" s="12"/>
    </row>
    <row r="451" spans="2:13" ht="18.75" customHeight="1" x14ac:dyDescent="0.3">
      <c r="B451" s="11"/>
      <c r="C451" s="75">
        <v>446</v>
      </c>
      <c r="D451" s="65">
        <f>(Observaciones!D451+Observaciones!E451)/2</f>
        <v>13.3</v>
      </c>
      <c r="E451" s="143">
        <f t="shared" si="35"/>
        <v>1.5281811116551587</v>
      </c>
      <c r="F451" s="143">
        <f t="shared" si="36"/>
        <v>9.9720546117296777E-2</v>
      </c>
      <c r="G451" s="143">
        <f t="shared" si="37"/>
        <v>2.4695986999999997</v>
      </c>
      <c r="H451" s="143">
        <f>0.001013*Constantes!$D$6/(0.622*G451)</f>
        <v>4.5121113124619215E-2</v>
      </c>
      <c r="I451" s="143">
        <f t="shared" si="38"/>
        <v>0.35126535211020804</v>
      </c>
      <c r="J451" s="143">
        <f t="shared" si="39"/>
        <v>-7.0402626677366293E-3</v>
      </c>
      <c r="K451" s="143">
        <f>(Constantes!$D$12/0.8)*(Constantes!$D$7*J451^2+Constantes!$D$8*J451+Constantes!$D$9)</f>
        <v>18.264204456710146</v>
      </c>
      <c r="L451" s="143">
        <f>(Constantes!$D$12/0.8)*(0.00376*D451^2-0.0516*D451-6.967)</f>
        <v>-4.3676084999999993</v>
      </c>
      <c r="M451" s="12"/>
    </row>
    <row r="452" spans="2:13" ht="18.75" customHeight="1" x14ac:dyDescent="0.3">
      <c r="B452" s="11"/>
      <c r="C452" s="75">
        <v>447</v>
      </c>
      <c r="D452" s="65">
        <f>(Observaciones!D452+Observaciones!E452)/2</f>
        <v>11.75</v>
      </c>
      <c r="E452" s="143">
        <f t="shared" si="35"/>
        <v>1.3802776599471762</v>
      </c>
      <c r="F452" s="143">
        <f t="shared" si="36"/>
        <v>9.1193801661548224E-2</v>
      </c>
      <c r="G452" s="143">
        <f t="shared" si="37"/>
        <v>2.4732582499999998</v>
      </c>
      <c r="H452" s="143">
        <f>0.001013*Constantes!$D$6/(0.622*G452)</f>
        <v>4.5054349789437696E-2</v>
      </c>
      <c r="I452" s="143">
        <f t="shared" si="38"/>
        <v>0.34098539738615508</v>
      </c>
      <c r="J452" s="143">
        <f t="shared" si="39"/>
        <v>2.6304783004582606E-16</v>
      </c>
      <c r="K452" s="143">
        <f>(Constantes!$D$12/0.8)*(Constantes!$D$7*J452^2+Constantes!$D$8*J452+Constantes!$D$9)</f>
        <v>18.217218749999997</v>
      </c>
      <c r="L452" s="143">
        <f>(Constantes!$D$12/0.8)*(0.00376*D452^2-0.0516*D452-6.967)</f>
        <v>-4.4088656249999998</v>
      </c>
      <c r="M452" s="12"/>
    </row>
    <row r="453" spans="2:13" ht="18.75" customHeight="1" x14ac:dyDescent="0.3">
      <c r="B453" s="11"/>
      <c r="C453" s="75">
        <v>448</v>
      </c>
      <c r="D453" s="65">
        <f>(Observaciones!D453+Observaciones!E453)/2</f>
        <v>13.1</v>
      </c>
      <c r="E453" s="143">
        <f t="shared" si="35"/>
        <v>1.5083470419027751</v>
      </c>
      <c r="F453" s="143">
        <f t="shared" si="36"/>
        <v>9.8583579016665535E-2</v>
      </c>
      <c r="G453" s="143">
        <f t="shared" si="37"/>
        <v>2.4700709000000001</v>
      </c>
      <c r="H453" s="143">
        <f>0.001013*Constantes!$D$6/(0.622*G453)</f>
        <v>4.5112487384516987E-2</v>
      </c>
      <c r="I453" s="143">
        <f t="shared" si="38"/>
        <v>0.34996194939764519</v>
      </c>
      <c r="J453" s="143">
        <f t="shared" si="39"/>
        <v>7.0402626677360663E-3</v>
      </c>
      <c r="K453" s="143">
        <f>(Constantes!$D$12/0.8)*(Constantes!$D$7*J453^2+Constantes!$D$8*J453+Constantes!$D$9)</f>
        <v>18.169396164262867</v>
      </c>
      <c r="L453" s="143">
        <f>(Constantes!$D$12/0.8)*(0.00376*D453^2-0.0516*D453-6.967)</f>
        <v>-4.3735664999999999</v>
      </c>
      <c r="M453" s="12"/>
    </row>
    <row r="454" spans="2:13" ht="18.75" customHeight="1" x14ac:dyDescent="0.3">
      <c r="B454" s="11"/>
      <c r="C454" s="75">
        <v>449</v>
      </c>
      <c r="D454" s="65">
        <f>(Observaciones!D454+Observaciones!E454)/2</f>
        <v>15.15</v>
      </c>
      <c r="E454" s="143">
        <f t="shared" si="35"/>
        <v>1.7227768098060423</v>
      </c>
      <c r="F454" s="143">
        <f t="shared" si="36"/>
        <v>0.11077715852006502</v>
      </c>
      <c r="G454" s="143">
        <f t="shared" si="37"/>
        <v>2.4652308499999998</v>
      </c>
      <c r="H454" s="143">
        <f>0.001013*Constantes!$D$6/(0.622*G454)</f>
        <v>4.5201057870548941E-2</v>
      </c>
      <c r="I454" s="143">
        <f t="shared" si="38"/>
        <v>0.36299381271709158</v>
      </c>
      <c r="J454" s="143">
        <f t="shared" si="39"/>
        <v>1.4078439153703198E-2</v>
      </c>
      <c r="K454" s="143">
        <f>(Constantes!$D$12/0.8)*(Constantes!$D$7*J454^2+Constantes!$D$8*J454+Constantes!$D$9)</f>
        <v>18.120751242304227</v>
      </c>
      <c r="L454" s="143">
        <f>(Constantes!$D$12/0.8)*(0.00376*D454^2-0.0516*D454-6.967)</f>
        <v>-4.3035846250000001</v>
      </c>
      <c r="M454" s="12"/>
    </row>
    <row r="455" spans="2:13" ht="18.75" customHeight="1" x14ac:dyDescent="0.3">
      <c r="B455" s="11"/>
      <c r="C455" s="75">
        <v>450</v>
      </c>
      <c r="D455" s="65">
        <f>(Observaciones!D455+Observaciones!E455)/2</f>
        <v>14.05</v>
      </c>
      <c r="E455" s="143">
        <f t="shared" si="35"/>
        <v>1.604612725353836</v>
      </c>
      <c r="F455" s="143">
        <f t="shared" si="36"/>
        <v>0.10408410376289531</v>
      </c>
      <c r="G455" s="143">
        <f t="shared" si="37"/>
        <v>2.4678279499999998</v>
      </c>
      <c r="H455" s="143">
        <f>0.001013*Constantes!$D$6/(0.622*G455)</f>
        <v>4.5153489048988422E-2</v>
      </c>
      <c r="I455" s="143">
        <f t="shared" si="38"/>
        <v>0.35609168948623277</v>
      </c>
      <c r="J455" s="143">
        <f t="shared" si="39"/>
        <v>2.1112443894310395E-2</v>
      </c>
      <c r="K455" s="143">
        <f>(Constantes!$D$12/0.8)*(Constantes!$D$7*J455^2+Constantes!$D$8*J455+Constantes!$D$9)</f>
        <v>18.071299514047187</v>
      </c>
      <c r="L455" s="143">
        <f>(Constantes!$D$12/0.8)*(0.00376*D455^2-0.0516*D455-6.967)</f>
        <v>-4.3435916249999993</v>
      </c>
      <c r="M455" s="12"/>
    </row>
    <row r="456" spans="2:13" ht="18.75" customHeight="1" x14ac:dyDescent="0.3">
      <c r="B456" s="11"/>
      <c r="C456" s="75">
        <v>451</v>
      </c>
      <c r="D456" s="65">
        <f>(Observaciones!D456+Observaciones!E456)/2</f>
        <v>14.649999999999999</v>
      </c>
      <c r="E456" s="143">
        <f t="shared" si="35"/>
        <v>1.6681523061985433</v>
      </c>
      <c r="F456" s="143">
        <f t="shared" si="36"/>
        <v>0.10769088075978796</v>
      </c>
      <c r="G456" s="143">
        <f t="shared" si="37"/>
        <v>2.46641135</v>
      </c>
      <c r="H456" s="143">
        <f>0.001013*Constantes!$D$6/(0.622*G456)</f>
        <v>4.5179423260078871E-2</v>
      </c>
      <c r="I456" s="143">
        <f t="shared" si="38"/>
        <v>0.35988258760990804</v>
      </c>
      <c r="J456" s="143">
        <f t="shared" si="39"/>
        <v>2.814019256214894E-2</v>
      </c>
      <c r="K456" s="143">
        <f>(Constantes!$D$12/0.8)*(Constantes!$D$7*J456^2+Constantes!$D$8*J456+Constantes!$D$9)</f>
        <v>18.021057490608644</v>
      </c>
      <c r="L456" s="143">
        <f>(Constantes!$D$12/0.8)*(0.00376*D456^2-0.0516*D456-6.967)</f>
        <v>-4.3224746249999999</v>
      </c>
      <c r="M456" s="12"/>
    </row>
    <row r="457" spans="2:13" ht="18.75" customHeight="1" x14ac:dyDescent="0.3">
      <c r="B457" s="11"/>
      <c r="C457" s="75">
        <v>452</v>
      </c>
      <c r="D457" s="65">
        <f>(Observaciones!D457+Observaciones!E457)/2</f>
        <v>13.299999999999999</v>
      </c>
      <c r="E457" s="143">
        <f t="shared" si="35"/>
        <v>1.5281811116551585</v>
      </c>
      <c r="F457" s="143">
        <f t="shared" si="36"/>
        <v>9.9720546117296763E-2</v>
      </c>
      <c r="G457" s="143">
        <f t="shared" si="37"/>
        <v>2.4695986999999997</v>
      </c>
      <c r="H457" s="143">
        <f>0.001013*Constantes!$D$6/(0.622*G457)</f>
        <v>4.5121113124619215E-2</v>
      </c>
      <c r="I457" s="143">
        <f t="shared" si="38"/>
        <v>0.3512653521102081</v>
      </c>
      <c r="J457" s="143">
        <f t="shared" si="39"/>
        <v>3.5159602683615496E-2</v>
      </c>
      <c r="K457" s="143">
        <f>(Constantes!$D$12/0.8)*(Constantes!$D$7*J457^2+Constantes!$D$8*J457+Constantes!$D$9)</f>
        <v>17.970042657205216</v>
      </c>
      <c r="L457" s="143">
        <f>(Constantes!$D$12/0.8)*(0.00376*D457^2-0.0516*D457-6.967)</f>
        <v>-4.3676084999999993</v>
      </c>
      <c r="M457" s="12"/>
    </row>
    <row r="458" spans="2:13" ht="18.75" customHeight="1" x14ac:dyDescent="0.3">
      <c r="B458" s="11"/>
      <c r="C458" s="75">
        <v>453</v>
      </c>
      <c r="D458" s="65">
        <f>(Observaciones!D458+Observaciones!E458)/2</f>
        <v>14.1</v>
      </c>
      <c r="E458" s="143">
        <f t="shared" si="35"/>
        <v>1.6098253520131185</v>
      </c>
      <c r="F458" s="143">
        <f t="shared" si="36"/>
        <v>0.10438069155687195</v>
      </c>
      <c r="G458" s="143">
        <f t="shared" si="37"/>
        <v>2.4677099</v>
      </c>
      <c r="H458" s="143">
        <f>0.001013*Constantes!$D$6/(0.622*G458)</f>
        <v>4.5155649095994843E-2</v>
      </c>
      <c r="I458" s="143">
        <f t="shared" si="38"/>
        <v>0.35640998531823892</v>
      </c>
      <c r="J458" s="143">
        <f t="shared" si="39"/>
        <v>4.2168594256000898E-2</v>
      </c>
      <c r="K458" s="143">
        <f>(Constantes!$D$12/0.8)*(Constantes!$D$7*J458^2+Constantes!$D$8*J458+Constantes!$D$9)</f>
        <v>17.91827346489351</v>
      </c>
      <c r="L458" s="143">
        <f>(Constantes!$D$12/0.8)*(0.00376*D458^2-0.0516*D458-6.967)</f>
        <v>-4.3418964999999998</v>
      </c>
      <c r="M458" s="12"/>
    </row>
    <row r="459" spans="2:13" ht="18.75" customHeight="1" x14ac:dyDescent="0.3">
      <c r="B459" s="11"/>
      <c r="C459" s="75">
        <v>454</v>
      </c>
      <c r="D459" s="65">
        <f>(Observaciones!D459+Observaciones!E459)/2</f>
        <v>12.9</v>
      </c>
      <c r="E459" s="143">
        <f t="shared" si="35"/>
        <v>1.4887393027557323</v>
      </c>
      <c r="F459" s="143">
        <f t="shared" si="36"/>
        <v>9.7457663967834368E-2</v>
      </c>
      <c r="G459" s="143">
        <f t="shared" si="37"/>
        <v>2.4705431</v>
      </c>
      <c r="H459" s="143">
        <f>0.001013*Constantes!$D$6/(0.622*G459)</f>
        <v>4.5103864941725781E-2</v>
      </c>
      <c r="I459" s="143">
        <f t="shared" si="38"/>
        <v>0.34865168081674919</v>
      </c>
      <c r="J459" s="143">
        <f t="shared" si="39"/>
        <v>4.9165090363835068E-2</v>
      </c>
      <c r="K459" s="143">
        <f>(Constantes!$D$12/0.8)*(Constantes!$D$7*J459^2+Constantes!$D$8*J459+Constantes!$D$9)</f>
        <v>17.865769321150921</v>
      </c>
      <c r="L459" s="143">
        <f>(Constantes!$D$12/0.8)*(0.00376*D459^2-0.0516*D459-6.967)</f>
        <v>-4.3793364999999991</v>
      </c>
      <c r="M459" s="12"/>
    </row>
    <row r="460" spans="2:13" ht="18.75" customHeight="1" x14ac:dyDescent="0.3">
      <c r="B460" s="11"/>
      <c r="C460" s="75">
        <v>455</v>
      </c>
      <c r="D460" s="65">
        <f>(Observaciones!D460+Observaciones!E460)/2</f>
        <v>14.5</v>
      </c>
      <c r="E460" s="143">
        <f t="shared" si="35"/>
        <v>1.6520640028566567</v>
      </c>
      <c r="F460" s="143">
        <f t="shared" si="36"/>
        <v>0.10677937410937641</v>
      </c>
      <c r="G460" s="143">
        <f t="shared" si="37"/>
        <v>2.4667654999999997</v>
      </c>
      <c r="H460" s="143">
        <f>0.001013*Constantes!$D$6/(0.622*G460)</f>
        <v>4.5172936914803029E-2</v>
      </c>
      <c r="I460" s="143">
        <f t="shared" si="38"/>
        <v>0.35894072909367275</v>
      </c>
      <c r="J460" s="143">
        <f t="shared" si="39"/>
        <v>5.6147017794325259E-2</v>
      </c>
      <c r="K460" s="143">
        <f>(Constantes!$D$12/0.8)*(Constantes!$D$7*J460^2+Constantes!$D$8*J460+Constantes!$D$9)</f>
        <v>17.8125505793044</v>
      </c>
      <c r="L460" s="143">
        <f>(Constantes!$D$12/0.8)*(0.00376*D460^2-0.0516*D460-6.967)</f>
        <v>-4.3279125000000001</v>
      </c>
      <c r="M460" s="12"/>
    </row>
    <row r="461" spans="2:13" ht="18.75" customHeight="1" x14ac:dyDescent="0.3">
      <c r="B461" s="11"/>
      <c r="C461" s="75">
        <v>456</v>
      </c>
      <c r="D461" s="65">
        <f>(Observaciones!D461+Observaciones!E461)/2</f>
        <v>14.5</v>
      </c>
      <c r="E461" s="143">
        <f t="shared" si="35"/>
        <v>1.6520640028566567</v>
      </c>
      <c r="F461" s="143">
        <f t="shared" si="36"/>
        <v>0.10677937410937641</v>
      </c>
      <c r="G461" s="143">
        <f t="shared" si="37"/>
        <v>2.4667654999999997</v>
      </c>
      <c r="H461" s="143">
        <f>0.001013*Constantes!$D$6/(0.622*G461)</f>
        <v>4.5172936914803029E-2</v>
      </c>
      <c r="I461" s="143">
        <f t="shared" si="38"/>
        <v>0.35894072909367275</v>
      </c>
      <c r="J461" s="143">
        <f t="shared" si="39"/>
        <v>6.3112307651691096E-2</v>
      </c>
      <c r="K461" s="143">
        <f>(Constantes!$D$12/0.8)*(Constantes!$D$7*J461^2+Constantes!$D$8*J461+Constantes!$D$9)</f>
        <v>17.758638526816043</v>
      </c>
      <c r="L461" s="143">
        <f>(Constantes!$D$12/0.8)*(0.00376*D461^2-0.0516*D461-6.967)</f>
        <v>-4.3279125000000001</v>
      </c>
      <c r="M461" s="12"/>
    </row>
    <row r="462" spans="2:13" ht="18.75" customHeight="1" x14ac:dyDescent="0.3">
      <c r="B462" s="11"/>
      <c r="C462" s="75">
        <v>457</v>
      </c>
      <c r="D462" s="65">
        <f>(Observaciones!D462+Observaciones!E462)/2</f>
        <v>15.1</v>
      </c>
      <c r="E462" s="143">
        <f t="shared" si="35"/>
        <v>1.7172446826168701</v>
      </c>
      <c r="F462" s="143">
        <f t="shared" si="36"/>
        <v>0.11046518728234203</v>
      </c>
      <c r="G462" s="143">
        <f t="shared" si="37"/>
        <v>2.4653489</v>
      </c>
      <c r="H462" s="143">
        <f>0.001013*Constantes!$D$6/(0.622*G462)</f>
        <v>4.5198893477151461E-2</v>
      </c>
      <c r="I462" s="143">
        <f t="shared" si="38"/>
        <v>0.36268465146207884</v>
      </c>
      <c r="J462" s="143">
        <f t="shared" si="39"/>
        <v>7.0058895970224216E-2</v>
      </c>
      <c r="K462" s="143">
        <f>(Constantes!$D$12/0.8)*(Constantes!$D$7*J462^2+Constantes!$D$8*J462+Constantes!$D$9)</f>
        <v>17.704055372435711</v>
      </c>
      <c r="L462" s="143">
        <f>(Constantes!$D$12/0.8)*(0.00376*D462^2-0.0516*D462-6.967)</f>
        <v>-4.3055265</v>
      </c>
      <c r="M462" s="12"/>
    </row>
    <row r="463" spans="2:13" ht="18.75" customHeight="1" x14ac:dyDescent="0.3">
      <c r="B463" s="11"/>
      <c r="C463" s="75">
        <v>458</v>
      </c>
      <c r="D463" s="65">
        <f>(Observaciones!D463+Observaciones!E463)/2</f>
        <v>14.4</v>
      </c>
      <c r="E463" s="143">
        <f t="shared" si="35"/>
        <v>1.6414142277133972</v>
      </c>
      <c r="F463" s="143">
        <f t="shared" si="36"/>
        <v>0.10617535372371334</v>
      </c>
      <c r="G463" s="143">
        <f t="shared" si="37"/>
        <v>2.4670015999999997</v>
      </c>
      <c r="H463" s="143">
        <f>0.001013*Constantes!$D$6/(0.622*G463)</f>
        <v>4.5168613719226022E-2</v>
      </c>
      <c r="I463" s="143">
        <f t="shared" si="38"/>
        <v>0.3583106491514223</v>
      </c>
      <c r="J463" s="143">
        <f t="shared" si="39"/>
        <v>7.6984724325886919E-2</v>
      </c>
      <c r="K463" s="143">
        <f>(Constantes!$D$12/0.8)*(Constantes!$D$7*J463^2+Constantes!$D$8*J463+Constantes!$D$9)</f>
        <v>17.648824232232201</v>
      </c>
      <c r="L463" s="143">
        <f>(Constantes!$D$12/0.8)*(0.00376*D463^2-0.0516*D463-6.967)</f>
        <v>-4.3314789999999999</v>
      </c>
      <c r="M463" s="12"/>
    </row>
    <row r="464" spans="2:13" ht="18.75" customHeight="1" x14ac:dyDescent="0.3">
      <c r="B464" s="11"/>
      <c r="C464" s="75">
        <v>459</v>
      </c>
      <c r="D464" s="65">
        <f>(Observaciones!D464+Observaciones!E464)/2</f>
        <v>13.75</v>
      </c>
      <c r="E464" s="143">
        <f t="shared" si="35"/>
        <v>1.5736468149943981</v>
      </c>
      <c r="F464" s="143">
        <f t="shared" si="36"/>
        <v>0.10231958493462359</v>
      </c>
      <c r="G464" s="143">
        <f t="shared" si="37"/>
        <v>2.4685362500000001</v>
      </c>
      <c r="H464" s="143">
        <f>0.001013*Constantes!$D$6/(0.622*G464)</f>
        <v>4.5140533105443567E-2</v>
      </c>
      <c r="I464" s="143">
        <f t="shared" si="38"/>
        <v>0.35417281924860555</v>
      </c>
      <c r="J464" s="143">
        <f t="shared" si="39"/>
        <v>8.3887740446265083E-2</v>
      </c>
      <c r="K464" s="143">
        <f>(Constantes!$D$12/0.8)*(Constantes!$D$7*J464^2+Constantes!$D$8*J464+Constantes!$D$9)</f>
        <v>17.592969114515967</v>
      </c>
      <c r="L464" s="143">
        <f>(Constantes!$D$12/0.8)*(0.00376*D464^2-0.0516*D464-6.967)</f>
        <v>-4.353515625</v>
      </c>
      <c r="M464" s="12"/>
    </row>
    <row r="465" spans="2:13" ht="18.75" customHeight="1" x14ac:dyDescent="0.3">
      <c r="B465" s="11"/>
      <c r="C465" s="75">
        <v>460</v>
      </c>
      <c r="D465" s="65">
        <f>(Observaciones!D465+Observaciones!E465)/2</f>
        <v>13.8</v>
      </c>
      <c r="E465" s="143">
        <f t="shared" si="35"/>
        <v>1.5787710916071758</v>
      </c>
      <c r="F465" s="143">
        <f t="shared" si="36"/>
        <v>0.10261189172112961</v>
      </c>
      <c r="G465" s="143">
        <f t="shared" si="37"/>
        <v>2.4684181999999999</v>
      </c>
      <c r="H465" s="143">
        <f>0.001013*Constantes!$D$6/(0.622*G465)</f>
        <v>4.5142691913028568E-2</v>
      </c>
      <c r="I465" s="143">
        <f t="shared" si="38"/>
        <v>0.35449371277278185</v>
      </c>
      <c r="J465" s="143">
        <f t="shared" si="39"/>
        <v>9.0765898818703644E-2</v>
      </c>
      <c r="K465" s="143">
        <f>(Constantes!$D$12/0.8)*(Constantes!$D$7*J465^2+Constantes!$D$8*J465+Constantes!$D$9)</f>
        <v>17.536514903667452</v>
      </c>
      <c r="L465" s="143">
        <f>(Constantes!$D$12/0.8)*(0.00376*D465^2-0.0516*D465-6.967)</f>
        <v>-4.3518910000000002</v>
      </c>
      <c r="M465" s="12"/>
    </row>
    <row r="466" spans="2:13" ht="18.75" customHeight="1" x14ac:dyDescent="0.3">
      <c r="B466" s="11"/>
      <c r="C466" s="75">
        <v>461</v>
      </c>
      <c r="D466" s="65">
        <f>(Observaciones!D466+Observaciones!E466)/2</f>
        <v>11.65</v>
      </c>
      <c r="E466" s="143">
        <f t="shared" si="35"/>
        <v>1.3711829440577765</v>
      </c>
      <c r="F466" s="143">
        <f t="shared" si="36"/>
        <v>9.0665715946703279E-2</v>
      </c>
      <c r="G466" s="143">
        <f t="shared" si="37"/>
        <v>2.4734943499999997</v>
      </c>
      <c r="H466" s="143">
        <f>0.001013*Constantes!$D$6/(0.622*G466)</f>
        <v>4.5050049261326407E-2</v>
      </c>
      <c r="I466" s="143">
        <f t="shared" si="38"/>
        <v>0.34030820325039612</v>
      </c>
      <c r="J466" s="143">
        <f t="shared" si="39"/>
        <v>9.7617161296433344E-2</v>
      </c>
      <c r="K466" s="143">
        <f>(Constantes!$D$12/0.8)*(Constantes!$D$7*J466^2+Constantes!$D$8*J466+Constantes!$D$9)</f>
        <v>17.479487342886721</v>
      </c>
      <c r="L466" s="143">
        <f>(Constantes!$D$12/0.8)*(0.00376*D466^2-0.0516*D466-6.967)</f>
        <v>-4.4111396249999997</v>
      </c>
      <c r="M466" s="12"/>
    </row>
    <row r="467" spans="2:13" ht="18.75" customHeight="1" x14ac:dyDescent="0.3">
      <c r="B467" s="11"/>
      <c r="C467" s="75">
        <v>462</v>
      </c>
      <c r="D467" s="65">
        <f>(Observaciones!D467+Observaciones!E467)/2</f>
        <v>12.15</v>
      </c>
      <c r="E467" s="143">
        <f t="shared" si="35"/>
        <v>1.4171886499432413</v>
      </c>
      <c r="F467" s="143">
        <f t="shared" si="36"/>
        <v>9.3332436390604984E-2</v>
      </c>
      <c r="G467" s="143">
        <f t="shared" si="37"/>
        <v>2.4723138499999999</v>
      </c>
      <c r="H467" s="143">
        <f>0.001013*Constantes!$D$6/(0.622*G467)</f>
        <v>4.5071560115683744E-2</v>
      </c>
      <c r="I467" s="143">
        <f t="shared" si="38"/>
        <v>0.34367735355446433</v>
      </c>
      <c r="J467" s="143">
        <f t="shared" si="39"/>
        <v>0.10443949770252038</v>
      </c>
      <c r="K467" s="143">
        <f>(Constantes!$D$12/0.8)*(Constantes!$D$7*J467^2+Constantes!$D$8*J467+Constantes!$D$9)</f>
        <v>17.421913015881092</v>
      </c>
      <c r="L467" s="143">
        <f>(Constantes!$D$12/0.8)*(0.00376*D467^2-0.0516*D467-6.967)</f>
        <v>-4.3992996250000003</v>
      </c>
      <c r="M467" s="12"/>
    </row>
    <row r="468" spans="2:13" ht="18.75" customHeight="1" x14ac:dyDescent="0.3">
      <c r="B468" s="11"/>
      <c r="C468" s="75">
        <v>463</v>
      </c>
      <c r="D468" s="65">
        <f>(Observaciones!D468+Observaciones!E468)/2</f>
        <v>12.350000000000001</v>
      </c>
      <c r="E468" s="143">
        <f t="shared" si="35"/>
        <v>1.4359671208266069</v>
      </c>
      <c r="F468" s="143">
        <f t="shared" si="36"/>
        <v>9.4417676614232643E-2</v>
      </c>
      <c r="G468" s="143">
        <f t="shared" si="37"/>
        <v>2.47184165</v>
      </c>
      <c r="H468" s="143">
        <f>0.001013*Constantes!$D$6/(0.622*G468)</f>
        <v>4.5080170210382423E-2</v>
      </c>
      <c r="I468" s="143">
        <f t="shared" si="38"/>
        <v>0.34501319460891361</v>
      </c>
      <c r="J468" s="143">
        <f t="shared" si="39"/>
        <v>0.11123088643144884</v>
      </c>
      <c r="K468" s="143">
        <f>(Constantes!$D$12/0.8)*(Constantes!$D$7*J468^2+Constantes!$D$8*J468+Constantes!$D$9)</f>
        <v>17.363819327508921</v>
      </c>
      <c r="L468" s="143">
        <f>(Constantes!$D$12/0.8)*(0.00376*D468^2-0.0516*D468-6.967)</f>
        <v>-4.3942346249999993</v>
      </c>
      <c r="M468" s="12"/>
    </row>
    <row r="469" spans="2:13" ht="18.75" customHeight="1" x14ac:dyDescent="0.3">
      <c r="B469" s="11"/>
      <c r="C469" s="75">
        <v>464</v>
      </c>
      <c r="D469" s="65">
        <f>(Observaciones!D469+Observaciones!E469)/2</f>
        <v>11.5</v>
      </c>
      <c r="E469" s="143">
        <f t="shared" si="35"/>
        <v>1.3576395793502862</v>
      </c>
      <c r="F469" s="143">
        <f t="shared" si="36"/>
        <v>8.9878474493928939E-2</v>
      </c>
      <c r="G469" s="143">
        <f t="shared" si="37"/>
        <v>2.4738484999999999</v>
      </c>
      <c r="H469" s="143">
        <f>0.001013*Constantes!$D$6/(0.622*G469)</f>
        <v>4.5043600008291752E-2</v>
      </c>
      <c r="I469" s="143">
        <f t="shared" si="38"/>
        <v>0.33928927202235942</v>
      </c>
      <c r="J469" s="143">
        <f t="shared" si="39"/>
        <v>0.11798931504816888</v>
      </c>
      <c r="K469" s="143">
        <f>(Constantes!$D$12/0.8)*(Constantes!$D$7*J469^2+Constantes!$D$8*J469+Constantes!$D$9)</f>
        <v>17.305234483398838</v>
      </c>
      <c r="L469" s="143">
        <f>(Constantes!$D$12/0.8)*(0.00376*D469^2-0.0516*D469-6.967)</f>
        <v>-4.4144625</v>
      </c>
      <c r="M469" s="12"/>
    </row>
    <row r="470" spans="2:13" ht="18.75" customHeight="1" x14ac:dyDescent="0.3">
      <c r="B470" s="11"/>
      <c r="C470" s="75">
        <v>465</v>
      </c>
      <c r="D470" s="65">
        <f>(Observaciones!D470+Observaciones!E470)/2</f>
        <v>13.05</v>
      </c>
      <c r="E470" s="143">
        <f t="shared" si="35"/>
        <v>1.5034239749399432</v>
      </c>
      <c r="F470" s="143">
        <f t="shared" si="36"/>
        <v>9.8301067529686689E-2</v>
      </c>
      <c r="G470" s="143">
        <f t="shared" si="37"/>
        <v>2.4701889499999998</v>
      </c>
      <c r="H470" s="143">
        <f>0.001013*Constantes!$D$6/(0.622*G470)</f>
        <v>4.5110331464770149E-2</v>
      </c>
      <c r="I470" s="143">
        <f t="shared" si="38"/>
        <v>0.34963502523543477</v>
      </c>
      <c r="J470" s="143">
        <f t="shared" si="39"/>
        <v>0.12471278088442181</v>
      </c>
      <c r="K470" s="143">
        <f>(Constantes!$D$12/0.8)*(Constantes!$D$7*J470^2+Constantes!$D$8*J470+Constantes!$D$9)</f>
        <v>17.246187468565058</v>
      </c>
      <c r="L470" s="143">
        <f>(Constantes!$D$12/0.8)*(0.00376*D470^2-0.0516*D470-6.967)</f>
        <v>-4.3750266249999994</v>
      </c>
      <c r="M470" s="12"/>
    </row>
    <row r="471" spans="2:13" ht="18.75" customHeight="1" x14ac:dyDescent="0.3">
      <c r="B471" s="11"/>
      <c r="C471" s="75">
        <v>466</v>
      </c>
      <c r="D471" s="65">
        <f>(Observaciones!D471+Observaciones!E471)/2</f>
        <v>13.55</v>
      </c>
      <c r="E471" s="143">
        <f t="shared" si="35"/>
        <v>1.5532953593153362</v>
      </c>
      <c r="F471" s="143">
        <f t="shared" si="36"/>
        <v>0.10115743021423786</v>
      </c>
      <c r="G471" s="143">
        <f t="shared" si="37"/>
        <v>2.46900845</v>
      </c>
      <c r="H471" s="143">
        <f>0.001013*Constantes!$D$6/(0.622*G471)</f>
        <v>4.5131899939472676E-2</v>
      </c>
      <c r="I471" s="143">
        <f t="shared" si="38"/>
        <v>0.35288492467431798</v>
      </c>
      <c r="J471" s="143">
        <f t="shared" si="39"/>
        <v>0.13139929163217681</v>
      </c>
      <c r="K471" s="143">
        <f>(Constantes!$D$12/0.8)*(Constantes!$D$7*J471^2+Constantes!$D$8*J471+Constantes!$D$9)</f>
        <v>17.186708025040463</v>
      </c>
      <c r="L471" s="143">
        <f>(Constantes!$D$12/0.8)*(0.00376*D471^2-0.0516*D471-6.967)</f>
        <v>-4.3598966250000002</v>
      </c>
      <c r="M471" s="12"/>
    </row>
    <row r="472" spans="2:13" ht="18.75" customHeight="1" x14ac:dyDescent="0.3">
      <c r="B472" s="11"/>
      <c r="C472" s="75">
        <v>467</v>
      </c>
      <c r="D472" s="65">
        <f>(Observaciones!D472+Observaciones!E472)/2</f>
        <v>13.5</v>
      </c>
      <c r="E472" s="143">
        <f t="shared" si="35"/>
        <v>1.5482437315899678</v>
      </c>
      <c r="F472" s="143">
        <f t="shared" si="36"/>
        <v>0.10086865272047608</v>
      </c>
      <c r="G472" s="143">
        <f t="shared" si="37"/>
        <v>2.4691264999999998</v>
      </c>
      <c r="H472" s="143">
        <f>0.001013*Constantes!$D$6/(0.622*G472)</f>
        <v>4.512974216392418E-2</v>
      </c>
      <c r="I472" s="143">
        <f t="shared" si="38"/>
        <v>0.35256187200074002</v>
      </c>
      <c r="J472" s="143">
        <f t="shared" si="39"/>
        <v>0.13804686593399257</v>
      </c>
      <c r="K472" s="143">
        <f>(Constantes!$D$12/0.8)*(Constantes!$D$7*J472^2+Constantes!$D$8*J472+Constantes!$D$9)</f>
        <v>17.126826628550525</v>
      </c>
      <c r="L472" s="143">
        <f>(Constantes!$D$12/0.8)*(0.00376*D472^2-0.0516*D472-6.967)</f>
        <v>-4.3614625</v>
      </c>
      <c r="M472" s="12"/>
    </row>
    <row r="473" spans="2:13" ht="18.75" customHeight="1" x14ac:dyDescent="0.3">
      <c r="B473" s="11"/>
      <c r="C473" s="75">
        <v>468</v>
      </c>
      <c r="D473" s="65">
        <f>(Observaciones!D473+Observaciones!E473)/2</f>
        <v>10.65</v>
      </c>
      <c r="E473" s="143">
        <f t="shared" si="35"/>
        <v>1.2830910256867623</v>
      </c>
      <c r="F473" s="143">
        <f t="shared" si="36"/>
        <v>8.5526597767177456E-2</v>
      </c>
      <c r="G473" s="143">
        <f t="shared" si="37"/>
        <v>2.4758553499999998</v>
      </c>
      <c r="H473" s="143">
        <f>0.001013*Constantes!$D$6/(0.622*G473)</f>
        <v>4.5007089091498233E-2</v>
      </c>
      <c r="I473" s="143">
        <f t="shared" si="38"/>
        <v>0.33344473848536765</v>
      </c>
      <c r="J473" s="143">
        <f t="shared" si="39"/>
        <v>0.14465353397013597</v>
      </c>
      <c r="K473" s="143">
        <f>(Constantes!$D$12/0.8)*(Constantes!$D$7*J473^2+Constantes!$D$8*J473+Constantes!$D$9)</f>
        <v>17.066574464252053</v>
      </c>
      <c r="L473" s="143">
        <f>(Constantes!$D$12/0.8)*(0.00376*D473^2-0.0516*D473-6.967)</f>
        <v>-4.4312946249999996</v>
      </c>
      <c r="M473" s="12"/>
    </row>
    <row r="474" spans="2:13" ht="18.75" customHeight="1" x14ac:dyDescent="0.3">
      <c r="B474" s="11"/>
      <c r="C474" s="75">
        <v>469</v>
      </c>
      <c r="D474" s="65">
        <f>(Observaciones!D474+Observaciones!E474)/2</f>
        <v>13.4</v>
      </c>
      <c r="E474" s="143">
        <f t="shared" si="35"/>
        <v>1.5381837134420713</v>
      </c>
      <c r="F474" s="143">
        <f t="shared" si="36"/>
        <v>0.10029320149589299</v>
      </c>
      <c r="G474" s="143">
        <f t="shared" si="37"/>
        <v>2.4693625999999997</v>
      </c>
      <c r="H474" s="143">
        <f>0.001013*Constantes!$D$6/(0.622*G474)</f>
        <v>4.5125427231753057E-2</v>
      </c>
      <c r="I474" s="143">
        <f t="shared" si="38"/>
        <v>0.35191447341494769</v>
      </c>
      <c r="J474" s="143">
        <f t="shared" si="39"/>
        <v>0.15121733804228546</v>
      </c>
      <c r="K474" s="143">
        <f>(Constantes!$D$12/0.8)*(Constantes!$D$7*J474^2+Constantes!$D$8*J474+Constantes!$D$9)</f>
        <v>17.005983401562105</v>
      </c>
      <c r="L474" s="143">
        <f>(Constantes!$D$12/0.8)*(0.00376*D474^2-0.0516*D474-6.967)</f>
        <v>-4.3645589999999999</v>
      </c>
      <c r="M474" s="12"/>
    </row>
    <row r="475" spans="2:13" ht="18.75" customHeight="1" x14ac:dyDescent="0.3">
      <c r="B475" s="11"/>
      <c r="C475" s="75">
        <v>470</v>
      </c>
      <c r="D475" s="65">
        <f>(Observaciones!D475+Observaciones!E475)/2</f>
        <v>11.3</v>
      </c>
      <c r="E475" s="143">
        <f t="shared" si="35"/>
        <v>1.3397646526819857</v>
      </c>
      <c r="F475" s="143">
        <f t="shared" si="36"/>
        <v>8.8837887126731518E-2</v>
      </c>
      <c r="G475" s="143">
        <f t="shared" si="37"/>
        <v>2.4743206999999998</v>
      </c>
      <c r="H475" s="143">
        <f>0.001013*Constantes!$D$6/(0.622*G475)</f>
        <v>4.5035003876058806E-2</v>
      </c>
      <c r="I475" s="143">
        <f t="shared" si="38"/>
        <v>0.33792485453988758</v>
      </c>
      <c r="J475" s="143">
        <f t="shared" si="39"/>
        <v>0.15773633315363522</v>
      </c>
      <c r="K475" s="143">
        <f>(Constantes!$D$12/0.8)*(Constantes!$D$7*J475^2+Constantes!$D$8*J475+Constantes!$D$9)</f>
        <v>16.945085968103356</v>
      </c>
      <c r="L475" s="143">
        <f>(Constantes!$D$12/0.8)*(0.00376*D475^2-0.0516*D475-6.967)</f>
        <v>-4.4187285000000003</v>
      </c>
      <c r="M475" s="12"/>
    </row>
    <row r="476" spans="2:13" ht="18.75" customHeight="1" x14ac:dyDescent="0.3">
      <c r="B476" s="11"/>
      <c r="C476" s="75">
        <v>471</v>
      </c>
      <c r="D476" s="65">
        <f>(Observaciones!D476+Observaciones!E476)/2</f>
        <v>12.45</v>
      </c>
      <c r="E476" s="143">
        <f t="shared" si="35"/>
        <v>1.4454380326538754</v>
      </c>
      <c r="F476" s="143">
        <f t="shared" si="36"/>
        <v>9.4964314589914542E-2</v>
      </c>
      <c r="G476" s="143">
        <f t="shared" si="37"/>
        <v>2.47160555</v>
      </c>
      <c r="H476" s="143">
        <f>0.001013*Constantes!$D$6/(0.622*G476)</f>
        <v>4.5084476491450073E-2</v>
      </c>
      <c r="I476" s="143">
        <f t="shared" si="38"/>
        <v>0.34567857031477189</v>
      </c>
      <c r="J476" s="143">
        <f t="shared" si="39"/>
        <v>0.16420858758524307</v>
      </c>
      <c r="K476" s="143">
        <f>(Constantes!$D$12/0.8)*(Constantes!$D$7*J476^2+Constantes!$D$8*J476+Constantes!$D$9)</f>
        <v>16.883915322793356</v>
      </c>
      <c r="L476" s="143">
        <f>(Constantes!$D$12/0.8)*(0.00376*D476^2-0.0516*D476-6.967)</f>
        <v>-4.3916316249999996</v>
      </c>
      <c r="M476" s="12"/>
    </row>
    <row r="477" spans="2:13" ht="18.75" customHeight="1" x14ac:dyDescent="0.3">
      <c r="B477" s="11"/>
      <c r="C477" s="75">
        <v>472</v>
      </c>
      <c r="D477" s="65">
        <f>(Observaciones!D477+Observaciones!E477)/2</f>
        <v>12.049999999999999</v>
      </c>
      <c r="E477" s="143">
        <f t="shared" si="35"/>
        <v>1.4078805564877415</v>
      </c>
      <c r="F477" s="143">
        <f t="shared" si="36"/>
        <v>9.2793812868529585E-2</v>
      </c>
      <c r="G477" s="143">
        <f t="shared" si="37"/>
        <v>2.4725499499999999</v>
      </c>
      <c r="H477" s="143">
        <f>0.001013*Constantes!$D$6/(0.622*G477)</f>
        <v>4.506725630158151E-2</v>
      </c>
      <c r="I477" s="143">
        <f t="shared" si="38"/>
        <v>0.34300689410647989</v>
      </c>
      <c r="J477" s="143">
        <f t="shared" si="39"/>
        <v>0.17063218346843745</v>
      </c>
      <c r="K477" s="143">
        <f>(Constantes!$D$12/0.8)*(Constantes!$D$7*J477^2+Constantes!$D$8*J477+Constantes!$D$9)</f>
        <v>16.822505228106095</v>
      </c>
      <c r="L477" s="143">
        <f>(Constantes!$D$12/0.8)*(0.00376*D477^2-0.0516*D477-6.967)</f>
        <v>-4.4017616249999998</v>
      </c>
      <c r="M477" s="12"/>
    </row>
    <row r="478" spans="2:13" ht="18.75" customHeight="1" x14ac:dyDescent="0.3">
      <c r="B478" s="11"/>
      <c r="C478" s="75">
        <v>473</v>
      </c>
      <c r="D478" s="65">
        <f>(Observaciones!D478+Observaciones!E478)/2</f>
        <v>13</v>
      </c>
      <c r="E478" s="143">
        <f t="shared" si="35"/>
        <v>1.4985150190445926</v>
      </c>
      <c r="F478" s="143">
        <f t="shared" si="36"/>
        <v>9.8019245431965704E-2</v>
      </c>
      <c r="G478" s="143">
        <f t="shared" si="37"/>
        <v>2.470307</v>
      </c>
      <c r="H478" s="143">
        <f>0.001013*Constantes!$D$6/(0.622*G478)</f>
        <v>4.5108175751075688E-2</v>
      </c>
      <c r="I478" s="143">
        <f t="shared" si="38"/>
        <v>0.3493076722279615</v>
      </c>
      <c r="J478" s="143">
        <f t="shared" si="39"/>
        <v>0.17700521735312635</v>
      </c>
      <c r="K478" s="143">
        <f>(Constantes!$D$12/0.8)*(Constantes!$D$7*J478^2+Constantes!$D$8*J478+Constantes!$D$9)</f>
        <v>16.760890021535339</v>
      </c>
      <c r="L478" s="143">
        <f>(Constantes!$D$12/0.8)*(0.00376*D478^2-0.0516*D478-6.967)</f>
        <v>-4.3764749999999992</v>
      </c>
      <c r="M478" s="12"/>
    </row>
    <row r="479" spans="2:13" ht="18.75" customHeight="1" x14ac:dyDescent="0.3">
      <c r="B479" s="11"/>
      <c r="C479" s="75">
        <v>474</v>
      </c>
      <c r="D479" s="65">
        <f>(Observaciones!D479+Observaciones!E479)/2</f>
        <v>13.6</v>
      </c>
      <c r="E479" s="143">
        <f t="shared" si="35"/>
        <v>1.5583614462879349</v>
      </c>
      <c r="F479" s="143">
        <f t="shared" si="36"/>
        <v>0.10144691080047988</v>
      </c>
      <c r="G479" s="143">
        <f t="shared" si="37"/>
        <v>2.4688903999999998</v>
      </c>
      <c r="H479" s="143">
        <f>0.001013*Constantes!$D$6/(0.622*G479)</f>
        <v>4.5134057921369271E-2</v>
      </c>
      <c r="I479" s="143">
        <f t="shared" si="38"/>
        <v>0.3532075459589159</v>
      </c>
      <c r="J479" s="143">
        <f t="shared" si="39"/>
        <v>0.18332580077182775</v>
      </c>
      <c r="K479" s="143">
        <f>(Constantes!$D$12/0.8)*(Constantes!$D$7*J479^2+Constantes!$D$8*J479+Constantes!$D$9)</f>
        <v>16.699104586290161</v>
      </c>
      <c r="L479" s="143">
        <f>(Constantes!$D$12/0.8)*(0.00376*D479^2-0.0516*D479-6.967)</f>
        <v>-4.3583189999999998</v>
      </c>
      <c r="M479" s="12"/>
    </row>
    <row r="480" spans="2:13" ht="18.75" customHeight="1" x14ac:dyDescent="0.3">
      <c r="B480" s="11"/>
      <c r="C480" s="75">
        <v>475</v>
      </c>
      <c r="D480" s="65">
        <f>(Observaciones!D480+Observaciones!E480)/2</f>
        <v>14.5</v>
      </c>
      <c r="E480" s="143">
        <f t="shared" si="35"/>
        <v>1.6520640028566567</v>
      </c>
      <c r="F480" s="143">
        <f t="shared" si="36"/>
        <v>0.10677937410937641</v>
      </c>
      <c r="G480" s="143">
        <f t="shared" si="37"/>
        <v>2.4667654999999997</v>
      </c>
      <c r="H480" s="143">
        <f>0.001013*Constantes!$D$6/(0.622*G480)</f>
        <v>4.5172936914803029E-2</v>
      </c>
      <c r="I480" s="143">
        <f t="shared" si="38"/>
        <v>0.35894072909367275</v>
      </c>
      <c r="J480" s="143">
        <f t="shared" si="39"/>
        <v>0.18959206079926597</v>
      </c>
      <c r="K480" s="143">
        <f>(Constantes!$D$12/0.8)*(Constantes!$D$7*J480^2+Constantes!$D$8*J480+Constantes!$D$9)</f>
        <v>16.637184321254036</v>
      </c>
      <c r="L480" s="143">
        <f>(Constantes!$D$12/0.8)*(0.00376*D480^2-0.0516*D480-6.967)</f>
        <v>-4.3279125000000001</v>
      </c>
      <c r="M480" s="12"/>
    </row>
    <row r="481" spans="2:13" ht="18.75" customHeight="1" x14ac:dyDescent="0.3">
      <c r="B481" s="11"/>
      <c r="C481" s="75">
        <v>476</v>
      </c>
      <c r="D481" s="65">
        <f>(Observaciones!D481+Observaciones!E481)/2</f>
        <v>12.45</v>
      </c>
      <c r="E481" s="143">
        <f t="shared" si="35"/>
        <v>1.4454380326538754</v>
      </c>
      <c r="F481" s="143">
        <f t="shared" si="36"/>
        <v>9.4964314589914542E-2</v>
      </c>
      <c r="G481" s="143">
        <f t="shared" si="37"/>
        <v>2.47160555</v>
      </c>
      <c r="H481" s="143">
        <f>0.001013*Constantes!$D$6/(0.622*G481)</f>
        <v>4.5084476491450073E-2</v>
      </c>
      <c r="I481" s="143">
        <f t="shared" si="38"/>
        <v>0.34567857031477189</v>
      </c>
      <c r="J481" s="143">
        <f t="shared" si="39"/>
        <v>0.19580214060735721</v>
      </c>
      <c r="K481" s="143">
        <f>(Constantes!$D$12/0.8)*(Constantes!$D$7*J481^2+Constantes!$D$8*J481+Constantes!$D$9)</f>
        <v>16.575165110239706</v>
      </c>
      <c r="L481" s="143">
        <f>(Constantes!$D$12/0.8)*(0.00376*D481^2-0.0516*D481-6.967)</f>
        <v>-4.3916316249999996</v>
      </c>
      <c r="M481" s="12"/>
    </row>
    <row r="482" spans="2:13" ht="18.75" customHeight="1" x14ac:dyDescent="0.3">
      <c r="B482" s="11"/>
      <c r="C482" s="75">
        <v>477</v>
      </c>
      <c r="D482" s="65">
        <f>(Observaciones!D482+Observaciones!E482)/2</f>
        <v>11.8</v>
      </c>
      <c r="E482" s="143">
        <f t="shared" si="35"/>
        <v>1.384844857641909</v>
      </c>
      <c r="F482" s="143">
        <f t="shared" si="36"/>
        <v>9.1458825865714591E-2</v>
      </c>
      <c r="G482" s="143">
        <f t="shared" si="37"/>
        <v>2.4731402</v>
      </c>
      <c r="H482" s="143">
        <f>0.001013*Constantes!$D$6/(0.622*G482)</f>
        <v>4.5056500361407952E-2</v>
      </c>
      <c r="I482" s="143">
        <f t="shared" si="38"/>
        <v>0.3413233651453087</v>
      </c>
      <c r="J482" s="143">
        <f t="shared" si="39"/>
        <v>0.20195420001543057</v>
      </c>
      <c r="K482" s="143">
        <f>(Constantes!$D$12/0.8)*(Constantes!$D$7*J482^2+Constantes!$D$8*J482+Constantes!$D$9)</f>
        <v>16.513083290572975</v>
      </c>
      <c r="L482" s="143">
        <f>(Constantes!$D$12/0.8)*(0.00376*D482^2-0.0516*D482-6.967)</f>
        <v>-4.4077109999999999</v>
      </c>
      <c r="M482" s="12"/>
    </row>
    <row r="483" spans="2:13" ht="18.75" customHeight="1" x14ac:dyDescent="0.3">
      <c r="B483" s="11"/>
      <c r="C483" s="75">
        <v>478</v>
      </c>
      <c r="D483" s="65">
        <f>(Observaciones!D483+Observaciones!E483)/2</f>
        <v>10.85</v>
      </c>
      <c r="E483" s="143">
        <f t="shared" si="35"/>
        <v>1.3003002567289974</v>
      </c>
      <c r="F483" s="143">
        <f t="shared" si="36"/>
        <v>8.6534052607070783E-2</v>
      </c>
      <c r="G483" s="143">
        <f t="shared" si="37"/>
        <v>2.4753831499999999</v>
      </c>
      <c r="H483" s="143">
        <f>0.001013*Constantes!$D$6/(0.622*G483)</f>
        <v>4.5015674569455051E-2</v>
      </c>
      <c r="I483" s="143">
        <f t="shared" si="38"/>
        <v>0.33483065028999898</v>
      </c>
      <c r="J483" s="143">
        <f t="shared" si="39"/>
        <v>0.20804641603551075</v>
      </c>
      <c r="K483" s="143">
        <f>(Constantes!$D$12/0.8)*(Constantes!$D$7*J483^2+Constantes!$D$8*J483+Constantes!$D$9)</f>
        <v>16.450975621039397</v>
      </c>
      <c r="L483" s="143">
        <f>(Constantes!$D$12/0.8)*(0.00376*D483^2-0.0516*D483-6.967)</f>
        <v>-4.4276396250000003</v>
      </c>
      <c r="M483" s="12"/>
    </row>
    <row r="484" spans="2:13" ht="18.75" customHeight="1" x14ac:dyDescent="0.3">
      <c r="B484" s="11"/>
      <c r="C484" s="75">
        <v>479</v>
      </c>
      <c r="D484" s="65">
        <f>(Observaciones!D484+Observaciones!E484)/2</f>
        <v>11.9</v>
      </c>
      <c r="E484" s="143">
        <f t="shared" si="35"/>
        <v>1.3940190963940859</v>
      </c>
      <c r="F484" s="143">
        <f t="shared" si="36"/>
        <v>9.1990843524687727E-2</v>
      </c>
      <c r="G484" s="143">
        <f t="shared" si="37"/>
        <v>2.4729041</v>
      </c>
      <c r="H484" s="143">
        <f>0.001013*Constantes!$D$6/(0.622*G484)</f>
        <v>4.506080212132469E-2</v>
      </c>
      <c r="I484" s="143">
        <f t="shared" si="38"/>
        <v>0.34199803993111727</v>
      </c>
      <c r="J484" s="143">
        <f t="shared" si="39"/>
        <v>0.21407698341250986</v>
      </c>
      <c r="K484" s="143">
        <f>(Constantes!$D$12/0.8)*(Constantes!$D$7*J484^2+Constantes!$D$8*J484+Constantes!$D$9)</f>
        <v>16.388879249228509</v>
      </c>
      <c r="L484" s="143">
        <f>(Constantes!$D$12/0.8)*(0.00376*D484^2-0.0516*D484-6.967)</f>
        <v>-4.4053664999999995</v>
      </c>
      <c r="M484" s="12"/>
    </row>
    <row r="485" spans="2:13" ht="18.75" customHeight="1" x14ac:dyDescent="0.3">
      <c r="B485" s="11"/>
      <c r="C485" s="75">
        <v>480</v>
      </c>
      <c r="D485" s="65">
        <f>(Observaciones!D485+Observaciones!E485)/2</f>
        <v>11.600000000000001</v>
      </c>
      <c r="E485" s="143">
        <f t="shared" si="35"/>
        <v>1.3666553605146041</v>
      </c>
      <c r="F485" s="143">
        <f t="shared" si="36"/>
        <v>9.0402651818888555E-2</v>
      </c>
      <c r="G485" s="143">
        <f t="shared" si="37"/>
        <v>2.4736123999999999</v>
      </c>
      <c r="H485" s="143">
        <f>0.001013*Constantes!$D$6/(0.622*G485)</f>
        <v>4.5047899305126593E-2</v>
      </c>
      <c r="I485" s="143">
        <f t="shared" si="38"/>
        <v>0.33996897773719958</v>
      </c>
      <c r="J485" s="143">
        <f t="shared" si="39"/>
        <v>0.2200441151591645</v>
      </c>
      <c r="K485" s="143">
        <f>(Constantes!$D$12/0.8)*(Constantes!$D$7*J485^2+Constantes!$D$8*J485+Constantes!$D$9)</f>
        <v>16.326831678311123</v>
      </c>
      <c r="L485" s="143">
        <f>(Constantes!$D$12/0.8)*(0.00376*D485^2-0.0516*D485-6.967)</f>
        <v>-4.4122589999999997</v>
      </c>
      <c r="M485" s="12"/>
    </row>
    <row r="486" spans="2:13" ht="18.75" customHeight="1" x14ac:dyDescent="0.3">
      <c r="B486" s="11"/>
      <c r="C486" s="75">
        <v>481</v>
      </c>
      <c r="D486" s="65">
        <f>(Observaciones!D486+Observaciones!E486)/2</f>
        <v>11.9</v>
      </c>
      <c r="E486" s="143">
        <f t="shared" si="35"/>
        <v>1.3940190963940859</v>
      </c>
      <c r="F486" s="143">
        <f t="shared" si="36"/>
        <v>9.1990843524687727E-2</v>
      </c>
      <c r="G486" s="143">
        <f t="shared" si="37"/>
        <v>2.4729041</v>
      </c>
      <c r="H486" s="143">
        <f>0.001013*Constantes!$D$6/(0.622*G486)</f>
        <v>4.506080212132469E-2</v>
      </c>
      <c r="I486" s="143">
        <f t="shared" si="38"/>
        <v>0.34199803993111727</v>
      </c>
      <c r="J486" s="143">
        <f t="shared" si="39"/>
        <v>0.22594604308555619</v>
      </c>
      <c r="K486" s="143">
        <f>(Constantes!$D$12/0.8)*(Constantes!$D$7*J486^2+Constantes!$D$8*J486+Constantes!$D$9)</f>
        <v>16.264870733285896</v>
      </c>
      <c r="L486" s="143">
        <f>(Constantes!$D$12/0.8)*(0.00376*D486^2-0.0516*D486-6.967)</f>
        <v>-4.4053664999999995</v>
      </c>
      <c r="M486" s="12"/>
    </row>
    <row r="487" spans="2:13" ht="18.75" customHeight="1" x14ac:dyDescent="0.3">
      <c r="B487" s="11"/>
      <c r="C487" s="75">
        <v>482</v>
      </c>
      <c r="D487" s="65">
        <f>(Observaciones!D487+Observaciones!E487)/2</f>
        <v>14.1</v>
      </c>
      <c r="E487" s="143">
        <f t="shared" si="35"/>
        <v>1.6098253520131185</v>
      </c>
      <c r="F487" s="143">
        <f t="shared" si="36"/>
        <v>0.10438069155687195</v>
      </c>
      <c r="G487" s="143">
        <f t="shared" si="37"/>
        <v>2.4677099</v>
      </c>
      <c r="H487" s="143">
        <f>0.001013*Constantes!$D$6/(0.622*G487)</f>
        <v>4.5155649095994843E-2</v>
      </c>
      <c r="I487" s="143">
        <f t="shared" si="38"/>
        <v>0.35640998531823892</v>
      </c>
      <c r="J487" s="143">
        <f t="shared" si="39"/>
        <v>0.23178101832306697</v>
      </c>
      <c r="K487" s="143">
        <f>(Constantes!$D$12/0.8)*(Constantes!$D$7*J487^2+Constantes!$D$8*J487+Constantes!$D$9)</f>
        <v>16.203034526731908</v>
      </c>
      <c r="L487" s="143">
        <f>(Constantes!$D$12/0.8)*(0.00376*D487^2-0.0516*D487-6.967)</f>
        <v>-4.3418964999999998</v>
      </c>
      <c r="M487" s="12"/>
    </row>
    <row r="488" spans="2:13" ht="18.75" customHeight="1" x14ac:dyDescent="0.3">
      <c r="B488" s="11"/>
      <c r="C488" s="75">
        <v>483</v>
      </c>
      <c r="D488" s="65">
        <f>(Observaciones!D488+Observaciones!E488)/2</f>
        <v>12.200000000000001</v>
      </c>
      <c r="E488" s="143">
        <f t="shared" si="35"/>
        <v>1.4218629321922343</v>
      </c>
      <c r="F488" s="143">
        <f t="shared" si="36"/>
        <v>9.3602745308232108E-2</v>
      </c>
      <c r="G488" s="143">
        <f t="shared" si="37"/>
        <v>2.4721957999999997</v>
      </c>
      <c r="H488" s="143">
        <f>0.001013*Constantes!$D$6/(0.622*G488)</f>
        <v>4.5073712331002484E-2</v>
      </c>
      <c r="I488" s="143">
        <f t="shared" si="38"/>
        <v>0.34401194911201238</v>
      </c>
      <c r="J488" s="143">
        <f t="shared" si="39"/>
        <v>0.23754731184260425</v>
      </c>
      <c r="K488" s="143">
        <f>(Constantes!$D$12/0.8)*(Constantes!$D$7*J488^2+Constantes!$D$8*J488+Constantes!$D$9)</f>
        <v>16.141361424104812</v>
      </c>
      <c r="L488" s="143">
        <f>(Constantes!$D$12/0.8)*(0.00376*D488^2-0.0516*D488-6.967)</f>
        <v>-4.3980509999999997</v>
      </c>
      <c r="M488" s="12"/>
    </row>
    <row r="489" spans="2:13" ht="18.75" customHeight="1" x14ac:dyDescent="0.3">
      <c r="B489" s="11"/>
      <c r="C489" s="75">
        <v>484</v>
      </c>
      <c r="D489" s="65">
        <f>(Observaciones!D489+Observaciones!E489)/2</f>
        <v>13.85</v>
      </c>
      <c r="E489" s="143">
        <f t="shared" si="35"/>
        <v>1.5839100041391287</v>
      </c>
      <c r="F489" s="143">
        <f t="shared" si="36"/>
        <v>0.10290490852509908</v>
      </c>
      <c r="G489" s="143">
        <f t="shared" si="37"/>
        <v>2.4683001499999997</v>
      </c>
      <c r="H489" s="143">
        <f>0.001013*Constantes!$D$6/(0.622*G489)</f>
        <v>4.5144850927109709E-2</v>
      </c>
      <c r="I489" s="143">
        <f t="shared" si="38"/>
        <v>0.35481417383138586</v>
      </c>
      <c r="J489" s="143">
        <f t="shared" si="39"/>
        <v>0.24324321496695228</v>
      </c>
      <c r="K489" s="143">
        <f>(Constantes!$D$12/0.8)*(Constantes!$D$7*J489^2+Constantes!$D$8*J489+Constantes!$D$9)</f>
        <v>16.079890008614473</v>
      </c>
      <c r="L489" s="143">
        <f>(Constantes!$D$12/0.8)*(0.00376*D489^2-0.0516*D489-6.967)</f>
        <v>-4.3502546249999998</v>
      </c>
      <c r="M489" s="12"/>
    </row>
    <row r="490" spans="2:13" ht="18.75" customHeight="1" x14ac:dyDescent="0.3">
      <c r="B490" s="11"/>
      <c r="C490" s="75">
        <v>485</v>
      </c>
      <c r="D490" s="65">
        <f>(Observaciones!D490+Observaciones!E490)/2</f>
        <v>12.6</v>
      </c>
      <c r="E490" s="143">
        <f t="shared" si="35"/>
        <v>1.4597472514986058</v>
      </c>
      <c r="F490" s="143">
        <f t="shared" si="36"/>
        <v>9.5789323919104052E-2</v>
      </c>
      <c r="G490" s="143">
        <f t="shared" si="37"/>
        <v>2.4712513999999999</v>
      </c>
      <c r="H490" s="143">
        <f>0.001013*Constantes!$D$6/(0.622*G490)</f>
        <v>4.5090937455862456E-2</v>
      </c>
      <c r="I490" s="143">
        <f t="shared" si="38"/>
        <v>0.34667344489607588</v>
      </c>
      <c r="J490" s="143">
        <f t="shared" si="39"/>
        <v>0.24886703987708622</v>
      </c>
      <c r="K490" s="143">
        <f>(Constantes!$D$12/0.8)*(Constantes!$D$7*J490^2+Constantes!$D$8*J490+Constantes!$D$9)</f>
        <v>16.018659045722806</v>
      </c>
      <c r="L490" s="143">
        <f>(Constantes!$D$12/0.8)*(0.00376*D490^2-0.0516*D490-6.967)</f>
        <v>-4.3876390000000001</v>
      </c>
      <c r="M490" s="12"/>
    </row>
    <row r="491" spans="2:13" ht="18.75" customHeight="1" x14ac:dyDescent="0.3">
      <c r="B491" s="11"/>
      <c r="C491" s="75">
        <v>486</v>
      </c>
      <c r="D491" s="65">
        <f>(Observaciones!D491+Observaciones!E491)/2</f>
        <v>12.55</v>
      </c>
      <c r="E491" s="143">
        <f t="shared" si="35"/>
        <v>1.4549637534474031</v>
      </c>
      <c r="F491" s="143">
        <f t="shared" si="36"/>
        <v>9.551364537557766E-2</v>
      </c>
      <c r="G491" s="143">
        <f t="shared" si="37"/>
        <v>2.4713694500000001</v>
      </c>
      <c r="H491" s="143">
        <f>0.001013*Constantes!$D$6/(0.622*G491)</f>
        <v>4.5088783595310905E-2</v>
      </c>
      <c r="I491" s="143">
        <f t="shared" si="38"/>
        <v>0.34634224568893279</v>
      </c>
      <c r="J491" s="143">
        <f t="shared" si="39"/>
        <v>0.25441712011231482</v>
      </c>
      <c r="K491" s="143">
        <f>(Constantes!$D$12/0.8)*(Constantes!$D$7*J491^2+Constantes!$D$8*J491+Constantes!$D$9)</f>
        <v>15.957707447300658</v>
      </c>
      <c r="L491" s="143">
        <f>(Constantes!$D$12/0.8)*(0.00376*D491^2-0.0516*D491-6.967)</f>
        <v>-4.3889816249999996</v>
      </c>
      <c r="M491" s="12"/>
    </row>
    <row r="492" spans="2:13" ht="18.75" customHeight="1" x14ac:dyDescent="0.3">
      <c r="B492" s="11"/>
      <c r="C492" s="75">
        <v>487</v>
      </c>
      <c r="D492" s="65">
        <f>(Observaciones!D492+Observaciones!E492)/2</f>
        <v>13.15</v>
      </c>
      <c r="E492" s="143">
        <f t="shared" si="35"/>
        <v>1.5132842544432668</v>
      </c>
      <c r="F492" s="143">
        <f t="shared" si="36"/>
        <v>9.8866781254448824E-2</v>
      </c>
      <c r="G492" s="143">
        <f t="shared" si="37"/>
        <v>2.4699528499999999</v>
      </c>
      <c r="H492" s="143">
        <f>0.001013*Constantes!$D$6/(0.622*G492)</f>
        <v>4.5114643510345769E-2</v>
      </c>
      <c r="I492" s="143">
        <f t="shared" si="38"/>
        <v>0.35028844443641177</v>
      </c>
      <c r="J492" s="143">
        <f t="shared" si="39"/>
        <v>0.25989181106408216</v>
      </c>
      <c r="K492" s="143">
        <f>(Constantes!$D$12/0.8)*(Constantes!$D$7*J492^2+Constantes!$D$8*J492+Constantes!$D$9)</f>
        <v>15.897074235483471</v>
      </c>
      <c r="L492" s="143">
        <f>(Constantes!$D$12/0.8)*(0.00376*D492^2-0.0516*D492-6.967)</f>
        <v>-4.3720946249999999</v>
      </c>
      <c r="M492" s="12"/>
    </row>
    <row r="493" spans="2:13" ht="18.75" customHeight="1" x14ac:dyDescent="0.3">
      <c r="B493" s="11"/>
      <c r="C493" s="75">
        <v>488</v>
      </c>
      <c r="D493" s="65">
        <f>(Observaciones!D493+Observaciones!E493)/2</f>
        <v>13.25</v>
      </c>
      <c r="E493" s="143">
        <f t="shared" si="35"/>
        <v>1.5232012546387372</v>
      </c>
      <c r="F493" s="143">
        <f t="shared" si="36"/>
        <v>9.943526343834895E-2</v>
      </c>
      <c r="G493" s="143">
        <f t="shared" si="37"/>
        <v>2.4697167499999999</v>
      </c>
      <c r="H493" s="143">
        <f>0.001013*Constantes!$D$6/(0.622*G493)</f>
        <v>4.5118956380367316E-2</v>
      </c>
      <c r="I493" s="143">
        <f t="shared" si="38"/>
        <v>0.35094014605756357</v>
      </c>
      <c r="J493" s="143">
        <f t="shared" si="39"/>
        <v>0.26528949046330741</v>
      </c>
      <c r="K493" s="143">
        <f>(Constantes!$D$12/0.8)*(Constantes!$D$7*J493^2+Constantes!$D$8*J493+Constantes!$D$9)</f>
        <v>15.836798506265312</v>
      </c>
      <c r="L493" s="143">
        <f>(Constantes!$D$12/0.8)*(0.00376*D493^2-0.0516*D493-6.967)</f>
        <v>-4.3691156249999992</v>
      </c>
      <c r="M493" s="12"/>
    </row>
    <row r="494" spans="2:13" ht="18.75" customHeight="1" x14ac:dyDescent="0.3">
      <c r="B494" s="11"/>
      <c r="C494" s="75">
        <v>489</v>
      </c>
      <c r="D494" s="65">
        <f>(Observaciones!D494+Observaciones!E494)/2</f>
        <v>11.899999999999999</v>
      </c>
      <c r="E494" s="143">
        <f t="shared" si="35"/>
        <v>1.3940190963940857</v>
      </c>
      <c r="F494" s="143">
        <f t="shared" si="36"/>
        <v>9.1990843524687713E-2</v>
      </c>
      <c r="G494" s="143">
        <f t="shared" si="37"/>
        <v>2.4729041</v>
      </c>
      <c r="H494" s="143">
        <f>0.001013*Constantes!$D$6/(0.622*G494)</f>
        <v>4.506080212132469E-2</v>
      </c>
      <c r="I494" s="143">
        <f t="shared" si="38"/>
        <v>0.34199803993111721</v>
      </c>
      <c r="J494" s="143">
        <f t="shared" si="39"/>
        <v>0.27060855886109192</v>
      </c>
      <c r="K494" s="143">
        <f>(Constantes!$D$12/0.8)*(Constantes!$D$7*J494^2+Constantes!$D$8*J494+Constantes!$D$9)</f>
        <v>15.776919392871843</v>
      </c>
      <c r="L494" s="143">
        <f>(Constantes!$D$12/0.8)*(0.00376*D494^2-0.0516*D494-6.967)</f>
        <v>-4.4053664999999995</v>
      </c>
      <c r="M494" s="12"/>
    </row>
    <row r="495" spans="2:13" ht="18.75" customHeight="1" x14ac:dyDescent="0.3">
      <c r="B495" s="11"/>
      <c r="C495" s="75">
        <v>490</v>
      </c>
      <c r="D495" s="65">
        <f>(Observaciones!D495+Observaciones!E495)/2</f>
        <v>12.450000000000001</v>
      </c>
      <c r="E495" s="143">
        <f t="shared" si="35"/>
        <v>1.4454380326538756</v>
      </c>
      <c r="F495" s="143">
        <f t="shared" si="36"/>
        <v>9.4964314589914556E-2</v>
      </c>
      <c r="G495" s="143">
        <f t="shared" si="37"/>
        <v>2.47160555</v>
      </c>
      <c r="H495" s="143">
        <f>0.001013*Constantes!$D$6/(0.622*G495)</f>
        <v>4.5084476491450073E-2</v>
      </c>
      <c r="I495" s="143">
        <f t="shared" si="38"/>
        <v>0.34567857031477189</v>
      </c>
      <c r="J495" s="143">
        <f t="shared" si="39"/>
        <v>0.27584744010267465</v>
      </c>
      <c r="K495" s="143">
        <f>(Constantes!$D$12/0.8)*(Constantes!$D$7*J495^2+Constantes!$D$8*J495+Constantes!$D$9)</f>
        <v>15.717476028952412</v>
      </c>
      <c r="L495" s="143">
        <f>(Constantes!$D$12/0.8)*(0.00376*D495^2-0.0516*D495-6.967)</f>
        <v>-4.3916316249999996</v>
      </c>
      <c r="M495" s="12"/>
    </row>
    <row r="496" spans="2:13" ht="18.75" customHeight="1" x14ac:dyDescent="0.3">
      <c r="B496" s="11"/>
      <c r="C496" s="75">
        <v>491</v>
      </c>
      <c r="D496" s="65">
        <f>(Observaciones!D496+Observaciones!E496)/2</f>
        <v>11.15</v>
      </c>
      <c r="E496" s="143">
        <f t="shared" si="35"/>
        <v>1.3264944974668198</v>
      </c>
      <c r="F496" s="143">
        <f t="shared" si="36"/>
        <v>8.8064202128366353E-2</v>
      </c>
      <c r="G496" s="143">
        <f t="shared" si="37"/>
        <v>2.47467485</v>
      </c>
      <c r="H496" s="143">
        <f>0.001013*Constantes!$D$6/(0.622*G496)</f>
        <v>4.5028558929716578E-2</v>
      </c>
      <c r="I496" s="143">
        <f t="shared" si="38"/>
        <v>0.33689717588432466</v>
      </c>
      <c r="J496" s="143">
        <f t="shared" si="39"/>
        <v>0.28100458179447985</v>
      </c>
      <c r="K496" s="143">
        <f>(Constantes!$D$12/0.8)*(Constantes!$D$7*J496^2+Constantes!$D$8*J496+Constantes!$D$9)</f>
        <v>15.658507511632344</v>
      </c>
      <c r="L496" s="143">
        <f>(Constantes!$D$12/0.8)*(0.00376*D496^2-0.0516*D496-6.967)</f>
        <v>-4.421804625</v>
      </c>
      <c r="M496" s="12"/>
    </row>
    <row r="497" spans="2:13" ht="18.75" customHeight="1" x14ac:dyDescent="0.3">
      <c r="B497" s="11"/>
      <c r="C497" s="75">
        <v>492</v>
      </c>
      <c r="D497" s="65">
        <f>(Observaciones!D497+Observaciones!E497)/2</f>
        <v>12.4</v>
      </c>
      <c r="E497" s="143">
        <f t="shared" si="35"/>
        <v>1.440695742444418</v>
      </c>
      <c r="F497" s="143">
        <f t="shared" si="36"/>
        <v>9.4690659669251859E-2</v>
      </c>
      <c r="G497" s="143">
        <f t="shared" si="37"/>
        <v>2.4717235999999998</v>
      </c>
      <c r="H497" s="143">
        <f>0.001013*Constantes!$D$6/(0.622*G497)</f>
        <v>4.508232324808184E-2</v>
      </c>
      <c r="I497" s="143">
        <f t="shared" si="38"/>
        <v>0.34534609482941636</v>
      </c>
      <c r="J497" s="143">
        <f t="shared" si="39"/>
        <v>0.2860784557641235</v>
      </c>
      <c r="K497" s="143">
        <f>(Constantes!$D$12/0.8)*(Constantes!$D$7*J497^2+Constantes!$D$8*J497+Constantes!$D$9)</f>
        <v>15.600052864466267</v>
      </c>
      <c r="L497" s="143">
        <f>(Constantes!$D$12/0.8)*(0.00376*D497^2-0.0516*D497-6.967)</f>
        <v>-4.3929389999999993</v>
      </c>
      <c r="M497" s="12"/>
    </row>
    <row r="498" spans="2:13" ht="18.75" customHeight="1" x14ac:dyDescent="0.3">
      <c r="B498" s="11"/>
      <c r="C498" s="75">
        <v>493</v>
      </c>
      <c r="D498" s="65">
        <f>(Observaciones!D498+Observaciones!E498)/2</f>
        <v>11.15</v>
      </c>
      <c r="E498" s="143">
        <f t="shared" si="35"/>
        <v>1.3264944974668198</v>
      </c>
      <c r="F498" s="143">
        <f t="shared" si="36"/>
        <v>8.8064202128366353E-2</v>
      </c>
      <c r="G498" s="143">
        <f t="shared" si="37"/>
        <v>2.47467485</v>
      </c>
      <c r="H498" s="143">
        <f>0.001013*Constantes!$D$6/(0.622*G498)</f>
        <v>4.5028558929716578E-2</v>
      </c>
      <c r="I498" s="143">
        <f t="shared" si="38"/>
        <v>0.33689717588432466</v>
      </c>
      <c r="J498" s="143">
        <f t="shared" si="39"/>
        <v>0.29106755851324578</v>
      </c>
      <c r="K498" s="143">
        <f>(Constantes!$D$12/0.8)*(Constantes!$D$7*J498^2+Constantes!$D$8*J498+Constantes!$D$9)</f>
        <v>15.54215100033365</v>
      </c>
      <c r="L498" s="143">
        <f>(Constantes!$D$12/0.8)*(0.00376*D498^2-0.0516*D498-6.967)</f>
        <v>-4.421804625</v>
      </c>
      <c r="M498" s="12"/>
    </row>
    <row r="499" spans="2:13" ht="18.75" customHeight="1" x14ac:dyDescent="0.3">
      <c r="B499" s="11"/>
      <c r="C499" s="75">
        <v>494</v>
      </c>
      <c r="D499" s="65">
        <f>(Observaciones!D499+Observaciones!E499)/2</f>
        <v>11.75</v>
      </c>
      <c r="E499" s="143">
        <f t="shared" ref="E499:E562" si="40">EXP((16.78*D499-116.9)/(D499+237.3))</f>
        <v>1.3802776599471762</v>
      </c>
      <c r="F499" s="143">
        <f t="shared" ref="F499:F562" si="41">4098*E499/((D499+237.3)^2)</f>
        <v>9.1193801661548224E-2</v>
      </c>
      <c r="G499" s="143">
        <f t="shared" ref="G499:G562" si="42">2.501-0.002361*D499</f>
        <v>2.4732582499999998</v>
      </c>
      <c r="H499" s="143">
        <f>0.001013*Constantes!$D$6/(0.622*G499)</f>
        <v>4.5054349789437696E-2</v>
      </c>
      <c r="I499" s="143">
        <f t="shared" ref="I499:I562" si="43">IF(D499&gt;0,1.26*F499/(G499*(F499+H499)),0)</f>
        <v>0.34098539738615508</v>
      </c>
      <c r="J499" s="143">
        <f t="shared" ref="J499:J562" si="44">0.409*SIN(2*PI()*(C499-82)/365)</f>
        <v>0.29597041166302795</v>
      </c>
      <c r="K499" s="143">
        <f>(Constantes!$D$12/0.8)*(Constantes!$D$7*J499^2+Constantes!$D$8*J499+Constantes!$D$9)</f>
        <v>15.484840684317875</v>
      </c>
      <c r="L499" s="143">
        <f>(Constantes!$D$12/0.8)*(0.00376*D499^2-0.0516*D499-6.967)</f>
        <v>-4.4088656249999998</v>
      </c>
      <c r="M499" s="12"/>
    </row>
    <row r="500" spans="2:13" ht="18.75" customHeight="1" x14ac:dyDescent="0.3">
      <c r="B500" s="11"/>
      <c r="C500" s="75">
        <v>495</v>
      </c>
      <c r="D500" s="65">
        <f>(Observaciones!D500+Observaciones!E500)/2</f>
        <v>12.25</v>
      </c>
      <c r="E500" s="143">
        <f t="shared" si="40"/>
        <v>1.4265507491669478</v>
      </c>
      <c r="F500" s="143">
        <f t="shared" si="41"/>
        <v>9.387372076527814E-2</v>
      </c>
      <c r="G500" s="143">
        <f t="shared" si="42"/>
        <v>2.47207775</v>
      </c>
      <c r="H500" s="143">
        <f>0.001013*Constantes!$D$6/(0.622*G500)</f>
        <v>4.5075864751872197E-2</v>
      </c>
      <c r="I500" s="143">
        <f t="shared" si="43"/>
        <v>0.34434612138705856</v>
      </c>
      <c r="J500" s="143">
        <f t="shared" si="44"/>
        <v>0.30078556239227006</v>
      </c>
      <c r="K500" s="143">
        <f>(Constantes!$D$12/0.8)*(Constantes!$D$7*J500^2+Constantes!$D$8*J500+Constantes!$D$9)</f>
        <v>15.428160496610097</v>
      </c>
      <c r="L500" s="143">
        <f>(Constantes!$D$12/0.8)*(0.00376*D500^2-0.0516*D500-6.967)</f>
        <v>-4.3967906249999995</v>
      </c>
      <c r="M500" s="12"/>
    </row>
    <row r="501" spans="2:13" ht="18.75" customHeight="1" x14ac:dyDescent="0.3">
      <c r="B501" s="11"/>
      <c r="C501" s="75">
        <v>496</v>
      </c>
      <c r="D501" s="65">
        <f>(Observaciones!D501+Observaciones!E501)/2</f>
        <v>12.15</v>
      </c>
      <c r="E501" s="143">
        <f t="shared" si="40"/>
        <v>1.4171886499432413</v>
      </c>
      <c r="F501" s="143">
        <f t="shared" si="41"/>
        <v>9.3332436390604984E-2</v>
      </c>
      <c r="G501" s="143">
        <f t="shared" si="42"/>
        <v>2.4723138499999999</v>
      </c>
      <c r="H501" s="143">
        <f>0.001013*Constantes!$D$6/(0.622*G501)</f>
        <v>4.5071560115683744E-2</v>
      </c>
      <c r="I501" s="143">
        <f t="shared" si="43"/>
        <v>0.34367735355446433</v>
      </c>
      <c r="J501" s="143">
        <f t="shared" si="44"/>
        <v>0.3055115838678909</v>
      </c>
      <c r="K501" s="143">
        <f>(Constantes!$D$12/0.8)*(Constantes!$D$7*J501^2+Constantes!$D$8*J501+Constantes!$D$9)</f>
        <v>15.372148795479319</v>
      </c>
      <c r="L501" s="143">
        <f>(Constantes!$D$12/0.8)*(0.00376*D501^2-0.0516*D501-6.967)</f>
        <v>-4.3992996250000003</v>
      </c>
      <c r="M501" s="12"/>
    </row>
    <row r="502" spans="2:13" ht="18.75" customHeight="1" x14ac:dyDescent="0.3">
      <c r="B502" s="11"/>
      <c r="C502" s="75">
        <v>497</v>
      </c>
      <c r="D502" s="65">
        <f>(Observaciones!D502+Observaciones!E502)/2</f>
        <v>11.15</v>
      </c>
      <c r="E502" s="143">
        <f t="shared" si="40"/>
        <v>1.3264944974668198</v>
      </c>
      <c r="F502" s="143">
        <f t="shared" si="41"/>
        <v>8.8064202128366353E-2</v>
      </c>
      <c r="G502" s="143">
        <f t="shared" si="42"/>
        <v>2.47467485</v>
      </c>
      <c r="H502" s="143">
        <f>0.001013*Constantes!$D$6/(0.622*G502)</f>
        <v>4.5028558929716578E-2</v>
      </c>
      <c r="I502" s="143">
        <f t="shared" si="43"/>
        <v>0.33689717588432466</v>
      </c>
      <c r="J502" s="143">
        <f t="shared" si="44"/>
        <v>0.31014707566773192</v>
      </c>
      <c r="K502" s="143">
        <f>(Constantes!$D$12/0.8)*(Constantes!$D$7*J502^2+Constantes!$D$8*J502+Constantes!$D$9)</f>
        <v>15.316843680349887</v>
      </c>
      <c r="L502" s="143">
        <f>(Constantes!$D$12/0.8)*(0.00376*D502^2-0.0516*D502-6.967)</f>
        <v>-4.421804625</v>
      </c>
      <c r="M502" s="12"/>
    </row>
    <row r="503" spans="2:13" ht="18.75" customHeight="1" x14ac:dyDescent="0.3">
      <c r="B503" s="11"/>
      <c r="C503" s="75">
        <v>498</v>
      </c>
      <c r="D503" s="65">
        <f>(Observaciones!D503+Observaciones!E503)/2</f>
        <v>10.5</v>
      </c>
      <c r="E503" s="143">
        <f t="shared" si="40"/>
        <v>1.270315807299828</v>
      </c>
      <c r="F503" s="143">
        <f t="shared" si="41"/>
        <v>8.4777587211605721E-2</v>
      </c>
      <c r="G503" s="143">
        <f t="shared" si="42"/>
        <v>2.4762095</v>
      </c>
      <c r="H503" s="143">
        <f>0.001013*Constantes!$D$6/(0.622*G503)</f>
        <v>4.5000652131862245E-2</v>
      </c>
      <c r="I503" s="143">
        <f t="shared" si="43"/>
        <v>0.33240100947604179</v>
      </c>
      <c r="J503" s="143">
        <f t="shared" si="44"/>
        <v>0.31469066419553055</v>
      </c>
      <c r="K503" s="143">
        <f>(Constantes!$D$12/0.8)*(Constantes!$D$7*J503^2+Constantes!$D$8*J503+Constantes!$D$9)</f>
        <v>15.262282955027764</v>
      </c>
      <c r="L503" s="143">
        <f>(Constantes!$D$12/0.8)*(0.00376*D503^2-0.0516*D503-6.967)</f>
        <v>-4.4339124999999999</v>
      </c>
      <c r="M503" s="12"/>
    </row>
    <row r="504" spans="2:13" ht="18.75" customHeight="1" x14ac:dyDescent="0.3">
      <c r="B504" s="11"/>
      <c r="C504" s="75">
        <v>499</v>
      </c>
      <c r="D504" s="65">
        <f>(Observaciones!D504+Observaciones!E504)/2</f>
        <v>10.5</v>
      </c>
      <c r="E504" s="143">
        <f t="shared" si="40"/>
        <v>1.270315807299828</v>
      </c>
      <c r="F504" s="143">
        <f t="shared" si="41"/>
        <v>8.4777587211605721E-2</v>
      </c>
      <c r="G504" s="143">
        <f t="shared" si="42"/>
        <v>2.4762095</v>
      </c>
      <c r="H504" s="143">
        <f>0.001013*Constantes!$D$6/(0.622*G504)</f>
        <v>4.5000652131862245E-2</v>
      </c>
      <c r="I504" s="143">
        <f t="shared" si="43"/>
        <v>0.33240100947604179</v>
      </c>
      <c r="J504" s="143">
        <f t="shared" si="44"/>
        <v>0.31914100308794702</v>
      </c>
      <c r="K504" s="143">
        <f>(Constantes!$D$12/0.8)*(Constantes!$D$7*J504^2+Constantes!$D$8*J504+Constantes!$D$9)</f>
        <v>15.208504091116563</v>
      </c>
      <c r="L504" s="143">
        <f>(Constantes!$D$12/0.8)*(0.00376*D504^2-0.0516*D504-6.967)</f>
        <v>-4.4339124999999999</v>
      </c>
      <c r="M504" s="12"/>
    </row>
    <row r="505" spans="2:13" ht="18.75" customHeight="1" x14ac:dyDescent="0.3">
      <c r="B505" s="11"/>
      <c r="C505" s="75">
        <v>500</v>
      </c>
      <c r="D505" s="65">
        <f>(Observaciones!D505+Observaciones!E505)/2</f>
        <v>11.25</v>
      </c>
      <c r="E505" s="143">
        <f t="shared" si="40"/>
        <v>1.3353283650298429</v>
      </c>
      <c r="F505" s="143">
        <f t="shared" si="41"/>
        <v>8.8579350899344877E-2</v>
      </c>
      <c r="G505" s="143">
        <f t="shared" si="42"/>
        <v>2.47443875</v>
      </c>
      <c r="H505" s="143">
        <f>0.001013*Constantes!$D$6/(0.622*G505)</f>
        <v>4.5032855355628641E-2</v>
      </c>
      <c r="I505" s="143">
        <f t="shared" si="43"/>
        <v>0.33758270995629469</v>
      </c>
      <c r="J505" s="143">
        <f t="shared" si="44"/>
        <v>0.32349677361352203</v>
      </c>
      <c r="K505" s="143">
        <f>(Constantes!$D$12/0.8)*(Constantes!$D$7*J505^2+Constantes!$D$8*J505+Constantes!$D$9)</f>
        <v>15.155544191664331</v>
      </c>
      <c r="L505" s="143">
        <f>(Constantes!$D$12/0.8)*(0.00376*D505^2-0.0516*D505-6.967)</f>
        <v>-4.4197656250000001</v>
      </c>
      <c r="M505" s="12"/>
    </row>
    <row r="506" spans="2:13" ht="18.75" customHeight="1" x14ac:dyDescent="0.3">
      <c r="B506" s="11"/>
      <c r="C506" s="75">
        <v>501</v>
      </c>
      <c r="D506" s="65">
        <f>(Observaciones!D506+Observaciones!E506)/2</f>
        <v>10.25</v>
      </c>
      <c r="E506" s="143">
        <f t="shared" si="40"/>
        <v>1.2492721463078402</v>
      </c>
      <c r="F506" s="143">
        <f t="shared" si="41"/>
        <v>8.3541669468764471E-2</v>
      </c>
      <c r="G506" s="143">
        <f t="shared" si="42"/>
        <v>2.4767997500000001</v>
      </c>
      <c r="H506" s="143">
        <f>0.001013*Constantes!$D$6/(0.622*G506)</f>
        <v>4.4989927956473885E-2</v>
      </c>
      <c r="I506" s="143">
        <f t="shared" si="43"/>
        <v>0.33065332530236252</v>
      </c>
      <c r="J506" s="143">
        <f t="shared" si="44"/>
        <v>0.32775668506344252</v>
      </c>
      <c r="K506" s="143">
        <f>(Constantes!$D$12/0.8)*(Constantes!$D$7*J506^2+Constantes!$D$8*J506+Constantes!$D$9)</f>
        <v>15.1034399550818</v>
      </c>
      <c r="L506" s="143">
        <f>(Constantes!$D$12/0.8)*(0.00376*D506^2-0.0516*D506-6.967)</f>
        <v>-4.4380406250000002</v>
      </c>
      <c r="M506" s="12"/>
    </row>
    <row r="507" spans="2:13" ht="18.75" customHeight="1" x14ac:dyDescent="0.3">
      <c r="B507" s="11"/>
      <c r="C507" s="75">
        <v>502</v>
      </c>
      <c r="D507" s="65">
        <f>(Observaciones!D507+Observaciones!E507)/2</f>
        <v>10.9</v>
      </c>
      <c r="E507" s="143">
        <f t="shared" si="40"/>
        <v>1.3046341322396258</v>
      </c>
      <c r="F507" s="143">
        <f t="shared" si="41"/>
        <v>8.6787491598136493E-2</v>
      </c>
      <c r="G507" s="143">
        <f t="shared" si="42"/>
        <v>2.4752651000000001</v>
      </c>
      <c r="H507" s="143">
        <f>0.001013*Constantes!$D$6/(0.622*G507)</f>
        <v>4.5017821450766028E-2</v>
      </c>
      <c r="I507" s="143">
        <f t="shared" si="43"/>
        <v>0.33517610193237696</v>
      </c>
      <c r="J507" s="143">
        <f t="shared" si="44"/>
        <v>0.33191947513401077</v>
      </c>
      <c r="K507" s="143">
        <f>(Constantes!$D$12/0.8)*(Constantes!$D$7*J507^2+Constantes!$D$8*J507+Constantes!$D$9)</f>
        <v>15.052227639372411</v>
      </c>
      <c r="L507" s="143">
        <f>(Constantes!$D$12/0.8)*(0.00376*D507^2-0.0516*D507-6.967)</f>
        <v>-4.4266964999999994</v>
      </c>
      <c r="M507" s="12"/>
    </row>
    <row r="508" spans="2:13" ht="18.75" customHeight="1" x14ac:dyDescent="0.3">
      <c r="B508" s="11"/>
      <c r="C508" s="75">
        <v>503</v>
      </c>
      <c r="D508" s="65">
        <f>(Observaciones!D508+Observaciones!E508)/2</f>
        <v>11.25</v>
      </c>
      <c r="E508" s="143">
        <f t="shared" si="40"/>
        <v>1.3353283650298429</v>
      </c>
      <c r="F508" s="143">
        <f t="shared" si="41"/>
        <v>8.8579350899344877E-2</v>
      </c>
      <c r="G508" s="143">
        <f t="shared" si="42"/>
        <v>2.47443875</v>
      </c>
      <c r="H508" s="143">
        <f>0.001013*Constantes!$D$6/(0.622*G508)</f>
        <v>4.5032855355628641E-2</v>
      </c>
      <c r="I508" s="143">
        <f t="shared" si="43"/>
        <v>0.33758270995629469</v>
      </c>
      <c r="J508" s="143">
        <f t="shared" si="44"/>
        <v>0.33598391030068719</v>
      </c>
      <c r="K508" s="143">
        <f>(Constantes!$D$12/0.8)*(Constantes!$D$7*J508^2+Constantes!$D$8*J508+Constantes!$D$9)</f>
        <v>15.001943026714418</v>
      </c>
      <c r="L508" s="143">
        <f>(Constantes!$D$12/0.8)*(0.00376*D508^2-0.0516*D508-6.967)</f>
        <v>-4.4197656250000001</v>
      </c>
      <c r="M508" s="12"/>
    </row>
    <row r="509" spans="2:13" ht="18.75" customHeight="1" x14ac:dyDescent="0.3">
      <c r="B509" s="11"/>
      <c r="C509" s="75">
        <v>504</v>
      </c>
      <c r="D509" s="65">
        <f>(Observaciones!D509+Observaciones!E509)/2</f>
        <v>10.25</v>
      </c>
      <c r="E509" s="143">
        <f t="shared" si="40"/>
        <v>1.2492721463078402</v>
      </c>
      <c r="F509" s="143">
        <f t="shared" si="41"/>
        <v>8.3541669468764471E-2</v>
      </c>
      <c r="G509" s="143">
        <f t="shared" si="42"/>
        <v>2.4767997500000001</v>
      </c>
      <c r="H509" s="143">
        <f>0.001013*Constantes!$D$6/(0.622*G509)</f>
        <v>4.4989927956473885E-2</v>
      </c>
      <c r="I509" s="143">
        <f t="shared" si="43"/>
        <v>0.33065332530236252</v>
      </c>
      <c r="J509" s="143">
        <f t="shared" si="44"/>
        <v>0.33994878618361546</v>
      </c>
      <c r="K509" s="143">
        <f>(Constantes!$D$12/0.8)*(Constantes!$D$7*J509^2+Constantes!$D$8*J509+Constantes!$D$9)</f>
        <v>14.95262138843457</v>
      </c>
      <c r="L509" s="143">
        <f>(Constantes!$D$12/0.8)*(0.00376*D509^2-0.0516*D509-6.967)</f>
        <v>-4.4380406250000002</v>
      </c>
      <c r="M509" s="12"/>
    </row>
    <row r="510" spans="2:13" ht="18.75" customHeight="1" x14ac:dyDescent="0.3">
      <c r="B510" s="11"/>
      <c r="C510" s="75">
        <v>505</v>
      </c>
      <c r="D510" s="65">
        <f>(Observaciones!D510+Observaciones!E510)/2</f>
        <v>11.65</v>
      </c>
      <c r="E510" s="143">
        <f t="shared" si="40"/>
        <v>1.3711829440577765</v>
      </c>
      <c r="F510" s="143">
        <f t="shared" si="41"/>
        <v>9.0665715946703279E-2</v>
      </c>
      <c r="G510" s="143">
        <f t="shared" si="42"/>
        <v>2.4734943499999997</v>
      </c>
      <c r="H510" s="143">
        <f>0.001013*Constantes!$D$6/(0.622*G510)</f>
        <v>4.5050049261326407E-2</v>
      </c>
      <c r="I510" s="143">
        <f t="shared" si="43"/>
        <v>0.34030820325039612</v>
      </c>
      <c r="J510" s="143">
        <f t="shared" si="44"/>
        <v>0.3438129279045013</v>
      </c>
      <c r="K510" s="143">
        <f>(Constantes!$D$12/0.8)*(Constantes!$D$7*J510^2+Constantes!$D$8*J510+Constantes!$D$9)</f>
        <v>14.904297450412948</v>
      </c>
      <c r="L510" s="143">
        <f>(Constantes!$D$12/0.8)*(0.00376*D510^2-0.0516*D510-6.967)</f>
        <v>-4.4111396249999997</v>
      </c>
      <c r="M510" s="12"/>
    </row>
    <row r="511" spans="2:13" ht="18.75" customHeight="1" x14ac:dyDescent="0.3">
      <c r="B511" s="11"/>
      <c r="C511" s="75">
        <v>506</v>
      </c>
      <c r="D511" s="65">
        <f>(Observaciones!D511+Observaciones!E511)/2</f>
        <v>12</v>
      </c>
      <c r="E511" s="143">
        <f t="shared" si="40"/>
        <v>1.4032466788795555</v>
      </c>
      <c r="F511" s="143">
        <f t="shared" si="41"/>
        <v>9.2525495616340561E-2</v>
      </c>
      <c r="G511" s="143">
        <f t="shared" si="42"/>
        <v>2.4726680000000001</v>
      </c>
      <c r="H511" s="143">
        <f>0.001013*Constantes!$D$6/(0.622*G511)</f>
        <v>4.5065104702739119E-2</v>
      </c>
      <c r="I511" s="143">
        <f t="shared" si="43"/>
        <v>0.34267103098752799</v>
      </c>
      <c r="J511" s="143">
        <f t="shared" si="44"/>
        <v>0.34757519043475893</v>
      </c>
      <c r="K511" s="143">
        <f>(Constantes!$D$12/0.8)*(Constantes!$D$7*J511^2+Constantes!$D$8*J511+Constantes!$D$9)</f>
        <v>14.857005358957554</v>
      </c>
      <c r="L511" s="143">
        <f>(Constantes!$D$12/0.8)*(0.00376*D511^2-0.0516*D511-6.967)</f>
        <v>-4.4029749999999996</v>
      </c>
      <c r="M511" s="12"/>
    </row>
    <row r="512" spans="2:13" ht="18.75" customHeight="1" x14ac:dyDescent="0.3">
      <c r="B512" s="11"/>
      <c r="C512" s="75">
        <v>507</v>
      </c>
      <c r="D512" s="65">
        <f>(Observaciones!D512+Observaciones!E512)/2</f>
        <v>11.1</v>
      </c>
      <c r="E512" s="143">
        <f t="shared" si="40"/>
        <v>1.3220968535067421</v>
      </c>
      <c r="F512" s="143">
        <f t="shared" si="41"/>
        <v>8.7807587005638468E-2</v>
      </c>
      <c r="G512" s="143">
        <f t="shared" si="42"/>
        <v>2.4747928999999997</v>
      </c>
      <c r="H512" s="143">
        <f>0.001013*Constantes!$D$6/(0.622*G512)</f>
        <v>4.5026411024176018E-2</v>
      </c>
      <c r="I512" s="143">
        <f t="shared" si="43"/>
        <v>0.33655378737709518</v>
      </c>
      <c r="J512" s="143">
        <f t="shared" si="44"/>
        <v>0.35123445893480332</v>
      </c>
      <c r="K512" s="143">
        <f>(Constantes!$D$12/0.8)*(Constantes!$D$7*J512^2+Constantes!$D$8*J512+Constantes!$D$9)</f>
        <v>14.810778647187316</v>
      </c>
      <c r="L512" s="143">
        <f>(Constantes!$D$12/0.8)*(0.00376*D512^2-0.0516*D512-6.967)</f>
        <v>-4.4228065000000001</v>
      </c>
      <c r="M512" s="12"/>
    </row>
    <row r="513" spans="2:13" ht="18.75" customHeight="1" x14ac:dyDescent="0.3">
      <c r="B513" s="11"/>
      <c r="C513" s="75">
        <v>508</v>
      </c>
      <c r="D513" s="65">
        <f>(Observaciones!D513+Observaciones!E513)/2</f>
        <v>10.25</v>
      </c>
      <c r="E513" s="143">
        <f t="shared" si="40"/>
        <v>1.2492721463078402</v>
      </c>
      <c r="F513" s="143">
        <f t="shared" si="41"/>
        <v>8.3541669468764471E-2</v>
      </c>
      <c r="G513" s="143">
        <f t="shared" si="42"/>
        <v>2.4767997500000001</v>
      </c>
      <c r="H513" s="143">
        <f>0.001013*Constantes!$D$6/(0.622*G513)</f>
        <v>4.4989927956473885E-2</v>
      </c>
      <c r="I513" s="143">
        <f t="shared" si="43"/>
        <v>0.33065332530236252</v>
      </c>
      <c r="J513" s="143">
        <f t="shared" si="44"/>
        <v>0.35478964908440508</v>
      </c>
      <c r="K513" s="143">
        <f>(Constantes!$D$12/0.8)*(Constantes!$D$7*J513^2+Constantes!$D$8*J513+Constantes!$D$9)</f>
        <v>14.765650201961007</v>
      </c>
      <c r="L513" s="143">
        <f>(Constantes!$D$12/0.8)*(0.00376*D513^2-0.0516*D513-6.967)</f>
        <v>-4.4380406250000002</v>
      </c>
      <c r="M513" s="12"/>
    </row>
    <row r="514" spans="2:13" ht="18.75" customHeight="1" x14ac:dyDescent="0.3">
      <c r="B514" s="11"/>
      <c r="C514" s="75">
        <v>509</v>
      </c>
      <c r="D514" s="65">
        <f>(Observaciones!D514+Observaciones!E514)/2</f>
        <v>10</v>
      </c>
      <c r="E514" s="143">
        <f t="shared" si="40"/>
        <v>1.2285355953233976</v>
      </c>
      <c r="F514" s="143">
        <f t="shared" si="41"/>
        <v>8.2321156964857062E-2</v>
      </c>
      <c r="G514" s="143">
        <f t="shared" si="42"/>
        <v>2.4773899999999998</v>
      </c>
      <c r="H514" s="143">
        <f>0.001013*Constantes!$D$6/(0.622*G514)</f>
        <v>4.4979208891257547E-2</v>
      </c>
      <c r="I514" s="143">
        <f t="shared" si="43"/>
        <v>0.32889553570326324</v>
      </c>
      <c r="J514" s="143">
        <f t="shared" si="44"/>
        <v>0.35823970740399541</v>
      </c>
      <c r="K514" s="143">
        <f>(Constantes!$D$12/0.8)*(Constantes!$D$7*J514^2+Constantes!$D$8*J514+Constantes!$D$9)</f>
        <v>14.721652231389545</v>
      </c>
      <c r="L514" s="143">
        <f>(Constantes!$D$12/0.8)*(0.00376*D514^2-0.0516*D514-6.967)</f>
        <v>-4.4418749999999996</v>
      </c>
      <c r="M514" s="12"/>
    </row>
    <row r="515" spans="2:13" ht="18.75" customHeight="1" x14ac:dyDescent="0.3">
      <c r="B515" s="11"/>
      <c r="C515" s="75">
        <v>510</v>
      </c>
      <c r="D515" s="65">
        <f>(Observaciones!D515+Observaciones!E515)/2</f>
        <v>9.5</v>
      </c>
      <c r="E515" s="143">
        <f t="shared" si="40"/>
        <v>1.187968532240967</v>
      </c>
      <c r="F515" s="143">
        <f t="shared" si="41"/>
        <v>7.9925724231647788E-2</v>
      </c>
      <c r="G515" s="143">
        <f t="shared" si="42"/>
        <v>2.4785705</v>
      </c>
      <c r="H515" s="143">
        <f>0.001013*Constantes!$D$6/(0.622*G515)</f>
        <v>4.4957786076737595E-2</v>
      </c>
      <c r="I515" s="143">
        <f t="shared" si="43"/>
        <v>0.32534995521168669</v>
      </c>
      <c r="J515" s="143">
        <f t="shared" si="44"/>
        <v>0.36158361156683566</v>
      </c>
      <c r="K515" s="143">
        <f>(Constantes!$D$12/0.8)*(Constantes!$D$7*J515^2+Constantes!$D$8*J515+Constantes!$D$9)</f>
        <v>14.678816232968144</v>
      </c>
      <c r="L515" s="143">
        <f>(Constantes!$D$12/0.8)*(0.00376*D515^2-0.0516*D515-6.967)</f>
        <v>-4.4486624999999993</v>
      </c>
      <c r="M515" s="12"/>
    </row>
    <row r="516" spans="2:13" ht="18.75" customHeight="1" x14ac:dyDescent="0.3">
      <c r="B516" s="11"/>
      <c r="C516" s="75">
        <v>511</v>
      </c>
      <c r="D516" s="65">
        <f>(Observaciones!D516+Observaciones!E516)/2</f>
        <v>10.5</v>
      </c>
      <c r="E516" s="143">
        <f t="shared" si="40"/>
        <v>1.270315807299828</v>
      </c>
      <c r="F516" s="143">
        <f t="shared" si="41"/>
        <v>8.4777587211605721E-2</v>
      </c>
      <c r="G516" s="143">
        <f t="shared" si="42"/>
        <v>2.4762095</v>
      </c>
      <c r="H516" s="143">
        <f>0.001013*Constantes!$D$6/(0.622*G516)</f>
        <v>4.5000652131862245E-2</v>
      </c>
      <c r="I516" s="143">
        <f t="shared" si="43"/>
        <v>0.33240100947604179</v>
      </c>
      <c r="J516" s="143">
        <f t="shared" si="44"/>
        <v>0.36482037070195533</v>
      </c>
      <c r="K516" s="143">
        <f>(Constantes!$D$12/0.8)*(Constantes!$D$7*J516^2+Constantes!$D$8*J516+Constantes!$D$9)</f>
        <v>14.637172962364211</v>
      </c>
      <c r="L516" s="143">
        <f>(Constantes!$D$12/0.8)*(0.00376*D516^2-0.0516*D516-6.967)</f>
        <v>-4.4339124999999999</v>
      </c>
      <c r="M516" s="12"/>
    </row>
    <row r="517" spans="2:13" ht="18.75" customHeight="1" x14ac:dyDescent="0.3">
      <c r="B517" s="11"/>
      <c r="C517" s="75">
        <v>512</v>
      </c>
      <c r="D517" s="65">
        <f>(Observaciones!D517+Observaciones!E517)/2</f>
        <v>10.85</v>
      </c>
      <c r="E517" s="143">
        <f t="shared" si="40"/>
        <v>1.3003002567289974</v>
      </c>
      <c r="F517" s="143">
        <f t="shared" si="41"/>
        <v>8.6534052607070783E-2</v>
      </c>
      <c r="G517" s="143">
        <f t="shared" si="42"/>
        <v>2.4753831499999999</v>
      </c>
      <c r="H517" s="143">
        <f>0.001013*Constantes!$D$6/(0.622*G517)</f>
        <v>4.5015674569455051E-2</v>
      </c>
      <c r="I517" s="143">
        <f t="shared" si="43"/>
        <v>0.33483065028999898</v>
      </c>
      <c r="J517" s="143">
        <f t="shared" si="44"/>
        <v>0.36794902568776744</v>
      </c>
      <c r="K517" s="143">
        <f>(Constantes!$D$12/0.8)*(Constantes!$D$7*J517^2+Constantes!$D$8*J517+Constantes!$D$9)</f>
        <v>14.596752402896209</v>
      </c>
      <c r="L517" s="143">
        <f>(Constantes!$D$12/0.8)*(0.00376*D517^2-0.0516*D517-6.967)</f>
        <v>-4.4276396250000003</v>
      </c>
      <c r="M517" s="12"/>
    </row>
    <row r="518" spans="2:13" ht="18.75" customHeight="1" x14ac:dyDescent="0.3">
      <c r="B518" s="11"/>
      <c r="C518" s="75">
        <v>513</v>
      </c>
      <c r="D518" s="65">
        <f>(Observaciones!D518+Observaciones!E518)/2</f>
        <v>10.1</v>
      </c>
      <c r="E518" s="143">
        <f t="shared" si="40"/>
        <v>1.2367936086713311</v>
      </c>
      <c r="F518" s="143">
        <f t="shared" si="41"/>
        <v>8.280752335747088E-2</v>
      </c>
      <c r="G518" s="143">
        <f t="shared" si="42"/>
        <v>2.4771538999999998</v>
      </c>
      <c r="H518" s="143">
        <f>0.001013*Constantes!$D$6/(0.622*G518)</f>
        <v>4.4983495904357233E-2</v>
      </c>
      <c r="I518" s="143">
        <f t="shared" si="43"/>
        <v>0.32959985930480346</v>
      </c>
      <c r="J518" s="143">
        <f t="shared" si="44"/>
        <v>0.37096864943627805</v>
      </c>
      <c r="K518" s="143">
        <f>(Constantes!$D$12/0.8)*(Constantes!$D$7*J518^2+Constantes!$D$8*J518+Constantes!$D$9)</f>
        <v>14.557583735737879</v>
      </c>
      <c r="L518" s="143">
        <f>(Constantes!$D$12/0.8)*(0.00376*D518^2-0.0516*D518-6.967)</f>
        <v>-4.4403764999999993</v>
      </c>
      <c r="M518" s="12"/>
    </row>
    <row r="519" spans="2:13" ht="18.75" customHeight="1" x14ac:dyDescent="0.3">
      <c r="B519" s="11"/>
      <c r="C519" s="75">
        <v>514</v>
      </c>
      <c r="D519" s="65">
        <f>(Observaciones!D519+Observaciones!E519)/2</f>
        <v>10.050000000000001</v>
      </c>
      <c r="E519" s="143">
        <f t="shared" si="40"/>
        <v>1.2326585212421168</v>
      </c>
      <c r="F519" s="143">
        <f t="shared" si="41"/>
        <v>8.2564034558520752E-2</v>
      </c>
      <c r="G519" s="143">
        <f t="shared" si="42"/>
        <v>2.47727195</v>
      </c>
      <c r="H519" s="143">
        <f>0.001013*Constantes!$D$6/(0.622*G519)</f>
        <v>4.4981352295662379E-2</v>
      </c>
      <c r="I519" s="143">
        <f t="shared" si="43"/>
        <v>0.32924789838088458</v>
      </c>
      <c r="J519" s="143">
        <f t="shared" si="44"/>
        <v>0.37387834716780144</v>
      </c>
      <c r="K519" s="143">
        <f>(Constantes!$D$12/0.8)*(Constantes!$D$7*J519^2+Constantes!$D$8*J519+Constantes!$D$9)</f>
        <v>14.519695310881445</v>
      </c>
      <c r="L519" s="143">
        <f>(Constantes!$D$12/0.8)*(0.00376*D519^2-0.0516*D519-6.967)</f>
        <v>-4.4411316249999997</v>
      </c>
      <c r="M519" s="12"/>
    </row>
    <row r="520" spans="2:13" ht="18.75" customHeight="1" x14ac:dyDescent="0.3">
      <c r="B520" s="11"/>
      <c r="C520" s="75">
        <v>515</v>
      </c>
      <c r="D520" s="65">
        <f>(Observaciones!D520+Observaciones!E520)/2</f>
        <v>9.35</v>
      </c>
      <c r="E520" s="143">
        <f t="shared" si="40"/>
        <v>1.1760304470729337</v>
      </c>
      <c r="F520" s="143">
        <f t="shared" si="41"/>
        <v>7.921880376620824E-2</v>
      </c>
      <c r="G520" s="143">
        <f t="shared" si="42"/>
        <v>2.4789246499999997</v>
      </c>
      <c r="H520" s="143">
        <f>0.001013*Constantes!$D$6/(0.622*G520)</f>
        <v>4.4951363211105488E-2</v>
      </c>
      <c r="I520" s="143">
        <f t="shared" si="43"/>
        <v>0.32427855867946659</v>
      </c>
      <c r="J520" s="143">
        <f t="shared" si="44"/>
        <v>0.37667725667610347</v>
      </c>
      <c r="K520" s="143">
        <f>(Constantes!$D$12/0.8)*(Constantes!$D$7*J520^2+Constantes!$D$8*J520+Constantes!$D$9)</f>
        <v>14.483114618892564</v>
      </c>
      <c r="L520" s="143">
        <f>(Constantes!$D$12/0.8)*(0.00376*D520^2-0.0516*D520-6.967)</f>
        <v>-4.4504696250000002</v>
      </c>
      <c r="M520" s="12"/>
    </row>
    <row r="521" spans="2:13" ht="18.75" customHeight="1" x14ac:dyDescent="0.3">
      <c r="B521" s="11"/>
      <c r="C521" s="75">
        <v>516</v>
      </c>
      <c r="D521" s="65">
        <f>(Observaciones!D521+Observaciones!E521)/2</f>
        <v>9.75</v>
      </c>
      <c r="E521" s="143">
        <f t="shared" si="40"/>
        <v>1.208102321837458</v>
      </c>
      <c r="F521" s="143">
        <f t="shared" si="41"/>
        <v>8.1115893548976525E-2</v>
      </c>
      <c r="G521" s="143">
        <f t="shared" si="42"/>
        <v>2.4779802499999999</v>
      </c>
      <c r="H521" s="143">
        <f>0.001013*Constantes!$D$6/(0.622*G521)</f>
        <v>4.4968494932561519E-2</v>
      </c>
      <c r="I521" s="143">
        <f t="shared" si="43"/>
        <v>0.3271277184414379</v>
      </c>
      <c r="J521" s="143">
        <f t="shared" si="44"/>
        <v>0.37936454858389129</v>
      </c>
      <c r="K521" s="143">
        <f>(Constantes!$D$12/0.8)*(Constantes!$D$7*J521^2+Constantes!$D$8*J521+Constantes!$D$9)</f>
        <v>14.4478682634889</v>
      </c>
      <c r="L521" s="143">
        <f>(Constantes!$D$12/0.8)*(0.00376*D521^2-0.0516*D521-6.967)</f>
        <v>-4.4454156249999999</v>
      </c>
      <c r="M521" s="12"/>
    </row>
    <row r="522" spans="2:13" ht="18.75" customHeight="1" x14ac:dyDescent="0.3">
      <c r="B522" s="11"/>
      <c r="C522" s="75">
        <v>517</v>
      </c>
      <c r="D522" s="65">
        <f>(Observaciones!D522+Observaciones!E522)/2</f>
        <v>9.9</v>
      </c>
      <c r="E522" s="143">
        <f t="shared" si="40"/>
        <v>1.2203261059395465</v>
      </c>
      <c r="F522" s="143">
        <f t="shared" si="41"/>
        <v>8.1837230413319473E-2</v>
      </c>
      <c r="G522" s="143">
        <f t="shared" si="42"/>
        <v>2.4776260999999997</v>
      </c>
      <c r="H522" s="143">
        <f>0.001013*Constantes!$D$6/(0.622*G522)</f>
        <v>4.4974922695201085E-2</v>
      </c>
      <c r="I522" s="143">
        <f t="shared" si="43"/>
        <v>0.3281896076316444</v>
      </c>
      <c r="J522" s="143">
        <f t="shared" si="44"/>
        <v>0.38193942658857627</v>
      </c>
      <c r="K522" s="143">
        <f>(Constantes!$D$12/0.8)*(Constantes!$D$7*J522^2+Constantes!$D$8*J522+Constantes!$D$9)</f>
        <v>14.413981934973323</v>
      </c>
      <c r="L522" s="143">
        <f>(Constantes!$D$12/0.8)*(0.00376*D522^2-0.0516*D522-6.967)</f>
        <v>-4.4433264999999995</v>
      </c>
      <c r="M522" s="12"/>
    </row>
    <row r="523" spans="2:13" ht="18.75" customHeight="1" x14ac:dyDescent="0.3">
      <c r="B523" s="11"/>
      <c r="C523" s="75">
        <v>518</v>
      </c>
      <c r="D523" s="65">
        <f>(Observaciones!D523+Observaciones!E523)/2</f>
        <v>9.5</v>
      </c>
      <c r="E523" s="143">
        <f t="shared" si="40"/>
        <v>1.187968532240967</v>
      </c>
      <c r="F523" s="143">
        <f t="shared" si="41"/>
        <v>7.9925724231647788E-2</v>
      </c>
      <c r="G523" s="143">
        <f t="shared" si="42"/>
        <v>2.4785705</v>
      </c>
      <c r="H523" s="143">
        <f>0.001013*Constantes!$D$6/(0.622*G523)</f>
        <v>4.4957786076737595E-2</v>
      </c>
      <c r="I523" s="143">
        <f t="shared" si="43"/>
        <v>0.32534995521168669</v>
      </c>
      <c r="J523" s="143">
        <f t="shared" si="44"/>
        <v>0.38440112769823509</v>
      </c>
      <c r="K523" s="143">
        <f>(Constantes!$D$12/0.8)*(Constantes!$D$7*J523^2+Constantes!$D$8*J523+Constantes!$D$9)</f>
        <v>14.381480384551732</v>
      </c>
      <c r="L523" s="143">
        <f>(Constantes!$D$12/0.8)*(0.00376*D523^2-0.0516*D523-6.967)</f>
        <v>-4.4486624999999993</v>
      </c>
      <c r="M523" s="12"/>
    </row>
    <row r="524" spans="2:13" ht="18.75" customHeight="1" x14ac:dyDescent="0.3">
      <c r="B524" s="11"/>
      <c r="C524" s="75">
        <v>519</v>
      </c>
      <c r="D524" s="65">
        <f>(Observaciones!D524+Observaciones!E524)/2</f>
        <v>7.55</v>
      </c>
      <c r="E524" s="143">
        <f t="shared" si="40"/>
        <v>1.0407895203605066</v>
      </c>
      <c r="F524" s="143">
        <f t="shared" si="41"/>
        <v>7.1143405147673366E-2</v>
      </c>
      <c r="G524" s="143">
        <f t="shared" si="42"/>
        <v>2.4831744499999999</v>
      </c>
      <c r="H524" s="143">
        <f>0.001013*Constantes!$D$6/(0.622*G524)</f>
        <v>4.4874431723921991E-2</v>
      </c>
      <c r="I524" s="143">
        <f t="shared" si="43"/>
        <v>0.31115243087450783</v>
      </c>
      <c r="J524" s="143">
        <f t="shared" si="44"/>
        <v>0.38674892245770121</v>
      </c>
      <c r="K524" s="143">
        <f>(Constantes!$D$12/0.8)*(Constantes!$D$7*J524^2+Constantes!$D$8*J524+Constantes!$D$9)</f>
        <v>14.350387399564521</v>
      </c>
      <c r="L524" s="143">
        <f>(Constantes!$D$12/0.8)*(0.00376*D524^2-0.0516*D524-6.967)</f>
        <v>-4.4639066249999999</v>
      </c>
      <c r="M524" s="12"/>
    </row>
    <row r="525" spans="2:13" ht="18.75" customHeight="1" x14ac:dyDescent="0.3">
      <c r="B525" s="11"/>
      <c r="C525" s="75">
        <v>520</v>
      </c>
      <c r="D525" s="65">
        <f>(Observaciones!D525+Observaciones!E525)/2</f>
        <v>12.65</v>
      </c>
      <c r="E525" s="143">
        <f t="shared" si="40"/>
        <v>1.4645445530759136</v>
      </c>
      <c r="F525" s="143">
        <f t="shared" si="41"/>
        <v>9.6065679685328434E-2</v>
      </c>
      <c r="G525" s="143">
        <f t="shared" si="42"/>
        <v>2.4711333499999997</v>
      </c>
      <c r="H525" s="143">
        <f>0.001013*Constantes!$D$6/(0.622*G525)</f>
        <v>4.5093091522200757E-2</v>
      </c>
      <c r="I525" s="143">
        <f t="shared" si="43"/>
        <v>0.34700421800471326</v>
      </c>
      <c r="J525" s="143">
        <f t="shared" si="44"/>
        <v>0.38898211516471787</v>
      </c>
      <c r="K525" s="143">
        <f>(Constantes!$D$12/0.8)*(Constantes!$D$7*J525^2+Constantes!$D$8*J525+Constantes!$D$9)</f>
        <v>14.320725779659679</v>
      </c>
      <c r="L525" s="143">
        <f>(Constantes!$D$12/0.8)*(0.00376*D525^2-0.0516*D525-6.967)</f>
        <v>-4.386284625</v>
      </c>
      <c r="M525" s="12"/>
    </row>
    <row r="526" spans="2:13" ht="18.75" customHeight="1" x14ac:dyDescent="0.3">
      <c r="B526" s="11"/>
      <c r="C526" s="75">
        <v>521</v>
      </c>
      <c r="D526" s="65">
        <f>(Observaciones!D526+Observaciones!E526)/2</f>
        <v>9.75</v>
      </c>
      <c r="E526" s="143">
        <f t="shared" si="40"/>
        <v>1.208102321837458</v>
      </c>
      <c r="F526" s="143">
        <f t="shared" si="41"/>
        <v>8.1115893548976525E-2</v>
      </c>
      <c r="G526" s="143">
        <f t="shared" si="42"/>
        <v>2.4779802499999999</v>
      </c>
      <c r="H526" s="143">
        <f>0.001013*Constantes!$D$6/(0.622*G526)</f>
        <v>4.4968494932561519E-2</v>
      </c>
      <c r="I526" s="143">
        <f t="shared" si="43"/>
        <v>0.3271277184414379</v>
      </c>
      <c r="J526" s="143">
        <f t="shared" si="44"/>
        <v>0.39110004407608928</v>
      </c>
      <c r="K526" s="143">
        <f>(Constantes!$D$12/0.8)*(Constantes!$D$7*J526^2+Constantes!$D$8*J526+Constantes!$D$9)</f>
        <v>14.29251731393453</v>
      </c>
      <c r="L526" s="143">
        <f>(Constantes!$D$12/0.8)*(0.00376*D526^2-0.0516*D526-6.967)</f>
        <v>-4.4454156249999999</v>
      </c>
      <c r="M526" s="12"/>
    </row>
    <row r="527" spans="2:13" ht="18.75" customHeight="1" x14ac:dyDescent="0.3">
      <c r="B527" s="11"/>
      <c r="C527" s="75">
        <v>522</v>
      </c>
      <c r="D527" s="65">
        <f>(Observaciones!D527+Observaciones!E527)/2</f>
        <v>11.05</v>
      </c>
      <c r="E527" s="143">
        <f t="shared" si="40"/>
        <v>1.3177120268355451</v>
      </c>
      <c r="F527" s="143">
        <f t="shared" si="41"/>
        <v>8.755160967514751E-2</v>
      </c>
      <c r="G527" s="143">
        <f t="shared" si="42"/>
        <v>2.4749109499999999</v>
      </c>
      <c r="H527" s="143">
        <f>0.001013*Constantes!$D$6/(0.622*G527)</f>
        <v>4.5024263323540002E-2</v>
      </c>
      <c r="I527" s="143">
        <f t="shared" si="43"/>
        <v>0.33620998521975448</v>
      </c>
      <c r="J527" s="143">
        <f t="shared" si="44"/>
        <v>0.39310208160377103</v>
      </c>
      <c r="K527" s="143">
        <f>(Constantes!$D$12/0.8)*(Constantes!$D$7*J527^2+Constantes!$D$8*J527+Constantes!$D$9)</f>
        <v>14.265782759071888</v>
      </c>
      <c r="L527" s="143">
        <f>(Constantes!$D$12/0.8)*(0.00376*D527^2-0.0516*D527-6.967)</f>
        <v>-4.4237966249999996</v>
      </c>
      <c r="M527" s="12"/>
    </row>
    <row r="528" spans="2:13" ht="18.75" customHeight="1" x14ac:dyDescent="0.3">
      <c r="B528" s="11"/>
      <c r="C528" s="75">
        <v>523</v>
      </c>
      <c r="D528" s="65">
        <f>(Observaciones!D528+Observaciones!E528)/2</f>
        <v>10</v>
      </c>
      <c r="E528" s="143">
        <f t="shared" si="40"/>
        <v>1.2285355953233976</v>
      </c>
      <c r="F528" s="143">
        <f t="shared" si="41"/>
        <v>8.2321156964857062E-2</v>
      </c>
      <c r="G528" s="143">
        <f t="shared" si="42"/>
        <v>2.4773899999999998</v>
      </c>
      <c r="H528" s="143">
        <f>0.001013*Constantes!$D$6/(0.622*G528)</f>
        <v>4.4979208891257547E-2</v>
      </c>
      <c r="I528" s="143">
        <f t="shared" si="43"/>
        <v>0.32889553570326324</v>
      </c>
      <c r="J528" s="143">
        <f t="shared" si="44"/>
        <v>0.39498763450083563</v>
      </c>
      <c r="K528" s="143">
        <f>(Constantes!$D$12/0.8)*(Constantes!$D$7*J528^2+Constantes!$D$8*J528+Constantes!$D$9)</f>
        <v>14.240541818495435</v>
      </c>
      <c r="L528" s="143">
        <f>(Constantes!$D$12/0.8)*(0.00376*D528^2-0.0516*D528-6.967)</f>
        <v>-4.4418749999999996</v>
      </c>
      <c r="M528" s="12"/>
    </row>
    <row r="529" spans="2:13" ht="18.75" customHeight="1" x14ac:dyDescent="0.3">
      <c r="B529" s="11"/>
      <c r="C529" s="75">
        <v>524</v>
      </c>
      <c r="D529" s="65">
        <f>(Observaciones!D529+Observaciones!E529)/2</f>
        <v>10.5</v>
      </c>
      <c r="E529" s="143">
        <f t="shared" si="40"/>
        <v>1.270315807299828</v>
      </c>
      <c r="F529" s="143">
        <f t="shared" si="41"/>
        <v>8.4777587211605721E-2</v>
      </c>
      <c r="G529" s="143">
        <f t="shared" si="42"/>
        <v>2.4762095</v>
      </c>
      <c r="H529" s="143">
        <f>0.001013*Constantes!$D$6/(0.622*G529)</f>
        <v>4.5000652131862245E-2</v>
      </c>
      <c r="I529" s="143">
        <f t="shared" si="43"/>
        <v>0.33240100947604179</v>
      </c>
      <c r="J529" s="143">
        <f t="shared" si="44"/>
        <v>0.39675614403726639</v>
      </c>
      <c r="K529" s="143">
        <f>(Constantes!$D$12/0.8)*(Constantes!$D$7*J529^2+Constantes!$D$8*J529+Constantes!$D$9)</f>
        <v>14.216813122567874</v>
      </c>
      <c r="L529" s="143">
        <f>(Constantes!$D$12/0.8)*(0.00376*D529^2-0.0516*D529-6.967)</f>
        <v>-4.4339124999999999</v>
      </c>
      <c r="M529" s="12"/>
    </row>
    <row r="530" spans="2:13" ht="18.75" customHeight="1" x14ac:dyDescent="0.3">
      <c r="B530" s="11"/>
      <c r="C530" s="75">
        <v>525</v>
      </c>
      <c r="D530" s="65">
        <f>(Observaciones!D530+Observaciones!E530)/2</f>
        <v>8.3000000000000007</v>
      </c>
      <c r="E530" s="143">
        <f t="shared" si="40"/>
        <v>1.0953778240340981</v>
      </c>
      <c r="F530" s="143">
        <f t="shared" si="41"/>
        <v>7.4418202097829511E-2</v>
      </c>
      <c r="G530" s="143">
        <f t="shared" si="42"/>
        <v>2.4814037</v>
      </c>
      <c r="H530" s="143">
        <f>0.001013*Constantes!$D$6/(0.622*G530)</f>
        <v>4.4906454485867227E-2</v>
      </c>
      <c r="I530" s="143">
        <f t="shared" si="43"/>
        <v>0.31668106733869283</v>
      </c>
      <c r="J530" s="143">
        <f t="shared" si="44"/>
        <v>0.39840708616551995</v>
      </c>
      <c r="K530" s="143">
        <f>(Constantes!$D$12/0.8)*(Constantes!$D$7*J530^2+Constantes!$D$8*J530+Constantes!$D$9)</f>
        <v>14.194614209854281</v>
      </c>
      <c r="L530" s="143">
        <f>(Constantes!$D$12/0.8)*(0.00376*D530^2-0.0516*D530-6.967)</f>
        <v>-4.4601585000000004</v>
      </c>
      <c r="M530" s="12"/>
    </row>
    <row r="531" spans="2:13" ht="18.75" customHeight="1" x14ac:dyDescent="0.3">
      <c r="B531" s="11"/>
      <c r="C531" s="75">
        <v>526</v>
      </c>
      <c r="D531" s="65">
        <f>(Observaciones!D531+Observaciones!E531)/2</f>
        <v>7.5</v>
      </c>
      <c r="E531" s="143">
        <f t="shared" si="40"/>
        <v>1.0372370108957141</v>
      </c>
      <c r="F531" s="143">
        <f t="shared" si="41"/>
        <v>7.0929538162582961E-2</v>
      </c>
      <c r="G531" s="143">
        <f t="shared" si="42"/>
        <v>2.4832924999999997</v>
      </c>
      <c r="H531" s="143">
        <f>0.001013*Constantes!$D$6/(0.622*G531)</f>
        <v>4.4872298496899804E-2</v>
      </c>
      <c r="I531" s="143">
        <f t="shared" si="43"/>
        <v>0.31078092343514818</v>
      </c>
      <c r="J531" s="143">
        <f t="shared" si="44"/>
        <v>0.39993997167581363</v>
      </c>
      <c r="K531" s="143">
        <f>(Constantes!$D$12/0.8)*(Constantes!$D$7*J531^2+Constantes!$D$8*J531+Constantes!$D$9)</f>
        <v>14.173961509471891</v>
      </c>
      <c r="L531" s="143">
        <f>(Constantes!$D$12/0.8)*(0.00376*D531^2-0.0516*D531-6.967)</f>
        <v>-4.4640624999999998</v>
      </c>
      <c r="M531" s="12"/>
    </row>
    <row r="532" spans="2:13" ht="18.75" customHeight="1" x14ac:dyDescent="0.3">
      <c r="B532" s="11"/>
      <c r="C532" s="75">
        <v>527</v>
      </c>
      <c r="D532" s="65">
        <f>(Observaciones!D532+Observaciones!E532)/2</f>
        <v>9.1</v>
      </c>
      <c r="E532" s="143">
        <f t="shared" si="40"/>
        <v>1.1563680372555176</v>
      </c>
      <c r="F532" s="143">
        <f t="shared" si="41"/>
        <v>7.8052465514333522E-2</v>
      </c>
      <c r="G532" s="143">
        <f t="shared" si="42"/>
        <v>2.4795148999999999</v>
      </c>
      <c r="H532" s="143">
        <f>0.001013*Constantes!$D$6/(0.622*G532)</f>
        <v>4.494066251229728E-2</v>
      </c>
      <c r="I532" s="143">
        <f t="shared" si="43"/>
        <v>0.32248506174818503</v>
      </c>
      <c r="J532" s="143">
        <f t="shared" si="44"/>
        <v>0.40135434634108813</v>
      </c>
      <c r="K532" s="143">
        <f>(Constantes!$D$12/0.8)*(Constantes!$D$7*J532^2+Constantes!$D$8*J532+Constantes!$D$9)</f>
        <v>14.154870324546287</v>
      </c>
      <c r="L532" s="143">
        <f>(Constantes!$D$12/0.8)*(0.00376*D532^2-0.0516*D532-6.967)</f>
        <v>-4.4532464999999997</v>
      </c>
      <c r="M532" s="12"/>
    </row>
    <row r="533" spans="2:13" ht="18.75" customHeight="1" x14ac:dyDescent="0.3">
      <c r="B533" s="11"/>
      <c r="C533" s="75">
        <v>528</v>
      </c>
      <c r="D533" s="65">
        <f>(Observaciones!D533+Observaciones!E533)/2</f>
        <v>10.85</v>
      </c>
      <c r="E533" s="143">
        <f t="shared" si="40"/>
        <v>1.3003002567289974</v>
      </c>
      <c r="F533" s="143">
        <f t="shared" si="41"/>
        <v>8.6534052607070783E-2</v>
      </c>
      <c r="G533" s="143">
        <f t="shared" si="42"/>
        <v>2.4753831499999999</v>
      </c>
      <c r="H533" s="143">
        <f>0.001013*Constantes!$D$6/(0.622*G533)</f>
        <v>4.5015674569455051E-2</v>
      </c>
      <c r="I533" s="143">
        <f t="shared" si="43"/>
        <v>0.33483065028999898</v>
      </c>
      <c r="J533" s="143">
        <f t="shared" si="44"/>
        <v>0.4026497910516057</v>
      </c>
      <c r="K533" s="143">
        <f>(Constantes!$D$12/0.8)*(Constantes!$D$7*J533^2+Constantes!$D$8*J533+Constantes!$D$9)</f>
        <v>14.13735481679273</v>
      </c>
      <c r="L533" s="143">
        <f>(Constantes!$D$12/0.8)*(0.00376*D533^2-0.0516*D533-6.967)</f>
        <v>-4.4276396250000003</v>
      </c>
      <c r="M533" s="12"/>
    </row>
    <row r="534" spans="2:13" ht="18.75" customHeight="1" x14ac:dyDescent="0.3">
      <c r="B534" s="11"/>
      <c r="C534" s="75">
        <v>529</v>
      </c>
      <c r="D534" s="65">
        <f>(Observaciones!D534+Observaciones!E534)/2</f>
        <v>8.5500000000000007</v>
      </c>
      <c r="E534" s="143">
        <f t="shared" si="40"/>
        <v>1.1141256884066946</v>
      </c>
      <c r="F534" s="143">
        <f t="shared" si="41"/>
        <v>7.553804083049119E-2</v>
      </c>
      <c r="G534" s="143">
        <f t="shared" si="42"/>
        <v>2.4808134499999999</v>
      </c>
      <c r="H534" s="143">
        <f>0.001013*Constantes!$D$6/(0.622*G534)</f>
        <v>4.4917138898578825E-2</v>
      </c>
      <c r="I534" s="143">
        <f t="shared" si="43"/>
        <v>0.31850530773396696</v>
      </c>
      <c r="J534" s="143">
        <f t="shared" si="44"/>
        <v>0.40382592193914035</v>
      </c>
      <c r="K534" s="143">
        <f>(Constantes!$D$12/0.8)*(Constantes!$D$7*J534^2+Constantes!$D$8*J534+Constantes!$D$9)</f>
        <v>14.121427992240122</v>
      </c>
      <c r="L534" s="143">
        <f>(Constantes!$D$12/0.8)*(0.00376*D534^2-0.0516*D534-6.967)</f>
        <v>-4.458321625</v>
      </c>
      <c r="M534" s="12"/>
    </row>
    <row r="535" spans="2:13" ht="18.75" customHeight="1" x14ac:dyDescent="0.3">
      <c r="B535" s="11"/>
      <c r="C535" s="75">
        <v>530</v>
      </c>
      <c r="D535" s="65">
        <f>(Observaciones!D535+Observaciones!E535)/2</f>
        <v>9.75</v>
      </c>
      <c r="E535" s="143">
        <f t="shared" si="40"/>
        <v>1.208102321837458</v>
      </c>
      <c r="F535" s="143">
        <f t="shared" si="41"/>
        <v>8.1115893548976525E-2</v>
      </c>
      <c r="G535" s="143">
        <f t="shared" si="42"/>
        <v>2.4779802499999999</v>
      </c>
      <c r="H535" s="143">
        <f>0.001013*Constantes!$D$6/(0.622*G535)</f>
        <v>4.4968494932561519E-2</v>
      </c>
      <c r="I535" s="143">
        <f t="shared" si="43"/>
        <v>0.3271277184414379</v>
      </c>
      <c r="J535" s="143">
        <f t="shared" si="44"/>
        <v>0.40488239049072738</v>
      </c>
      <c r="K535" s="143">
        <f>(Constantes!$D$12/0.8)*(Constantes!$D$7*J535^2+Constantes!$D$8*J535+Constantes!$D$9)</f>
        <v>14.107101688113758</v>
      </c>
      <c r="L535" s="143">
        <f>(Constantes!$D$12/0.8)*(0.00376*D535^2-0.0516*D535-6.967)</f>
        <v>-4.4454156249999999</v>
      </c>
      <c r="M535" s="12"/>
    </row>
    <row r="536" spans="2:13" ht="18.75" customHeight="1" x14ac:dyDescent="0.3">
      <c r="B536" s="11"/>
      <c r="C536" s="75">
        <v>531</v>
      </c>
      <c r="D536" s="65">
        <f>(Observaciones!D536+Observaciones!E536)/2</f>
        <v>8.15</v>
      </c>
      <c r="E536" s="143">
        <f t="shared" si="40"/>
        <v>1.0842628845563618</v>
      </c>
      <c r="F536" s="143">
        <f t="shared" si="41"/>
        <v>7.3753132863077983E-2</v>
      </c>
      <c r="G536" s="143">
        <f t="shared" si="42"/>
        <v>2.4817578499999997</v>
      </c>
      <c r="H536" s="143">
        <f>0.001013*Constantes!$D$6/(0.622*G536)</f>
        <v>4.4900046277727111E-2</v>
      </c>
      <c r="I536" s="143">
        <f t="shared" si="43"/>
        <v>0.3155820076579775</v>
      </c>
      <c r="J536" s="143">
        <f t="shared" si="44"/>
        <v>0.40581888365193425</v>
      </c>
      <c r="K536" s="143">
        <f>(Constantes!$D$12/0.8)*(Constantes!$D$7*J536^2+Constantes!$D$8*J536+Constantes!$D$9)</f>
        <v>14.094386560891742</v>
      </c>
      <c r="L536" s="143">
        <f>(Constantes!$D$12/0.8)*(0.00376*D536^2-0.0516*D536-6.967)</f>
        <v>-4.4611196249999994</v>
      </c>
      <c r="M536" s="12"/>
    </row>
    <row r="537" spans="2:13" ht="18.75" customHeight="1" x14ac:dyDescent="0.3">
      <c r="B537" s="11"/>
      <c r="C537" s="75">
        <v>532</v>
      </c>
      <c r="D537" s="65">
        <f>(Observaciones!D537+Observaciones!E537)/2</f>
        <v>9.85</v>
      </c>
      <c r="E537" s="143">
        <f t="shared" si="40"/>
        <v>1.2162394815909714</v>
      </c>
      <c r="F537" s="143">
        <f t="shared" si="41"/>
        <v>8.1596178970055111E-2</v>
      </c>
      <c r="G537" s="143">
        <f t="shared" si="42"/>
        <v>2.4777441499999999</v>
      </c>
      <c r="H537" s="143">
        <f>0.001013*Constantes!$D$6/(0.622*G537)</f>
        <v>4.4972779903491057E-2</v>
      </c>
      <c r="I537" s="143">
        <f t="shared" si="43"/>
        <v>0.32783604352575479</v>
      </c>
      <c r="J537" s="143">
        <f t="shared" si="44"/>
        <v>0.40663512391962625</v>
      </c>
      <c r="K537" s="143">
        <f>(Constantes!$D$12/0.8)*(Constantes!$D$7*J537^2+Constantes!$D$8*J537+Constantes!$D$9)</f>
        <v>14.083292075548584</v>
      </c>
      <c r="L537" s="143">
        <f>(Constantes!$D$12/0.8)*(0.00376*D537^2-0.0516*D537-6.967)</f>
        <v>-4.4440346249999996</v>
      </c>
      <c r="M537" s="12"/>
    </row>
    <row r="538" spans="2:13" ht="18.75" customHeight="1" x14ac:dyDescent="0.3">
      <c r="B538" s="11"/>
      <c r="C538" s="75">
        <v>533</v>
      </c>
      <c r="D538" s="65">
        <f>(Observaciones!D538+Observaciones!E538)/2</f>
        <v>8.8000000000000007</v>
      </c>
      <c r="E538" s="143">
        <f t="shared" si="40"/>
        <v>1.1331553597220867</v>
      </c>
      <c r="F538" s="143">
        <f t="shared" si="41"/>
        <v>7.6672245735482633E-2</v>
      </c>
      <c r="G538" s="143">
        <f t="shared" si="42"/>
        <v>2.4802231999999997</v>
      </c>
      <c r="H538" s="143">
        <f>0.001013*Constantes!$D$6/(0.622*G538)</f>
        <v>4.4927828396699357E-2</v>
      </c>
      <c r="I538" s="143">
        <f t="shared" si="43"/>
        <v>0.32032005015899595</v>
      </c>
      <c r="J538" s="143">
        <f t="shared" si="44"/>
        <v>0.40733086942419622</v>
      </c>
      <c r="K538" s="143">
        <f>(Constantes!$D$12/0.8)*(Constantes!$D$7*J538^2+Constantes!$D$8*J538+Constantes!$D$9)</f>
        <v>14.073826495998203</v>
      </c>
      <c r="L538" s="143">
        <f>(Constantes!$D$12/0.8)*(0.00376*D538^2-0.0516*D538-6.967)</f>
        <v>-4.4561909999999996</v>
      </c>
      <c r="M538" s="12"/>
    </row>
    <row r="539" spans="2:13" ht="18.75" customHeight="1" x14ac:dyDescent="0.3">
      <c r="B539" s="11"/>
      <c r="C539" s="75">
        <v>534</v>
      </c>
      <c r="D539" s="65">
        <f>(Observaciones!D539+Observaciones!E539)/2</f>
        <v>8.5500000000000007</v>
      </c>
      <c r="E539" s="143">
        <f t="shared" si="40"/>
        <v>1.1141256884066946</v>
      </c>
      <c r="F539" s="143">
        <f t="shared" si="41"/>
        <v>7.553804083049119E-2</v>
      </c>
      <c r="G539" s="143">
        <f t="shared" si="42"/>
        <v>2.4808134499999999</v>
      </c>
      <c r="H539" s="143">
        <f>0.001013*Constantes!$D$6/(0.622*G539)</f>
        <v>4.4917138898578825E-2</v>
      </c>
      <c r="I539" s="143">
        <f t="shared" si="43"/>
        <v>0.31850530773396696</v>
      </c>
      <c r="J539" s="143">
        <f t="shared" si="44"/>
        <v>0.40790591400123555</v>
      </c>
      <c r="K539" s="143">
        <f>(Constantes!$D$12/0.8)*(Constantes!$D$7*J539^2+Constantes!$D$8*J539+Constantes!$D$9)</f>
        <v>14.065996876747175</v>
      </c>
      <c r="L539" s="143">
        <f>(Constantes!$D$12/0.8)*(0.00376*D539^2-0.0516*D539-6.967)</f>
        <v>-4.458321625</v>
      </c>
      <c r="M539" s="12"/>
    </row>
    <row r="540" spans="2:13" ht="18.75" customHeight="1" x14ac:dyDescent="0.3">
      <c r="B540" s="11"/>
      <c r="C540" s="75">
        <v>535</v>
      </c>
      <c r="D540" s="65">
        <f>(Observaciones!D540+Observaciones!E540)/2</f>
        <v>8.65</v>
      </c>
      <c r="E540" s="143">
        <f t="shared" si="40"/>
        <v>1.1217035387262231</v>
      </c>
      <c r="F540" s="143">
        <f t="shared" si="41"/>
        <v>7.5989990506503152E-2</v>
      </c>
      <c r="G540" s="143">
        <f t="shared" si="42"/>
        <v>2.4805773499999999</v>
      </c>
      <c r="H540" s="143">
        <f>0.001013*Constantes!$D$6/(0.622*G540)</f>
        <v>4.4921414087374677E-2</v>
      </c>
      <c r="I540" s="143">
        <f t="shared" si="43"/>
        <v>0.3192323502116553</v>
      </c>
      <c r="J540" s="143">
        <f t="shared" si="44"/>
        <v>0.40836008725262574</v>
      </c>
      <c r="K540" s="143">
        <f>(Constantes!$D$12/0.8)*(Constantes!$D$7*J540^2+Constantes!$D$8*J540+Constantes!$D$9)</f>
        <v>14.059809055767623</v>
      </c>
      <c r="L540" s="143">
        <f>(Constantes!$D$12/0.8)*(0.00376*D540^2-0.0516*D540-6.967)</f>
        <v>-4.4575046250000003</v>
      </c>
      <c r="M540" s="12"/>
    </row>
    <row r="541" spans="2:13" ht="18.75" customHeight="1" x14ac:dyDescent="0.3">
      <c r="B541" s="11"/>
      <c r="C541" s="75">
        <v>536</v>
      </c>
      <c r="D541" s="65">
        <f>(Observaciones!D541+Observaciones!E541)/2</f>
        <v>9.15</v>
      </c>
      <c r="E541" s="143">
        <f t="shared" si="40"/>
        <v>1.1602772175252039</v>
      </c>
      <c r="F541" s="143">
        <f t="shared" si="41"/>
        <v>7.8284552595211263E-2</v>
      </c>
      <c r="G541" s="143">
        <f t="shared" si="42"/>
        <v>2.4793968500000001</v>
      </c>
      <c r="H541" s="143">
        <f>0.001013*Constantes!$D$6/(0.622*G541)</f>
        <v>4.4942802244470274E-2</v>
      </c>
      <c r="I541" s="143">
        <f t="shared" si="43"/>
        <v>0.3228445413311169</v>
      </c>
      <c r="J541" s="143">
        <f t="shared" si="44"/>
        <v>0.40869325459703054</v>
      </c>
      <c r="K541" s="143">
        <f>(Constantes!$D$12/0.8)*(Constantes!$D$7*J541^2+Constantes!$D$8*J541+Constantes!$D$9)</f>
        <v>14.055267648597923</v>
      </c>
      <c r="L541" s="143">
        <f>(Constantes!$D$12/0.8)*(0.00376*D541^2-0.0516*D541-6.967)</f>
        <v>-4.4527146249999996</v>
      </c>
      <c r="M541" s="12"/>
    </row>
    <row r="542" spans="2:13" ht="18.75" customHeight="1" x14ac:dyDescent="0.3">
      <c r="B542" s="11"/>
      <c r="C542" s="75">
        <v>537</v>
      </c>
      <c r="D542" s="65">
        <f>(Observaciones!D542+Observaciones!E542)/2</f>
        <v>8.85</v>
      </c>
      <c r="E542" s="143">
        <f t="shared" si="40"/>
        <v>1.1369954279192902</v>
      </c>
      <c r="F542" s="143">
        <f t="shared" si="41"/>
        <v>7.6900823791210993E-2</v>
      </c>
      <c r="G542" s="143">
        <f t="shared" si="42"/>
        <v>2.48010515</v>
      </c>
      <c r="H542" s="143">
        <f>0.001013*Constantes!$D$6/(0.622*G542)</f>
        <v>4.4929966906892042E-2</v>
      </c>
      <c r="I542" s="143">
        <f t="shared" si="43"/>
        <v>0.32068184992229182</v>
      </c>
      <c r="J542" s="143">
        <f t="shared" si="44"/>
        <v>0.40890531730977536</v>
      </c>
      <c r="K542" s="143">
        <f>(Constantes!$D$12/0.8)*(Constantes!$D$7*J542^2+Constantes!$D$8*J542+Constantes!$D$9)</f>
        <v>14.052376043677848</v>
      </c>
      <c r="L542" s="143">
        <f>(Constantes!$D$12/0.8)*(0.00376*D542^2-0.0516*D542-6.967)</f>
        <v>-4.455729625</v>
      </c>
      <c r="M542" s="12"/>
    </row>
    <row r="543" spans="2:13" ht="18.75" customHeight="1" x14ac:dyDescent="0.3">
      <c r="B543" s="11"/>
      <c r="C543" s="75">
        <v>538</v>
      </c>
      <c r="D543" s="65">
        <f>(Observaciones!D543+Observaciones!E543)/2</f>
        <v>8.9</v>
      </c>
      <c r="E543" s="143">
        <f t="shared" si="40"/>
        <v>1.1408469417770644</v>
      </c>
      <c r="F543" s="143">
        <f t="shared" si="41"/>
        <v>7.7129983670597452E-2</v>
      </c>
      <c r="G543" s="143">
        <f t="shared" si="42"/>
        <v>2.4799870999999998</v>
      </c>
      <c r="H543" s="143">
        <f>0.001013*Constantes!$D$6/(0.622*G543)</f>
        <v>4.4932105620675421E-2</v>
      </c>
      <c r="I543" s="143">
        <f t="shared" si="43"/>
        <v>0.3210432649226323</v>
      </c>
      <c r="J543" s="143">
        <f t="shared" si="44"/>
        <v>0.40899621255210172</v>
      </c>
      <c r="K543" s="143">
        <f>(Constantes!$D$12/0.8)*(Constantes!$D$7*J543^2+Constantes!$D$8*J543+Constantes!$D$9)</f>
        <v>14.051136398923472</v>
      </c>
      <c r="L543" s="143">
        <f>(Constantes!$D$12/0.8)*(0.00376*D543^2-0.0516*D543-6.967)</f>
        <v>-4.4552565</v>
      </c>
      <c r="M543" s="12"/>
    </row>
    <row r="544" spans="2:13" ht="18.75" customHeight="1" x14ac:dyDescent="0.3">
      <c r="B544" s="11"/>
      <c r="C544" s="75">
        <v>539</v>
      </c>
      <c r="D544" s="65">
        <f>(Observaciones!D544+Observaciones!E544)/2</f>
        <v>10</v>
      </c>
      <c r="E544" s="143">
        <f t="shared" si="40"/>
        <v>1.2285355953233976</v>
      </c>
      <c r="F544" s="143">
        <f t="shared" si="41"/>
        <v>8.2321156964857062E-2</v>
      </c>
      <c r="G544" s="143">
        <f t="shared" si="42"/>
        <v>2.4773899999999998</v>
      </c>
      <c r="H544" s="143">
        <f>0.001013*Constantes!$D$6/(0.622*G544)</f>
        <v>4.4979208891257547E-2</v>
      </c>
      <c r="I544" s="143">
        <f t="shared" si="43"/>
        <v>0.32889553570326324</v>
      </c>
      <c r="J544" s="143">
        <f t="shared" si="44"/>
        <v>0.40896591338978777</v>
      </c>
      <c r="K544" s="143">
        <f>(Constantes!$D$12/0.8)*(Constantes!$D$7*J544^2+Constantes!$D$8*J544+Constantes!$D$9)</f>
        <v>14.051549639545691</v>
      </c>
      <c r="L544" s="143">
        <f>(Constantes!$D$12/0.8)*(0.00376*D544^2-0.0516*D544-6.967)</f>
        <v>-4.4418749999999996</v>
      </c>
      <c r="M544" s="12"/>
    </row>
    <row r="545" spans="2:13" ht="18.75" customHeight="1" x14ac:dyDescent="0.3">
      <c r="B545" s="11"/>
      <c r="C545" s="75">
        <v>540</v>
      </c>
      <c r="D545" s="65">
        <f>(Observaciones!D545+Observaciones!E545)/2</f>
        <v>9</v>
      </c>
      <c r="E545" s="143">
        <f t="shared" si="40"/>
        <v>1.1485844230421196</v>
      </c>
      <c r="F545" s="143">
        <f t="shared" si="41"/>
        <v>7.759005371461257E-2</v>
      </c>
      <c r="G545" s="143">
        <f t="shared" si="42"/>
        <v>2.4797509999999998</v>
      </c>
      <c r="H545" s="143">
        <f>0.001013*Constantes!$D$6/(0.622*G545)</f>
        <v>4.493638365913051E-2</v>
      </c>
      <c r="I545" s="143">
        <f t="shared" si="43"/>
        <v>0.32176493751214225</v>
      </c>
      <c r="J545" s="143">
        <f t="shared" si="44"/>
        <v>0.40881442880112917</v>
      </c>
      <c r="K545" s="143">
        <f>(Constantes!$D$12/0.8)*(Constantes!$D$7*J545^2+Constantes!$D$8*J545+Constantes!$D$9)</f>
        <v>14.053615457114885</v>
      </c>
      <c r="L545" s="143">
        <f>(Constantes!$D$12/0.8)*(0.00376*D545^2-0.0516*D545-6.967)</f>
        <v>-4.454275</v>
      </c>
      <c r="M545" s="12"/>
    </row>
    <row r="546" spans="2:13" ht="18.75" customHeight="1" x14ac:dyDescent="0.3">
      <c r="B546" s="11"/>
      <c r="C546" s="75">
        <v>541</v>
      </c>
      <c r="D546" s="65">
        <f>(Observaciones!D546+Observaciones!E546)/2</f>
        <v>9</v>
      </c>
      <c r="E546" s="143">
        <f t="shared" si="40"/>
        <v>1.1485844230421196</v>
      </c>
      <c r="F546" s="143">
        <f t="shared" si="41"/>
        <v>7.759005371461257E-2</v>
      </c>
      <c r="G546" s="143">
        <f t="shared" si="42"/>
        <v>2.4797509999999998</v>
      </c>
      <c r="H546" s="143">
        <f>0.001013*Constantes!$D$6/(0.622*G546)</f>
        <v>4.493638365913051E-2</v>
      </c>
      <c r="I546" s="143">
        <f t="shared" si="43"/>
        <v>0.32176493751214225</v>
      </c>
      <c r="J546" s="143">
        <f t="shared" si="44"/>
        <v>0.40854180367427873</v>
      </c>
      <c r="K546" s="143">
        <f>(Constantes!$D$12/0.8)*(Constantes!$D$7*J546^2+Constantes!$D$8*J546+Constantes!$D$9)</f>
        <v>14.057332309872731</v>
      </c>
      <c r="L546" s="143">
        <f>(Constantes!$D$12/0.8)*(0.00376*D546^2-0.0516*D546-6.967)</f>
        <v>-4.454275</v>
      </c>
      <c r="M546" s="12"/>
    </row>
    <row r="547" spans="2:13" ht="18.75" customHeight="1" x14ac:dyDescent="0.3">
      <c r="B547" s="11"/>
      <c r="C547" s="75">
        <v>542</v>
      </c>
      <c r="D547" s="65">
        <f>(Observaciones!D547+Observaciones!E547)/2</f>
        <v>10.7</v>
      </c>
      <c r="E547" s="143">
        <f t="shared" si="40"/>
        <v>1.2873744557569893</v>
      </c>
      <c r="F547" s="143">
        <f t="shared" si="41"/>
        <v>8.5777518855556414E-2</v>
      </c>
      <c r="G547" s="143">
        <f t="shared" si="42"/>
        <v>2.4757373</v>
      </c>
      <c r="H547" s="143">
        <f>0.001013*Constantes!$D$6/(0.622*G547)</f>
        <v>4.5009235153952935E-2</v>
      </c>
      <c r="I547" s="143">
        <f t="shared" si="43"/>
        <v>0.33379183113820976</v>
      </c>
      <c r="J547" s="143">
        <f t="shared" si="44"/>
        <v>0.40814811879394536</v>
      </c>
      <c r="K547" s="143">
        <f>(Constantes!$D$12/0.8)*(Constantes!$D$7*J547^2+Constantes!$D$8*J547+Constantes!$D$9)</f>
        <v>14.062697424290816</v>
      </c>
      <c r="L547" s="143">
        <f>(Constantes!$D$12/0.8)*(0.00376*D547^2-0.0516*D547-6.967)</f>
        <v>-4.4303984999999999</v>
      </c>
      <c r="M547" s="12"/>
    </row>
    <row r="548" spans="2:13" ht="18.75" customHeight="1" x14ac:dyDescent="0.3">
      <c r="B548" s="11"/>
      <c r="C548" s="75">
        <v>543</v>
      </c>
      <c r="D548" s="65">
        <f>(Observaciones!D548+Observaciones!E548)/2</f>
        <v>9.0500000000000007</v>
      </c>
      <c r="E548" s="143">
        <f t="shared" si="40"/>
        <v>1.152470448883921</v>
      </c>
      <c r="F548" s="143">
        <f t="shared" si="41"/>
        <v>7.7820966290941845E-2</v>
      </c>
      <c r="G548" s="143">
        <f t="shared" si="42"/>
        <v>2.4796329500000001</v>
      </c>
      <c r="H548" s="143">
        <f>0.001013*Constantes!$D$6/(0.622*G548)</f>
        <v>4.4938522983860384E-2</v>
      </c>
      <c r="I548" s="143">
        <f t="shared" si="43"/>
        <v>0.32212519355648117</v>
      </c>
      <c r="J548" s="143">
        <f t="shared" si="44"/>
        <v>0.40763349081745559</v>
      </c>
      <c r="K548" s="143">
        <f>(Constantes!$D$12/0.8)*(Constantes!$D$7*J548^2+Constantes!$D$8*J548+Constantes!$D$9)</f>
        <v>14.069706797874339</v>
      </c>
      <c r="L548" s="143">
        <f>(Constantes!$D$12/0.8)*(0.00376*D548^2-0.0516*D548-6.967)</f>
        <v>-4.4537666250000001</v>
      </c>
      <c r="M548" s="12"/>
    </row>
    <row r="549" spans="2:13" ht="18.75" customHeight="1" x14ac:dyDescent="0.3">
      <c r="B549" s="11"/>
      <c r="C549" s="75">
        <v>544</v>
      </c>
      <c r="D549" s="65">
        <f>(Observaciones!D549+Observaciones!E549)/2</f>
        <v>10.95</v>
      </c>
      <c r="E549" s="143">
        <f t="shared" si="40"/>
        <v>1.3089806979693788</v>
      </c>
      <c r="F549" s="143">
        <f t="shared" si="41"/>
        <v>8.7041563253404466E-2</v>
      </c>
      <c r="G549" s="143">
        <f t="shared" si="42"/>
        <v>2.4751470499999999</v>
      </c>
      <c r="H549" s="143">
        <f>0.001013*Constantes!$D$6/(0.622*G549)</f>
        <v>4.5019968536864317E-2</v>
      </c>
      <c r="I549" s="143">
        <f t="shared" si="43"/>
        <v>0.33552114198285082</v>
      </c>
      <c r="J549" s="143">
        <f t="shared" si="44"/>
        <v>0.40699807224018525</v>
      </c>
      <c r="K549" s="143">
        <f>(Constantes!$D$12/0.8)*(Constantes!$D$7*J549^2+Constantes!$D$8*J549+Constantes!$D$9)</f>
        <v>14.078355203207654</v>
      </c>
      <c r="L549" s="143">
        <f>(Constantes!$D$12/0.8)*(0.00376*D549^2-0.0516*D549-6.967)</f>
        <v>-4.4257416249999997</v>
      </c>
      <c r="M549" s="12"/>
    </row>
    <row r="550" spans="2:13" ht="18.75" customHeight="1" x14ac:dyDescent="0.3">
      <c r="B550" s="11"/>
      <c r="C550" s="75">
        <v>545</v>
      </c>
      <c r="D550" s="65">
        <f>(Observaciones!D550+Observaciones!E550)/2</f>
        <v>11.35</v>
      </c>
      <c r="E550" s="143">
        <f t="shared" si="40"/>
        <v>1.3442138857215939</v>
      </c>
      <c r="F550" s="143">
        <f t="shared" si="41"/>
        <v>8.9097066304630032E-2</v>
      </c>
      <c r="G550" s="143">
        <f t="shared" si="42"/>
        <v>2.4742026500000001</v>
      </c>
      <c r="H550" s="143">
        <f>0.001013*Constantes!$D$6/(0.622*G550)</f>
        <v>4.5037152601510852E-2</v>
      </c>
      <c r="I550" s="143">
        <f t="shared" si="43"/>
        <v>0.33826658351104416</v>
      </c>
      <c r="J550" s="143">
        <f t="shared" si="44"/>
        <v>0.40624205135037245</v>
      </c>
      <c r="K550" s="143">
        <f>(Constantes!$D$12/0.8)*(Constantes!$D$7*J550^2+Constantes!$D$8*J550+Constantes!$D$9)</f>
        <v>14.088636193237081</v>
      </c>
      <c r="L550" s="143">
        <f>(Constantes!$D$12/0.8)*(0.00376*D550^2-0.0516*D550-6.967)</f>
        <v>-4.4176796249999999</v>
      </c>
      <c r="M550" s="12"/>
    </row>
    <row r="551" spans="2:13" ht="18.75" customHeight="1" x14ac:dyDescent="0.3">
      <c r="B551" s="11"/>
      <c r="C551" s="75">
        <v>546</v>
      </c>
      <c r="D551" s="65">
        <f>(Observaciones!D551+Observaciones!E551)/2</f>
        <v>9.75</v>
      </c>
      <c r="E551" s="143">
        <f t="shared" si="40"/>
        <v>1.208102321837458</v>
      </c>
      <c r="F551" s="143">
        <f t="shared" si="41"/>
        <v>8.1115893548976525E-2</v>
      </c>
      <c r="G551" s="143">
        <f t="shared" si="42"/>
        <v>2.4779802499999999</v>
      </c>
      <c r="H551" s="143">
        <f>0.001013*Constantes!$D$6/(0.622*G551)</f>
        <v>4.4968494932561519E-2</v>
      </c>
      <c r="I551" s="143">
        <f t="shared" si="43"/>
        <v>0.3271277184414379</v>
      </c>
      <c r="J551" s="143">
        <f t="shared" si="44"/>
        <v>0.40536565217332293</v>
      </c>
      <c r="K551" s="143">
        <f>(Constantes!$D$12/0.8)*(Constantes!$D$7*J551^2+Constantes!$D$8*J551+Constantes!$D$9)</f>
        <v>14.100542107785055</v>
      </c>
      <c r="L551" s="143">
        <f>(Constantes!$D$12/0.8)*(0.00376*D551^2-0.0516*D551-6.967)</f>
        <v>-4.4454156249999999</v>
      </c>
      <c r="M551" s="12"/>
    </row>
    <row r="552" spans="2:13" ht="18.75" customHeight="1" x14ac:dyDescent="0.3">
      <c r="B552" s="11"/>
      <c r="C552" s="75">
        <v>547</v>
      </c>
      <c r="D552" s="65">
        <f>(Observaciones!D552+Observaciones!E552)/2</f>
        <v>10.75</v>
      </c>
      <c r="E552" s="143">
        <f t="shared" si="40"/>
        <v>1.2916704499993741</v>
      </c>
      <c r="F552" s="143">
        <f t="shared" si="41"/>
        <v>8.602906751025155E-2</v>
      </c>
      <c r="G552" s="143">
        <f t="shared" si="42"/>
        <v>2.4756192499999998</v>
      </c>
      <c r="H552" s="143">
        <f>0.001013*Constantes!$D$6/(0.622*G552)</f>
        <v>4.5011381421077787E-2</v>
      </c>
      <c r="I552" s="143">
        <f t="shared" si="43"/>
        <v>0.33413851435416753</v>
      </c>
      <c r="J552" s="143">
        <f t="shared" si="44"/>
        <v>0.40436913440502725</v>
      </c>
      <c r="K552" s="143">
        <f>(Constantes!$D$12/0.8)*(Constantes!$D$7*J552^2+Constantes!$D$8*J552+Constantes!$D$9)</f>
        <v>14.114064081288136</v>
      </c>
      <c r="L552" s="143">
        <f>(Constantes!$D$12/0.8)*(0.00376*D552^2-0.0516*D552-6.967)</f>
        <v>-4.4294906249999997</v>
      </c>
      <c r="M552" s="12"/>
    </row>
    <row r="553" spans="2:13" ht="18.75" customHeight="1" x14ac:dyDescent="0.3">
      <c r="B553" s="11"/>
      <c r="C553" s="75">
        <v>548</v>
      </c>
      <c r="D553" s="65">
        <f>(Observaciones!D553+Observaciones!E553)/2</f>
        <v>10.9</v>
      </c>
      <c r="E553" s="143">
        <f t="shared" si="40"/>
        <v>1.3046341322396258</v>
      </c>
      <c r="F553" s="143">
        <f t="shared" si="41"/>
        <v>8.6787491598136493E-2</v>
      </c>
      <c r="G553" s="143">
        <f t="shared" si="42"/>
        <v>2.4752651000000001</v>
      </c>
      <c r="H553" s="143">
        <f>0.001013*Constantes!$D$6/(0.622*G553)</f>
        <v>4.5017821450766028E-2</v>
      </c>
      <c r="I553" s="143">
        <f t="shared" si="43"/>
        <v>0.33517610193237696</v>
      </c>
      <c r="J553" s="143">
        <f t="shared" si="44"/>
        <v>0.40325279333520658</v>
      </c>
      <c r="K553" s="143">
        <f>(Constantes!$D$12/0.8)*(Constantes!$D$7*J553^2+Constantes!$D$8*J553+Constantes!$D$9)</f>
        <v>14.129192051750161</v>
      </c>
      <c r="L553" s="143">
        <f>(Constantes!$D$12/0.8)*(0.00376*D553^2-0.0516*D553-6.967)</f>
        <v>-4.4266964999999994</v>
      </c>
      <c r="M553" s="12"/>
    </row>
    <row r="554" spans="2:13" ht="18.75" customHeight="1" x14ac:dyDescent="0.3">
      <c r="B554" s="11"/>
      <c r="C554" s="75">
        <v>549</v>
      </c>
      <c r="D554" s="65">
        <f>(Observaciones!D554+Observaciones!E554)/2</f>
        <v>10</v>
      </c>
      <c r="E554" s="143">
        <f t="shared" si="40"/>
        <v>1.2285355953233976</v>
      </c>
      <c r="F554" s="143">
        <f t="shared" si="41"/>
        <v>8.2321156964857062E-2</v>
      </c>
      <c r="G554" s="143">
        <f t="shared" si="42"/>
        <v>2.4773899999999998</v>
      </c>
      <c r="H554" s="143">
        <f>0.001013*Constantes!$D$6/(0.622*G554)</f>
        <v>4.4979208891257547E-2</v>
      </c>
      <c r="I554" s="143">
        <f t="shared" si="43"/>
        <v>0.32889553570326324</v>
      </c>
      <c r="J554" s="143">
        <f t="shared" si="44"/>
        <v>0.40201695975981283</v>
      </c>
      <c r="K554" s="143">
        <f>(Constantes!$D$12/0.8)*(Constantes!$D$7*J554^2+Constantes!$D$8*J554+Constantes!$D$9)</f>
        <v>14.145914770900381</v>
      </c>
      <c r="L554" s="143">
        <f>(Constantes!$D$12/0.8)*(0.00376*D554^2-0.0516*D554-6.967)</f>
        <v>-4.4418749999999996</v>
      </c>
      <c r="M554" s="12"/>
    </row>
    <row r="555" spans="2:13" ht="18.75" customHeight="1" x14ac:dyDescent="0.3">
      <c r="B555" s="11"/>
      <c r="C555" s="75">
        <v>550</v>
      </c>
      <c r="D555" s="65">
        <f>(Observaciones!D555+Observaciones!E555)/2</f>
        <v>11.65</v>
      </c>
      <c r="E555" s="143">
        <f t="shared" si="40"/>
        <v>1.3711829440577765</v>
      </c>
      <c r="F555" s="143">
        <f t="shared" si="41"/>
        <v>9.0665715946703279E-2</v>
      </c>
      <c r="G555" s="143">
        <f t="shared" si="42"/>
        <v>2.4734943499999997</v>
      </c>
      <c r="H555" s="143">
        <f>0.001013*Constantes!$D$6/(0.622*G555)</f>
        <v>4.5050049261326407E-2</v>
      </c>
      <c r="I555" s="143">
        <f t="shared" si="43"/>
        <v>0.34030820325039612</v>
      </c>
      <c r="J555" s="143">
        <f t="shared" si="44"/>
        <v>0.40066199988300538</v>
      </c>
      <c r="K555" s="143">
        <f>(Constantes!$D$12/0.8)*(Constantes!$D$7*J555^2+Constantes!$D$8*J555+Constantes!$D$9)</f>
        <v>14.164219815545065</v>
      </c>
      <c r="L555" s="143">
        <f>(Constantes!$D$12/0.8)*(0.00376*D555^2-0.0516*D555-6.967)</f>
        <v>-4.4111396249999997</v>
      </c>
      <c r="M555" s="12"/>
    </row>
    <row r="556" spans="2:13" ht="18.75" customHeight="1" x14ac:dyDescent="0.3">
      <c r="B556" s="11"/>
      <c r="C556" s="75">
        <v>551</v>
      </c>
      <c r="D556" s="65">
        <f>(Observaciones!D556+Observaciones!E556)/2</f>
        <v>11.45</v>
      </c>
      <c r="E556" s="143">
        <f t="shared" si="40"/>
        <v>1.3531513167724236</v>
      </c>
      <c r="F556" s="143">
        <f t="shared" si="41"/>
        <v>8.9617358691077773E-2</v>
      </c>
      <c r="G556" s="143">
        <f t="shared" si="42"/>
        <v>2.4739665500000001</v>
      </c>
      <c r="H556" s="143">
        <f>0.001013*Constantes!$D$6/(0.622*G556)</f>
        <v>4.504145066759796E-2</v>
      </c>
      <c r="I556" s="143">
        <f t="shared" si="43"/>
        <v>0.33894879271912193</v>
      </c>
      <c r="J556" s="143">
        <f t="shared" si="44"/>
        <v>0.39918831520863868</v>
      </c>
      <c r="K556" s="143">
        <f>(Constantes!$D$12/0.8)*(Constantes!$D$7*J556^2+Constantes!$D$8*J556+Constantes!$D$9)</f>
        <v>14.184093600099681</v>
      </c>
      <c r="L556" s="143">
        <f>(Constantes!$D$12/0.8)*(0.00376*D556^2-0.0516*D556-6.967)</f>
        <v>-4.4155466249999993</v>
      </c>
      <c r="M556" s="12"/>
    </row>
    <row r="557" spans="2:13" ht="18.75" customHeight="1" x14ac:dyDescent="0.3">
      <c r="B557" s="11"/>
      <c r="C557" s="75">
        <v>552</v>
      </c>
      <c r="D557" s="65">
        <f>(Observaciones!D557+Observaciones!E557)/2</f>
        <v>11.7</v>
      </c>
      <c r="E557" s="143">
        <f t="shared" si="40"/>
        <v>1.3757236996547897</v>
      </c>
      <c r="F557" s="143">
        <f t="shared" si="41"/>
        <v>9.0929432125051668E-2</v>
      </c>
      <c r="G557" s="143">
        <f t="shared" si="42"/>
        <v>2.4733763</v>
      </c>
      <c r="H557" s="143">
        <f>0.001013*Constantes!$D$6/(0.622*G557)</f>
        <v>4.5052199422753639E-2</v>
      </c>
      <c r="I557" s="143">
        <f t="shared" si="43"/>
        <v>0.3406470099449177</v>
      </c>
      <c r="J557" s="143">
        <f t="shared" si="44"/>
        <v>0.39759634242128605</v>
      </c>
      <c r="K557" s="143">
        <f>(Constantes!$D$12/0.8)*(Constantes!$D$7*J557^2+Constantes!$D$8*J557+Constantes!$D$9)</f>
        <v>14.205521390287499</v>
      </c>
      <c r="L557" s="143">
        <f>(Constantes!$D$12/0.8)*(0.00376*D557^2-0.0516*D557-6.967)</f>
        <v>-4.4100085</v>
      </c>
      <c r="M557" s="12"/>
    </row>
    <row r="558" spans="2:13" ht="18.75" customHeight="1" x14ac:dyDescent="0.3">
      <c r="B558" s="11"/>
      <c r="C558" s="75">
        <v>553</v>
      </c>
      <c r="D558" s="65">
        <f>(Observaciones!D558+Observaciones!E558)/2</f>
        <v>9.75</v>
      </c>
      <c r="E558" s="143">
        <f t="shared" si="40"/>
        <v>1.208102321837458</v>
      </c>
      <c r="F558" s="143">
        <f t="shared" si="41"/>
        <v>8.1115893548976525E-2</v>
      </c>
      <c r="G558" s="143">
        <f t="shared" si="42"/>
        <v>2.4779802499999999</v>
      </c>
      <c r="H558" s="143">
        <f>0.001013*Constantes!$D$6/(0.622*G558)</f>
        <v>4.4968494932561519E-2</v>
      </c>
      <c r="I558" s="143">
        <f t="shared" si="43"/>
        <v>0.3271277184414379</v>
      </c>
      <c r="J558" s="143">
        <f t="shared" si="44"/>
        <v>0.3958865532568423</v>
      </c>
      <c r="K558" s="143">
        <f>(Constantes!$D$12/0.8)*(Constantes!$D$7*J558^2+Constantes!$D$8*J558+Constantes!$D$9)</f>
        <v>14.228487317989025</v>
      </c>
      <c r="L558" s="143">
        <f>(Constantes!$D$12/0.8)*(0.00376*D558^2-0.0516*D558-6.967)</f>
        <v>-4.4454156249999999</v>
      </c>
      <c r="M558" s="12"/>
    </row>
    <row r="559" spans="2:13" ht="18.75" customHeight="1" x14ac:dyDescent="0.3">
      <c r="B559" s="11"/>
      <c r="C559" s="75">
        <v>554</v>
      </c>
      <c r="D559" s="65">
        <f>(Observaciones!D559+Observaciones!E559)/2</f>
        <v>8.3000000000000007</v>
      </c>
      <c r="E559" s="143">
        <f t="shared" si="40"/>
        <v>1.0953778240340981</v>
      </c>
      <c r="F559" s="143">
        <f t="shared" si="41"/>
        <v>7.4418202097829511E-2</v>
      </c>
      <c r="G559" s="143">
        <f t="shared" si="42"/>
        <v>2.4814037</v>
      </c>
      <c r="H559" s="143">
        <f>0.001013*Constantes!$D$6/(0.622*G559)</f>
        <v>4.4906454485867227E-2</v>
      </c>
      <c r="I559" s="143">
        <f t="shared" si="43"/>
        <v>0.31668106733869283</v>
      </c>
      <c r="J559" s="143">
        <f t="shared" si="44"/>
        <v>0.39405945436273693</v>
      </c>
      <c r="K559" s="143">
        <f>(Constantes!$D$12/0.8)*(Constantes!$D$7*J559^2+Constantes!$D$8*J559+Constantes!$D$9)</f>
        <v>14.252974397225525</v>
      </c>
      <c r="L559" s="143">
        <f>(Constantes!$D$12/0.8)*(0.00376*D559^2-0.0516*D559-6.967)</f>
        <v>-4.4601585000000004</v>
      </c>
      <c r="M559" s="12"/>
    </row>
    <row r="560" spans="2:13" ht="18.75" customHeight="1" x14ac:dyDescent="0.3">
      <c r="B560" s="11"/>
      <c r="C560" s="75">
        <v>555</v>
      </c>
      <c r="D560" s="65">
        <f>(Observaciones!D560+Observaciones!E560)/2</f>
        <v>7.2</v>
      </c>
      <c r="E560" s="143">
        <f t="shared" si="40"/>
        <v>1.0161453093242518</v>
      </c>
      <c r="F560" s="143">
        <f t="shared" si="41"/>
        <v>6.9657846489614608E-2</v>
      </c>
      <c r="G560" s="143">
        <f t="shared" si="42"/>
        <v>2.4840008</v>
      </c>
      <c r="H560" s="143">
        <f>0.001013*Constantes!$D$6/(0.622*G560)</f>
        <v>4.4859503392717312E-2</v>
      </c>
      <c r="I560" s="143">
        <f t="shared" si="43"/>
        <v>0.30854432891657324</v>
      </c>
      <c r="J560" s="143">
        <f t="shared" si="44"/>
        <v>0.39211558714780415</v>
      </c>
      <c r="K560" s="143">
        <f>(Constantes!$D$12/0.8)*(Constantes!$D$7*J560^2+Constantes!$D$8*J560+Constantes!$D$9)</f>
        <v>14.278964541258453</v>
      </c>
      <c r="L560" s="143">
        <f>(Constantes!$D$12/0.8)*(0.00376*D560^2-0.0516*D560-6.967)</f>
        <v>-4.4647509999999997</v>
      </c>
      <c r="M560" s="12"/>
    </row>
    <row r="561" spans="2:13" ht="18.75" customHeight="1" x14ac:dyDescent="0.3">
      <c r="B561" s="11"/>
      <c r="C561" s="75">
        <v>556</v>
      </c>
      <c r="D561" s="65">
        <f>(Observaciones!D561+Observaciones!E561)/2</f>
        <v>9.5500000000000007</v>
      </c>
      <c r="E561" s="143">
        <f t="shared" si="40"/>
        <v>1.1919715122427115</v>
      </c>
      <c r="F561" s="143">
        <f t="shared" si="41"/>
        <v>8.0162557967816087E-2</v>
      </c>
      <c r="G561" s="143">
        <f t="shared" si="42"/>
        <v>2.4784524499999998</v>
      </c>
      <c r="H561" s="143">
        <f>0.001013*Constantes!$D$6/(0.622*G561)</f>
        <v>4.4959927439847613E-2</v>
      </c>
      <c r="I561" s="143">
        <f t="shared" si="43"/>
        <v>0.32570629948063018</v>
      </c>
      <c r="J561" s="143">
        <f t="shared" si="44"/>
        <v>0.39005552762185219</v>
      </c>
      <c r="K561" s="143">
        <f>(Constantes!$D$12/0.8)*(Constantes!$D$7*J561^2+Constantes!$D$8*J561+Constantes!$D$9)</f>
        <v>14.306438580785443</v>
      </c>
      <c r="L561" s="143">
        <f>(Constantes!$D$12/0.8)*(0.00376*D561^2-0.0516*D561-6.967)</f>
        <v>-4.4480366249999994</v>
      </c>
      <c r="M561" s="12"/>
    </row>
    <row r="562" spans="2:13" ht="18.75" customHeight="1" x14ac:dyDescent="0.3">
      <c r="B562" s="11"/>
      <c r="C562" s="75">
        <v>557</v>
      </c>
      <c r="D562" s="65">
        <f>(Observaciones!D562+Observaciones!E562)/2</f>
        <v>10.950000000000001</v>
      </c>
      <c r="E562" s="143">
        <f t="shared" si="40"/>
        <v>1.3089806979693788</v>
      </c>
      <c r="F562" s="143">
        <f t="shared" si="41"/>
        <v>8.7041563253404466E-2</v>
      </c>
      <c r="G562" s="143">
        <f t="shared" si="42"/>
        <v>2.4751470499999999</v>
      </c>
      <c r="H562" s="143">
        <f>0.001013*Constantes!$D$6/(0.622*G562)</f>
        <v>4.5019968536864317E-2</v>
      </c>
      <c r="I562" s="143">
        <f t="shared" si="43"/>
        <v>0.33552114198285082</v>
      </c>
      <c r="J562" s="143">
        <f t="shared" si="44"/>
        <v>0.38787988622497821</v>
      </c>
      <c r="K562" s="143">
        <f>(Constantes!$D$12/0.8)*(Constantes!$D$7*J562^2+Constantes!$D$8*J562+Constantes!$D$9)</f>
        <v>14.335376283212305</v>
      </c>
      <c r="L562" s="143">
        <f>(Constantes!$D$12/0.8)*(0.00376*D562^2-0.0516*D562-6.967)</f>
        <v>-4.4257416249999997</v>
      </c>
      <c r="M562" s="12"/>
    </row>
    <row r="563" spans="2:13" ht="18.75" customHeight="1" x14ac:dyDescent="0.3">
      <c r="B563" s="11"/>
      <c r="C563" s="75">
        <v>558</v>
      </c>
      <c r="D563" s="65">
        <f>(Observaciones!D563+Observaciones!E563)/2</f>
        <v>10.8</v>
      </c>
      <c r="E563" s="143">
        <f t="shared" ref="E563:E626" si="45">EXP((16.78*D563-116.9)/(D563+237.3))</f>
        <v>1.2959790398301012</v>
      </c>
      <c r="F563" s="143">
        <f t="shared" ref="F563:F626" si="46">4098*E563/((D563+237.3)^2)</f>
        <v>8.6281245002912968E-2</v>
      </c>
      <c r="G563" s="143">
        <f t="shared" ref="G563:G626" si="47">2.501-0.002361*D563</f>
        <v>2.4755012000000001</v>
      </c>
      <c r="H563" s="143">
        <f>0.001013*Constantes!$D$6/(0.622*G563)</f>
        <v>4.5013527892902062E-2</v>
      </c>
      <c r="I563" s="143">
        <f t="shared" ref="I563:I626" si="48">IF(D563&gt;0,1.26*F563/(G563*(F563+H563)),0)</f>
        <v>0.33448478758535966</v>
      </c>
      <c r="J563" s="143">
        <f t="shared" ref="J563:J626" si="49">0.409*SIN(2*PI()*(C563-82)/365)</f>
        <v>0.3855893076466822</v>
      </c>
      <c r="K563" s="143">
        <f>(Constantes!$D$12/0.8)*(Constantes!$D$7*J563^2+Constantes!$D$8*J563+Constantes!$D$9)</f>
        <v>14.365756372979121</v>
      </c>
      <c r="L563" s="143">
        <f>(Constantes!$D$12/0.8)*(0.00376*D563^2-0.0516*D563-6.967)</f>
        <v>-4.4285709999999998</v>
      </c>
      <c r="M563" s="12"/>
    </row>
    <row r="564" spans="2:13" ht="18.75" customHeight="1" x14ac:dyDescent="0.3">
      <c r="B564" s="11"/>
      <c r="C564" s="75">
        <v>559</v>
      </c>
      <c r="D564" s="65">
        <f>(Observaciones!D564+Observaciones!E564)/2</f>
        <v>9</v>
      </c>
      <c r="E564" s="143">
        <f t="shared" si="45"/>
        <v>1.1485844230421196</v>
      </c>
      <c r="F564" s="143">
        <f t="shared" si="46"/>
        <v>7.759005371461257E-2</v>
      </c>
      <c r="G564" s="143">
        <f t="shared" si="47"/>
        <v>2.4797509999999998</v>
      </c>
      <c r="H564" s="143">
        <f>0.001013*Constantes!$D$6/(0.622*G564)</f>
        <v>4.493638365913051E-2</v>
      </c>
      <c r="I564" s="143">
        <f t="shared" si="48"/>
        <v>0.32176493751214225</v>
      </c>
      <c r="J564" s="143">
        <f t="shared" si="49"/>
        <v>0.38318447063483141</v>
      </c>
      <c r="K564" s="143">
        <f>(Constantes!$D$12/0.8)*(Constantes!$D$7*J564^2+Constantes!$D$8*J564+Constantes!$D$9)</f>
        <v>14.397556552917521</v>
      </c>
      <c r="L564" s="143">
        <f>(Constantes!$D$12/0.8)*(0.00376*D564^2-0.0516*D564-6.967)</f>
        <v>-4.454275</v>
      </c>
      <c r="M564" s="12"/>
    </row>
    <row r="565" spans="2:13" ht="18.75" customHeight="1" x14ac:dyDescent="0.3">
      <c r="B565" s="11"/>
      <c r="C565" s="75">
        <v>560</v>
      </c>
      <c r="D565" s="65">
        <f>(Observaciones!D565+Observaciones!E565)/2</f>
        <v>8.15</v>
      </c>
      <c r="E565" s="143">
        <f t="shared" si="45"/>
        <v>1.0842628845563618</v>
      </c>
      <c r="F565" s="143">
        <f t="shared" si="46"/>
        <v>7.3753132863077983E-2</v>
      </c>
      <c r="G565" s="143">
        <f t="shared" si="47"/>
        <v>2.4817578499999997</v>
      </c>
      <c r="H565" s="143">
        <f>0.001013*Constantes!$D$6/(0.622*G565)</f>
        <v>4.4900046277727111E-2</v>
      </c>
      <c r="I565" s="143">
        <f t="shared" si="48"/>
        <v>0.3155820076579775</v>
      </c>
      <c r="J565" s="143">
        <f t="shared" si="49"/>
        <v>0.38066608779453365</v>
      </c>
      <c r="K565" s="143">
        <f>(Constantes!$D$12/0.8)*(Constantes!$D$7*J565^2+Constantes!$D$8*J565+Constantes!$D$9)</f>
        <v>14.430753526614854</v>
      </c>
      <c r="L565" s="143">
        <f>(Constantes!$D$12/0.8)*(0.00376*D565^2-0.0516*D565-6.967)</f>
        <v>-4.4611196249999994</v>
      </c>
      <c r="M565" s="12"/>
    </row>
    <row r="566" spans="2:13" ht="18.75" customHeight="1" x14ac:dyDescent="0.3">
      <c r="B566" s="11"/>
      <c r="C566" s="75">
        <v>561</v>
      </c>
      <c r="D566" s="65">
        <f>(Observaciones!D566+Observaciones!E566)/2</f>
        <v>9.6999999999999993</v>
      </c>
      <c r="E566" s="143">
        <f t="shared" si="45"/>
        <v>1.2040517259211223</v>
      </c>
      <c r="F566" s="143">
        <f t="shared" si="46"/>
        <v>8.0876657096899784E-2</v>
      </c>
      <c r="G566" s="143">
        <f t="shared" si="47"/>
        <v>2.4780983000000001</v>
      </c>
      <c r="H566" s="143">
        <f>0.001013*Constantes!$D$6/(0.622*G566)</f>
        <v>4.4966352753283652E-2</v>
      </c>
      <c r="I566" s="143">
        <f t="shared" si="48"/>
        <v>0.32677295878905227</v>
      </c>
      <c r="J566" s="143">
        <f t="shared" si="49"/>
        <v>0.37803490537697526</v>
      </c>
      <c r="K566" s="143">
        <f>(Constantes!$D$12/0.8)*(Constantes!$D$7*J566^2+Constantes!$D$8*J566+Constantes!$D$9)</f>
        <v>14.465323021760135</v>
      </c>
      <c r="L566" s="143">
        <f>(Constantes!$D$12/0.8)*(0.00376*D566^2-0.0516*D566-6.967)</f>
        <v>-4.4460885000000001</v>
      </c>
      <c r="M566" s="12"/>
    </row>
    <row r="567" spans="2:13" ht="18.75" customHeight="1" x14ac:dyDescent="0.3">
      <c r="B567" s="11"/>
      <c r="C567" s="75">
        <v>562</v>
      </c>
      <c r="D567" s="65">
        <f>(Observaciones!D567+Observaciones!E567)/2</f>
        <v>9</v>
      </c>
      <c r="E567" s="143">
        <f t="shared" si="45"/>
        <v>1.1485844230421196</v>
      </c>
      <c r="F567" s="143">
        <f t="shared" si="46"/>
        <v>7.759005371461257E-2</v>
      </c>
      <c r="G567" s="143">
        <f t="shared" si="47"/>
        <v>2.4797509999999998</v>
      </c>
      <c r="H567" s="143">
        <f>0.001013*Constantes!$D$6/(0.622*G567)</f>
        <v>4.493638365913051E-2</v>
      </c>
      <c r="I567" s="143">
        <f t="shared" si="48"/>
        <v>0.32176493751214225</v>
      </c>
      <c r="J567" s="143">
        <f t="shared" si="49"/>
        <v>0.37529170305829229</v>
      </c>
      <c r="K567" s="143">
        <f>(Constantes!$D$12/0.8)*(Constantes!$D$7*J567^2+Constantes!$D$8*J567+Constantes!$D$9)</f>
        <v>14.501239814445128</v>
      </c>
      <c r="L567" s="143">
        <f>(Constantes!$D$12/0.8)*(0.00376*D567^2-0.0516*D567-6.967)</f>
        <v>-4.454275</v>
      </c>
      <c r="M567" s="12"/>
    </row>
    <row r="568" spans="2:13" ht="18.75" customHeight="1" x14ac:dyDescent="0.3">
      <c r="B568" s="11"/>
      <c r="C568" s="75">
        <v>563</v>
      </c>
      <c r="D568" s="65">
        <f>(Observaciones!D568+Observaciones!E568)/2</f>
        <v>8.5500000000000007</v>
      </c>
      <c r="E568" s="143">
        <f t="shared" si="45"/>
        <v>1.1141256884066946</v>
      </c>
      <c r="F568" s="143">
        <f t="shared" si="46"/>
        <v>7.553804083049119E-2</v>
      </c>
      <c r="G568" s="143">
        <f t="shared" si="47"/>
        <v>2.4808134499999999</v>
      </c>
      <c r="H568" s="143">
        <f>0.001013*Constantes!$D$6/(0.622*G568)</f>
        <v>4.4917138898578825E-2</v>
      </c>
      <c r="I568" s="143">
        <f t="shared" si="48"/>
        <v>0.31850530773396696</v>
      </c>
      <c r="J568" s="143">
        <f t="shared" si="49"/>
        <v>0.37243729370853446</v>
      </c>
      <c r="K568" s="143">
        <f>(Constantes!$D$12/0.8)*(Constantes!$D$7*J568^2+Constantes!$D$8*J568+Constantes!$D$9)</f>
        <v>14.53847775439332</v>
      </c>
      <c r="L568" s="143">
        <f>(Constantes!$D$12/0.8)*(0.00376*D568^2-0.0516*D568-6.967)</f>
        <v>-4.458321625</v>
      </c>
      <c r="M568" s="12"/>
    </row>
    <row r="569" spans="2:13" ht="18.75" customHeight="1" x14ac:dyDescent="0.3">
      <c r="B569" s="11"/>
      <c r="C569" s="75">
        <v>564</v>
      </c>
      <c r="D569" s="65">
        <f>(Observaciones!D569+Observaciones!E569)/2</f>
        <v>9.25</v>
      </c>
      <c r="E569" s="143">
        <f t="shared" si="45"/>
        <v>1.1681304715350127</v>
      </c>
      <c r="F569" s="143">
        <f t="shared" si="46"/>
        <v>7.8750495180281335E-2</v>
      </c>
      <c r="G569" s="143">
        <f t="shared" si="47"/>
        <v>2.4791607499999997</v>
      </c>
      <c r="H569" s="143">
        <f>0.001013*Constantes!$D$6/(0.622*G569)</f>
        <v>4.4947082320141017E-2</v>
      </c>
      <c r="I569" s="143">
        <f t="shared" si="48"/>
        <v>0.32356233167857845</v>
      </c>
      <c r="J569" s="143">
        <f t="shared" si="49"/>
        <v>0.36947252315079576</v>
      </c>
      <c r="K569" s="143">
        <f>(Constantes!$D$12/0.8)*(Constantes!$D$7*J569^2+Constantes!$D$8*J569+Constantes!$D$9)</f>
        <v>14.577009791088065</v>
      </c>
      <c r="L569" s="143">
        <f>(Constantes!$D$12/0.8)*(0.00376*D569^2-0.0516*D569-6.967)</f>
        <v>-4.4516156249999996</v>
      </c>
      <c r="M569" s="12"/>
    </row>
    <row r="570" spans="2:13" ht="18.75" customHeight="1" x14ac:dyDescent="0.3">
      <c r="B570" s="11"/>
      <c r="C570" s="75">
        <v>565</v>
      </c>
      <c r="D570" s="65">
        <f>(Observaciones!D570+Observaciones!E570)/2</f>
        <v>9.15</v>
      </c>
      <c r="E570" s="143">
        <f t="shared" si="45"/>
        <v>1.1602772175252039</v>
      </c>
      <c r="F570" s="143">
        <f t="shared" si="46"/>
        <v>7.8284552595211263E-2</v>
      </c>
      <c r="G570" s="143">
        <f t="shared" si="47"/>
        <v>2.4793968500000001</v>
      </c>
      <c r="H570" s="143">
        <f>0.001013*Constantes!$D$6/(0.622*G570)</f>
        <v>4.4942802244470274E-2</v>
      </c>
      <c r="I570" s="143">
        <f t="shared" si="48"/>
        <v>0.3228445413311169</v>
      </c>
      <c r="J570" s="143">
        <f t="shared" si="49"/>
        <v>0.36639826991057795</v>
      </c>
      <c r="K570" s="143">
        <f>(Constantes!$D$12/0.8)*(Constantes!$D$7*J570^2+Constantes!$D$8*J570+Constantes!$D$9)</f>
        <v>14.616808000770527</v>
      </c>
      <c r="L570" s="143">
        <f>(Constantes!$D$12/0.8)*(0.00376*D570^2-0.0516*D570-6.967)</f>
        <v>-4.4527146249999996</v>
      </c>
      <c r="M570" s="12"/>
    </row>
    <row r="571" spans="2:13" ht="18.75" customHeight="1" x14ac:dyDescent="0.3">
      <c r="B571" s="11"/>
      <c r="C571" s="75">
        <v>566</v>
      </c>
      <c r="D571" s="65">
        <f>(Observaciones!D571+Observaciones!E571)/2</f>
        <v>8.1</v>
      </c>
      <c r="E571" s="143">
        <f t="shared" si="45"/>
        <v>1.0805800307855125</v>
      </c>
      <c r="F571" s="143">
        <f t="shared" si="46"/>
        <v>7.3532575031085901E-2</v>
      </c>
      <c r="G571" s="143">
        <f t="shared" si="47"/>
        <v>2.4818758999999999</v>
      </c>
      <c r="H571" s="143">
        <f>0.001013*Constantes!$D$6/(0.622*G571)</f>
        <v>4.4897910614754163E-2</v>
      </c>
      <c r="I571" s="143">
        <f t="shared" si="48"/>
        <v>0.31521490702492766</v>
      </c>
      <c r="J571" s="143">
        <f t="shared" si="49"/>
        <v>0.36321544495546271</v>
      </c>
      <c r="K571" s="143">
        <f>(Constantes!$D$12/0.8)*(Constantes!$D$7*J571^2+Constantes!$D$8*J571+Constantes!$D$9)</f>
        <v>14.657843614276867</v>
      </c>
      <c r="L571" s="143">
        <f>(Constantes!$D$12/0.8)*(0.00376*D571^2-0.0516*D571-6.967)</f>
        <v>-4.4614165000000003</v>
      </c>
      <c r="M571" s="12"/>
    </row>
    <row r="572" spans="2:13" ht="18.75" customHeight="1" x14ac:dyDescent="0.3">
      <c r="B572" s="11"/>
      <c r="C572" s="75">
        <v>567</v>
      </c>
      <c r="D572" s="65">
        <f>(Observaciones!D572+Observaciones!E572)/2</f>
        <v>6.95</v>
      </c>
      <c r="E572" s="143">
        <f t="shared" si="45"/>
        <v>0.99885837988260118</v>
      </c>
      <c r="F572" s="143">
        <f t="shared" si="46"/>
        <v>6.8613050260539377E-2</v>
      </c>
      <c r="G572" s="143">
        <f t="shared" si="47"/>
        <v>2.4845910499999997</v>
      </c>
      <c r="H572" s="143">
        <f>0.001013*Constantes!$D$6/(0.622*G572)</f>
        <v>4.4848846378607275E-2</v>
      </c>
      <c r="I572" s="143">
        <f t="shared" si="48"/>
        <v>0.30667072251816546</v>
      </c>
      <c r="J572" s="143">
        <f t="shared" si="49"/>
        <v>0.35992499142517614</v>
      </c>
      <c r="K572" s="143">
        <f>(Constantes!$D$12/0.8)*(Constantes!$D$7*J572^2+Constantes!$D$8*J572+Constantes!$D$9)</f>
        <v>14.700087045683155</v>
      </c>
      <c r="L572" s="143">
        <f>(Constantes!$D$12/0.8)*(0.00376*D572^2-0.0516*D572-6.967)</f>
        <v>-4.4650016249999993</v>
      </c>
      <c r="M572" s="12"/>
    </row>
    <row r="573" spans="2:13" ht="18.75" customHeight="1" x14ac:dyDescent="0.3">
      <c r="B573" s="11"/>
      <c r="C573" s="75">
        <v>568</v>
      </c>
      <c r="D573" s="65">
        <f>(Observaciones!D573+Observaciones!E573)/2</f>
        <v>9.6</v>
      </c>
      <c r="E573" s="143">
        <f t="shared" si="45"/>
        <v>1.1959863511942588</v>
      </c>
      <c r="F573" s="143">
        <f t="shared" si="46"/>
        <v>8.0399990537899965E-2</v>
      </c>
      <c r="G573" s="143">
        <f t="shared" si="47"/>
        <v>2.4783344</v>
      </c>
      <c r="H573" s="143">
        <f>0.001013*Constantes!$D$6/(0.622*G573)</f>
        <v>4.4962069006955853E-2</v>
      </c>
      <c r="I573" s="143">
        <f t="shared" si="48"/>
        <v>0.32606224862655375</v>
      </c>
      <c r="J573" s="143">
        <f t="shared" si="49"/>
        <v>0.35652788435211252</v>
      </c>
      <c r="K573" s="143">
        <f>(Constantes!$D$12/0.8)*(Constantes!$D$7*J573^2+Constantes!$D$8*J573+Constantes!$D$9)</f>
        <v>14.743507921725858</v>
      </c>
      <c r="L573" s="143">
        <f>(Constantes!$D$12/0.8)*(0.00376*D573^2-0.0516*D573-6.967)</f>
        <v>-4.4473989999999999</v>
      </c>
      <c r="M573" s="12"/>
    </row>
    <row r="574" spans="2:13" ht="18.75" customHeight="1" x14ac:dyDescent="0.3">
      <c r="B574" s="11"/>
      <c r="C574" s="75">
        <v>569</v>
      </c>
      <c r="D574" s="65">
        <f>(Observaciones!D574+Observaciones!E574)/2</f>
        <v>9</v>
      </c>
      <c r="E574" s="143">
        <f t="shared" si="45"/>
        <v>1.1485844230421196</v>
      </c>
      <c r="F574" s="143">
        <f t="shared" si="46"/>
        <v>7.759005371461257E-2</v>
      </c>
      <c r="G574" s="143">
        <f t="shared" si="47"/>
        <v>2.4797509999999998</v>
      </c>
      <c r="H574" s="143">
        <f>0.001013*Constantes!$D$6/(0.622*G574)</f>
        <v>4.493638365913051E-2</v>
      </c>
      <c r="I574" s="143">
        <f t="shared" si="48"/>
        <v>0.32176493751214225</v>
      </c>
      <c r="J574" s="143">
        <f t="shared" si="49"/>
        <v>0.35302513037241368</v>
      </c>
      <c r="K574" s="143">
        <f>(Constantes!$D$12/0.8)*(Constantes!$D$7*J574^2+Constantes!$D$8*J574+Constantes!$D$9)</f>
        <v>14.78807511196452</v>
      </c>
      <c r="L574" s="143">
        <f>(Constantes!$D$12/0.8)*(0.00376*D574^2-0.0516*D574-6.967)</f>
        <v>-4.454275</v>
      </c>
      <c r="M574" s="12"/>
    </row>
    <row r="575" spans="2:13" ht="18.75" customHeight="1" x14ac:dyDescent="0.3">
      <c r="B575" s="11"/>
      <c r="C575" s="75">
        <v>570</v>
      </c>
      <c r="D575" s="65">
        <f>(Observaciones!D575+Observaciones!E575)/2</f>
        <v>9.8500000000000014</v>
      </c>
      <c r="E575" s="143">
        <f t="shared" si="45"/>
        <v>1.2162394815909716</v>
      </c>
      <c r="F575" s="143">
        <f t="shared" si="46"/>
        <v>8.1596178970055125E-2</v>
      </c>
      <c r="G575" s="143">
        <f t="shared" si="47"/>
        <v>2.4777441499999999</v>
      </c>
      <c r="H575" s="143">
        <f>0.001013*Constantes!$D$6/(0.622*G575)</f>
        <v>4.4972779903491057E-2</v>
      </c>
      <c r="I575" s="143">
        <f t="shared" si="48"/>
        <v>0.32783604352575479</v>
      </c>
      <c r="J575" s="143">
        <f t="shared" si="49"/>
        <v>0.34941776742767933</v>
      </c>
      <c r="K575" s="143">
        <f>(Constantes!$D$12/0.8)*(Constantes!$D$7*J575^2+Constantes!$D$8*J575+Constantes!$D$9)</f>
        <v>14.83375675965274</v>
      </c>
      <c r="L575" s="143">
        <f>(Constantes!$D$12/0.8)*(0.00376*D575^2-0.0516*D575-6.967)</f>
        <v>-4.4440346249999996</v>
      </c>
      <c r="M575" s="12"/>
    </row>
    <row r="576" spans="2:13" ht="18.75" customHeight="1" x14ac:dyDescent="0.3">
      <c r="B576" s="11"/>
      <c r="C576" s="75">
        <v>571</v>
      </c>
      <c r="D576" s="65">
        <f>(Observaciones!D576+Observaciones!E576)/2</f>
        <v>9.85</v>
      </c>
      <c r="E576" s="143">
        <f t="shared" si="45"/>
        <v>1.2162394815909714</v>
      </c>
      <c r="F576" s="143">
        <f t="shared" si="46"/>
        <v>8.1596178970055111E-2</v>
      </c>
      <c r="G576" s="143">
        <f t="shared" si="47"/>
        <v>2.4777441499999999</v>
      </c>
      <c r="H576" s="143">
        <f>0.001013*Constantes!$D$6/(0.622*G576)</f>
        <v>4.4972779903491057E-2</v>
      </c>
      <c r="I576" s="143">
        <f t="shared" si="48"/>
        <v>0.32783604352575479</v>
      </c>
      <c r="J576" s="143">
        <f t="shared" si="49"/>
        <v>0.34570686445740301</v>
      </c>
      <c r="K576" s="143">
        <f>(Constantes!$D$12/0.8)*(Constantes!$D$7*J576^2+Constantes!$D$8*J576+Constantes!$D$9)</f>
        <v>14.880520313282606</v>
      </c>
      <c r="L576" s="143">
        <f>(Constantes!$D$12/0.8)*(0.00376*D576^2-0.0516*D576-6.967)</f>
        <v>-4.4440346249999996</v>
      </c>
      <c r="M576" s="12"/>
    </row>
    <row r="577" spans="2:13" ht="18.75" customHeight="1" x14ac:dyDescent="0.3">
      <c r="B577" s="11"/>
      <c r="C577" s="75">
        <v>572</v>
      </c>
      <c r="D577" s="65">
        <f>(Observaciones!D577+Observaciones!E577)/2</f>
        <v>8.65</v>
      </c>
      <c r="E577" s="143">
        <f t="shared" si="45"/>
        <v>1.1217035387262231</v>
      </c>
      <c r="F577" s="143">
        <f t="shared" si="46"/>
        <v>7.5989990506503152E-2</v>
      </c>
      <c r="G577" s="143">
        <f t="shared" si="47"/>
        <v>2.4805773499999999</v>
      </c>
      <c r="H577" s="143">
        <f>0.001013*Constantes!$D$6/(0.622*G577)</f>
        <v>4.4921414087374677E-2</v>
      </c>
      <c r="I577" s="143">
        <f t="shared" si="48"/>
        <v>0.3192323502116553</v>
      </c>
      <c r="J577" s="143">
        <f t="shared" si="49"/>
        <v>0.34189352108222237</v>
      </c>
      <c r="K577" s="143">
        <f>(Constantes!$D$12/0.8)*(Constantes!$D$7*J577^2+Constantes!$D$8*J577+Constantes!$D$9)</f>
        <v>14.928332558766986</v>
      </c>
      <c r="L577" s="143">
        <f>(Constantes!$D$12/0.8)*(0.00376*D577^2-0.0516*D577-6.967)</f>
        <v>-4.4575046250000003</v>
      </c>
      <c r="M577" s="12"/>
    </row>
    <row r="578" spans="2:13" ht="18.75" customHeight="1" x14ac:dyDescent="0.3">
      <c r="B578" s="11"/>
      <c r="C578" s="75">
        <v>573</v>
      </c>
      <c r="D578" s="65">
        <f>(Observaciones!D578+Observaciones!E578)/2</f>
        <v>8.5500000000000007</v>
      </c>
      <c r="E578" s="143">
        <f t="shared" si="45"/>
        <v>1.1141256884066946</v>
      </c>
      <c r="F578" s="143">
        <f t="shared" si="46"/>
        <v>7.553804083049119E-2</v>
      </c>
      <c r="G578" s="143">
        <f t="shared" si="47"/>
        <v>2.4808134499999999</v>
      </c>
      <c r="H578" s="143">
        <f>0.001013*Constantes!$D$6/(0.622*G578)</f>
        <v>4.4917138898578825E-2</v>
      </c>
      <c r="I578" s="143">
        <f t="shared" si="48"/>
        <v>0.31850530773396696</v>
      </c>
      <c r="J578" s="143">
        <f t="shared" si="49"/>
        <v>0.33797886727807902</v>
      </c>
      <c r="K578" s="143">
        <f>(Constantes!$D$12/0.8)*(Constantes!$D$7*J578^2+Constantes!$D$8*J578+Constantes!$D$9)</f>
        <v>14.977159652223516</v>
      </c>
      <c r="L578" s="143">
        <f>(Constantes!$D$12/0.8)*(0.00376*D578^2-0.0516*D578-6.967)</f>
        <v>-4.458321625</v>
      </c>
      <c r="M578" s="12"/>
    </row>
    <row r="579" spans="2:13" ht="18.75" customHeight="1" x14ac:dyDescent="0.3">
      <c r="B579" s="11"/>
      <c r="C579" s="75">
        <v>574</v>
      </c>
      <c r="D579" s="65">
        <f>(Observaciones!D579+Observaciones!E579)/2</f>
        <v>9.1</v>
      </c>
      <c r="E579" s="143">
        <f t="shared" si="45"/>
        <v>1.1563680372555176</v>
      </c>
      <c r="F579" s="143">
        <f t="shared" si="46"/>
        <v>7.8052465514333522E-2</v>
      </c>
      <c r="G579" s="143">
        <f t="shared" si="47"/>
        <v>2.4795148999999999</v>
      </c>
      <c r="H579" s="143">
        <f>0.001013*Constantes!$D$6/(0.622*G579)</f>
        <v>4.494066251229728E-2</v>
      </c>
      <c r="I579" s="143">
        <f t="shared" si="48"/>
        <v>0.32248506174818503</v>
      </c>
      <c r="J579" s="143">
        <f t="shared" si="49"/>
        <v>0.33396406304137982</v>
      </c>
      <c r="K579" s="143">
        <f>(Constantes!$D$12/0.8)*(Constantes!$D$7*J579^2+Constantes!$D$8*J579+Constantes!$D$9)</f>
        <v>15.026967153323373</v>
      </c>
      <c r="L579" s="143">
        <f>(Constantes!$D$12/0.8)*(0.00376*D579^2-0.0516*D579-6.967)</f>
        <v>-4.4532464999999997</v>
      </c>
      <c r="M579" s="12"/>
    </row>
    <row r="580" spans="2:13" ht="18.75" customHeight="1" x14ac:dyDescent="0.3">
      <c r="B580" s="11"/>
      <c r="C580" s="75">
        <v>575</v>
      </c>
      <c r="D580" s="65">
        <f>(Observaciones!D580+Observaciones!E580)/2</f>
        <v>9.35</v>
      </c>
      <c r="E580" s="143">
        <f t="shared" si="45"/>
        <v>1.1760304470729337</v>
      </c>
      <c r="F580" s="143">
        <f t="shared" si="46"/>
        <v>7.921880376620824E-2</v>
      </c>
      <c r="G580" s="143">
        <f t="shared" si="47"/>
        <v>2.4789246499999997</v>
      </c>
      <c r="H580" s="143">
        <f>0.001013*Constantes!$D$6/(0.622*G580)</f>
        <v>4.4951363211105488E-2</v>
      </c>
      <c r="I580" s="143">
        <f t="shared" si="48"/>
        <v>0.32427855867946659</v>
      </c>
      <c r="J580" s="143">
        <f t="shared" si="49"/>
        <v>0.32985029804526628</v>
      </c>
      <c r="K580" s="143">
        <f>(Constantes!$D$12/0.8)*(Constantes!$D$7*J580^2+Constantes!$D$8*J580+Constantes!$D$9)</f>
        <v>15.077720059167197</v>
      </c>
      <c r="L580" s="143">
        <f>(Constantes!$D$12/0.8)*(0.00376*D580^2-0.0516*D580-6.967)</f>
        <v>-4.4504696250000002</v>
      </c>
      <c r="M580" s="12"/>
    </row>
    <row r="581" spans="2:13" ht="18.75" customHeight="1" x14ac:dyDescent="0.3">
      <c r="B581" s="11"/>
      <c r="C581" s="75">
        <v>576</v>
      </c>
      <c r="D581" s="65">
        <f>(Observaciones!D581+Observaciones!E581)/2</f>
        <v>11.75</v>
      </c>
      <c r="E581" s="143">
        <f t="shared" si="45"/>
        <v>1.3802776599471762</v>
      </c>
      <c r="F581" s="143">
        <f t="shared" si="46"/>
        <v>9.1193801661548224E-2</v>
      </c>
      <c r="G581" s="143">
        <f t="shared" si="47"/>
        <v>2.4732582499999998</v>
      </c>
      <c r="H581" s="143">
        <f>0.001013*Constantes!$D$6/(0.622*G581)</f>
        <v>4.5054349789437696E-2</v>
      </c>
      <c r="I581" s="143">
        <f t="shared" si="48"/>
        <v>0.34098539738615508</v>
      </c>
      <c r="J581" s="143">
        <f t="shared" si="49"/>
        <v>0.32563879128708978</v>
      </c>
      <c r="K581" s="143">
        <f>(Constantes!$D$12/0.8)*(Constantes!$D$7*J581^2+Constantes!$D$8*J581+Constantes!$D$9)</f>
        <v>15.129382838650223</v>
      </c>
      <c r="L581" s="143">
        <f>(Constantes!$D$12/0.8)*(0.00376*D581^2-0.0516*D581-6.967)</f>
        <v>-4.4088656249999998</v>
      </c>
      <c r="M581" s="12"/>
    </row>
    <row r="582" spans="2:13" ht="18.75" customHeight="1" x14ac:dyDescent="0.3">
      <c r="B582" s="11"/>
      <c r="C582" s="75">
        <v>577</v>
      </c>
      <c r="D582" s="65">
        <f>(Observaciones!D582+Observaciones!E582)/2</f>
        <v>9.9</v>
      </c>
      <c r="E582" s="143">
        <f t="shared" si="45"/>
        <v>1.2203261059395465</v>
      </c>
      <c r="F582" s="143">
        <f t="shared" si="46"/>
        <v>8.1837230413319473E-2</v>
      </c>
      <c r="G582" s="143">
        <f t="shared" si="47"/>
        <v>2.4776260999999997</v>
      </c>
      <c r="H582" s="143">
        <f>0.001013*Constantes!$D$6/(0.622*G582)</f>
        <v>4.4974922695201085E-2</v>
      </c>
      <c r="I582" s="143">
        <f t="shared" si="48"/>
        <v>0.3281896076316444</v>
      </c>
      <c r="J582" s="143">
        <f t="shared" si="49"/>
        <v>0.32133079072719434</v>
      </c>
      <c r="K582" s="143">
        <f>(Constantes!$D$12/0.8)*(Constantes!$D$7*J582^2+Constantes!$D$8*J582+Constantes!$D$9)</f>
        <v>15.181919467277915</v>
      </c>
      <c r="L582" s="143">
        <f>(Constantes!$D$12/0.8)*(0.00376*D582^2-0.0516*D582-6.967)</f>
        <v>-4.4433264999999995</v>
      </c>
      <c r="M582" s="12"/>
    </row>
    <row r="583" spans="2:13" ht="18.75" customHeight="1" x14ac:dyDescent="0.3">
      <c r="B583" s="11"/>
      <c r="C583" s="75">
        <v>578</v>
      </c>
      <c r="D583" s="65">
        <f>(Observaciones!D583+Observaciones!E583)/2</f>
        <v>11.95</v>
      </c>
      <c r="E583" s="143">
        <f t="shared" si="45"/>
        <v>1.3986262031935408</v>
      </c>
      <c r="F583" s="143">
        <f t="shared" si="46"/>
        <v>9.2257839608086131E-2</v>
      </c>
      <c r="G583" s="143">
        <f t="shared" si="47"/>
        <v>2.4727860499999998</v>
      </c>
      <c r="H583" s="143">
        <f>0.001013*Constantes!$D$6/(0.622*G583)</f>
        <v>4.5062953309329995E-2</v>
      </c>
      <c r="I583" s="143">
        <f t="shared" si="48"/>
        <v>0.34233474612907638</v>
      </c>
      <c r="J583" s="143">
        <f t="shared" si="49"/>
        <v>0.31692757291911988</v>
      </c>
      <c r="K583" s="143">
        <f>(Constantes!$D$12/0.8)*(Constantes!$D$7*J583^2+Constantes!$D$8*J583+Constantes!$D$9)</f>
        <v>15.235293462393011</v>
      </c>
      <c r="L583" s="143">
        <f>(Constantes!$D$12/0.8)*(0.00376*D583^2-0.0516*D583-6.967)</f>
        <v>-4.4041766249999998</v>
      </c>
      <c r="M583" s="12"/>
    </row>
    <row r="584" spans="2:13" ht="18.75" customHeight="1" x14ac:dyDescent="0.3">
      <c r="B584" s="11"/>
      <c r="C584" s="75">
        <v>579</v>
      </c>
      <c r="D584" s="65">
        <f>(Observaciones!D584+Observaciones!E584)/2</f>
        <v>11.4</v>
      </c>
      <c r="E584" s="143">
        <f t="shared" si="45"/>
        <v>1.3486760963347784</v>
      </c>
      <c r="F584" s="143">
        <f t="shared" si="46"/>
        <v>8.9356889727344888E-2</v>
      </c>
      <c r="G584" s="143">
        <f t="shared" si="47"/>
        <v>2.4740845999999999</v>
      </c>
      <c r="H584" s="143">
        <f>0.001013*Constantes!$D$6/(0.622*G584)</f>
        <v>4.5039301532014117E-2</v>
      </c>
      <c r="I584" s="143">
        <f t="shared" si="48"/>
        <v>0.33860789639405336</v>
      </c>
      <c r="J584" s="143">
        <f t="shared" si="49"/>
        <v>0.31243044263133191</v>
      </c>
      <c r="K584" s="143">
        <f>(Constantes!$D$12/0.8)*(Constantes!$D$7*J584^2+Constantes!$D$8*J584+Constantes!$D$9)</f>
        <v>15.289467918774452</v>
      </c>
      <c r="L584" s="143">
        <f>(Constantes!$D$12/0.8)*(0.00376*D584^2-0.0516*D584-6.967)</f>
        <v>-4.4166189999999999</v>
      </c>
      <c r="M584" s="12"/>
    </row>
    <row r="585" spans="2:13" ht="18.75" customHeight="1" x14ac:dyDescent="0.3">
      <c r="B585" s="11"/>
      <c r="C585" s="75">
        <v>580</v>
      </c>
      <c r="D585" s="65">
        <f>(Observaciones!D585+Observaciones!E585)/2</f>
        <v>11.4</v>
      </c>
      <c r="E585" s="143">
        <f t="shared" si="45"/>
        <v>1.3486760963347784</v>
      </c>
      <c r="F585" s="143">
        <f t="shared" si="46"/>
        <v>8.9356889727344888E-2</v>
      </c>
      <c r="G585" s="143">
        <f t="shared" si="47"/>
        <v>2.4740845999999999</v>
      </c>
      <c r="H585" s="143">
        <f>0.001013*Constantes!$D$6/(0.622*G585)</f>
        <v>4.5039301532014117E-2</v>
      </c>
      <c r="I585" s="143">
        <f t="shared" si="48"/>
        <v>0.33860789639405336</v>
      </c>
      <c r="J585" s="143">
        <f t="shared" si="49"/>
        <v>0.30784073246059152</v>
      </c>
      <c r="K585" s="143">
        <f>(Constantes!$D$12/0.8)*(Constantes!$D$7*J585^2+Constantes!$D$8*J585+Constantes!$D$9)</f>
        <v>15.344405544568257</v>
      </c>
      <c r="L585" s="143">
        <f>(Constantes!$D$12/0.8)*(0.00376*D585^2-0.0516*D585-6.967)</f>
        <v>-4.4166189999999999</v>
      </c>
      <c r="M585" s="12"/>
    </row>
    <row r="586" spans="2:13" ht="18.75" customHeight="1" x14ac:dyDescent="0.3">
      <c r="B586" s="11"/>
      <c r="C586" s="75">
        <v>581</v>
      </c>
      <c r="D586" s="65">
        <f>(Observaciones!D586+Observaciones!E586)/2</f>
        <v>11.4</v>
      </c>
      <c r="E586" s="143">
        <f t="shared" si="45"/>
        <v>1.3486760963347784</v>
      </c>
      <c r="F586" s="143">
        <f t="shared" si="46"/>
        <v>8.9356889727344888E-2</v>
      </c>
      <c r="G586" s="143">
        <f t="shared" si="47"/>
        <v>2.4740845999999999</v>
      </c>
      <c r="H586" s="143">
        <f>0.001013*Constantes!$D$6/(0.622*G586)</f>
        <v>4.5039301532014117E-2</v>
      </c>
      <c r="I586" s="143">
        <f t="shared" si="48"/>
        <v>0.33860789639405336</v>
      </c>
      <c r="J586" s="143">
        <f t="shared" si="49"/>
        <v>0.30315980243707591</v>
      </c>
      <c r="K586" s="143">
        <f>(Constantes!$D$12/0.8)*(Constantes!$D$7*J586^2+Constantes!$D$8*J586+Constantes!$D$9)</f>
        <v>15.400068697510116</v>
      </c>
      <c r="L586" s="143">
        <f>(Constantes!$D$12/0.8)*(0.00376*D586^2-0.0516*D586-6.967)</f>
        <v>-4.4166189999999999</v>
      </c>
      <c r="M586" s="12"/>
    </row>
    <row r="587" spans="2:13" ht="18.75" customHeight="1" x14ac:dyDescent="0.3">
      <c r="B587" s="11"/>
      <c r="C587" s="75">
        <v>582</v>
      </c>
      <c r="D587" s="65">
        <f>(Observaciones!D587+Observaciones!E587)/2</f>
        <v>12.8</v>
      </c>
      <c r="E587" s="143">
        <f t="shared" si="45"/>
        <v>1.4790196183138538</v>
      </c>
      <c r="F587" s="143">
        <f t="shared" si="46"/>
        <v>9.6898823770774328E-2</v>
      </c>
      <c r="G587" s="143">
        <f t="shared" si="47"/>
        <v>2.4707792</v>
      </c>
      <c r="H587" s="143">
        <f>0.001013*Constantes!$D$6/(0.622*G587)</f>
        <v>4.5099554956231032E-2</v>
      </c>
      <c r="I587" s="143">
        <f t="shared" si="48"/>
        <v>0.34799397749689576</v>
      </c>
      <c r="J587" s="143">
        <f t="shared" si="49"/>
        <v>0.29838903962137381</v>
      </c>
      <c r="K587" s="143">
        <f>(Constantes!$D$12/0.8)*(Constantes!$D$7*J587^2+Constantes!$D$8*J587+Constantes!$D$9)</f>
        <v>15.456419421399056</v>
      </c>
      <c r="L587" s="143">
        <f>(Constantes!$D$12/0.8)*(0.00376*D587^2-0.0516*D587-6.967)</f>
        <v>-4.3821509999999995</v>
      </c>
      <c r="M587" s="12"/>
    </row>
    <row r="588" spans="2:13" ht="18.75" customHeight="1" x14ac:dyDescent="0.3">
      <c r="B588" s="11"/>
      <c r="C588" s="75">
        <v>583</v>
      </c>
      <c r="D588" s="65">
        <f>(Observaciones!D588+Observaciones!E588)/2</f>
        <v>6.3999999999999995</v>
      </c>
      <c r="E588" s="143">
        <f t="shared" si="45"/>
        <v>0.96173610737939708</v>
      </c>
      <c r="F588" s="143">
        <f t="shared" si="46"/>
        <v>6.6361595220328126E-2</v>
      </c>
      <c r="G588" s="143">
        <f t="shared" si="47"/>
        <v>2.4858895999999997</v>
      </c>
      <c r="H588" s="143">
        <f>0.001013*Constantes!$D$6/(0.622*G588)</f>
        <v>4.4825418761602502E-2</v>
      </c>
      <c r="I588" s="143">
        <f t="shared" si="48"/>
        <v>0.30251816528286729</v>
      </c>
      <c r="J588" s="143">
        <f t="shared" si="49"/>
        <v>0.29352985769346851</v>
      </c>
      <c r="K588" s="143">
        <f>(Constantes!$D$12/0.8)*(Constantes!$D$7*J588^2+Constantes!$D$8*J588+Constantes!$D$9)</f>
        <v>15.513419482781428</v>
      </c>
      <c r="L588" s="143">
        <f>(Constantes!$D$12/0.8)*(0.00376*D588^2-0.0516*D588-6.967)</f>
        <v>-4.4645189999999992</v>
      </c>
      <c r="M588" s="12"/>
    </row>
    <row r="589" spans="2:13" ht="18.75" customHeight="1" x14ac:dyDescent="0.3">
      <c r="B589" s="11"/>
      <c r="C589" s="75">
        <v>584</v>
      </c>
      <c r="D589" s="65">
        <f>(Observaciones!D589+Observaciones!E589)/2</f>
        <v>11.35</v>
      </c>
      <c r="E589" s="143">
        <f t="shared" si="45"/>
        <v>1.3442138857215939</v>
      </c>
      <c r="F589" s="143">
        <f t="shared" si="46"/>
        <v>8.9097066304630032E-2</v>
      </c>
      <c r="G589" s="143">
        <f t="shared" si="47"/>
        <v>2.4742026500000001</v>
      </c>
      <c r="H589" s="143">
        <f>0.001013*Constantes!$D$6/(0.622*G589)</f>
        <v>4.5037152601510852E-2</v>
      </c>
      <c r="I589" s="143">
        <f t="shared" si="48"/>
        <v>0.33826658351104416</v>
      </c>
      <c r="J589" s="143">
        <f t="shared" si="49"/>
        <v>0.28858369653383548</v>
      </c>
      <c r="K589" s="143">
        <f>(Constantes!$D$12/0.8)*(Constantes!$D$7*J589^2+Constantes!$D$8*J589+Constantes!$D$9)</f>
        <v>15.571030407804153</v>
      </c>
      <c r="L589" s="143">
        <f>(Constantes!$D$12/0.8)*(0.00376*D589^2-0.0516*D589-6.967)</f>
        <v>-4.4176796249999999</v>
      </c>
      <c r="M589" s="12"/>
    </row>
    <row r="590" spans="2:13" ht="18.75" customHeight="1" x14ac:dyDescent="0.3">
      <c r="B590" s="11"/>
      <c r="C590" s="75">
        <v>585</v>
      </c>
      <c r="D590" s="65">
        <f>(Observaciones!D590+Observaciones!E590)/2</f>
        <v>10.15</v>
      </c>
      <c r="E590" s="143">
        <f t="shared" si="45"/>
        <v>1.2409408882084079</v>
      </c>
      <c r="F590" s="143">
        <f t="shared" si="46"/>
        <v>8.3051624609049163E-2</v>
      </c>
      <c r="G590" s="143">
        <f t="shared" si="47"/>
        <v>2.47703585</v>
      </c>
      <c r="H590" s="143">
        <f>0.001013*Constantes!$D$6/(0.622*G590)</f>
        <v>4.4985639717371281E-2</v>
      </c>
      <c r="I590" s="143">
        <f t="shared" si="48"/>
        <v>0.32995141784668947</v>
      </c>
      <c r="J590" s="143">
        <f t="shared" si="49"/>
        <v>0.28355202179677369</v>
      </c>
      <c r="K590" s="143">
        <f>(Constantes!$D$12/0.8)*(Constantes!$D$7*J590^2+Constantes!$D$8*J590+Constantes!$D$9)</f>
        <v>15.62921351919611</v>
      </c>
      <c r="L590" s="143">
        <f>(Constantes!$D$12/0.8)*(0.00376*D590^2-0.0516*D590-6.967)</f>
        <v>-4.4396096250000001</v>
      </c>
      <c r="M590" s="12"/>
    </row>
    <row r="591" spans="2:13" ht="18.75" customHeight="1" x14ac:dyDescent="0.3">
      <c r="B591" s="11"/>
      <c r="C591" s="75">
        <v>586</v>
      </c>
      <c r="D591" s="65">
        <f>(Observaciones!D591+Observaciones!E591)/2</f>
        <v>12.2</v>
      </c>
      <c r="E591" s="143">
        <f t="shared" si="45"/>
        <v>1.421862932192234</v>
      </c>
      <c r="F591" s="143">
        <f t="shared" si="46"/>
        <v>9.3602745308232094E-2</v>
      </c>
      <c r="G591" s="143">
        <f t="shared" si="47"/>
        <v>2.4721957999999997</v>
      </c>
      <c r="H591" s="143">
        <f>0.001013*Constantes!$D$6/(0.622*G591)</f>
        <v>4.5073712331002484E-2</v>
      </c>
      <c r="I591" s="143">
        <f t="shared" si="48"/>
        <v>0.34401194911201238</v>
      </c>
      <c r="J591" s="143">
        <f t="shared" si="49"/>
        <v>0.27843632447609967</v>
      </c>
      <c r="K591" s="143">
        <f>(Constantes!$D$12/0.8)*(Constantes!$D$7*J591^2+Constantes!$D$8*J591+Constantes!$D$9)</f>
        <v>15.687929973336344</v>
      </c>
      <c r="L591" s="143">
        <f>(Constantes!$D$12/0.8)*(0.00376*D591^2-0.0516*D591-6.967)</f>
        <v>-4.3980509999999997</v>
      </c>
      <c r="M591" s="12"/>
    </row>
    <row r="592" spans="2:13" ht="18.75" customHeight="1" x14ac:dyDescent="0.3">
      <c r="B592" s="11"/>
      <c r="C592" s="75">
        <v>587</v>
      </c>
      <c r="D592" s="65">
        <f>(Observaciones!D592+Observaciones!E592)/2</f>
        <v>12.5</v>
      </c>
      <c r="E592" s="143">
        <f t="shared" si="45"/>
        <v>1.4501940250881777</v>
      </c>
      <c r="F592" s="143">
        <f t="shared" si="46"/>
        <v>9.5238642712590429E-2</v>
      </c>
      <c r="G592" s="143">
        <f t="shared" si="47"/>
        <v>2.4714874999999998</v>
      </c>
      <c r="H592" s="143">
        <f>0.001013*Constantes!$D$6/(0.622*G592)</f>
        <v>4.5086629940516605E-2</v>
      </c>
      <c r="I592" s="143">
        <f t="shared" si="48"/>
        <v>0.34601062071581223</v>
      </c>
      <c r="J592" s="143">
        <f t="shared" si="49"/>
        <v>0.27323812046333534</v>
      </c>
      <c r="K592" s="143">
        <f>(Constantes!$D$12/0.8)*(Constantes!$D$7*J592^2+Constantes!$D$8*J592+Constantes!$D$9)</f>
        <v>15.747140797367747</v>
      </c>
      <c r="L592" s="143">
        <f>(Constantes!$D$12/0.8)*(0.00376*D592^2-0.0516*D592-6.967)</f>
        <v>-4.3903125000000003</v>
      </c>
      <c r="M592" s="12"/>
    </row>
    <row r="593" spans="2:13" ht="18.75" customHeight="1" x14ac:dyDescent="0.3">
      <c r="B593" s="11"/>
      <c r="C593" s="75">
        <v>588</v>
      </c>
      <c r="D593" s="65">
        <f>(Observaciones!D593+Observaciones!E593)/2</f>
        <v>10.85</v>
      </c>
      <c r="E593" s="143">
        <f t="shared" si="45"/>
        <v>1.3003002567289974</v>
      </c>
      <c r="F593" s="143">
        <f t="shared" si="46"/>
        <v>8.6534052607070783E-2</v>
      </c>
      <c r="G593" s="143">
        <f t="shared" si="47"/>
        <v>2.4753831499999999</v>
      </c>
      <c r="H593" s="143">
        <f>0.001013*Constantes!$D$6/(0.622*G593)</f>
        <v>4.5015674569455051E-2</v>
      </c>
      <c r="I593" s="143">
        <f t="shared" si="48"/>
        <v>0.33483065028999898</v>
      </c>
      <c r="J593" s="143">
        <f t="shared" si="49"/>
        <v>0.26795895009851561</v>
      </c>
      <c r="K593" s="143">
        <f>(Constantes!$D$12/0.8)*(Constantes!$D$7*J593^2+Constantes!$D$8*J593+Constantes!$D$9)</f>
        <v>15.806806926314943</v>
      </c>
      <c r="L593" s="143">
        <f>(Constantes!$D$12/0.8)*(0.00376*D593^2-0.0516*D593-6.967)</f>
        <v>-4.4276396250000003</v>
      </c>
      <c r="M593" s="12"/>
    </row>
    <row r="594" spans="2:13" ht="18.75" customHeight="1" x14ac:dyDescent="0.3">
      <c r="B594" s="11"/>
      <c r="C594" s="75">
        <v>589</v>
      </c>
      <c r="D594" s="65">
        <f>(Observaciones!D594+Observaciones!E594)/2</f>
        <v>10.450000000000001</v>
      </c>
      <c r="E594" s="143">
        <f t="shared" si="45"/>
        <v>1.2660823210259287</v>
      </c>
      <c r="F594" s="143">
        <f t="shared" si="46"/>
        <v>8.4529163709539321E-2</v>
      </c>
      <c r="G594" s="143">
        <f t="shared" si="47"/>
        <v>2.4763275499999997</v>
      </c>
      <c r="H594" s="143">
        <f>0.001013*Constantes!$D$6/(0.622*G594)</f>
        <v>4.4998506887795414E-2</v>
      </c>
      <c r="I594" s="143">
        <f t="shared" si="48"/>
        <v>0.33205228467683068</v>
      </c>
      <c r="J594" s="143">
        <f t="shared" si="49"/>
        <v>0.2626003777137545</v>
      </c>
      <c r="K594" s="143">
        <f>(Constantes!$D$12/0.8)*(Constantes!$D$7*J594^2+Constantes!$D$8*J594+Constantes!$D$9)</f>
        <v>15.866889240164962</v>
      </c>
      <c r="L594" s="143">
        <f>(Constantes!$D$12/0.8)*(0.00376*D594^2-0.0516*D594-6.967)</f>
        <v>-4.4347616250000002</v>
      </c>
      <c r="M594" s="12"/>
    </row>
    <row r="595" spans="2:13" ht="18.75" customHeight="1" x14ac:dyDescent="0.3">
      <c r="B595" s="11"/>
      <c r="C595" s="75">
        <v>590</v>
      </c>
      <c r="D595" s="65">
        <f>(Observaciones!D595+Observaciones!E595)/2</f>
        <v>10.15</v>
      </c>
      <c r="E595" s="143">
        <f t="shared" si="45"/>
        <v>1.2409408882084079</v>
      </c>
      <c r="F595" s="143">
        <f t="shared" si="46"/>
        <v>8.3051624609049163E-2</v>
      </c>
      <c r="G595" s="143">
        <f t="shared" si="47"/>
        <v>2.47703585</v>
      </c>
      <c r="H595" s="143">
        <f>0.001013*Constantes!$D$6/(0.622*G595)</f>
        <v>4.4985639717371281E-2</v>
      </c>
      <c r="I595" s="143">
        <f t="shared" si="48"/>
        <v>0.32995141784668947</v>
      </c>
      <c r="J595" s="143">
        <f t="shared" si="49"/>
        <v>0.25716399116969646</v>
      </c>
      <c r="K595" s="143">
        <f>(Constantes!$D$12/0.8)*(Constantes!$D$7*J595^2+Constantes!$D$8*J595+Constantes!$D$9)</f>
        <v>15.927348600869632</v>
      </c>
      <c r="L595" s="143">
        <f>(Constantes!$D$12/0.8)*(0.00376*D595^2-0.0516*D595-6.967)</f>
        <v>-4.4396096250000001</v>
      </c>
      <c r="M595" s="12"/>
    </row>
    <row r="596" spans="2:13" ht="18.75" customHeight="1" x14ac:dyDescent="0.3">
      <c r="B596" s="11"/>
      <c r="C596" s="75">
        <v>591</v>
      </c>
      <c r="D596" s="65">
        <f>(Observaciones!D596+Observaciones!E596)/2</f>
        <v>10</v>
      </c>
      <c r="E596" s="143">
        <f t="shared" si="45"/>
        <v>1.2285355953233976</v>
      </c>
      <c r="F596" s="143">
        <f t="shared" si="46"/>
        <v>8.2321156964857062E-2</v>
      </c>
      <c r="G596" s="143">
        <f t="shared" si="47"/>
        <v>2.4773899999999998</v>
      </c>
      <c r="H596" s="143">
        <f>0.001013*Constantes!$D$6/(0.622*G596)</f>
        <v>4.4979208891257547E-2</v>
      </c>
      <c r="I596" s="143">
        <f t="shared" si="48"/>
        <v>0.32889553570326324</v>
      </c>
      <c r="J596" s="143">
        <f t="shared" si="49"/>
        <v>0.25165140138500136</v>
      </c>
      <c r="K596" s="143">
        <f>(Constantes!$D$12/0.8)*(Constantes!$D$7*J596^2+Constantes!$D$8*J596+Constantes!$D$9)</f>
        <v>15.988145889228445</v>
      </c>
      <c r="L596" s="143">
        <f>(Constantes!$D$12/0.8)*(0.00376*D596^2-0.0516*D596-6.967)</f>
        <v>-4.4418749999999996</v>
      </c>
      <c r="M596" s="12"/>
    </row>
    <row r="597" spans="2:13" ht="18.75" customHeight="1" x14ac:dyDescent="0.3">
      <c r="B597" s="11"/>
      <c r="C597" s="75">
        <v>592</v>
      </c>
      <c r="D597" s="65">
        <f>(Observaciones!D597+Observaciones!E597)/2</f>
        <v>10.4</v>
      </c>
      <c r="E597" s="143">
        <f t="shared" si="45"/>
        <v>1.2618612427946017</v>
      </c>
      <c r="F597" s="143">
        <f t="shared" si="46"/>
        <v>8.4281361443687683E-2</v>
      </c>
      <c r="G597" s="143">
        <f t="shared" si="47"/>
        <v>2.4764455999999999</v>
      </c>
      <c r="H597" s="143">
        <f>0.001013*Constantes!$D$6/(0.622*G597)</f>
        <v>4.4996361848252404E-2</v>
      </c>
      <c r="I597" s="143">
        <f t="shared" si="48"/>
        <v>0.33170315327202898</v>
      </c>
      <c r="J597" s="143">
        <f t="shared" si="49"/>
        <v>0.24606424185899323</v>
      </c>
      <c r="K597" s="143">
        <f>(Constantes!$D$12/0.8)*(Constantes!$D$7*J597^2+Constantes!$D$8*J597+Constantes!$D$9)</f>
        <v>16.049242041611144</v>
      </c>
      <c r="L597" s="143">
        <f>(Constantes!$D$12/0.8)*(0.00376*D597^2-0.0516*D597-6.967)</f>
        <v>-4.4355989999999998</v>
      </c>
      <c r="M597" s="12"/>
    </row>
    <row r="598" spans="2:13" ht="18.75" customHeight="1" x14ac:dyDescent="0.3">
      <c r="B598" s="11"/>
      <c r="C598" s="75">
        <v>593</v>
      </c>
      <c r="D598" s="65">
        <f>(Observaciones!D598+Observaciones!E598)/2</f>
        <v>10.4</v>
      </c>
      <c r="E598" s="143">
        <f t="shared" si="45"/>
        <v>1.2618612427946017</v>
      </c>
      <c r="F598" s="143">
        <f t="shared" si="46"/>
        <v>8.4281361443687683E-2</v>
      </c>
      <c r="G598" s="143">
        <f t="shared" si="47"/>
        <v>2.4764455999999999</v>
      </c>
      <c r="H598" s="143">
        <f>0.001013*Constantes!$D$6/(0.622*G598)</f>
        <v>4.4996361848252404E-2</v>
      </c>
      <c r="I598" s="143">
        <f t="shared" si="48"/>
        <v>0.33170315327202898</v>
      </c>
      <c r="J598" s="143">
        <f t="shared" si="49"/>
        <v>0.24040416818762159</v>
      </c>
      <c r="K598" s="143">
        <f>(Constantes!$D$12/0.8)*(Constantes!$D$7*J598^2+Constantes!$D$8*J598+Constantes!$D$9)</f>
        <v>16.110598086479239</v>
      </c>
      <c r="L598" s="143">
        <f>(Constantes!$D$12/0.8)*(0.00376*D598^2-0.0516*D598-6.967)</f>
        <v>-4.4355989999999998</v>
      </c>
      <c r="M598" s="12"/>
    </row>
    <row r="599" spans="2:13" ht="18.75" customHeight="1" x14ac:dyDescent="0.3">
      <c r="B599" s="11"/>
      <c r="C599" s="75">
        <v>594</v>
      </c>
      <c r="D599" s="65">
        <f>(Observaciones!D599+Observaciones!E599)/2</f>
        <v>11.25</v>
      </c>
      <c r="E599" s="143">
        <f t="shared" si="45"/>
        <v>1.3353283650298429</v>
      </c>
      <c r="F599" s="143">
        <f t="shared" si="46"/>
        <v>8.8579350899344877E-2</v>
      </c>
      <c r="G599" s="143">
        <f t="shared" si="47"/>
        <v>2.47443875</v>
      </c>
      <c r="H599" s="143">
        <f>0.001013*Constantes!$D$6/(0.622*G599)</f>
        <v>4.5032855355628641E-2</v>
      </c>
      <c r="I599" s="143">
        <f t="shared" si="48"/>
        <v>0.33758270995629469</v>
      </c>
      <c r="J599" s="143">
        <f t="shared" si="49"/>
        <v>0.2346728575728691</v>
      </c>
      <c r="K599" s="143">
        <f>(Constantes!$D$12/0.8)*(Constantes!$D$7*J599^2+Constantes!$D$8*J599+Constantes!$D$9)</f>
        <v>16.172175180666212</v>
      </c>
      <c r="L599" s="143">
        <f>(Constantes!$D$12/0.8)*(0.00376*D599^2-0.0516*D599-6.967)</f>
        <v>-4.4197656250000001</v>
      </c>
      <c r="M599" s="12"/>
    </row>
    <row r="600" spans="2:13" ht="18.75" customHeight="1" x14ac:dyDescent="0.3">
      <c r="B600" s="11"/>
      <c r="C600" s="75">
        <v>595</v>
      </c>
      <c r="D600" s="65">
        <f>(Observaciones!D600+Observaciones!E600)/2</f>
        <v>11.2</v>
      </c>
      <c r="E600" s="143">
        <f t="shared" si="45"/>
        <v>1.3309049906437358</v>
      </c>
      <c r="F600" s="143">
        <f t="shared" si="46"/>
        <v>8.8321456330061332E-2</v>
      </c>
      <c r="G600" s="143">
        <f t="shared" si="47"/>
        <v>2.4745567999999998</v>
      </c>
      <c r="H600" s="143">
        <f>0.001013*Constantes!$D$6/(0.622*G600)</f>
        <v>4.5030707040191013E-2</v>
      </c>
      <c r="I600" s="143">
        <f t="shared" si="48"/>
        <v>0.33724015024190968</v>
      </c>
      <c r="J600" s="143">
        <f t="shared" si="49"/>
        <v>0.22887200832576213</v>
      </c>
      <c r="K600" s="143">
        <f>(Constantes!$D$12/0.8)*(Constantes!$D$7*J600^2+Constantes!$D$8*J600+Constantes!$D$9)</f>
        <v>16.233934645376173</v>
      </c>
      <c r="L600" s="143">
        <f>(Constantes!$D$12/0.8)*(0.00376*D600^2-0.0516*D600-6.967)</f>
        <v>-4.4207910000000004</v>
      </c>
      <c r="M600" s="12"/>
    </row>
    <row r="601" spans="2:13" ht="18.75" customHeight="1" x14ac:dyDescent="0.3">
      <c r="B601" s="11"/>
      <c r="C601" s="75">
        <v>596</v>
      </c>
      <c r="D601" s="65">
        <f>(Observaciones!D601+Observaciones!E601)/2</f>
        <v>11.299999999999999</v>
      </c>
      <c r="E601" s="143">
        <f t="shared" si="45"/>
        <v>1.3397646526819855</v>
      </c>
      <c r="F601" s="143">
        <f t="shared" si="46"/>
        <v>8.8837887126731505E-2</v>
      </c>
      <c r="G601" s="143">
        <f t="shared" si="47"/>
        <v>2.4743206999999998</v>
      </c>
      <c r="H601" s="143">
        <f>0.001013*Constantes!$D$6/(0.622*G601)</f>
        <v>4.5035003876058806E-2</v>
      </c>
      <c r="I601" s="143">
        <f t="shared" si="48"/>
        <v>0.33792485453988752</v>
      </c>
      <c r="J601" s="143">
        <f t="shared" si="49"/>
        <v>0.22300333936312633</v>
      </c>
      <c r="K601" s="143">
        <f>(Constantes!$D$12/0.8)*(Constantes!$D$7*J601^2+Constantes!$D$8*J601+Constantes!$D$9)</f>
        <v>16.295838001861412</v>
      </c>
      <c r="L601" s="143">
        <f>(Constantes!$D$12/0.8)*(0.00376*D601^2-0.0516*D601-6.967)</f>
        <v>-4.4187285000000003</v>
      </c>
      <c r="M601" s="12"/>
    </row>
    <row r="602" spans="2:13" ht="18.75" customHeight="1" x14ac:dyDescent="0.3">
      <c r="B602" s="11"/>
      <c r="C602" s="75">
        <v>597</v>
      </c>
      <c r="D602" s="65">
        <f>(Observaciones!D602+Observaciones!E602)/2</f>
        <v>12.799999999999999</v>
      </c>
      <c r="E602" s="143">
        <f t="shared" si="45"/>
        <v>1.4790196183138535</v>
      </c>
      <c r="F602" s="143">
        <f t="shared" si="46"/>
        <v>9.6898823770774314E-2</v>
      </c>
      <c r="G602" s="143">
        <f t="shared" si="47"/>
        <v>2.4707792</v>
      </c>
      <c r="H602" s="143">
        <f>0.001013*Constantes!$D$6/(0.622*G602)</f>
        <v>4.5099554956231032E-2</v>
      </c>
      <c r="I602" s="143">
        <f t="shared" si="48"/>
        <v>0.3479939774968957</v>
      </c>
      <c r="J602" s="143">
        <f t="shared" si="49"/>
        <v>0.21706858969823095</v>
      </c>
      <c r="K602" s="143">
        <f>(Constantes!$D$12/0.8)*(Constantes!$D$7*J602^2+Constantes!$D$8*J602+Constantes!$D$9)</f>
        <v>16.357847006739533</v>
      </c>
      <c r="L602" s="143">
        <f>(Constantes!$D$12/0.8)*(0.00376*D602^2-0.0516*D602-6.967)</f>
        <v>-4.3821509999999995</v>
      </c>
      <c r="M602" s="12"/>
    </row>
    <row r="603" spans="2:13" ht="18.75" customHeight="1" x14ac:dyDescent="0.3">
      <c r="B603" s="11"/>
      <c r="C603" s="75">
        <v>598</v>
      </c>
      <c r="D603" s="65">
        <f>(Observaciones!D603+Observaciones!E603)/2</f>
        <v>11.700000000000001</v>
      </c>
      <c r="E603" s="143">
        <f t="shared" si="45"/>
        <v>1.3757236996547897</v>
      </c>
      <c r="F603" s="143">
        <f t="shared" si="46"/>
        <v>9.0929432125051668E-2</v>
      </c>
      <c r="G603" s="143">
        <f t="shared" si="47"/>
        <v>2.4733763</v>
      </c>
      <c r="H603" s="143">
        <f>0.001013*Constantes!$D$6/(0.622*G603)</f>
        <v>4.5052199422753639E-2</v>
      </c>
      <c r="I603" s="143">
        <f t="shared" si="48"/>
        <v>0.3406470099449177</v>
      </c>
      <c r="J603" s="143">
        <f t="shared" si="49"/>
        <v>0.2110695179254842</v>
      </c>
      <c r="K603" s="143">
        <f>(Constantes!$D$12/0.8)*(Constantes!$D$7*J603^2+Constantes!$D$8*J603+Constantes!$D$9)</f>
        <v>16.419923686911325</v>
      </c>
      <c r="L603" s="143">
        <f>(Constantes!$D$12/0.8)*(0.00376*D603^2-0.0516*D603-6.967)</f>
        <v>-4.4100085</v>
      </c>
      <c r="M603" s="12"/>
    </row>
    <row r="604" spans="2:13" ht="18.75" customHeight="1" x14ac:dyDescent="0.3">
      <c r="B604" s="11"/>
      <c r="C604" s="75">
        <v>599</v>
      </c>
      <c r="D604" s="65">
        <f>(Observaciones!D604+Observaciones!E604)/2</f>
        <v>14.15</v>
      </c>
      <c r="E604" s="143">
        <f t="shared" si="45"/>
        <v>1.6150528288927855</v>
      </c>
      <c r="F604" s="143">
        <f t="shared" si="46"/>
        <v>0.10467799774317721</v>
      </c>
      <c r="G604" s="143">
        <f t="shared" si="47"/>
        <v>2.4675918499999998</v>
      </c>
      <c r="H604" s="143">
        <f>0.001013*Constantes!$D$6/(0.622*G604)</f>
        <v>4.5157809349675282E-2</v>
      </c>
      <c r="I604" s="143">
        <f t="shared" si="48"/>
        <v>0.35672784756039339</v>
      </c>
      <c r="J604" s="143">
        <f t="shared" si="49"/>
        <v>0.2050079016993222</v>
      </c>
      <c r="K604" s="143">
        <f>(Constantes!$D$12/0.8)*(Constantes!$D$7*J604^2+Constantes!$D$8*J604+Constantes!$D$9)</f>
        <v>16.482030374041141</v>
      </c>
      <c r="L604" s="143">
        <f>(Constantes!$D$12/0.8)*(0.00376*D604^2-0.0516*D604-6.967)</f>
        <v>-4.3401896249999998</v>
      </c>
      <c r="M604" s="12"/>
    </row>
    <row r="605" spans="2:13" ht="18.75" customHeight="1" x14ac:dyDescent="0.3">
      <c r="B605" s="11"/>
      <c r="C605" s="75">
        <v>600</v>
      </c>
      <c r="D605" s="65">
        <f>(Observaciones!D605+Observaciones!E605)/2</f>
        <v>12.1</v>
      </c>
      <c r="E605" s="143">
        <f t="shared" si="45"/>
        <v>1.4125278691197247</v>
      </c>
      <c r="F605" s="143">
        <f t="shared" si="46"/>
        <v>9.306279268564735E-2</v>
      </c>
      <c r="G605" s="143">
        <f t="shared" si="47"/>
        <v>2.4724318999999997</v>
      </c>
      <c r="H605" s="143">
        <f>0.001013*Constantes!$D$6/(0.622*G605)</f>
        <v>4.5069408105886576E-2</v>
      </c>
      <c r="I605" s="143">
        <f t="shared" si="48"/>
        <v>0.34334233509165285</v>
      </c>
      <c r="J605" s="143">
        <f t="shared" si="49"/>
        <v>0.19888553720745444</v>
      </c>
      <c r="K605" s="143">
        <f>(Constantes!$D$12/0.8)*(Constantes!$D$7*J605^2+Constantes!$D$8*J605+Constantes!$D$9)</f>
        <v>16.544129738561924</v>
      </c>
      <c r="L605" s="143">
        <f>(Constantes!$D$12/0.8)*(0.00376*D605^2-0.0516*D605-6.967)</f>
        <v>-4.4005364999999994</v>
      </c>
      <c r="M605" s="12"/>
    </row>
    <row r="606" spans="2:13" ht="18.75" customHeight="1" x14ac:dyDescent="0.3">
      <c r="B606" s="11"/>
      <c r="C606" s="75">
        <v>601</v>
      </c>
      <c r="D606" s="65">
        <f>(Observaciones!D606+Observaciones!E606)/2</f>
        <v>12.4</v>
      </c>
      <c r="E606" s="143">
        <f t="shared" si="45"/>
        <v>1.440695742444418</v>
      </c>
      <c r="F606" s="143">
        <f t="shared" si="46"/>
        <v>9.4690659669251859E-2</v>
      </c>
      <c r="G606" s="143">
        <f t="shared" si="47"/>
        <v>2.4717235999999998</v>
      </c>
      <c r="H606" s="143">
        <f>0.001013*Constantes!$D$6/(0.622*G606)</f>
        <v>4.508232324808184E-2</v>
      </c>
      <c r="I606" s="143">
        <f t="shared" si="48"/>
        <v>0.34534609482941636</v>
      </c>
      <c r="J606" s="143">
        <f t="shared" si="49"/>
        <v>0.19270423863861005</v>
      </c>
      <c r="K606" s="143">
        <f>(Constantes!$D$12/0.8)*(Constantes!$D$7*J606^2+Constantes!$D$8*J606+Constantes!$D$9)</f>
        <v>16.606184823167901</v>
      </c>
      <c r="L606" s="143">
        <f>(Constantes!$D$12/0.8)*(0.00376*D606^2-0.0516*D606-6.967)</f>
        <v>-4.3929389999999993</v>
      </c>
      <c r="M606" s="12"/>
    </row>
    <row r="607" spans="2:13" ht="18.75" customHeight="1" x14ac:dyDescent="0.3">
      <c r="B607" s="11"/>
      <c r="C607" s="75">
        <v>602</v>
      </c>
      <c r="D607" s="65">
        <f>(Observaciones!D607+Observaciones!E607)/2</f>
        <v>9.5</v>
      </c>
      <c r="E607" s="143">
        <f t="shared" si="45"/>
        <v>1.187968532240967</v>
      </c>
      <c r="F607" s="143">
        <f t="shared" si="46"/>
        <v>7.9925724231647788E-2</v>
      </c>
      <c r="G607" s="143">
        <f t="shared" si="47"/>
        <v>2.4785705</v>
      </c>
      <c r="H607" s="143">
        <f>0.001013*Constantes!$D$6/(0.622*G607)</f>
        <v>4.4957786076737595E-2</v>
      </c>
      <c r="I607" s="143">
        <f t="shared" si="48"/>
        <v>0.32534995521168669</v>
      </c>
      <c r="J607" s="143">
        <f t="shared" si="49"/>
        <v>0.18646583764496022</v>
      </c>
      <c r="K607" s="143">
        <f>(Constantes!$D$12/0.8)*(Constantes!$D$7*J607^2+Constantes!$D$8*J607+Constantes!$D$9)</f>
        <v>16.668159075758233</v>
      </c>
      <c r="L607" s="143">
        <f>(Constantes!$D$12/0.8)*(0.00376*D607^2-0.0516*D607-6.967)</f>
        <v>-4.4486624999999993</v>
      </c>
      <c r="M607" s="12"/>
    </row>
    <row r="608" spans="2:13" ht="18.75" customHeight="1" x14ac:dyDescent="0.3">
      <c r="B608" s="11"/>
      <c r="C608" s="75">
        <v>603</v>
      </c>
      <c r="D608" s="65">
        <f>(Observaciones!D608+Observaciones!E608)/2</f>
        <v>11.5</v>
      </c>
      <c r="E608" s="143">
        <f t="shared" si="45"/>
        <v>1.3576395793502862</v>
      </c>
      <c r="F608" s="143">
        <f t="shared" si="46"/>
        <v>8.9878474493928939E-2</v>
      </c>
      <c r="G608" s="143">
        <f t="shared" si="47"/>
        <v>2.4738484999999999</v>
      </c>
      <c r="H608" s="143">
        <f>0.001013*Constantes!$D$6/(0.622*G608)</f>
        <v>4.5043600008291752E-2</v>
      </c>
      <c r="I608" s="143">
        <f t="shared" si="48"/>
        <v>0.33928927202235942</v>
      </c>
      <c r="J608" s="143">
        <f t="shared" si="49"/>
        <v>0.18017218279935254</v>
      </c>
      <c r="K608" s="143">
        <f>(Constantes!$D$12/0.8)*(Constantes!$D$7*J608^2+Constantes!$D$8*J608+Constantes!$D$9)</f>
        <v>16.730016381796016</v>
      </c>
      <c r="L608" s="143">
        <f>(Constantes!$D$12/0.8)*(0.00376*D608^2-0.0516*D608-6.967)</f>
        <v>-4.4144625</v>
      </c>
      <c r="M608" s="12"/>
    </row>
    <row r="609" spans="2:13" ht="18.75" customHeight="1" x14ac:dyDescent="0.3">
      <c r="B609" s="11"/>
      <c r="C609" s="75">
        <v>604</v>
      </c>
      <c r="D609" s="65">
        <f>(Observaciones!D609+Observaciones!E609)/2</f>
        <v>12.25</v>
      </c>
      <c r="E609" s="143">
        <f t="shared" si="45"/>
        <v>1.4265507491669478</v>
      </c>
      <c r="F609" s="143">
        <f t="shared" si="46"/>
        <v>9.387372076527814E-2</v>
      </c>
      <c r="G609" s="143">
        <f t="shared" si="47"/>
        <v>2.47207775</v>
      </c>
      <c r="H609" s="143">
        <f>0.001013*Constantes!$D$6/(0.622*G609)</f>
        <v>4.5075864751872197E-2</v>
      </c>
      <c r="I609" s="143">
        <f t="shared" si="48"/>
        <v>0.34434612138705856</v>
      </c>
      <c r="J609" s="143">
        <f t="shared" si="49"/>
        <v>0.1738251390475479</v>
      </c>
      <c r="K609" s="143">
        <f>(Constantes!$D$12/0.8)*(Constantes!$D$7*J609^2+Constantes!$D$8*J609+Constantes!$D$9)</f>
        <v>16.791721096047262</v>
      </c>
      <c r="L609" s="143">
        <f>(Constantes!$D$12/0.8)*(0.00376*D609^2-0.0516*D609-6.967)</f>
        <v>-4.3967906249999995</v>
      </c>
      <c r="M609" s="12"/>
    </row>
    <row r="610" spans="2:13" ht="18.75" customHeight="1" x14ac:dyDescent="0.3">
      <c r="B610" s="11"/>
      <c r="C610" s="75">
        <v>605</v>
      </c>
      <c r="D610" s="65">
        <f>(Observaciones!D610+Observaciones!E610)/2</f>
        <v>10</v>
      </c>
      <c r="E610" s="143">
        <f t="shared" si="45"/>
        <v>1.2285355953233976</v>
      </c>
      <c r="F610" s="143">
        <f t="shared" si="46"/>
        <v>8.2321156964857062E-2</v>
      </c>
      <c r="G610" s="143">
        <f t="shared" si="47"/>
        <v>2.4773899999999998</v>
      </c>
      <c r="H610" s="143">
        <f>0.001013*Constantes!$D$6/(0.622*G610)</f>
        <v>4.4979208891257547E-2</v>
      </c>
      <c r="I610" s="143">
        <f t="shared" si="48"/>
        <v>0.32889553570326324</v>
      </c>
      <c r="J610" s="143">
        <f t="shared" si="49"/>
        <v>0.16742658715558903</v>
      </c>
      <c r="K610" s="143">
        <f>(Constantes!$D$12/0.8)*(Constantes!$D$7*J610^2+Constantes!$D$8*J610+Constantes!$D$9)</f>
        <v>16.853238073665814</v>
      </c>
      <c r="L610" s="143">
        <f>(Constantes!$D$12/0.8)*(0.00376*D610^2-0.0516*D610-6.967)</f>
        <v>-4.4418749999999996</v>
      </c>
      <c r="M610" s="12"/>
    </row>
    <row r="611" spans="2:13" ht="18.75" customHeight="1" x14ac:dyDescent="0.3">
      <c r="B611" s="11"/>
      <c r="C611" s="75">
        <v>606</v>
      </c>
      <c r="D611" s="65">
        <f>(Observaciones!D611+Observaciones!E611)/2</f>
        <v>9.5</v>
      </c>
      <c r="E611" s="143">
        <f t="shared" si="45"/>
        <v>1.187968532240967</v>
      </c>
      <c r="F611" s="143">
        <f t="shared" si="46"/>
        <v>7.9925724231647788E-2</v>
      </c>
      <c r="G611" s="143">
        <f t="shared" si="47"/>
        <v>2.4785705</v>
      </c>
      <c r="H611" s="143">
        <f>0.001013*Constantes!$D$6/(0.622*G611)</f>
        <v>4.4957786076737595E-2</v>
      </c>
      <c r="I611" s="143">
        <f t="shared" si="48"/>
        <v>0.32534995521168669</v>
      </c>
      <c r="J611" s="143">
        <f t="shared" si="49"/>
        <v>0.16097842315249497</v>
      </c>
      <c r="K611" s="143">
        <f>(Constantes!$D$12/0.8)*(Constantes!$D$7*J611^2+Constantes!$D$8*J611+Constantes!$D$9)</f>
        <v>16.914532700590399</v>
      </c>
      <c r="L611" s="143">
        <f>(Constantes!$D$12/0.8)*(0.00376*D611^2-0.0516*D611-6.967)</f>
        <v>-4.4486624999999993</v>
      </c>
      <c r="M611" s="12"/>
    </row>
    <row r="612" spans="2:13" ht="18.75" customHeight="1" x14ac:dyDescent="0.3">
      <c r="B612" s="11"/>
      <c r="C612" s="75">
        <v>607</v>
      </c>
      <c r="D612" s="65">
        <f>(Observaciones!D612+Observaciones!E612)/2</f>
        <v>11.5</v>
      </c>
      <c r="E612" s="143">
        <f t="shared" si="45"/>
        <v>1.3576395793502862</v>
      </c>
      <c r="F612" s="143">
        <f t="shared" si="46"/>
        <v>8.9878474493928939E-2</v>
      </c>
      <c r="G612" s="143">
        <f t="shared" si="47"/>
        <v>2.4738484999999999</v>
      </c>
      <c r="H612" s="143">
        <f>0.001013*Constantes!$D$6/(0.622*G612)</f>
        <v>4.5043600008291752E-2</v>
      </c>
      <c r="I612" s="143">
        <f t="shared" si="48"/>
        <v>0.33928927202235942</v>
      </c>
      <c r="J612" s="143">
        <f t="shared" si="49"/>
        <v>0.1544825577684219</v>
      </c>
      <c r="K612" s="143">
        <f>(Constantes!$D$12/0.8)*(Constantes!$D$7*J612^2+Constantes!$D$8*J612+Constantes!$D$9)</f>
        <v>16.975570923221365</v>
      </c>
      <c r="L612" s="143">
        <f>(Constantes!$D$12/0.8)*(0.00376*D612^2-0.0516*D612-6.967)</f>
        <v>-4.4144625</v>
      </c>
      <c r="M612" s="12"/>
    </row>
    <row r="613" spans="2:13" ht="18.75" customHeight="1" x14ac:dyDescent="0.3">
      <c r="B613" s="11"/>
      <c r="C613" s="75">
        <v>608</v>
      </c>
      <c r="D613" s="65">
        <f>(Observaciones!D613+Observaciones!E613)/2</f>
        <v>11</v>
      </c>
      <c r="E613" s="143">
        <f t="shared" si="45"/>
        <v>1.3133399855895733</v>
      </c>
      <c r="F613" s="143">
        <f t="shared" si="46"/>
        <v>8.7296268852053341E-2</v>
      </c>
      <c r="G613" s="143">
        <f t="shared" si="47"/>
        <v>2.4750289999999997</v>
      </c>
      <c r="H613" s="143">
        <f>0.001013*Constantes!$D$6/(0.622*G613)</f>
        <v>4.5022115827779208E-2</v>
      </c>
      <c r="I613" s="143">
        <f t="shared" si="48"/>
        <v>0.33586576991782852</v>
      </c>
      <c r="J613" s="143">
        <f t="shared" si="49"/>
        <v>0.14794091586847471</v>
      </c>
      <c r="K613" s="143">
        <f>(Constantes!$D$12/0.8)*(Constantes!$D$7*J613^2+Constantes!$D$8*J613+Constantes!$D$9)</f>
        <v>17.036319277345044</v>
      </c>
      <c r="L613" s="143">
        <f>(Constantes!$D$12/0.8)*(0.00376*D613^2-0.0516*D613-6.967)</f>
        <v>-4.4247749999999995</v>
      </c>
      <c r="M613" s="12"/>
    </row>
    <row r="614" spans="2:13" ht="18.75" customHeight="1" x14ac:dyDescent="0.3">
      <c r="B614" s="11"/>
      <c r="C614" s="75">
        <v>609</v>
      </c>
      <c r="D614" s="65">
        <f>(Observaciones!D614+Observaciones!E614)/2</f>
        <v>11.9</v>
      </c>
      <c r="E614" s="143">
        <f t="shared" si="45"/>
        <v>1.3940190963940859</v>
      </c>
      <c r="F614" s="143">
        <f t="shared" si="46"/>
        <v>9.1990843524687727E-2</v>
      </c>
      <c r="G614" s="143">
        <f t="shared" si="47"/>
        <v>2.4729041</v>
      </c>
      <c r="H614" s="143">
        <f>0.001013*Constantes!$D$6/(0.622*G614)</f>
        <v>4.506080212132469E-2</v>
      </c>
      <c r="I614" s="143">
        <f t="shared" si="48"/>
        <v>0.34199803993111727</v>
      </c>
      <c r="J614" s="143">
        <f t="shared" si="49"/>
        <v>0.14135543588232993</v>
      </c>
      <c r="K614" s="143">
        <f>(Constantes!$D$12/0.8)*(Constantes!$D$7*J614^2+Constantes!$D$8*J614+Constantes!$D$9)</f>
        <v>17.09674491627506</v>
      </c>
      <c r="L614" s="143">
        <f>(Constantes!$D$12/0.8)*(0.00376*D614^2-0.0516*D614-6.967)</f>
        <v>-4.4053664999999995</v>
      </c>
      <c r="M614" s="12"/>
    </row>
    <row r="615" spans="2:13" ht="18.75" customHeight="1" x14ac:dyDescent="0.3">
      <c r="B615" s="11"/>
      <c r="C615" s="75">
        <v>610</v>
      </c>
      <c r="D615" s="65">
        <f>(Observaciones!D615+Observaciones!E615)/2</f>
        <v>11.6</v>
      </c>
      <c r="E615" s="143">
        <f t="shared" si="45"/>
        <v>1.3666553605146039</v>
      </c>
      <c r="F615" s="143">
        <f t="shared" si="46"/>
        <v>9.0402651818888541E-2</v>
      </c>
      <c r="G615" s="143">
        <f t="shared" si="47"/>
        <v>2.4736123999999999</v>
      </c>
      <c r="H615" s="143">
        <f>0.001013*Constantes!$D$6/(0.622*G615)</f>
        <v>4.5047899305126593E-2</v>
      </c>
      <c r="I615" s="143">
        <f t="shared" si="48"/>
        <v>0.33996897773719964</v>
      </c>
      <c r="J615" s="143">
        <f t="shared" si="49"/>
        <v>0.13472806922983305</v>
      </c>
      <c r="K615" s="143">
        <f>(Constantes!$D$12/0.8)*(Constantes!$D$7*J615^2+Constantes!$D$8*J615+Constantes!$D$9)</f>
        <v>17.156815638180561</v>
      </c>
      <c r="L615" s="143">
        <f>(Constantes!$D$12/0.8)*(0.00376*D615^2-0.0516*D615-6.967)</f>
        <v>-4.4122589999999997</v>
      </c>
      <c r="M615" s="12"/>
    </row>
    <row r="616" spans="2:13" ht="18.75" customHeight="1" x14ac:dyDescent="0.3">
      <c r="B616" s="11"/>
      <c r="C616" s="75">
        <v>611</v>
      </c>
      <c r="D616" s="65">
        <f>(Observaciones!D616+Observaciones!E616)/2</f>
        <v>11.799999999999999</v>
      </c>
      <c r="E616" s="143">
        <f t="shared" si="45"/>
        <v>1.384844857641909</v>
      </c>
      <c r="F616" s="143">
        <f t="shared" si="46"/>
        <v>9.1458825865714591E-2</v>
      </c>
      <c r="G616" s="143">
        <f t="shared" si="47"/>
        <v>2.4731402</v>
      </c>
      <c r="H616" s="143">
        <f>0.001013*Constantes!$D$6/(0.622*G616)</f>
        <v>4.5056500361407952E-2</v>
      </c>
      <c r="I616" s="143">
        <f t="shared" si="48"/>
        <v>0.3413233651453087</v>
      </c>
      <c r="J616" s="143">
        <f t="shared" si="49"/>
        <v>0.12806077974275348</v>
      </c>
      <c r="K616" s="143">
        <f>(Constantes!$D$12/0.8)*(Constantes!$D$7*J616^2+Constantes!$D$8*J616+Constantes!$D$9)</f>
        <v>17.216499912572377</v>
      </c>
      <c r="L616" s="143">
        <f>(Constantes!$D$12/0.8)*(0.00376*D616^2-0.0516*D616-6.967)</f>
        <v>-4.4077109999999999</v>
      </c>
      <c r="M616" s="12"/>
    </row>
    <row r="617" spans="2:13" ht="18.75" customHeight="1" x14ac:dyDescent="0.3">
      <c r="B617" s="11"/>
      <c r="C617" s="75">
        <v>612</v>
      </c>
      <c r="D617" s="65">
        <f>(Observaciones!D617+Observaciones!E617)/2</f>
        <v>10.4</v>
      </c>
      <c r="E617" s="143">
        <f t="shared" si="45"/>
        <v>1.2618612427946017</v>
      </c>
      <c r="F617" s="143">
        <f t="shared" si="46"/>
        <v>8.4281361443687683E-2</v>
      </c>
      <c r="G617" s="143">
        <f t="shared" si="47"/>
        <v>2.4764455999999999</v>
      </c>
      <c r="H617" s="143">
        <f>0.001013*Constantes!$D$6/(0.622*G617)</f>
        <v>4.4996361848252404E-2</v>
      </c>
      <c r="I617" s="143">
        <f t="shared" si="48"/>
        <v>0.33170315327202898</v>
      </c>
      <c r="J617" s="143">
        <f t="shared" si="49"/>
        <v>0.12135554308285745</v>
      </c>
      <c r="K617" s="143">
        <f>(Constantes!$D$12/0.8)*(Constantes!$D$7*J617^2+Constantes!$D$8*J617+Constantes!$D$9)</f>
        <v>17.275766905919252</v>
      </c>
      <c r="L617" s="143">
        <f>(Constantes!$D$12/0.8)*(0.00376*D617^2-0.0516*D617-6.967)</f>
        <v>-4.4355989999999998</v>
      </c>
      <c r="M617" s="12"/>
    </row>
    <row r="618" spans="2:13" ht="18.75" customHeight="1" x14ac:dyDescent="0.3">
      <c r="B618" s="11"/>
      <c r="C618" s="75">
        <v>613</v>
      </c>
      <c r="D618" s="65">
        <f>(Observaciones!D618+Observaciones!E618)/2</f>
        <v>11.25</v>
      </c>
      <c r="E618" s="143">
        <f t="shared" si="45"/>
        <v>1.3353283650298429</v>
      </c>
      <c r="F618" s="143">
        <f t="shared" si="46"/>
        <v>8.8579350899344877E-2</v>
      </c>
      <c r="G618" s="143">
        <f t="shared" si="47"/>
        <v>2.47443875</v>
      </c>
      <c r="H618" s="143">
        <f>0.001013*Constantes!$D$6/(0.622*G618)</f>
        <v>4.5032855355628641E-2</v>
      </c>
      <c r="I618" s="143">
        <f t="shared" si="48"/>
        <v>0.33758270995629469</v>
      </c>
      <c r="J618" s="143">
        <f t="shared" si="49"/>
        <v>0.11461434615647954</v>
      </c>
      <c r="K618" s="143">
        <f>(Constantes!$D$12/0.8)*(Constantes!$D$7*J618^2+Constantes!$D$8*J618+Constantes!$D$9)</f>
        <v>17.334586506367206</v>
      </c>
      <c r="L618" s="143">
        <f>(Constantes!$D$12/0.8)*(0.00376*D618^2-0.0516*D618-6.967)</f>
        <v>-4.4197656250000001</v>
      </c>
      <c r="M618" s="12"/>
    </row>
    <row r="619" spans="2:13" ht="18.75" customHeight="1" x14ac:dyDescent="0.3">
      <c r="B619" s="11"/>
      <c r="C619" s="75">
        <v>614</v>
      </c>
      <c r="D619" s="65">
        <f>(Observaciones!D619+Observaciones!E619)/2</f>
        <v>9.6999999999999993</v>
      </c>
      <c r="E619" s="143">
        <f t="shared" si="45"/>
        <v>1.2040517259211223</v>
      </c>
      <c r="F619" s="143">
        <f t="shared" si="46"/>
        <v>8.0876657096899784E-2</v>
      </c>
      <c r="G619" s="143">
        <f t="shared" si="47"/>
        <v>2.4780983000000001</v>
      </c>
      <c r="H619" s="143">
        <f>0.001013*Constantes!$D$6/(0.622*G619)</f>
        <v>4.4966352753283652E-2</v>
      </c>
      <c r="I619" s="143">
        <f t="shared" si="48"/>
        <v>0.32677295878905227</v>
      </c>
      <c r="J619" s="143">
        <f t="shared" si="49"/>
        <v>0.10783918652575533</v>
      </c>
      <c r="K619" s="143">
        <f>(Constantes!$D$12/0.8)*(Constantes!$D$7*J619^2+Constantes!$D$8*J619+Constantes!$D$9)</f>
        <v>17.392929347536331</v>
      </c>
      <c r="L619" s="143">
        <f>(Constantes!$D$12/0.8)*(0.00376*D619^2-0.0516*D619-6.967)</f>
        <v>-4.4460885000000001</v>
      </c>
      <c r="M619" s="12"/>
    </row>
    <row r="620" spans="2:13" ht="18.75" customHeight="1" x14ac:dyDescent="0.3">
      <c r="B620" s="11"/>
      <c r="C620" s="75">
        <v>615</v>
      </c>
      <c r="D620" s="65">
        <f>(Observaciones!D620+Observaciones!E620)/2</f>
        <v>12.7</v>
      </c>
      <c r="E620" s="143">
        <f t="shared" si="45"/>
        <v>1.4693556920806219</v>
      </c>
      <c r="F620" s="143">
        <f t="shared" si="46"/>
        <v>9.6342714018342213E-2</v>
      </c>
      <c r="G620" s="143">
        <f t="shared" si="47"/>
        <v>2.4710152999999999</v>
      </c>
      <c r="H620" s="143">
        <f>0.001013*Constantes!$D$6/(0.622*G620)</f>
        <v>4.5095245794355275E-2</v>
      </c>
      <c r="I620" s="143">
        <f t="shared" si="48"/>
        <v>0.34733456468782936</v>
      </c>
      <c r="J620" s="143">
        <f t="shared" si="49"/>
        <v>0.10103207181670325</v>
      </c>
      <c r="K620" s="143">
        <f>(Constantes!$D$12/0.8)*(Constantes!$D$7*J620^2+Constantes!$D$8*J620+Constantes!$D$9)</f>
        <v>17.45076683137021</v>
      </c>
      <c r="L620" s="143">
        <f>(Constantes!$D$12/0.8)*(0.00376*D620^2-0.0516*D620-6.967)</f>
        <v>-4.3849184999999995</v>
      </c>
      <c r="M620" s="12"/>
    </row>
    <row r="621" spans="2:13" ht="18.75" customHeight="1" x14ac:dyDescent="0.3">
      <c r="B621" s="11"/>
      <c r="C621" s="75">
        <v>616</v>
      </c>
      <c r="D621" s="65">
        <f>(Observaciones!D621+Observaciones!E621)/2</f>
        <v>12.85</v>
      </c>
      <c r="E621" s="143">
        <f t="shared" si="45"/>
        <v>1.4838724736816862</v>
      </c>
      <c r="F621" s="143">
        <f t="shared" si="46"/>
        <v>9.717790188805045E-2</v>
      </c>
      <c r="G621" s="143">
        <f t="shared" si="47"/>
        <v>2.4706611499999998</v>
      </c>
      <c r="H621" s="143">
        <f>0.001013*Constantes!$D$6/(0.622*G621)</f>
        <v>4.5101709846011272E-2</v>
      </c>
      <c r="I621" s="143">
        <f t="shared" si="48"/>
        <v>0.34832304299622313</v>
      </c>
      <c r="J621" s="143">
        <f t="shared" si="49"/>
        <v>9.4195019124320489E-2</v>
      </c>
      <c r="K621" s="143">
        <f>(Constantes!$D$12/0.8)*(Constantes!$D$7*J621^2+Constantes!$D$8*J621+Constantes!$D$9)</f>
        <v>17.508071150014512</v>
      </c>
      <c r="L621" s="143">
        <f>(Constantes!$D$12/0.8)*(0.00376*D621^2-0.0516*D621-6.967)</f>
        <v>-4.380749625</v>
      </c>
      <c r="M621" s="12"/>
    </row>
    <row r="622" spans="2:13" ht="18.75" customHeight="1" x14ac:dyDescent="0.3">
      <c r="B622" s="11"/>
      <c r="C622" s="75">
        <v>617</v>
      </c>
      <c r="D622" s="65">
        <f>(Observaciones!D622+Observaciones!E622)/2</f>
        <v>13.15</v>
      </c>
      <c r="E622" s="143">
        <f t="shared" si="45"/>
        <v>1.5132842544432668</v>
      </c>
      <c r="F622" s="143">
        <f t="shared" si="46"/>
        <v>9.8866781254448824E-2</v>
      </c>
      <c r="G622" s="143">
        <f t="shared" si="47"/>
        <v>2.4699528499999999</v>
      </c>
      <c r="H622" s="143">
        <f>0.001013*Constantes!$D$6/(0.622*G622)</f>
        <v>4.5114643510345769E-2</v>
      </c>
      <c r="I622" s="143">
        <f t="shared" si="48"/>
        <v>0.35028844443641177</v>
      </c>
      <c r="J622" s="143">
        <f t="shared" si="49"/>
        <v>8.7330054414876179E-2</v>
      </c>
      <c r="K622" s="143">
        <f>(Constantes!$D$12/0.8)*(Constantes!$D$7*J622^2+Constantes!$D$8*J622+Constantes!$D$9)</f>
        <v>17.564815306702371</v>
      </c>
      <c r="L622" s="143">
        <f>(Constantes!$D$12/0.8)*(0.00376*D622^2-0.0516*D622-6.967)</f>
        <v>-4.3720946249999999</v>
      </c>
      <c r="M622" s="12"/>
    </row>
    <row r="623" spans="2:13" ht="18.75" customHeight="1" x14ac:dyDescent="0.3">
      <c r="B623" s="11"/>
      <c r="C623" s="75">
        <v>618</v>
      </c>
      <c r="D623" s="65">
        <f>(Observaciones!D623+Observaciones!E623)/2</f>
        <v>12.9</v>
      </c>
      <c r="E623" s="143">
        <f t="shared" si="45"/>
        <v>1.4887393027557323</v>
      </c>
      <c r="F623" s="143">
        <f t="shared" si="46"/>
        <v>9.7457663967834368E-2</v>
      </c>
      <c r="G623" s="143">
        <f t="shared" si="47"/>
        <v>2.4705431</v>
      </c>
      <c r="H623" s="143">
        <f>0.001013*Constantes!$D$6/(0.622*G623)</f>
        <v>4.5103864941725781E-2</v>
      </c>
      <c r="I623" s="143">
        <f t="shared" si="48"/>
        <v>0.34865168081674919</v>
      </c>
      <c r="J623" s="143">
        <f t="shared" si="49"/>
        <v>8.0439211925573226E-2</v>
      </c>
      <c r="K623" s="143">
        <f>(Constantes!$D$12/0.8)*(Constantes!$D$7*J623^2+Constantes!$D$8*J623+Constantes!$D$9)</f>
        <v>17.620973135625356</v>
      </c>
      <c r="L623" s="143">
        <f>(Constantes!$D$12/0.8)*(0.00376*D623^2-0.0516*D623-6.967)</f>
        <v>-4.3793364999999991</v>
      </c>
      <c r="M623" s="12"/>
    </row>
    <row r="624" spans="2:13" ht="18.75" customHeight="1" x14ac:dyDescent="0.3">
      <c r="B624" s="11"/>
      <c r="C624" s="75">
        <v>619</v>
      </c>
      <c r="D624" s="65">
        <f>(Observaciones!D624+Observaciones!E624)/2</f>
        <v>12.35</v>
      </c>
      <c r="E624" s="143">
        <f t="shared" si="45"/>
        <v>1.4359671208266067</v>
      </c>
      <c r="F624" s="143">
        <f t="shared" si="46"/>
        <v>9.4417676614232629E-2</v>
      </c>
      <c r="G624" s="143">
        <f t="shared" si="47"/>
        <v>2.47184165</v>
      </c>
      <c r="H624" s="143">
        <f>0.001013*Constantes!$D$6/(0.622*G624)</f>
        <v>4.5080170210382423E-2</v>
      </c>
      <c r="I624" s="143">
        <f t="shared" si="48"/>
        <v>0.34501319460891361</v>
      </c>
      <c r="J624" s="143">
        <f t="shared" si="49"/>
        <v>7.3524533561754937E-2</v>
      </c>
      <c r="K624" s="143">
        <f>(Constantes!$D$12/0.8)*(Constantes!$D$7*J624^2+Constantes!$D$8*J624+Constantes!$D$9)</f>
        <v>17.676519320770158</v>
      </c>
      <c r="L624" s="143">
        <f>(Constantes!$D$12/0.8)*(0.00376*D624^2-0.0516*D624-6.967)</f>
        <v>-4.3942346249999993</v>
      </c>
      <c r="M624" s="12"/>
    </row>
    <row r="625" spans="2:13" ht="18.75" customHeight="1" x14ac:dyDescent="0.3">
      <c r="B625" s="11"/>
      <c r="C625" s="75">
        <v>620</v>
      </c>
      <c r="D625" s="65">
        <f>(Observaciones!D625+Observaciones!E625)/2</f>
        <v>13.15</v>
      </c>
      <c r="E625" s="143">
        <f t="shared" si="45"/>
        <v>1.5132842544432668</v>
      </c>
      <c r="F625" s="143">
        <f t="shared" si="46"/>
        <v>9.8866781254448824E-2</v>
      </c>
      <c r="G625" s="143">
        <f t="shared" si="47"/>
        <v>2.4699528499999999</v>
      </c>
      <c r="H625" s="143">
        <f>0.001013*Constantes!$D$6/(0.622*G625)</f>
        <v>4.5114643510345769E-2</v>
      </c>
      <c r="I625" s="143">
        <f t="shared" si="48"/>
        <v>0.35028844443641177</v>
      </c>
      <c r="J625" s="143">
        <f t="shared" si="49"/>
        <v>6.6588068291853597E-2</v>
      </c>
      <c r="K625" s="143">
        <f>(Constantes!$D$12/0.8)*(Constantes!$D$7*J625^2+Constantes!$D$8*J625+Constantes!$D$9)</f>
        <v>17.731429413702052</v>
      </c>
      <c r="L625" s="143">
        <f>(Constantes!$D$12/0.8)*(0.00376*D625^2-0.0516*D625-6.967)</f>
        <v>-4.3720946249999999</v>
      </c>
      <c r="M625" s="12"/>
    </row>
    <row r="626" spans="2:13" ht="18.75" customHeight="1" x14ac:dyDescent="0.3">
      <c r="B626" s="11"/>
      <c r="C626" s="75">
        <v>621</v>
      </c>
      <c r="D626" s="65">
        <f>(Observaciones!D626+Observaciones!E626)/2</f>
        <v>12.25</v>
      </c>
      <c r="E626" s="143">
        <f t="shared" si="45"/>
        <v>1.4265507491669478</v>
      </c>
      <c r="F626" s="143">
        <f t="shared" si="46"/>
        <v>9.387372076527814E-2</v>
      </c>
      <c r="G626" s="143">
        <f t="shared" si="47"/>
        <v>2.47207775</v>
      </c>
      <c r="H626" s="143">
        <f>0.001013*Constantes!$D$6/(0.622*G626)</f>
        <v>4.5075864751872197E-2</v>
      </c>
      <c r="I626" s="143">
        <f t="shared" si="48"/>
        <v>0.34434612138705856</v>
      </c>
      <c r="J626" s="143">
        <f t="shared" si="49"/>
        <v>5.9631871540228476E-2</v>
      </c>
      <c r="K626" s="143">
        <f>(Constantes!$D$12/0.8)*(Constantes!$D$7*J626^2+Constantes!$D$8*J626+Constantes!$D$9)</f>
        <v>17.785679850278015</v>
      </c>
      <c r="L626" s="143">
        <f>(Constantes!$D$12/0.8)*(0.00376*D626^2-0.0516*D626-6.967)</f>
        <v>-4.3967906249999995</v>
      </c>
      <c r="M626" s="12"/>
    </row>
    <row r="627" spans="2:13" ht="18.75" customHeight="1" x14ac:dyDescent="0.3">
      <c r="B627" s="11"/>
      <c r="C627" s="75">
        <v>622</v>
      </c>
      <c r="D627" s="65">
        <f>(Observaciones!D627+Observaciones!E627)/2</f>
        <v>11.9</v>
      </c>
      <c r="E627" s="143">
        <f t="shared" ref="E627:E690" si="50">EXP((16.78*D627-116.9)/(D627+237.3))</f>
        <v>1.3940190963940859</v>
      </c>
      <c r="F627" s="143">
        <f t="shared" ref="F627:F690" si="51">4098*E627/((D627+237.3)^2)</f>
        <v>9.1990843524687727E-2</v>
      </c>
      <c r="G627" s="143">
        <f t="shared" ref="G627:G690" si="52">2.501-0.002361*D627</f>
        <v>2.4729041</v>
      </c>
      <c r="H627" s="143">
        <f>0.001013*Constantes!$D$6/(0.622*G627)</f>
        <v>4.506080212132469E-2</v>
      </c>
      <c r="I627" s="143">
        <f t="shared" ref="I627:I690" si="53">IF(D627&gt;0,1.26*F627/(G627*(F627+H627)),0)</f>
        <v>0.34199803993111727</v>
      </c>
      <c r="J627" s="143">
        <f t="shared" ref="J627:J690" si="54">0.409*SIN(2*PI()*(C627-82)/365)</f>
        <v>5.2658004578105495E-2</v>
      </c>
      <c r="K627" s="143">
        <f>(Constantes!$D$12/0.8)*(Constantes!$D$7*J627^2+Constantes!$D$8*J627+Constantes!$D$9)</f>
        <v>17.83924796627301</v>
      </c>
      <c r="L627" s="143">
        <f>(Constantes!$D$12/0.8)*(0.00376*D627^2-0.0516*D627-6.967)</f>
        <v>-4.4053664999999995</v>
      </c>
      <c r="M627" s="12"/>
    </row>
    <row r="628" spans="2:13" ht="18.75" customHeight="1" x14ac:dyDescent="0.3">
      <c r="B628" s="11"/>
      <c r="C628" s="75">
        <v>623</v>
      </c>
      <c r="D628" s="65">
        <f>(Observaciones!D628+Observaciones!E628)/2</f>
        <v>11.75</v>
      </c>
      <c r="E628" s="143">
        <f t="shared" si="50"/>
        <v>1.3802776599471762</v>
      </c>
      <c r="F628" s="143">
        <f t="shared" si="51"/>
        <v>9.1193801661548224E-2</v>
      </c>
      <c r="G628" s="143">
        <f t="shared" si="52"/>
        <v>2.4732582499999998</v>
      </c>
      <c r="H628" s="143">
        <f>0.001013*Constantes!$D$6/(0.622*G628)</f>
        <v>4.5054349789437696E-2</v>
      </c>
      <c r="I628" s="143">
        <f t="shared" si="53"/>
        <v>0.34098539738615508</v>
      </c>
      <c r="J628" s="143">
        <f t="shared" si="54"/>
        <v>4.5668533912773222E-2</v>
      </c>
      <c r="K628" s="143">
        <f>(Constantes!$D$12/0.8)*(Constantes!$D$7*J628^2+Constantes!$D$8*J628+Constantes!$D$9)</f>
        <v>17.892112011904764</v>
      </c>
      <c r="L628" s="143">
        <f>(Constantes!$D$12/0.8)*(0.00376*D628^2-0.0516*D628-6.967)</f>
        <v>-4.4088656249999998</v>
      </c>
      <c r="M628" s="12"/>
    </row>
    <row r="629" spans="2:13" ht="18.75" customHeight="1" x14ac:dyDescent="0.3">
      <c r="B629" s="11"/>
      <c r="C629" s="75">
        <v>624</v>
      </c>
      <c r="D629" s="65">
        <f>(Observaciones!D629+Observaciones!E629)/2</f>
        <v>13.85</v>
      </c>
      <c r="E629" s="143">
        <f t="shared" si="50"/>
        <v>1.5839100041391287</v>
      </c>
      <c r="F629" s="143">
        <f t="shared" si="51"/>
        <v>0.10290490852509908</v>
      </c>
      <c r="G629" s="143">
        <f t="shared" si="52"/>
        <v>2.4683001499999997</v>
      </c>
      <c r="H629" s="143">
        <f>0.001013*Constantes!$D$6/(0.622*G629)</f>
        <v>4.5144850927109709E-2</v>
      </c>
      <c r="I629" s="143">
        <f t="shared" si="53"/>
        <v>0.35481417383138586</v>
      </c>
      <c r="J629" s="143">
        <f t="shared" si="54"/>
        <v>3.8665530675234899E-2</v>
      </c>
      <c r="K629" s="143">
        <f>(Constantes!$D$12/0.8)*(Constantes!$D$7*J629^2+Constantes!$D$8*J629+Constantes!$D$9)</f>
        <v>17.944251165243394</v>
      </c>
      <c r="L629" s="143">
        <f>(Constantes!$D$12/0.8)*(0.00376*D629^2-0.0516*D629-6.967)</f>
        <v>-4.3502546249999998</v>
      </c>
      <c r="M629" s="12"/>
    </row>
    <row r="630" spans="2:13" ht="18.75" customHeight="1" x14ac:dyDescent="0.3">
      <c r="B630" s="11"/>
      <c r="C630" s="75">
        <v>625</v>
      </c>
      <c r="D630" s="65">
        <f>(Observaciones!D630+Observaciones!E630)/2</f>
        <v>13.9</v>
      </c>
      <c r="E630" s="143">
        <f t="shared" si="50"/>
        <v>1.589063588132779</v>
      </c>
      <c r="F630" s="143">
        <f t="shared" si="51"/>
        <v>0.10319863673742037</v>
      </c>
      <c r="G630" s="143">
        <f t="shared" si="52"/>
        <v>2.4681820999999999</v>
      </c>
      <c r="H630" s="143">
        <f>0.001013*Constantes!$D$6/(0.622*G630)</f>
        <v>4.5147010147716632E-2</v>
      </c>
      <c r="I630" s="143">
        <f t="shared" si="53"/>
        <v>0.35513420222442993</v>
      </c>
      <c r="J630" s="143">
        <f t="shared" si="54"/>
        <v>3.1651070006486287E-2</v>
      </c>
      <c r="K630" s="143">
        <f>(Constantes!$D$12/0.8)*(Constantes!$D$7*J630^2+Constantes!$D$8*J630+Constantes!$D$9)</f>
        <v>17.995645544493641</v>
      </c>
      <c r="L630" s="143">
        <f>(Constantes!$D$12/0.8)*(0.00376*D630^2-0.0516*D630-6.967)</f>
        <v>-4.3486064999999998</v>
      </c>
      <c r="M630" s="12"/>
    </row>
    <row r="631" spans="2:13" ht="18.75" customHeight="1" x14ac:dyDescent="0.3">
      <c r="B631" s="11"/>
      <c r="C631" s="75">
        <v>626</v>
      </c>
      <c r="D631" s="65">
        <f>(Observaciones!D631+Observaciones!E631)/2</f>
        <v>13.25</v>
      </c>
      <c r="E631" s="143">
        <f t="shared" si="50"/>
        <v>1.5232012546387372</v>
      </c>
      <c r="F631" s="143">
        <f t="shared" si="51"/>
        <v>9.943526343834895E-2</v>
      </c>
      <c r="G631" s="143">
        <f t="shared" si="52"/>
        <v>2.4697167499999999</v>
      </c>
      <c r="H631" s="143">
        <f>0.001013*Constantes!$D$6/(0.622*G631)</f>
        <v>4.5118956380367316E-2</v>
      </c>
      <c r="I631" s="143">
        <f t="shared" si="53"/>
        <v>0.35094014605756357</v>
      </c>
      <c r="J631" s="143">
        <f t="shared" si="54"/>
        <v>2.4627230442609446E-2</v>
      </c>
      <c r="K631" s="143">
        <f>(Constantes!$D$12/0.8)*(Constantes!$D$7*J631^2+Constantes!$D$8*J631+Constantes!$D$9)</f>
        <v>18.046276219138907</v>
      </c>
      <c r="L631" s="143">
        <f>(Constantes!$D$12/0.8)*(0.00376*D631^2-0.0516*D631-6.967)</f>
        <v>-4.3691156249999992</v>
      </c>
      <c r="M631" s="12"/>
    </row>
    <row r="632" spans="2:13" ht="18.75" customHeight="1" x14ac:dyDescent="0.3">
      <c r="B632" s="11"/>
      <c r="C632" s="75">
        <v>627</v>
      </c>
      <c r="D632" s="65">
        <f>(Observaciones!D632+Observaciones!E632)/2</f>
        <v>14.45</v>
      </c>
      <c r="E632" s="143">
        <f t="shared" si="50"/>
        <v>1.6467315635702708</v>
      </c>
      <c r="F632" s="143">
        <f t="shared" si="51"/>
        <v>0.10647699979012407</v>
      </c>
      <c r="G632" s="143">
        <f t="shared" si="52"/>
        <v>2.4668835499999999</v>
      </c>
      <c r="H632" s="143">
        <f>0.001013*Constantes!$D$6/(0.622*G632)</f>
        <v>4.5170775213573627E-2</v>
      </c>
      <c r="I632" s="143">
        <f t="shared" si="53"/>
        <v>0.3586259064602611</v>
      </c>
      <c r="J632" s="143">
        <f t="shared" si="54"/>
        <v>1.7596093298853293E-2</v>
      </c>
      <c r="K632" s="143">
        <f>(Constantes!$D$12/0.8)*(Constantes!$D$7*J632^2+Constantes!$D$8*J632+Constantes!$D$9)</f>
        <v>18.096125219937498</v>
      </c>
      <c r="L632" s="143">
        <f>(Constantes!$D$12/0.8)*(0.00376*D632^2-0.0516*D632-6.967)</f>
        <v>-4.3297016250000002</v>
      </c>
      <c r="M632" s="12"/>
    </row>
    <row r="633" spans="2:13" ht="18.75" customHeight="1" x14ac:dyDescent="0.3">
      <c r="B633" s="11"/>
      <c r="C633" s="75">
        <v>628</v>
      </c>
      <c r="D633" s="65">
        <f>(Observaciones!D633+Observaciones!E633)/2</f>
        <v>15.399999999999999</v>
      </c>
      <c r="E633" s="143">
        <f t="shared" si="50"/>
        <v>1.7506725002961008</v>
      </c>
      <c r="F633" s="143">
        <f t="shared" si="51"/>
        <v>0.11234826761695367</v>
      </c>
      <c r="G633" s="143">
        <f t="shared" si="52"/>
        <v>2.4646406000000001</v>
      </c>
      <c r="H633" s="143">
        <f>0.001013*Constantes!$D$6/(0.622*G633)</f>
        <v>4.5211882947604011E-2</v>
      </c>
      <c r="I633" s="143">
        <f t="shared" si="53"/>
        <v>0.36453307555197856</v>
      </c>
      <c r="J633" s="143">
        <f t="shared" si="54"/>
        <v>1.0559742052897166E-2</v>
      </c>
      <c r="K633" s="143">
        <f>(Constantes!$D$12/0.8)*(Constantes!$D$7*J633^2+Constantes!$D$8*J633+Constantes!$D$9)</f>
        <v>18.145175547762918</v>
      </c>
      <c r="L633" s="143">
        <f>(Constantes!$D$12/0.8)*(0.00376*D633^2-0.0516*D633-6.967)</f>
        <v>-4.2936990000000002</v>
      </c>
      <c r="M633" s="12"/>
    </row>
    <row r="634" spans="2:13" ht="18.75" customHeight="1" x14ac:dyDescent="0.3">
      <c r="B634" s="11"/>
      <c r="C634" s="75">
        <v>629</v>
      </c>
      <c r="D634" s="65">
        <f>(Observaciones!D634+Observaciones!E634)/2</f>
        <v>14.299999999999999</v>
      </c>
      <c r="E634" s="143">
        <f t="shared" si="50"/>
        <v>1.6308247208216091</v>
      </c>
      <c r="F634" s="143">
        <f t="shared" si="51"/>
        <v>0.10557424069306127</v>
      </c>
      <c r="G634" s="143">
        <f t="shared" si="52"/>
        <v>2.4672377000000001</v>
      </c>
      <c r="H634" s="143">
        <f>0.001013*Constantes!$D$6/(0.622*G634)</f>
        <v>4.5164291351057304E-2</v>
      </c>
      <c r="I634" s="143">
        <f t="shared" si="53"/>
        <v>0.35767883107392273</v>
      </c>
      <c r="J634" s="143">
        <f t="shared" si="54"/>
        <v>3.5202617274735963E-3</v>
      </c>
      <c r="K634" s="143">
        <f>(Constantes!$D$12/0.8)*(Constantes!$D$7*J634^2+Constantes!$D$8*J634+Constantes!$D$9)</f>
        <v>18.193411181281437</v>
      </c>
      <c r="L634" s="143">
        <f>(Constantes!$D$12/0.8)*(0.00376*D634^2-0.0516*D634-6.967)</f>
        <v>-4.3349984999999993</v>
      </c>
      <c r="M634" s="12"/>
    </row>
    <row r="635" spans="2:13" ht="18.75" customHeight="1" x14ac:dyDescent="0.3">
      <c r="B635" s="11"/>
      <c r="C635" s="75">
        <v>630</v>
      </c>
      <c r="D635" s="65">
        <f>(Observaciones!D635+Observaciones!E635)/2</f>
        <v>13.35</v>
      </c>
      <c r="E635" s="143">
        <f t="shared" si="50"/>
        <v>1.5331752529723204</v>
      </c>
      <c r="F635" s="143">
        <f t="shared" si="51"/>
        <v>0.1000065250127139</v>
      </c>
      <c r="G635" s="143">
        <f t="shared" si="52"/>
        <v>2.4694806499999999</v>
      </c>
      <c r="H635" s="143">
        <f>0.001013*Constantes!$D$6/(0.622*G635)</f>
        <v>4.5123270075071269E-2</v>
      </c>
      <c r="I635" s="143">
        <f t="shared" si="53"/>
        <v>0.35159012797989159</v>
      </c>
      <c r="J635" s="143">
        <f t="shared" si="54"/>
        <v>-3.5202617274732954E-3</v>
      </c>
      <c r="K635" s="143">
        <f>(Constantes!$D$12/0.8)*(Constantes!$D$7*J635^2+Constantes!$D$8*J635+Constantes!$D$9)</f>
        <v>18.240817083461586</v>
      </c>
      <c r="L635" s="143">
        <f>(Constantes!$D$12/0.8)*(0.00376*D635^2-0.0516*D635-6.967)</f>
        <v>-4.3660896249999999</v>
      </c>
      <c r="M635" s="12"/>
    </row>
    <row r="636" spans="2:13" ht="18.75" customHeight="1" x14ac:dyDescent="0.3">
      <c r="B636" s="11"/>
      <c r="C636" s="75">
        <v>631</v>
      </c>
      <c r="D636" s="65">
        <f>(Observaciones!D636+Observaciones!E636)/2</f>
        <v>12</v>
      </c>
      <c r="E636" s="143">
        <f t="shared" si="50"/>
        <v>1.4032466788795555</v>
      </c>
      <c r="F636" s="143">
        <f t="shared" si="51"/>
        <v>9.2525495616340561E-2</v>
      </c>
      <c r="G636" s="143">
        <f t="shared" si="52"/>
        <v>2.4726680000000001</v>
      </c>
      <c r="H636" s="143">
        <f>0.001013*Constantes!$D$6/(0.622*G636)</f>
        <v>4.5065104702739119E-2</v>
      </c>
      <c r="I636" s="143">
        <f t="shared" si="53"/>
        <v>0.34267103098752799</v>
      </c>
      <c r="J636" s="143">
        <f t="shared" si="54"/>
        <v>-1.0559742052896866E-2</v>
      </c>
      <c r="K636" s="143">
        <f>(Constantes!$D$12/0.8)*(Constantes!$D$7*J636^2+Constantes!$D$8*J636+Constantes!$D$9)</f>
        <v>18.287379206911446</v>
      </c>
      <c r="L636" s="143">
        <f>(Constantes!$D$12/0.8)*(0.00376*D636^2-0.0516*D636-6.967)</f>
        <v>-4.4029749999999996</v>
      </c>
      <c r="M636" s="12"/>
    </row>
    <row r="637" spans="2:13" ht="18.75" customHeight="1" x14ac:dyDescent="0.3">
      <c r="B637" s="11"/>
      <c r="C637" s="75">
        <v>632</v>
      </c>
      <c r="D637" s="65">
        <f>(Observaciones!D637+Observaciones!E637)/2</f>
        <v>12.65</v>
      </c>
      <c r="E637" s="143">
        <f t="shared" si="50"/>
        <v>1.4645445530759136</v>
      </c>
      <c r="F637" s="143">
        <f t="shared" si="51"/>
        <v>9.6065679685328434E-2</v>
      </c>
      <c r="G637" s="143">
        <f t="shared" si="52"/>
        <v>2.4711333499999997</v>
      </c>
      <c r="H637" s="143">
        <f>0.001013*Constantes!$D$6/(0.622*G637)</f>
        <v>4.5093091522200757E-2</v>
      </c>
      <c r="I637" s="143">
        <f t="shared" si="53"/>
        <v>0.34700421800471326</v>
      </c>
      <c r="J637" s="143">
        <f t="shared" si="54"/>
        <v>-1.7596093298852991E-2</v>
      </c>
      <c r="K637" s="143">
        <f>(Constantes!$D$12/0.8)*(Constantes!$D$7*J637^2+Constantes!$D$8*J637+Constantes!$D$9)</f>
        <v>18.333084498041206</v>
      </c>
      <c r="L637" s="143">
        <f>(Constantes!$D$12/0.8)*(0.00376*D637^2-0.0516*D637-6.967)</f>
        <v>-4.386284625</v>
      </c>
      <c r="M637" s="12"/>
    </row>
    <row r="638" spans="2:13" ht="18.75" customHeight="1" x14ac:dyDescent="0.3">
      <c r="B638" s="11"/>
      <c r="C638" s="75">
        <v>633</v>
      </c>
      <c r="D638" s="65">
        <f>(Observaciones!D638+Observaciones!E638)/2</f>
        <v>12.6</v>
      </c>
      <c r="E638" s="143">
        <f t="shared" si="50"/>
        <v>1.4597472514986058</v>
      </c>
      <c r="F638" s="143">
        <f t="shared" si="51"/>
        <v>9.5789323919104052E-2</v>
      </c>
      <c r="G638" s="143">
        <f t="shared" si="52"/>
        <v>2.4712513999999999</v>
      </c>
      <c r="H638" s="143">
        <f>0.001013*Constantes!$D$6/(0.622*G638)</f>
        <v>4.5090937455862456E-2</v>
      </c>
      <c r="I638" s="143">
        <f t="shared" si="53"/>
        <v>0.34667344489607588</v>
      </c>
      <c r="J638" s="143">
        <f t="shared" si="54"/>
        <v>-2.4627230442609144E-2</v>
      </c>
      <c r="K638" s="143">
        <f>(Constantes!$D$12/0.8)*(Constantes!$D$7*J638^2+Constantes!$D$8*J638+Constantes!$D$9)</f>
        <v>18.377920900049681</v>
      </c>
      <c r="L638" s="143">
        <f>(Constantes!$D$12/0.8)*(0.00376*D638^2-0.0516*D638-6.967)</f>
        <v>-4.3876390000000001</v>
      </c>
      <c r="M638" s="12"/>
    </row>
    <row r="639" spans="2:13" ht="18.75" customHeight="1" x14ac:dyDescent="0.3">
      <c r="B639" s="11"/>
      <c r="C639" s="75">
        <v>634</v>
      </c>
      <c r="D639" s="65">
        <f>(Observaciones!D639+Observaciones!E639)/2</f>
        <v>12.2</v>
      </c>
      <c r="E639" s="143">
        <f t="shared" si="50"/>
        <v>1.421862932192234</v>
      </c>
      <c r="F639" s="143">
        <f t="shared" si="51"/>
        <v>9.3602745308232094E-2</v>
      </c>
      <c r="G639" s="143">
        <f t="shared" si="52"/>
        <v>2.4721957999999997</v>
      </c>
      <c r="H639" s="143">
        <f>0.001013*Constantes!$D$6/(0.622*G639)</f>
        <v>4.5073712331002484E-2</v>
      </c>
      <c r="I639" s="143">
        <f t="shared" si="53"/>
        <v>0.34401194911201238</v>
      </c>
      <c r="J639" s="143">
        <f t="shared" si="54"/>
        <v>-3.1651070006485989E-2</v>
      </c>
      <c r="K639" s="143">
        <f>(Constantes!$D$12/0.8)*(Constantes!$D$7*J639^2+Constantes!$D$8*J639+Constantes!$D$9)</f>
        <v>18.421877354735045</v>
      </c>
      <c r="L639" s="143">
        <f>(Constantes!$D$12/0.8)*(0.00376*D639^2-0.0516*D639-6.967)</f>
        <v>-4.3980509999999997</v>
      </c>
      <c r="M639" s="12"/>
    </row>
    <row r="640" spans="2:13" ht="18.75" customHeight="1" x14ac:dyDescent="0.3">
      <c r="B640" s="11"/>
      <c r="C640" s="75">
        <v>635</v>
      </c>
      <c r="D640" s="65">
        <f>(Observaciones!D640+Observaciones!E640)/2</f>
        <v>11.5</v>
      </c>
      <c r="E640" s="143">
        <f t="shared" si="50"/>
        <v>1.3576395793502862</v>
      </c>
      <c r="F640" s="143">
        <f t="shared" si="51"/>
        <v>8.9878474493928939E-2</v>
      </c>
      <c r="G640" s="143">
        <f t="shared" si="52"/>
        <v>2.4738484999999999</v>
      </c>
      <c r="H640" s="143">
        <f>0.001013*Constantes!$D$6/(0.622*G640)</f>
        <v>4.5043600008291752E-2</v>
      </c>
      <c r="I640" s="143">
        <f t="shared" si="53"/>
        <v>0.33928927202235942</v>
      </c>
      <c r="J640" s="143">
        <f t="shared" si="54"/>
        <v>-3.8665530675233872E-2</v>
      </c>
      <c r="K640" s="143">
        <f>(Constantes!$D$12/0.8)*(Constantes!$D$7*J640^2+Constantes!$D$8*J640+Constantes!$D$9)</f>
        <v>18.464943803131227</v>
      </c>
      <c r="L640" s="143">
        <f>(Constantes!$D$12/0.8)*(0.00376*D640^2-0.0516*D640-6.967)</f>
        <v>-4.4144625</v>
      </c>
      <c r="M640" s="12"/>
    </row>
    <row r="641" spans="2:13" ht="18.75" customHeight="1" x14ac:dyDescent="0.3">
      <c r="B641" s="11"/>
      <c r="C641" s="75">
        <v>636</v>
      </c>
      <c r="D641" s="65">
        <f>(Observaciones!D641+Observaciones!E641)/2</f>
        <v>12.35</v>
      </c>
      <c r="E641" s="143">
        <f t="shared" si="50"/>
        <v>1.4359671208266067</v>
      </c>
      <c r="F641" s="143">
        <f t="shared" si="51"/>
        <v>9.4417676614232629E-2</v>
      </c>
      <c r="G641" s="143">
        <f t="shared" si="52"/>
        <v>2.47184165</v>
      </c>
      <c r="H641" s="143">
        <f>0.001013*Constantes!$D$6/(0.622*G641)</f>
        <v>4.5080170210382423E-2</v>
      </c>
      <c r="I641" s="143">
        <f t="shared" si="53"/>
        <v>0.34501319460891361</v>
      </c>
      <c r="J641" s="143">
        <f t="shared" si="54"/>
        <v>-4.5668533912772917E-2</v>
      </c>
      <c r="K641" s="143">
        <f>(Constantes!$D$12/0.8)*(Constantes!$D$7*J641^2+Constantes!$D$8*J641+Constantes!$D$9)</f>
        <v>18.507111184972953</v>
      </c>
      <c r="L641" s="143">
        <f>(Constantes!$D$12/0.8)*(0.00376*D641^2-0.0516*D641-6.967)</f>
        <v>-4.3942346249999993</v>
      </c>
      <c r="M641" s="12"/>
    </row>
    <row r="642" spans="2:13" ht="18.75" customHeight="1" x14ac:dyDescent="0.3">
      <c r="B642" s="11"/>
      <c r="C642" s="75">
        <v>637</v>
      </c>
      <c r="D642" s="65">
        <f>(Observaciones!D642+Observaciones!E642)/2</f>
        <v>13.35</v>
      </c>
      <c r="E642" s="143">
        <f t="shared" si="50"/>
        <v>1.5331752529723204</v>
      </c>
      <c r="F642" s="143">
        <f t="shared" si="51"/>
        <v>0.1000065250127139</v>
      </c>
      <c r="G642" s="143">
        <f t="shared" si="52"/>
        <v>2.4694806499999999</v>
      </c>
      <c r="H642" s="143">
        <f>0.001013*Constantes!$D$6/(0.622*G642)</f>
        <v>4.5123270075071269E-2</v>
      </c>
      <c r="I642" s="143">
        <f t="shared" si="53"/>
        <v>0.35159012797989159</v>
      </c>
      <c r="J642" s="143">
        <f t="shared" si="54"/>
        <v>-5.2658004578105919E-2</v>
      </c>
      <c r="K642" s="143">
        <f>(Constantes!$D$12/0.8)*(Constantes!$D$7*J642^2+Constantes!$D$8*J642+Constantes!$D$9)</f>
        <v>18.548371436993804</v>
      </c>
      <c r="L642" s="143">
        <f>(Constantes!$D$12/0.8)*(0.00376*D642^2-0.0516*D642-6.967)</f>
        <v>-4.3660896249999999</v>
      </c>
      <c r="M642" s="12"/>
    </row>
    <row r="643" spans="2:13" ht="18.75" customHeight="1" x14ac:dyDescent="0.3">
      <c r="B643" s="11"/>
      <c r="C643" s="75">
        <v>638</v>
      </c>
      <c r="D643" s="65">
        <f>(Observaciones!D643+Observaciones!E643)/2</f>
        <v>14.55</v>
      </c>
      <c r="E643" s="143">
        <f t="shared" si="50"/>
        <v>1.6574115820276645</v>
      </c>
      <c r="F643" s="143">
        <f t="shared" si="51"/>
        <v>0.10708247809803828</v>
      </c>
      <c r="G643" s="143">
        <f t="shared" si="52"/>
        <v>2.46664745</v>
      </c>
      <c r="H643" s="143">
        <f>0.001013*Constantes!$D$6/(0.622*G643)</f>
        <v>4.5175098822943884E-2</v>
      </c>
      <c r="I643" s="143">
        <f t="shared" si="53"/>
        <v>0.35925511691610273</v>
      </c>
      <c r="J643" s="143">
        <f t="shared" si="54"/>
        <v>-5.9631871540228892E-2</v>
      </c>
      <c r="K643" s="143">
        <f>(Constantes!$D$12/0.8)*(Constantes!$D$7*J643^2+Constantes!$D$8*J643+Constantes!$D$9)</f>
        <v>18.588717490062894</v>
      </c>
      <c r="L643" s="143">
        <f>(Constantes!$D$12/0.8)*(0.00376*D643^2-0.0516*D643-6.967)</f>
        <v>-4.3261116249999993</v>
      </c>
      <c r="M643" s="12"/>
    </row>
    <row r="644" spans="2:13" ht="18.75" customHeight="1" x14ac:dyDescent="0.3">
      <c r="B644" s="11"/>
      <c r="C644" s="75">
        <v>639</v>
      </c>
      <c r="D644" s="65">
        <f>(Observaciones!D644+Observaciones!E644)/2</f>
        <v>13.35</v>
      </c>
      <c r="E644" s="143">
        <f t="shared" si="50"/>
        <v>1.5331752529723204</v>
      </c>
      <c r="F644" s="143">
        <f t="shared" si="51"/>
        <v>0.1000065250127139</v>
      </c>
      <c r="G644" s="143">
        <f t="shared" si="52"/>
        <v>2.4694806499999999</v>
      </c>
      <c r="H644" s="143">
        <f>0.001013*Constantes!$D$6/(0.622*G644)</f>
        <v>4.5123270075071269E-2</v>
      </c>
      <c r="I644" s="143">
        <f t="shared" si="53"/>
        <v>0.35159012797989159</v>
      </c>
      <c r="J644" s="143">
        <f t="shared" si="54"/>
        <v>-6.6588068291853306E-2</v>
      </c>
      <c r="K644" s="143">
        <f>(Constantes!$D$12/0.8)*(Constantes!$D$7*J644^2+Constantes!$D$8*J644+Constantes!$D$9)</f>
        <v>18.628143265167381</v>
      </c>
      <c r="L644" s="143">
        <f>(Constantes!$D$12/0.8)*(0.00376*D644^2-0.0516*D644-6.967)</f>
        <v>-4.3660896249999999</v>
      </c>
      <c r="M644" s="12"/>
    </row>
    <row r="645" spans="2:13" ht="18.75" customHeight="1" x14ac:dyDescent="0.3">
      <c r="B645" s="11"/>
      <c r="C645" s="75">
        <v>640</v>
      </c>
      <c r="D645" s="65">
        <f>(Observaciones!D645+Observaciones!E645)/2</f>
        <v>14.5</v>
      </c>
      <c r="E645" s="143">
        <f t="shared" si="50"/>
        <v>1.6520640028566567</v>
      </c>
      <c r="F645" s="143">
        <f t="shared" si="51"/>
        <v>0.10677937410937641</v>
      </c>
      <c r="G645" s="143">
        <f t="shared" si="52"/>
        <v>2.4667654999999997</v>
      </c>
      <c r="H645" s="143">
        <f>0.001013*Constantes!$D$6/(0.622*G645)</f>
        <v>4.5172936914803029E-2</v>
      </c>
      <c r="I645" s="143">
        <f t="shared" si="53"/>
        <v>0.35894072909367275</v>
      </c>
      <c r="J645" s="143">
        <f t="shared" si="54"/>
        <v>-7.3524533561754646E-2</v>
      </c>
      <c r="K645" s="143">
        <f>(Constantes!$D$12/0.8)*(Constantes!$D$7*J645^2+Constantes!$D$8*J645+Constantes!$D$9)</f>
        <v>18.666643668249076</v>
      </c>
      <c r="L645" s="143">
        <f>(Constantes!$D$12/0.8)*(0.00376*D645^2-0.0516*D645-6.967)</f>
        <v>-4.3279125000000001</v>
      </c>
      <c r="M645" s="12"/>
    </row>
    <row r="646" spans="2:13" ht="18.75" customHeight="1" x14ac:dyDescent="0.3">
      <c r="B646" s="11"/>
      <c r="C646" s="75">
        <v>641</v>
      </c>
      <c r="D646" s="65">
        <f>(Observaciones!D646+Observaciones!E646)/2</f>
        <v>14.05</v>
      </c>
      <c r="E646" s="143">
        <f t="shared" si="50"/>
        <v>1.604612725353836</v>
      </c>
      <c r="F646" s="143">
        <f t="shared" si="51"/>
        <v>0.10408410376289531</v>
      </c>
      <c r="G646" s="143">
        <f t="shared" si="52"/>
        <v>2.4678279499999998</v>
      </c>
      <c r="H646" s="143">
        <f>0.001013*Constantes!$D$6/(0.622*G646)</f>
        <v>4.5153489048988422E-2</v>
      </c>
      <c r="I646" s="143">
        <f t="shared" si="53"/>
        <v>0.35609168948623277</v>
      </c>
      <c r="J646" s="143">
        <f t="shared" si="54"/>
        <v>-8.0439211925572934E-2</v>
      </c>
      <c r="K646" s="143">
        <f>(Constantes!$D$12/0.8)*(Constantes!$D$7*J646^2+Constantes!$D$8*J646+Constantes!$D$9)</f>
        <v>18.704214583905085</v>
      </c>
      <c r="L646" s="143">
        <f>(Constantes!$D$12/0.8)*(0.00376*D646^2-0.0516*D646-6.967)</f>
        <v>-4.3435916249999993</v>
      </c>
      <c r="M646" s="12"/>
    </row>
    <row r="647" spans="2:13" ht="18.75" customHeight="1" x14ac:dyDescent="0.3">
      <c r="B647" s="11"/>
      <c r="C647" s="75">
        <v>642</v>
      </c>
      <c r="D647" s="65">
        <f>(Observaciones!D647+Observaciones!E647)/2</f>
        <v>9.15</v>
      </c>
      <c r="E647" s="143">
        <f t="shared" si="50"/>
        <v>1.1602772175252039</v>
      </c>
      <c r="F647" s="143">
        <f t="shared" si="51"/>
        <v>7.8284552595211263E-2</v>
      </c>
      <c r="G647" s="143">
        <f t="shared" si="52"/>
        <v>2.4793968500000001</v>
      </c>
      <c r="H647" s="143">
        <f>0.001013*Constantes!$D$6/(0.622*G647)</f>
        <v>4.4942802244470274E-2</v>
      </c>
      <c r="I647" s="143">
        <f t="shared" si="53"/>
        <v>0.3228445413311169</v>
      </c>
      <c r="J647" s="143">
        <f t="shared" si="54"/>
        <v>-8.7330054414876596E-2</v>
      </c>
      <c r="K647" s="143">
        <f>(Constantes!$D$12/0.8)*(Constantes!$D$7*J647^2+Constantes!$D$8*J647+Constantes!$D$9)</f>
        <v>18.740852867963497</v>
      </c>
      <c r="L647" s="143">
        <f>(Constantes!$D$12/0.8)*(0.00376*D647^2-0.0516*D647-6.967)</f>
        <v>-4.4527146249999996</v>
      </c>
      <c r="M647" s="12"/>
    </row>
    <row r="648" spans="2:13" ht="18.75" customHeight="1" x14ac:dyDescent="0.3">
      <c r="B648" s="11"/>
      <c r="C648" s="75">
        <v>643</v>
      </c>
      <c r="D648" s="65">
        <f>(Observaciones!D648+Observaciones!E648)/2</f>
        <v>14.5</v>
      </c>
      <c r="E648" s="143">
        <f t="shared" si="50"/>
        <v>1.6520640028566567</v>
      </c>
      <c r="F648" s="143">
        <f t="shared" si="51"/>
        <v>0.10677937410937641</v>
      </c>
      <c r="G648" s="143">
        <f t="shared" si="52"/>
        <v>2.4667654999999997</v>
      </c>
      <c r="H648" s="143">
        <f>0.001013*Constantes!$D$6/(0.622*G648)</f>
        <v>4.5172936914803029E-2</v>
      </c>
      <c r="I648" s="143">
        <f t="shared" si="53"/>
        <v>0.35894072909367275</v>
      </c>
      <c r="J648" s="143">
        <f t="shared" si="54"/>
        <v>-9.4195019124320198E-2</v>
      </c>
      <c r="K648" s="143">
        <f>(Constantes!$D$12/0.8)*(Constantes!$D$7*J648^2+Constantes!$D$8*J648+Constantes!$D$9)</f>
        <v>18.77655633894668</v>
      </c>
      <c r="L648" s="143">
        <f>(Constantes!$D$12/0.8)*(0.00376*D648^2-0.0516*D648-6.967)</f>
        <v>-4.3279125000000001</v>
      </c>
      <c r="M648" s="12"/>
    </row>
    <row r="649" spans="2:13" ht="18.75" customHeight="1" x14ac:dyDescent="0.3">
      <c r="B649" s="11"/>
      <c r="C649" s="75">
        <v>644</v>
      </c>
      <c r="D649" s="65">
        <f>(Observaciones!D649+Observaciones!E649)/2</f>
        <v>13.5</v>
      </c>
      <c r="E649" s="143">
        <f t="shared" si="50"/>
        <v>1.5482437315899678</v>
      </c>
      <c r="F649" s="143">
        <f t="shared" si="51"/>
        <v>0.10086865272047608</v>
      </c>
      <c r="G649" s="143">
        <f t="shared" si="52"/>
        <v>2.4691264999999998</v>
      </c>
      <c r="H649" s="143">
        <f>0.001013*Constantes!$D$6/(0.622*G649)</f>
        <v>4.512974216392418E-2</v>
      </c>
      <c r="I649" s="143">
        <f t="shared" si="53"/>
        <v>0.35256187200074002</v>
      </c>
      <c r="J649" s="143">
        <f t="shared" si="54"/>
        <v>-0.10103207181670225</v>
      </c>
      <c r="K649" s="143">
        <f>(Constantes!$D$12/0.8)*(Constantes!$D$7*J649^2+Constantes!$D$8*J649+Constantes!$D$9)</f>
        <v>18.811323768435784</v>
      </c>
      <c r="L649" s="143">
        <f>(Constantes!$D$12/0.8)*(0.00376*D649^2-0.0516*D649-6.967)</f>
        <v>-4.3614625</v>
      </c>
      <c r="M649" s="12"/>
    </row>
    <row r="650" spans="2:13" ht="18.75" customHeight="1" x14ac:dyDescent="0.3">
      <c r="B650" s="11"/>
      <c r="C650" s="75">
        <v>645</v>
      </c>
      <c r="D650" s="65">
        <f>(Observaciones!D650+Observaciones!E650)/2</f>
        <v>12.7</v>
      </c>
      <c r="E650" s="143">
        <f t="shared" si="50"/>
        <v>1.4693556920806219</v>
      </c>
      <c r="F650" s="143">
        <f t="shared" si="51"/>
        <v>9.6342714018342213E-2</v>
      </c>
      <c r="G650" s="143">
        <f t="shared" si="52"/>
        <v>2.4710152999999999</v>
      </c>
      <c r="H650" s="143">
        <f>0.001013*Constantes!$D$6/(0.622*G650)</f>
        <v>4.5095245794355275E-2</v>
      </c>
      <c r="I650" s="143">
        <f t="shared" si="53"/>
        <v>0.34733456468782936</v>
      </c>
      <c r="J650" s="143">
        <f t="shared" si="54"/>
        <v>-0.10783918652575504</v>
      </c>
      <c r="K650" s="143">
        <f>(Constantes!$D$12/0.8)*(Constantes!$D$7*J650^2+Constantes!$D$8*J650+Constantes!$D$9)</f>
        <v>18.845154870351639</v>
      </c>
      <c r="L650" s="143">
        <f>(Constantes!$D$12/0.8)*(0.00376*D650^2-0.0516*D650-6.967)</f>
        <v>-4.3849184999999995</v>
      </c>
      <c r="M650" s="12"/>
    </row>
    <row r="651" spans="2:13" ht="18.75" customHeight="1" x14ac:dyDescent="0.3">
      <c r="B651" s="11"/>
      <c r="C651" s="75">
        <v>646</v>
      </c>
      <c r="D651" s="65">
        <f>(Observaciones!D651+Observaciones!E651)/2</f>
        <v>9.9</v>
      </c>
      <c r="E651" s="143">
        <f t="shared" si="50"/>
        <v>1.2203261059395465</v>
      </c>
      <c r="F651" s="143">
        <f t="shared" si="51"/>
        <v>8.1837230413319473E-2</v>
      </c>
      <c r="G651" s="143">
        <f t="shared" si="52"/>
        <v>2.4776260999999997</v>
      </c>
      <c r="H651" s="143">
        <f>0.001013*Constantes!$D$6/(0.622*G651)</f>
        <v>4.4974922695201085E-2</v>
      </c>
      <c r="I651" s="143">
        <f t="shared" si="53"/>
        <v>0.3281896076316444</v>
      </c>
      <c r="J651" s="143">
        <f t="shared" si="54"/>
        <v>-0.11461434615647928</v>
      </c>
      <c r="K651" s="143">
        <f>(Constantes!$D$12/0.8)*(Constantes!$D$7*J651^2+Constantes!$D$8*J651+Constantes!$D$9)</f>
        <v>18.878050289168232</v>
      </c>
      <c r="L651" s="143">
        <f>(Constantes!$D$12/0.8)*(0.00376*D651^2-0.0516*D651-6.967)</f>
        <v>-4.4433264999999995</v>
      </c>
      <c r="M651" s="12"/>
    </row>
    <row r="652" spans="2:13" ht="18.75" customHeight="1" x14ac:dyDescent="0.3">
      <c r="B652" s="11"/>
      <c r="C652" s="75">
        <v>647</v>
      </c>
      <c r="D652" s="65">
        <f>(Observaciones!D652+Observaciones!E652)/2</f>
        <v>13.3</v>
      </c>
      <c r="E652" s="143">
        <f t="shared" si="50"/>
        <v>1.5281811116551587</v>
      </c>
      <c r="F652" s="143">
        <f t="shared" si="51"/>
        <v>9.9720546117296777E-2</v>
      </c>
      <c r="G652" s="143">
        <f t="shared" si="52"/>
        <v>2.4695986999999997</v>
      </c>
      <c r="H652" s="143">
        <f>0.001013*Constantes!$D$6/(0.622*G652)</f>
        <v>4.5121113124619215E-2</v>
      </c>
      <c r="I652" s="143">
        <f t="shared" si="53"/>
        <v>0.35126535211020804</v>
      </c>
      <c r="J652" s="143">
        <f t="shared" si="54"/>
        <v>-0.12135554308285716</v>
      </c>
      <c r="K652" s="143">
        <f>(Constantes!$D$12/0.8)*(Constantes!$D$7*J652^2+Constantes!$D$8*J652+Constantes!$D$9)</f>
        <v>18.910011587076482</v>
      </c>
      <c r="L652" s="143">
        <f>(Constantes!$D$12/0.8)*(0.00376*D652^2-0.0516*D652-6.967)</f>
        <v>-4.3676084999999993</v>
      </c>
      <c r="M652" s="12"/>
    </row>
    <row r="653" spans="2:13" ht="18.75" customHeight="1" x14ac:dyDescent="0.3">
      <c r="B653" s="11"/>
      <c r="C653" s="75">
        <v>648</v>
      </c>
      <c r="D653" s="65">
        <f>(Observaciones!D653+Observaciones!E653)/2</f>
        <v>12.5</v>
      </c>
      <c r="E653" s="143">
        <f t="shared" si="50"/>
        <v>1.4501940250881777</v>
      </c>
      <c r="F653" s="143">
        <f t="shared" si="51"/>
        <v>9.5238642712590429E-2</v>
      </c>
      <c r="G653" s="143">
        <f t="shared" si="52"/>
        <v>2.4714874999999998</v>
      </c>
      <c r="H653" s="143">
        <f>0.001013*Constantes!$D$6/(0.622*G653)</f>
        <v>4.5086629940516605E-2</v>
      </c>
      <c r="I653" s="143">
        <f t="shared" si="53"/>
        <v>0.34601062071581223</v>
      </c>
      <c r="J653" s="143">
        <f t="shared" si="54"/>
        <v>-0.12806077974275318</v>
      </c>
      <c r="K653" s="143">
        <f>(Constantes!$D$12/0.8)*(Constantes!$D$7*J653^2+Constantes!$D$8*J653+Constantes!$D$9)</f>
        <v>18.941041230116905</v>
      </c>
      <c r="L653" s="143">
        <f>(Constantes!$D$12/0.8)*(0.00376*D653^2-0.0516*D653-6.967)</f>
        <v>-4.3903125000000003</v>
      </c>
      <c r="M653" s="12"/>
    </row>
    <row r="654" spans="2:13" ht="18.75" customHeight="1" x14ac:dyDescent="0.3">
      <c r="B654" s="11"/>
      <c r="C654" s="75">
        <v>649</v>
      </c>
      <c r="D654" s="65">
        <f>(Observaciones!D654+Observaciones!E654)/2</f>
        <v>13.4</v>
      </c>
      <c r="E654" s="143">
        <f t="shared" si="50"/>
        <v>1.5381837134420713</v>
      </c>
      <c r="F654" s="143">
        <f t="shared" si="51"/>
        <v>0.10029320149589299</v>
      </c>
      <c r="G654" s="143">
        <f t="shared" si="52"/>
        <v>2.4693625999999997</v>
      </c>
      <c r="H654" s="143">
        <f>0.001013*Constantes!$D$6/(0.622*G654)</f>
        <v>4.5125427231753057E-2</v>
      </c>
      <c r="I654" s="143">
        <f t="shared" si="53"/>
        <v>0.35191447341494769</v>
      </c>
      <c r="J654" s="143">
        <f t="shared" si="54"/>
        <v>-0.13472806922983274</v>
      </c>
      <c r="K654" s="143">
        <f>(Constantes!$D$12/0.8)*(Constantes!$D$7*J654^2+Constantes!$D$8*J654+Constantes!$D$9)</f>
        <v>18.971142573301336</v>
      </c>
      <c r="L654" s="143">
        <f>(Constantes!$D$12/0.8)*(0.00376*D654^2-0.0516*D654-6.967)</f>
        <v>-4.3645589999999999</v>
      </c>
      <c r="M654" s="12"/>
    </row>
    <row r="655" spans="2:13" ht="18.75" customHeight="1" x14ac:dyDescent="0.3">
      <c r="B655" s="11"/>
      <c r="C655" s="75">
        <v>650</v>
      </c>
      <c r="D655" s="65">
        <f>(Observaciones!D655+Observaciones!E655)/2</f>
        <v>13.75</v>
      </c>
      <c r="E655" s="143">
        <f t="shared" si="50"/>
        <v>1.5736468149943981</v>
      </c>
      <c r="F655" s="143">
        <f t="shared" si="51"/>
        <v>0.10231958493462359</v>
      </c>
      <c r="G655" s="143">
        <f t="shared" si="52"/>
        <v>2.4685362500000001</v>
      </c>
      <c r="H655" s="143">
        <f>0.001013*Constantes!$D$6/(0.622*G655)</f>
        <v>4.5140533105443567E-2</v>
      </c>
      <c r="I655" s="143">
        <f t="shared" si="53"/>
        <v>0.35417281924860555</v>
      </c>
      <c r="J655" s="143">
        <f t="shared" si="54"/>
        <v>-0.14135543588232963</v>
      </c>
      <c r="K655" s="143">
        <f>(Constantes!$D$12/0.8)*(Constantes!$D$7*J655^2+Constantes!$D$8*J655+Constantes!$D$9)</f>
        <v>19.000319844744823</v>
      </c>
      <c r="L655" s="143">
        <f>(Constantes!$D$12/0.8)*(0.00376*D655^2-0.0516*D655-6.967)</f>
        <v>-4.353515625</v>
      </c>
      <c r="M655" s="12"/>
    </row>
    <row r="656" spans="2:13" ht="18.75" customHeight="1" x14ac:dyDescent="0.3">
      <c r="B656" s="11"/>
      <c r="C656" s="75">
        <v>651</v>
      </c>
      <c r="D656" s="65">
        <f>(Observaciones!D656+Observaciones!E656)/2</f>
        <v>11.4</v>
      </c>
      <c r="E656" s="143">
        <f t="shared" si="50"/>
        <v>1.3486760963347784</v>
      </c>
      <c r="F656" s="143">
        <f t="shared" si="51"/>
        <v>8.9356889727344888E-2</v>
      </c>
      <c r="G656" s="143">
        <f t="shared" si="52"/>
        <v>2.4740845999999999</v>
      </c>
      <c r="H656" s="143">
        <f>0.001013*Constantes!$D$6/(0.622*G656)</f>
        <v>4.5039301532014117E-2</v>
      </c>
      <c r="I656" s="143">
        <f t="shared" si="53"/>
        <v>0.33860789639405336</v>
      </c>
      <c r="J656" s="143">
        <f t="shared" si="54"/>
        <v>-0.14794091586847444</v>
      </c>
      <c r="K656" s="143">
        <f>(Constantes!$D$12/0.8)*(Constantes!$D$7*J656^2+Constantes!$D$8*J656+Constantes!$D$9)</f>
        <v>19.028578128829977</v>
      </c>
      <c r="L656" s="143">
        <f>(Constantes!$D$12/0.8)*(0.00376*D656^2-0.0516*D656-6.967)</f>
        <v>-4.4166189999999999</v>
      </c>
      <c r="M656" s="12"/>
    </row>
    <row r="657" spans="2:13" ht="18.75" customHeight="1" x14ac:dyDescent="0.3">
      <c r="B657" s="11"/>
      <c r="C657" s="75">
        <v>652</v>
      </c>
      <c r="D657" s="65">
        <f>(Observaciones!D657+Observaciones!E657)/2</f>
        <v>13.1</v>
      </c>
      <c r="E657" s="143">
        <f t="shared" si="50"/>
        <v>1.5083470419027751</v>
      </c>
      <c r="F657" s="143">
        <f t="shared" si="51"/>
        <v>9.8583579016665535E-2</v>
      </c>
      <c r="G657" s="143">
        <f t="shared" si="52"/>
        <v>2.4700709000000001</v>
      </c>
      <c r="H657" s="143">
        <f>0.001013*Constantes!$D$6/(0.622*G657)</f>
        <v>4.5112487384516987E-2</v>
      </c>
      <c r="I657" s="143">
        <f t="shared" si="53"/>
        <v>0.34996194939764519</v>
      </c>
      <c r="J657" s="143">
        <f t="shared" si="54"/>
        <v>-0.15448255776842162</v>
      </c>
      <c r="K657" s="143">
        <f>(Constantes!$D$12/0.8)*(Constantes!$D$7*J657^2+Constantes!$D$8*J657+Constantes!$D$9)</f>
        <v>19.055923348427321</v>
      </c>
      <c r="L657" s="143">
        <f>(Constantes!$D$12/0.8)*(0.00376*D657^2-0.0516*D657-6.967)</f>
        <v>-4.3735664999999999</v>
      </c>
      <c r="M657" s="12"/>
    </row>
    <row r="658" spans="2:13" ht="18.75" customHeight="1" x14ac:dyDescent="0.3">
      <c r="B658" s="11"/>
      <c r="C658" s="75">
        <v>653</v>
      </c>
      <c r="D658" s="65">
        <f>(Observaciones!D658+Observaciones!E658)/2</f>
        <v>13.95</v>
      </c>
      <c r="E658" s="143">
        <f t="shared" si="50"/>
        <v>1.5942318792002568</v>
      </c>
      <c r="F658" s="143">
        <f t="shared" si="51"/>
        <v>0.10349307775094918</v>
      </c>
      <c r="G658" s="143">
        <f t="shared" si="52"/>
        <v>2.4680640499999997</v>
      </c>
      <c r="H658" s="143">
        <f>0.001013*Constantes!$D$6/(0.622*G658)</f>
        <v>4.514916957487896E-2</v>
      </c>
      <c r="I658" s="143">
        <f t="shared" si="53"/>
        <v>0.35545379775699454</v>
      </c>
      <c r="J658" s="143">
        <f t="shared" si="54"/>
        <v>-0.16097842315249467</v>
      </c>
      <c r="K658" s="143">
        <f>(Constantes!$D$12/0.8)*(Constantes!$D$7*J658^2+Constantes!$D$8*J658+Constantes!$D$9)</f>
        <v>19.082362246196094</v>
      </c>
      <c r="L658" s="143">
        <f>(Constantes!$D$12/0.8)*(0.00376*D658^2-0.0516*D658-6.967)</f>
        <v>-4.3469466250000002</v>
      </c>
      <c r="M658" s="12"/>
    </row>
    <row r="659" spans="2:13" ht="18.75" customHeight="1" x14ac:dyDescent="0.3">
      <c r="B659" s="11"/>
      <c r="C659" s="75">
        <v>654</v>
      </c>
      <c r="D659" s="65">
        <f>(Observaciones!D659+Observaciones!E659)/2</f>
        <v>14.8</v>
      </c>
      <c r="E659" s="143">
        <f t="shared" si="50"/>
        <v>1.6843778570488643</v>
      </c>
      <c r="F659" s="143">
        <f t="shared" si="51"/>
        <v>0.10860899280138459</v>
      </c>
      <c r="G659" s="143">
        <f t="shared" si="52"/>
        <v>2.4660571999999998</v>
      </c>
      <c r="H659" s="143">
        <f>0.001013*Constantes!$D$6/(0.622*G659)</f>
        <v>4.5185911468360318E-2</v>
      </c>
      <c r="I659" s="143">
        <f t="shared" si="53"/>
        <v>0.36082052945585191</v>
      </c>
      <c r="J659" s="143">
        <f t="shared" si="54"/>
        <v>-0.16742658715558942</v>
      </c>
      <c r="K659" s="143">
        <f>(Constantes!$D$12/0.8)*(Constantes!$D$7*J659^2+Constantes!$D$8*J659+Constantes!$D$9)</f>
        <v>19.10790236499129</v>
      </c>
      <c r="L659" s="143">
        <f>(Constantes!$D$12/0.8)*(0.00376*D659^2-0.0516*D659-6.967)</f>
        <v>-4.3169310000000003</v>
      </c>
      <c r="M659" s="12"/>
    </row>
    <row r="660" spans="2:13" ht="18.75" customHeight="1" x14ac:dyDescent="0.3">
      <c r="B660" s="11"/>
      <c r="C660" s="75">
        <v>655</v>
      </c>
      <c r="D660" s="65">
        <f>(Observaciones!D660+Observaciones!E660)/2</f>
        <v>14.8</v>
      </c>
      <c r="E660" s="143">
        <f t="shared" si="50"/>
        <v>1.6843778570488643</v>
      </c>
      <c r="F660" s="143">
        <f t="shared" si="51"/>
        <v>0.10860899280138459</v>
      </c>
      <c r="G660" s="143">
        <f t="shared" si="52"/>
        <v>2.4660571999999998</v>
      </c>
      <c r="H660" s="143">
        <f>0.001013*Constantes!$D$6/(0.622*G660)</f>
        <v>4.5185911468360318E-2</v>
      </c>
      <c r="I660" s="143">
        <f t="shared" si="53"/>
        <v>0.36082052945585191</v>
      </c>
      <c r="J660" s="143">
        <f t="shared" si="54"/>
        <v>-0.17382513904754696</v>
      </c>
      <c r="K660" s="143">
        <f>(Constantes!$D$12/0.8)*(Constantes!$D$7*J660^2+Constantes!$D$8*J660+Constantes!$D$9)</f>
        <v>19.132552027403364</v>
      </c>
      <c r="L660" s="143">
        <f>(Constantes!$D$12/0.8)*(0.00376*D660^2-0.0516*D660-6.967)</f>
        <v>-4.3169310000000003</v>
      </c>
      <c r="M660" s="12"/>
    </row>
    <row r="661" spans="2:13" ht="18.75" customHeight="1" x14ac:dyDescent="0.3">
      <c r="B661" s="11"/>
      <c r="C661" s="75">
        <v>656</v>
      </c>
      <c r="D661" s="65">
        <f>(Observaciones!D661+Observaciones!E661)/2</f>
        <v>13.45</v>
      </c>
      <c r="E661" s="143">
        <f t="shared" si="50"/>
        <v>1.5432065279848868</v>
      </c>
      <c r="F661" s="143">
        <f t="shared" si="51"/>
        <v>0.1005805769400801</v>
      </c>
      <c r="G661" s="143">
        <f t="shared" si="52"/>
        <v>2.46924455</v>
      </c>
      <c r="H661" s="143">
        <f>0.001013*Constantes!$D$6/(0.622*G661)</f>
        <v>4.5127584594694167E-2</v>
      </c>
      <c r="I661" s="143">
        <f t="shared" si="53"/>
        <v>0.35223838816895903</v>
      </c>
      <c r="J661" s="143">
        <f t="shared" si="54"/>
        <v>-0.18017218279935227</v>
      </c>
      <c r="K661" s="143">
        <f>(Constantes!$D$12/0.8)*(Constantes!$D$7*J661^2+Constantes!$D$8*J661+Constantes!$D$9)</f>
        <v>19.156320314458512</v>
      </c>
      <c r="L661" s="143">
        <f>(Constantes!$D$12/0.8)*(0.00376*D661^2-0.0516*D661-6.967)</f>
        <v>-4.3630166249999993</v>
      </c>
      <c r="M661" s="12"/>
    </row>
    <row r="662" spans="2:13" ht="18.75" customHeight="1" x14ac:dyDescent="0.3">
      <c r="B662" s="11"/>
      <c r="C662" s="75">
        <v>657</v>
      </c>
      <c r="D662" s="65">
        <f>(Observaciones!D662+Observaciones!E662)/2</f>
        <v>13.75</v>
      </c>
      <c r="E662" s="143">
        <f t="shared" si="50"/>
        <v>1.5736468149943981</v>
      </c>
      <c r="F662" s="143">
        <f t="shared" si="51"/>
        <v>0.10231958493462359</v>
      </c>
      <c r="G662" s="143">
        <f t="shared" si="52"/>
        <v>2.4685362500000001</v>
      </c>
      <c r="H662" s="143">
        <f>0.001013*Constantes!$D$6/(0.622*G662)</f>
        <v>4.5140533105443567E-2</v>
      </c>
      <c r="I662" s="143">
        <f t="shared" si="53"/>
        <v>0.35417281924860555</v>
      </c>
      <c r="J662" s="143">
        <f t="shared" si="54"/>
        <v>-0.1864658376449593</v>
      </c>
      <c r="K662" s="143">
        <f>(Constantes!$D$12/0.8)*(Constantes!$D$7*J662^2+Constantes!$D$8*J662+Constantes!$D$9)</f>
        <v>19.179217043507954</v>
      </c>
      <c r="L662" s="143">
        <f>(Constantes!$D$12/0.8)*(0.00376*D662^2-0.0516*D662-6.967)</f>
        <v>-4.353515625</v>
      </c>
      <c r="M662" s="12"/>
    </row>
    <row r="663" spans="2:13" ht="18.75" customHeight="1" x14ac:dyDescent="0.3">
      <c r="B663" s="11"/>
      <c r="C663" s="75">
        <v>658</v>
      </c>
      <c r="D663" s="65">
        <f>(Observaciones!D663+Observaciones!E663)/2</f>
        <v>12.7</v>
      </c>
      <c r="E663" s="143">
        <f t="shared" si="50"/>
        <v>1.4693556920806219</v>
      </c>
      <c r="F663" s="143">
        <f t="shared" si="51"/>
        <v>9.6342714018342213E-2</v>
      </c>
      <c r="G663" s="143">
        <f t="shared" si="52"/>
        <v>2.4710152999999999</v>
      </c>
      <c r="H663" s="143">
        <f>0.001013*Constantes!$D$6/(0.622*G663)</f>
        <v>4.5095245794355275E-2</v>
      </c>
      <c r="I663" s="143">
        <f t="shared" si="53"/>
        <v>0.34733456468782936</v>
      </c>
      <c r="J663" s="143">
        <f t="shared" si="54"/>
        <v>-0.19270423863861044</v>
      </c>
      <c r="K663" s="143">
        <f>(Constantes!$D$12/0.8)*(Constantes!$D$7*J663^2+Constantes!$D$8*J663+Constantes!$D$9)</f>
        <v>19.201252745335921</v>
      </c>
      <c r="L663" s="143">
        <f>(Constantes!$D$12/0.8)*(0.00376*D663^2-0.0516*D663-6.967)</f>
        <v>-4.3849184999999995</v>
      </c>
      <c r="M663" s="12"/>
    </row>
    <row r="664" spans="2:13" ht="18.75" customHeight="1" x14ac:dyDescent="0.3">
      <c r="B664" s="11"/>
      <c r="C664" s="75">
        <v>659</v>
      </c>
      <c r="D664" s="65">
        <f>(Observaciones!D664+Observaciones!E664)/2</f>
        <v>13.65</v>
      </c>
      <c r="E664" s="143">
        <f t="shared" si="50"/>
        <v>1.5634420277037249</v>
      </c>
      <c r="F664" s="143">
        <f t="shared" si="51"/>
        <v>0.1017370958602755</v>
      </c>
      <c r="G664" s="143">
        <f t="shared" si="52"/>
        <v>2.4687723500000001</v>
      </c>
      <c r="H664" s="143">
        <f>0.001013*Constantes!$D$6/(0.622*G664)</f>
        <v>4.5136216109643537E-2</v>
      </c>
      <c r="I664" s="143">
        <f t="shared" si="53"/>
        <v>0.35352973562893358</v>
      </c>
      <c r="J664" s="143">
        <f t="shared" si="54"/>
        <v>-0.19888553720745419</v>
      </c>
      <c r="K664" s="143">
        <f>(Constantes!$D$12/0.8)*(Constantes!$D$7*J664^2+Constantes!$D$8*J664+Constantes!$D$9)</f>
        <v>19.22243864051676</v>
      </c>
      <c r="L664" s="143">
        <f>(Constantes!$D$12/0.8)*(0.00376*D664^2-0.0516*D664-6.967)</f>
        <v>-4.3567296249999998</v>
      </c>
      <c r="M664" s="12"/>
    </row>
    <row r="665" spans="2:13" ht="18.75" customHeight="1" x14ac:dyDescent="0.3">
      <c r="B665" s="11"/>
      <c r="C665" s="75">
        <v>660</v>
      </c>
      <c r="D665" s="65">
        <f>(Observaciones!D665+Observaciones!E665)/2</f>
        <v>14.05</v>
      </c>
      <c r="E665" s="143">
        <f t="shared" si="50"/>
        <v>1.604612725353836</v>
      </c>
      <c r="F665" s="143">
        <f t="shared" si="51"/>
        <v>0.10408410376289531</v>
      </c>
      <c r="G665" s="143">
        <f t="shared" si="52"/>
        <v>2.4678279499999998</v>
      </c>
      <c r="H665" s="143">
        <f>0.001013*Constantes!$D$6/(0.622*G665)</f>
        <v>4.5153489048988422E-2</v>
      </c>
      <c r="I665" s="143">
        <f t="shared" si="53"/>
        <v>0.35609168948623277</v>
      </c>
      <c r="J665" s="143">
        <f t="shared" si="54"/>
        <v>-0.20500790169932193</v>
      </c>
      <c r="K665" s="143">
        <f>(Constantes!$D$12/0.8)*(Constantes!$D$7*J665^2+Constantes!$D$8*J665+Constantes!$D$9)</f>
        <v>19.242786615052502</v>
      </c>
      <c r="L665" s="143">
        <f>(Constantes!$D$12/0.8)*(0.00376*D665^2-0.0516*D665-6.967)</f>
        <v>-4.3435916249999993</v>
      </c>
      <c r="M665" s="12"/>
    </row>
    <row r="666" spans="2:13" ht="18.75" customHeight="1" x14ac:dyDescent="0.3">
      <c r="B666" s="11"/>
      <c r="C666" s="75">
        <v>661</v>
      </c>
      <c r="D666" s="65">
        <f>(Observaciones!D666+Observaciones!E666)/2</f>
        <v>14.600000000000001</v>
      </c>
      <c r="E666" s="143">
        <f t="shared" si="50"/>
        <v>1.662774337609296</v>
      </c>
      <c r="F666" s="143">
        <f t="shared" si="51"/>
        <v>0.10738631317466249</v>
      </c>
      <c r="G666" s="143">
        <f t="shared" si="52"/>
        <v>2.4665293999999998</v>
      </c>
      <c r="H666" s="143">
        <f>0.001013*Constantes!$D$6/(0.622*G666)</f>
        <v>4.5177260938025939E-2</v>
      </c>
      <c r="I666" s="143">
        <f t="shared" si="53"/>
        <v>0.35956906979682202</v>
      </c>
      <c r="J666" s="143">
        <f t="shared" si="54"/>
        <v>-0.21106951792548392</v>
      </c>
      <c r="K666" s="143">
        <f>(Constantes!$D$12/0.8)*(Constantes!$D$7*J666^2+Constantes!$D$8*J666+Constantes!$D$9)</f>
        <v>19.262309195323009</v>
      </c>
      <c r="L666" s="143">
        <f>(Constantes!$D$12/0.8)*(0.00376*D666^2-0.0516*D666-6.967)</f>
        <v>-4.3242989999999999</v>
      </c>
      <c r="M666" s="12"/>
    </row>
    <row r="667" spans="2:13" ht="18.75" customHeight="1" x14ac:dyDescent="0.3">
      <c r="B667" s="11"/>
      <c r="C667" s="75">
        <v>662</v>
      </c>
      <c r="D667" s="65">
        <f>(Observaciones!D667+Observaciones!E667)/2</f>
        <v>11.3</v>
      </c>
      <c r="E667" s="143">
        <f t="shared" si="50"/>
        <v>1.3397646526819857</v>
      </c>
      <c r="F667" s="143">
        <f t="shared" si="51"/>
        <v>8.8837887126731518E-2</v>
      </c>
      <c r="G667" s="143">
        <f t="shared" si="52"/>
        <v>2.4743206999999998</v>
      </c>
      <c r="H667" s="143">
        <f>0.001013*Constantes!$D$6/(0.622*G667)</f>
        <v>4.5035003876058806E-2</v>
      </c>
      <c r="I667" s="143">
        <f t="shared" si="53"/>
        <v>0.33792485453988758</v>
      </c>
      <c r="J667" s="143">
        <f t="shared" si="54"/>
        <v>-0.21706858969823067</v>
      </c>
      <c r="K667" s="143">
        <f>(Constantes!$D$12/0.8)*(Constantes!$D$7*J667^2+Constantes!$D$8*J667+Constantes!$D$9)</f>
        <v>19.281019522381676</v>
      </c>
      <c r="L667" s="143">
        <f>(Constantes!$D$12/0.8)*(0.00376*D667^2-0.0516*D667-6.967)</f>
        <v>-4.4187285000000003</v>
      </c>
      <c r="M667" s="12"/>
    </row>
    <row r="668" spans="2:13" ht="18.75" customHeight="1" x14ac:dyDescent="0.3">
      <c r="B668" s="11"/>
      <c r="C668" s="75">
        <v>663</v>
      </c>
      <c r="D668" s="65">
        <f>(Observaciones!D668+Observaciones!E668)/2</f>
        <v>11.45</v>
      </c>
      <c r="E668" s="143">
        <f t="shared" si="50"/>
        <v>1.3531513167724236</v>
      </c>
      <c r="F668" s="143">
        <f t="shared" si="51"/>
        <v>8.9617358691077773E-2</v>
      </c>
      <c r="G668" s="143">
        <f t="shared" si="52"/>
        <v>2.4739665500000001</v>
      </c>
      <c r="H668" s="143">
        <f>0.001013*Constantes!$D$6/(0.622*G668)</f>
        <v>4.504145066759796E-2</v>
      </c>
      <c r="I668" s="143">
        <f t="shared" si="53"/>
        <v>0.33894879271912193</v>
      </c>
      <c r="J668" s="143">
        <f t="shared" si="54"/>
        <v>-0.22300333936312605</v>
      </c>
      <c r="K668" s="143">
        <f>(Constantes!$D$12/0.8)*(Constantes!$D$7*J668^2+Constantes!$D$8*J668+Constantes!$D$9)</f>
        <v>19.298931325630409</v>
      </c>
      <c r="L668" s="143">
        <f>(Constantes!$D$12/0.8)*(0.00376*D668^2-0.0516*D668-6.967)</f>
        <v>-4.4155466249999993</v>
      </c>
      <c r="M668" s="12"/>
    </row>
    <row r="669" spans="2:13" ht="18.75" customHeight="1" x14ac:dyDescent="0.3">
      <c r="B669" s="11"/>
      <c r="C669" s="75">
        <v>664</v>
      </c>
      <c r="D669" s="65">
        <f>(Observaciones!D669+Observaciones!E669)/2</f>
        <v>12.9</v>
      </c>
      <c r="E669" s="143">
        <f t="shared" si="50"/>
        <v>1.4887393027557323</v>
      </c>
      <c r="F669" s="143">
        <f t="shared" si="51"/>
        <v>9.7457663967834368E-2</v>
      </c>
      <c r="G669" s="143">
        <f t="shared" si="52"/>
        <v>2.4705431</v>
      </c>
      <c r="H669" s="143">
        <f>0.001013*Constantes!$D$6/(0.622*G669)</f>
        <v>4.5103864941725781E-2</v>
      </c>
      <c r="I669" s="143">
        <f t="shared" si="53"/>
        <v>0.34865168081674919</v>
      </c>
      <c r="J669" s="143">
        <f t="shared" si="54"/>
        <v>-0.22887200832576185</v>
      </c>
      <c r="K669" s="143">
        <f>(Constantes!$D$12/0.8)*(Constantes!$D$7*J669^2+Constantes!$D$8*J669+Constantes!$D$9)</f>
        <v>19.316058895908128</v>
      </c>
      <c r="L669" s="143">
        <f>(Constantes!$D$12/0.8)*(0.00376*D669^2-0.0516*D669-6.967)</f>
        <v>-4.3793364999999991</v>
      </c>
      <c r="M669" s="12"/>
    </row>
    <row r="670" spans="2:13" ht="18.75" customHeight="1" x14ac:dyDescent="0.3">
      <c r="B670" s="11"/>
      <c r="C670" s="75">
        <v>665</v>
      </c>
      <c r="D670" s="65">
        <f>(Observaciones!D670+Observaciones!E670)/2</f>
        <v>14.35</v>
      </c>
      <c r="E670" s="143">
        <f t="shared" si="50"/>
        <v>1.6361119589017179</v>
      </c>
      <c r="F670" s="143">
        <f t="shared" si="51"/>
        <v>0.10587443449555982</v>
      </c>
      <c r="G670" s="143">
        <f t="shared" si="52"/>
        <v>2.4671196499999999</v>
      </c>
      <c r="H670" s="143">
        <f>0.001013*Constantes!$D$6/(0.622*G670)</f>
        <v>4.5166452431730474E-2</v>
      </c>
      <c r="I670" s="143">
        <f t="shared" si="53"/>
        <v>0.35799495730755543</v>
      </c>
      <c r="J670" s="143">
        <f t="shared" si="54"/>
        <v>-0.23467285757286888</v>
      </c>
      <c r="K670" s="143">
        <f>(Constantes!$D$12/0.8)*(Constantes!$D$7*J670^2+Constantes!$D$8*J670+Constantes!$D$9)</f>
        <v>19.332417058028007</v>
      </c>
      <c r="L670" s="143">
        <f>(Constantes!$D$12/0.8)*(0.00376*D670^2-0.0516*D670-6.967)</f>
        <v>-4.3332446249999998</v>
      </c>
      <c r="M670" s="12"/>
    </row>
    <row r="671" spans="2:13" ht="18.75" customHeight="1" x14ac:dyDescent="0.3">
      <c r="B671" s="11"/>
      <c r="C671" s="75">
        <v>666</v>
      </c>
      <c r="D671" s="65">
        <f>(Observaciones!D671+Observaciones!E671)/2</f>
        <v>15.75</v>
      </c>
      <c r="E671" s="143">
        <f t="shared" si="50"/>
        <v>1.7903914829906238</v>
      </c>
      <c r="F671" s="143">
        <f t="shared" si="51"/>
        <v>0.11457959266903198</v>
      </c>
      <c r="G671" s="143">
        <f t="shared" si="52"/>
        <v>2.46381425</v>
      </c>
      <c r="H671" s="143">
        <f>0.001013*Constantes!$D$6/(0.622*G671)</f>
        <v>4.5227046769094927E-2</v>
      </c>
      <c r="I671" s="143">
        <f t="shared" si="53"/>
        <v>0.36666971208022214</v>
      </c>
      <c r="J671" s="143">
        <f t="shared" si="54"/>
        <v>-0.24040416818762136</v>
      </c>
      <c r="K671" s="143">
        <f>(Constantes!$D$12/0.8)*(Constantes!$D$7*J671^2+Constantes!$D$8*J671+Constantes!$D$9)</f>
        <v>19.348021142799002</v>
      </c>
      <c r="L671" s="143">
        <f>(Constantes!$D$12/0.8)*(0.00376*D671^2-0.0516*D671-6.967)</f>
        <v>-4.2793656250000005</v>
      </c>
      <c r="M671" s="12"/>
    </row>
    <row r="672" spans="2:13" ht="18.75" customHeight="1" x14ac:dyDescent="0.3">
      <c r="B672" s="11"/>
      <c r="C672" s="75">
        <v>667</v>
      </c>
      <c r="D672" s="65">
        <f>(Observaciones!D672+Observaciones!E672)/2</f>
        <v>15.6</v>
      </c>
      <c r="E672" s="143">
        <f t="shared" si="50"/>
        <v>1.7732733774914811</v>
      </c>
      <c r="F672" s="143">
        <f t="shared" si="51"/>
        <v>0.11361874538407207</v>
      </c>
      <c r="G672" s="143">
        <f t="shared" si="52"/>
        <v>2.4641683999999997</v>
      </c>
      <c r="H672" s="143">
        <f>0.001013*Constantes!$D$6/(0.622*G672)</f>
        <v>4.522054674311729E-2</v>
      </c>
      <c r="I672" s="143">
        <f t="shared" si="53"/>
        <v>0.36575663025648686</v>
      </c>
      <c r="J672" s="143">
        <f t="shared" si="54"/>
        <v>-0.246064241858993</v>
      </c>
      <c r="K672" s="143">
        <f>(Constantes!$D$12/0.8)*(Constantes!$D$7*J672^2+Constantes!$D$8*J672+Constantes!$D$9)</f>
        <v>19.362886958567973</v>
      </c>
      <c r="L672" s="143">
        <f>(Constantes!$D$12/0.8)*(0.00376*D672^2-0.0516*D672-6.967)</f>
        <v>-4.2855790000000002</v>
      </c>
      <c r="M672" s="12"/>
    </row>
    <row r="673" spans="2:13" ht="18.75" customHeight="1" x14ac:dyDescent="0.3">
      <c r="B673" s="11"/>
      <c r="C673" s="75">
        <v>668</v>
      </c>
      <c r="D673" s="65">
        <f>(Observaciones!D673+Observaciones!E673)/2</f>
        <v>14.15</v>
      </c>
      <c r="E673" s="143">
        <f t="shared" si="50"/>
        <v>1.6150528288927855</v>
      </c>
      <c r="F673" s="143">
        <f t="shared" si="51"/>
        <v>0.10467799774317721</v>
      </c>
      <c r="G673" s="143">
        <f t="shared" si="52"/>
        <v>2.4675918499999998</v>
      </c>
      <c r="H673" s="143">
        <f>0.001013*Constantes!$D$6/(0.622*G673)</f>
        <v>4.5157809349675282E-2</v>
      </c>
      <c r="I673" s="143">
        <f t="shared" si="53"/>
        <v>0.35672784756039339</v>
      </c>
      <c r="J673" s="143">
        <f t="shared" si="54"/>
        <v>-0.25165140138500053</v>
      </c>
      <c r="K673" s="143">
        <f>(Constantes!$D$12/0.8)*(Constantes!$D$7*J673^2+Constantes!$D$8*J673+Constantes!$D$9)</f>
        <v>19.377030762319141</v>
      </c>
      <c r="L673" s="143">
        <f>(Constantes!$D$12/0.8)*(0.00376*D673^2-0.0516*D673-6.967)</f>
        <v>-4.3401896249999998</v>
      </c>
      <c r="M673" s="12"/>
    </row>
    <row r="674" spans="2:13" ht="18.75" customHeight="1" x14ac:dyDescent="0.3">
      <c r="B674" s="11"/>
      <c r="C674" s="75">
        <v>669</v>
      </c>
      <c r="D674" s="65">
        <f>(Observaciones!D674+Observaciones!E674)/2</f>
        <v>14.9</v>
      </c>
      <c r="E674" s="143">
        <f t="shared" si="50"/>
        <v>1.6952716301356707</v>
      </c>
      <c r="F674" s="143">
        <f t="shared" si="51"/>
        <v>0.10922475617100802</v>
      </c>
      <c r="G674" s="143">
        <f t="shared" si="52"/>
        <v>2.4658210999999999</v>
      </c>
      <c r="H674" s="143">
        <f>0.001013*Constantes!$D$6/(0.622*G674)</f>
        <v>4.5190237975947463E-2</v>
      </c>
      <c r="I674" s="143">
        <f t="shared" si="53"/>
        <v>0.36144364658766281</v>
      </c>
      <c r="J674" s="143">
        <f t="shared" si="54"/>
        <v>-0.25716399116969618</v>
      </c>
      <c r="K674" s="143">
        <f>(Constantes!$D$12/0.8)*(Constantes!$D$7*J674^2+Constantes!$D$8*J674+Constantes!$D$9)</f>
        <v>19.390469230368165</v>
      </c>
      <c r="L674" s="143">
        <f>(Constantes!$D$12/0.8)*(0.00376*D674^2-0.0516*D674-6.967)</f>
        <v>-4.3131765</v>
      </c>
      <c r="M674" s="12"/>
    </row>
    <row r="675" spans="2:13" ht="18.75" customHeight="1" x14ac:dyDescent="0.3">
      <c r="B675" s="11"/>
      <c r="C675" s="75">
        <v>670</v>
      </c>
      <c r="D675" s="65">
        <f>(Observaciones!D675+Observaciones!E675)/2</f>
        <v>14.5</v>
      </c>
      <c r="E675" s="143">
        <f t="shared" si="50"/>
        <v>1.6520640028566567</v>
      </c>
      <c r="F675" s="143">
        <f t="shared" si="51"/>
        <v>0.10677937410937641</v>
      </c>
      <c r="G675" s="143">
        <f t="shared" si="52"/>
        <v>2.4667654999999997</v>
      </c>
      <c r="H675" s="143">
        <f>0.001013*Constantes!$D$6/(0.622*G675)</f>
        <v>4.5172936914803029E-2</v>
      </c>
      <c r="I675" s="143">
        <f t="shared" si="53"/>
        <v>0.35894072909367275</v>
      </c>
      <c r="J675" s="143">
        <f t="shared" si="54"/>
        <v>-0.26260037771375483</v>
      </c>
      <c r="K675" s="143">
        <f>(Constantes!$D$12/0.8)*(Constantes!$D$7*J675^2+Constantes!$D$8*J675+Constantes!$D$9)</f>
        <v>19.403219428688551</v>
      </c>
      <c r="L675" s="143">
        <f>(Constantes!$D$12/0.8)*(0.00376*D675^2-0.0516*D675-6.967)</f>
        <v>-4.3279125000000001</v>
      </c>
      <c r="M675" s="12"/>
    </row>
    <row r="676" spans="2:13" ht="18.75" customHeight="1" x14ac:dyDescent="0.3">
      <c r="B676" s="11"/>
      <c r="C676" s="75">
        <v>671</v>
      </c>
      <c r="D676" s="65">
        <f>(Observaciones!D676+Observaciones!E676)/2</f>
        <v>14.6</v>
      </c>
      <c r="E676" s="143">
        <f t="shared" si="50"/>
        <v>1.6627743376092956</v>
      </c>
      <c r="F676" s="143">
        <f t="shared" si="51"/>
        <v>0.10738631317466246</v>
      </c>
      <c r="G676" s="143">
        <f t="shared" si="52"/>
        <v>2.4665293999999998</v>
      </c>
      <c r="H676" s="143">
        <f>0.001013*Constantes!$D$6/(0.622*G676)</f>
        <v>4.5177260938025939E-2</v>
      </c>
      <c r="I676" s="143">
        <f t="shared" si="53"/>
        <v>0.35956906979682196</v>
      </c>
      <c r="J676" s="143">
        <f t="shared" si="54"/>
        <v>-0.26795895009851539</v>
      </c>
      <c r="K676" s="143">
        <f>(Constantes!$D$12/0.8)*(Constantes!$D$7*J676^2+Constantes!$D$8*J676+Constantes!$D$9)</f>
        <v>19.415298782908465</v>
      </c>
      <c r="L676" s="143">
        <f>(Constantes!$D$12/0.8)*(0.00376*D676^2-0.0516*D676-6.967)</f>
        <v>-4.3242989999999999</v>
      </c>
      <c r="M676" s="12"/>
    </row>
    <row r="677" spans="2:13" ht="18.75" customHeight="1" x14ac:dyDescent="0.3">
      <c r="B677" s="11"/>
      <c r="C677" s="75">
        <v>672</v>
      </c>
      <c r="D677" s="65">
        <f>(Observaciones!D677+Observaciones!E677)/2</f>
        <v>15</v>
      </c>
      <c r="E677" s="143">
        <f t="shared" si="50"/>
        <v>1.7062271396379793</v>
      </c>
      <c r="F677" s="143">
        <f t="shared" si="51"/>
        <v>0.10984348383671551</v>
      </c>
      <c r="G677" s="143">
        <f t="shared" si="52"/>
        <v>2.4655849999999999</v>
      </c>
      <c r="H677" s="143">
        <f>0.001013*Constantes!$D$6/(0.622*G677)</f>
        <v>4.5194565312131819E-2</v>
      </c>
      <c r="I677" s="143">
        <f t="shared" si="53"/>
        <v>0.36206502083102154</v>
      </c>
      <c r="J677" s="143">
        <f t="shared" si="54"/>
        <v>-0.27323812046333518</v>
      </c>
      <c r="K677" s="143">
        <f>(Constantes!$D$12/0.8)*(Constantes!$D$7*J677^2+Constantes!$D$8*J677+Constantes!$D$9)</f>
        <v>19.426725048016468</v>
      </c>
      <c r="L677" s="143">
        <f>(Constantes!$D$12/0.8)*(0.00376*D677^2-0.0516*D677-6.967)</f>
        <v>-4.3093749999999993</v>
      </c>
      <c r="M677" s="12"/>
    </row>
    <row r="678" spans="2:13" ht="18.75" customHeight="1" x14ac:dyDescent="0.3">
      <c r="B678" s="11"/>
      <c r="C678" s="75">
        <v>673</v>
      </c>
      <c r="D678" s="65">
        <f>(Observaciones!D678+Observaciones!E678)/2</f>
        <v>14.25</v>
      </c>
      <c r="E678" s="143">
        <f t="shared" si="50"/>
        <v>1.6255524772300411</v>
      </c>
      <c r="F678" s="143">
        <f t="shared" si="51"/>
        <v>0.10527477090559632</v>
      </c>
      <c r="G678" s="143">
        <f t="shared" si="52"/>
        <v>2.4673557499999998</v>
      </c>
      <c r="H678" s="143">
        <f>0.001013*Constantes!$D$6/(0.622*G678)</f>
        <v>4.5162130477176848E-2</v>
      </c>
      <c r="I678" s="143">
        <f t="shared" si="53"/>
        <v>0.35736227060066839</v>
      </c>
      <c r="J678" s="143">
        <f t="shared" si="54"/>
        <v>-0.27843632447609945</v>
      </c>
      <c r="K678" s="143">
        <f>(Constantes!$D$12/0.8)*(Constantes!$D$7*J678^2+Constantes!$D$8*J678+Constantes!$D$9)</f>
        <v>19.437516277814861</v>
      </c>
      <c r="L678" s="143">
        <f>(Constantes!$D$12/0.8)*(0.00376*D678^2-0.0516*D678-6.967)</f>
        <v>-4.3367406249999991</v>
      </c>
      <c r="M678" s="12"/>
    </row>
    <row r="679" spans="2:13" ht="18.75" customHeight="1" x14ac:dyDescent="0.3">
      <c r="B679" s="11"/>
      <c r="C679" s="75">
        <v>674</v>
      </c>
      <c r="D679" s="65">
        <f>(Observaciones!D679+Observaciones!E679)/2</f>
        <v>15.6</v>
      </c>
      <c r="E679" s="143">
        <f t="shared" si="50"/>
        <v>1.7732733774914811</v>
      </c>
      <c r="F679" s="143">
        <f t="shared" si="51"/>
        <v>0.11361874538407207</v>
      </c>
      <c r="G679" s="143">
        <f t="shared" si="52"/>
        <v>2.4641683999999997</v>
      </c>
      <c r="H679" s="143">
        <f>0.001013*Constantes!$D$6/(0.622*G679)</f>
        <v>4.522054674311729E-2</v>
      </c>
      <c r="I679" s="143">
        <f t="shared" si="53"/>
        <v>0.36575663025648686</v>
      </c>
      <c r="J679" s="143">
        <f t="shared" si="54"/>
        <v>-0.28355202179677397</v>
      </c>
      <c r="K679" s="143">
        <f>(Constantes!$D$12/0.8)*(Constantes!$D$7*J679^2+Constantes!$D$8*J679+Constantes!$D$9)</f>
        <v>19.447690794159708</v>
      </c>
      <c r="L679" s="143">
        <f>(Constantes!$D$12/0.8)*(0.00376*D679^2-0.0516*D679-6.967)</f>
        <v>-4.2855790000000002</v>
      </c>
      <c r="M679" s="12"/>
    </row>
    <row r="680" spans="2:13" ht="18.75" customHeight="1" x14ac:dyDescent="0.3">
      <c r="B680" s="11"/>
      <c r="C680" s="75">
        <v>675</v>
      </c>
      <c r="D680" s="65">
        <f>(Observaciones!D680+Observaciones!E680)/2</f>
        <v>15</v>
      </c>
      <c r="E680" s="143">
        <f t="shared" si="50"/>
        <v>1.7062271396379793</v>
      </c>
      <c r="F680" s="143">
        <f t="shared" si="51"/>
        <v>0.10984348383671551</v>
      </c>
      <c r="G680" s="143">
        <f t="shared" si="52"/>
        <v>2.4655849999999999</v>
      </c>
      <c r="H680" s="143">
        <f>0.001013*Constantes!$D$6/(0.622*G680)</f>
        <v>4.5194565312131819E-2</v>
      </c>
      <c r="I680" s="143">
        <f t="shared" si="53"/>
        <v>0.36206502083102154</v>
      </c>
      <c r="J680" s="143">
        <f t="shared" si="54"/>
        <v>-0.2885836965338357</v>
      </c>
      <c r="K680" s="143">
        <f>(Constantes!$D$12/0.8)*(Constantes!$D$7*J680^2+Constantes!$D$8*J680+Constantes!$D$9)</f>
        <v>19.45726715602677</v>
      </c>
      <c r="L680" s="143">
        <f>(Constantes!$D$12/0.8)*(0.00376*D680^2-0.0516*D680-6.967)</f>
        <v>-4.3093749999999993</v>
      </c>
      <c r="M680" s="12"/>
    </row>
    <row r="681" spans="2:13" ht="18.75" customHeight="1" x14ac:dyDescent="0.3">
      <c r="B681" s="11"/>
      <c r="C681" s="75">
        <v>676</v>
      </c>
      <c r="D681" s="65">
        <f>(Observaciones!D681+Observaciones!E681)/2</f>
        <v>14.75</v>
      </c>
      <c r="E681" s="143">
        <f t="shared" si="50"/>
        <v>1.6789540291434102</v>
      </c>
      <c r="F681" s="143">
        <f t="shared" si="51"/>
        <v>0.10830221914763835</v>
      </c>
      <c r="G681" s="143">
        <f t="shared" si="52"/>
        <v>2.46617525</v>
      </c>
      <c r="H681" s="143">
        <f>0.001013*Constantes!$D$6/(0.622*G681)</f>
        <v>4.5183748525216338E-2</v>
      </c>
      <c r="I681" s="143">
        <f t="shared" si="53"/>
        <v>0.36050831755341328</v>
      </c>
      <c r="J681" s="143">
        <f t="shared" si="54"/>
        <v>-0.29352985769346829</v>
      </c>
      <c r="K681" s="143">
        <f>(Constantes!$D$12/0.8)*(Constantes!$D$7*J681^2+Constantes!$D$8*J681+Constantes!$D$9)</f>
        <v>19.46626412844271</v>
      </c>
      <c r="L681" s="143">
        <f>(Constantes!$D$12/0.8)*(0.00376*D681^2-0.0516*D681-6.967)</f>
        <v>-4.3187906250000001</v>
      </c>
      <c r="M681" s="12"/>
    </row>
    <row r="682" spans="2:13" ht="18.75" customHeight="1" x14ac:dyDescent="0.3">
      <c r="B682" s="11"/>
      <c r="C682" s="75">
        <v>677</v>
      </c>
      <c r="D682" s="65">
        <f>(Observaciones!D682+Observaciones!E682)/2</f>
        <v>14.75</v>
      </c>
      <c r="E682" s="143">
        <f t="shared" si="50"/>
        <v>1.6789540291434102</v>
      </c>
      <c r="F682" s="143">
        <f t="shared" si="51"/>
        <v>0.10830221914763835</v>
      </c>
      <c r="G682" s="143">
        <f t="shared" si="52"/>
        <v>2.46617525</v>
      </c>
      <c r="H682" s="143">
        <f>0.001013*Constantes!$D$6/(0.622*G682)</f>
        <v>4.5183748525216338E-2</v>
      </c>
      <c r="I682" s="143">
        <f t="shared" si="53"/>
        <v>0.36050831755341328</v>
      </c>
      <c r="J682" s="143">
        <f t="shared" si="54"/>
        <v>-0.29838903962137309</v>
      </c>
      <c r="K682" s="143">
        <f>(Constantes!$D$12/0.8)*(Constantes!$D$7*J682^2+Constantes!$D$8*J682+Constantes!$D$9)</f>
        <v>19.474700651321118</v>
      </c>
      <c r="L682" s="143">
        <f>(Constantes!$D$12/0.8)*(0.00376*D682^2-0.0516*D682-6.967)</f>
        <v>-4.3187906250000001</v>
      </c>
      <c r="M682" s="12"/>
    </row>
    <row r="683" spans="2:13" ht="18.75" customHeight="1" x14ac:dyDescent="0.3">
      <c r="B683" s="11"/>
      <c r="C683" s="75">
        <v>678</v>
      </c>
      <c r="D683" s="65">
        <f>(Observaciones!D683+Observaciones!E683)/2</f>
        <v>15.25</v>
      </c>
      <c r="E683" s="143">
        <f t="shared" si="50"/>
        <v>1.7338879625062771</v>
      </c>
      <c r="F683" s="143">
        <f t="shared" si="51"/>
        <v>0.11140334723771557</v>
      </c>
      <c r="G683" s="143">
        <f t="shared" si="52"/>
        <v>2.4649947499999998</v>
      </c>
      <c r="H683" s="143">
        <f>0.001013*Constantes!$D$6/(0.622*G683)</f>
        <v>4.5205387279268053E-2</v>
      </c>
      <c r="I683" s="143">
        <f t="shared" si="53"/>
        <v>0.36361082673457973</v>
      </c>
      <c r="J683" s="143">
        <f t="shared" si="54"/>
        <v>-0.30315980243707569</v>
      </c>
      <c r="K683" s="143">
        <f>(Constantes!$D$12/0.8)*(Constantes!$D$7*J683^2+Constantes!$D$8*J683+Constantes!$D$9)</f>
        <v>19.482595808242923</v>
      </c>
      <c r="L683" s="143">
        <f>(Constantes!$D$12/0.8)*(0.00376*D683^2-0.0516*D683-6.967)</f>
        <v>-4.2996656249999994</v>
      </c>
      <c r="M683" s="12"/>
    </row>
    <row r="684" spans="2:13" ht="18.75" customHeight="1" x14ac:dyDescent="0.3">
      <c r="B684" s="11"/>
      <c r="C684" s="75">
        <v>679</v>
      </c>
      <c r="D684" s="65">
        <f>(Observaciones!D684+Observaciones!E684)/2</f>
        <v>14.55</v>
      </c>
      <c r="E684" s="143">
        <f t="shared" si="50"/>
        <v>1.6574115820276645</v>
      </c>
      <c r="F684" s="143">
        <f t="shared" si="51"/>
        <v>0.10708247809803828</v>
      </c>
      <c r="G684" s="143">
        <f t="shared" si="52"/>
        <v>2.46664745</v>
      </c>
      <c r="H684" s="143">
        <f>0.001013*Constantes!$D$6/(0.622*G684)</f>
        <v>4.5175098822943884E-2</v>
      </c>
      <c r="I684" s="143">
        <f t="shared" si="53"/>
        <v>0.35925511691610273</v>
      </c>
      <c r="J684" s="143">
        <f t="shared" si="54"/>
        <v>-0.30784073246059135</v>
      </c>
      <c r="K684" s="143">
        <f>(Constantes!$D$12/0.8)*(Constantes!$D$7*J684^2+Constantes!$D$8*J684+Constantes!$D$9)</f>
        <v>19.48996879522074</v>
      </c>
      <c r="L684" s="143">
        <f>(Constantes!$D$12/0.8)*(0.00376*D684^2-0.0516*D684-6.967)</f>
        <v>-4.3261116249999993</v>
      </c>
      <c r="M684" s="12"/>
    </row>
    <row r="685" spans="2:13" ht="18.75" customHeight="1" x14ac:dyDescent="0.3">
      <c r="B685" s="11"/>
      <c r="C685" s="75">
        <v>680</v>
      </c>
      <c r="D685" s="65">
        <f>(Observaciones!D685+Observaciones!E685)/2</f>
        <v>13</v>
      </c>
      <c r="E685" s="143">
        <f t="shared" si="50"/>
        <v>1.4985150190445926</v>
      </c>
      <c r="F685" s="143">
        <f t="shared" si="51"/>
        <v>9.8019245431965704E-2</v>
      </c>
      <c r="G685" s="143">
        <f t="shared" si="52"/>
        <v>2.470307</v>
      </c>
      <c r="H685" s="143">
        <f>0.001013*Constantes!$D$6/(0.622*G685)</f>
        <v>4.5108175751075688E-2</v>
      </c>
      <c r="I685" s="143">
        <f t="shared" si="53"/>
        <v>0.3493076722279615</v>
      </c>
      <c r="J685" s="143">
        <f t="shared" si="54"/>
        <v>-0.31243044263133168</v>
      </c>
      <c r="K685" s="143">
        <f>(Constantes!$D$12/0.8)*(Constantes!$D$7*J685^2+Constantes!$D$8*J685+Constantes!$D$9)</f>
        <v>19.496838889486867</v>
      </c>
      <c r="L685" s="143">
        <f>(Constantes!$D$12/0.8)*(0.00376*D685^2-0.0516*D685-6.967)</f>
        <v>-4.3764749999999992</v>
      </c>
      <c r="M685" s="12"/>
    </row>
    <row r="686" spans="2:13" ht="18.75" customHeight="1" x14ac:dyDescent="0.3">
      <c r="B686" s="11"/>
      <c r="C686" s="75">
        <v>681</v>
      </c>
      <c r="D686" s="65">
        <f>(Observaciones!D686+Observaciones!E686)/2</f>
        <v>14.35</v>
      </c>
      <c r="E686" s="143">
        <f t="shared" si="50"/>
        <v>1.6361119589017179</v>
      </c>
      <c r="F686" s="143">
        <f t="shared" si="51"/>
        <v>0.10587443449555982</v>
      </c>
      <c r="G686" s="143">
        <f t="shared" si="52"/>
        <v>2.4671196499999999</v>
      </c>
      <c r="H686" s="143">
        <f>0.001013*Constantes!$D$6/(0.622*G686)</f>
        <v>4.5166452431730474E-2</v>
      </c>
      <c r="I686" s="143">
        <f t="shared" si="53"/>
        <v>0.35799495730755543</v>
      </c>
      <c r="J686" s="143">
        <f t="shared" si="54"/>
        <v>-0.31692757291911972</v>
      </c>
      <c r="K686" s="143">
        <f>(Constantes!$D$12/0.8)*(Constantes!$D$7*J686^2+Constantes!$D$8*J686+Constantes!$D$9)</f>
        <v>19.503225418344233</v>
      </c>
      <c r="L686" s="143">
        <f>(Constantes!$D$12/0.8)*(0.00376*D686^2-0.0516*D686-6.967)</f>
        <v>-4.3332446249999998</v>
      </c>
      <c r="M686" s="12"/>
    </row>
    <row r="687" spans="2:13" ht="18.75" customHeight="1" x14ac:dyDescent="0.3">
      <c r="B687" s="11"/>
      <c r="C687" s="75">
        <v>682</v>
      </c>
      <c r="D687" s="65">
        <f>(Observaciones!D687+Observaciones!E687)/2</f>
        <v>15.8</v>
      </c>
      <c r="E687" s="143">
        <f t="shared" si="50"/>
        <v>1.7961296162943761</v>
      </c>
      <c r="F687" s="143">
        <f t="shared" si="51"/>
        <v>0.11490140460696453</v>
      </c>
      <c r="G687" s="143">
        <f t="shared" si="52"/>
        <v>2.4636961999999998</v>
      </c>
      <c r="H687" s="143">
        <f>0.001013*Constantes!$D$6/(0.622*G687)</f>
        <v>4.5229213859692821E-2</v>
      </c>
      <c r="I687" s="143">
        <f t="shared" si="53"/>
        <v>0.36697319935543615</v>
      </c>
      <c r="J687" s="143">
        <f t="shared" si="54"/>
        <v>-0.32133079072719412</v>
      </c>
      <c r="K687" s="143">
        <f>(Constantes!$D$12/0.8)*(Constantes!$D$7*J687^2+Constantes!$D$8*J687+Constantes!$D$9)</f>
        <v>19.509147728119878</v>
      </c>
      <c r="L687" s="143">
        <f>(Constantes!$D$12/0.8)*(0.00376*D687^2-0.0516*D687-6.967)</f>
        <v>-4.2772709999999998</v>
      </c>
      <c r="M687" s="12"/>
    </row>
    <row r="688" spans="2:13" ht="18.75" customHeight="1" x14ac:dyDescent="0.3">
      <c r="B688" s="11"/>
      <c r="C688" s="75">
        <v>683</v>
      </c>
      <c r="D688" s="65">
        <f>(Observaciones!D688+Observaciones!E688)/2</f>
        <v>15.65</v>
      </c>
      <c r="E688" s="143">
        <f t="shared" si="50"/>
        <v>1.7789634018098772</v>
      </c>
      <c r="F688" s="143">
        <f t="shared" si="51"/>
        <v>0.11393826452317098</v>
      </c>
      <c r="G688" s="143">
        <f t="shared" si="52"/>
        <v>2.4640503499999999</v>
      </c>
      <c r="H688" s="143">
        <f>0.001013*Constantes!$D$6/(0.622*G688)</f>
        <v>4.5222713210836998E-2</v>
      </c>
      <c r="I688" s="143">
        <f t="shared" si="53"/>
        <v>0.36606142750795007</v>
      </c>
      <c r="J688" s="143">
        <f t="shared" si="54"/>
        <v>-0.32563879128708961</v>
      </c>
      <c r="K688" s="143">
        <f>(Constantes!$D$12/0.8)*(Constantes!$D$7*J688^2+Constantes!$D$8*J688+Constantes!$D$9)</f>
        <v>19.514625153260003</v>
      </c>
      <c r="L688" s="143">
        <f>(Constantes!$D$12/0.8)*(0.00376*D688^2-0.0516*D688-6.967)</f>
        <v>-4.2835196249999994</v>
      </c>
      <c r="M688" s="12"/>
    </row>
    <row r="689" spans="2:13" ht="18.75" customHeight="1" x14ac:dyDescent="0.3">
      <c r="B689" s="11"/>
      <c r="C689" s="75">
        <v>684</v>
      </c>
      <c r="D689" s="65">
        <f>(Observaciones!D689+Observaciones!E689)/2</f>
        <v>15.3</v>
      </c>
      <c r="E689" s="143">
        <f t="shared" si="50"/>
        <v>1.7394670630029376</v>
      </c>
      <c r="F689" s="143">
        <f t="shared" si="51"/>
        <v>0.11171756760860506</v>
      </c>
      <c r="G689" s="143">
        <f t="shared" si="52"/>
        <v>2.4648767</v>
      </c>
      <c r="H689" s="143">
        <f>0.001013*Constantes!$D$6/(0.622*G689)</f>
        <v>4.5207552294649268E-2</v>
      </c>
      <c r="I689" s="143">
        <f t="shared" si="53"/>
        <v>0.36391867936217853</v>
      </c>
      <c r="J689" s="143">
        <f t="shared" si="54"/>
        <v>-0.32985029804526605</v>
      </c>
      <c r="K689" s="143">
        <f>(Constantes!$D$12/0.8)*(Constantes!$D$7*J689^2+Constantes!$D$8*J689+Constantes!$D$9)</f>
        <v>19.519676985605692</v>
      </c>
      <c r="L689" s="143">
        <f>(Constantes!$D$12/0.8)*(0.00376*D689^2-0.0516*D689-6.967)</f>
        <v>-4.2976884999999996</v>
      </c>
      <c r="M689" s="12"/>
    </row>
    <row r="690" spans="2:13" ht="18.75" customHeight="1" x14ac:dyDescent="0.3">
      <c r="B690" s="11"/>
      <c r="C690" s="75">
        <v>685</v>
      </c>
      <c r="D690" s="65">
        <f>(Observaciones!D690+Observaciones!E690)/2</f>
        <v>15</v>
      </c>
      <c r="E690" s="143">
        <f t="shared" si="50"/>
        <v>1.7062271396379793</v>
      </c>
      <c r="F690" s="143">
        <f t="shared" si="51"/>
        <v>0.10984348383671551</v>
      </c>
      <c r="G690" s="143">
        <f t="shared" si="52"/>
        <v>2.4655849999999999</v>
      </c>
      <c r="H690" s="143">
        <f>0.001013*Constantes!$D$6/(0.622*G690)</f>
        <v>4.5194565312131819E-2</v>
      </c>
      <c r="I690" s="143">
        <f t="shared" si="53"/>
        <v>0.36206502083102154</v>
      </c>
      <c r="J690" s="143">
        <f t="shared" si="54"/>
        <v>-0.33396406304137966</v>
      </c>
      <c r="K690" s="143">
        <f>(Constantes!$D$12/0.8)*(Constantes!$D$7*J690^2+Constantes!$D$8*J690+Constantes!$D$9)</f>
        <v>19.524322443888003</v>
      </c>
      <c r="L690" s="143">
        <f>(Constantes!$D$12/0.8)*(0.00376*D690^2-0.0516*D690-6.967)</f>
        <v>-4.3093749999999993</v>
      </c>
      <c r="M690" s="12"/>
    </row>
    <row r="691" spans="2:13" ht="18.75" customHeight="1" x14ac:dyDescent="0.3">
      <c r="B691" s="11"/>
      <c r="C691" s="75">
        <v>686</v>
      </c>
      <c r="D691" s="65">
        <f>(Observaciones!D691+Observaciones!E691)/2</f>
        <v>15.7</v>
      </c>
      <c r="E691" s="143">
        <f t="shared" ref="E691:E735" si="55">EXP((16.78*D691-116.9)/(D691+237.3))</f>
        <v>1.7846694242482402</v>
      </c>
      <c r="F691" s="143">
        <f t="shared" ref="F691:F735" si="56">4098*E691/((D691+237.3)^2)</f>
        <v>0.11425854646329872</v>
      </c>
      <c r="G691" s="143">
        <f t="shared" ref="G691:G735" si="57">2.501-0.002361*D691</f>
        <v>2.4639322999999997</v>
      </c>
      <c r="H691" s="143">
        <f>0.001013*Constantes!$D$6/(0.622*G691)</f>
        <v>4.5224879886152931E-2</v>
      </c>
      <c r="I691" s="143">
        <f t="shared" ref="I691:I735" si="58">IF(D691&gt;0,1.26*F691/(G691*(F691+H691)),0)</f>
        <v>0.36636578812418896</v>
      </c>
      <c r="J691" s="143">
        <f t="shared" ref="J691:J735" si="59">0.409*SIN(2*PI()*(C691-82)/365)</f>
        <v>-0.33797886727807885</v>
      </c>
      <c r="K691" s="143">
        <f>(Constantes!$D$12/0.8)*(Constantes!$D$7*J691^2+Constantes!$D$8*J691+Constantes!$D$9)</f>
        <v>19.528580643480812</v>
      </c>
      <c r="L691" s="143">
        <f>(Constantes!$D$12/0.8)*(0.00376*D691^2-0.0516*D691-6.967)</f>
        <v>-4.2814484999999998</v>
      </c>
      <c r="M691" s="12"/>
    </row>
    <row r="692" spans="2:13" ht="18.75" customHeight="1" x14ac:dyDescent="0.3">
      <c r="B692" s="11"/>
      <c r="C692" s="75">
        <v>687</v>
      </c>
      <c r="D692" s="65">
        <f>(Observaciones!D692+Observaciones!E692)/2</f>
        <v>16.3</v>
      </c>
      <c r="E692" s="143">
        <f t="shared" si="55"/>
        <v>1.8544035194307129</v>
      </c>
      <c r="F692" s="143">
        <f t="shared" si="56"/>
        <v>0.11816196335275285</v>
      </c>
      <c r="G692" s="143">
        <f t="shared" si="57"/>
        <v>2.4625157</v>
      </c>
      <c r="H692" s="143">
        <f>0.001013*Constantes!$D$6/(0.622*G692)</f>
        <v>4.5250896193316674E-2</v>
      </c>
      <c r="I692" s="143">
        <f t="shared" si="58"/>
        <v>0.36998405321225664</v>
      </c>
      <c r="J692" s="143">
        <f t="shared" si="59"/>
        <v>-0.34189352108222226</v>
      </c>
      <c r="K692" s="143">
        <f>(Constantes!$D$12/0.8)*(Constantes!$D$7*J692^2+Constantes!$D$8*J692+Constantes!$D$9)</f>
        <v>19.532470566449522</v>
      </c>
      <c r="L692" s="143">
        <f>(Constantes!$D$12/0.8)*(0.00376*D692^2-0.0516*D692-6.967)</f>
        <v>-4.2556785000000001</v>
      </c>
      <c r="M692" s="12"/>
    </row>
    <row r="693" spans="2:13" ht="18.75" customHeight="1" x14ac:dyDescent="0.3">
      <c r="B693" s="11"/>
      <c r="C693" s="75">
        <v>688</v>
      </c>
      <c r="D693" s="65">
        <f>(Observaciones!D693+Observaciones!E693)/2</f>
        <v>13.75</v>
      </c>
      <c r="E693" s="143">
        <f t="shared" si="55"/>
        <v>1.5736468149943981</v>
      </c>
      <c r="F693" s="143">
        <f t="shared" si="56"/>
        <v>0.10231958493462359</v>
      </c>
      <c r="G693" s="143">
        <f t="shared" si="57"/>
        <v>2.4685362500000001</v>
      </c>
      <c r="H693" s="143">
        <f>0.001013*Constantes!$D$6/(0.622*G693)</f>
        <v>4.5140533105443567E-2</v>
      </c>
      <c r="I693" s="143">
        <f t="shared" si="58"/>
        <v>0.35417281924860555</v>
      </c>
      <c r="J693" s="143">
        <f t="shared" si="59"/>
        <v>-0.34570686445740245</v>
      </c>
      <c r="K693" s="143">
        <f>(Constantes!$D$12/0.8)*(Constantes!$D$7*J693^2+Constantes!$D$8*J693+Constantes!$D$9)</f>
        <v>19.536011031933281</v>
      </c>
      <c r="L693" s="143">
        <f>(Constantes!$D$12/0.8)*(0.00376*D693^2-0.0516*D693-6.967)</f>
        <v>-4.353515625</v>
      </c>
      <c r="M693" s="12"/>
    </row>
    <row r="694" spans="2:13" ht="18.75" customHeight="1" x14ac:dyDescent="0.3">
      <c r="B694" s="11"/>
      <c r="C694" s="75">
        <v>689</v>
      </c>
      <c r="D694" s="65">
        <f>(Observaciones!D694+Observaciones!E694)/2</f>
        <v>14.1</v>
      </c>
      <c r="E694" s="143">
        <f t="shared" si="55"/>
        <v>1.6098253520131185</v>
      </c>
      <c r="F694" s="143">
        <f t="shared" si="56"/>
        <v>0.10438069155687195</v>
      </c>
      <c r="G694" s="143">
        <f t="shared" si="57"/>
        <v>2.4677099</v>
      </c>
      <c r="H694" s="143">
        <f>0.001013*Constantes!$D$6/(0.622*G694)</f>
        <v>4.5155649095994843E-2</v>
      </c>
      <c r="I694" s="143">
        <f t="shared" si="58"/>
        <v>0.35640998531823892</v>
      </c>
      <c r="J694" s="143">
        <f t="shared" si="59"/>
        <v>-0.3494177674276791</v>
      </c>
      <c r="K694" s="143">
        <f>(Constantes!$D$12/0.8)*(Constantes!$D$7*J694^2+Constantes!$D$8*J694+Constantes!$D$9)</f>
        <v>19.53922066689789</v>
      </c>
      <c r="L694" s="143">
        <f>(Constantes!$D$12/0.8)*(0.00376*D694^2-0.0516*D694-6.967)</f>
        <v>-4.3418964999999998</v>
      </c>
      <c r="M694" s="12"/>
    </row>
    <row r="695" spans="2:13" ht="18.75" customHeight="1" x14ac:dyDescent="0.3">
      <c r="B695" s="11"/>
      <c r="C695" s="75">
        <v>690</v>
      </c>
      <c r="D695" s="65">
        <f>(Observaciones!D695+Observaciones!E695)/2</f>
        <v>15.3</v>
      </c>
      <c r="E695" s="143">
        <f t="shared" si="55"/>
        <v>1.7394670630029376</v>
      </c>
      <c r="F695" s="143">
        <f t="shared" si="56"/>
        <v>0.11171756760860506</v>
      </c>
      <c r="G695" s="143">
        <f t="shared" si="57"/>
        <v>2.4648767</v>
      </c>
      <c r="H695" s="143">
        <f>0.001013*Constantes!$D$6/(0.622*G695)</f>
        <v>4.5207552294649268E-2</v>
      </c>
      <c r="I695" s="143">
        <f t="shared" si="58"/>
        <v>0.36391867936217853</v>
      </c>
      <c r="J695" s="143">
        <f t="shared" si="59"/>
        <v>-0.35302513037241356</v>
      </c>
      <c r="K695" s="143">
        <f>(Constantes!$D$12/0.8)*(Constantes!$D$7*J695^2+Constantes!$D$8*J695+Constantes!$D$9)</f>
        <v>19.542117877296196</v>
      </c>
      <c r="L695" s="143">
        <f>(Constantes!$D$12/0.8)*(0.00376*D695^2-0.0516*D695-6.967)</f>
        <v>-4.2976884999999996</v>
      </c>
      <c r="M695" s="12"/>
    </row>
    <row r="696" spans="2:13" ht="18.75" customHeight="1" x14ac:dyDescent="0.3">
      <c r="B696" s="11"/>
      <c r="C696" s="75">
        <v>691</v>
      </c>
      <c r="D696" s="65">
        <f>(Observaciones!D696+Observaciones!E696)/2</f>
        <v>15.55</v>
      </c>
      <c r="E696" s="143">
        <f t="shared" si="55"/>
        <v>1.7675993131821897</v>
      </c>
      <c r="F696" s="143">
        <f t="shared" si="56"/>
        <v>0.11329998758344098</v>
      </c>
      <c r="G696" s="143">
        <f t="shared" si="57"/>
        <v>2.4642864499999999</v>
      </c>
      <c r="H696" s="143">
        <f>0.001013*Constantes!$D$6/(0.622*G696)</f>
        <v>4.5218380482963956E-2</v>
      </c>
      <c r="I696" s="143">
        <f t="shared" si="58"/>
        <v>0.36545139639916813</v>
      </c>
      <c r="J696" s="143">
        <f t="shared" si="59"/>
        <v>-0.35652788435211269</v>
      </c>
      <c r="K696" s="143">
        <f>(Constantes!$D$12/0.8)*(Constantes!$D$7*J696^2+Constantes!$D$8*J696+Constantes!$D$9)</f>
        <v>19.544720819672055</v>
      </c>
      <c r="L696" s="143">
        <f>(Constantes!$D$12/0.8)*(0.00376*D696^2-0.0516*D696-6.967)</f>
        <v>-4.2876266249999997</v>
      </c>
      <c r="M696" s="12"/>
    </row>
    <row r="697" spans="2:13" ht="18.75" customHeight="1" x14ac:dyDescent="0.3">
      <c r="B697" s="11"/>
      <c r="C697" s="75">
        <v>692</v>
      </c>
      <c r="D697" s="65">
        <f>(Observaciones!D697+Observaciones!E697)/2</f>
        <v>15.95</v>
      </c>
      <c r="E697" s="143">
        <f t="shared" si="55"/>
        <v>1.8134408472488435</v>
      </c>
      <c r="F697" s="143">
        <f t="shared" si="56"/>
        <v>0.11587144951018026</v>
      </c>
      <c r="G697" s="143">
        <f t="shared" si="57"/>
        <v>2.4633420500000001</v>
      </c>
      <c r="H697" s="143">
        <f>0.001013*Constantes!$D$6/(0.622*G697)</f>
        <v>4.5235716377720475E-2</v>
      </c>
      <c r="I697" s="143">
        <f t="shared" si="58"/>
        <v>0.36788104095514867</v>
      </c>
      <c r="J697" s="143">
        <f t="shared" si="59"/>
        <v>-0.35992499142517603</v>
      </c>
      <c r="K697" s="143">
        <f>(Constantes!$D$12/0.8)*(Constantes!$D$7*J697^2+Constantes!$D$8*J697+Constantes!$D$9)</f>
        <v>19.547047373243551</v>
      </c>
      <c r="L697" s="143">
        <f>(Constantes!$D$12/0.8)*(0.00376*D697^2-0.0516*D697-6.967)</f>
        <v>-4.2709166249999999</v>
      </c>
      <c r="M697" s="12"/>
    </row>
    <row r="698" spans="2:13" ht="18.75" customHeight="1" x14ac:dyDescent="0.3">
      <c r="B698" s="11"/>
      <c r="C698" s="75">
        <v>693</v>
      </c>
      <c r="D698" s="65">
        <f>(Observaciones!D698+Observaciones!E698)/2</f>
        <v>14.65</v>
      </c>
      <c r="E698" s="143">
        <f t="shared" si="55"/>
        <v>1.6681523061985435</v>
      </c>
      <c r="F698" s="143">
        <f t="shared" si="56"/>
        <v>0.10769088075978797</v>
      </c>
      <c r="G698" s="143">
        <f t="shared" si="57"/>
        <v>2.46641135</v>
      </c>
      <c r="H698" s="143">
        <f>0.001013*Constantes!$D$6/(0.622*G698)</f>
        <v>4.5179423260078871E-2</v>
      </c>
      <c r="I698" s="143">
        <f t="shared" si="58"/>
        <v>0.35988258760990816</v>
      </c>
      <c r="J698" s="143">
        <f t="shared" si="59"/>
        <v>-0.36321544495546254</v>
      </c>
      <c r="K698" s="143">
        <f>(Constantes!$D$12/0.8)*(Constantes!$D$7*J698^2+Constantes!$D$8*J698+Constantes!$D$9)</f>
        <v>19.549115112500427</v>
      </c>
      <c r="L698" s="143">
        <f>(Constantes!$D$12/0.8)*(0.00376*D698^2-0.0516*D698-6.967)</f>
        <v>-4.3224746249999999</v>
      </c>
      <c r="M698" s="12"/>
    </row>
    <row r="699" spans="2:13" ht="18.75" customHeight="1" x14ac:dyDescent="0.3">
      <c r="B699" s="11"/>
      <c r="C699" s="75">
        <v>694</v>
      </c>
      <c r="D699" s="65">
        <f>(Observaciones!D699+Observaciones!E699)/2</f>
        <v>15.25</v>
      </c>
      <c r="E699" s="143">
        <f t="shared" si="55"/>
        <v>1.7338879625062771</v>
      </c>
      <c r="F699" s="143">
        <f t="shared" si="56"/>
        <v>0.11140334723771557</v>
      </c>
      <c r="G699" s="143">
        <f t="shared" si="57"/>
        <v>2.4649947499999998</v>
      </c>
      <c r="H699" s="143">
        <f>0.001013*Constantes!$D$6/(0.622*G699)</f>
        <v>4.5205387279268053E-2</v>
      </c>
      <c r="I699" s="143">
        <f t="shared" si="58"/>
        <v>0.36361082673457973</v>
      </c>
      <c r="J699" s="143">
        <f t="shared" si="59"/>
        <v>-0.36639826991057778</v>
      </c>
      <c r="K699" s="143">
        <f>(Constantes!$D$12/0.8)*(Constantes!$D$7*J699^2+Constantes!$D$8*J699+Constantes!$D$9)</f>
        <v>19.550941280350052</v>
      </c>
      <c r="L699" s="143">
        <f>(Constantes!$D$12/0.8)*(0.00376*D699^2-0.0516*D699-6.967)</f>
        <v>-4.2996656249999994</v>
      </c>
      <c r="M699" s="12"/>
    </row>
    <row r="700" spans="2:13" ht="18.75" customHeight="1" x14ac:dyDescent="0.3">
      <c r="B700" s="11"/>
      <c r="C700" s="75">
        <v>695</v>
      </c>
      <c r="D700" s="65">
        <f>(Observaciones!D700+Observaciones!E700)/2</f>
        <v>16</v>
      </c>
      <c r="E700" s="143">
        <f t="shared" si="55"/>
        <v>1.8192436628409498</v>
      </c>
      <c r="F700" s="143">
        <f t="shared" si="56"/>
        <v>0.11619633908323609</v>
      </c>
      <c r="G700" s="143">
        <f t="shared" si="57"/>
        <v>2.4632239999999999</v>
      </c>
      <c r="H700" s="143">
        <f>0.001013*Constantes!$D$6/(0.622*G700)</f>
        <v>4.5237884299240562E-2</v>
      </c>
      <c r="I700" s="143">
        <f t="shared" si="58"/>
        <v>0.36818278138764216</v>
      </c>
      <c r="J700" s="143">
        <f t="shared" si="59"/>
        <v>-0.36947252315079593</v>
      </c>
      <c r="K700" s="143">
        <f>(Constantes!$D$12/0.8)*(Constantes!$D$7*J700^2+Constantes!$D$8*J700+Constantes!$D$9)</f>
        <v>19.552542761845487</v>
      </c>
      <c r="L700" s="143">
        <f>(Constantes!$D$12/0.8)*(0.00376*D700^2-0.0516*D700-6.967)</f>
        <v>-4.2687749999999998</v>
      </c>
      <c r="M700" s="12"/>
    </row>
    <row r="701" spans="2:13" ht="18.75" customHeight="1" x14ac:dyDescent="0.3">
      <c r="B701" s="11"/>
      <c r="C701" s="75">
        <v>696</v>
      </c>
      <c r="D701" s="65">
        <f>(Observaciones!D701+Observaciones!E701)/2</f>
        <v>15.7</v>
      </c>
      <c r="E701" s="143">
        <f t="shared" si="55"/>
        <v>1.7846694242482402</v>
      </c>
      <c r="F701" s="143">
        <f t="shared" si="56"/>
        <v>0.11425854646329872</v>
      </c>
      <c r="G701" s="143">
        <f t="shared" si="57"/>
        <v>2.4639322999999997</v>
      </c>
      <c r="H701" s="143">
        <f>0.001013*Constantes!$D$6/(0.622*G701)</f>
        <v>4.5224879886152931E-2</v>
      </c>
      <c r="I701" s="143">
        <f t="shared" si="58"/>
        <v>0.36636578812418896</v>
      </c>
      <c r="J701" s="143">
        <f t="shared" si="59"/>
        <v>-0.37243729370853434</v>
      </c>
      <c r="K701" s="143">
        <f>(Constantes!$D$12/0.8)*(Constantes!$D$7*J701^2+Constantes!$D$8*J701+Constantes!$D$9)</f>
        <v>19.553936058528617</v>
      </c>
      <c r="L701" s="143">
        <f>(Constantes!$D$12/0.8)*(0.00376*D701^2-0.0516*D701-6.967)</f>
        <v>-4.2814484999999998</v>
      </c>
      <c r="M701" s="12"/>
    </row>
    <row r="702" spans="2:13" ht="18.75" customHeight="1" x14ac:dyDescent="0.3">
      <c r="B702" s="11"/>
      <c r="C702" s="75">
        <v>697</v>
      </c>
      <c r="D702" s="65">
        <f>(Observaciones!D702+Observaciones!E702)/2</f>
        <v>15.75</v>
      </c>
      <c r="E702" s="143">
        <f t="shared" si="55"/>
        <v>1.7903914829906238</v>
      </c>
      <c r="F702" s="143">
        <f t="shared" si="56"/>
        <v>0.11457959266903198</v>
      </c>
      <c r="G702" s="143">
        <f t="shared" si="57"/>
        <v>2.46381425</v>
      </c>
      <c r="H702" s="143">
        <f>0.001013*Constantes!$D$6/(0.622*G702)</f>
        <v>4.5227046769094927E-2</v>
      </c>
      <c r="I702" s="143">
        <f t="shared" si="58"/>
        <v>0.36666971208022214</v>
      </c>
      <c r="J702" s="143">
        <f t="shared" si="59"/>
        <v>-0.37529170305829185</v>
      </c>
      <c r="K702" s="143">
        <f>(Constantes!$D$12/0.8)*(Constantes!$D$7*J702^2+Constantes!$D$8*J702+Constantes!$D$9)</f>
        <v>19.555137263420328</v>
      </c>
      <c r="L702" s="143">
        <f>(Constantes!$D$12/0.8)*(0.00376*D702^2-0.0516*D702-6.967)</f>
        <v>-4.2793656250000005</v>
      </c>
      <c r="M702" s="12"/>
    </row>
    <row r="703" spans="2:13" ht="18.75" customHeight="1" x14ac:dyDescent="0.3">
      <c r="B703" s="11"/>
      <c r="C703" s="75">
        <v>698</v>
      </c>
      <c r="D703" s="65">
        <f>(Observaciones!D703+Observaciones!E703)/2</f>
        <v>14.45</v>
      </c>
      <c r="E703" s="143">
        <f t="shared" si="55"/>
        <v>1.6467315635702708</v>
      </c>
      <c r="F703" s="143">
        <f t="shared" si="56"/>
        <v>0.10647699979012407</v>
      </c>
      <c r="G703" s="143">
        <f t="shared" si="57"/>
        <v>2.4668835499999999</v>
      </c>
      <c r="H703" s="143">
        <f>0.001013*Constantes!$D$6/(0.622*G703)</f>
        <v>4.5170775213573627E-2</v>
      </c>
      <c r="I703" s="143">
        <f t="shared" si="58"/>
        <v>0.3586259064602611</v>
      </c>
      <c r="J703" s="143">
        <f t="shared" si="59"/>
        <v>-0.37803490537697515</v>
      </c>
      <c r="K703" s="143">
        <f>(Constantes!$D$12/0.8)*(Constantes!$D$7*J703^2+Constantes!$D$8*J703+Constantes!$D$9)</f>
        <v>19.556162036689063</v>
      </c>
      <c r="L703" s="143">
        <f>(Constantes!$D$12/0.8)*(0.00376*D703^2-0.0516*D703-6.967)</f>
        <v>-4.3297016250000002</v>
      </c>
      <c r="M703" s="12"/>
    </row>
    <row r="704" spans="2:13" ht="18.75" customHeight="1" x14ac:dyDescent="0.3">
      <c r="B704" s="11"/>
      <c r="C704" s="75">
        <v>699</v>
      </c>
      <c r="D704" s="65">
        <f>(Observaciones!D704+Observaciones!E704)/2</f>
        <v>13.35</v>
      </c>
      <c r="E704" s="143">
        <f t="shared" si="55"/>
        <v>1.5331752529723204</v>
      </c>
      <c r="F704" s="143">
        <f t="shared" si="56"/>
        <v>0.1000065250127139</v>
      </c>
      <c r="G704" s="143">
        <f t="shared" si="57"/>
        <v>2.4694806499999999</v>
      </c>
      <c r="H704" s="143">
        <f>0.001013*Constantes!$D$6/(0.622*G704)</f>
        <v>4.5123270075071269E-2</v>
      </c>
      <c r="I704" s="143">
        <f t="shared" si="58"/>
        <v>0.35159012797989159</v>
      </c>
      <c r="J704" s="143">
        <f t="shared" si="59"/>
        <v>-0.38066608779453348</v>
      </c>
      <c r="K704" s="143">
        <f>(Constantes!$D$12/0.8)*(Constantes!$D$7*J704^2+Constantes!$D$8*J704+Constantes!$D$9)</f>
        <v>19.557025582028086</v>
      </c>
      <c r="L704" s="143">
        <f>(Constantes!$D$12/0.8)*(0.00376*D704^2-0.0516*D704-6.967)</f>
        <v>-4.3660896249999999</v>
      </c>
      <c r="M704" s="12"/>
    </row>
    <row r="705" spans="2:13" ht="18.75" customHeight="1" x14ac:dyDescent="0.3">
      <c r="B705" s="11"/>
      <c r="C705" s="75">
        <v>700</v>
      </c>
      <c r="D705" s="65">
        <f>(Observaciones!D705+Observaciones!E705)/2</f>
        <v>12.4</v>
      </c>
      <c r="E705" s="143">
        <f t="shared" si="55"/>
        <v>1.440695742444418</v>
      </c>
      <c r="F705" s="143">
        <f t="shared" si="56"/>
        <v>9.4690659669251859E-2</v>
      </c>
      <c r="G705" s="143">
        <f t="shared" si="57"/>
        <v>2.4717235999999998</v>
      </c>
      <c r="H705" s="143">
        <f>0.001013*Constantes!$D$6/(0.622*G705)</f>
        <v>4.508232324808184E-2</v>
      </c>
      <c r="I705" s="143">
        <f t="shared" si="58"/>
        <v>0.34534609482941636</v>
      </c>
      <c r="J705" s="143">
        <f t="shared" si="59"/>
        <v>-0.38318447063483135</v>
      </c>
      <c r="K705" s="143">
        <f>(Constantes!$D$12/0.8)*(Constantes!$D$7*J705^2+Constantes!$D$8*J705+Constantes!$D$9)</f>
        <v>19.55774262377102</v>
      </c>
      <c r="L705" s="143">
        <f>(Constantes!$D$12/0.8)*(0.00376*D705^2-0.0516*D705-6.967)</f>
        <v>-4.3929389999999993</v>
      </c>
      <c r="M705" s="12"/>
    </row>
    <row r="706" spans="2:13" ht="18.75" customHeight="1" x14ac:dyDescent="0.3">
      <c r="B706" s="11"/>
      <c r="C706" s="75">
        <v>701</v>
      </c>
      <c r="D706" s="65">
        <f>(Observaciones!D706+Observaciones!E706)/2</f>
        <v>12.55</v>
      </c>
      <c r="E706" s="143">
        <f t="shared" si="55"/>
        <v>1.4549637534474031</v>
      </c>
      <c r="F706" s="143">
        <f t="shared" si="56"/>
        <v>9.551364537557766E-2</v>
      </c>
      <c r="G706" s="143">
        <f t="shared" si="57"/>
        <v>2.4713694500000001</v>
      </c>
      <c r="H706" s="143">
        <f>0.001013*Constantes!$D$6/(0.622*G706)</f>
        <v>4.5088783595310905E-2</v>
      </c>
      <c r="I706" s="143">
        <f t="shared" si="58"/>
        <v>0.34634224568893279</v>
      </c>
      <c r="J706" s="143">
        <f t="shared" si="59"/>
        <v>-0.38558930764668209</v>
      </c>
      <c r="K706" s="143">
        <f>(Constantes!$D$12/0.8)*(Constantes!$D$7*J706^2+Constantes!$D$8*J706+Constantes!$D$9)</f>
        <v>19.558327384774163</v>
      </c>
      <c r="L706" s="143">
        <f>(Constantes!$D$12/0.8)*(0.00376*D706^2-0.0516*D706-6.967)</f>
        <v>-4.3889816249999996</v>
      </c>
      <c r="M706" s="12"/>
    </row>
    <row r="707" spans="2:13" ht="18.75" customHeight="1" x14ac:dyDescent="0.3">
      <c r="B707" s="11"/>
      <c r="C707" s="75">
        <v>702</v>
      </c>
      <c r="D707" s="65">
        <f>(Observaciones!D707+Observaciones!E707)/2</f>
        <v>13.8</v>
      </c>
      <c r="E707" s="143">
        <f t="shared" si="55"/>
        <v>1.5787710916071758</v>
      </c>
      <c r="F707" s="143">
        <f t="shared" si="56"/>
        <v>0.10261189172112961</v>
      </c>
      <c r="G707" s="143">
        <f t="shared" si="57"/>
        <v>2.4684181999999999</v>
      </c>
      <c r="H707" s="143">
        <f>0.001013*Constantes!$D$6/(0.622*G707)</f>
        <v>4.5142691913028568E-2</v>
      </c>
      <c r="I707" s="143">
        <f t="shared" si="58"/>
        <v>0.35449371277278185</v>
      </c>
      <c r="J707" s="143">
        <f t="shared" si="59"/>
        <v>-0.38787988622497815</v>
      </c>
      <c r="K707" s="143">
        <f>(Constantes!$D$12/0.8)*(Constantes!$D$7*J707^2+Constantes!$D$8*J707+Constantes!$D$9)</f>
        <v>19.558793565093229</v>
      </c>
      <c r="L707" s="143">
        <f>(Constantes!$D$12/0.8)*(0.00376*D707^2-0.0516*D707-6.967)</f>
        <v>-4.3518910000000002</v>
      </c>
      <c r="M707" s="12"/>
    </row>
    <row r="708" spans="2:13" ht="18.75" customHeight="1" x14ac:dyDescent="0.3">
      <c r="B708" s="11"/>
      <c r="C708" s="75">
        <v>703</v>
      </c>
      <c r="D708" s="65">
        <f>(Observaciones!D708+Observaciones!E708)/2</f>
        <v>13.75</v>
      </c>
      <c r="E708" s="143">
        <f t="shared" si="55"/>
        <v>1.5736468149943981</v>
      </c>
      <c r="F708" s="143">
        <f t="shared" si="56"/>
        <v>0.10231958493462359</v>
      </c>
      <c r="G708" s="143">
        <f t="shared" si="57"/>
        <v>2.4685362500000001</v>
      </c>
      <c r="H708" s="143">
        <f>0.001013*Constantes!$D$6/(0.622*G708)</f>
        <v>4.5140533105443567E-2</v>
      </c>
      <c r="I708" s="143">
        <f t="shared" si="58"/>
        <v>0.35417281924860555</v>
      </c>
      <c r="J708" s="143">
        <f t="shared" si="59"/>
        <v>-0.39005552762185214</v>
      </c>
      <c r="K708" s="143">
        <f>(Constantes!$D$12/0.8)*(Constantes!$D$7*J708^2+Constantes!$D$8*J708+Constantes!$D$9)</f>
        <v>19.559154321481053</v>
      </c>
      <c r="L708" s="143">
        <f>(Constantes!$D$12/0.8)*(0.00376*D708^2-0.0516*D708-6.967)</f>
        <v>-4.353515625</v>
      </c>
      <c r="M708" s="12"/>
    </row>
    <row r="709" spans="2:13" ht="18.75" customHeight="1" x14ac:dyDescent="0.3">
      <c r="B709" s="11"/>
      <c r="C709" s="75">
        <v>704</v>
      </c>
      <c r="D709" s="65">
        <f>(Observaciones!D709+Observaciones!E709)/2</f>
        <v>13.75</v>
      </c>
      <c r="E709" s="143">
        <f t="shared" si="55"/>
        <v>1.5736468149943981</v>
      </c>
      <c r="F709" s="143">
        <f t="shared" si="56"/>
        <v>0.10231958493462359</v>
      </c>
      <c r="G709" s="143">
        <f t="shared" si="57"/>
        <v>2.4685362500000001</v>
      </c>
      <c r="H709" s="143">
        <f>0.001013*Constantes!$D$6/(0.622*G709)</f>
        <v>4.5140533105443567E-2</v>
      </c>
      <c r="I709" s="143">
        <f t="shared" si="58"/>
        <v>0.35417281924860555</v>
      </c>
      <c r="J709" s="143">
        <f t="shared" si="59"/>
        <v>-0.39211558714780409</v>
      </c>
      <c r="K709" s="143">
        <f>(Constantes!$D$12/0.8)*(Constantes!$D$7*J709^2+Constantes!$D$8*J709+Constantes!$D$9)</f>
        <v>19.559422247731892</v>
      </c>
      <c r="L709" s="143">
        <f>(Constantes!$D$12/0.8)*(0.00376*D709^2-0.0516*D709-6.967)</f>
        <v>-4.353515625</v>
      </c>
      <c r="M709" s="12"/>
    </row>
    <row r="710" spans="2:13" ht="18.75" customHeight="1" x14ac:dyDescent="0.3">
      <c r="B710" s="11"/>
      <c r="C710" s="75">
        <v>705</v>
      </c>
      <c r="D710" s="65">
        <f>(Observaciones!D710+Observaciones!E710)/2</f>
        <v>14.1</v>
      </c>
      <c r="E710" s="143">
        <f t="shared" si="55"/>
        <v>1.6098253520131185</v>
      </c>
      <c r="F710" s="143">
        <f t="shared" si="56"/>
        <v>0.10438069155687195</v>
      </c>
      <c r="G710" s="143">
        <f t="shared" si="57"/>
        <v>2.4677099</v>
      </c>
      <c r="H710" s="143">
        <f>0.001013*Constantes!$D$6/(0.622*G710)</f>
        <v>4.5155649095994843E-2</v>
      </c>
      <c r="I710" s="143">
        <f t="shared" si="58"/>
        <v>0.35640998531823892</v>
      </c>
      <c r="J710" s="143">
        <f t="shared" si="59"/>
        <v>-0.39405945436273682</v>
      </c>
      <c r="K710" s="143">
        <f>(Constantes!$D$12/0.8)*(Constantes!$D$7*J710^2+Constantes!$D$8*J710+Constantes!$D$9)</f>
        <v>19.559609355896754</v>
      </c>
      <c r="L710" s="143">
        <f>(Constantes!$D$12/0.8)*(0.00376*D710^2-0.0516*D710-6.967)</f>
        <v>-4.3418964999999998</v>
      </c>
      <c r="M710" s="12"/>
    </row>
    <row r="711" spans="2:13" ht="18.75" customHeight="1" x14ac:dyDescent="0.3">
      <c r="B711" s="11"/>
      <c r="C711" s="75">
        <v>706</v>
      </c>
      <c r="D711" s="65">
        <f>(Observaciones!D711+Observaciones!E711)/2</f>
        <v>13.75</v>
      </c>
      <c r="E711" s="143">
        <f t="shared" si="55"/>
        <v>1.5736468149943981</v>
      </c>
      <c r="F711" s="143">
        <f t="shared" si="56"/>
        <v>0.10231958493462359</v>
      </c>
      <c r="G711" s="143">
        <f t="shared" si="57"/>
        <v>2.4685362500000001</v>
      </c>
      <c r="H711" s="143">
        <f>0.001013*Constantes!$D$6/(0.622*G711)</f>
        <v>4.5140533105443567E-2</v>
      </c>
      <c r="I711" s="143">
        <f t="shared" si="58"/>
        <v>0.35417281924860555</v>
      </c>
      <c r="J711" s="143">
        <f t="shared" si="59"/>
        <v>-0.39588655325684219</v>
      </c>
      <c r="K711" s="143">
        <f>(Constantes!$D$12/0.8)*(Constantes!$D$7*J711^2+Constantes!$D$8*J711+Constantes!$D$9)</f>
        <v>19.559727058393225</v>
      </c>
      <c r="L711" s="143">
        <f>(Constantes!$D$12/0.8)*(0.00376*D711^2-0.0516*D711-6.967)</f>
        <v>-4.353515625</v>
      </c>
      <c r="M711" s="12"/>
    </row>
    <row r="712" spans="2:13" ht="18.75" customHeight="1" x14ac:dyDescent="0.3">
      <c r="B712" s="11"/>
      <c r="C712" s="75">
        <v>707</v>
      </c>
      <c r="D712" s="65">
        <f>(Observaciones!D712+Observaciones!E712)/2</f>
        <v>13.7</v>
      </c>
      <c r="E712" s="143">
        <f t="shared" si="55"/>
        <v>1.568537138827782</v>
      </c>
      <c r="F712" s="143">
        <f t="shared" si="56"/>
        <v>0.10202798677665831</v>
      </c>
      <c r="G712" s="143">
        <f t="shared" si="57"/>
        <v>2.4686542999999999</v>
      </c>
      <c r="H712" s="143">
        <f>0.001013*Constantes!$D$6/(0.622*G712)</f>
        <v>4.5138374504325104E-2</v>
      </c>
      <c r="I712" s="143">
        <f t="shared" si="58"/>
        <v>0.35385149346393019</v>
      </c>
      <c r="J712" s="143">
        <f t="shared" si="59"/>
        <v>-0.39759634242128594</v>
      </c>
      <c r="K712" s="143">
        <f>(Constantes!$D$12/0.8)*(Constantes!$D$7*J712^2+Constantes!$D$8*J712+Constantes!$D$9)</f>
        <v>19.559786151032014</v>
      </c>
      <c r="L712" s="143">
        <f>(Constantes!$D$12/0.8)*(0.00376*D712^2-0.0516*D712-6.967)</f>
        <v>-4.3551285000000002</v>
      </c>
      <c r="M712" s="12"/>
    </row>
    <row r="713" spans="2:13" ht="18.75" customHeight="1" x14ac:dyDescent="0.3">
      <c r="B713" s="11"/>
      <c r="C713" s="75">
        <v>708</v>
      </c>
      <c r="D713" s="65">
        <f>(Observaciones!D713+Observaciones!E713)/2</f>
        <v>15.1</v>
      </c>
      <c r="E713" s="143">
        <f t="shared" si="55"/>
        <v>1.7172446826168701</v>
      </c>
      <c r="F713" s="143">
        <f t="shared" si="56"/>
        <v>0.11046518728234203</v>
      </c>
      <c r="G713" s="143">
        <f t="shared" si="57"/>
        <v>2.4653489</v>
      </c>
      <c r="H713" s="143">
        <f>0.001013*Constantes!$D$6/(0.622*G713)</f>
        <v>4.5198893477151461E-2</v>
      </c>
      <c r="I713" s="143">
        <f t="shared" si="58"/>
        <v>0.36268465146207884</v>
      </c>
      <c r="J713" s="143">
        <f t="shared" si="59"/>
        <v>-0.39918831520863846</v>
      </c>
      <c r="K713" s="143">
        <f>(Constantes!$D$12/0.8)*(Constantes!$D$7*J713^2+Constantes!$D$8*J713+Constantes!$D$9)</f>
        <v>19.559796796981402</v>
      </c>
      <c r="L713" s="143">
        <f>(Constantes!$D$12/0.8)*(0.00376*D713^2-0.0516*D713-6.967)</f>
        <v>-4.3055265</v>
      </c>
      <c r="M713" s="12"/>
    </row>
    <row r="714" spans="2:13" ht="18.75" customHeight="1" x14ac:dyDescent="0.3">
      <c r="B714" s="11"/>
      <c r="C714" s="75">
        <v>709</v>
      </c>
      <c r="D714" s="65">
        <f>(Observaciones!D714+Observaciones!E714)/2</f>
        <v>11.75</v>
      </c>
      <c r="E714" s="143">
        <f t="shared" si="55"/>
        <v>1.3802776599471762</v>
      </c>
      <c r="F714" s="143">
        <f t="shared" si="56"/>
        <v>9.1193801661548224E-2</v>
      </c>
      <c r="G714" s="143">
        <f t="shared" si="57"/>
        <v>2.4732582499999998</v>
      </c>
      <c r="H714" s="143">
        <f>0.001013*Constantes!$D$6/(0.622*G714)</f>
        <v>4.5054349789437696E-2</v>
      </c>
      <c r="I714" s="143">
        <f t="shared" si="58"/>
        <v>0.34098539738615508</v>
      </c>
      <c r="J714" s="143">
        <f t="shared" si="59"/>
        <v>-0.40066199988300538</v>
      </c>
      <c r="K714" s="143">
        <f>(Constantes!$D$12/0.8)*(Constantes!$D$7*J714^2+Constantes!$D$8*J714+Constantes!$D$9)</f>
        <v>19.55976851168958</v>
      </c>
      <c r="L714" s="143">
        <f>(Constantes!$D$12/0.8)*(0.00376*D714^2-0.0516*D714-6.967)</f>
        <v>-4.4088656249999998</v>
      </c>
      <c r="M714" s="12"/>
    </row>
    <row r="715" spans="2:13" ht="18.75" customHeight="1" x14ac:dyDescent="0.3">
      <c r="B715" s="11"/>
      <c r="C715" s="75">
        <v>710</v>
      </c>
      <c r="D715" s="65">
        <f>(Observaciones!D715+Observaciones!E715)/2</f>
        <v>14.35</v>
      </c>
      <c r="E715" s="143">
        <f t="shared" si="55"/>
        <v>1.6361119589017179</v>
      </c>
      <c r="F715" s="143">
        <f t="shared" si="56"/>
        <v>0.10587443449555982</v>
      </c>
      <c r="G715" s="143">
        <f t="shared" si="57"/>
        <v>2.4671196499999999</v>
      </c>
      <c r="H715" s="143">
        <f>0.001013*Constantes!$D$6/(0.622*G715)</f>
        <v>4.5166452431730474E-2</v>
      </c>
      <c r="I715" s="143">
        <f t="shared" si="58"/>
        <v>0.35799495730755543</v>
      </c>
      <c r="J715" s="143">
        <f t="shared" si="59"/>
        <v>-0.40201695975981261</v>
      </c>
      <c r="K715" s="143">
        <f>(Constantes!$D$12/0.8)*(Constantes!$D$7*J715^2+Constantes!$D$8*J715+Constantes!$D$9)</f>
        <v>19.559710148783545</v>
      </c>
      <c r="L715" s="143">
        <f>(Constantes!$D$12/0.8)*(0.00376*D715^2-0.0516*D715-6.967)</f>
        <v>-4.3332446249999998</v>
      </c>
      <c r="M715" s="12"/>
    </row>
    <row r="716" spans="2:13" ht="18.75" customHeight="1" x14ac:dyDescent="0.3">
      <c r="B716" s="11"/>
      <c r="C716" s="75">
        <v>711</v>
      </c>
      <c r="D716" s="65">
        <f>(Observaciones!D716+Observaciones!E716)/2</f>
        <v>13.45</v>
      </c>
      <c r="E716" s="143">
        <f t="shared" si="55"/>
        <v>1.5432065279848868</v>
      </c>
      <c r="F716" s="143">
        <f t="shared" si="56"/>
        <v>0.1005805769400801</v>
      </c>
      <c r="G716" s="143">
        <f t="shared" si="57"/>
        <v>2.46924455</v>
      </c>
      <c r="H716" s="143">
        <f>0.001013*Constantes!$D$6/(0.622*G716)</f>
        <v>4.5127584594694167E-2</v>
      </c>
      <c r="I716" s="143">
        <f t="shared" si="58"/>
        <v>0.35223838816895903</v>
      </c>
      <c r="J716" s="143">
        <f t="shared" si="59"/>
        <v>-0.40325279333520658</v>
      </c>
      <c r="K716" s="143">
        <f>(Constantes!$D$12/0.8)*(Constantes!$D$7*J716^2+Constantes!$D$8*J716+Constantes!$D$9)</f>
        <v>19.559629886962234</v>
      </c>
      <c r="L716" s="143">
        <f>(Constantes!$D$12/0.8)*(0.00376*D716^2-0.0516*D716-6.967)</f>
        <v>-4.3630166249999993</v>
      </c>
      <c r="M716" s="12"/>
    </row>
    <row r="717" spans="2:13" ht="18.75" customHeight="1" x14ac:dyDescent="0.3">
      <c r="B717" s="11"/>
      <c r="C717" s="75">
        <v>712</v>
      </c>
      <c r="D717" s="65">
        <f>(Observaciones!D717+Observaciones!E717)/2</f>
        <v>12</v>
      </c>
      <c r="E717" s="143">
        <f t="shared" si="55"/>
        <v>1.4032466788795555</v>
      </c>
      <c r="F717" s="143">
        <f t="shared" si="56"/>
        <v>9.2525495616340561E-2</v>
      </c>
      <c r="G717" s="143">
        <f t="shared" si="57"/>
        <v>2.4726680000000001</v>
      </c>
      <c r="H717" s="143">
        <f>0.001013*Constantes!$D$6/(0.622*G717)</f>
        <v>4.5065104702739119E-2</v>
      </c>
      <c r="I717" s="143">
        <f t="shared" si="58"/>
        <v>0.34267103098752799</v>
      </c>
      <c r="J717" s="143">
        <f t="shared" si="59"/>
        <v>-0.4043691344050272</v>
      </c>
      <c r="K717" s="143">
        <f>(Constantes!$D$12/0.8)*(Constantes!$D$7*J717^2+Constantes!$D$8*J717+Constantes!$D$9)</f>
        <v>19.559535217900098</v>
      </c>
      <c r="L717" s="143">
        <f>(Constantes!$D$12/0.8)*(0.00376*D717^2-0.0516*D717-6.967)</f>
        <v>-4.4029749999999996</v>
      </c>
      <c r="M717" s="12"/>
    </row>
    <row r="718" spans="2:13" ht="18.75" customHeight="1" x14ac:dyDescent="0.3">
      <c r="B718" s="11"/>
      <c r="C718" s="75">
        <v>713</v>
      </c>
      <c r="D718" s="65">
        <f>(Observaciones!D718+Observaciones!E718)/2</f>
        <v>15.25</v>
      </c>
      <c r="E718" s="143">
        <f t="shared" si="55"/>
        <v>1.7338879625062771</v>
      </c>
      <c r="F718" s="143">
        <f t="shared" si="56"/>
        <v>0.11140334723771557</v>
      </c>
      <c r="G718" s="143">
        <f t="shared" si="57"/>
        <v>2.4649947499999998</v>
      </c>
      <c r="H718" s="143">
        <f>0.001013*Constantes!$D$6/(0.622*G718)</f>
        <v>4.5205387279268053E-2</v>
      </c>
      <c r="I718" s="143">
        <f t="shared" si="58"/>
        <v>0.36361082673457973</v>
      </c>
      <c r="J718" s="143">
        <f t="shared" si="59"/>
        <v>-0.40536565217332288</v>
      </c>
      <c r="K718" s="143">
        <f>(Constantes!$D$12/0.8)*(Constantes!$D$7*J718^2+Constantes!$D$8*J718+Constantes!$D$9)</f>
        <v>19.559432935176233</v>
      </c>
      <c r="L718" s="143">
        <f>(Constantes!$D$12/0.8)*(0.00376*D718^2-0.0516*D718-6.967)</f>
        <v>-4.2996656249999994</v>
      </c>
      <c r="M718" s="12"/>
    </row>
    <row r="719" spans="2:13" ht="18.75" customHeight="1" x14ac:dyDescent="0.3">
      <c r="B719" s="11"/>
      <c r="C719" s="75">
        <v>714</v>
      </c>
      <c r="D719" s="65">
        <f>(Observaciones!D719+Observaciones!E719)/2</f>
        <v>14.25</v>
      </c>
      <c r="E719" s="143">
        <f t="shared" si="55"/>
        <v>1.6255524772300411</v>
      </c>
      <c r="F719" s="143">
        <f t="shared" si="56"/>
        <v>0.10527477090559632</v>
      </c>
      <c r="G719" s="143">
        <f t="shared" si="57"/>
        <v>2.4673557499999998</v>
      </c>
      <c r="H719" s="143">
        <f>0.001013*Constantes!$D$6/(0.622*G719)</f>
        <v>4.5162130477176848E-2</v>
      </c>
      <c r="I719" s="143">
        <f t="shared" si="58"/>
        <v>0.35736227060066839</v>
      </c>
      <c r="J719" s="143">
        <f t="shared" si="59"/>
        <v>-0.40624205135037245</v>
      </c>
      <c r="K719" s="143">
        <f>(Constantes!$D$12/0.8)*(Constantes!$D$7*J719^2+Constantes!$D$8*J719+Constantes!$D$9)</f>
        <v>19.559329124242808</v>
      </c>
      <c r="L719" s="143">
        <f>(Constantes!$D$12/0.8)*(0.00376*D719^2-0.0516*D719-6.967)</f>
        <v>-4.3367406249999991</v>
      </c>
      <c r="M719" s="12"/>
    </row>
    <row r="720" spans="2:13" ht="18.75" customHeight="1" x14ac:dyDescent="0.3">
      <c r="B720" s="11"/>
      <c r="C720" s="75">
        <v>715</v>
      </c>
      <c r="D720" s="65">
        <f>(Observaciones!D720+Observaciones!E720)/2</f>
        <v>14.899999999999999</v>
      </c>
      <c r="E720" s="143">
        <f t="shared" si="55"/>
        <v>1.6952716301356705</v>
      </c>
      <c r="F720" s="143">
        <f t="shared" si="56"/>
        <v>0.10922475617100801</v>
      </c>
      <c r="G720" s="143">
        <f t="shared" si="57"/>
        <v>2.4658210999999999</v>
      </c>
      <c r="H720" s="143">
        <f>0.001013*Constantes!$D$6/(0.622*G720)</f>
        <v>4.5190237975947463E-2</v>
      </c>
      <c r="I720" s="143">
        <f t="shared" si="58"/>
        <v>0.36144364658766276</v>
      </c>
      <c r="J720" s="143">
        <f t="shared" si="59"/>
        <v>-0.40699807224018525</v>
      </c>
      <c r="K720" s="143">
        <f>(Constantes!$D$12/0.8)*(Constantes!$D$7*J720^2+Constantes!$D$8*J720+Constantes!$D$9)</f>
        <v>19.559229153445248</v>
      </c>
      <c r="L720" s="143">
        <f>(Constantes!$D$12/0.8)*(0.00376*D720^2-0.0516*D720-6.967)</f>
        <v>-4.3131765</v>
      </c>
      <c r="M720" s="12"/>
    </row>
    <row r="721" spans="2:13" ht="18.75" customHeight="1" x14ac:dyDescent="0.3">
      <c r="B721" s="11"/>
      <c r="C721" s="75">
        <v>716</v>
      </c>
      <c r="D721" s="65">
        <f>(Observaciones!D721+Observaciones!E721)/2</f>
        <v>13.25</v>
      </c>
      <c r="E721" s="143">
        <f t="shared" si="55"/>
        <v>1.5232012546387372</v>
      </c>
      <c r="F721" s="143">
        <f t="shared" si="56"/>
        <v>9.943526343834895E-2</v>
      </c>
      <c r="G721" s="143">
        <f t="shared" si="57"/>
        <v>2.4697167499999999</v>
      </c>
      <c r="H721" s="143">
        <f>0.001013*Constantes!$D$6/(0.622*G721)</f>
        <v>4.5118956380367316E-2</v>
      </c>
      <c r="I721" s="143">
        <f t="shared" si="58"/>
        <v>0.35094014605756357</v>
      </c>
      <c r="J721" s="143">
        <f t="shared" si="59"/>
        <v>-0.40763349081745553</v>
      </c>
      <c r="K721" s="143">
        <f>(Constantes!$D$12/0.8)*(Constantes!$D$7*J721^2+Constantes!$D$8*J721+Constantes!$D$9)</f>
        <v>19.5591376661054</v>
      </c>
      <c r="L721" s="143">
        <f>(Constantes!$D$12/0.8)*(0.00376*D721^2-0.0516*D721-6.967)</f>
        <v>-4.3691156249999992</v>
      </c>
      <c r="M721" s="12"/>
    </row>
    <row r="722" spans="2:13" ht="18.75" customHeight="1" x14ac:dyDescent="0.3">
      <c r="B722" s="11"/>
      <c r="C722" s="75">
        <v>717</v>
      </c>
      <c r="D722" s="65">
        <f>(Observaciones!D722+Observaciones!E722)/2</f>
        <v>12.9</v>
      </c>
      <c r="E722" s="143">
        <f t="shared" si="55"/>
        <v>1.4887393027557323</v>
      </c>
      <c r="F722" s="143">
        <f t="shared" si="56"/>
        <v>9.7457663967834368E-2</v>
      </c>
      <c r="G722" s="143">
        <f t="shared" si="57"/>
        <v>2.4705431</v>
      </c>
      <c r="H722" s="143">
        <f>0.001013*Constantes!$D$6/(0.622*G722)</f>
        <v>4.5103864941725781E-2</v>
      </c>
      <c r="I722" s="143">
        <f t="shared" si="58"/>
        <v>0.34865168081674919</v>
      </c>
      <c r="J722" s="143">
        <f t="shared" si="59"/>
        <v>-0.4081481187939453</v>
      </c>
      <c r="K722" s="143">
        <f>(Constantes!$D$12/0.8)*(Constantes!$D$7*J722^2+Constantes!$D$8*J722+Constantes!$D$9)</f>
        <v>19.559058573677465</v>
      </c>
      <c r="L722" s="143">
        <f>(Constantes!$D$12/0.8)*(0.00376*D722^2-0.0516*D722-6.967)</f>
        <v>-4.3793364999999991</v>
      </c>
      <c r="M722" s="12"/>
    </row>
    <row r="723" spans="2:13" ht="18.75" customHeight="1" x14ac:dyDescent="0.3">
      <c r="B723" s="11"/>
      <c r="C723" s="75">
        <v>718</v>
      </c>
      <c r="D723" s="65">
        <f>(Observaciones!D723+Observaciones!E723)/2</f>
        <v>12.9</v>
      </c>
      <c r="E723" s="143">
        <f t="shared" si="55"/>
        <v>1.4887393027557323</v>
      </c>
      <c r="F723" s="143">
        <f t="shared" si="56"/>
        <v>9.7457663967834368E-2</v>
      </c>
      <c r="G723" s="143">
        <f t="shared" si="57"/>
        <v>2.4705431</v>
      </c>
      <c r="H723" s="143">
        <f>0.001013*Constantes!$D$6/(0.622*G723)</f>
        <v>4.5103864941725781E-2</v>
      </c>
      <c r="I723" s="143">
        <f t="shared" si="58"/>
        <v>0.34865168081674919</v>
      </c>
      <c r="J723" s="143">
        <f t="shared" si="59"/>
        <v>-0.40854180367427873</v>
      </c>
      <c r="K723" s="143">
        <f>(Constantes!$D$12/0.8)*(Constantes!$D$7*J723^2+Constantes!$D$8*J723+Constantes!$D$9)</f>
        <v>19.558995049985214</v>
      </c>
      <c r="L723" s="143">
        <f>(Constantes!$D$12/0.8)*(0.00376*D723^2-0.0516*D723-6.967)</f>
        <v>-4.3793364999999991</v>
      </c>
      <c r="M723" s="12"/>
    </row>
    <row r="724" spans="2:13" ht="18.75" customHeight="1" x14ac:dyDescent="0.3">
      <c r="B724" s="11"/>
      <c r="C724" s="75">
        <v>719</v>
      </c>
      <c r="D724" s="65">
        <f>(Observaciones!D724+Observaciones!E724)/2</f>
        <v>13.8</v>
      </c>
      <c r="E724" s="143">
        <f t="shared" si="55"/>
        <v>1.5787710916071758</v>
      </c>
      <c r="F724" s="143">
        <f t="shared" si="56"/>
        <v>0.10261189172112961</v>
      </c>
      <c r="G724" s="143">
        <f t="shared" si="57"/>
        <v>2.4684181999999999</v>
      </c>
      <c r="H724" s="143">
        <f>0.001013*Constantes!$D$6/(0.622*G724)</f>
        <v>4.5142691913028568E-2</v>
      </c>
      <c r="I724" s="143">
        <f t="shared" si="58"/>
        <v>0.35449371277278185</v>
      </c>
      <c r="J724" s="143">
        <f t="shared" si="59"/>
        <v>-0.40881442880112911</v>
      </c>
      <c r="K724" s="143">
        <f>(Constantes!$D$12/0.8)*(Constantes!$D$7*J724^2+Constantes!$D$8*J724+Constantes!$D$9)</f>
        <v>19.558949526547703</v>
      </c>
      <c r="L724" s="143">
        <f>(Constantes!$D$12/0.8)*(0.00376*D724^2-0.0516*D724-6.967)</f>
        <v>-4.3518910000000002</v>
      </c>
      <c r="M724" s="12"/>
    </row>
    <row r="725" spans="2:13" ht="18.75" customHeight="1" x14ac:dyDescent="0.3">
      <c r="B725" s="11"/>
      <c r="C725" s="75">
        <v>720</v>
      </c>
      <c r="D725" s="65">
        <f>(Observaciones!D725+Observaciones!E725)/2</f>
        <v>13.8</v>
      </c>
      <c r="E725" s="143">
        <f t="shared" si="55"/>
        <v>1.5787710916071758</v>
      </c>
      <c r="F725" s="143">
        <f t="shared" si="56"/>
        <v>0.10261189172112961</v>
      </c>
      <c r="G725" s="143">
        <f t="shared" si="57"/>
        <v>2.4684181999999999</v>
      </c>
      <c r="H725" s="143">
        <f>0.001013*Constantes!$D$6/(0.622*G725)</f>
        <v>4.5142691913028568E-2</v>
      </c>
      <c r="I725" s="143">
        <f t="shared" si="58"/>
        <v>0.35449371277278185</v>
      </c>
      <c r="J725" s="143">
        <f t="shared" si="59"/>
        <v>-0.40896591338978777</v>
      </c>
      <c r="K725" s="143">
        <f>(Constantes!$D$12/0.8)*(Constantes!$D$7*J725^2+Constantes!$D$8*J725+Constantes!$D$9)</f>
        <v>19.558923688999226</v>
      </c>
      <c r="L725" s="143">
        <f>(Constantes!$D$12/0.8)*(0.00376*D725^2-0.0516*D725-6.967)</f>
        <v>-4.3518910000000002</v>
      </c>
      <c r="M725" s="12"/>
    </row>
    <row r="726" spans="2:13" ht="18.75" customHeight="1" x14ac:dyDescent="0.3">
      <c r="B726" s="11"/>
      <c r="C726" s="75">
        <v>721</v>
      </c>
      <c r="D726" s="65">
        <f>(Observaciones!D726+Observaciones!E726)/2</f>
        <v>14</v>
      </c>
      <c r="E726" s="143">
        <f t="shared" si="55"/>
        <v>1.5994149130233961</v>
      </c>
      <c r="F726" s="143">
        <f t="shared" si="56"/>
        <v>0.10378823296050949</v>
      </c>
      <c r="G726" s="143">
        <f t="shared" si="57"/>
        <v>2.467946</v>
      </c>
      <c r="H726" s="143">
        <f>0.001013*Constantes!$D$6/(0.622*G726)</f>
        <v>4.5151329208626335E-2</v>
      </c>
      <c r="I726" s="143">
        <f t="shared" si="58"/>
        <v>0.35577296023920879</v>
      </c>
      <c r="J726" s="143">
        <f t="shared" si="59"/>
        <v>-0.40899621255210172</v>
      </c>
      <c r="K726" s="143">
        <f>(Constantes!$D$12/0.8)*(Constantes!$D$7*J726^2+Constantes!$D$8*J726+Constantes!$D$9)</f>
        <v>19.558918474608006</v>
      </c>
      <c r="L726" s="143">
        <f>(Constantes!$D$12/0.8)*(0.00376*D726^2-0.0516*D726-6.967)</f>
        <v>-4.3452749999999991</v>
      </c>
      <c r="M726" s="12"/>
    </row>
    <row r="727" spans="2:13" ht="18.75" customHeight="1" x14ac:dyDescent="0.3">
      <c r="B727" s="11"/>
      <c r="C727" s="75">
        <v>722</v>
      </c>
      <c r="D727" s="65">
        <f>(Observaciones!D727+Observaciones!E727)/2</f>
        <v>15.5</v>
      </c>
      <c r="E727" s="143">
        <f t="shared" si="55"/>
        <v>1.7619411708442332</v>
      </c>
      <c r="F727" s="143">
        <f t="shared" si="56"/>
        <v>0.11298198966073125</v>
      </c>
      <c r="G727" s="143">
        <f t="shared" si="57"/>
        <v>2.4644045000000001</v>
      </c>
      <c r="H727" s="143">
        <f>0.001013*Constantes!$D$6/(0.622*G727)</f>
        <v>4.5216214430347179E-2</v>
      </c>
      <c r="I727" s="143">
        <f t="shared" si="58"/>
        <v>0.36514572596976891</v>
      </c>
      <c r="J727" s="143">
        <f t="shared" si="59"/>
        <v>-0.40890531730977536</v>
      </c>
      <c r="K727" s="143">
        <f>(Constantes!$D$12/0.8)*(Constantes!$D$7*J727^2+Constantes!$D$8*J727+Constantes!$D$9)</f>
        <v>19.55893407089669</v>
      </c>
      <c r="L727" s="143">
        <f>(Constantes!$D$12/0.8)*(0.00376*D727^2-0.0516*D727-6.967)</f>
        <v>-4.2896625000000004</v>
      </c>
      <c r="M727" s="12"/>
    </row>
    <row r="728" spans="2:13" ht="18.75" customHeight="1" x14ac:dyDescent="0.3">
      <c r="B728" s="11"/>
      <c r="C728" s="75">
        <v>723</v>
      </c>
      <c r="D728" s="65">
        <f>(Observaciones!D728+Observaciones!E728)/2</f>
        <v>13.85</v>
      </c>
      <c r="E728" s="143">
        <f t="shared" si="55"/>
        <v>1.5839100041391287</v>
      </c>
      <c r="F728" s="143">
        <f t="shared" si="56"/>
        <v>0.10290490852509908</v>
      </c>
      <c r="G728" s="143">
        <f t="shared" si="57"/>
        <v>2.4683001499999997</v>
      </c>
      <c r="H728" s="143">
        <f>0.001013*Constantes!$D$6/(0.622*G728)</f>
        <v>4.5144850927109709E-2</v>
      </c>
      <c r="I728" s="143">
        <f t="shared" si="58"/>
        <v>0.35481417383138586</v>
      </c>
      <c r="J728" s="143">
        <f t="shared" si="59"/>
        <v>-0.40869325459703054</v>
      </c>
      <c r="K728" s="143">
        <f>(Constantes!$D$12/0.8)*(Constantes!$D$7*J728^2+Constantes!$D$8*J728+Constantes!$D$9)</f>
        <v>19.558969915366344</v>
      </c>
      <c r="L728" s="143">
        <f>(Constantes!$D$12/0.8)*(0.00376*D728^2-0.0516*D728-6.967)</f>
        <v>-4.3502546249999998</v>
      </c>
      <c r="M728" s="12"/>
    </row>
    <row r="729" spans="2:13" ht="18.75" customHeight="1" x14ac:dyDescent="0.3">
      <c r="B729" s="11"/>
      <c r="C729" s="75">
        <v>724</v>
      </c>
      <c r="D729" s="65">
        <f>(Observaciones!D729+Observaciones!E729)/2</f>
        <v>13.9</v>
      </c>
      <c r="E729" s="143">
        <f t="shared" si="55"/>
        <v>1.589063588132779</v>
      </c>
      <c r="F729" s="143">
        <f t="shared" si="56"/>
        <v>0.10319863673742037</v>
      </c>
      <c r="G729" s="143">
        <f t="shared" si="57"/>
        <v>2.4681820999999999</v>
      </c>
      <c r="H729" s="143">
        <f>0.001013*Constantes!$D$6/(0.622*G729)</f>
        <v>4.5147010147716632E-2</v>
      </c>
      <c r="I729" s="143">
        <f t="shared" si="58"/>
        <v>0.35513420222442993</v>
      </c>
      <c r="J729" s="143">
        <f t="shared" si="59"/>
        <v>-0.40836008725262579</v>
      </c>
      <c r="K729" s="143">
        <f>(Constantes!$D$12/0.8)*(Constantes!$D$7*J729^2+Constantes!$D$8*J729+Constantes!$D$9)</f>
        <v>19.559024696324361</v>
      </c>
      <c r="L729" s="143">
        <f>(Constantes!$D$12/0.8)*(0.00376*D729^2-0.0516*D729-6.967)</f>
        <v>-4.3486064999999998</v>
      </c>
      <c r="M729" s="12"/>
    </row>
    <row r="730" spans="2:13" ht="18.75" customHeight="1" x14ac:dyDescent="0.3">
      <c r="B730" s="11"/>
      <c r="C730" s="75">
        <v>725</v>
      </c>
      <c r="D730" s="65">
        <f>(Observaciones!D730+Observaciones!E730)/2</f>
        <v>13.4</v>
      </c>
      <c r="E730" s="143">
        <f t="shared" si="55"/>
        <v>1.5381837134420713</v>
      </c>
      <c r="F730" s="143">
        <f t="shared" si="56"/>
        <v>0.10029320149589299</v>
      </c>
      <c r="G730" s="143">
        <f t="shared" si="57"/>
        <v>2.4693625999999997</v>
      </c>
      <c r="H730" s="143">
        <f>0.001013*Constantes!$D$6/(0.622*G730)</f>
        <v>4.5125427231753057E-2</v>
      </c>
      <c r="I730" s="143">
        <f t="shared" si="58"/>
        <v>0.35191447341494769</v>
      </c>
      <c r="J730" s="143">
        <f t="shared" si="59"/>
        <v>-0.40790591400123555</v>
      </c>
      <c r="K730" s="143">
        <f>(Constantes!$D$12/0.8)*(Constantes!$D$7*J730^2+Constantes!$D$8*J730+Constantes!$D$9)</f>
        <v>19.559096354815139</v>
      </c>
      <c r="L730" s="143">
        <f>(Constantes!$D$12/0.8)*(0.00376*D730^2-0.0516*D730-6.967)</f>
        <v>-4.3645589999999999</v>
      </c>
      <c r="M730" s="12"/>
    </row>
    <row r="731" spans="2:13" ht="18.75" customHeight="1" x14ac:dyDescent="0.3">
      <c r="B731" s="11"/>
      <c r="C731" s="75">
        <v>726</v>
      </c>
      <c r="D731" s="65">
        <f>(Observaciones!D731+Observaciones!E731)/2</f>
        <v>15</v>
      </c>
      <c r="E731" s="143">
        <f t="shared" si="55"/>
        <v>1.7062271396379793</v>
      </c>
      <c r="F731" s="143">
        <f t="shared" si="56"/>
        <v>0.10984348383671551</v>
      </c>
      <c r="G731" s="143">
        <f t="shared" si="57"/>
        <v>2.4655849999999999</v>
      </c>
      <c r="H731" s="143">
        <f>0.001013*Constantes!$D$6/(0.622*G731)</f>
        <v>4.5194565312131819E-2</v>
      </c>
      <c r="I731" s="143">
        <f t="shared" si="58"/>
        <v>0.36206502083102154</v>
      </c>
      <c r="J731" s="143">
        <f t="shared" si="59"/>
        <v>-0.40733086942419627</v>
      </c>
      <c r="K731" s="143">
        <f>(Constantes!$D$12/0.8)*(Constantes!$D$7*J731^2+Constantes!$D$8*J731+Constantes!$D$9)</f>
        <v>19.559182087651244</v>
      </c>
      <c r="L731" s="143">
        <f>(Constantes!$D$12/0.8)*(0.00376*D731^2-0.0516*D731-6.967)</f>
        <v>-4.3093749999999993</v>
      </c>
      <c r="M731" s="12"/>
    </row>
    <row r="732" spans="2:13" ht="18.75" customHeight="1" x14ac:dyDescent="0.3">
      <c r="B732" s="11"/>
      <c r="C732" s="75">
        <v>727</v>
      </c>
      <c r="D732" s="65">
        <f>(Observaciones!D732+Observaciones!E732)/2</f>
        <v>15.5</v>
      </c>
      <c r="E732" s="143">
        <f t="shared" si="55"/>
        <v>1.7619411708442332</v>
      </c>
      <c r="F732" s="143">
        <f t="shared" si="56"/>
        <v>0.11298198966073125</v>
      </c>
      <c r="G732" s="143">
        <f t="shared" si="57"/>
        <v>2.4644045000000001</v>
      </c>
      <c r="H732" s="143">
        <f>0.001013*Constantes!$D$6/(0.622*G732)</f>
        <v>4.5216214430347179E-2</v>
      </c>
      <c r="I732" s="143">
        <f t="shared" si="58"/>
        <v>0.36514572596976891</v>
      </c>
      <c r="J732" s="143">
        <f t="shared" si="59"/>
        <v>-0.40663512391962625</v>
      </c>
      <c r="K732" s="143">
        <f>(Constantes!$D$12/0.8)*(Constantes!$D$7*J732^2+Constantes!$D$8*J732+Constantes!$D$9)</f>
        <v>19.559278351541224</v>
      </c>
      <c r="L732" s="143">
        <f>(Constantes!$D$12/0.8)*(0.00376*D732^2-0.0516*D732-6.967)</f>
        <v>-4.2896625000000004</v>
      </c>
      <c r="M732" s="12"/>
    </row>
    <row r="733" spans="2:13" ht="18.75" customHeight="1" x14ac:dyDescent="0.3">
      <c r="B733" s="11"/>
      <c r="C733" s="75">
        <v>728</v>
      </c>
      <c r="D733" s="65">
        <f>(Observaciones!D733+Observaciones!E733)/2</f>
        <v>13.45</v>
      </c>
      <c r="E733" s="143">
        <f t="shared" si="55"/>
        <v>1.5432065279848868</v>
      </c>
      <c r="F733" s="143">
        <f t="shared" si="56"/>
        <v>0.1005805769400801</v>
      </c>
      <c r="G733" s="143">
        <f t="shared" si="57"/>
        <v>2.46924455</v>
      </c>
      <c r="H733" s="143">
        <f>0.001013*Constantes!$D$6/(0.622*G733)</f>
        <v>4.5127584594694167E-2</v>
      </c>
      <c r="I733" s="143">
        <f t="shared" si="58"/>
        <v>0.35223838816895903</v>
      </c>
      <c r="J733" s="143">
        <f t="shared" si="59"/>
        <v>-0.40581888365193436</v>
      </c>
      <c r="K733" s="143">
        <f>(Constantes!$D$12/0.8)*(Constantes!$D$7*J733^2+Constantes!$D$8*J733+Constantes!$D$9)</f>
        <v>19.559380868308946</v>
      </c>
      <c r="L733" s="143">
        <f>(Constantes!$D$12/0.8)*(0.00376*D733^2-0.0516*D733-6.967)</f>
        <v>-4.3630166249999993</v>
      </c>
      <c r="M733" s="12"/>
    </row>
    <row r="734" spans="2:13" ht="18.75" customHeight="1" x14ac:dyDescent="0.3">
      <c r="B734" s="11"/>
      <c r="C734" s="75">
        <v>729</v>
      </c>
      <c r="D734" s="65">
        <f>(Observaciones!D734+Observaciones!E734)/2</f>
        <v>13.5</v>
      </c>
      <c r="E734" s="143">
        <f t="shared" si="55"/>
        <v>1.5482437315899678</v>
      </c>
      <c r="F734" s="143">
        <f t="shared" si="56"/>
        <v>0.10086865272047608</v>
      </c>
      <c r="G734" s="143">
        <f t="shared" si="57"/>
        <v>2.4691264999999998</v>
      </c>
      <c r="H734" s="143">
        <f>0.001013*Constantes!$D$6/(0.622*G734)</f>
        <v>4.512974216392418E-2</v>
      </c>
      <c r="I734" s="143">
        <f t="shared" si="58"/>
        <v>0.35256187200074002</v>
      </c>
      <c r="J734" s="143">
        <f t="shared" si="59"/>
        <v>-0.40488239049072744</v>
      </c>
      <c r="K734" s="143">
        <f>(Constantes!$D$12/0.8)*(Constantes!$D$7*J734^2+Constantes!$D$8*J734+Constantes!$D$9)</f>
        <v>19.559484631198</v>
      </c>
      <c r="L734" s="143">
        <f>(Constantes!$D$12/0.8)*(0.00376*D734^2-0.0516*D734-6.967)</f>
        <v>-4.3614625</v>
      </c>
      <c r="M734" s="12"/>
    </row>
    <row r="735" spans="2:13" ht="18.75" customHeight="1" x14ac:dyDescent="0.3">
      <c r="B735" s="11"/>
      <c r="C735" s="75">
        <v>730</v>
      </c>
      <c r="D735" s="65">
        <f>(Observaciones!D735+Observaciones!E735)/2</f>
        <v>11.55</v>
      </c>
      <c r="E735" s="143">
        <f t="shared" si="55"/>
        <v>1.3621409164490859</v>
      </c>
      <c r="F735" s="143">
        <f t="shared" si="56"/>
        <v>9.0140238435898606E-2</v>
      </c>
      <c r="G735" s="143">
        <f t="shared" si="57"/>
        <v>2.4737304499999997</v>
      </c>
      <c r="H735" s="143">
        <f>0.001013*Constantes!$D$6/(0.622*G735)</f>
        <v>4.5045749554124839E-2</v>
      </c>
      <c r="I735" s="143">
        <f t="shared" si="58"/>
        <v>0.33962933384576244</v>
      </c>
      <c r="J735" s="143">
        <f t="shared" si="59"/>
        <v>-0.40382592193914046</v>
      </c>
      <c r="K735" s="143">
        <f>(Constantes!$D$12/0.8)*(Constantes!$D$7*J735^2+Constantes!$D$8*J735+Constantes!$D$9)</f>
        <v>19.559583912253299</v>
      </c>
      <c r="L735" s="143">
        <f>(Constantes!$D$12/0.8)*(0.00376*D735^2-0.0516*D735-6.967)</f>
        <v>-4.4133666250000001</v>
      </c>
      <c r="M735" s="12"/>
    </row>
    <row r="736" spans="2:13" s="2" customFormat="1" ht="14.5" thickBot="1" x14ac:dyDescent="0.35">
      <c r="B736" s="33"/>
      <c r="C736" s="34"/>
      <c r="D736" s="34"/>
      <c r="E736" s="144"/>
      <c r="F736" s="144"/>
      <c r="G736" s="144"/>
      <c r="H736" s="144"/>
      <c r="I736" s="144"/>
      <c r="J736" s="144"/>
      <c r="K736" s="144"/>
      <c r="L736" s="144"/>
      <c r="M736" s="35"/>
    </row>
    <row r="737" spans="5:12" s="2" customFormat="1" x14ac:dyDescent="0.3">
      <c r="E737" s="108"/>
      <c r="F737" s="108"/>
      <c r="G737" s="108"/>
      <c r="H737" s="108"/>
      <c r="I737" s="108"/>
      <c r="J737" s="108"/>
      <c r="K737" s="108"/>
      <c r="L737" s="108"/>
    </row>
    <row r="738" spans="5:12" s="2" customFormat="1" x14ac:dyDescent="0.3">
      <c r="E738" s="108"/>
      <c r="F738" s="108"/>
      <c r="G738" s="108"/>
      <c r="H738" s="108"/>
      <c r="I738" s="108"/>
      <c r="J738" s="108"/>
      <c r="K738" s="108"/>
      <c r="L738" s="108"/>
    </row>
    <row r="739" spans="5:12" s="2" customFormat="1" x14ac:dyDescent="0.3">
      <c r="E739" s="108"/>
      <c r="F739" s="108"/>
      <c r="G739" s="108"/>
      <c r="H739" s="108"/>
      <c r="I739" s="108"/>
      <c r="J739" s="108"/>
      <c r="K739" s="108"/>
      <c r="L739" s="108"/>
    </row>
    <row r="740" spans="5:12" s="2" customFormat="1" x14ac:dyDescent="0.3">
      <c r="E740" s="108"/>
      <c r="F740" s="108"/>
      <c r="G740" s="108"/>
      <c r="H740" s="108"/>
      <c r="I740" s="108"/>
      <c r="J740" s="108"/>
      <c r="K740" s="108"/>
      <c r="L740" s="108"/>
    </row>
    <row r="741" spans="5:12" s="2" customFormat="1" x14ac:dyDescent="0.3">
      <c r="E741" s="108"/>
      <c r="F741" s="108"/>
      <c r="G741" s="108"/>
      <c r="H741" s="108"/>
      <c r="I741" s="108"/>
      <c r="J741" s="108"/>
      <c r="K741" s="108"/>
      <c r="L741" s="108"/>
    </row>
    <row r="742" spans="5:12" s="2" customFormat="1" x14ac:dyDescent="0.3">
      <c r="E742" s="108"/>
      <c r="F742" s="108"/>
      <c r="G742" s="108"/>
      <c r="H742" s="108"/>
      <c r="I742" s="108"/>
      <c r="J742" s="108"/>
      <c r="K742" s="108"/>
      <c r="L742" s="108"/>
    </row>
    <row r="743" spans="5:12" s="2" customFormat="1" x14ac:dyDescent="0.3">
      <c r="E743" s="108"/>
      <c r="F743" s="108"/>
      <c r="G743" s="108"/>
      <c r="H743" s="108"/>
      <c r="I743" s="108"/>
      <c r="J743" s="108"/>
      <c r="K743" s="108"/>
      <c r="L743" s="108"/>
    </row>
    <row r="744" spans="5:12" s="2" customFormat="1" x14ac:dyDescent="0.3">
      <c r="E744" s="108"/>
      <c r="F744" s="108"/>
      <c r="G744" s="108"/>
      <c r="H744" s="108"/>
      <c r="I744" s="108"/>
      <c r="J744" s="108"/>
      <c r="K744" s="108"/>
      <c r="L744" s="108"/>
    </row>
    <row r="745" spans="5:12" s="2" customFormat="1" x14ac:dyDescent="0.3">
      <c r="E745" s="108"/>
      <c r="F745" s="108"/>
      <c r="G745" s="108"/>
      <c r="H745" s="108"/>
      <c r="I745" s="108"/>
      <c r="J745" s="108"/>
      <c r="K745" s="108"/>
      <c r="L745" s="108"/>
    </row>
    <row r="746" spans="5:12" s="2" customFormat="1" x14ac:dyDescent="0.3">
      <c r="E746" s="108"/>
      <c r="F746" s="108"/>
      <c r="G746" s="108"/>
      <c r="H746" s="108"/>
      <c r="I746" s="108"/>
      <c r="J746" s="108"/>
      <c r="K746" s="108"/>
      <c r="L746" s="108"/>
    </row>
    <row r="747" spans="5:12" s="2" customFormat="1" x14ac:dyDescent="0.3">
      <c r="E747" s="108"/>
      <c r="F747" s="108"/>
      <c r="G747" s="108"/>
      <c r="H747" s="108"/>
      <c r="I747" s="108"/>
      <c r="J747" s="108"/>
      <c r="K747" s="108"/>
      <c r="L747" s="108"/>
    </row>
    <row r="748" spans="5:12" s="2" customFormat="1" x14ac:dyDescent="0.3">
      <c r="E748" s="108"/>
      <c r="F748" s="108"/>
      <c r="G748" s="108"/>
      <c r="H748" s="108"/>
      <c r="I748" s="108"/>
      <c r="J748" s="108"/>
      <c r="K748" s="108"/>
      <c r="L748" s="108"/>
    </row>
    <row r="749" spans="5:12" s="2" customFormat="1" x14ac:dyDescent="0.3">
      <c r="E749" s="108"/>
      <c r="F749" s="108"/>
      <c r="G749" s="108"/>
      <c r="H749" s="108"/>
      <c r="I749" s="108"/>
      <c r="J749" s="108"/>
      <c r="K749" s="108"/>
      <c r="L749" s="108"/>
    </row>
    <row r="750" spans="5:12" s="2" customFormat="1" x14ac:dyDescent="0.3">
      <c r="E750" s="108"/>
      <c r="F750" s="108"/>
      <c r="G750" s="108"/>
      <c r="H750" s="108"/>
      <c r="I750" s="108"/>
      <c r="J750" s="108"/>
      <c r="K750" s="108"/>
      <c r="L750" s="108"/>
    </row>
    <row r="751" spans="5:12" s="2" customFormat="1" x14ac:dyDescent="0.3">
      <c r="E751" s="108"/>
      <c r="F751" s="108"/>
      <c r="G751" s="108"/>
      <c r="H751" s="108"/>
      <c r="I751" s="108"/>
      <c r="J751" s="108"/>
      <c r="K751" s="108"/>
      <c r="L751" s="108"/>
    </row>
    <row r="752" spans="5:12" s="2" customFormat="1" x14ac:dyDescent="0.3">
      <c r="E752" s="108"/>
      <c r="F752" s="108"/>
      <c r="G752" s="108"/>
      <c r="H752" s="108"/>
      <c r="I752" s="108"/>
      <c r="J752" s="108"/>
      <c r="K752" s="108"/>
      <c r="L752" s="108"/>
    </row>
    <row r="753" spans="5:12" s="2" customFormat="1" x14ac:dyDescent="0.3">
      <c r="E753" s="108"/>
      <c r="F753" s="108"/>
      <c r="G753" s="108"/>
      <c r="H753" s="108"/>
      <c r="I753" s="108"/>
      <c r="J753" s="108"/>
      <c r="K753" s="108"/>
      <c r="L753" s="108"/>
    </row>
    <row r="754" spans="5:12" s="2" customFormat="1" x14ac:dyDescent="0.3">
      <c r="E754" s="108"/>
      <c r="F754" s="108"/>
      <c r="G754" s="108"/>
      <c r="H754" s="108"/>
      <c r="I754" s="108"/>
      <c r="J754" s="108"/>
      <c r="K754" s="108"/>
      <c r="L754" s="108"/>
    </row>
    <row r="755" spans="5:12" s="2" customFormat="1" x14ac:dyDescent="0.3">
      <c r="E755" s="108"/>
      <c r="F755" s="108"/>
      <c r="G755" s="108"/>
      <c r="H755" s="108"/>
      <c r="I755" s="108"/>
      <c r="J755" s="108"/>
      <c r="K755" s="108"/>
      <c r="L755" s="108"/>
    </row>
    <row r="756" spans="5:12" s="2" customFormat="1" x14ac:dyDescent="0.3">
      <c r="E756" s="108"/>
      <c r="F756" s="108"/>
      <c r="G756" s="108"/>
      <c r="H756" s="108"/>
      <c r="I756" s="108"/>
      <c r="J756" s="108"/>
      <c r="K756" s="108"/>
      <c r="L756" s="108"/>
    </row>
    <row r="757" spans="5:12" s="2" customFormat="1" x14ac:dyDescent="0.3">
      <c r="E757" s="108"/>
      <c r="F757" s="108"/>
      <c r="G757" s="108"/>
      <c r="H757" s="108"/>
      <c r="I757" s="108"/>
      <c r="J757" s="108"/>
      <c r="K757" s="108"/>
      <c r="L757" s="108"/>
    </row>
    <row r="758" spans="5:12" s="2" customFormat="1" x14ac:dyDescent="0.3">
      <c r="E758" s="108"/>
      <c r="F758" s="108"/>
      <c r="G758" s="108"/>
      <c r="H758" s="108"/>
      <c r="I758" s="108"/>
      <c r="J758" s="108"/>
      <c r="K758" s="108"/>
      <c r="L758" s="108"/>
    </row>
    <row r="759" spans="5:12" s="2" customFormat="1" x14ac:dyDescent="0.3">
      <c r="E759" s="108"/>
      <c r="F759" s="108"/>
      <c r="G759" s="108"/>
      <c r="H759" s="108"/>
      <c r="I759" s="108"/>
      <c r="J759" s="108"/>
      <c r="K759" s="108"/>
      <c r="L759" s="108"/>
    </row>
    <row r="760" spans="5:12" s="2" customFormat="1" x14ac:dyDescent="0.3">
      <c r="E760" s="108"/>
      <c r="F760" s="108"/>
      <c r="G760" s="108"/>
      <c r="H760" s="108"/>
      <c r="I760" s="108"/>
      <c r="J760" s="108"/>
      <c r="K760" s="108"/>
      <c r="L760" s="108"/>
    </row>
    <row r="761" spans="5:12" s="2" customFormat="1" x14ac:dyDescent="0.3">
      <c r="E761" s="108"/>
      <c r="F761" s="108"/>
      <c r="G761" s="108"/>
      <c r="H761" s="108"/>
      <c r="I761" s="108"/>
      <c r="J761" s="108"/>
      <c r="K761" s="108"/>
      <c r="L761" s="108"/>
    </row>
    <row r="762" spans="5:12" s="2" customFormat="1" x14ac:dyDescent="0.3">
      <c r="E762" s="108"/>
      <c r="F762" s="108"/>
      <c r="G762" s="108"/>
      <c r="H762" s="108"/>
      <c r="I762" s="108"/>
      <c r="J762" s="108"/>
      <c r="K762" s="108"/>
      <c r="L762" s="108"/>
    </row>
    <row r="763" spans="5:12" s="2" customFormat="1" x14ac:dyDescent="0.3">
      <c r="E763" s="108"/>
      <c r="F763" s="108"/>
      <c r="G763" s="108"/>
      <c r="H763" s="108"/>
      <c r="I763" s="108"/>
      <c r="J763" s="108"/>
      <c r="K763" s="108"/>
      <c r="L763" s="108"/>
    </row>
    <row r="764" spans="5:12" s="2" customFormat="1" x14ac:dyDescent="0.3">
      <c r="E764" s="108"/>
      <c r="F764" s="108"/>
      <c r="G764" s="108"/>
      <c r="H764" s="108"/>
      <c r="I764" s="108"/>
      <c r="J764" s="108"/>
      <c r="K764" s="108"/>
      <c r="L764" s="108"/>
    </row>
    <row r="765" spans="5:12" s="2" customFormat="1" x14ac:dyDescent="0.3">
      <c r="E765" s="108"/>
      <c r="F765" s="108"/>
      <c r="G765" s="108"/>
      <c r="H765" s="108"/>
      <c r="I765" s="108"/>
      <c r="J765" s="108"/>
      <c r="K765" s="108"/>
      <c r="L765" s="108"/>
    </row>
    <row r="766" spans="5:12" s="2" customFormat="1" x14ac:dyDescent="0.3">
      <c r="E766" s="108"/>
      <c r="F766" s="108"/>
      <c r="G766" s="108"/>
      <c r="H766" s="108"/>
      <c r="I766" s="108"/>
      <c r="J766" s="108"/>
      <c r="K766" s="108"/>
      <c r="L766" s="108"/>
    </row>
    <row r="767" spans="5:12" s="2" customFormat="1" x14ac:dyDescent="0.3">
      <c r="E767" s="108"/>
      <c r="F767" s="108"/>
      <c r="G767" s="108"/>
      <c r="H767" s="108"/>
      <c r="I767" s="108"/>
      <c r="J767" s="108"/>
      <c r="K767" s="108"/>
      <c r="L767" s="108"/>
    </row>
    <row r="768" spans="5:12" s="2" customFormat="1" x14ac:dyDescent="0.3">
      <c r="E768" s="108"/>
      <c r="F768" s="108"/>
      <c r="G768" s="108"/>
      <c r="H768" s="108"/>
      <c r="I768" s="108"/>
      <c r="J768" s="108"/>
      <c r="K768" s="108"/>
      <c r="L768" s="108"/>
    </row>
    <row r="769" spans="5:12" s="2" customFormat="1" x14ac:dyDescent="0.3">
      <c r="E769" s="108"/>
      <c r="F769" s="108"/>
      <c r="G769" s="108"/>
      <c r="H769" s="108"/>
      <c r="I769" s="108"/>
      <c r="J769" s="108"/>
      <c r="K769" s="108"/>
      <c r="L769" s="108"/>
    </row>
    <row r="770" spans="5:12" s="2" customFormat="1" x14ac:dyDescent="0.3">
      <c r="E770" s="108"/>
      <c r="F770" s="108"/>
      <c r="G770" s="108"/>
      <c r="H770" s="108"/>
      <c r="I770" s="108"/>
      <c r="J770" s="108"/>
      <c r="K770" s="108"/>
      <c r="L770" s="108"/>
    </row>
    <row r="771" spans="5:12" s="2" customFormat="1" x14ac:dyDescent="0.3">
      <c r="E771" s="108"/>
      <c r="F771" s="108"/>
      <c r="G771" s="108"/>
      <c r="H771" s="108"/>
      <c r="I771" s="108"/>
      <c r="J771" s="108"/>
      <c r="K771" s="108"/>
      <c r="L771" s="108"/>
    </row>
    <row r="772" spans="5:12" s="2" customFormat="1" x14ac:dyDescent="0.3">
      <c r="E772" s="108"/>
      <c r="F772" s="108"/>
      <c r="G772" s="108"/>
      <c r="H772" s="108"/>
      <c r="I772" s="108"/>
      <c r="J772" s="108"/>
      <c r="K772" s="108"/>
      <c r="L772" s="108"/>
    </row>
    <row r="773" spans="5:12" s="2" customFormat="1" x14ac:dyDescent="0.3">
      <c r="E773" s="108"/>
      <c r="F773" s="108"/>
      <c r="G773" s="108"/>
      <c r="H773" s="108"/>
      <c r="I773" s="108"/>
      <c r="J773" s="108"/>
      <c r="K773" s="108"/>
      <c r="L773" s="108"/>
    </row>
    <row r="774" spans="5:12" s="2" customFormat="1" x14ac:dyDescent="0.3">
      <c r="E774" s="108"/>
      <c r="F774" s="108"/>
      <c r="G774" s="108"/>
      <c r="H774" s="108"/>
      <c r="I774" s="108"/>
      <c r="J774" s="108"/>
      <c r="K774" s="108"/>
      <c r="L774" s="108"/>
    </row>
    <row r="775" spans="5:12" s="2" customFormat="1" x14ac:dyDescent="0.3">
      <c r="E775" s="108"/>
      <c r="F775" s="108"/>
      <c r="G775" s="108"/>
      <c r="H775" s="108"/>
      <c r="I775" s="108"/>
      <c r="J775" s="108"/>
      <c r="K775" s="108"/>
      <c r="L775" s="108"/>
    </row>
    <row r="776" spans="5:12" s="2" customFormat="1" x14ac:dyDescent="0.3">
      <c r="E776" s="108"/>
      <c r="F776" s="108"/>
      <c r="G776" s="108"/>
      <c r="H776" s="108"/>
      <c r="I776" s="108"/>
      <c r="J776" s="108"/>
      <c r="K776" s="108"/>
      <c r="L776" s="108"/>
    </row>
    <row r="777" spans="5:12" s="2" customFormat="1" x14ac:dyDescent="0.3">
      <c r="E777" s="108"/>
      <c r="F777" s="108"/>
      <c r="G777" s="108"/>
      <c r="H777" s="108"/>
      <c r="I777" s="108"/>
      <c r="J777" s="108"/>
      <c r="K777" s="108"/>
      <c r="L777" s="108"/>
    </row>
    <row r="778" spans="5:12" s="2" customFormat="1" x14ac:dyDescent="0.3">
      <c r="E778" s="108"/>
      <c r="F778" s="108"/>
      <c r="G778" s="108"/>
      <c r="H778" s="108"/>
      <c r="I778" s="108"/>
      <c r="J778" s="108"/>
      <c r="K778" s="108"/>
      <c r="L778" s="108"/>
    </row>
    <row r="779" spans="5:12" s="2" customFormat="1" x14ac:dyDescent="0.3">
      <c r="E779" s="108"/>
      <c r="F779" s="108"/>
      <c r="G779" s="108"/>
      <c r="H779" s="108"/>
      <c r="I779" s="108"/>
      <c r="J779" s="108"/>
      <c r="K779" s="108"/>
      <c r="L779" s="108"/>
    </row>
    <row r="780" spans="5:12" s="2" customFormat="1" x14ac:dyDescent="0.3">
      <c r="E780" s="108"/>
      <c r="F780" s="108"/>
      <c r="G780" s="108"/>
      <c r="H780" s="108"/>
      <c r="I780" s="108"/>
      <c r="J780" s="108"/>
      <c r="K780" s="108"/>
      <c r="L780" s="108"/>
    </row>
    <row r="781" spans="5:12" s="2" customFormat="1" x14ac:dyDescent="0.3">
      <c r="E781" s="108"/>
      <c r="F781" s="108"/>
      <c r="G781" s="108"/>
      <c r="H781" s="108"/>
      <c r="I781" s="108"/>
      <c r="J781" s="108"/>
      <c r="K781" s="108"/>
      <c r="L781" s="108"/>
    </row>
    <row r="782" spans="5:12" s="2" customFormat="1" x14ac:dyDescent="0.3">
      <c r="E782" s="108"/>
      <c r="F782" s="108"/>
      <c r="G782" s="108"/>
      <c r="H782" s="108"/>
      <c r="I782" s="108"/>
      <c r="J782" s="108"/>
      <c r="K782" s="108"/>
      <c r="L782" s="108"/>
    </row>
    <row r="783" spans="5:12" s="2" customFormat="1" x14ac:dyDescent="0.3">
      <c r="E783" s="108"/>
      <c r="F783" s="108"/>
      <c r="G783" s="108"/>
      <c r="H783" s="108"/>
      <c r="I783" s="108"/>
      <c r="J783" s="108"/>
      <c r="K783" s="108"/>
      <c r="L783" s="108"/>
    </row>
    <row r="784" spans="5:12" s="2" customFormat="1" x14ac:dyDescent="0.3">
      <c r="E784" s="108"/>
      <c r="F784" s="108"/>
      <c r="G784" s="108"/>
      <c r="H784" s="108"/>
      <c r="I784" s="108"/>
      <c r="J784" s="108"/>
      <c r="K784" s="108"/>
      <c r="L784" s="108"/>
    </row>
    <row r="785" spans="5:12" s="2" customFormat="1" x14ac:dyDescent="0.3">
      <c r="E785" s="108"/>
      <c r="F785" s="108"/>
      <c r="G785" s="108"/>
      <c r="H785" s="108"/>
      <c r="I785" s="108"/>
      <c r="J785" s="108"/>
      <c r="K785" s="108"/>
      <c r="L785" s="108"/>
    </row>
    <row r="786" spans="5:12" s="2" customFormat="1" x14ac:dyDescent="0.3">
      <c r="E786" s="108"/>
      <c r="F786" s="108"/>
      <c r="G786" s="108"/>
      <c r="H786" s="108"/>
      <c r="I786" s="108"/>
      <c r="J786" s="108"/>
      <c r="K786" s="108"/>
      <c r="L786" s="108"/>
    </row>
    <row r="787" spans="5:12" s="2" customFormat="1" x14ac:dyDescent="0.3">
      <c r="E787" s="108"/>
      <c r="F787" s="108"/>
      <c r="G787" s="108"/>
      <c r="H787" s="108"/>
      <c r="I787" s="108"/>
      <c r="J787" s="108"/>
      <c r="K787" s="108"/>
      <c r="L787" s="108"/>
    </row>
    <row r="788" spans="5:12" s="2" customFormat="1" x14ac:dyDescent="0.3">
      <c r="E788" s="108"/>
      <c r="F788" s="108"/>
      <c r="G788" s="108"/>
      <c r="H788" s="108"/>
      <c r="I788" s="108"/>
      <c r="J788" s="108"/>
      <c r="K788" s="108"/>
      <c r="L788" s="108"/>
    </row>
    <row r="789" spans="5:12" s="2" customFormat="1" x14ac:dyDescent="0.3">
      <c r="E789" s="108"/>
      <c r="F789" s="108"/>
      <c r="G789" s="108"/>
      <c r="H789" s="108"/>
      <c r="I789" s="108"/>
      <c r="J789" s="108"/>
      <c r="K789" s="108"/>
      <c r="L789" s="108"/>
    </row>
    <row r="790" spans="5:12" s="2" customFormat="1" x14ac:dyDescent="0.3">
      <c r="E790" s="108"/>
      <c r="F790" s="108"/>
      <c r="G790" s="108"/>
      <c r="H790" s="108"/>
      <c r="I790" s="108"/>
      <c r="J790" s="108"/>
      <c r="K790" s="108"/>
      <c r="L790" s="108"/>
    </row>
    <row r="791" spans="5:12" s="2" customFormat="1" x14ac:dyDescent="0.3">
      <c r="E791" s="108"/>
      <c r="F791" s="108"/>
      <c r="G791" s="108"/>
      <c r="H791" s="108"/>
      <c r="I791" s="108"/>
      <c r="J791" s="108"/>
      <c r="K791" s="108"/>
      <c r="L791" s="108"/>
    </row>
    <row r="792" spans="5:12" s="2" customFormat="1" x14ac:dyDescent="0.3">
      <c r="E792" s="108"/>
      <c r="F792" s="108"/>
      <c r="G792" s="108"/>
      <c r="H792" s="108"/>
      <c r="I792" s="108"/>
      <c r="J792" s="108"/>
      <c r="K792" s="108"/>
      <c r="L792" s="108"/>
    </row>
    <row r="793" spans="5:12" s="2" customFormat="1" x14ac:dyDescent="0.3">
      <c r="E793" s="108"/>
      <c r="F793" s="108"/>
      <c r="G793" s="108"/>
      <c r="H793" s="108"/>
      <c r="I793" s="108"/>
      <c r="J793" s="108"/>
      <c r="K793" s="108"/>
      <c r="L793" s="108"/>
    </row>
    <row r="794" spans="5:12" s="2" customFormat="1" x14ac:dyDescent="0.3">
      <c r="E794" s="108"/>
      <c r="F794" s="108"/>
      <c r="G794" s="108"/>
      <c r="H794" s="108"/>
      <c r="I794" s="108"/>
      <c r="J794" s="108"/>
      <c r="K794" s="108"/>
      <c r="L794" s="108"/>
    </row>
    <row r="795" spans="5:12" s="2" customFormat="1" x14ac:dyDescent="0.3">
      <c r="E795" s="108"/>
      <c r="F795" s="108"/>
      <c r="G795" s="108"/>
      <c r="H795" s="108"/>
      <c r="I795" s="108"/>
      <c r="J795" s="108"/>
      <c r="K795" s="108"/>
      <c r="L795" s="108"/>
    </row>
    <row r="796" spans="5:12" s="2" customFormat="1" x14ac:dyDescent="0.3">
      <c r="E796" s="108"/>
      <c r="F796" s="108"/>
      <c r="G796" s="108"/>
      <c r="H796" s="108"/>
      <c r="I796" s="108"/>
      <c r="J796" s="108"/>
      <c r="K796" s="108"/>
      <c r="L796" s="108"/>
    </row>
    <row r="797" spans="5:12" s="2" customFormat="1" x14ac:dyDescent="0.3">
      <c r="E797" s="108"/>
      <c r="F797" s="108"/>
      <c r="G797" s="108"/>
      <c r="H797" s="108"/>
      <c r="I797" s="108"/>
      <c r="J797" s="108"/>
      <c r="K797" s="108"/>
      <c r="L797" s="108"/>
    </row>
    <row r="798" spans="5:12" s="2" customFormat="1" x14ac:dyDescent="0.3">
      <c r="E798" s="108"/>
      <c r="F798" s="108"/>
      <c r="G798" s="108"/>
      <c r="H798" s="108"/>
      <c r="I798" s="108"/>
      <c r="J798" s="108"/>
      <c r="K798" s="108"/>
      <c r="L798" s="108"/>
    </row>
    <row r="799" spans="5:12" s="2" customFormat="1" x14ac:dyDescent="0.3">
      <c r="E799" s="108"/>
      <c r="F799" s="108"/>
      <c r="G799" s="108"/>
      <c r="H799" s="108"/>
      <c r="I799" s="108"/>
      <c r="J799" s="108"/>
      <c r="K799" s="108"/>
      <c r="L799" s="108"/>
    </row>
    <row r="800" spans="5:12" s="2" customFormat="1" x14ac:dyDescent="0.3">
      <c r="E800" s="108"/>
      <c r="F800" s="108"/>
      <c r="G800" s="108"/>
      <c r="H800" s="108"/>
      <c r="I800" s="108"/>
      <c r="J800" s="108"/>
      <c r="K800" s="108"/>
      <c r="L800" s="108"/>
    </row>
    <row r="801" spans="5:12" s="2" customFormat="1" x14ac:dyDescent="0.3">
      <c r="E801" s="108"/>
      <c r="F801" s="108"/>
      <c r="G801" s="108"/>
      <c r="H801" s="108"/>
      <c r="I801" s="108"/>
      <c r="J801" s="108"/>
      <c r="K801" s="108"/>
      <c r="L801" s="108"/>
    </row>
    <row r="802" spans="5:12" s="2" customFormat="1" x14ac:dyDescent="0.3">
      <c r="E802" s="108"/>
      <c r="F802" s="108"/>
      <c r="G802" s="108"/>
      <c r="H802" s="108"/>
      <c r="I802" s="108"/>
      <c r="J802" s="108"/>
      <c r="K802" s="108"/>
      <c r="L802" s="108"/>
    </row>
    <row r="803" spans="5:12" s="2" customFormat="1" x14ac:dyDescent="0.3">
      <c r="E803" s="108"/>
      <c r="F803" s="108"/>
      <c r="G803" s="108"/>
      <c r="H803" s="108"/>
      <c r="I803" s="108"/>
      <c r="J803" s="108"/>
      <c r="K803" s="108"/>
      <c r="L803" s="108"/>
    </row>
    <row r="804" spans="5:12" s="2" customFormat="1" x14ac:dyDescent="0.3">
      <c r="E804" s="108"/>
      <c r="F804" s="108"/>
      <c r="G804" s="108"/>
      <c r="H804" s="108"/>
      <c r="I804" s="108"/>
      <c r="J804" s="108"/>
      <c r="K804" s="108"/>
      <c r="L804" s="108"/>
    </row>
    <row r="805" spans="5:12" s="2" customFormat="1" x14ac:dyDescent="0.3">
      <c r="E805" s="108"/>
      <c r="F805" s="108"/>
      <c r="G805" s="108"/>
      <c r="H805" s="108"/>
      <c r="I805" s="108"/>
      <c r="J805" s="108"/>
      <c r="K805" s="108"/>
      <c r="L805" s="108"/>
    </row>
    <row r="806" spans="5:12" s="2" customFormat="1" x14ac:dyDescent="0.3">
      <c r="E806" s="108"/>
      <c r="F806" s="108"/>
      <c r="G806" s="108"/>
      <c r="H806" s="108"/>
      <c r="I806" s="108"/>
      <c r="J806" s="108"/>
      <c r="K806" s="108"/>
      <c r="L806" s="108"/>
    </row>
    <row r="807" spans="5:12" s="2" customFormat="1" x14ac:dyDescent="0.3">
      <c r="E807" s="108"/>
      <c r="F807" s="108"/>
      <c r="G807" s="108"/>
      <c r="H807" s="108"/>
      <c r="I807" s="108"/>
      <c r="J807" s="108"/>
      <c r="K807" s="108"/>
      <c r="L807" s="108"/>
    </row>
    <row r="808" spans="5:12" s="2" customFormat="1" x14ac:dyDescent="0.3">
      <c r="E808" s="108"/>
      <c r="F808" s="108"/>
      <c r="G808" s="108"/>
      <c r="H808" s="108"/>
      <c r="I808" s="108"/>
      <c r="J808" s="108"/>
      <c r="K808" s="108"/>
      <c r="L808" s="108"/>
    </row>
    <row r="809" spans="5:12" s="2" customFormat="1" x14ac:dyDescent="0.3">
      <c r="E809" s="108"/>
      <c r="F809" s="108"/>
      <c r="G809" s="108"/>
      <c r="H809" s="108"/>
      <c r="I809" s="108"/>
      <c r="J809" s="108"/>
      <c r="K809" s="108"/>
      <c r="L809" s="108"/>
    </row>
    <row r="810" spans="5:12" s="2" customFormat="1" x14ac:dyDescent="0.3">
      <c r="E810" s="108"/>
      <c r="F810" s="108"/>
      <c r="G810" s="108"/>
      <c r="H810" s="108"/>
      <c r="I810" s="108"/>
      <c r="J810" s="108"/>
      <c r="K810" s="108"/>
      <c r="L810" s="108"/>
    </row>
    <row r="811" spans="5:12" s="2" customFormat="1" x14ac:dyDescent="0.3">
      <c r="E811" s="108"/>
      <c r="F811" s="108"/>
      <c r="G811" s="108"/>
      <c r="H811" s="108"/>
      <c r="I811" s="108"/>
      <c r="J811" s="108"/>
      <c r="K811" s="108"/>
      <c r="L811" s="108"/>
    </row>
    <row r="812" spans="5:12" s="2" customFormat="1" x14ac:dyDescent="0.3">
      <c r="E812" s="108"/>
      <c r="F812" s="108"/>
      <c r="G812" s="108"/>
      <c r="H812" s="108"/>
      <c r="I812" s="108"/>
      <c r="J812" s="108"/>
      <c r="K812" s="108"/>
      <c r="L812" s="108"/>
    </row>
    <row r="813" spans="5:12" s="2" customFormat="1" x14ac:dyDescent="0.3">
      <c r="E813" s="108"/>
      <c r="F813" s="108"/>
      <c r="G813" s="108"/>
      <c r="H813" s="108"/>
      <c r="I813" s="108"/>
      <c r="J813" s="108"/>
      <c r="K813" s="108"/>
      <c r="L813" s="108"/>
    </row>
    <row r="814" spans="5:12" s="2" customFormat="1" x14ac:dyDescent="0.3">
      <c r="E814" s="108"/>
      <c r="F814" s="108"/>
      <c r="G814" s="108"/>
      <c r="H814" s="108"/>
      <c r="I814" s="108"/>
      <c r="J814" s="108"/>
      <c r="K814" s="108"/>
      <c r="L814" s="108"/>
    </row>
    <row r="815" spans="5:12" s="2" customFormat="1" x14ac:dyDescent="0.3">
      <c r="E815" s="108"/>
      <c r="F815" s="108"/>
      <c r="G815" s="108"/>
      <c r="H815" s="108"/>
      <c r="I815" s="108"/>
      <c r="J815" s="108"/>
      <c r="K815" s="108"/>
      <c r="L815" s="108"/>
    </row>
    <row r="816" spans="5:12" s="2" customFormat="1" x14ac:dyDescent="0.3">
      <c r="E816" s="108"/>
      <c r="F816" s="108"/>
      <c r="G816" s="108"/>
      <c r="H816" s="108"/>
      <c r="I816" s="108"/>
      <c r="J816" s="108"/>
      <c r="K816" s="108"/>
      <c r="L816" s="108"/>
    </row>
    <row r="817" spans="5:12" s="2" customFormat="1" x14ac:dyDescent="0.3">
      <c r="E817" s="108"/>
      <c r="F817" s="108"/>
      <c r="G817" s="108"/>
      <c r="H817" s="108"/>
      <c r="I817" s="108"/>
      <c r="J817" s="108"/>
      <c r="K817" s="108"/>
      <c r="L817" s="108"/>
    </row>
    <row r="818" spans="5:12" s="2" customFormat="1" x14ac:dyDescent="0.3">
      <c r="E818" s="108"/>
      <c r="F818" s="108"/>
      <c r="G818" s="108"/>
      <c r="H818" s="108"/>
      <c r="I818" s="108"/>
      <c r="J818" s="108"/>
      <c r="K818" s="108"/>
      <c r="L818" s="108"/>
    </row>
    <row r="819" spans="5:12" s="2" customFormat="1" x14ac:dyDescent="0.3">
      <c r="E819" s="108"/>
      <c r="F819" s="108"/>
      <c r="G819" s="108"/>
      <c r="H819" s="108"/>
      <c r="I819" s="108"/>
      <c r="J819" s="108"/>
      <c r="K819" s="108"/>
      <c r="L819" s="108"/>
    </row>
    <row r="820" spans="5:12" s="2" customFormat="1" x14ac:dyDescent="0.3">
      <c r="E820" s="108"/>
      <c r="F820" s="108"/>
      <c r="G820" s="108"/>
      <c r="H820" s="108"/>
      <c r="I820" s="108"/>
      <c r="J820" s="108"/>
      <c r="K820" s="108"/>
      <c r="L820" s="108"/>
    </row>
    <row r="821" spans="5:12" s="2" customFormat="1" x14ac:dyDescent="0.3">
      <c r="E821" s="108"/>
      <c r="F821" s="108"/>
      <c r="G821" s="108"/>
      <c r="H821" s="108"/>
      <c r="I821" s="108"/>
      <c r="J821" s="108"/>
      <c r="K821" s="108"/>
      <c r="L821" s="108"/>
    </row>
    <row r="822" spans="5:12" s="2" customFormat="1" x14ac:dyDescent="0.3">
      <c r="E822" s="108"/>
      <c r="F822" s="108"/>
      <c r="G822" s="108"/>
      <c r="H822" s="108"/>
      <c r="I822" s="108"/>
      <c r="J822" s="108"/>
      <c r="K822" s="108"/>
      <c r="L822" s="108"/>
    </row>
    <row r="823" spans="5:12" s="2" customFormat="1" x14ac:dyDescent="0.3">
      <c r="E823" s="108"/>
      <c r="F823" s="108"/>
      <c r="G823" s="108"/>
      <c r="H823" s="108"/>
      <c r="I823" s="108"/>
      <c r="J823" s="108"/>
      <c r="K823" s="108"/>
      <c r="L823" s="108"/>
    </row>
    <row r="824" spans="5:12" s="2" customFormat="1" x14ac:dyDescent="0.3">
      <c r="E824" s="108"/>
      <c r="F824" s="108"/>
      <c r="G824" s="108"/>
      <c r="H824" s="108"/>
      <c r="I824" s="108"/>
      <c r="J824" s="108"/>
      <c r="K824" s="108"/>
      <c r="L824" s="108"/>
    </row>
    <row r="825" spans="5:12" s="2" customFormat="1" x14ac:dyDescent="0.3">
      <c r="E825" s="108"/>
      <c r="F825" s="108"/>
      <c r="G825" s="108"/>
      <c r="H825" s="108"/>
      <c r="I825" s="108"/>
      <c r="J825" s="108"/>
      <c r="K825" s="108"/>
      <c r="L825" s="108"/>
    </row>
    <row r="826" spans="5:12" s="2" customFormat="1" x14ac:dyDescent="0.3">
      <c r="E826" s="108"/>
      <c r="F826" s="108"/>
      <c r="G826" s="108"/>
      <c r="H826" s="108"/>
      <c r="I826" s="108"/>
      <c r="J826" s="108"/>
      <c r="K826" s="108"/>
      <c r="L826" s="108"/>
    </row>
    <row r="827" spans="5:12" s="2" customFormat="1" x14ac:dyDescent="0.3">
      <c r="E827" s="108"/>
      <c r="F827" s="108"/>
      <c r="G827" s="108"/>
      <c r="H827" s="108"/>
      <c r="I827" s="108"/>
      <c r="J827" s="108"/>
      <c r="K827" s="108"/>
      <c r="L827" s="108"/>
    </row>
    <row r="828" spans="5:12" s="2" customFormat="1" x14ac:dyDescent="0.3">
      <c r="E828" s="108"/>
      <c r="F828" s="108"/>
      <c r="G828" s="108"/>
      <c r="H828" s="108"/>
      <c r="I828" s="108"/>
      <c r="J828" s="108"/>
      <c r="K828" s="108"/>
      <c r="L828" s="108"/>
    </row>
    <row r="829" spans="5:12" s="2" customFormat="1" x14ac:dyDescent="0.3">
      <c r="E829" s="108"/>
      <c r="F829" s="108"/>
      <c r="G829" s="108"/>
      <c r="H829" s="108"/>
      <c r="I829" s="108"/>
      <c r="J829" s="108"/>
      <c r="K829" s="108"/>
      <c r="L829" s="108"/>
    </row>
    <row r="830" spans="5:12" s="2" customFormat="1" x14ac:dyDescent="0.3">
      <c r="E830" s="108"/>
      <c r="F830" s="108"/>
      <c r="G830" s="108"/>
      <c r="H830" s="108"/>
      <c r="I830" s="108"/>
      <c r="J830" s="108"/>
      <c r="K830" s="108"/>
      <c r="L830" s="108"/>
    </row>
    <row r="831" spans="5:12" s="2" customFormat="1" x14ac:dyDescent="0.3">
      <c r="E831" s="108"/>
      <c r="F831" s="108"/>
      <c r="G831" s="108"/>
      <c r="H831" s="108"/>
      <c r="I831" s="108"/>
      <c r="J831" s="108"/>
      <c r="K831" s="108"/>
      <c r="L831" s="108"/>
    </row>
    <row r="832" spans="5:12" s="2" customFormat="1" x14ac:dyDescent="0.3">
      <c r="E832" s="108"/>
      <c r="F832" s="108"/>
      <c r="G832" s="108"/>
      <c r="H832" s="108"/>
      <c r="I832" s="108"/>
      <c r="J832" s="108"/>
      <c r="K832" s="108"/>
      <c r="L832" s="108"/>
    </row>
    <row r="833" spans="5:12" s="2" customFormat="1" x14ac:dyDescent="0.3">
      <c r="E833" s="108"/>
      <c r="F833" s="108"/>
      <c r="G833" s="108"/>
      <c r="H833" s="108"/>
      <c r="I833" s="108"/>
      <c r="J833" s="108"/>
      <c r="K833" s="108"/>
      <c r="L833" s="108"/>
    </row>
    <row r="834" spans="5:12" s="2" customFormat="1" x14ac:dyDescent="0.3">
      <c r="E834" s="108"/>
      <c r="F834" s="108"/>
      <c r="G834" s="108"/>
      <c r="H834" s="108"/>
      <c r="I834" s="108"/>
      <c r="J834" s="108"/>
      <c r="K834" s="108"/>
      <c r="L834" s="108"/>
    </row>
    <row r="835" spans="5:12" s="2" customFormat="1" x14ac:dyDescent="0.3">
      <c r="E835" s="108"/>
      <c r="F835" s="108"/>
      <c r="G835" s="108"/>
      <c r="H835" s="108"/>
      <c r="I835" s="108"/>
      <c r="J835" s="108"/>
      <c r="K835" s="108"/>
      <c r="L835" s="108"/>
    </row>
    <row r="836" spans="5:12" s="2" customFormat="1" x14ac:dyDescent="0.3">
      <c r="E836" s="108"/>
      <c r="F836" s="108"/>
      <c r="G836" s="108"/>
      <c r="H836" s="108"/>
      <c r="I836" s="108"/>
      <c r="J836" s="108"/>
      <c r="K836" s="108"/>
      <c r="L836" s="108"/>
    </row>
    <row r="837" spans="5:12" s="2" customFormat="1" x14ac:dyDescent="0.3">
      <c r="E837" s="108"/>
      <c r="F837" s="108"/>
      <c r="G837" s="108"/>
      <c r="H837" s="108"/>
      <c r="I837" s="108"/>
      <c r="J837" s="108"/>
      <c r="K837" s="108"/>
      <c r="L837" s="108"/>
    </row>
    <row r="838" spans="5:12" s="2" customFormat="1" x14ac:dyDescent="0.3">
      <c r="E838" s="108"/>
      <c r="F838" s="108"/>
      <c r="G838" s="108"/>
      <c r="H838" s="108"/>
      <c r="I838" s="108"/>
      <c r="J838" s="108"/>
      <c r="K838" s="108"/>
      <c r="L838" s="108"/>
    </row>
    <row r="839" spans="5:12" s="2" customFormat="1" x14ac:dyDescent="0.3">
      <c r="E839" s="108"/>
      <c r="F839" s="108"/>
      <c r="G839" s="108"/>
      <c r="H839" s="108"/>
      <c r="I839" s="108"/>
      <c r="J839" s="108"/>
      <c r="K839" s="108"/>
      <c r="L839" s="108"/>
    </row>
    <row r="840" spans="5:12" s="2" customFormat="1" x14ac:dyDescent="0.3">
      <c r="E840" s="108"/>
      <c r="F840" s="108"/>
      <c r="G840" s="108"/>
      <c r="H840" s="108"/>
      <c r="I840" s="108"/>
      <c r="J840" s="108"/>
      <c r="K840" s="108"/>
      <c r="L840" s="108"/>
    </row>
    <row r="841" spans="5:12" s="2" customFormat="1" x14ac:dyDescent="0.3">
      <c r="E841" s="108"/>
      <c r="F841" s="108"/>
      <c r="G841" s="108"/>
      <c r="H841" s="108"/>
      <c r="I841" s="108"/>
      <c r="J841" s="108"/>
      <c r="K841" s="108"/>
      <c r="L841" s="108"/>
    </row>
    <row r="842" spans="5:12" s="2" customFormat="1" x14ac:dyDescent="0.3">
      <c r="E842" s="108"/>
      <c r="F842" s="108"/>
      <c r="G842" s="108"/>
      <c r="H842" s="108"/>
      <c r="I842" s="108"/>
      <c r="J842" s="108"/>
      <c r="K842" s="108"/>
      <c r="L842" s="108"/>
    </row>
    <row r="843" spans="5:12" s="2" customFormat="1" x14ac:dyDescent="0.3">
      <c r="E843" s="108"/>
      <c r="F843" s="108"/>
      <c r="G843" s="108"/>
      <c r="H843" s="108"/>
      <c r="I843" s="108"/>
      <c r="J843" s="108"/>
      <c r="K843" s="108"/>
      <c r="L843" s="108"/>
    </row>
    <row r="844" spans="5:12" s="2" customFormat="1" x14ac:dyDescent="0.3">
      <c r="E844" s="108"/>
      <c r="F844" s="108"/>
      <c r="G844" s="108"/>
      <c r="H844" s="108"/>
      <c r="I844" s="108"/>
      <c r="J844" s="108"/>
      <c r="K844" s="108"/>
      <c r="L844" s="108"/>
    </row>
    <row r="845" spans="5:12" s="2" customFormat="1" x14ac:dyDescent="0.3">
      <c r="E845" s="108"/>
      <c r="F845" s="108"/>
      <c r="G845" s="108"/>
      <c r="H845" s="108"/>
      <c r="I845" s="108"/>
      <c r="J845" s="108"/>
      <c r="K845" s="108"/>
      <c r="L845" s="108"/>
    </row>
    <row r="846" spans="5:12" s="2" customFormat="1" x14ac:dyDescent="0.3">
      <c r="E846" s="108"/>
      <c r="F846" s="108"/>
      <c r="G846" s="108"/>
      <c r="H846" s="108"/>
      <c r="I846" s="108"/>
      <c r="J846" s="108"/>
      <c r="K846" s="108"/>
      <c r="L846" s="108"/>
    </row>
    <row r="847" spans="5:12" s="2" customFormat="1" x14ac:dyDescent="0.3">
      <c r="E847" s="108"/>
      <c r="F847" s="108"/>
      <c r="G847" s="108"/>
      <c r="H847" s="108"/>
      <c r="I847" s="108"/>
      <c r="J847" s="108"/>
      <c r="K847" s="108"/>
      <c r="L847" s="108"/>
    </row>
    <row r="848" spans="5:12" s="2" customFormat="1" x14ac:dyDescent="0.3">
      <c r="E848" s="108"/>
      <c r="F848" s="108"/>
      <c r="G848" s="108"/>
      <c r="H848" s="108"/>
      <c r="I848" s="108"/>
      <c r="J848" s="108"/>
      <c r="K848" s="108"/>
      <c r="L848" s="108"/>
    </row>
    <row r="849" spans="5:12" s="2" customFormat="1" x14ac:dyDescent="0.3">
      <c r="E849" s="108"/>
      <c r="F849" s="108"/>
      <c r="G849" s="108"/>
      <c r="H849" s="108"/>
      <c r="I849" s="108"/>
      <c r="J849" s="108"/>
      <c r="K849" s="108"/>
      <c r="L849" s="108"/>
    </row>
    <row r="850" spans="5:12" s="2" customFormat="1" x14ac:dyDescent="0.3">
      <c r="E850" s="108"/>
      <c r="F850" s="108"/>
      <c r="G850" s="108"/>
      <c r="H850" s="108"/>
      <c r="I850" s="108"/>
      <c r="J850" s="108"/>
      <c r="K850" s="108"/>
      <c r="L850" s="108"/>
    </row>
    <row r="851" spans="5:12" s="2" customFormat="1" x14ac:dyDescent="0.3">
      <c r="E851" s="108"/>
      <c r="F851" s="108"/>
      <c r="G851" s="108"/>
      <c r="H851" s="108"/>
      <c r="I851" s="108"/>
      <c r="J851" s="108"/>
      <c r="K851" s="108"/>
      <c r="L851" s="108"/>
    </row>
    <row r="852" spans="5:12" s="2" customFormat="1" x14ac:dyDescent="0.3">
      <c r="E852" s="108"/>
      <c r="F852" s="108"/>
      <c r="G852" s="108"/>
      <c r="H852" s="108"/>
      <c r="I852" s="108"/>
      <c r="J852" s="108"/>
      <c r="K852" s="108"/>
      <c r="L852" s="108"/>
    </row>
    <row r="853" spans="5:12" s="2" customFormat="1" x14ac:dyDescent="0.3">
      <c r="E853" s="108"/>
      <c r="F853" s="108"/>
      <c r="G853" s="108"/>
      <c r="H853" s="108"/>
      <c r="I853" s="108"/>
      <c r="J853" s="108"/>
      <c r="K853" s="108"/>
      <c r="L853" s="108"/>
    </row>
    <row r="854" spans="5:12" s="2" customFormat="1" x14ac:dyDescent="0.3">
      <c r="E854" s="108"/>
      <c r="F854" s="108"/>
      <c r="G854" s="108"/>
      <c r="H854" s="108"/>
      <c r="I854" s="108"/>
      <c r="J854" s="108"/>
      <c r="K854" s="108"/>
      <c r="L854" s="108"/>
    </row>
    <row r="855" spans="5:12" s="2" customFormat="1" x14ac:dyDescent="0.3">
      <c r="E855" s="108"/>
      <c r="F855" s="108"/>
      <c r="G855" s="108"/>
      <c r="H855" s="108"/>
      <c r="I855" s="108"/>
      <c r="J855" s="108"/>
      <c r="K855" s="108"/>
      <c r="L855" s="108"/>
    </row>
    <row r="856" spans="5:12" s="2" customFormat="1" x14ac:dyDescent="0.3">
      <c r="E856" s="108"/>
      <c r="F856" s="108"/>
      <c r="G856" s="108"/>
      <c r="H856" s="108"/>
      <c r="I856" s="108"/>
      <c r="J856" s="108"/>
      <c r="K856" s="108"/>
      <c r="L856" s="108"/>
    </row>
    <row r="857" spans="5:12" s="2" customFormat="1" x14ac:dyDescent="0.3">
      <c r="E857" s="108"/>
      <c r="F857" s="108"/>
      <c r="G857" s="108"/>
      <c r="H857" s="108"/>
      <c r="I857" s="108"/>
      <c r="J857" s="108"/>
      <c r="K857" s="108"/>
      <c r="L857" s="108"/>
    </row>
    <row r="858" spans="5:12" s="2" customFormat="1" x14ac:dyDescent="0.3">
      <c r="E858" s="108"/>
      <c r="F858" s="108"/>
      <c r="G858" s="108"/>
      <c r="H858" s="108"/>
      <c r="I858" s="108"/>
      <c r="J858" s="108"/>
      <c r="K858" s="108"/>
      <c r="L858" s="108"/>
    </row>
    <row r="859" spans="5:12" s="2" customFormat="1" x14ac:dyDescent="0.3">
      <c r="E859" s="108"/>
      <c r="F859" s="108"/>
      <c r="G859" s="108"/>
      <c r="H859" s="108"/>
      <c r="I859" s="108"/>
      <c r="J859" s="108"/>
      <c r="K859" s="108"/>
      <c r="L859" s="108"/>
    </row>
    <row r="860" spans="5:12" s="2" customFormat="1" x14ac:dyDescent="0.3">
      <c r="E860" s="108"/>
      <c r="F860" s="108"/>
      <c r="G860" s="108"/>
      <c r="H860" s="108"/>
      <c r="I860" s="108"/>
      <c r="J860" s="108"/>
      <c r="K860" s="108"/>
      <c r="L860" s="108"/>
    </row>
    <row r="861" spans="5:12" s="2" customFormat="1" x14ac:dyDescent="0.3">
      <c r="E861" s="108"/>
      <c r="F861" s="108"/>
      <c r="G861" s="108"/>
      <c r="H861" s="108"/>
      <c r="I861" s="108"/>
      <c r="J861" s="108"/>
      <c r="K861" s="108"/>
      <c r="L861" s="108"/>
    </row>
    <row r="862" spans="5:12" s="2" customFormat="1" x14ac:dyDescent="0.3">
      <c r="E862" s="108"/>
      <c r="F862" s="108"/>
      <c r="G862" s="108"/>
      <c r="H862" s="108"/>
      <c r="I862" s="108"/>
      <c r="J862" s="108"/>
      <c r="K862" s="108"/>
      <c r="L862" s="108"/>
    </row>
    <row r="863" spans="5:12" s="2" customFormat="1" x14ac:dyDescent="0.3">
      <c r="E863" s="108"/>
      <c r="F863" s="108"/>
      <c r="G863" s="108"/>
      <c r="H863" s="108"/>
      <c r="I863" s="108"/>
      <c r="J863" s="108"/>
      <c r="K863" s="108"/>
      <c r="L863" s="108"/>
    </row>
    <row r="864" spans="5:12" s="2" customFormat="1" x14ac:dyDescent="0.3">
      <c r="E864" s="108"/>
      <c r="F864" s="108"/>
      <c r="G864" s="108"/>
      <c r="H864" s="108"/>
      <c r="I864" s="108"/>
      <c r="J864" s="108"/>
      <c r="K864" s="108"/>
      <c r="L864" s="108"/>
    </row>
    <row r="865" spans="5:12" s="2" customFormat="1" x14ac:dyDescent="0.3">
      <c r="E865" s="108"/>
      <c r="F865" s="108"/>
      <c r="G865" s="108"/>
      <c r="H865" s="108"/>
      <c r="I865" s="108"/>
      <c r="J865" s="108"/>
      <c r="K865" s="108"/>
      <c r="L865" s="108"/>
    </row>
  </sheetData>
  <sheetProtection sheet="1" objects="1" scenarios="1"/>
  <mergeCells count="1">
    <mergeCell ref="C3:L3"/>
  </mergeCell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CEEEE-5278-4C72-8188-478CFEDC2B4C}">
  <sheetPr codeName="Sheet7"/>
  <dimension ref="A1:DW884"/>
  <sheetViews>
    <sheetView zoomScaleNormal="100" workbookViewId="0">
      <selection activeCell="Q3" sqref="C3:AU3"/>
    </sheetView>
  </sheetViews>
  <sheetFormatPr baseColWidth="10" defaultColWidth="8.81640625" defaultRowHeight="14" x14ac:dyDescent="0.3"/>
  <cols>
    <col min="1" max="1" width="8.81640625" style="2"/>
    <col min="2" max="2" width="2.453125" style="2" customWidth="1"/>
    <col min="3" max="3" width="8.453125" style="3" customWidth="1"/>
    <col min="4" max="5" width="19.36328125" style="3" bestFit="1" customWidth="1"/>
    <col min="6" max="6" width="12.1796875" style="3" bestFit="1" customWidth="1"/>
    <col min="7" max="7" width="14.1796875" style="3" bestFit="1" customWidth="1"/>
    <col min="8" max="8" width="10.36328125" style="77" bestFit="1" customWidth="1"/>
    <col min="9" max="9" width="11.6328125" style="3" bestFit="1" customWidth="1"/>
    <col min="10" max="10" width="15.81640625" style="3" bestFit="1" customWidth="1"/>
    <col min="11" max="11" width="14" style="3" bestFit="1" customWidth="1"/>
    <col min="12" max="12" width="11.6328125" style="3" bestFit="1" customWidth="1"/>
    <col min="13" max="13" width="14" style="3" bestFit="1" customWidth="1"/>
    <col min="14" max="14" width="10.1796875" style="3" bestFit="1" customWidth="1"/>
    <col min="15" max="15" width="15.1796875" style="3" customWidth="1"/>
    <col min="16" max="16" width="8.81640625" style="2" customWidth="1"/>
    <col min="17" max="17" width="8.81640625" style="3"/>
    <col min="18" max="18" width="16.453125" style="3" customWidth="1"/>
    <col min="19" max="19" width="20.36328125" style="3" customWidth="1"/>
    <col min="20" max="20" width="17.1796875" style="3" customWidth="1"/>
    <col min="21" max="21" width="20.453125" style="3" customWidth="1"/>
    <col min="22" max="22" width="10.36328125" style="77" customWidth="1"/>
    <col min="23" max="24" width="16.453125" style="3" customWidth="1"/>
    <col min="25" max="25" width="17.36328125" style="3" customWidth="1"/>
    <col min="26" max="26" width="15.36328125" style="3" bestFit="1" customWidth="1"/>
    <col min="27" max="27" width="16.81640625" style="3" bestFit="1" customWidth="1"/>
    <col min="28" max="28" width="13" style="3" bestFit="1" customWidth="1"/>
    <col min="29" max="29" width="14.453125" style="3" bestFit="1" customWidth="1"/>
    <col min="30" max="30" width="13.36328125" style="3" bestFit="1" customWidth="1"/>
    <col min="31" max="31" width="19.36328125" style="3" bestFit="1" customWidth="1"/>
    <col min="32" max="32" width="12.1796875" style="3" bestFit="1" customWidth="1"/>
    <col min="33" max="33" width="16.453125" style="3" bestFit="1" customWidth="1"/>
    <col min="34" max="34" width="10.81640625" style="3" bestFit="1" customWidth="1"/>
    <col min="35" max="35" width="16.453125" style="3" bestFit="1" customWidth="1"/>
    <col min="36" max="36" width="12.453125" style="3" bestFit="1" customWidth="1"/>
    <col min="37" max="37" width="16.453125" style="3" customWidth="1"/>
    <col min="38" max="38" width="12.6328125" style="3" bestFit="1" customWidth="1"/>
    <col min="39" max="39" width="12" style="3" bestFit="1" customWidth="1"/>
    <col min="40" max="40" width="17.36328125" style="3" bestFit="1" customWidth="1"/>
    <col min="41" max="41" width="15.453125" style="3" customWidth="1"/>
    <col min="42" max="43" width="12.453125" style="3" bestFit="1" customWidth="1"/>
    <col min="44" max="44" width="19.6328125" style="3" bestFit="1" customWidth="1"/>
    <col min="45" max="45" width="14" style="3" bestFit="1" customWidth="1"/>
    <col min="46" max="46" width="10.6328125" style="3" customWidth="1"/>
    <col min="47" max="47" width="13.1796875" style="3" customWidth="1"/>
    <col min="48" max="48" width="8.81640625" style="2" customWidth="1"/>
    <col min="49" max="49" width="8.81640625" style="3"/>
    <col min="50" max="51" width="19.36328125" style="3" bestFit="1" customWidth="1"/>
    <col min="52" max="52" width="17.1796875" style="3" bestFit="1" customWidth="1"/>
    <col min="53" max="53" width="16.36328125" style="3" bestFit="1" customWidth="1"/>
    <col min="54" max="54" width="10.36328125" style="77" customWidth="1"/>
    <col min="55" max="56" width="15.81640625" style="3" bestFit="1" customWidth="1"/>
    <col min="57" max="57" width="17.36328125" style="3" customWidth="1"/>
    <col min="58" max="60" width="15.36328125" style="3" customWidth="1"/>
    <col min="61" max="61" width="14.453125" style="3" bestFit="1" customWidth="1"/>
    <col min="62" max="62" width="15.36328125" style="3" customWidth="1"/>
    <col min="63" max="63" width="19.36328125" style="3" bestFit="1" customWidth="1"/>
    <col min="64" max="64" width="12.1796875" style="3" customWidth="1"/>
    <col min="65" max="65" width="16.453125" style="3" customWidth="1"/>
    <col min="66" max="66" width="10.81640625" style="3" bestFit="1" customWidth="1"/>
    <col min="67" max="67" width="16.453125" style="3" customWidth="1"/>
    <col min="68" max="68" width="14.81640625" style="3" bestFit="1" customWidth="1"/>
    <col min="69" max="69" width="16.453125" style="3" customWidth="1"/>
    <col min="70" max="70" width="12.6328125" style="3" customWidth="1"/>
    <col min="71" max="71" width="12.453125" style="3" bestFit="1" customWidth="1"/>
    <col min="72" max="72" width="20.453125" style="3" customWidth="1"/>
    <col min="73" max="73" width="15.453125" style="3" customWidth="1"/>
    <col min="74" max="74" width="12.453125" style="3" bestFit="1" customWidth="1"/>
    <col min="75" max="75" width="18" style="3" bestFit="1" customWidth="1"/>
    <col min="76" max="76" width="19.6328125" style="3" bestFit="1" customWidth="1"/>
    <col min="77" max="77" width="14" style="3" bestFit="1" customWidth="1"/>
    <col min="78" max="78" width="11" style="3" customWidth="1"/>
    <col min="79" max="79" width="16" style="3" bestFit="1" customWidth="1"/>
    <col min="80" max="80" width="8.81640625" style="2"/>
    <col min="81" max="81" width="8.81640625" style="3"/>
    <col min="82" max="82" width="8.81640625" style="113"/>
    <col min="83" max="83" width="13" style="113" bestFit="1" customWidth="1"/>
    <col min="84" max="84" width="8.81640625" style="113"/>
    <col min="85" max="86" width="8.81640625" style="3"/>
    <col min="87" max="87" width="9.453125" style="108" bestFit="1" customWidth="1"/>
    <col min="88" max="88" width="2.453125" style="2" customWidth="1"/>
    <col min="89" max="127" width="8.81640625" style="2"/>
    <col min="128" max="16384" width="8.81640625" style="3"/>
  </cols>
  <sheetData>
    <row r="1" spans="1:127" s="2" customFormat="1" ht="14.5" thickBot="1" x14ac:dyDescent="0.35">
      <c r="H1" s="66"/>
      <c r="V1" s="66"/>
      <c r="BB1" s="66"/>
      <c r="CD1" s="108"/>
      <c r="CE1" s="108"/>
      <c r="CF1" s="108"/>
      <c r="CI1" s="108"/>
    </row>
    <row r="2" spans="1:127" s="2" customFormat="1" ht="14.5" thickBot="1" x14ac:dyDescent="0.35">
      <c r="B2" s="36"/>
      <c r="C2" s="37"/>
      <c r="D2" s="37"/>
      <c r="E2" s="37"/>
      <c r="F2" s="37"/>
      <c r="G2" s="37"/>
      <c r="H2" s="67"/>
      <c r="I2" s="37"/>
      <c r="J2" s="37"/>
      <c r="K2" s="37"/>
      <c r="L2" s="37"/>
      <c r="M2" s="37"/>
      <c r="N2" s="37"/>
      <c r="O2" s="37"/>
      <c r="P2" s="37"/>
      <c r="Q2" s="37"/>
      <c r="R2" s="37"/>
      <c r="S2" s="37"/>
      <c r="T2" s="37"/>
      <c r="U2" s="37"/>
      <c r="V2" s="67"/>
      <c r="W2" s="37"/>
      <c r="X2" s="37"/>
      <c r="Y2" s="37"/>
      <c r="Z2" s="37"/>
      <c r="AA2" s="37"/>
      <c r="AB2" s="37"/>
      <c r="AC2" s="37"/>
      <c r="AD2" s="37"/>
      <c r="AE2" s="37"/>
      <c r="AF2" s="37"/>
      <c r="AG2" s="37"/>
      <c r="AH2" s="37"/>
      <c r="AI2" s="37"/>
      <c r="AJ2" s="37"/>
      <c r="AK2" s="37"/>
      <c r="AL2" s="37"/>
      <c r="AM2" s="37"/>
      <c r="AN2" s="37"/>
      <c r="AO2" s="37"/>
      <c r="AP2" s="37"/>
      <c r="AQ2" s="37"/>
      <c r="AR2" s="37"/>
      <c r="AS2" s="37"/>
      <c r="AT2" s="37"/>
      <c r="AU2" s="37"/>
      <c r="AV2" s="37"/>
      <c r="AW2" s="37"/>
      <c r="AX2" s="37"/>
      <c r="AY2" s="37"/>
      <c r="AZ2" s="37"/>
      <c r="BA2" s="37"/>
      <c r="BB2" s="67"/>
      <c r="BC2" s="37"/>
      <c r="BD2" s="37"/>
      <c r="BE2" s="37"/>
      <c r="BF2" s="37"/>
      <c r="BG2" s="37"/>
      <c r="BH2" s="37"/>
      <c r="BI2" s="37"/>
      <c r="BJ2" s="37"/>
      <c r="BK2" s="37"/>
      <c r="BL2" s="37"/>
      <c r="BM2" s="37"/>
      <c r="BN2" s="37"/>
      <c r="BO2" s="37"/>
      <c r="BP2" s="37"/>
      <c r="BQ2" s="37"/>
      <c r="BR2" s="37"/>
      <c r="BS2" s="37"/>
      <c r="BT2" s="37"/>
      <c r="BU2" s="37"/>
      <c r="BV2" s="37"/>
      <c r="BW2" s="37"/>
      <c r="BX2" s="37"/>
      <c r="BY2" s="37"/>
      <c r="BZ2" s="37"/>
      <c r="CA2" s="37"/>
      <c r="CB2" s="37"/>
      <c r="CC2" s="37"/>
      <c r="CD2" s="109"/>
      <c r="CE2" s="109"/>
      <c r="CF2" s="109"/>
      <c r="CG2" s="37"/>
      <c r="CH2" s="37"/>
      <c r="CI2" s="109"/>
      <c r="CJ2" s="38"/>
    </row>
    <row r="3" spans="1:127" ht="25.5" thickBot="1" x14ac:dyDescent="0.55000000000000004">
      <c r="B3" s="39"/>
      <c r="C3" s="192" t="s">
        <v>27</v>
      </c>
      <c r="D3" s="193"/>
      <c r="E3" s="193"/>
      <c r="F3" s="193"/>
      <c r="G3" s="193"/>
      <c r="H3" s="193"/>
      <c r="I3" s="193"/>
      <c r="J3" s="193"/>
      <c r="K3" s="193"/>
      <c r="L3" s="193"/>
      <c r="M3" s="193"/>
      <c r="N3" s="193"/>
      <c r="O3" s="194"/>
      <c r="P3" s="15"/>
      <c r="Q3" s="192" t="s">
        <v>28</v>
      </c>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4"/>
      <c r="AV3" s="15"/>
      <c r="AW3" s="192" t="s">
        <v>29</v>
      </c>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4"/>
      <c r="CB3" s="15"/>
      <c r="CC3" s="192" t="s">
        <v>41</v>
      </c>
      <c r="CD3" s="193"/>
      <c r="CE3" s="193"/>
      <c r="CF3" s="193"/>
      <c r="CG3" s="193"/>
      <c r="CH3" s="193"/>
      <c r="CI3" s="194"/>
      <c r="CJ3" s="40"/>
    </row>
    <row r="4" spans="1:127" s="2" customFormat="1" x14ac:dyDescent="0.3">
      <c r="B4" s="39"/>
      <c r="C4" s="29"/>
      <c r="D4" s="29"/>
      <c r="E4" s="29"/>
      <c r="F4" s="29"/>
      <c r="G4" s="29"/>
      <c r="H4" s="22"/>
      <c r="I4" s="29"/>
      <c r="J4" s="29"/>
      <c r="K4" s="29"/>
      <c r="L4" s="29"/>
      <c r="M4" s="29"/>
      <c r="N4" s="29"/>
      <c r="O4" s="29"/>
      <c r="P4" s="15"/>
      <c r="Q4" s="29"/>
      <c r="R4" s="29"/>
      <c r="S4" s="29"/>
      <c r="T4" s="29"/>
      <c r="U4" s="29"/>
      <c r="V4" s="22"/>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15"/>
      <c r="AW4" s="29"/>
      <c r="AX4" s="29"/>
      <c r="AY4" s="29"/>
      <c r="AZ4" s="29"/>
      <c r="BA4" s="29"/>
      <c r="BB4" s="22"/>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15"/>
      <c r="CC4" s="29"/>
      <c r="CD4" s="114"/>
      <c r="CE4" s="114"/>
      <c r="CF4" s="114"/>
      <c r="CG4" s="15"/>
      <c r="CH4" s="68"/>
      <c r="CI4" s="115"/>
      <c r="CJ4" s="40"/>
    </row>
    <row r="5" spans="1:127" s="74" customFormat="1" ht="73" x14ac:dyDescent="0.3">
      <c r="A5" s="69"/>
      <c r="B5" s="70"/>
      <c r="C5" s="71" t="s">
        <v>33</v>
      </c>
      <c r="D5" s="133" t="s">
        <v>187</v>
      </c>
      <c r="E5" s="133" t="s">
        <v>188</v>
      </c>
      <c r="F5" s="133" t="s">
        <v>189</v>
      </c>
      <c r="G5" s="133" t="s">
        <v>190</v>
      </c>
      <c r="H5" s="133" t="s">
        <v>191</v>
      </c>
      <c r="I5" s="133" t="s">
        <v>192</v>
      </c>
      <c r="J5" s="133" t="s">
        <v>193</v>
      </c>
      <c r="K5" s="133" t="s">
        <v>194</v>
      </c>
      <c r="L5" s="133" t="s">
        <v>179</v>
      </c>
      <c r="M5" s="133" t="s">
        <v>195</v>
      </c>
      <c r="N5" s="133" t="s">
        <v>196</v>
      </c>
      <c r="O5" s="133" t="s">
        <v>197</v>
      </c>
      <c r="P5" s="72"/>
      <c r="Q5" s="71" t="s">
        <v>33</v>
      </c>
      <c r="R5" s="133" t="s">
        <v>187</v>
      </c>
      <c r="S5" s="133" t="s">
        <v>202</v>
      </c>
      <c r="T5" s="133" t="s">
        <v>203</v>
      </c>
      <c r="U5" s="133" t="s">
        <v>204</v>
      </c>
      <c r="V5" s="133" t="s">
        <v>191</v>
      </c>
      <c r="W5" s="133" t="s">
        <v>205</v>
      </c>
      <c r="X5" s="133" t="s">
        <v>193</v>
      </c>
      <c r="Y5" s="133" t="s">
        <v>206</v>
      </c>
      <c r="Z5" s="133" t="s">
        <v>207</v>
      </c>
      <c r="AA5" s="71" t="s">
        <v>210</v>
      </c>
      <c r="AB5" s="71" t="s">
        <v>242</v>
      </c>
      <c r="AC5" s="71" t="s">
        <v>256</v>
      </c>
      <c r="AD5" s="71" t="s">
        <v>236</v>
      </c>
      <c r="AE5" s="71" t="s">
        <v>208</v>
      </c>
      <c r="AF5" s="71" t="s">
        <v>209</v>
      </c>
      <c r="AG5" s="71" t="s">
        <v>211</v>
      </c>
      <c r="AH5" s="71" t="s">
        <v>212</v>
      </c>
      <c r="AI5" s="71" t="s">
        <v>213</v>
      </c>
      <c r="AJ5" s="71" t="s">
        <v>214</v>
      </c>
      <c r="AK5" s="71" t="s">
        <v>215</v>
      </c>
      <c r="AL5" s="71" t="s">
        <v>216</v>
      </c>
      <c r="AM5" s="71" t="s">
        <v>217</v>
      </c>
      <c r="AN5" s="71" t="s">
        <v>218</v>
      </c>
      <c r="AO5" s="71" t="s">
        <v>248</v>
      </c>
      <c r="AP5" s="71" t="s">
        <v>219</v>
      </c>
      <c r="AQ5" s="71" t="s">
        <v>220</v>
      </c>
      <c r="AR5" s="71" t="s">
        <v>221</v>
      </c>
      <c r="AS5" s="133" t="s">
        <v>195</v>
      </c>
      <c r="AT5" s="133" t="s">
        <v>196</v>
      </c>
      <c r="AU5" s="133" t="s">
        <v>197</v>
      </c>
      <c r="AV5" s="72"/>
      <c r="AW5" s="71" t="s">
        <v>33</v>
      </c>
      <c r="AX5" s="133" t="s">
        <v>187</v>
      </c>
      <c r="AY5" s="133" t="s">
        <v>202</v>
      </c>
      <c r="AZ5" s="133" t="s">
        <v>203</v>
      </c>
      <c r="BA5" s="133" t="s">
        <v>204</v>
      </c>
      <c r="BB5" s="133" t="s">
        <v>191</v>
      </c>
      <c r="BC5" s="133" t="s">
        <v>205</v>
      </c>
      <c r="BD5" s="133" t="s">
        <v>193</v>
      </c>
      <c r="BE5" s="133" t="s">
        <v>206</v>
      </c>
      <c r="BF5" s="133" t="s">
        <v>207</v>
      </c>
      <c r="BG5" s="71" t="s">
        <v>210</v>
      </c>
      <c r="BH5" s="71" t="s">
        <v>242</v>
      </c>
      <c r="BI5" s="71" t="s">
        <v>256</v>
      </c>
      <c r="BJ5" s="71" t="s">
        <v>236</v>
      </c>
      <c r="BK5" s="71" t="s">
        <v>208</v>
      </c>
      <c r="BL5" s="71" t="s">
        <v>209</v>
      </c>
      <c r="BM5" s="71" t="s">
        <v>211</v>
      </c>
      <c r="BN5" s="71" t="s">
        <v>212</v>
      </c>
      <c r="BO5" s="71" t="s">
        <v>213</v>
      </c>
      <c r="BP5" s="71" t="s">
        <v>214</v>
      </c>
      <c r="BQ5" s="71" t="s">
        <v>215</v>
      </c>
      <c r="BR5" s="71" t="s">
        <v>216</v>
      </c>
      <c r="BS5" s="71" t="s">
        <v>217</v>
      </c>
      <c r="BT5" s="71" t="s">
        <v>218</v>
      </c>
      <c r="BU5" s="71" t="s">
        <v>248</v>
      </c>
      <c r="BV5" s="71" t="s">
        <v>219</v>
      </c>
      <c r="BW5" s="71" t="s">
        <v>220</v>
      </c>
      <c r="BX5" s="71" t="s">
        <v>221</v>
      </c>
      <c r="BY5" s="133" t="s">
        <v>195</v>
      </c>
      <c r="BZ5" s="133" t="s">
        <v>196</v>
      </c>
      <c r="CA5" s="133" t="s">
        <v>197</v>
      </c>
      <c r="CB5" s="72"/>
      <c r="CC5" s="131" t="s">
        <v>33</v>
      </c>
      <c r="CD5" s="134" t="s">
        <v>198</v>
      </c>
      <c r="CE5" s="134" t="s">
        <v>199</v>
      </c>
      <c r="CF5" s="134" t="s">
        <v>200</v>
      </c>
      <c r="CG5" s="135"/>
      <c r="CH5" s="136" t="s">
        <v>3</v>
      </c>
      <c r="CI5" s="137">
        <v>88</v>
      </c>
      <c r="CJ5" s="73"/>
      <c r="CK5" s="69"/>
      <c r="CL5" s="69"/>
      <c r="CM5" s="69"/>
      <c r="CN5" s="69"/>
      <c r="CO5" s="69"/>
      <c r="CP5" s="69"/>
      <c r="CQ5" s="69"/>
      <c r="CR5" s="69"/>
      <c r="CS5" s="69"/>
      <c r="CT5" s="69"/>
      <c r="CU5" s="69"/>
      <c r="CV5" s="69"/>
      <c r="CW5" s="69"/>
      <c r="CX5" s="69"/>
      <c r="CY5" s="69"/>
      <c r="CZ5" s="69"/>
      <c r="DA5" s="69"/>
      <c r="DB5" s="69"/>
      <c r="DC5" s="69"/>
      <c r="DD5" s="69"/>
      <c r="DE5" s="69"/>
      <c r="DF5" s="69"/>
      <c r="DG5" s="69"/>
      <c r="DH5" s="69"/>
      <c r="DI5" s="69"/>
      <c r="DJ5" s="69"/>
      <c r="DK5" s="69"/>
      <c r="DL5" s="69"/>
      <c r="DM5" s="69"/>
      <c r="DN5" s="69"/>
      <c r="DO5" s="69"/>
      <c r="DP5" s="69"/>
      <c r="DQ5" s="69"/>
      <c r="DR5" s="69"/>
      <c r="DS5" s="69"/>
      <c r="DT5" s="69"/>
      <c r="DU5" s="69"/>
      <c r="DV5" s="69"/>
      <c r="DW5" s="69"/>
    </row>
    <row r="6" spans="1:127" s="2" customFormat="1" x14ac:dyDescent="0.3">
      <c r="B6" s="39"/>
      <c r="C6" s="75">
        <v>0</v>
      </c>
      <c r="D6" s="148"/>
      <c r="E6" s="76"/>
      <c r="F6" s="76"/>
      <c r="G6" s="76"/>
      <c r="H6" s="76">
        <f>Constantes!$D$13</f>
        <v>48.75</v>
      </c>
      <c r="I6" s="76">
        <f>MAX(0,(H6-Constantes!$D$14)*(1-EXP(-Constantes!$D$22)))</f>
        <v>1.2773876653182901</v>
      </c>
      <c r="J6" s="76">
        <f>Constantes!$D$13</f>
        <v>48.75</v>
      </c>
      <c r="K6" s="76">
        <f>MAX(0,(J6-Constantes!$D$13)*(1-EXP(-Constantes!$D$23)))</f>
        <v>0</v>
      </c>
      <c r="L6" s="76"/>
      <c r="M6" s="76"/>
      <c r="N6" s="76"/>
      <c r="O6" s="76"/>
      <c r="P6" s="15"/>
      <c r="Q6" s="75">
        <v>0</v>
      </c>
      <c r="R6" s="148"/>
      <c r="S6" s="76"/>
      <c r="T6" s="76"/>
      <c r="U6" s="76"/>
      <c r="V6" s="76">
        <f>Constantes!$D$13</f>
        <v>48.75</v>
      </c>
      <c r="W6" s="76">
        <f>MAX(0,(V6-Constantes!$D$14)*(1-EXP(-Constantes!$D$22)))</f>
        <v>1.2773876653182901</v>
      </c>
      <c r="X6" s="76">
        <f>Constantes!$D$13</f>
        <v>48.75</v>
      </c>
      <c r="Y6" s="76">
        <f>MAX(0,(X6-Constantes!$D$13)*(1-EXP(-Constantes!$D$23)))</f>
        <v>0</v>
      </c>
      <c r="Z6" s="76"/>
      <c r="AA6" s="76"/>
      <c r="AB6" s="76"/>
      <c r="AC6" s="76"/>
      <c r="AD6" s="76"/>
      <c r="AE6" s="76"/>
      <c r="AF6" s="76"/>
      <c r="AG6" s="76"/>
      <c r="AH6" s="76">
        <f t="shared" ref="AH6:AH69" si="0">MAX(0,W6-AG6)</f>
        <v>1.2773876653182901</v>
      </c>
      <c r="AI6" s="76"/>
      <c r="AJ6" s="76">
        <f t="shared" ref="AJ6:AJ69" si="1">MAX(0,Y6-AI6)</f>
        <v>0</v>
      </c>
      <c r="AK6" s="76"/>
      <c r="AL6" s="76"/>
      <c r="AM6" s="76"/>
      <c r="AN6" s="76"/>
      <c r="AO6" s="76">
        <f>Constantes!$D$13</f>
        <v>48.75</v>
      </c>
      <c r="AP6" s="76">
        <f>MAX(0,(AO6-Constantes!$D$13)*(1-EXP(-Constantes!$D$24)))</f>
        <v>0</v>
      </c>
      <c r="AQ6" s="76">
        <f t="shared" ref="AQ6:AQ69" si="2">AJ6+AP6</f>
        <v>0</v>
      </c>
      <c r="AR6" s="76"/>
      <c r="AS6" s="76"/>
      <c r="AT6" s="76"/>
      <c r="AU6" s="76"/>
      <c r="AV6" s="15"/>
      <c r="AW6" s="75">
        <v>0</v>
      </c>
      <c r="AX6" s="148"/>
      <c r="AY6" s="76"/>
      <c r="AZ6" s="76"/>
      <c r="BA6" s="76"/>
      <c r="BB6" s="76">
        <f>Constantes!$D$13</f>
        <v>48.75</v>
      </c>
      <c r="BC6" s="76">
        <f>MAX(0,(BB6-Constantes!$D$14)*(1-EXP(-Constantes!$D$22)))</f>
        <v>1.2773876653182901</v>
      </c>
      <c r="BD6" s="76">
        <f>Constantes!$D$13</f>
        <v>48.75</v>
      </c>
      <c r="BE6" s="76">
        <f>MAX(0,(BD6-Constantes!$D$13)*(1-EXP(-Constantes!$D$23)))</f>
        <v>0</v>
      </c>
      <c r="BF6" s="76"/>
      <c r="BG6" s="76"/>
      <c r="BH6" s="76"/>
      <c r="BI6" s="76"/>
      <c r="BJ6" s="76"/>
      <c r="BK6" s="76"/>
      <c r="BL6" s="76"/>
      <c r="BM6" s="76"/>
      <c r="BN6" s="76">
        <f t="shared" ref="BN6:BN69" si="3">MAX(0,BC6-BM6)</f>
        <v>1.2773876653182901</v>
      </c>
      <c r="BO6" s="76"/>
      <c r="BP6" s="76">
        <f t="shared" ref="BP6:BP69" si="4">MAX(0,BE6-BO6)</f>
        <v>0</v>
      </c>
      <c r="BQ6" s="76"/>
      <c r="BR6" s="76"/>
      <c r="BS6" s="76"/>
      <c r="BT6" s="76"/>
      <c r="BU6" s="76">
        <f>Constantes!$D$13</f>
        <v>48.75</v>
      </c>
      <c r="BV6" s="76">
        <f>MAX(0,(BU6-Constantes!$D$13)*(1-EXP(-Constantes!$D$24)))</f>
        <v>0</v>
      </c>
      <c r="BW6" s="76"/>
      <c r="BX6" s="76"/>
      <c r="BY6" s="76"/>
      <c r="BZ6" s="76"/>
      <c r="CA6" s="76"/>
      <c r="CB6" s="15"/>
      <c r="CC6" s="75"/>
      <c r="CD6" s="76"/>
      <c r="CE6" s="76"/>
      <c r="CF6" s="76"/>
      <c r="CG6" s="15"/>
      <c r="CH6" s="32"/>
      <c r="CI6" s="116"/>
      <c r="CJ6" s="40"/>
    </row>
    <row r="7" spans="1:127" s="2" customFormat="1" x14ac:dyDescent="0.3">
      <c r="B7" s="39"/>
      <c r="C7" s="75">
        <v>1</v>
      </c>
      <c r="D7" s="148">
        <f>ETo!$I6*((1-Constantes!$D$19)*ETo!$K6+ETo!$L6)</f>
        <v>4.2210972441852466</v>
      </c>
      <c r="E7" s="76">
        <f>MIN(D7*Constantes!$D$17,0.8*(H6+Observaciones!$F6-F7-G7-Constantes!$D$14))</f>
        <v>2.096507741537899</v>
      </c>
      <c r="F7" s="76">
        <f>IF(Observaciones!$F6&gt;0.05*Constantes!$D$18,((Observaciones!$F6-0.05*Constantes!$D$18)^2)/(Observaciones!$F6+0.95*Constantes!$D$18),0)</f>
        <v>3.5617733913584084</v>
      </c>
      <c r="G7" s="76">
        <f>MAX(0,H6+Observaciones!$F6-F7-Constantes!$D$13)</f>
        <v>16.53822660864158</v>
      </c>
      <c r="H7" s="76">
        <f>H6+Observaciones!$F6-F7-E7-G7-I6</f>
        <v>45.376104593143815</v>
      </c>
      <c r="I7" s="76">
        <f>MAX(0,(H7-Constantes!$D$14)*(1-EXP(-Constantes!$D$22)))</f>
        <v>1.1624604019371667</v>
      </c>
      <c r="J7" s="76">
        <f>J6+G7-K6</f>
        <v>65.28822660864158</v>
      </c>
      <c r="K7" s="76">
        <f>MAX(0,(J7-Constantes!$D$13)*(1-EXP(-Constantes!$D$23)))</f>
        <v>0.16295508587362953</v>
      </c>
      <c r="L7" s="76">
        <f>F7+I7+K7</f>
        <v>4.8871888791692042</v>
      </c>
      <c r="M7" s="76">
        <f>0.0526*F7*Observaciones!$F6^1.218</f>
        <v>7.2434393358165954</v>
      </c>
      <c r="N7" s="76">
        <f>M7*Constantes!$D$30</f>
        <v>0.11315778579281756</v>
      </c>
      <c r="O7" s="76">
        <f>N7*1000000/(L7/1000*10000)</f>
        <v>2315.3962040454999</v>
      </c>
      <c r="P7" s="15"/>
      <c r="Q7" s="75">
        <v>1</v>
      </c>
      <c r="R7" s="148">
        <f>ETo!$I6*((1-Constantes!$E$19)*ETo!$K6+ETo!$L6)</f>
        <v>4.2210972441852466</v>
      </c>
      <c r="S7" s="76">
        <f>MIN(R7*Constantes!$E$17,0.8*(V6+Observaciones!$F6-T7-U7-Constantes!$D$14))</f>
        <v>2.096507741537899</v>
      </c>
      <c r="T7" s="76">
        <f>IF(Observaciones!$F6&gt;0.05*Constantes!$E$18,((Observaciones!$F6-0.05*Constantes!$E$18)^2)/(Observaciones!$F6+0.95*Constantes!$E$18),0)</f>
        <v>3.5617733913584084</v>
      </c>
      <c r="U7" s="76">
        <f>MAX(0,V6+Observaciones!$F6-T7-Constantes!$D$13)</f>
        <v>16.53822660864158</v>
      </c>
      <c r="V7" s="76">
        <f>V6+Observaciones!$F6-T7-S7-U7-W6</f>
        <v>45.376104593143815</v>
      </c>
      <c r="W7" s="76">
        <f>MAX(0,(V7-Constantes!$D$14)*(1-EXP(-Constantes!$D$22)))</f>
        <v>1.1624604019371667</v>
      </c>
      <c r="X7" s="76">
        <f>X6+U7-Y6</f>
        <v>65.28822660864158</v>
      </c>
      <c r="Y7" s="76">
        <f>MAX(0,(X7-Constantes!$D$13)*(1-EXP(-Constantes!$D$23)))</f>
        <v>0.16295508587362953</v>
      </c>
      <c r="Z7" s="76">
        <f>T7+W7+Y7</f>
        <v>4.8871888791692042</v>
      </c>
      <c r="AA7" s="76">
        <f>IF(Z7-Escenarios!$E$29&lt;=0,0,IF(Z7-Escenarios!$E$29&gt;Escenarios!$E$28,Escenarios!$E$28,Z7-Escenarios!$E$29))</f>
        <v>2.2212791916551762</v>
      </c>
      <c r="AB7" s="76">
        <f>AA7*Entradas!$E$24</f>
        <v>0.55531979791379404</v>
      </c>
      <c r="AC7" s="76">
        <f>R7*Entradas!$D$47/Escenarios!$E$9</f>
        <v>0.20261266772089184</v>
      </c>
      <c r="AD7" s="76">
        <f>Entradas!$D$48*Entradas!$D$46/Escenarios!$E$9</f>
        <v>0.12</v>
      </c>
      <c r="AE7" s="76">
        <f>S7+AC7</f>
        <v>2.2991204092587907</v>
      </c>
      <c r="AF7" s="76">
        <f t="shared" ref="AF7:AF70" si="5">MAX(0,T7-AA7)</f>
        <v>1.3404941997032322</v>
      </c>
      <c r="AG7" s="76">
        <f t="shared" ref="AG7:AG70" si="6">AA7+AF7-T7</f>
        <v>0</v>
      </c>
      <c r="AH7" s="76">
        <f t="shared" si="0"/>
        <v>1.1624604019371667</v>
      </c>
      <c r="AI7" s="76">
        <f t="shared" ref="AI7:AI70" si="7">AG7+AH7-W7</f>
        <v>0</v>
      </c>
      <c r="AJ7" s="76">
        <f t="shared" si="1"/>
        <v>0.16295508587362953</v>
      </c>
      <c r="AK7" s="76">
        <f t="shared" ref="AK7:AK70" si="8">AI7+AJ7-Y7</f>
        <v>0</v>
      </c>
      <c r="AL7" s="76">
        <f t="shared" ref="AL7:AL70" si="9">AF7+AH7+AJ7+AB7</f>
        <v>3.2212294854278225</v>
      </c>
      <c r="AM7" s="76">
        <f t="shared" ref="AM7:AM70" si="10">MAX(0,AA7-AB7-AC7-AD7)</f>
        <v>1.3433467260204903</v>
      </c>
      <c r="AN7" s="76">
        <f t="shared" ref="AN7:AN70" si="11">U7+AM7</f>
        <v>17.881573334662072</v>
      </c>
      <c r="AO7" s="76">
        <f>AO6+AM7-AP6</f>
        <v>50.093346726020492</v>
      </c>
      <c r="AP7" s="76">
        <f>MAX(0,(AO7-Constantes!$D$13)*(1-EXP(-Constantes!$D$24)))</f>
        <v>2.0533386601946146E-2</v>
      </c>
      <c r="AQ7" s="76">
        <f t="shared" si="2"/>
        <v>0.18348847247557568</v>
      </c>
      <c r="AR7" s="76">
        <f t="shared" ref="AR7:AR70" si="12">AL7+AP7</f>
        <v>3.2417628720297689</v>
      </c>
      <c r="AS7" s="76">
        <f>0.0526*AF7*Observaciones!$F6^1.218</f>
        <v>2.7261106613695061</v>
      </c>
      <c r="AT7" s="76">
        <f>AS7*Constantes!$E$30</f>
        <v>4.2587592987964183E-2</v>
      </c>
      <c r="AU7" s="76">
        <f>AT7*1000000/(AR7/1000*10000)</f>
        <v>1313.7170937274252</v>
      </c>
      <c r="AV7" s="15"/>
      <c r="AW7" s="75">
        <v>1</v>
      </c>
      <c r="AX7" s="148">
        <f>ETo!$I6*((1-Constantes!$F$19)*ETo!$K6+ETo!$L6)</f>
        <v>4.2210972441852466</v>
      </c>
      <c r="AY7" s="76">
        <f>MIN(AX7*Constantes!$F$17,0.8*(BB6+Observaciones!$F6-AZ7-BA7-Constantes!$D$14))</f>
        <v>2.096507741537899</v>
      </c>
      <c r="AZ7" s="76">
        <f>IF(Observaciones!$F6&gt;0.05*Constantes!$F$18,((Observaciones!$F6-0.05*Constantes!$F$18)^2)/(Observaciones!$F6+0.95*Constantes!$F$18),0)</f>
        <v>3.5617733913584084</v>
      </c>
      <c r="BA7" s="76">
        <f>MAX(0,BB6+Observaciones!$F6-AZ7-Constantes!$D$13)</f>
        <v>16.53822660864158</v>
      </c>
      <c r="BB7" s="76">
        <f>BB6+Observaciones!$F6-AZ7-AY7-BA7-BC6</f>
        <v>45.376104593143815</v>
      </c>
      <c r="BC7" s="76">
        <f>MAX(0,(BB7-Constantes!$D$14)*(1-EXP(-Constantes!$D$22)))</f>
        <v>1.1624604019371667</v>
      </c>
      <c r="BD7" s="76">
        <f>BD6+BA7-BE6</f>
        <v>65.28822660864158</v>
      </c>
      <c r="BE7" s="76">
        <f>MAX(0,(BD7-Constantes!$D$13)*(1-EXP(-Constantes!$D$23)))</f>
        <v>0.16295508587362953</v>
      </c>
      <c r="BF7" s="76">
        <f>AZ7+BC7+BE7</f>
        <v>4.8871888791692042</v>
      </c>
      <c r="BG7" s="76">
        <f>IF(BF7-Escenarios!$F$29&lt;=0,0,IF(BF7-Escenarios!$F$29&gt;Escenarios!$F$28,Escenarios!$F$28,BF7-Escenarios!$F$29))</f>
        <v>3.9467247716830118</v>
      </c>
      <c r="BH7" s="76">
        <f>BG7*Entradas!$F$24</f>
        <v>0</v>
      </c>
      <c r="BI7" s="76">
        <f>AX7*Entradas!$D$47/Escenarios!$F$9</f>
        <v>0.20261266772089184</v>
      </c>
      <c r="BJ7" s="76">
        <f>Entradas!$D$48*Entradas!$D$46/Escenarios!$F$9</f>
        <v>0.12</v>
      </c>
      <c r="BK7" s="76">
        <f>AY7+BI7</f>
        <v>2.2991204092587907</v>
      </c>
      <c r="BL7" s="76">
        <f t="shared" ref="BL7:BL70" si="13">MAX(0,AZ7-BG7)</f>
        <v>0</v>
      </c>
      <c r="BM7" s="76">
        <f t="shared" ref="BM7:BM70" si="14">BG7+BL7-AZ7</f>
        <v>0.38495138032460341</v>
      </c>
      <c r="BN7" s="76">
        <f t="shared" si="3"/>
        <v>0.7775090216125633</v>
      </c>
      <c r="BO7" s="76">
        <f t="shared" ref="BO7:BO70" si="15">BM7+BN7-BC7</f>
        <v>0</v>
      </c>
      <c r="BP7" s="76">
        <f t="shared" si="4"/>
        <v>0.16295508587362953</v>
      </c>
      <c r="BQ7" s="76">
        <f t="shared" ref="BQ7:BQ70" si="16">BO7+BP7-BE7</f>
        <v>0</v>
      </c>
      <c r="BR7" s="76">
        <f t="shared" ref="BR7:BR70" si="17">BL7+BN7+BP7+BH7</f>
        <v>0.9404641074861928</v>
      </c>
      <c r="BS7" s="76">
        <f t="shared" ref="BS7:BS70" si="18">MAX(0,BG7-BH7-BI7-BJ7)</f>
        <v>3.62411210396212</v>
      </c>
      <c r="BT7" s="76">
        <f t="shared" ref="BT7:BT70" si="19">BA7+BS7</f>
        <v>20.162338712603699</v>
      </c>
      <c r="BU7" s="76">
        <f>BU6+BS7-BV6</f>
        <v>52.374112103962119</v>
      </c>
      <c r="BV7" s="76">
        <f>MAX(0,(BU7-Constantes!$D$13)*(1-EXP(-Constantes!$D$24)))</f>
        <v>5.5395448902379262E-2</v>
      </c>
      <c r="BW7" s="76">
        <f>BP7+BV7</f>
        <v>0.2183505347760088</v>
      </c>
      <c r="BX7" s="76">
        <f>BR7+BV7</f>
        <v>0.99585955638857204</v>
      </c>
      <c r="BY7" s="76">
        <f>0.0526*BL7*Observaciones!$F6^1.218</f>
        <v>0</v>
      </c>
      <c r="BZ7" s="76">
        <f>BY7*Constantes!$F$30</f>
        <v>0</v>
      </c>
      <c r="CA7" s="76">
        <f>BZ7*1000000/(BX7/1000*10000)</f>
        <v>0</v>
      </c>
      <c r="CB7" s="15"/>
      <c r="CC7" s="75">
        <v>1</v>
      </c>
      <c r="CD7" s="76">
        <f>0.0526*Observaciones!$F6^2.218</f>
        <v>40.876584401228989</v>
      </c>
      <c r="CE7" s="76">
        <f>IF(Observaciones!$F6&gt;0.05*$CI$7,((Observaciones!$F6-0.05*$CI$7)^2)/(Observaciones!$F6+0.95*$CI$7),0)</f>
        <v>6.3653050962415536</v>
      </c>
      <c r="CF7" s="76">
        <f>0.0526*CE7*Observaciones!$F6^1.218</f>
        <v>12.944872189357753</v>
      </c>
      <c r="CG7" s="15"/>
      <c r="CH7" s="75" t="s">
        <v>2</v>
      </c>
      <c r="CI7" s="76">
        <f>25400/CI5-254</f>
        <v>34.636363636363626</v>
      </c>
      <c r="CJ7" s="40"/>
    </row>
    <row r="8" spans="1:127" s="2" customFormat="1" x14ac:dyDescent="0.3">
      <c r="B8" s="39"/>
      <c r="C8" s="75">
        <v>2</v>
      </c>
      <c r="D8" s="148">
        <f>ETo!$I7*((1-Constantes!$D$19)*ETo!$K7+ETo!$L7)</f>
        <v>4.2079523062645308</v>
      </c>
      <c r="E8" s="76">
        <f>MIN(D8*Constantes!$D$17,0.8*(H7+Observaciones!$F7-F8-G8-Constantes!$D$14))</f>
        <v>2.0899789973468526</v>
      </c>
      <c r="F8" s="76">
        <f>IF(Observaciones!$F7&gt;0.05*Constantes!$D$18,((Observaciones!$F7-0.05*Constantes!$D$18)^2)/(Observaciones!$F7+0.95*Constantes!$D$18),0)</f>
        <v>0</v>
      </c>
      <c r="G8" s="76">
        <f>MAX(0,H7+Observaciones!$F7-F8-Constantes!$D$13)</f>
        <v>0</v>
      </c>
      <c r="H8" s="76">
        <f>H7+Observaciones!$F7-F8-E8-G8-I7</f>
        <v>42.92366519385979</v>
      </c>
      <c r="I8" s="76">
        <f>MAX(0,(H8-Constantes!$D$14)*(1-EXP(-Constantes!$D$22)))</f>
        <v>1.0789213129082065</v>
      </c>
      <c r="J8" s="76">
        <f>J7+G8-K7</f>
        <v>65.125271522767946</v>
      </c>
      <c r="K8" s="76">
        <f>MAX(0,(J8-Constantes!$D$13)*(1-EXP(-Constantes!$D$23)))</f>
        <v>0.16134945059963907</v>
      </c>
      <c r="L8" s="76">
        <f t="shared" ref="L8:L71" si="20">F8+I8+K8</f>
        <v>1.2402707635078456</v>
      </c>
      <c r="M8" s="76">
        <f>0.0526*F8*Observaciones!$F7^1.218</f>
        <v>0</v>
      </c>
      <c r="N8" s="76">
        <f>M8*Constantes!$D$30</f>
        <v>0</v>
      </c>
      <c r="O8" s="76">
        <f t="shared" ref="O8:O71" si="21">N8*1000000/(L8/1000*10000)</f>
        <v>0</v>
      </c>
      <c r="P8" s="15"/>
      <c r="Q8" s="75">
        <v>2</v>
      </c>
      <c r="R8" s="148">
        <f>ETo!$I7*((1-Constantes!$E$19)*ETo!$K7+ETo!$L7)</f>
        <v>4.2079523062645308</v>
      </c>
      <c r="S8" s="76">
        <f>MIN(R8*Constantes!$E$17,0.8*(V7+Observaciones!$F7-T8-U8-Constantes!$D$14))</f>
        <v>2.0899789973468526</v>
      </c>
      <c r="T8" s="76">
        <f>IF(Observaciones!$F7&gt;0.05*Constantes!$E$18,((Observaciones!$F7-0.05*Constantes!$E$18)^2)/(Observaciones!$F7+0.95*Constantes!$E$18),0)</f>
        <v>0</v>
      </c>
      <c r="U8" s="76">
        <f>MAX(0,V7+Observaciones!$F7-T8-Constantes!$D$13)</f>
        <v>0</v>
      </c>
      <c r="V8" s="76">
        <f>V7+Observaciones!$F7-T8-S8-U8-W7</f>
        <v>42.92366519385979</v>
      </c>
      <c r="W8" s="76">
        <f>MAX(0,(V8-Constantes!$D$14)*(1-EXP(-Constantes!$D$22)))</f>
        <v>1.0789213129082065</v>
      </c>
      <c r="X8" s="76">
        <f t="shared" ref="X8:X71" si="22">X7+U8-Y7</f>
        <v>65.125271522767946</v>
      </c>
      <c r="Y8" s="76">
        <f>MAX(0,(X8-Constantes!$D$13)*(1-EXP(-Constantes!$D$23)))</f>
        <v>0.16134945059963907</v>
      </c>
      <c r="Z8" s="76">
        <f t="shared" ref="Z8:Z71" si="23">T8+W8+Y8</f>
        <v>1.2402707635078456</v>
      </c>
      <c r="AA8" s="76">
        <f>IF(Z8-Escenarios!$E$29&lt;=0,0,IF(Z8-Escenarios!$E$29&gt;Escenarios!$E$28,Escenarios!$E$28,Z8-Escenarios!$E$29))</f>
        <v>0.54907076350784556</v>
      </c>
      <c r="AB8" s="76">
        <f>AA8*Entradas!$E$24</f>
        <v>0.13726769087696139</v>
      </c>
      <c r="AC8" s="76">
        <f>R8*Entradas!$D$47/Escenarios!$E$9</f>
        <v>0.20198171070069748</v>
      </c>
      <c r="AD8" s="76">
        <f>Entradas!$D$48*Entradas!$D$46/Escenarios!$E$9</f>
        <v>0.12</v>
      </c>
      <c r="AE8" s="76">
        <f t="shared" ref="AE8:AE71" si="24">S8+AC8</f>
        <v>2.2919607080475499</v>
      </c>
      <c r="AF8" s="76">
        <f t="shared" si="5"/>
        <v>0</v>
      </c>
      <c r="AG8" s="76">
        <f t="shared" si="6"/>
        <v>0.54907076350784556</v>
      </c>
      <c r="AH8" s="76">
        <f t="shared" si="0"/>
        <v>0.52985054940036092</v>
      </c>
      <c r="AI8" s="76">
        <f t="shared" si="7"/>
        <v>0</v>
      </c>
      <c r="AJ8" s="76">
        <f t="shared" si="1"/>
        <v>0.16134945059963907</v>
      </c>
      <c r="AK8" s="76">
        <f t="shared" si="8"/>
        <v>0</v>
      </c>
      <c r="AL8" s="76">
        <f t="shared" si="9"/>
        <v>0.82846769087696148</v>
      </c>
      <c r="AM8" s="76">
        <f t="shared" si="10"/>
        <v>8.9821361930186694E-2</v>
      </c>
      <c r="AN8" s="76">
        <f t="shared" si="11"/>
        <v>8.9821361930186694E-2</v>
      </c>
      <c r="AO8" s="76">
        <f t="shared" ref="AO8:AO71" si="25">AO7+AM8-AP7</f>
        <v>50.162634701348729</v>
      </c>
      <c r="AP8" s="76">
        <f>MAX(0,(AO8-Constantes!$D$13)*(1-EXP(-Constantes!$D$24)))</f>
        <v>2.1592470423511284E-2</v>
      </c>
      <c r="AQ8" s="76">
        <f t="shared" si="2"/>
        <v>0.18294192102315035</v>
      </c>
      <c r="AR8" s="76">
        <f t="shared" si="12"/>
        <v>0.85006016130047279</v>
      </c>
      <c r="AS8" s="76">
        <f>0.0526*AF8*Observaciones!$F7^1.218</f>
        <v>0</v>
      </c>
      <c r="AT8" s="76">
        <f>AS8*Constantes!$E$30</f>
        <v>0</v>
      </c>
      <c r="AU8" s="76">
        <f t="shared" ref="AU8:AU71" si="26">AT8*1000000/(AR8/1000*10000)</f>
        <v>0</v>
      </c>
      <c r="AV8" s="15"/>
      <c r="AW8" s="75">
        <v>2</v>
      </c>
      <c r="AX8" s="148">
        <f>ETo!$I7*((1-Constantes!$F$19)*ETo!$K7+ETo!$L7)</f>
        <v>4.2079523062645308</v>
      </c>
      <c r="AY8" s="76">
        <f>MIN(AX8*Constantes!$F$17,0.8*(BB7+Observaciones!$F7-AZ8-BA8-Constantes!$D$14))</f>
        <v>2.0899789973468526</v>
      </c>
      <c r="AZ8" s="76">
        <f>IF(Observaciones!$F7&gt;0.05*Constantes!$F$18,((Observaciones!$F7-0.05*Constantes!$F$18)^2)/(Observaciones!$F7+0.95*Constantes!$F$18),0)</f>
        <v>0</v>
      </c>
      <c r="BA8" s="76">
        <f>MAX(0,BB7+Observaciones!$F7-AZ8-Constantes!$D$13)</f>
        <v>0</v>
      </c>
      <c r="BB8" s="76">
        <f>BB7+Observaciones!$F7-AZ8-AY8-BA8-BC7</f>
        <v>42.92366519385979</v>
      </c>
      <c r="BC8" s="76">
        <f>MAX(0,(BB8-Constantes!$D$14)*(1-EXP(-Constantes!$D$22)))</f>
        <v>1.0789213129082065</v>
      </c>
      <c r="BD8" s="76">
        <f t="shared" ref="BD8:BD71" si="27">BD7+BA8-BE7</f>
        <v>65.125271522767946</v>
      </c>
      <c r="BE8" s="76">
        <f>MAX(0,(BD8-Constantes!$D$13)*(1-EXP(-Constantes!$D$23)))</f>
        <v>0.16134945059963907</v>
      </c>
      <c r="BF8" s="76">
        <f t="shared" ref="BF8:BF71" si="28">AZ8+BC8+BE8</f>
        <v>1.2402707635078456</v>
      </c>
      <c r="BG8" s="76">
        <f>IF(BF8-Escenarios!$F$29&lt;=0,0,IF(BF8-Escenarios!$F$29&gt;Escenarios!$F$28,Escenarios!$F$28,BF8-Escenarios!$F$29))</f>
        <v>0.54907076350784556</v>
      </c>
      <c r="BH8" s="76">
        <f>BG8*Entradas!$F$24</f>
        <v>0</v>
      </c>
      <c r="BI8" s="76">
        <f>AX8*Entradas!$D$47/Escenarios!$F$9</f>
        <v>0.20198171070069748</v>
      </c>
      <c r="BJ8" s="76">
        <f>Entradas!$D$48*Entradas!$D$46/Escenarios!$F$9</f>
        <v>0.12</v>
      </c>
      <c r="BK8" s="76">
        <f t="shared" ref="BK8:BK71" si="29">AY8+BI8</f>
        <v>2.2919607080475499</v>
      </c>
      <c r="BL8" s="76">
        <f t="shared" si="13"/>
        <v>0</v>
      </c>
      <c r="BM8" s="76">
        <f t="shared" si="14"/>
        <v>0.54907076350784556</v>
      </c>
      <c r="BN8" s="76">
        <f t="shared" si="3"/>
        <v>0.52985054940036092</v>
      </c>
      <c r="BO8" s="76">
        <f t="shared" si="15"/>
        <v>0</v>
      </c>
      <c r="BP8" s="76">
        <f t="shared" si="4"/>
        <v>0.16134945059963907</v>
      </c>
      <c r="BQ8" s="76">
        <f t="shared" si="16"/>
        <v>0</v>
      </c>
      <c r="BR8" s="76">
        <f t="shared" si="17"/>
        <v>0.69120000000000004</v>
      </c>
      <c r="BS8" s="76">
        <f t="shared" si="18"/>
        <v>0.22708905280714808</v>
      </c>
      <c r="BT8" s="76">
        <f t="shared" si="19"/>
        <v>0.22708905280714808</v>
      </c>
      <c r="BU8" s="76">
        <f t="shared" ref="BU8:BU71" si="30">BU7+BS8-BV7</f>
        <v>52.545805707866883</v>
      </c>
      <c r="BV8" s="76">
        <f>MAX(0,(BU8-Constantes!$D$13)*(1-EXP(-Constantes!$D$24)))</f>
        <v>5.8019828057641477E-2</v>
      </c>
      <c r="BW8" s="76">
        <f t="shared" ref="BW8:BW71" si="31">BP8+BV8</f>
        <v>0.21936927865728054</v>
      </c>
      <c r="BX8" s="76">
        <f t="shared" ref="BX8:BX71" si="32">BR8+BV8</f>
        <v>0.74921982805764153</v>
      </c>
      <c r="BY8" s="76">
        <f>0.0526*BL8*Observaciones!$F7^1.218</f>
        <v>0</v>
      </c>
      <c r="BZ8" s="76">
        <f>BY8*Constantes!$F$30</f>
        <v>0</v>
      </c>
      <c r="CA8" s="76">
        <f t="shared" ref="CA8:CA71" si="33">BZ8*1000000/(BX8/1000*10000)</f>
        <v>0</v>
      </c>
      <c r="CB8" s="15"/>
      <c r="CC8" s="75">
        <v>2</v>
      </c>
      <c r="CD8" s="76">
        <f>0.0526*Observaciones!$F7^2.218</f>
        <v>3.2065597387029521E-2</v>
      </c>
      <c r="CE8" s="76">
        <f>IF(Observaciones!$F7&gt;0.05*$CI$7,((Observaciones!$F7-0.05*$CI$7)^2)/(Observaciones!$F7+0.95*$CI$7),0)</f>
        <v>0</v>
      </c>
      <c r="CF8" s="76">
        <f>0.0526*CE8*Observaciones!$F7^1.218</f>
        <v>0</v>
      </c>
      <c r="CG8" s="15"/>
      <c r="CH8" s="75" t="s">
        <v>5</v>
      </c>
      <c r="CI8" s="76">
        <f>SUM(CD372:CD736)</f>
        <v>1019.1090894831386</v>
      </c>
      <c r="CJ8" s="40"/>
    </row>
    <row r="9" spans="1:127" s="2" customFormat="1" ht="16" x14ac:dyDescent="0.4">
      <c r="B9" s="39"/>
      <c r="C9" s="75">
        <v>3</v>
      </c>
      <c r="D9" s="148">
        <f>ETo!$I8*((1-Constantes!$D$19)*ETo!$K8+ETo!$L8)</f>
        <v>4.2781937073694349</v>
      </c>
      <c r="E9" s="76">
        <f>MIN(D9*Constantes!$D$17,0.8*(H8+Observaciones!$F8-F9-G9-Constantes!$D$14))</f>
        <v>2.1248660498533449</v>
      </c>
      <c r="F9" s="76">
        <f>IF(Observaciones!$F8&gt;0.05*Constantes!$D$18,((Observaciones!$F8-0.05*Constantes!$D$18)^2)/(Observaciones!$F8+0.95*Constantes!$D$18),0)</f>
        <v>2.0033712495878668</v>
      </c>
      <c r="G9" s="76">
        <f>MAX(0,H8+Observaciones!$F8-F9-Constantes!$D$13)</f>
        <v>7.6702939442719256</v>
      </c>
      <c r="H9" s="76">
        <f>H8+Observaciones!$F8-F9-E9-G9-I8</f>
        <v>45.546212637238447</v>
      </c>
      <c r="I9" s="76">
        <f>MAX(0,(H9-Constantes!$D$14)*(1-EXP(-Constantes!$D$22)))</f>
        <v>1.1682549063984442</v>
      </c>
      <c r="J9" s="76">
        <f>J8+G9-K8</f>
        <v>72.63421601644022</v>
      </c>
      <c r="K9" s="76">
        <f>MAX(0,(J9-Constantes!$D$13)*(1-EXP(-Constantes!$D$23)))</f>
        <v>0.23533686918702948</v>
      </c>
      <c r="L9" s="76">
        <f t="shared" si="20"/>
        <v>3.4069630251733405</v>
      </c>
      <c r="M9" s="76">
        <f>0.0526*F9*Observaciones!$F8^1.218</f>
        <v>2.9687333375944069</v>
      </c>
      <c r="N9" s="76">
        <f>M9*Constantes!$D$30</f>
        <v>4.6377870444832305E-2</v>
      </c>
      <c r="O9" s="76">
        <f t="shared" si="21"/>
        <v>1361.2672078374749</v>
      </c>
      <c r="P9" s="15"/>
      <c r="Q9" s="75">
        <v>3</v>
      </c>
      <c r="R9" s="148">
        <f>ETo!$I8*((1-Constantes!$E$19)*ETo!$K8+ETo!$L8)</f>
        <v>4.2781937073694349</v>
      </c>
      <c r="S9" s="76">
        <f>MIN(R9*Constantes!$E$17,0.8*(V8+Observaciones!$F8-T9-U9-Constantes!$D$14))</f>
        <v>2.1248660498533449</v>
      </c>
      <c r="T9" s="76">
        <f>IF(Observaciones!$F8&gt;0.05*Constantes!$E$18,((Observaciones!$F8-0.05*Constantes!$E$18)^2)/(Observaciones!$F8+0.95*Constantes!$E$18),0)</f>
        <v>2.0033712495878668</v>
      </c>
      <c r="U9" s="76">
        <f>MAX(0,V8+Observaciones!$F8-T9-Constantes!$D$13)</f>
        <v>7.6702939442719256</v>
      </c>
      <c r="V9" s="76">
        <f>V8+Observaciones!$F8-T9-S9-U9-W8</f>
        <v>45.546212637238447</v>
      </c>
      <c r="W9" s="76">
        <f>MAX(0,(V9-Constantes!$D$14)*(1-EXP(-Constantes!$D$22)))</f>
        <v>1.1682549063984442</v>
      </c>
      <c r="X9" s="76">
        <f t="shared" si="22"/>
        <v>72.63421601644022</v>
      </c>
      <c r="Y9" s="76">
        <f>MAX(0,(X9-Constantes!$D$13)*(1-EXP(-Constantes!$D$23)))</f>
        <v>0.23533686918702948</v>
      </c>
      <c r="Z9" s="76">
        <f t="shared" si="23"/>
        <v>3.4069630251733405</v>
      </c>
      <c r="AA9" s="76">
        <f>IF(Z9-Escenarios!$E$29&lt;=0,0,IF(Z9-Escenarios!$E$29&gt;Escenarios!$E$28,Escenarios!$E$28,Z9-Escenarios!$E$29))</f>
        <v>2.2212791916551762</v>
      </c>
      <c r="AB9" s="76">
        <f>AA9*Entradas!$E$24</f>
        <v>0.55531979791379404</v>
      </c>
      <c r="AC9" s="76">
        <f>R9*Entradas!$D$47/Escenarios!$E$9</f>
        <v>0.20535329795373286</v>
      </c>
      <c r="AD9" s="76">
        <f>Entradas!$D$48*Entradas!$D$46/Escenarios!$E$9</f>
        <v>0.12</v>
      </c>
      <c r="AE9" s="76">
        <f t="shared" si="24"/>
        <v>2.3302193478070778</v>
      </c>
      <c r="AF9" s="76">
        <f t="shared" si="5"/>
        <v>0</v>
      </c>
      <c r="AG9" s="76">
        <f t="shared" si="6"/>
        <v>0.21790794206730935</v>
      </c>
      <c r="AH9" s="76">
        <f t="shared" si="0"/>
        <v>0.95034696433113486</v>
      </c>
      <c r="AI9" s="76">
        <f t="shared" si="7"/>
        <v>0</v>
      </c>
      <c r="AJ9" s="76">
        <f t="shared" si="1"/>
        <v>0.23533686918702948</v>
      </c>
      <c r="AK9" s="76">
        <f t="shared" si="8"/>
        <v>0</v>
      </c>
      <c r="AL9" s="76">
        <f t="shared" si="9"/>
        <v>1.7410036314319584</v>
      </c>
      <c r="AM9" s="76">
        <f t="shared" si="10"/>
        <v>1.3406060957876491</v>
      </c>
      <c r="AN9" s="76">
        <f t="shared" si="11"/>
        <v>9.0109000400595747</v>
      </c>
      <c r="AO9" s="76">
        <f t="shared" si="25"/>
        <v>51.481648326712865</v>
      </c>
      <c r="AP9" s="76">
        <f>MAX(0,(AO9-Constantes!$D$13)*(1-EXP(-Constantes!$D$24)))</f>
        <v>4.1753919570053664E-2</v>
      </c>
      <c r="AQ9" s="76">
        <f t="shared" si="2"/>
        <v>0.27709078875708315</v>
      </c>
      <c r="AR9" s="76">
        <f t="shared" si="12"/>
        <v>1.7827575510020119</v>
      </c>
      <c r="AS9" s="76">
        <f>0.0526*AF9*Observaciones!$F8^1.218</f>
        <v>0</v>
      </c>
      <c r="AT9" s="76">
        <f>AS9*Constantes!$E$30</f>
        <v>0</v>
      </c>
      <c r="AU9" s="76">
        <f t="shared" si="26"/>
        <v>0</v>
      </c>
      <c r="AV9" s="15"/>
      <c r="AW9" s="75">
        <v>3</v>
      </c>
      <c r="AX9" s="148">
        <f>ETo!$I8*((1-Constantes!$F$19)*ETo!$K8+ETo!$L8)</f>
        <v>4.2781937073694349</v>
      </c>
      <c r="AY9" s="76">
        <f>MIN(AX9*Constantes!$F$17,0.8*(BB8+Observaciones!$F8-AZ9-BA9-Constantes!$D$14))</f>
        <v>2.1248660498533449</v>
      </c>
      <c r="AZ9" s="76">
        <f>IF(Observaciones!$F8&gt;0.05*Constantes!$F$18,((Observaciones!$F8-0.05*Constantes!$F$18)^2)/(Observaciones!$F8+0.95*Constantes!$F$18),0)</f>
        <v>2.0033712495878668</v>
      </c>
      <c r="BA9" s="76">
        <f>MAX(0,BB8+Observaciones!$F8-AZ9-Constantes!$D$13)</f>
        <v>7.6702939442719256</v>
      </c>
      <c r="BB9" s="76">
        <f>BB8+Observaciones!$F8-AZ9-AY9-BA9-BC8</f>
        <v>45.546212637238447</v>
      </c>
      <c r="BC9" s="76">
        <f>MAX(0,(BB9-Constantes!$D$14)*(1-EXP(-Constantes!$D$22)))</f>
        <v>1.1682549063984442</v>
      </c>
      <c r="BD9" s="76">
        <f t="shared" si="27"/>
        <v>72.63421601644022</v>
      </c>
      <c r="BE9" s="76">
        <f>MAX(0,(BD9-Constantes!$D$13)*(1-EXP(-Constantes!$D$23)))</f>
        <v>0.23533686918702948</v>
      </c>
      <c r="BF9" s="76">
        <f t="shared" si="28"/>
        <v>3.4069630251733405</v>
      </c>
      <c r="BG9" s="76">
        <f>IF(BF9-Escenarios!$F$29&lt;=0,0,IF(BF9-Escenarios!$F$29&gt;Escenarios!$F$28,Escenarios!$F$28,BF9-Escenarios!$F$29))</f>
        <v>2.7157630251733407</v>
      </c>
      <c r="BH9" s="76">
        <f>BG9*Entradas!$F$24</f>
        <v>0</v>
      </c>
      <c r="BI9" s="76">
        <f>AX9*Entradas!$D$47/Escenarios!$F$9</f>
        <v>0.20535329795373286</v>
      </c>
      <c r="BJ9" s="76">
        <f>Entradas!$D$48*Entradas!$D$46/Escenarios!$F$9</f>
        <v>0.12</v>
      </c>
      <c r="BK9" s="76">
        <f t="shared" si="29"/>
        <v>2.3302193478070778</v>
      </c>
      <c r="BL9" s="76">
        <f t="shared" si="13"/>
        <v>0</v>
      </c>
      <c r="BM9" s="76">
        <f t="shared" si="14"/>
        <v>0.71239177558547384</v>
      </c>
      <c r="BN9" s="76">
        <f t="shared" si="3"/>
        <v>0.45586313081297036</v>
      </c>
      <c r="BO9" s="76">
        <f t="shared" si="15"/>
        <v>0</v>
      </c>
      <c r="BP9" s="76">
        <f t="shared" si="4"/>
        <v>0.23533686918702948</v>
      </c>
      <c r="BQ9" s="76">
        <f t="shared" si="16"/>
        <v>0</v>
      </c>
      <c r="BR9" s="76">
        <f t="shared" si="17"/>
        <v>0.69119999999999981</v>
      </c>
      <c r="BS9" s="76">
        <f t="shared" si="18"/>
        <v>2.3904097272196076</v>
      </c>
      <c r="BT9" s="76">
        <f t="shared" si="19"/>
        <v>10.060703671491533</v>
      </c>
      <c r="BU9" s="76">
        <f t="shared" si="30"/>
        <v>54.87819560702885</v>
      </c>
      <c r="BV9" s="76">
        <f>MAX(0,(BU9-Constantes!$D$13)*(1-EXP(-Constantes!$D$24)))</f>
        <v>9.3670983919569184E-2</v>
      </c>
      <c r="BW9" s="76">
        <f t="shared" si="31"/>
        <v>0.32900785310659864</v>
      </c>
      <c r="BX9" s="76">
        <f t="shared" si="32"/>
        <v>0.784870983919569</v>
      </c>
      <c r="BY9" s="76">
        <f>0.0526*BL9*Observaciones!$F8^1.218</f>
        <v>0</v>
      </c>
      <c r="BZ9" s="76">
        <f>BY9*Constantes!$F$30</f>
        <v>0</v>
      </c>
      <c r="CA9" s="76">
        <f t="shared" si="33"/>
        <v>0</v>
      </c>
      <c r="CB9" s="15"/>
      <c r="CC9" s="75">
        <v>3</v>
      </c>
      <c r="CD9" s="76">
        <f>0.0526*Observaciones!$F8^2.218</f>
        <v>22.968966307258103</v>
      </c>
      <c r="CE9" s="76">
        <f>IF(Observaciones!$F8&gt;0.05*$CI$7,((Observaciones!$F8-0.05*$CI$7)^2)/(Observaciones!$F8+0.95*$CI$7),0)</f>
        <v>3.9162196194264949</v>
      </c>
      <c r="CF9" s="76">
        <f>0.0526*CE9*Observaciones!$F8^1.218</f>
        <v>5.8033236445438945</v>
      </c>
      <c r="CG9" s="15"/>
      <c r="CH9" s="75" t="s">
        <v>201</v>
      </c>
      <c r="CI9" s="76">
        <f>SUM(CF372:CF736)</f>
        <v>300.80185968118889</v>
      </c>
      <c r="CJ9" s="40"/>
    </row>
    <row r="10" spans="1:127" s="2" customFormat="1" x14ac:dyDescent="0.3">
      <c r="B10" s="39"/>
      <c r="C10" s="75">
        <v>4</v>
      </c>
      <c r="D10" s="148">
        <f>ETo!$I9*((1-Constantes!$D$19)*ETo!$K9+ETo!$L9)</f>
        <v>4.2474678893687701</v>
      </c>
      <c r="E10" s="76">
        <f>MIN(D10*Constantes!$D$17,0.8*(H9+Observaciones!$F9-F10-G10-Constantes!$D$14))</f>
        <v>2.1096053459232906</v>
      </c>
      <c r="F10" s="76">
        <f>IF(Observaciones!$F9&gt;0.05*Constantes!$D$18,((Observaciones!$F9-0.05*Constantes!$D$18)^2)/(Observaciones!$F9+0.95*Constantes!$D$18),0)</f>
        <v>0</v>
      </c>
      <c r="G10" s="76">
        <f>MAX(0,H9+Observaciones!$F9-F10-Constantes!$D$13)</f>
        <v>0</v>
      </c>
      <c r="H10" s="76">
        <f>H9+Observaciones!$F9-F10-E10-G10-I9</f>
        <v>44.568352384916707</v>
      </c>
      <c r="I10" s="76">
        <f>MAX(0,(H10-Constantes!$D$14)*(1-EXP(-Constantes!$D$22)))</f>
        <v>1.1349453964058889</v>
      </c>
      <c r="J10" s="76">
        <f t="shared" ref="J10:J71" si="34">J9+G10-K9</f>
        <v>72.398879147253197</v>
      </c>
      <c r="K10" s="76">
        <f>MAX(0,(J10-Constantes!$D$13)*(1-EXP(-Constantes!$D$23)))</f>
        <v>0.23301803896205459</v>
      </c>
      <c r="L10" s="76">
        <f t="shared" si="20"/>
        <v>1.3679634353679435</v>
      </c>
      <c r="M10" s="76">
        <f>0.0526*F10*Observaciones!$F9^1.218</f>
        <v>0</v>
      </c>
      <c r="N10" s="76">
        <f>M10*Constantes!$D$30</f>
        <v>0</v>
      </c>
      <c r="O10" s="76">
        <f t="shared" si="21"/>
        <v>0</v>
      </c>
      <c r="P10" s="15"/>
      <c r="Q10" s="75">
        <v>4</v>
      </c>
      <c r="R10" s="148">
        <f>ETo!$I9*((1-Constantes!$E$19)*ETo!$K9+ETo!$L9)</f>
        <v>4.2474678893687701</v>
      </c>
      <c r="S10" s="76">
        <f>MIN(R10*Constantes!$E$17,0.8*(V9+Observaciones!$F9-T10-U10-Constantes!$D$14))</f>
        <v>2.1096053459232906</v>
      </c>
      <c r="T10" s="76">
        <f>IF(Observaciones!$F9&gt;0.05*Constantes!$E$18,((Observaciones!$F9-0.05*Constantes!$E$18)^2)/(Observaciones!$F9+0.95*Constantes!$E$18),0)</f>
        <v>0</v>
      </c>
      <c r="U10" s="76">
        <f>MAX(0,V9+Observaciones!$F9-T10-Constantes!$D$13)</f>
        <v>0</v>
      </c>
      <c r="V10" s="76">
        <f>V9+Observaciones!$F9-T10-S10-U10-W9</f>
        <v>44.568352384916707</v>
      </c>
      <c r="W10" s="76">
        <f>MAX(0,(V10-Constantes!$D$14)*(1-EXP(-Constantes!$D$22)))</f>
        <v>1.1349453964058889</v>
      </c>
      <c r="X10" s="76">
        <f t="shared" si="22"/>
        <v>72.398879147253197</v>
      </c>
      <c r="Y10" s="76">
        <f>MAX(0,(X10-Constantes!$D$13)*(1-EXP(-Constantes!$D$23)))</f>
        <v>0.23301803896205459</v>
      </c>
      <c r="Z10" s="76">
        <f t="shared" si="23"/>
        <v>1.3679634353679435</v>
      </c>
      <c r="AA10" s="76">
        <f>IF(Z10-Escenarios!$E$29&lt;=0,0,IF(Z10-Escenarios!$E$29&gt;Escenarios!$E$28,Escenarios!$E$28,Z10-Escenarios!$E$29))</f>
        <v>0.67676343536794348</v>
      </c>
      <c r="AB10" s="76">
        <f>AA10*Entradas!$E$24</f>
        <v>0.16919085884198587</v>
      </c>
      <c r="AC10" s="76">
        <f>R10*Entradas!$D$47/Escenarios!$E$9</f>
        <v>0.20387845868970095</v>
      </c>
      <c r="AD10" s="76">
        <f>Entradas!$D$48*Entradas!$D$46/Escenarios!$E$9</f>
        <v>0.12</v>
      </c>
      <c r="AE10" s="76">
        <f t="shared" si="24"/>
        <v>2.3134838046129915</v>
      </c>
      <c r="AF10" s="76">
        <f t="shared" si="5"/>
        <v>0</v>
      </c>
      <c r="AG10" s="76">
        <f t="shared" si="6"/>
        <v>0.67676343536794348</v>
      </c>
      <c r="AH10" s="76">
        <f t="shared" si="0"/>
        <v>0.4581819610379454</v>
      </c>
      <c r="AI10" s="76">
        <f t="shared" si="7"/>
        <v>0</v>
      </c>
      <c r="AJ10" s="76">
        <f t="shared" si="1"/>
        <v>0.23301803896205459</v>
      </c>
      <c r="AK10" s="76">
        <f t="shared" si="8"/>
        <v>0</v>
      </c>
      <c r="AL10" s="76">
        <f t="shared" si="9"/>
        <v>0.86039085884198596</v>
      </c>
      <c r="AM10" s="76">
        <f t="shared" si="10"/>
        <v>0.18369411783625661</v>
      </c>
      <c r="AN10" s="76">
        <f t="shared" si="11"/>
        <v>0.18369411783625661</v>
      </c>
      <c r="AO10" s="76">
        <f t="shared" si="25"/>
        <v>51.623588524979063</v>
      </c>
      <c r="AP10" s="76">
        <f>MAX(0,(AO10-Constantes!$D$13)*(1-EXP(-Constantes!$D$24)))</f>
        <v>4.3923510569088324E-2</v>
      </c>
      <c r="AQ10" s="76">
        <f t="shared" si="2"/>
        <v>0.27694154953114292</v>
      </c>
      <c r="AR10" s="76">
        <f t="shared" si="12"/>
        <v>0.90431436941107424</v>
      </c>
      <c r="AS10" s="76">
        <f>0.0526*AF10*Observaciones!$F9^1.218</f>
        <v>0</v>
      </c>
      <c r="AT10" s="76">
        <f>AS10*Constantes!$E$30</f>
        <v>0</v>
      </c>
      <c r="AU10" s="76">
        <f t="shared" si="26"/>
        <v>0</v>
      </c>
      <c r="AV10" s="15"/>
      <c r="AW10" s="75">
        <v>4</v>
      </c>
      <c r="AX10" s="148">
        <f>ETo!$I9*((1-Constantes!$F$19)*ETo!$K9+ETo!$L9)</f>
        <v>4.2474678893687701</v>
      </c>
      <c r="AY10" s="76">
        <f>MIN(AX10*Constantes!$F$17,0.8*(BB9+Observaciones!$F9-AZ10-BA10-Constantes!$D$14))</f>
        <v>2.1096053459232906</v>
      </c>
      <c r="AZ10" s="76">
        <f>IF(Observaciones!$F9&gt;0.05*Constantes!$F$18,((Observaciones!$F9-0.05*Constantes!$F$18)^2)/(Observaciones!$F9+0.95*Constantes!$F$18),0)</f>
        <v>0</v>
      </c>
      <c r="BA10" s="76">
        <f>MAX(0,BB9+Observaciones!$F9-AZ10-Constantes!$D$13)</f>
        <v>0</v>
      </c>
      <c r="BB10" s="76">
        <f>BB9+Observaciones!$F9-AZ10-AY10-BA10-BC9</f>
        <v>44.568352384916707</v>
      </c>
      <c r="BC10" s="76">
        <f>MAX(0,(BB10-Constantes!$D$14)*(1-EXP(-Constantes!$D$22)))</f>
        <v>1.1349453964058889</v>
      </c>
      <c r="BD10" s="76">
        <f t="shared" si="27"/>
        <v>72.398879147253197</v>
      </c>
      <c r="BE10" s="76">
        <f>MAX(0,(BD10-Constantes!$D$13)*(1-EXP(-Constantes!$D$23)))</f>
        <v>0.23301803896205459</v>
      </c>
      <c r="BF10" s="76">
        <f t="shared" si="28"/>
        <v>1.3679634353679435</v>
      </c>
      <c r="BG10" s="76">
        <f>IF(BF10-Escenarios!$F$29&lt;=0,0,IF(BF10-Escenarios!$F$29&gt;Escenarios!$F$28,Escenarios!$F$28,BF10-Escenarios!$F$29))</f>
        <v>0.67676343536794348</v>
      </c>
      <c r="BH10" s="76">
        <f>BG10*Entradas!$F$24</f>
        <v>0</v>
      </c>
      <c r="BI10" s="76">
        <f>AX10*Entradas!$D$47/Escenarios!$F$9</f>
        <v>0.20387845868970095</v>
      </c>
      <c r="BJ10" s="76">
        <f>Entradas!$D$48*Entradas!$D$46/Escenarios!$F$9</f>
        <v>0.12</v>
      </c>
      <c r="BK10" s="76">
        <f t="shared" si="29"/>
        <v>2.3134838046129915</v>
      </c>
      <c r="BL10" s="76">
        <f t="shared" si="13"/>
        <v>0</v>
      </c>
      <c r="BM10" s="76">
        <f t="shared" si="14"/>
        <v>0.67676343536794348</v>
      </c>
      <c r="BN10" s="76">
        <f t="shared" si="3"/>
        <v>0.4581819610379454</v>
      </c>
      <c r="BO10" s="76">
        <f t="shared" si="15"/>
        <v>0</v>
      </c>
      <c r="BP10" s="76">
        <f t="shared" si="4"/>
        <v>0.23301803896205459</v>
      </c>
      <c r="BQ10" s="76">
        <f t="shared" si="16"/>
        <v>0</v>
      </c>
      <c r="BR10" s="76">
        <f t="shared" si="17"/>
        <v>0.69120000000000004</v>
      </c>
      <c r="BS10" s="76">
        <f t="shared" si="18"/>
        <v>0.35288497667824253</v>
      </c>
      <c r="BT10" s="76">
        <f t="shared" si="19"/>
        <v>0.35288497667824253</v>
      </c>
      <c r="BU10" s="76">
        <f>BU9+BS10-BV9</f>
        <v>55.137409599787524</v>
      </c>
      <c r="BV10" s="76">
        <f>MAX(0,(BU10-Constantes!$D$13)*(1-EXP(-Constantes!$D$24)))</f>
        <v>9.7633133841738079E-2</v>
      </c>
      <c r="BW10" s="76">
        <f t="shared" si="31"/>
        <v>0.33065117280379264</v>
      </c>
      <c r="BX10" s="76">
        <f t="shared" si="32"/>
        <v>0.78883313384173814</v>
      </c>
      <c r="BY10" s="76">
        <f>0.0526*BL10*Observaciones!$F9^1.218</f>
        <v>0</v>
      </c>
      <c r="BZ10" s="76">
        <f>BY10*Constantes!$F$30</f>
        <v>0</v>
      </c>
      <c r="CA10" s="76">
        <f t="shared" si="33"/>
        <v>0</v>
      </c>
      <c r="CB10" s="15"/>
      <c r="CC10" s="75">
        <v>4</v>
      </c>
      <c r="CD10" s="76">
        <f>0.0526*Observaciones!$F9^2.218</f>
        <v>0.33365534346892783</v>
      </c>
      <c r="CE10" s="76">
        <f>IF(Observaciones!$F9&gt;0.05*$CI$7,((Observaciones!$F9-0.05*$CI$7)^2)/(Observaciones!$F9+0.95*$CI$7),0)</f>
        <v>9.1701390926697667E-3</v>
      </c>
      <c r="CF10" s="76">
        <f>0.0526*CE10*Observaciones!$F9^1.218</f>
        <v>1.3302895254880757E-3</v>
      </c>
      <c r="CG10" s="15"/>
      <c r="CH10" s="75" t="s">
        <v>6</v>
      </c>
      <c r="CI10" s="76">
        <f>CI8/CI9</f>
        <v>3.3879746972417744</v>
      </c>
      <c r="CJ10" s="40"/>
    </row>
    <row r="11" spans="1:127" s="2" customFormat="1" x14ac:dyDescent="0.3">
      <c r="B11" s="39"/>
      <c r="C11" s="75">
        <v>5</v>
      </c>
      <c r="D11" s="148">
        <f>ETo!$I10*((1-Constantes!$D$19)*ETo!$K10+ETo!$L10)</f>
        <v>4.2079583965795431</v>
      </c>
      <c r="E11" s="76">
        <f>MIN(D11*Constantes!$D$17,0.8*(H10+Observaciones!$F10-F11-G11-Constantes!$D$14))</f>
        <v>2.0899820222457905</v>
      </c>
      <c r="F11" s="76">
        <f>IF(Observaciones!$F10&gt;0.05*Constantes!$D$18,((Observaciones!$F10-0.05*Constantes!$D$18)^2)/(Observaciones!$F10+0.95*Constantes!$D$18),0)</f>
        <v>0.59035573829102594</v>
      </c>
      <c r="G11" s="76">
        <f>MAX(0,H10+Observaciones!$F10-F11-Constantes!$D$13)</f>
        <v>4.8279966466256852</v>
      </c>
      <c r="H11" s="76">
        <f>H10+Observaciones!$F10-F11-E11-G11-I10</f>
        <v>45.525072581348319</v>
      </c>
      <c r="I11" s="76">
        <f>MAX(0,(H11-Constantes!$D$14)*(1-EXP(-Constantes!$D$22)))</f>
        <v>1.1675347984880924</v>
      </c>
      <c r="J11" s="76">
        <f t="shared" si="34"/>
        <v>76.993857754916831</v>
      </c>
      <c r="K11" s="76">
        <f>MAX(0,(J11-Constantes!$D$13)*(1-EXP(-Constantes!$D$23)))</f>
        <v>0.27829345762200131</v>
      </c>
      <c r="L11" s="76">
        <f t="shared" si="20"/>
        <v>2.0361839944011195</v>
      </c>
      <c r="M11" s="76">
        <f>0.0526*F11*Observaciones!$F10^1.218</f>
        <v>0.48809672645420116</v>
      </c>
      <c r="N11" s="76">
        <f>M11*Constantes!$D$30</f>
        <v>7.6250993840971185E-3</v>
      </c>
      <c r="O11" s="76">
        <f t="shared" si="21"/>
        <v>374.47988025953453</v>
      </c>
      <c r="P11" s="15"/>
      <c r="Q11" s="75">
        <v>5</v>
      </c>
      <c r="R11" s="148">
        <f>ETo!$I10*((1-Constantes!$E$19)*ETo!$K10+ETo!$L10)</f>
        <v>4.2079583965795431</v>
      </c>
      <c r="S11" s="76">
        <f>MIN(R11*Constantes!$E$17,0.8*(V10+Observaciones!$F10-T11-U11-Constantes!$D$14))</f>
        <v>2.0899820222457905</v>
      </c>
      <c r="T11" s="76">
        <f>IF(Observaciones!$F10&gt;0.05*Constantes!$E$18,((Observaciones!$F10-0.05*Constantes!$E$18)^2)/(Observaciones!$F10+0.95*Constantes!$E$18),0)</f>
        <v>0.59035573829102594</v>
      </c>
      <c r="U11" s="76">
        <f>MAX(0,V10+Observaciones!$F10-T11-Constantes!$D$13)</f>
        <v>4.8279966466256852</v>
      </c>
      <c r="V11" s="76">
        <f>V10+Observaciones!$F10-T11-S11-U11-W10</f>
        <v>45.525072581348319</v>
      </c>
      <c r="W11" s="76">
        <f>MAX(0,(V11-Constantes!$D$14)*(1-EXP(-Constantes!$D$22)))</f>
        <v>1.1675347984880924</v>
      </c>
      <c r="X11" s="76">
        <f t="shared" si="22"/>
        <v>76.993857754916831</v>
      </c>
      <c r="Y11" s="76">
        <f>MAX(0,(X11-Constantes!$D$13)*(1-EXP(-Constantes!$D$23)))</f>
        <v>0.27829345762200131</v>
      </c>
      <c r="Z11" s="76">
        <f t="shared" si="23"/>
        <v>2.0361839944011195</v>
      </c>
      <c r="AA11" s="76">
        <f>IF(Z11-Escenarios!$E$29&lt;=0,0,IF(Z11-Escenarios!$E$29&gt;Escenarios!$E$28,Escenarios!$E$28,Z11-Escenarios!$E$29))</f>
        <v>1.3449839944011195</v>
      </c>
      <c r="AB11" s="76">
        <f>AA11*Entradas!$E$24</f>
        <v>0.33624599860027987</v>
      </c>
      <c r="AC11" s="76">
        <f>R11*Entradas!$D$47/Escenarios!$E$9</f>
        <v>0.20198200303581809</v>
      </c>
      <c r="AD11" s="76">
        <f>Entradas!$D$48*Entradas!$D$46/Escenarios!$E$9</f>
        <v>0.12</v>
      </c>
      <c r="AE11" s="76">
        <f t="shared" si="24"/>
        <v>2.2919640252816085</v>
      </c>
      <c r="AF11" s="76">
        <f t="shared" si="5"/>
        <v>0</v>
      </c>
      <c r="AG11" s="76">
        <f t="shared" si="6"/>
        <v>0.75462825611009354</v>
      </c>
      <c r="AH11" s="76">
        <f t="shared" si="0"/>
        <v>0.41290654237799884</v>
      </c>
      <c r="AI11" s="76">
        <f t="shared" si="7"/>
        <v>0</v>
      </c>
      <c r="AJ11" s="76">
        <f t="shared" si="1"/>
        <v>0.27829345762200131</v>
      </c>
      <c r="AK11" s="76">
        <f t="shared" si="8"/>
        <v>0</v>
      </c>
      <c r="AL11" s="76">
        <f t="shared" si="9"/>
        <v>1.02744599860028</v>
      </c>
      <c r="AM11" s="76">
        <f t="shared" si="10"/>
        <v>0.68675599276502142</v>
      </c>
      <c r="AN11" s="76">
        <f t="shared" si="11"/>
        <v>5.5147526393907063</v>
      </c>
      <c r="AO11" s="76">
        <f t="shared" si="25"/>
        <v>52.266421007174998</v>
      </c>
      <c r="AP11" s="76">
        <f>MAX(0,(AO11-Constantes!$D$13)*(1-EXP(-Constantes!$D$24)))</f>
        <v>5.3749363881226031E-2</v>
      </c>
      <c r="AQ11" s="76">
        <f t="shared" si="2"/>
        <v>0.33204282150322734</v>
      </c>
      <c r="AR11" s="76">
        <f t="shared" si="12"/>
        <v>1.0811953624815061</v>
      </c>
      <c r="AS11" s="76">
        <f>0.0526*AF11*Observaciones!$F10^1.218</f>
        <v>0</v>
      </c>
      <c r="AT11" s="76">
        <f>AS11*Constantes!$E$30</f>
        <v>0</v>
      </c>
      <c r="AU11" s="76">
        <f t="shared" si="26"/>
        <v>0</v>
      </c>
      <c r="AV11" s="15"/>
      <c r="AW11" s="75">
        <v>5</v>
      </c>
      <c r="AX11" s="148">
        <f>ETo!$I10*((1-Constantes!$F$19)*ETo!$K10+ETo!$L10)</f>
        <v>4.2079583965795431</v>
      </c>
      <c r="AY11" s="76">
        <f>MIN(AX11*Constantes!$F$17,0.8*(BB10+Observaciones!$F10-AZ11-BA11-Constantes!$D$14))</f>
        <v>2.0899820222457905</v>
      </c>
      <c r="AZ11" s="76">
        <f>IF(Observaciones!$F10&gt;0.05*Constantes!$F$18,((Observaciones!$F10-0.05*Constantes!$F$18)^2)/(Observaciones!$F10+0.95*Constantes!$F$18),0)</f>
        <v>0.59035573829102594</v>
      </c>
      <c r="BA11" s="76">
        <f>MAX(0,BB10+Observaciones!$F10-AZ11-Constantes!$D$13)</f>
        <v>4.8279966466256852</v>
      </c>
      <c r="BB11" s="76">
        <f>BB10+Observaciones!$F10-AZ11-AY11-BA11-BC10</f>
        <v>45.525072581348319</v>
      </c>
      <c r="BC11" s="76">
        <f>MAX(0,(BB11-Constantes!$D$14)*(1-EXP(-Constantes!$D$22)))</f>
        <v>1.1675347984880924</v>
      </c>
      <c r="BD11" s="76">
        <f t="shared" si="27"/>
        <v>76.993857754916831</v>
      </c>
      <c r="BE11" s="76">
        <f>MAX(0,(BD11-Constantes!$D$13)*(1-EXP(-Constantes!$D$23)))</f>
        <v>0.27829345762200131</v>
      </c>
      <c r="BF11" s="76">
        <f t="shared" si="28"/>
        <v>2.0361839944011195</v>
      </c>
      <c r="BG11" s="76">
        <f>IF(BF11-Escenarios!$F$29&lt;=0,0,IF(BF11-Escenarios!$F$29&gt;Escenarios!$F$28,Escenarios!$F$28,BF11-Escenarios!$F$29))</f>
        <v>1.3449839944011195</v>
      </c>
      <c r="BH11" s="76">
        <f>BG11*Entradas!$F$24</f>
        <v>0</v>
      </c>
      <c r="BI11" s="76">
        <f>AX11*Entradas!$D$47/Escenarios!$F$9</f>
        <v>0.20198200303581809</v>
      </c>
      <c r="BJ11" s="76">
        <f>Entradas!$D$48*Entradas!$D$46/Escenarios!$F$9</f>
        <v>0.12</v>
      </c>
      <c r="BK11" s="76">
        <f t="shared" si="29"/>
        <v>2.2919640252816085</v>
      </c>
      <c r="BL11" s="76">
        <f t="shared" si="13"/>
        <v>0</v>
      </c>
      <c r="BM11" s="76">
        <f t="shared" si="14"/>
        <v>0.75462825611009354</v>
      </c>
      <c r="BN11" s="76">
        <f t="shared" si="3"/>
        <v>0.41290654237799884</v>
      </c>
      <c r="BO11" s="76">
        <f t="shared" si="15"/>
        <v>0</v>
      </c>
      <c r="BP11" s="76">
        <f t="shared" si="4"/>
        <v>0.27829345762200131</v>
      </c>
      <c r="BQ11" s="76">
        <f t="shared" si="16"/>
        <v>0</v>
      </c>
      <c r="BR11" s="76">
        <f t="shared" si="17"/>
        <v>0.69120000000000015</v>
      </c>
      <c r="BS11" s="76">
        <f t="shared" si="18"/>
        <v>1.0230019913653012</v>
      </c>
      <c r="BT11" s="76">
        <f t="shared" si="19"/>
        <v>5.8509986379909869</v>
      </c>
      <c r="BU11" s="76">
        <f t="shared" si="30"/>
        <v>56.062778457311083</v>
      </c>
      <c r="BV11" s="76">
        <f>MAX(0,(BU11-Constantes!$D$13)*(1-EXP(-Constantes!$D$24)))</f>
        <v>0.11177762545576878</v>
      </c>
      <c r="BW11" s="76">
        <f t="shared" si="31"/>
        <v>0.39007108307777005</v>
      </c>
      <c r="BX11" s="76">
        <f t="shared" si="32"/>
        <v>0.8029776254557689</v>
      </c>
      <c r="BY11" s="76">
        <f>0.0526*BL11*Observaciones!$F10^1.218</f>
        <v>0</v>
      </c>
      <c r="BZ11" s="76">
        <f>BY11*Constantes!$F$30</f>
        <v>0</v>
      </c>
      <c r="CA11" s="76">
        <f t="shared" si="33"/>
        <v>0</v>
      </c>
      <c r="CB11" s="15"/>
      <c r="CC11" s="75">
        <v>5</v>
      </c>
      <c r="CD11" s="76">
        <f>0.0526*Observaciones!$F10^2.218</f>
        <v>7.93712717610686</v>
      </c>
      <c r="CE11" s="76">
        <f>IF(Observaciones!$F10&gt;0.05*$CI$7,((Observaciones!$F10-0.05*$CI$7)^2)/(Observaciones!$F10+0.95*$CI$7),0)</f>
        <v>1.4565097558841547</v>
      </c>
      <c r="CF11" s="76">
        <f>0.0526*CE11*Observaciones!$F10^1.218</f>
        <v>1.2042190797596761</v>
      </c>
      <c r="CG11" s="29"/>
      <c r="CH11" s="29"/>
      <c r="CI11" s="110"/>
      <c r="CJ11" s="40"/>
    </row>
    <row r="12" spans="1:127" s="2" customFormat="1" x14ac:dyDescent="0.3">
      <c r="B12" s="39"/>
      <c r="C12" s="75">
        <v>6</v>
      </c>
      <c r="D12" s="148">
        <f>ETo!$I11*((1-Constantes!$D$19)*ETo!$K11+ETo!$L11)</f>
        <v>4.1816031733164953</v>
      </c>
      <c r="E12" s="76">
        <f>MIN(D12*Constantes!$D$17,0.8*(H11+Observaciones!$F11-F12-G12-Constantes!$D$14))</f>
        <v>2.0768920775218085</v>
      </c>
      <c r="F12" s="76">
        <f>IF(Observaciones!$F11&gt;0.05*Constantes!$D$18,((Observaciones!$F11-0.05*Constantes!$D$18)^2)/(Observaciones!$F11+0.95*Constantes!$D$18),0)</f>
        <v>2.5044317081046175</v>
      </c>
      <c r="G12" s="76">
        <f>MAX(0,H11+Observaciones!$F11-F12-Constantes!$D$13)</f>
        <v>11.370640873243701</v>
      </c>
      <c r="H12" s="76">
        <f>H11+Observaciones!$F11-F12-E12-G12-I11</f>
        <v>45.505573123990104</v>
      </c>
      <c r="I12" s="76">
        <f>MAX(0,(H12-Constantes!$D$14)*(1-EXP(-Constantes!$D$22)))</f>
        <v>1.1668705753864981</v>
      </c>
      <c r="J12" s="76">
        <f t="shared" si="34"/>
        <v>88.086205170538534</v>
      </c>
      <c r="K12" s="76">
        <f>MAX(0,(J12-Constantes!$D$13)*(1-EXP(-Constantes!$D$23)))</f>
        <v>0.38758899869943947</v>
      </c>
      <c r="L12" s="76">
        <f t="shared" si="20"/>
        <v>4.0588912821905554</v>
      </c>
      <c r="M12" s="76">
        <f>0.0526*F12*Observaciones!$F11^1.218</f>
        <v>4.1829647065983364</v>
      </c>
      <c r="N12" s="76">
        <f>M12*Constantes!$D$30</f>
        <v>6.5346723055672379E-2</v>
      </c>
      <c r="O12" s="76">
        <f t="shared" si="21"/>
        <v>1609.9648527763773</v>
      </c>
      <c r="P12" s="15"/>
      <c r="Q12" s="75">
        <v>6</v>
      </c>
      <c r="R12" s="148">
        <f>ETo!$I11*((1-Constantes!$E$19)*ETo!$K11+ETo!$L11)</f>
        <v>4.1816031733164953</v>
      </c>
      <c r="S12" s="76">
        <f>MIN(R12*Constantes!$E$17,0.8*(V11+Observaciones!$F11-T12-U12-Constantes!$D$14))</f>
        <v>2.0768920775218085</v>
      </c>
      <c r="T12" s="76">
        <f>IF(Observaciones!$F11&gt;0.05*Constantes!$E$18,((Observaciones!$F11-0.05*Constantes!$E$18)^2)/(Observaciones!$F11+0.95*Constantes!$E$18),0)</f>
        <v>2.5044317081046175</v>
      </c>
      <c r="U12" s="76">
        <f>MAX(0,V11+Observaciones!$F11-T12-Constantes!$D$13)</f>
        <v>11.370640873243701</v>
      </c>
      <c r="V12" s="76">
        <f>V11+Observaciones!$F11-T12-S12-U12-W11</f>
        <v>45.505573123990104</v>
      </c>
      <c r="W12" s="76">
        <f>MAX(0,(V12-Constantes!$D$14)*(1-EXP(-Constantes!$D$22)))</f>
        <v>1.1668705753864981</v>
      </c>
      <c r="X12" s="76">
        <f t="shared" si="22"/>
        <v>88.086205170538534</v>
      </c>
      <c r="Y12" s="76">
        <f>MAX(0,(X12-Constantes!$D$13)*(1-EXP(-Constantes!$D$23)))</f>
        <v>0.38758899869943947</v>
      </c>
      <c r="Z12" s="76">
        <f t="shared" si="23"/>
        <v>4.0588912821905554</v>
      </c>
      <c r="AA12" s="76">
        <f>IF(Z12-Escenarios!$E$29&lt;=0,0,IF(Z12-Escenarios!$E$29&gt;Escenarios!$E$28,Escenarios!$E$28,Z12-Escenarios!$E$29))</f>
        <v>2.2212791916551762</v>
      </c>
      <c r="AB12" s="76">
        <f>AA12*Entradas!$E$24</f>
        <v>0.55531979791379404</v>
      </c>
      <c r="AC12" s="76">
        <f>R12*Entradas!$D$47/Escenarios!$E$9</f>
        <v>0.20071695231919176</v>
      </c>
      <c r="AD12" s="76">
        <f>Entradas!$D$48*Entradas!$D$46/Escenarios!$E$9</f>
        <v>0.12</v>
      </c>
      <c r="AE12" s="76">
        <f t="shared" si="24"/>
        <v>2.2776090298410003</v>
      </c>
      <c r="AF12" s="76">
        <f t="shared" si="5"/>
        <v>0.28315251644944128</v>
      </c>
      <c r="AG12" s="76">
        <f t="shared" si="6"/>
        <v>0</v>
      </c>
      <c r="AH12" s="76">
        <f t="shared" si="0"/>
        <v>1.1668705753864981</v>
      </c>
      <c r="AI12" s="76">
        <f t="shared" si="7"/>
        <v>0</v>
      </c>
      <c r="AJ12" s="76">
        <f t="shared" si="1"/>
        <v>0.38758899869943947</v>
      </c>
      <c r="AK12" s="76">
        <f t="shared" si="8"/>
        <v>0</v>
      </c>
      <c r="AL12" s="76">
        <f t="shared" si="9"/>
        <v>2.3929318884491728</v>
      </c>
      <c r="AM12" s="76">
        <f t="shared" si="10"/>
        <v>1.3452424414221902</v>
      </c>
      <c r="AN12" s="76">
        <f t="shared" si="11"/>
        <v>12.715883314665891</v>
      </c>
      <c r="AO12" s="76">
        <f t="shared" si="25"/>
        <v>53.557914084715961</v>
      </c>
      <c r="AP12" s="76">
        <f>MAX(0,(AO12-Constantes!$D$13)*(1-EXP(-Constantes!$D$24)))</f>
        <v>7.3490154654911419E-2</v>
      </c>
      <c r="AQ12" s="76">
        <f t="shared" si="2"/>
        <v>0.4610791533543509</v>
      </c>
      <c r="AR12" s="76">
        <f t="shared" si="12"/>
        <v>2.4664220431040844</v>
      </c>
      <c r="AS12" s="76">
        <f>0.0526*AF12*Observaciones!$F11^1.218</f>
        <v>0.47292844083534541</v>
      </c>
      <c r="AT12" s="76">
        <f>AS12*Constantes!$E$30</f>
        <v>7.3881388001359009E-3</v>
      </c>
      <c r="AU12" s="76">
        <f t="shared" si="26"/>
        <v>299.54884731883323</v>
      </c>
      <c r="AV12" s="15"/>
      <c r="AW12" s="75">
        <v>6</v>
      </c>
      <c r="AX12" s="148">
        <f>ETo!$I11*((1-Constantes!$F$19)*ETo!$K11+ETo!$L11)</f>
        <v>4.1816031733164953</v>
      </c>
      <c r="AY12" s="76">
        <f>MIN(AX12*Constantes!$F$17,0.8*(BB11+Observaciones!$F11-AZ12-BA12-Constantes!$D$14))</f>
        <v>2.0768920775218085</v>
      </c>
      <c r="AZ12" s="76">
        <f>IF(Observaciones!$F11&gt;0.05*Constantes!$F$18,((Observaciones!$F11-0.05*Constantes!$F$18)^2)/(Observaciones!$F11+0.95*Constantes!$F$18),0)</f>
        <v>2.5044317081046175</v>
      </c>
      <c r="BA12" s="76">
        <f>MAX(0,BB11+Observaciones!$F11-AZ12-Constantes!$D$13)</f>
        <v>11.370640873243701</v>
      </c>
      <c r="BB12" s="76">
        <f>BB11+Observaciones!$F11-AZ12-AY12-BA12-BC11</f>
        <v>45.505573123990104</v>
      </c>
      <c r="BC12" s="76">
        <f>MAX(0,(BB12-Constantes!$D$14)*(1-EXP(-Constantes!$D$22)))</f>
        <v>1.1668705753864981</v>
      </c>
      <c r="BD12" s="76">
        <f t="shared" si="27"/>
        <v>88.086205170538534</v>
      </c>
      <c r="BE12" s="76">
        <f>MAX(0,(BD12-Constantes!$D$13)*(1-EXP(-Constantes!$D$23)))</f>
        <v>0.38758899869943947</v>
      </c>
      <c r="BF12" s="76">
        <f t="shared" si="28"/>
        <v>4.0588912821905554</v>
      </c>
      <c r="BG12" s="76">
        <f>IF(BF12-Escenarios!$F$29&lt;=0,0,IF(BF12-Escenarios!$F$29&gt;Escenarios!$F$28,Escenarios!$F$28,BF12-Escenarios!$F$29))</f>
        <v>3.3676912821905551</v>
      </c>
      <c r="BH12" s="76">
        <f>BG12*Entradas!$F$24</f>
        <v>0</v>
      </c>
      <c r="BI12" s="76">
        <f>AX12*Entradas!$D$47/Escenarios!$F$9</f>
        <v>0.20071695231919176</v>
      </c>
      <c r="BJ12" s="76">
        <f>Entradas!$D$48*Entradas!$D$46/Escenarios!$F$9</f>
        <v>0.12</v>
      </c>
      <c r="BK12" s="76">
        <f t="shared" si="29"/>
        <v>2.2776090298410003</v>
      </c>
      <c r="BL12" s="76">
        <f t="shared" si="13"/>
        <v>0</v>
      </c>
      <c r="BM12" s="76">
        <f t="shared" si="14"/>
        <v>0.86325957408593768</v>
      </c>
      <c r="BN12" s="76">
        <f t="shared" si="3"/>
        <v>0.3036110013005604</v>
      </c>
      <c r="BO12" s="76">
        <f t="shared" si="15"/>
        <v>0</v>
      </c>
      <c r="BP12" s="76">
        <f t="shared" si="4"/>
        <v>0.38758899869943947</v>
      </c>
      <c r="BQ12" s="76">
        <f t="shared" si="16"/>
        <v>0</v>
      </c>
      <c r="BR12" s="76">
        <f t="shared" si="17"/>
        <v>0.69119999999999981</v>
      </c>
      <c r="BS12" s="76">
        <f t="shared" si="18"/>
        <v>3.0469743298713632</v>
      </c>
      <c r="BT12" s="76">
        <f t="shared" si="19"/>
        <v>14.417615203115064</v>
      </c>
      <c r="BU12" s="76">
        <f t="shared" si="30"/>
        <v>58.997975161726679</v>
      </c>
      <c r="BV12" s="76">
        <f>MAX(0,(BU12-Constantes!$D$13)*(1-EXP(-Constantes!$D$24)))</f>
        <v>0.15664283226880441</v>
      </c>
      <c r="BW12" s="76">
        <f t="shared" si="31"/>
        <v>0.5442318309682439</v>
      </c>
      <c r="BX12" s="76">
        <f t="shared" si="32"/>
        <v>0.84784283226880419</v>
      </c>
      <c r="BY12" s="76">
        <f>0.0526*BL12*Observaciones!$F11^1.218</f>
        <v>0</v>
      </c>
      <c r="BZ12" s="76">
        <f>BY12*Constantes!$F$30</f>
        <v>0</v>
      </c>
      <c r="CA12" s="76">
        <f t="shared" si="33"/>
        <v>0</v>
      </c>
      <c r="CB12" s="15"/>
      <c r="CC12" s="75">
        <v>6</v>
      </c>
      <c r="CD12" s="76">
        <f>0.0526*Observaciones!$F11^2.218</f>
        <v>28.560849254286634</v>
      </c>
      <c r="CE12" s="76">
        <f>IF(Observaciones!$F11&gt;0.05*$CI$7,((Observaciones!$F11-0.05*$CI$7)^2)/(Observaciones!$F11+0.95*$CI$7),0)</f>
        <v>4.7231908669459823</v>
      </c>
      <c r="CF12" s="76">
        <f>0.0526*CE12*Observaciones!$F11^1.218</f>
        <v>7.8887919502963495</v>
      </c>
      <c r="CG12" s="29"/>
      <c r="CH12" s="29"/>
      <c r="CI12" s="110"/>
      <c r="CJ12" s="40"/>
    </row>
    <row r="13" spans="1:127" s="2" customFormat="1" x14ac:dyDescent="0.3">
      <c r="B13" s="39"/>
      <c r="C13" s="75">
        <v>7</v>
      </c>
      <c r="D13" s="148">
        <f>ETo!$I12*((1-Constantes!$D$19)*ETo!$K12+ETo!$L12)</f>
        <v>4.2122768227486471</v>
      </c>
      <c r="E13" s="76">
        <f>MIN(D13*Constantes!$D$17,0.8*(H12+Observaciones!$F12-F13-G13-Constantes!$D$14))</f>
        <v>2.0921268706989409</v>
      </c>
      <c r="F13" s="76">
        <f>IF(Observaciones!$F12&gt;0.05*Constantes!$D$18,((Observaciones!$F12-0.05*Constantes!$D$18)^2)/(Observaciones!$F12+0.95*Constantes!$D$18),0)</f>
        <v>0</v>
      </c>
      <c r="G13" s="76">
        <f>MAX(0,H12+Observaciones!$F12-F13-Constantes!$D$13)</f>
        <v>0</v>
      </c>
      <c r="H13" s="76">
        <f>H12+Observaciones!$F12-F13-E13-G13-I12</f>
        <v>42.946575677904669</v>
      </c>
      <c r="I13" s="76">
        <f>MAX(0,(H13-Constantes!$D$14)*(1-EXP(-Constantes!$D$22)))</f>
        <v>1.0797017281008838</v>
      </c>
      <c r="J13" s="76">
        <f t="shared" si="34"/>
        <v>87.698616171839092</v>
      </c>
      <c r="K13" s="76">
        <f>MAX(0,(J13-Constantes!$D$13)*(1-EXP(-Constantes!$D$23)))</f>
        <v>0.38376999197874673</v>
      </c>
      <c r="L13" s="76">
        <f t="shared" si="20"/>
        <v>1.4634717200796306</v>
      </c>
      <c r="M13" s="76">
        <f>0.0526*F13*Observaciones!$F12^1.218</f>
        <v>0</v>
      </c>
      <c r="N13" s="76">
        <f>M13*Constantes!$D$30</f>
        <v>0</v>
      </c>
      <c r="O13" s="76">
        <f t="shared" si="21"/>
        <v>0</v>
      </c>
      <c r="P13" s="15"/>
      <c r="Q13" s="75">
        <v>7</v>
      </c>
      <c r="R13" s="148">
        <f>ETo!$I12*((1-Constantes!$E$19)*ETo!$K12+ETo!$L12)</f>
        <v>4.2122768227486471</v>
      </c>
      <c r="S13" s="76">
        <f>MIN(R13*Constantes!$E$17,0.8*(V12+Observaciones!$F12-T13-U13-Constantes!$D$14))</f>
        <v>2.0921268706989409</v>
      </c>
      <c r="T13" s="76">
        <f>IF(Observaciones!$F12&gt;0.05*Constantes!$E$18,((Observaciones!$F12-0.05*Constantes!$E$18)^2)/(Observaciones!$F12+0.95*Constantes!$E$18),0)</f>
        <v>0</v>
      </c>
      <c r="U13" s="76">
        <f>MAX(0,V12+Observaciones!$F12-T13-Constantes!$D$13)</f>
        <v>0</v>
      </c>
      <c r="V13" s="76">
        <f>V12+Observaciones!$F12-T13-S13-U13-W12</f>
        <v>42.946575677904669</v>
      </c>
      <c r="W13" s="76">
        <f>MAX(0,(V13-Constantes!$D$14)*(1-EXP(-Constantes!$D$22)))</f>
        <v>1.0797017281008838</v>
      </c>
      <c r="X13" s="76">
        <f t="shared" si="22"/>
        <v>87.698616171839092</v>
      </c>
      <c r="Y13" s="76">
        <f>MAX(0,(X13-Constantes!$D$13)*(1-EXP(-Constantes!$D$23)))</f>
        <v>0.38376999197874673</v>
      </c>
      <c r="Z13" s="76">
        <f t="shared" si="23"/>
        <v>1.4634717200796306</v>
      </c>
      <c r="AA13" s="76">
        <f>IF(Z13-Escenarios!$E$29&lt;=0,0,IF(Z13-Escenarios!$E$29&gt;Escenarios!$E$28,Escenarios!$E$28,Z13-Escenarios!$E$29))</f>
        <v>0.77227172007963052</v>
      </c>
      <c r="AB13" s="76">
        <f>AA13*Entradas!$E$24</f>
        <v>0.19306793001990763</v>
      </c>
      <c r="AC13" s="76">
        <f>R13*Entradas!$D$47/Escenarios!$E$9</f>
        <v>0.20218928749193507</v>
      </c>
      <c r="AD13" s="76">
        <f>Entradas!$D$48*Entradas!$D$46/Escenarios!$E$9</f>
        <v>0.12</v>
      </c>
      <c r="AE13" s="76">
        <f t="shared" si="24"/>
        <v>2.2943161581908758</v>
      </c>
      <c r="AF13" s="76">
        <f t="shared" si="5"/>
        <v>0</v>
      </c>
      <c r="AG13" s="76">
        <f t="shared" si="6"/>
        <v>0.77227172007963052</v>
      </c>
      <c r="AH13" s="76">
        <f t="shared" si="0"/>
        <v>0.30743000802125331</v>
      </c>
      <c r="AI13" s="76">
        <f t="shared" si="7"/>
        <v>0</v>
      </c>
      <c r="AJ13" s="76">
        <f t="shared" si="1"/>
        <v>0.38376999197874673</v>
      </c>
      <c r="AK13" s="76">
        <f t="shared" si="8"/>
        <v>0</v>
      </c>
      <c r="AL13" s="76">
        <f t="shared" si="9"/>
        <v>0.88426793001990767</v>
      </c>
      <c r="AM13" s="76">
        <f t="shared" si="10"/>
        <v>0.25701450256778779</v>
      </c>
      <c r="AN13" s="76">
        <f t="shared" si="11"/>
        <v>0.25701450256778779</v>
      </c>
      <c r="AO13" s="76">
        <f t="shared" si="25"/>
        <v>53.741438432628833</v>
      </c>
      <c r="AP13" s="76">
        <f>MAX(0,(AO13-Constantes!$D$13)*(1-EXP(-Constantes!$D$24)))</f>
        <v>7.6295369655307074E-2</v>
      </c>
      <c r="AQ13" s="76">
        <f t="shared" si="2"/>
        <v>0.46006536163405382</v>
      </c>
      <c r="AR13" s="76">
        <f t="shared" si="12"/>
        <v>0.9605632996752147</v>
      </c>
      <c r="AS13" s="76">
        <f>0.0526*AF13*Observaciones!$F12^1.218</f>
        <v>0</v>
      </c>
      <c r="AT13" s="76">
        <f>AS13*Constantes!$E$30</f>
        <v>0</v>
      </c>
      <c r="AU13" s="76">
        <f t="shared" si="26"/>
        <v>0</v>
      </c>
      <c r="AV13" s="15"/>
      <c r="AW13" s="75">
        <v>7</v>
      </c>
      <c r="AX13" s="148">
        <f>ETo!$I12*((1-Constantes!$F$19)*ETo!$K12+ETo!$L12)</f>
        <v>4.2122768227486471</v>
      </c>
      <c r="AY13" s="76">
        <f>MIN(AX13*Constantes!$F$17,0.8*(BB12+Observaciones!$F12-AZ13-BA13-Constantes!$D$14))</f>
        <v>2.0921268706989409</v>
      </c>
      <c r="AZ13" s="76">
        <f>IF(Observaciones!$F12&gt;0.05*Constantes!$F$18,((Observaciones!$F12-0.05*Constantes!$F$18)^2)/(Observaciones!$F12+0.95*Constantes!$F$18),0)</f>
        <v>0</v>
      </c>
      <c r="BA13" s="76">
        <f>MAX(0,BB12+Observaciones!$F12-AZ13-Constantes!$D$13)</f>
        <v>0</v>
      </c>
      <c r="BB13" s="76">
        <f>BB12+Observaciones!$F12-AZ13-AY13-BA13-BC12</f>
        <v>42.946575677904669</v>
      </c>
      <c r="BC13" s="76">
        <f>MAX(0,(BB13-Constantes!$D$14)*(1-EXP(-Constantes!$D$22)))</f>
        <v>1.0797017281008838</v>
      </c>
      <c r="BD13" s="76">
        <f t="shared" si="27"/>
        <v>87.698616171839092</v>
      </c>
      <c r="BE13" s="76">
        <f>MAX(0,(BD13-Constantes!$D$13)*(1-EXP(-Constantes!$D$23)))</f>
        <v>0.38376999197874673</v>
      </c>
      <c r="BF13" s="76">
        <f t="shared" si="28"/>
        <v>1.4634717200796306</v>
      </c>
      <c r="BG13" s="76">
        <f>IF(BF13-Escenarios!$F$29&lt;=0,0,IF(BF13-Escenarios!$F$29&gt;Escenarios!$F$28,Escenarios!$F$28,BF13-Escenarios!$F$29))</f>
        <v>0.77227172007963052</v>
      </c>
      <c r="BH13" s="76">
        <f>BG13*Entradas!$F$24</f>
        <v>0</v>
      </c>
      <c r="BI13" s="76">
        <f>AX13*Entradas!$D$47/Escenarios!$F$9</f>
        <v>0.20218928749193507</v>
      </c>
      <c r="BJ13" s="76">
        <f>Entradas!$D$48*Entradas!$D$46/Escenarios!$F$9</f>
        <v>0.12</v>
      </c>
      <c r="BK13" s="76">
        <f t="shared" si="29"/>
        <v>2.2943161581908758</v>
      </c>
      <c r="BL13" s="76">
        <f t="shared" si="13"/>
        <v>0</v>
      </c>
      <c r="BM13" s="76">
        <f t="shared" si="14"/>
        <v>0.77227172007963052</v>
      </c>
      <c r="BN13" s="76">
        <f t="shared" si="3"/>
        <v>0.30743000802125331</v>
      </c>
      <c r="BO13" s="76">
        <f t="shared" si="15"/>
        <v>0</v>
      </c>
      <c r="BP13" s="76">
        <f t="shared" si="4"/>
        <v>0.38376999197874673</v>
      </c>
      <c r="BQ13" s="76">
        <f t="shared" si="16"/>
        <v>0</v>
      </c>
      <c r="BR13" s="76">
        <f t="shared" si="17"/>
        <v>0.69120000000000004</v>
      </c>
      <c r="BS13" s="76">
        <f t="shared" si="18"/>
        <v>0.45008243258769542</v>
      </c>
      <c r="BT13" s="76">
        <f t="shared" si="19"/>
        <v>0.45008243258769542</v>
      </c>
      <c r="BU13" s="76">
        <f t="shared" si="30"/>
        <v>59.291414762045569</v>
      </c>
      <c r="BV13" s="76">
        <f>MAX(0,(BU13-Constantes!$D$13)*(1-EXP(-Constantes!$D$24)))</f>
        <v>0.16112812905850041</v>
      </c>
      <c r="BW13" s="76">
        <f t="shared" si="31"/>
        <v>0.54489812103724711</v>
      </c>
      <c r="BX13" s="76">
        <f t="shared" si="32"/>
        <v>0.85232812905850042</v>
      </c>
      <c r="BY13" s="76">
        <f>0.0526*BL13*Observaciones!$F12^1.218</f>
        <v>0</v>
      </c>
      <c r="BZ13" s="76">
        <f>BY13*Constantes!$F$30</f>
        <v>0</v>
      </c>
      <c r="CA13" s="76">
        <f t="shared" si="33"/>
        <v>0</v>
      </c>
      <c r="CB13" s="15"/>
      <c r="CC13" s="75">
        <v>7</v>
      </c>
      <c r="CD13" s="76">
        <f>0.0526*Observaciones!$F12^2.218</f>
        <v>2.3845871367955355E-2</v>
      </c>
      <c r="CE13" s="76">
        <f>IF(Observaciones!$F12&gt;0.05*$CI$7,((Observaciones!$F12-0.05*$CI$7)^2)/(Observaciones!$F12+0.95*$CI$7),0)</f>
        <v>0</v>
      </c>
      <c r="CF13" s="76">
        <f>0.0526*CE13*Observaciones!$F12^1.218</f>
        <v>0</v>
      </c>
      <c r="CG13" s="29"/>
      <c r="CH13" s="29"/>
      <c r="CI13" s="110"/>
      <c r="CJ13" s="40"/>
    </row>
    <row r="14" spans="1:127" s="2" customFormat="1" x14ac:dyDescent="0.3">
      <c r="B14" s="39"/>
      <c r="C14" s="75">
        <v>8</v>
      </c>
      <c r="D14" s="148">
        <f>ETo!$I13*((1-Constantes!$D$19)*ETo!$K13+ETo!$L13)</f>
        <v>4.2473203687279009</v>
      </c>
      <c r="E14" s="76">
        <f>MIN(D14*Constantes!$D$17,0.8*(H13+Observaciones!$F13-F14-G14-Constantes!$D$14))</f>
        <v>2.109532076309319</v>
      </c>
      <c r="F14" s="76">
        <f>IF(Observaciones!$F13&gt;0.05*Constantes!$D$18,((Observaciones!$F13-0.05*Constantes!$D$18)^2)/(Observaciones!$F13+0.95*Constantes!$D$18),0)</f>
        <v>0</v>
      </c>
      <c r="G14" s="76">
        <f>MAX(0,H13+Observaciones!$F13-F14-Constantes!$D$13)</f>
        <v>0</v>
      </c>
      <c r="H14" s="76">
        <f>H13+Observaciones!$F13-F14-E14-G14-I13</f>
        <v>39.757341873494461</v>
      </c>
      <c r="I14" s="76">
        <f>MAX(0,(H14-Constantes!$D$14)*(1-EXP(-Constantes!$D$22)))</f>
        <v>0.97106471680569117</v>
      </c>
      <c r="J14" s="76">
        <f t="shared" si="34"/>
        <v>87.314846179860339</v>
      </c>
      <c r="K14" s="76">
        <f>MAX(0,(J14-Constantes!$D$13)*(1-EXP(-Constantes!$D$23)))</f>
        <v>0.37998861484088947</v>
      </c>
      <c r="L14" s="76">
        <f t="shared" si="20"/>
        <v>1.3510533316465807</v>
      </c>
      <c r="M14" s="76">
        <f>0.0526*F14*Observaciones!$F13^1.218</f>
        <v>0</v>
      </c>
      <c r="N14" s="76">
        <f>M14*Constantes!$D$30</f>
        <v>0</v>
      </c>
      <c r="O14" s="76">
        <f t="shared" si="21"/>
        <v>0</v>
      </c>
      <c r="P14" s="15"/>
      <c r="Q14" s="75">
        <v>8</v>
      </c>
      <c r="R14" s="148">
        <f>ETo!$I13*((1-Constantes!$E$19)*ETo!$K13+ETo!$L13)</f>
        <v>4.2473203687279009</v>
      </c>
      <c r="S14" s="76">
        <f>MIN(R14*Constantes!$E$17,0.8*(V13+Observaciones!$F13-T14-U14-Constantes!$D$14))</f>
        <v>2.109532076309319</v>
      </c>
      <c r="T14" s="76">
        <f>IF(Observaciones!$F13&gt;0.05*Constantes!$E$18,((Observaciones!$F13-0.05*Constantes!$E$18)^2)/(Observaciones!$F13+0.95*Constantes!$E$18),0)</f>
        <v>0</v>
      </c>
      <c r="U14" s="76">
        <f>MAX(0,V13+Observaciones!$F13-T14-Constantes!$D$13)</f>
        <v>0</v>
      </c>
      <c r="V14" s="76">
        <f>V13+Observaciones!$F13-T14-S14-U14-W13</f>
        <v>39.757341873494461</v>
      </c>
      <c r="W14" s="76">
        <f>MAX(0,(V14-Constantes!$D$14)*(1-EXP(-Constantes!$D$22)))</f>
        <v>0.97106471680569117</v>
      </c>
      <c r="X14" s="76">
        <f t="shared" si="22"/>
        <v>87.314846179860339</v>
      </c>
      <c r="Y14" s="76">
        <f>MAX(0,(X14-Constantes!$D$13)*(1-EXP(-Constantes!$D$23)))</f>
        <v>0.37998861484088947</v>
      </c>
      <c r="Z14" s="76">
        <f t="shared" si="23"/>
        <v>1.3510533316465807</v>
      </c>
      <c r="AA14" s="76">
        <f>IF(Z14-Escenarios!$E$29&lt;=0,0,IF(Z14-Escenarios!$E$29&gt;Escenarios!$E$28,Escenarios!$E$28,Z14-Escenarios!$E$29))</f>
        <v>0.65985333164658067</v>
      </c>
      <c r="AB14" s="76">
        <f>AA14*Entradas!$E$24</f>
        <v>0.16496333291164517</v>
      </c>
      <c r="AC14" s="76">
        <f>R14*Entradas!$D$47/Escenarios!$E$9</f>
        <v>0.20387137769893923</v>
      </c>
      <c r="AD14" s="76">
        <f>Entradas!$D$48*Entradas!$D$46/Escenarios!$E$9</f>
        <v>0.12</v>
      </c>
      <c r="AE14" s="76">
        <f t="shared" si="24"/>
        <v>2.3134034540082582</v>
      </c>
      <c r="AF14" s="76">
        <f t="shared" si="5"/>
        <v>0</v>
      </c>
      <c r="AG14" s="76">
        <f t="shared" si="6"/>
        <v>0.65985333164658067</v>
      </c>
      <c r="AH14" s="76">
        <f t="shared" si="0"/>
        <v>0.31121138515911051</v>
      </c>
      <c r="AI14" s="76">
        <f t="shared" si="7"/>
        <v>0</v>
      </c>
      <c r="AJ14" s="76">
        <f t="shared" si="1"/>
        <v>0.37998861484088947</v>
      </c>
      <c r="AK14" s="76">
        <f t="shared" si="8"/>
        <v>0</v>
      </c>
      <c r="AL14" s="76">
        <f t="shared" si="9"/>
        <v>0.85616333291164515</v>
      </c>
      <c r="AM14" s="76">
        <f t="shared" si="10"/>
        <v>0.1710186210359963</v>
      </c>
      <c r="AN14" s="76">
        <f t="shared" si="11"/>
        <v>0.1710186210359963</v>
      </c>
      <c r="AO14" s="76">
        <f t="shared" si="25"/>
        <v>53.836161684009525</v>
      </c>
      <c r="AP14" s="76">
        <f>MAX(0,(AO14-Constantes!$D$13)*(1-EXP(-Constantes!$D$24)))</f>
        <v>7.7743237955514938E-2</v>
      </c>
      <c r="AQ14" s="76">
        <f t="shared" si="2"/>
        <v>0.45773185279640438</v>
      </c>
      <c r="AR14" s="76">
        <f t="shared" si="12"/>
        <v>0.93390657086716011</v>
      </c>
      <c r="AS14" s="76">
        <f>0.0526*AF14*Observaciones!$F13^1.218</f>
        <v>0</v>
      </c>
      <c r="AT14" s="76">
        <f>AS14*Constantes!$E$30</f>
        <v>0</v>
      </c>
      <c r="AU14" s="76">
        <f t="shared" si="26"/>
        <v>0</v>
      </c>
      <c r="AV14" s="15"/>
      <c r="AW14" s="75">
        <v>8</v>
      </c>
      <c r="AX14" s="148">
        <f>ETo!$I13*((1-Constantes!$F$19)*ETo!$K13+ETo!$L13)</f>
        <v>4.2473203687279009</v>
      </c>
      <c r="AY14" s="76">
        <f>MIN(AX14*Constantes!$F$17,0.8*(BB13+Observaciones!$F13-AZ14-BA14-Constantes!$D$14))</f>
        <v>2.109532076309319</v>
      </c>
      <c r="AZ14" s="76">
        <f>IF(Observaciones!$F13&gt;0.05*Constantes!$F$18,((Observaciones!$F13-0.05*Constantes!$F$18)^2)/(Observaciones!$F13+0.95*Constantes!$F$18),0)</f>
        <v>0</v>
      </c>
      <c r="BA14" s="76">
        <f>MAX(0,BB13+Observaciones!$F13-AZ14-Constantes!$D$13)</f>
        <v>0</v>
      </c>
      <c r="BB14" s="76">
        <f>BB13+Observaciones!$F13-AZ14-AY14-BA14-BC13</f>
        <v>39.757341873494461</v>
      </c>
      <c r="BC14" s="76">
        <f>MAX(0,(BB14-Constantes!$D$14)*(1-EXP(-Constantes!$D$22)))</f>
        <v>0.97106471680569117</v>
      </c>
      <c r="BD14" s="76">
        <f t="shared" si="27"/>
        <v>87.314846179860339</v>
      </c>
      <c r="BE14" s="76">
        <f>MAX(0,(BD14-Constantes!$D$13)*(1-EXP(-Constantes!$D$23)))</f>
        <v>0.37998861484088947</v>
      </c>
      <c r="BF14" s="76">
        <f t="shared" si="28"/>
        <v>1.3510533316465807</v>
      </c>
      <c r="BG14" s="76">
        <f>IF(BF14-Escenarios!$F$29&lt;=0,0,IF(BF14-Escenarios!$F$29&gt;Escenarios!$F$28,Escenarios!$F$28,BF14-Escenarios!$F$29))</f>
        <v>0.65985333164658067</v>
      </c>
      <c r="BH14" s="76">
        <f>BG14*Entradas!$F$24</f>
        <v>0</v>
      </c>
      <c r="BI14" s="76">
        <f>AX14*Entradas!$D$47/Escenarios!$F$9</f>
        <v>0.20387137769893923</v>
      </c>
      <c r="BJ14" s="76">
        <f>Entradas!$D$48*Entradas!$D$46/Escenarios!$F$9</f>
        <v>0.12</v>
      </c>
      <c r="BK14" s="76">
        <f t="shared" si="29"/>
        <v>2.3134034540082582</v>
      </c>
      <c r="BL14" s="76">
        <f t="shared" si="13"/>
        <v>0</v>
      </c>
      <c r="BM14" s="76">
        <f t="shared" si="14"/>
        <v>0.65985333164658067</v>
      </c>
      <c r="BN14" s="76">
        <f t="shared" si="3"/>
        <v>0.31121138515911051</v>
      </c>
      <c r="BO14" s="76">
        <f t="shared" si="15"/>
        <v>0</v>
      </c>
      <c r="BP14" s="76">
        <f t="shared" si="4"/>
        <v>0.37998861484088947</v>
      </c>
      <c r="BQ14" s="76">
        <f t="shared" si="16"/>
        <v>0</v>
      </c>
      <c r="BR14" s="76">
        <f t="shared" si="17"/>
        <v>0.69120000000000004</v>
      </c>
      <c r="BS14" s="76">
        <f t="shared" si="18"/>
        <v>0.33598195394764141</v>
      </c>
      <c r="BT14" s="76">
        <f t="shared" si="19"/>
        <v>0.33598195394764141</v>
      </c>
      <c r="BU14" s="76">
        <f t="shared" si="30"/>
        <v>59.466268586934717</v>
      </c>
      <c r="BV14" s="76">
        <f>MAX(0,(BU14-Constantes!$D$13)*(1-EXP(-Constantes!$D$24)))</f>
        <v>0.16380081297229071</v>
      </c>
      <c r="BW14" s="76">
        <f t="shared" si="31"/>
        <v>0.54378942781318018</v>
      </c>
      <c r="BX14" s="76">
        <f t="shared" si="32"/>
        <v>0.8550008129722908</v>
      </c>
      <c r="BY14" s="76">
        <f>0.0526*BL14*Observaciones!$F13^1.218</f>
        <v>0</v>
      </c>
      <c r="BZ14" s="76">
        <f>BY14*Constantes!$F$30</f>
        <v>0</v>
      </c>
      <c r="CA14" s="76">
        <f t="shared" si="33"/>
        <v>0</v>
      </c>
      <c r="CB14" s="15"/>
      <c r="CC14" s="75">
        <v>8</v>
      </c>
      <c r="CD14" s="76">
        <f>0.0526*Observaciones!$F13^2.218</f>
        <v>0</v>
      </c>
      <c r="CE14" s="76">
        <f>IF(Observaciones!$F13&gt;0.05*$CI$7,((Observaciones!$F13-0.05*$CI$7)^2)/(Observaciones!$F13+0.95*$CI$7),0)</f>
        <v>0</v>
      </c>
      <c r="CF14" s="76">
        <f>0.0526*CE14*Observaciones!$F13^1.218</f>
        <v>0</v>
      </c>
      <c r="CG14" s="29"/>
      <c r="CH14" s="29"/>
      <c r="CI14" s="110"/>
      <c r="CJ14" s="40"/>
    </row>
    <row r="15" spans="1:127" s="2" customFormat="1" x14ac:dyDescent="0.3">
      <c r="B15" s="39"/>
      <c r="C15" s="75">
        <v>9</v>
      </c>
      <c r="D15" s="148">
        <f>ETo!$I14*((1-Constantes!$D$19)*ETo!$K14+ETo!$L14)</f>
        <v>4.2384496949380406</v>
      </c>
      <c r="E15" s="76">
        <f>MIN(D15*Constantes!$D$17,0.8*(H14+Observaciones!$F14-F15-G15-Constantes!$D$14))</f>
        <v>2.1051262464510474</v>
      </c>
      <c r="F15" s="76">
        <f>IF(Observaciones!$F14&gt;0.05*Constantes!$D$18,((Observaciones!$F14-0.05*Constantes!$D$18)^2)/(Observaciones!$F14+0.95*Constantes!$D$18),0)</f>
        <v>0</v>
      </c>
      <c r="G15" s="76">
        <f>MAX(0,H14+Observaciones!$F14-F15-Constantes!$D$13)</f>
        <v>0</v>
      </c>
      <c r="H15" s="76">
        <f>H14+Observaciones!$F14-F15-E15-G15-I14</f>
        <v>36.681150910237719</v>
      </c>
      <c r="I15" s="76">
        <f>MAX(0,(H15-Constantes!$D$14)*(1-EXP(-Constantes!$D$22)))</f>
        <v>0.86627835966895106</v>
      </c>
      <c r="J15" s="76">
        <f t="shared" si="34"/>
        <v>86.934857565019456</v>
      </c>
      <c r="K15" s="76">
        <f>MAX(0,(J15-Constantes!$D$13)*(1-EXP(-Constantes!$D$23)))</f>
        <v>0.37624449651262554</v>
      </c>
      <c r="L15" s="76">
        <f t="shared" si="20"/>
        <v>1.2425228561815767</v>
      </c>
      <c r="M15" s="76">
        <f>0.0526*F15*Observaciones!$F14^1.218</f>
        <v>0</v>
      </c>
      <c r="N15" s="76">
        <f>M15*Constantes!$D$30</f>
        <v>0</v>
      </c>
      <c r="O15" s="76">
        <f t="shared" si="21"/>
        <v>0</v>
      </c>
      <c r="P15" s="15"/>
      <c r="Q15" s="75">
        <v>9</v>
      </c>
      <c r="R15" s="148">
        <f>ETo!$I14*((1-Constantes!$E$19)*ETo!$K14+ETo!$L14)</f>
        <v>4.2384496949380406</v>
      </c>
      <c r="S15" s="76">
        <f>MIN(R15*Constantes!$E$17,0.8*(V14+Observaciones!$F14-T15-U15-Constantes!$D$14))</f>
        <v>2.1051262464510474</v>
      </c>
      <c r="T15" s="76">
        <f>IF(Observaciones!$F14&gt;0.05*Constantes!$E$18,((Observaciones!$F14-0.05*Constantes!$E$18)^2)/(Observaciones!$F14+0.95*Constantes!$E$18),0)</f>
        <v>0</v>
      </c>
      <c r="U15" s="76">
        <f>MAX(0,V14+Observaciones!$F14-T15-Constantes!$D$13)</f>
        <v>0</v>
      </c>
      <c r="V15" s="76">
        <f>V14+Observaciones!$F14-T15-S15-U15-W14</f>
        <v>36.681150910237719</v>
      </c>
      <c r="W15" s="76">
        <f>MAX(0,(V15-Constantes!$D$14)*(1-EXP(-Constantes!$D$22)))</f>
        <v>0.86627835966895106</v>
      </c>
      <c r="X15" s="76">
        <f t="shared" si="22"/>
        <v>86.934857565019456</v>
      </c>
      <c r="Y15" s="76">
        <f>MAX(0,(X15-Constantes!$D$13)*(1-EXP(-Constantes!$D$23)))</f>
        <v>0.37624449651262554</v>
      </c>
      <c r="Z15" s="76">
        <f t="shared" si="23"/>
        <v>1.2425228561815767</v>
      </c>
      <c r="AA15" s="76">
        <f>IF(Z15-Escenarios!$E$29&lt;=0,0,IF(Z15-Escenarios!$E$29&gt;Escenarios!$E$28,Escenarios!$E$28,Z15-Escenarios!$E$29))</f>
        <v>0.55132285618157661</v>
      </c>
      <c r="AB15" s="76">
        <f>AA15*Entradas!$E$24</f>
        <v>0.13783071404539415</v>
      </c>
      <c r="AC15" s="76">
        <f>R15*Entradas!$D$47/Escenarios!$E$9</f>
        <v>0.20344558535702595</v>
      </c>
      <c r="AD15" s="76">
        <f>Entradas!$D$48*Entradas!$D$46/Escenarios!$E$9</f>
        <v>0.12</v>
      </c>
      <c r="AE15" s="76">
        <f t="shared" si="24"/>
        <v>2.3085718318080732</v>
      </c>
      <c r="AF15" s="76">
        <f t="shared" si="5"/>
        <v>0</v>
      </c>
      <c r="AG15" s="76">
        <f t="shared" si="6"/>
        <v>0.55132285618157661</v>
      </c>
      <c r="AH15" s="76">
        <f t="shared" si="0"/>
        <v>0.31495550348737444</v>
      </c>
      <c r="AI15" s="76">
        <f t="shared" si="7"/>
        <v>0</v>
      </c>
      <c r="AJ15" s="76">
        <f t="shared" si="1"/>
        <v>0.37624449651262554</v>
      </c>
      <c r="AK15" s="76">
        <f t="shared" si="8"/>
        <v>0</v>
      </c>
      <c r="AL15" s="76">
        <f t="shared" si="9"/>
        <v>0.82903071404539419</v>
      </c>
      <c r="AM15" s="76">
        <f t="shared" si="10"/>
        <v>9.0046556779156517E-2</v>
      </c>
      <c r="AN15" s="76">
        <f t="shared" si="11"/>
        <v>9.0046556779156517E-2</v>
      </c>
      <c r="AO15" s="76">
        <f t="shared" si="25"/>
        <v>53.848465002833166</v>
      </c>
      <c r="AP15" s="76">
        <f>MAX(0,(AO15-Constantes!$D$13)*(1-EXP(-Constantes!$D$24)))</f>
        <v>7.7931297223460747E-2</v>
      </c>
      <c r="AQ15" s="76">
        <f t="shared" si="2"/>
        <v>0.4541757937360863</v>
      </c>
      <c r="AR15" s="76">
        <f t="shared" si="12"/>
        <v>0.9069620112688549</v>
      </c>
      <c r="AS15" s="76">
        <f>0.0526*AF15*Observaciones!$F14^1.218</f>
        <v>0</v>
      </c>
      <c r="AT15" s="76">
        <f>AS15*Constantes!$E$30</f>
        <v>0</v>
      </c>
      <c r="AU15" s="76">
        <f t="shared" si="26"/>
        <v>0</v>
      </c>
      <c r="AV15" s="15"/>
      <c r="AW15" s="75">
        <v>9</v>
      </c>
      <c r="AX15" s="148">
        <f>ETo!$I14*((1-Constantes!$F$19)*ETo!$K14+ETo!$L14)</f>
        <v>4.2384496949380406</v>
      </c>
      <c r="AY15" s="76">
        <f>MIN(AX15*Constantes!$F$17,0.8*(BB14+Observaciones!$F14-AZ15-BA15-Constantes!$D$14))</f>
        <v>2.1051262464510474</v>
      </c>
      <c r="AZ15" s="76">
        <f>IF(Observaciones!$F14&gt;0.05*Constantes!$F$18,((Observaciones!$F14-0.05*Constantes!$F$18)^2)/(Observaciones!$F14+0.95*Constantes!$F$18),0)</f>
        <v>0</v>
      </c>
      <c r="BA15" s="76">
        <f>MAX(0,BB14+Observaciones!$F14-AZ15-Constantes!$D$13)</f>
        <v>0</v>
      </c>
      <c r="BB15" s="76">
        <f>BB14+Observaciones!$F14-AZ15-AY15-BA15-BC14</f>
        <v>36.681150910237719</v>
      </c>
      <c r="BC15" s="76">
        <f>MAX(0,(BB15-Constantes!$D$14)*(1-EXP(-Constantes!$D$22)))</f>
        <v>0.86627835966895106</v>
      </c>
      <c r="BD15" s="76">
        <f t="shared" si="27"/>
        <v>86.934857565019456</v>
      </c>
      <c r="BE15" s="76">
        <f>MAX(0,(BD15-Constantes!$D$13)*(1-EXP(-Constantes!$D$23)))</f>
        <v>0.37624449651262554</v>
      </c>
      <c r="BF15" s="76">
        <f t="shared" si="28"/>
        <v>1.2425228561815767</v>
      </c>
      <c r="BG15" s="76">
        <f>IF(BF15-Escenarios!$F$29&lt;=0,0,IF(BF15-Escenarios!$F$29&gt;Escenarios!$F$28,Escenarios!$F$28,BF15-Escenarios!$F$29))</f>
        <v>0.55132285618157661</v>
      </c>
      <c r="BH15" s="76">
        <f>BG15*Entradas!$F$24</f>
        <v>0</v>
      </c>
      <c r="BI15" s="76">
        <f>AX15*Entradas!$D$47/Escenarios!$F$9</f>
        <v>0.20344558535702595</v>
      </c>
      <c r="BJ15" s="76">
        <f>Entradas!$D$48*Entradas!$D$46/Escenarios!$F$9</f>
        <v>0.12</v>
      </c>
      <c r="BK15" s="76">
        <f t="shared" si="29"/>
        <v>2.3085718318080732</v>
      </c>
      <c r="BL15" s="76">
        <f t="shared" si="13"/>
        <v>0</v>
      </c>
      <c r="BM15" s="76">
        <f t="shared" si="14"/>
        <v>0.55132285618157661</v>
      </c>
      <c r="BN15" s="76">
        <f t="shared" si="3"/>
        <v>0.31495550348737444</v>
      </c>
      <c r="BO15" s="76">
        <f t="shared" si="15"/>
        <v>0</v>
      </c>
      <c r="BP15" s="76">
        <f t="shared" si="4"/>
        <v>0.37624449651262554</v>
      </c>
      <c r="BQ15" s="76">
        <f t="shared" si="16"/>
        <v>0</v>
      </c>
      <c r="BR15" s="76">
        <f t="shared" si="17"/>
        <v>0.69120000000000004</v>
      </c>
      <c r="BS15" s="76">
        <f t="shared" si="18"/>
        <v>0.22787727082455067</v>
      </c>
      <c r="BT15" s="76">
        <f t="shared" si="19"/>
        <v>0.22787727082455067</v>
      </c>
      <c r="BU15" s="76">
        <f t="shared" si="30"/>
        <v>59.530345044786976</v>
      </c>
      <c r="BV15" s="76">
        <f>MAX(0,(BU15-Constantes!$D$13)*(1-EXP(-Constantes!$D$24)))</f>
        <v>0.16478023746164902</v>
      </c>
      <c r="BW15" s="76">
        <f t="shared" si="31"/>
        <v>0.54102473397427453</v>
      </c>
      <c r="BX15" s="76">
        <f t="shared" si="32"/>
        <v>0.85598023746164908</v>
      </c>
      <c r="BY15" s="76">
        <f>0.0526*BL15*Observaciones!$F14^1.218</f>
        <v>0</v>
      </c>
      <c r="BZ15" s="76">
        <f>BY15*Constantes!$F$30</f>
        <v>0</v>
      </c>
      <c r="CA15" s="76">
        <f t="shared" si="33"/>
        <v>0</v>
      </c>
      <c r="CB15" s="15"/>
      <c r="CC15" s="75">
        <v>9</v>
      </c>
      <c r="CD15" s="76">
        <f>0.0526*Observaciones!$F14^2.218</f>
        <v>0</v>
      </c>
      <c r="CE15" s="76">
        <f>IF(Observaciones!$F14&gt;0.05*$CI$7,((Observaciones!$F14-0.05*$CI$7)^2)/(Observaciones!$F14+0.95*$CI$7),0)</f>
        <v>0</v>
      </c>
      <c r="CF15" s="76">
        <f>0.0526*CE15*Observaciones!$F14^1.218</f>
        <v>0</v>
      </c>
      <c r="CG15" s="29"/>
      <c r="CH15" s="29"/>
      <c r="CI15" s="110"/>
      <c r="CJ15" s="40"/>
    </row>
    <row r="16" spans="1:127" s="2" customFormat="1" x14ac:dyDescent="0.3">
      <c r="B16" s="39"/>
      <c r="C16" s="75">
        <v>10</v>
      </c>
      <c r="D16" s="148">
        <f>ETo!$I15*((1-Constantes!$D$19)*ETo!$K15+ETo!$L15)</f>
        <v>4.2427166775635108</v>
      </c>
      <c r="E16" s="76">
        <f>MIN(D16*Constantes!$D$17,0.8*(H15+Observaciones!$F15-F16-G16-Constantes!$D$14))</f>
        <v>2.1072455442520228</v>
      </c>
      <c r="F16" s="76">
        <f>IF(Observaciones!$F15&gt;0.05*Constantes!$D$18,((Observaciones!$F15-0.05*Constantes!$D$18)^2)/(Observaciones!$F15+0.95*Constantes!$D$18),0)</f>
        <v>0</v>
      </c>
      <c r="G16" s="76">
        <f>MAX(0,H15+Observaciones!$F15-F16-Constantes!$D$13)</f>
        <v>0</v>
      </c>
      <c r="H16" s="76">
        <f>H15+Observaciones!$F15-F16-E16-G16-I15</f>
        <v>33.807627006316743</v>
      </c>
      <c r="I16" s="76">
        <f>MAX(0,(H16-Constantes!$D$14)*(1-EXP(-Constantes!$D$22)))</f>
        <v>0.76839558657919338</v>
      </c>
      <c r="J16" s="76">
        <f t="shared" si="34"/>
        <v>86.55861306850683</v>
      </c>
      <c r="K16" s="76">
        <f>MAX(0,(J16-Constantes!$D$13)*(1-EXP(-Constantes!$D$23)))</f>
        <v>0.37253726987402941</v>
      </c>
      <c r="L16" s="76">
        <f t="shared" si="20"/>
        <v>1.1409328564532228</v>
      </c>
      <c r="M16" s="76">
        <f>0.0526*F16*Observaciones!$F15^1.218</f>
        <v>0</v>
      </c>
      <c r="N16" s="76">
        <f>M16*Constantes!$D$30</f>
        <v>0</v>
      </c>
      <c r="O16" s="76">
        <f t="shared" si="21"/>
        <v>0</v>
      </c>
      <c r="P16" s="15"/>
      <c r="Q16" s="75">
        <v>10</v>
      </c>
      <c r="R16" s="148">
        <f>ETo!$I15*((1-Constantes!$E$19)*ETo!$K15+ETo!$L15)</f>
        <v>4.2427166775635108</v>
      </c>
      <c r="S16" s="76">
        <f>MIN(R16*Constantes!$E$17,0.8*(V15+Observaciones!$F15-T16-U16-Constantes!$D$14))</f>
        <v>2.1072455442520228</v>
      </c>
      <c r="T16" s="76">
        <f>IF(Observaciones!$F15&gt;0.05*Constantes!$E$18,((Observaciones!$F15-0.05*Constantes!$E$18)^2)/(Observaciones!$F15+0.95*Constantes!$E$18),0)</f>
        <v>0</v>
      </c>
      <c r="U16" s="76">
        <f>MAX(0,V15+Observaciones!$F15-T16-Constantes!$D$13)</f>
        <v>0</v>
      </c>
      <c r="V16" s="76">
        <f>V15+Observaciones!$F15-T16-S16-U16-W15</f>
        <v>33.807627006316743</v>
      </c>
      <c r="W16" s="76">
        <f>MAX(0,(V16-Constantes!$D$14)*(1-EXP(-Constantes!$D$22)))</f>
        <v>0.76839558657919338</v>
      </c>
      <c r="X16" s="76">
        <f t="shared" si="22"/>
        <v>86.55861306850683</v>
      </c>
      <c r="Y16" s="76">
        <f>MAX(0,(X16-Constantes!$D$13)*(1-EXP(-Constantes!$D$23)))</f>
        <v>0.37253726987402941</v>
      </c>
      <c r="Z16" s="76">
        <f t="shared" si="23"/>
        <v>1.1409328564532228</v>
      </c>
      <c r="AA16" s="76">
        <f>IF(Z16-Escenarios!$E$29&lt;=0,0,IF(Z16-Escenarios!$E$29&gt;Escenarios!$E$28,Escenarios!$E$28,Z16-Escenarios!$E$29))</f>
        <v>0.44973285645322281</v>
      </c>
      <c r="AB16" s="76">
        <f>AA16*Entradas!$E$24</f>
        <v>0.1124332141133057</v>
      </c>
      <c r="AC16" s="76">
        <f>R16*Entradas!$D$47/Escenarios!$E$9</f>
        <v>0.20365040052304853</v>
      </c>
      <c r="AD16" s="76">
        <f>Entradas!$D$48*Entradas!$D$46/Escenarios!$E$9</f>
        <v>0.12</v>
      </c>
      <c r="AE16" s="76">
        <f t="shared" si="24"/>
        <v>2.3108959447750714</v>
      </c>
      <c r="AF16" s="76">
        <f t="shared" si="5"/>
        <v>0</v>
      </c>
      <c r="AG16" s="76">
        <f t="shared" si="6"/>
        <v>0.44973285645322281</v>
      </c>
      <c r="AH16" s="76">
        <f t="shared" si="0"/>
        <v>0.31866273012597057</v>
      </c>
      <c r="AI16" s="76">
        <f t="shared" si="7"/>
        <v>0</v>
      </c>
      <c r="AJ16" s="76">
        <f t="shared" si="1"/>
        <v>0.37253726987402941</v>
      </c>
      <c r="AK16" s="76">
        <f t="shared" si="8"/>
        <v>0</v>
      </c>
      <c r="AL16" s="76">
        <f t="shared" si="9"/>
        <v>0.80363321411330579</v>
      </c>
      <c r="AM16" s="76">
        <f t="shared" si="10"/>
        <v>1.3649241816868579E-2</v>
      </c>
      <c r="AN16" s="76">
        <f t="shared" si="11"/>
        <v>1.3649241816868579E-2</v>
      </c>
      <c r="AO16" s="76">
        <f t="shared" si="25"/>
        <v>53.784182947426579</v>
      </c>
      <c r="AP16" s="76">
        <f>MAX(0,(AO16-Constantes!$D$13)*(1-EXP(-Constantes!$D$24)))</f>
        <v>7.6948730124688489E-2</v>
      </c>
      <c r="AQ16" s="76">
        <f t="shared" si="2"/>
        <v>0.44948599999871791</v>
      </c>
      <c r="AR16" s="76">
        <f t="shared" si="12"/>
        <v>0.8805819442379943</v>
      </c>
      <c r="AS16" s="76">
        <f>0.0526*AF16*Observaciones!$F15^1.218</f>
        <v>0</v>
      </c>
      <c r="AT16" s="76">
        <f>AS16*Constantes!$E$30</f>
        <v>0</v>
      </c>
      <c r="AU16" s="76">
        <f t="shared" si="26"/>
        <v>0</v>
      </c>
      <c r="AV16" s="15"/>
      <c r="AW16" s="75">
        <v>10</v>
      </c>
      <c r="AX16" s="148">
        <f>ETo!$I15*((1-Constantes!$F$19)*ETo!$K15+ETo!$L15)</f>
        <v>4.2427166775635108</v>
      </c>
      <c r="AY16" s="76">
        <f>MIN(AX16*Constantes!$F$17,0.8*(BB15+Observaciones!$F15-AZ16-BA16-Constantes!$D$14))</f>
        <v>2.1072455442520228</v>
      </c>
      <c r="AZ16" s="76">
        <f>IF(Observaciones!$F15&gt;0.05*Constantes!$F$18,((Observaciones!$F15-0.05*Constantes!$F$18)^2)/(Observaciones!$F15+0.95*Constantes!$F$18),0)</f>
        <v>0</v>
      </c>
      <c r="BA16" s="76">
        <f>MAX(0,BB15+Observaciones!$F15-AZ16-Constantes!$D$13)</f>
        <v>0</v>
      </c>
      <c r="BB16" s="76">
        <f>BB15+Observaciones!$F15-AZ16-AY16-BA16-BC15</f>
        <v>33.807627006316743</v>
      </c>
      <c r="BC16" s="76">
        <f>MAX(0,(BB16-Constantes!$D$14)*(1-EXP(-Constantes!$D$22)))</f>
        <v>0.76839558657919338</v>
      </c>
      <c r="BD16" s="76">
        <f t="shared" si="27"/>
        <v>86.55861306850683</v>
      </c>
      <c r="BE16" s="76">
        <f>MAX(0,(BD16-Constantes!$D$13)*(1-EXP(-Constantes!$D$23)))</f>
        <v>0.37253726987402941</v>
      </c>
      <c r="BF16" s="76">
        <f t="shared" si="28"/>
        <v>1.1409328564532228</v>
      </c>
      <c r="BG16" s="76">
        <f>IF(BF16-Escenarios!$F$29&lt;=0,0,IF(BF16-Escenarios!$F$29&gt;Escenarios!$F$28,Escenarios!$F$28,BF16-Escenarios!$F$29))</f>
        <v>0.44973285645322281</v>
      </c>
      <c r="BH16" s="76">
        <f>BG16*Entradas!$F$24</f>
        <v>0</v>
      </c>
      <c r="BI16" s="76">
        <f>AX16*Entradas!$D$47/Escenarios!$F$9</f>
        <v>0.20365040052304853</v>
      </c>
      <c r="BJ16" s="76">
        <f>Entradas!$D$48*Entradas!$D$46/Escenarios!$F$9</f>
        <v>0.12</v>
      </c>
      <c r="BK16" s="76">
        <f t="shared" si="29"/>
        <v>2.3108959447750714</v>
      </c>
      <c r="BL16" s="76">
        <f t="shared" si="13"/>
        <v>0</v>
      </c>
      <c r="BM16" s="76">
        <f t="shared" si="14"/>
        <v>0.44973285645322281</v>
      </c>
      <c r="BN16" s="76">
        <f t="shared" si="3"/>
        <v>0.31866273012597057</v>
      </c>
      <c r="BO16" s="76">
        <f t="shared" si="15"/>
        <v>0</v>
      </c>
      <c r="BP16" s="76">
        <f t="shared" si="4"/>
        <v>0.37253726987402941</v>
      </c>
      <c r="BQ16" s="76">
        <f t="shared" si="16"/>
        <v>0</v>
      </c>
      <c r="BR16" s="76">
        <f t="shared" si="17"/>
        <v>0.69120000000000004</v>
      </c>
      <c r="BS16" s="76">
        <f t="shared" si="18"/>
        <v>0.12608245593017428</v>
      </c>
      <c r="BT16" s="76">
        <f t="shared" si="19"/>
        <v>0.12608245593017428</v>
      </c>
      <c r="BU16" s="76">
        <f t="shared" si="30"/>
        <v>59.491647263255501</v>
      </c>
      <c r="BV16" s="76">
        <f>MAX(0,(BU16-Constantes!$D$13)*(1-EXP(-Constantes!$D$24)))</f>
        <v>0.16418873231005102</v>
      </c>
      <c r="BW16" s="76">
        <f t="shared" si="31"/>
        <v>0.5367260021840804</v>
      </c>
      <c r="BX16" s="76">
        <f t="shared" si="32"/>
        <v>0.85538873231005108</v>
      </c>
      <c r="BY16" s="76">
        <f>0.0526*BL16*Observaciones!$F15^1.218</f>
        <v>0</v>
      </c>
      <c r="BZ16" s="76">
        <f>BY16*Constantes!$F$30</f>
        <v>0</v>
      </c>
      <c r="CA16" s="76">
        <f t="shared" si="33"/>
        <v>0</v>
      </c>
      <c r="CB16" s="15"/>
      <c r="CC16" s="75">
        <v>10</v>
      </c>
      <c r="CD16" s="76">
        <f>0.0526*Observaciones!$F15^2.218</f>
        <v>3.1840930012055863E-4</v>
      </c>
      <c r="CE16" s="76">
        <f>IF(Observaciones!$F15&gt;0.05*$CI$7,((Observaciones!$F15-0.05*$CI$7)^2)/(Observaciones!$F15+0.95*$CI$7),0)</f>
        <v>0</v>
      </c>
      <c r="CF16" s="76">
        <f>0.0526*CE16*Observaciones!$F15^1.218</f>
        <v>0</v>
      </c>
      <c r="CG16" s="29"/>
      <c r="CH16" s="29"/>
      <c r="CI16" s="110"/>
      <c r="CJ16" s="40"/>
    </row>
    <row r="17" spans="2:88" s="2" customFormat="1" x14ac:dyDescent="0.3">
      <c r="B17" s="39"/>
      <c r="C17" s="75">
        <v>11</v>
      </c>
      <c r="D17" s="148">
        <f>ETo!$I16*((1-Constantes!$D$19)*ETo!$K16+ETo!$L16)</f>
        <v>4.1635772063457486</v>
      </c>
      <c r="E17" s="76">
        <f>MIN(D17*Constantes!$D$17,0.8*(H16+Observaciones!$F16-F17-G17-Constantes!$D$14))</f>
        <v>2.0679390548557381</v>
      </c>
      <c r="F17" s="76">
        <f>IF(Observaciones!$F16&gt;0.05*Constantes!$D$18,((Observaciones!$F16-0.05*Constantes!$D$18)^2)/(Observaciones!$F16+0.95*Constantes!$D$18),0)</f>
        <v>0</v>
      </c>
      <c r="G17" s="76">
        <f>MAX(0,H16+Observaciones!$F16-F17-Constantes!$D$13)</f>
        <v>0</v>
      </c>
      <c r="H17" s="76">
        <f>H16+Observaciones!$F16-F17-E17-G17-I16</f>
        <v>33.87129236488181</v>
      </c>
      <c r="I17" s="76">
        <f>MAX(0,(H17-Constantes!$D$14)*(1-EXP(-Constantes!$D$22)))</f>
        <v>0.77056426241223563</v>
      </c>
      <c r="J17" s="76">
        <f t="shared" si="34"/>
        <v>86.1860757986328</v>
      </c>
      <c r="K17" s="76">
        <f>MAX(0,(J17-Constantes!$D$13)*(1-EXP(-Constantes!$D$23)))</f>
        <v>0.3688665714224959</v>
      </c>
      <c r="L17" s="76">
        <f t="shared" si="20"/>
        <v>1.1394308338347314</v>
      </c>
      <c r="M17" s="76">
        <f>0.0526*F17*Observaciones!$F16^1.218</f>
        <v>0</v>
      </c>
      <c r="N17" s="76">
        <f>M17*Constantes!$D$30</f>
        <v>0</v>
      </c>
      <c r="O17" s="76">
        <f t="shared" si="21"/>
        <v>0</v>
      </c>
      <c r="P17" s="15"/>
      <c r="Q17" s="75">
        <v>11</v>
      </c>
      <c r="R17" s="148">
        <f>ETo!$I16*((1-Constantes!$E$19)*ETo!$K16+ETo!$L16)</f>
        <v>4.1635772063457486</v>
      </c>
      <c r="S17" s="76">
        <f>MIN(R17*Constantes!$E$17,0.8*(V16+Observaciones!$F16-T17-U17-Constantes!$D$14))</f>
        <v>2.0679390548557381</v>
      </c>
      <c r="T17" s="76">
        <f>IF(Observaciones!$F16&gt;0.05*Constantes!$E$18,((Observaciones!$F16-0.05*Constantes!$E$18)^2)/(Observaciones!$F16+0.95*Constantes!$E$18),0)</f>
        <v>0</v>
      </c>
      <c r="U17" s="76">
        <f>MAX(0,V16+Observaciones!$F16-T17-Constantes!$D$13)</f>
        <v>0</v>
      </c>
      <c r="V17" s="76">
        <f>V16+Observaciones!$F16-T17-S17-U17-W16</f>
        <v>33.87129236488181</v>
      </c>
      <c r="W17" s="76">
        <f>MAX(0,(V17-Constantes!$D$14)*(1-EXP(-Constantes!$D$22)))</f>
        <v>0.77056426241223563</v>
      </c>
      <c r="X17" s="76">
        <f t="shared" si="22"/>
        <v>86.1860757986328</v>
      </c>
      <c r="Y17" s="76">
        <f>MAX(0,(X17-Constantes!$D$13)*(1-EXP(-Constantes!$D$23)))</f>
        <v>0.3688665714224959</v>
      </c>
      <c r="Z17" s="76">
        <f t="shared" si="23"/>
        <v>1.1394308338347314</v>
      </c>
      <c r="AA17" s="76">
        <f>IF(Z17-Escenarios!$E$29&lt;=0,0,IF(Z17-Escenarios!$E$29&gt;Escenarios!$E$28,Escenarios!$E$28,Z17-Escenarios!$E$29))</f>
        <v>0.44823083383473139</v>
      </c>
      <c r="AB17" s="76">
        <f>AA17*Entradas!$E$24</f>
        <v>0.11205770845868285</v>
      </c>
      <c r="AC17" s="76">
        <f>R17*Entradas!$D$47/Escenarios!$E$9</f>
        <v>0.19985170590459592</v>
      </c>
      <c r="AD17" s="76">
        <f>Entradas!$D$48*Entradas!$D$46/Escenarios!$E$9</f>
        <v>0.12</v>
      </c>
      <c r="AE17" s="76">
        <f t="shared" si="24"/>
        <v>2.267790760760334</v>
      </c>
      <c r="AF17" s="76">
        <f t="shared" si="5"/>
        <v>0</v>
      </c>
      <c r="AG17" s="76">
        <f t="shared" si="6"/>
        <v>0.44823083383473139</v>
      </c>
      <c r="AH17" s="76">
        <f t="shared" si="0"/>
        <v>0.32233342857750424</v>
      </c>
      <c r="AI17" s="76">
        <f t="shared" si="7"/>
        <v>0</v>
      </c>
      <c r="AJ17" s="76">
        <f t="shared" si="1"/>
        <v>0.3688665714224959</v>
      </c>
      <c r="AK17" s="76">
        <f t="shared" si="8"/>
        <v>0</v>
      </c>
      <c r="AL17" s="76">
        <f t="shared" si="9"/>
        <v>0.80325770845868294</v>
      </c>
      <c r="AM17" s="76">
        <f t="shared" si="10"/>
        <v>1.6321419471452631E-2</v>
      </c>
      <c r="AN17" s="76">
        <f t="shared" si="11"/>
        <v>1.6321419471452631E-2</v>
      </c>
      <c r="AO17" s="76">
        <f t="shared" si="25"/>
        <v>53.723555636773341</v>
      </c>
      <c r="AP17" s="76">
        <f>MAX(0,(AO17-Constantes!$D$13)*(1-EXP(-Constantes!$D$24)))</f>
        <v>7.6022026702432743E-2</v>
      </c>
      <c r="AQ17" s="76">
        <f t="shared" si="2"/>
        <v>0.44488859812492865</v>
      </c>
      <c r="AR17" s="76">
        <f t="shared" si="12"/>
        <v>0.87927973516111568</v>
      </c>
      <c r="AS17" s="76">
        <f>0.0526*AF17*Observaciones!$F16^1.218</f>
        <v>0</v>
      </c>
      <c r="AT17" s="76">
        <f>AS17*Constantes!$E$30</f>
        <v>0</v>
      </c>
      <c r="AU17" s="76">
        <f t="shared" si="26"/>
        <v>0</v>
      </c>
      <c r="AV17" s="15"/>
      <c r="AW17" s="75">
        <v>11</v>
      </c>
      <c r="AX17" s="148">
        <f>ETo!$I16*((1-Constantes!$F$19)*ETo!$K16+ETo!$L16)</f>
        <v>4.1635772063457486</v>
      </c>
      <c r="AY17" s="76">
        <f>MIN(AX17*Constantes!$F$17,0.8*(BB16+Observaciones!$F16-AZ17-BA17-Constantes!$D$14))</f>
        <v>2.0679390548557381</v>
      </c>
      <c r="AZ17" s="76">
        <f>IF(Observaciones!$F16&gt;0.05*Constantes!$F$18,((Observaciones!$F16-0.05*Constantes!$F$18)^2)/(Observaciones!$F16+0.95*Constantes!$F$18),0)</f>
        <v>0</v>
      </c>
      <c r="BA17" s="76">
        <f>MAX(0,BB16+Observaciones!$F16-AZ17-Constantes!$D$13)</f>
        <v>0</v>
      </c>
      <c r="BB17" s="76">
        <f>BB16+Observaciones!$F16-AZ17-AY17-BA17-BC16</f>
        <v>33.87129236488181</v>
      </c>
      <c r="BC17" s="76">
        <f>MAX(0,(BB17-Constantes!$D$14)*(1-EXP(-Constantes!$D$22)))</f>
        <v>0.77056426241223563</v>
      </c>
      <c r="BD17" s="76">
        <f t="shared" si="27"/>
        <v>86.1860757986328</v>
      </c>
      <c r="BE17" s="76">
        <f>MAX(0,(BD17-Constantes!$D$13)*(1-EXP(-Constantes!$D$23)))</f>
        <v>0.3688665714224959</v>
      </c>
      <c r="BF17" s="76">
        <f t="shared" si="28"/>
        <v>1.1394308338347314</v>
      </c>
      <c r="BG17" s="76">
        <f>IF(BF17-Escenarios!$F$29&lt;=0,0,IF(BF17-Escenarios!$F$29&gt;Escenarios!$F$28,Escenarios!$F$28,BF17-Escenarios!$F$29))</f>
        <v>0.44823083383473139</v>
      </c>
      <c r="BH17" s="76">
        <f>BG17*Entradas!$F$24</f>
        <v>0</v>
      </c>
      <c r="BI17" s="76">
        <f>AX17*Entradas!$D$47/Escenarios!$F$9</f>
        <v>0.19985170590459592</v>
      </c>
      <c r="BJ17" s="76">
        <f>Entradas!$D$48*Entradas!$D$46/Escenarios!$F$9</f>
        <v>0.12</v>
      </c>
      <c r="BK17" s="76">
        <f t="shared" si="29"/>
        <v>2.267790760760334</v>
      </c>
      <c r="BL17" s="76">
        <f t="shared" si="13"/>
        <v>0</v>
      </c>
      <c r="BM17" s="76">
        <f t="shared" si="14"/>
        <v>0.44823083383473139</v>
      </c>
      <c r="BN17" s="76">
        <f t="shared" si="3"/>
        <v>0.32233342857750424</v>
      </c>
      <c r="BO17" s="76">
        <f t="shared" si="15"/>
        <v>0</v>
      </c>
      <c r="BP17" s="76">
        <f t="shared" si="4"/>
        <v>0.3688665714224959</v>
      </c>
      <c r="BQ17" s="76">
        <f t="shared" si="16"/>
        <v>0</v>
      </c>
      <c r="BR17" s="76">
        <f t="shared" si="17"/>
        <v>0.69120000000000015</v>
      </c>
      <c r="BS17" s="76">
        <f t="shared" si="18"/>
        <v>0.12837912793013548</v>
      </c>
      <c r="BT17" s="76">
        <f t="shared" si="19"/>
        <v>0.12837912793013548</v>
      </c>
      <c r="BU17" s="76">
        <f t="shared" si="30"/>
        <v>59.455837658875588</v>
      </c>
      <c r="BV17" s="76">
        <f>MAX(0,(BU17-Constantes!$D$13)*(1-EXP(-Constantes!$D$24)))</f>
        <v>0.16364137365978376</v>
      </c>
      <c r="BW17" s="76">
        <f t="shared" si="31"/>
        <v>0.53250794508227961</v>
      </c>
      <c r="BX17" s="76">
        <f t="shared" si="32"/>
        <v>0.85484137365978397</v>
      </c>
      <c r="BY17" s="76">
        <f>0.0526*BL17*Observaciones!$F16^1.218</f>
        <v>0</v>
      </c>
      <c r="BZ17" s="76">
        <f>BY17*Constantes!$F$30</f>
        <v>0</v>
      </c>
      <c r="CA17" s="76">
        <f t="shared" si="33"/>
        <v>0</v>
      </c>
      <c r="CB17" s="15"/>
      <c r="CC17" s="75">
        <v>11</v>
      </c>
      <c r="CD17" s="76">
        <f>0.0526*Observaciones!$F16^2.218</f>
        <v>0.55793615283547093</v>
      </c>
      <c r="CE17" s="76">
        <f>IF(Observaciones!$F16&gt;0.05*$CI$7,((Observaciones!$F16-0.05*$CI$7)^2)/(Observaciones!$F16+0.95*$CI$7),0)</f>
        <v>3.8113841217814838E-2</v>
      </c>
      <c r="CF17" s="76">
        <f>0.0526*CE17*Observaciones!$F16^1.218</f>
        <v>7.3327896340860729E-3</v>
      </c>
      <c r="CG17" s="29"/>
      <c r="CH17" s="29"/>
      <c r="CI17" s="110"/>
      <c r="CJ17" s="40"/>
    </row>
    <row r="18" spans="2:88" s="2" customFormat="1" x14ac:dyDescent="0.3">
      <c r="B18" s="39"/>
      <c r="C18" s="75">
        <v>12</v>
      </c>
      <c r="D18" s="148">
        <f>ETo!$I17*((1-Constantes!$D$19)*ETo!$K17+ETo!$L17)</f>
        <v>4.0844071813424989</v>
      </c>
      <c r="E18" s="76">
        <f>MIN(D18*Constantes!$D$17,0.8*(H17+Observaciones!$F17-F18-G18-Constantes!$D$14))</f>
        <v>2.0286173901995381</v>
      </c>
      <c r="F18" s="76">
        <f>IF(Observaciones!$F17&gt;0.05*Constantes!$D$18,((Observaciones!$F17-0.05*Constantes!$D$18)^2)/(Observaciones!$F17+0.95*Constantes!$D$18),0)</f>
        <v>2.7039490547901313</v>
      </c>
      <c r="G18" s="76">
        <f>MAX(0,H17+Observaciones!$F17-F18-Constantes!$D$13)</f>
        <v>0.11734331009168386</v>
      </c>
      <c r="H18" s="76">
        <f>H17+Observaciones!$F17-F18-E18-G18-I17</f>
        <v>45.950818347388228</v>
      </c>
      <c r="I18" s="76">
        <f>MAX(0,(H18-Constantes!$D$14)*(1-EXP(-Constantes!$D$22)))</f>
        <v>1.1820372622241155</v>
      </c>
      <c r="J18" s="76">
        <f t="shared" si="34"/>
        <v>85.934552537301983</v>
      </c>
      <c r="K18" s="76">
        <f>MAX(0,(J18-Constantes!$D$13)*(1-EXP(-Constantes!$D$23)))</f>
        <v>0.36638825282042997</v>
      </c>
      <c r="L18" s="76">
        <f t="shared" si="20"/>
        <v>4.2523745698346769</v>
      </c>
      <c r="M18" s="76">
        <f>0.0526*F18*Observaciones!$F17^1.218</f>
        <v>4.7099433911350657</v>
      </c>
      <c r="N18" s="76">
        <f>M18*Constantes!$D$30</f>
        <v>7.3579240557037684E-2</v>
      </c>
      <c r="O18" s="76">
        <f t="shared" si="21"/>
        <v>1730.3094858809272</v>
      </c>
      <c r="P18" s="15"/>
      <c r="Q18" s="75">
        <v>12</v>
      </c>
      <c r="R18" s="148">
        <f>ETo!$I17*((1-Constantes!$E$19)*ETo!$K17+ETo!$L17)</f>
        <v>4.0844071813424989</v>
      </c>
      <c r="S18" s="76">
        <f>MIN(R18*Constantes!$E$17,0.8*(V17+Observaciones!$F17-T18-U18-Constantes!$D$14))</f>
        <v>2.0286173901995381</v>
      </c>
      <c r="T18" s="76">
        <f>IF(Observaciones!$F17&gt;0.05*Constantes!$E$18,((Observaciones!$F17-0.05*Constantes!$E$18)^2)/(Observaciones!$F17+0.95*Constantes!$E$18),0)</f>
        <v>2.7039490547901313</v>
      </c>
      <c r="U18" s="76">
        <f>MAX(0,V17+Observaciones!$F17-T18-Constantes!$D$13)</f>
        <v>0.11734331009168386</v>
      </c>
      <c r="V18" s="76">
        <f>V17+Observaciones!$F17-T18-S18-U18-W17</f>
        <v>45.950818347388228</v>
      </c>
      <c r="W18" s="76">
        <f>MAX(0,(V18-Constantes!$D$14)*(1-EXP(-Constantes!$D$22)))</f>
        <v>1.1820372622241155</v>
      </c>
      <c r="X18" s="76">
        <f t="shared" si="22"/>
        <v>85.934552537301983</v>
      </c>
      <c r="Y18" s="76">
        <f>MAX(0,(X18-Constantes!$D$13)*(1-EXP(-Constantes!$D$23)))</f>
        <v>0.36638825282042997</v>
      </c>
      <c r="Z18" s="76">
        <f t="shared" si="23"/>
        <v>4.2523745698346769</v>
      </c>
      <c r="AA18" s="76">
        <f>IF(Z18-Escenarios!$E$29&lt;=0,0,IF(Z18-Escenarios!$E$29&gt;Escenarios!$E$28,Escenarios!$E$28,Z18-Escenarios!$E$29))</f>
        <v>2.2212791916551762</v>
      </c>
      <c r="AB18" s="76">
        <f>AA18*Entradas!$E$24</f>
        <v>0.55531979791379404</v>
      </c>
      <c r="AC18" s="76">
        <f>R18*Entradas!$D$47/Escenarios!$E$9</f>
        <v>0.19605154470443995</v>
      </c>
      <c r="AD18" s="76">
        <f>Entradas!$D$48*Entradas!$D$46/Escenarios!$E$9</f>
        <v>0.12</v>
      </c>
      <c r="AE18" s="76">
        <f t="shared" si="24"/>
        <v>2.2246689349039781</v>
      </c>
      <c r="AF18" s="76">
        <f t="shared" si="5"/>
        <v>0.48266986313495508</v>
      </c>
      <c r="AG18" s="76">
        <f t="shared" si="6"/>
        <v>0</v>
      </c>
      <c r="AH18" s="76">
        <f t="shared" si="0"/>
        <v>1.1820372622241155</v>
      </c>
      <c r="AI18" s="76">
        <f t="shared" si="7"/>
        <v>0</v>
      </c>
      <c r="AJ18" s="76">
        <f t="shared" si="1"/>
        <v>0.36638825282042997</v>
      </c>
      <c r="AK18" s="76">
        <f t="shared" si="8"/>
        <v>0</v>
      </c>
      <c r="AL18" s="76">
        <f t="shared" si="9"/>
        <v>2.5864151760932947</v>
      </c>
      <c r="AM18" s="76">
        <f t="shared" si="10"/>
        <v>1.3499078490369421</v>
      </c>
      <c r="AN18" s="76">
        <f t="shared" si="11"/>
        <v>1.4672511591286259</v>
      </c>
      <c r="AO18" s="76">
        <f t="shared" si="25"/>
        <v>54.997441459107847</v>
      </c>
      <c r="AP18" s="76">
        <f>MAX(0,(AO18-Constantes!$D$13)*(1-EXP(-Constantes!$D$24)))</f>
        <v>9.5493686230140928E-2</v>
      </c>
      <c r="AQ18" s="76">
        <f t="shared" si="2"/>
        <v>0.4618819390505709</v>
      </c>
      <c r="AR18" s="76">
        <f t="shared" si="12"/>
        <v>2.6819088623234357</v>
      </c>
      <c r="AS18" s="76">
        <f>0.0526*AF18*Observaciones!$F17^1.218</f>
        <v>0.84075094830105657</v>
      </c>
      <c r="AT18" s="76">
        <f>AS18*Constantes!$E$30</f>
        <v>1.3134301441931491E-2</v>
      </c>
      <c r="AU18" s="76">
        <f t="shared" si="26"/>
        <v>489.73705357581645</v>
      </c>
      <c r="AV18" s="15"/>
      <c r="AW18" s="75">
        <v>12</v>
      </c>
      <c r="AX18" s="148">
        <f>ETo!$I17*((1-Constantes!$F$19)*ETo!$K17+ETo!$L17)</f>
        <v>4.0844071813424989</v>
      </c>
      <c r="AY18" s="76">
        <f>MIN(AX18*Constantes!$F$17,0.8*(BB17+Observaciones!$F17-AZ18-BA18-Constantes!$D$14))</f>
        <v>2.0286173901995381</v>
      </c>
      <c r="AZ18" s="76">
        <f>IF(Observaciones!$F17&gt;0.05*Constantes!$F$18,((Observaciones!$F17-0.05*Constantes!$F$18)^2)/(Observaciones!$F17+0.95*Constantes!$F$18),0)</f>
        <v>2.7039490547901313</v>
      </c>
      <c r="BA18" s="76">
        <f>MAX(0,BB17+Observaciones!$F17-AZ18-Constantes!$D$13)</f>
        <v>0.11734331009168386</v>
      </c>
      <c r="BB18" s="76">
        <f>BB17+Observaciones!$F17-AZ18-AY18-BA18-BC17</f>
        <v>45.950818347388228</v>
      </c>
      <c r="BC18" s="76">
        <f>MAX(0,(BB18-Constantes!$D$14)*(1-EXP(-Constantes!$D$22)))</f>
        <v>1.1820372622241155</v>
      </c>
      <c r="BD18" s="76">
        <f t="shared" si="27"/>
        <v>85.934552537301983</v>
      </c>
      <c r="BE18" s="76">
        <f>MAX(0,(BD18-Constantes!$D$13)*(1-EXP(-Constantes!$D$23)))</f>
        <v>0.36638825282042997</v>
      </c>
      <c r="BF18" s="76">
        <f t="shared" si="28"/>
        <v>4.2523745698346769</v>
      </c>
      <c r="BG18" s="76">
        <f>IF(BF18-Escenarios!$F$29&lt;=0,0,IF(BF18-Escenarios!$F$29&gt;Escenarios!$F$28,Escenarios!$F$28,BF18-Escenarios!$F$29))</f>
        <v>3.5611745698346766</v>
      </c>
      <c r="BH18" s="76">
        <f>BG18*Entradas!$F$24</f>
        <v>0</v>
      </c>
      <c r="BI18" s="76">
        <f>AX18*Entradas!$D$47/Escenarios!$F$9</f>
        <v>0.19605154470443995</v>
      </c>
      <c r="BJ18" s="76">
        <f>Entradas!$D$48*Entradas!$D$46/Escenarios!$F$9</f>
        <v>0.12</v>
      </c>
      <c r="BK18" s="76">
        <f t="shared" si="29"/>
        <v>2.2246689349039781</v>
      </c>
      <c r="BL18" s="76">
        <f t="shared" si="13"/>
        <v>0</v>
      </c>
      <c r="BM18" s="76">
        <f t="shared" si="14"/>
        <v>0.85722551504454536</v>
      </c>
      <c r="BN18" s="76">
        <f t="shared" si="3"/>
        <v>0.32481174717957018</v>
      </c>
      <c r="BO18" s="76">
        <f t="shared" si="15"/>
        <v>0</v>
      </c>
      <c r="BP18" s="76">
        <f t="shared" si="4"/>
        <v>0.36638825282042997</v>
      </c>
      <c r="BQ18" s="76">
        <f t="shared" si="16"/>
        <v>0</v>
      </c>
      <c r="BR18" s="76">
        <f t="shared" si="17"/>
        <v>0.69120000000000015</v>
      </c>
      <c r="BS18" s="76">
        <f t="shared" si="18"/>
        <v>3.2451230251302365</v>
      </c>
      <c r="BT18" s="76">
        <f t="shared" si="19"/>
        <v>3.3624663352219204</v>
      </c>
      <c r="BU18" s="76">
        <f t="shared" si="30"/>
        <v>62.537319310346035</v>
      </c>
      <c r="BV18" s="76">
        <f>MAX(0,(BU18-Constantes!$D$13)*(1-EXP(-Constantes!$D$24)))</f>
        <v>0.21074258203052643</v>
      </c>
      <c r="BW18" s="76">
        <f t="shared" si="31"/>
        <v>0.5771308348509564</v>
      </c>
      <c r="BX18" s="76">
        <f t="shared" si="32"/>
        <v>0.90194258203052657</v>
      </c>
      <c r="BY18" s="76">
        <f>0.0526*BL18*Observaciones!$F17^1.218</f>
        <v>0</v>
      </c>
      <c r="BZ18" s="76">
        <f>BY18*Constantes!$F$30</f>
        <v>0</v>
      </c>
      <c r="CA18" s="76">
        <f t="shared" si="33"/>
        <v>0</v>
      </c>
      <c r="CB18" s="15"/>
      <c r="CC18" s="75">
        <v>12</v>
      </c>
      <c r="CD18" s="76">
        <f>0.0526*Observaciones!$F17^2.218</f>
        <v>30.831201451597327</v>
      </c>
      <c r="CE18" s="76">
        <f>IF(Observaciones!$F17&gt;0.05*$CI$7,((Observaciones!$F17-0.05*$CI$7)^2)/(Observaciones!$F17+0.95*$CI$7),0)</f>
        <v>5.0387337399867729</v>
      </c>
      <c r="CF18" s="76">
        <f>0.0526*CE18*Observaciones!$F17^1.218</f>
        <v>8.7768483049995769</v>
      </c>
      <c r="CG18" s="29"/>
      <c r="CH18" s="29"/>
      <c r="CI18" s="110"/>
      <c r="CJ18" s="40"/>
    </row>
    <row r="19" spans="2:88" s="2" customFormat="1" x14ac:dyDescent="0.3">
      <c r="B19" s="39"/>
      <c r="C19" s="75">
        <v>13</v>
      </c>
      <c r="D19" s="148">
        <f>ETo!$I18*((1-Constantes!$D$19)*ETo!$K18+ETo!$L18)</f>
        <v>4.2158077005918315</v>
      </c>
      <c r="E19" s="76">
        <f>MIN(D19*Constantes!$D$17,0.8*(H18+Observaciones!$F18-F19-G19-Constantes!$D$14))</f>
        <v>2.0938805646567991</v>
      </c>
      <c r="F19" s="76">
        <f>IF(Observaciones!$F18&gt;0.05*Constantes!$D$18,((Observaciones!$F18-0.05*Constantes!$D$18)^2)/(Observaciones!$F18+0.95*Constantes!$D$18),0)</f>
        <v>0</v>
      </c>
      <c r="G19" s="76">
        <f>MAX(0,H18+Observaciones!$F18-F19-Constantes!$D$13)</f>
        <v>0</v>
      </c>
      <c r="H19" s="76">
        <f>H18+Observaciones!$F18-F19-E19-G19-I18</f>
        <v>43.074900520507313</v>
      </c>
      <c r="I19" s="76">
        <f>MAX(0,(H19-Constantes!$D$14)*(1-EXP(-Constantes!$D$22)))</f>
        <v>1.0840729433300711</v>
      </c>
      <c r="J19" s="76">
        <f t="shared" si="34"/>
        <v>85.568164284481554</v>
      </c>
      <c r="K19" s="76">
        <f>MAX(0,(J19-Constantes!$D$13)*(1-EXP(-Constantes!$D$23)))</f>
        <v>0.36277814209850739</v>
      </c>
      <c r="L19" s="76">
        <f t="shared" si="20"/>
        <v>1.4468510854285785</v>
      </c>
      <c r="M19" s="76">
        <f>0.0526*F19*Observaciones!$F18^1.218</f>
        <v>0</v>
      </c>
      <c r="N19" s="76">
        <f>M19*Constantes!$D$30</f>
        <v>0</v>
      </c>
      <c r="O19" s="76">
        <f t="shared" si="21"/>
        <v>0</v>
      </c>
      <c r="P19" s="15"/>
      <c r="Q19" s="75">
        <v>13</v>
      </c>
      <c r="R19" s="148">
        <f>ETo!$I18*((1-Constantes!$E$19)*ETo!$K18+ETo!$L18)</f>
        <v>4.2158077005918315</v>
      </c>
      <c r="S19" s="76">
        <f>MIN(R19*Constantes!$E$17,0.8*(V18+Observaciones!$F18-T19-U19-Constantes!$D$14))</f>
        <v>2.0938805646567991</v>
      </c>
      <c r="T19" s="76">
        <f>IF(Observaciones!$F18&gt;0.05*Constantes!$E$18,((Observaciones!$F18-0.05*Constantes!$E$18)^2)/(Observaciones!$F18+0.95*Constantes!$E$18),0)</f>
        <v>0</v>
      </c>
      <c r="U19" s="76">
        <f>MAX(0,V18+Observaciones!$F18-T19-Constantes!$D$13)</f>
        <v>0</v>
      </c>
      <c r="V19" s="76">
        <f>V18+Observaciones!$F18-T19-S19-U19-W18</f>
        <v>43.074900520507313</v>
      </c>
      <c r="W19" s="76">
        <f>MAX(0,(V19-Constantes!$D$14)*(1-EXP(-Constantes!$D$22)))</f>
        <v>1.0840729433300711</v>
      </c>
      <c r="X19" s="76">
        <f t="shared" si="22"/>
        <v>85.568164284481554</v>
      </c>
      <c r="Y19" s="76">
        <f>MAX(0,(X19-Constantes!$D$13)*(1-EXP(-Constantes!$D$23)))</f>
        <v>0.36277814209850739</v>
      </c>
      <c r="Z19" s="76">
        <f t="shared" si="23"/>
        <v>1.4468510854285785</v>
      </c>
      <c r="AA19" s="76">
        <f>IF(Z19-Escenarios!$E$29&lt;=0,0,IF(Z19-Escenarios!$E$29&gt;Escenarios!$E$28,Escenarios!$E$28,Z19-Escenarios!$E$29))</f>
        <v>0.75565108542857851</v>
      </c>
      <c r="AB19" s="76">
        <f>AA19*Entradas!$E$24</f>
        <v>0.18891277135714463</v>
      </c>
      <c r="AC19" s="76">
        <f>R19*Entradas!$D$47/Escenarios!$E$9</f>
        <v>0.2023587696284079</v>
      </c>
      <c r="AD19" s="76">
        <f>Entradas!$D$48*Entradas!$D$46/Escenarios!$E$9</f>
        <v>0.12</v>
      </c>
      <c r="AE19" s="76">
        <f t="shared" si="24"/>
        <v>2.296239334285207</v>
      </c>
      <c r="AF19" s="76">
        <f t="shared" si="5"/>
        <v>0</v>
      </c>
      <c r="AG19" s="76">
        <f t="shared" si="6"/>
        <v>0.75565108542857851</v>
      </c>
      <c r="AH19" s="76">
        <f t="shared" si="0"/>
        <v>0.32842185790149259</v>
      </c>
      <c r="AI19" s="76">
        <f t="shared" si="7"/>
        <v>0</v>
      </c>
      <c r="AJ19" s="76">
        <f t="shared" si="1"/>
        <v>0.36277814209850739</v>
      </c>
      <c r="AK19" s="76">
        <f t="shared" si="8"/>
        <v>0</v>
      </c>
      <c r="AL19" s="76">
        <f t="shared" si="9"/>
        <v>0.88011277135714461</v>
      </c>
      <c r="AM19" s="76">
        <f t="shared" si="10"/>
        <v>0.24437954444302601</v>
      </c>
      <c r="AN19" s="76">
        <f t="shared" si="11"/>
        <v>0.24437954444302601</v>
      </c>
      <c r="AO19" s="76">
        <f t="shared" si="25"/>
        <v>55.146327317320733</v>
      </c>
      <c r="AP19" s="76">
        <f>MAX(0,(AO19-Constantes!$D$13)*(1-EXP(-Constantes!$D$24)))</f>
        <v>9.7769443357494115E-2</v>
      </c>
      <c r="AQ19" s="76">
        <f t="shared" si="2"/>
        <v>0.4605475854560015</v>
      </c>
      <c r="AR19" s="76">
        <f t="shared" si="12"/>
        <v>0.97788221471463876</v>
      </c>
      <c r="AS19" s="76">
        <f>0.0526*AF19*Observaciones!$F18^1.218</f>
        <v>0</v>
      </c>
      <c r="AT19" s="76">
        <f>AS19*Constantes!$E$30</f>
        <v>0</v>
      </c>
      <c r="AU19" s="76">
        <f t="shared" si="26"/>
        <v>0</v>
      </c>
      <c r="AV19" s="15"/>
      <c r="AW19" s="75">
        <v>13</v>
      </c>
      <c r="AX19" s="148">
        <f>ETo!$I18*((1-Constantes!$F$19)*ETo!$K18+ETo!$L18)</f>
        <v>4.2158077005918315</v>
      </c>
      <c r="AY19" s="76">
        <f>MIN(AX19*Constantes!$F$17,0.8*(BB18+Observaciones!$F18-AZ19-BA19-Constantes!$D$14))</f>
        <v>2.0938805646567991</v>
      </c>
      <c r="AZ19" s="76">
        <f>IF(Observaciones!$F18&gt;0.05*Constantes!$F$18,((Observaciones!$F18-0.05*Constantes!$F$18)^2)/(Observaciones!$F18+0.95*Constantes!$F$18),0)</f>
        <v>0</v>
      </c>
      <c r="BA19" s="76">
        <f>MAX(0,BB18+Observaciones!$F18-AZ19-Constantes!$D$13)</f>
        <v>0</v>
      </c>
      <c r="BB19" s="76">
        <f>BB18+Observaciones!$F18-AZ19-AY19-BA19-BC18</f>
        <v>43.074900520507313</v>
      </c>
      <c r="BC19" s="76">
        <f>MAX(0,(BB19-Constantes!$D$14)*(1-EXP(-Constantes!$D$22)))</f>
        <v>1.0840729433300711</v>
      </c>
      <c r="BD19" s="76">
        <f t="shared" si="27"/>
        <v>85.568164284481554</v>
      </c>
      <c r="BE19" s="76">
        <f>MAX(0,(BD19-Constantes!$D$13)*(1-EXP(-Constantes!$D$23)))</f>
        <v>0.36277814209850739</v>
      </c>
      <c r="BF19" s="76">
        <f t="shared" si="28"/>
        <v>1.4468510854285785</v>
      </c>
      <c r="BG19" s="76">
        <f>IF(BF19-Escenarios!$F$29&lt;=0,0,IF(BF19-Escenarios!$F$29&gt;Escenarios!$F$28,Escenarios!$F$28,BF19-Escenarios!$F$29))</f>
        <v>0.75565108542857851</v>
      </c>
      <c r="BH19" s="76">
        <f>BG19*Entradas!$F$24</f>
        <v>0</v>
      </c>
      <c r="BI19" s="76">
        <f>AX19*Entradas!$D$47/Escenarios!$F$9</f>
        <v>0.2023587696284079</v>
      </c>
      <c r="BJ19" s="76">
        <f>Entradas!$D$48*Entradas!$D$46/Escenarios!$F$9</f>
        <v>0.12</v>
      </c>
      <c r="BK19" s="76">
        <f t="shared" si="29"/>
        <v>2.296239334285207</v>
      </c>
      <c r="BL19" s="76">
        <f t="shared" si="13"/>
        <v>0</v>
      </c>
      <c r="BM19" s="76">
        <f t="shared" si="14"/>
        <v>0.75565108542857851</v>
      </c>
      <c r="BN19" s="76">
        <f t="shared" si="3"/>
        <v>0.32842185790149259</v>
      </c>
      <c r="BO19" s="76">
        <f t="shared" si="15"/>
        <v>0</v>
      </c>
      <c r="BP19" s="76">
        <f t="shared" si="4"/>
        <v>0.36277814209850739</v>
      </c>
      <c r="BQ19" s="76">
        <f t="shared" si="16"/>
        <v>0</v>
      </c>
      <c r="BR19" s="76">
        <f t="shared" si="17"/>
        <v>0.69120000000000004</v>
      </c>
      <c r="BS19" s="76">
        <f t="shared" si="18"/>
        <v>0.43329231580017058</v>
      </c>
      <c r="BT19" s="76">
        <f t="shared" si="19"/>
        <v>0.43329231580017058</v>
      </c>
      <c r="BU19" s="76">
        <f t="shared" si="30"/>
        <v>62.759869044115682</v>
      </c>
      <c r="BV19" s="76">
        <f>MAX(0,(BU19-Constantes!$D$13)*(1-EXP(-Constantes!$D$24)))</f>
        <v>0.21414430969557205</v>
      </c>
      <c r="BW19" s="76">
        <f t="shared" si="31"/>
        <v>0.57692245179407942</v>
      </c>
      <c r="BX19" s="76">
        <f t="shared" si="32"/>
        <v>0.90534430969557211</v>
      </c>
      <c r="BY19" s="76">
        <f>0.0526*BL19*Observaciones!$F18^1.218</f>
        <v>0</v>
      </c>
      <c r="BZ19" s="76">
        <f>BY19*Constantes!$F$30</f>
        <v>0</v>
      </c>
      <c r="CA19" s="76">
        <f t="shared" si="33"/>
        <v>0</v>
      </c>
      <c r="CB19" s="15"/>
      <c r="CC19" s="75">
        <v>13</v>
      </c>
      <c r="CD19" s="76">
        <f>0.0526*Observaciones!$F18^2.218</f>
        <v>6.8921513346888582E-3</v>
      </c>
      <c r="CE19" s="76">
        <f>IF(Observaciones!$F18&gt;0.05*$CI$7,((Observaciones!$F18-0.05*$CI$7)^2)/(Observaciones!$F18+0.95*$CI$7),0)</f>
        <v>0</v>
      </c>
      <c r="CF19" s="76">
        <f>0.0526*CE19*Observaciones!$F18^1.218</f>
        <v>0</v>
      </c>
      <c r="CG19" s="29"/>
      <c r="CH19" s="29"/>
      <c r="CI19" s="110"/>
      <c r="CJ19" s="40"/>
    </row>
    <row r="20" spans="2:88" s="2" customFormat="1" x14ac:dyDescent="0.3">
      <c r="B20" s="39"/>
      <c r="C20" s="75">
        <v>14</v>
      </c>
      <c r="D20" s="148">
        <f>ETo!$I19*((1-Constantes!$D$19)*ETo!$K19+ETo!$L19)</f>
        <v>4.2067553400509388</v>
      </c>
      <c r="E20" s="76">
        <f>MIN(D20*Constantes!$D$17,0.8*(H19+Observaciones!$F19-F20-G20-Constantes!$D$14))</f>
        <v>2.0893844957781877</v>
      </c>
      <c r="F20" s="76">
        <f>IF(Observaciones!$F19&gt;0.05*Constantes!$D$18,((Observaciones!$F19-0.05*Constantes!$D$18)^2)/(Observaciones!$F19+0.95*Constantes!$D$18),0)</f>
        <v>0</v>
      </c>
      <c r="G20" s="76">
        <f>MAX(0,H19+Observaciones!$F19-F20-Constantes!$D$13)</f>
        <v>0</v>
      </c>
      <c r="H20" s="76">
        <f>H19+Observaciones!$F19-F20-E20-G20-I19</f>
        <v>40.30144308139905</v>
      </c>
      <c r="I20" s="76">
        <f>MAX(0,(H20-Constantes!$D$14)*(1-EXP(-Constantes!$D$22)))</f>
        <v>0.98959880138334722</v>
      </c>
      <c r="J20" s="76">
        <f t="shared" si="34"/>
        <v>85.205386142383048</v>
      </c>
      <c r="K20" s="76">
        <f>MAX(0,(J20-Constantes!$D$13)*(1-EXP(-Constantes!$D$23)))</f>
        <v>0.35920360265738932</v>
      </c>
      <c r="L20" s="76">
        <f t="shared" si="20"/>
        <v>1.3488024040407365</v>
      </c>
      <c r="M20" s="76">
        <f>0.0526*F20*Observaciones!$F19^1.218</f>
        <v>0</v>
      </c>
      <c r="N20" s="76">
        <f>M20*Constantes!$D$30</f>
        <v>0</v>
      </c>
      <c r="O20" s="76">
        <f t="shared" si="21"/>
        <v>0</v>
      </c>
      <c r="P20" s="15"/>
      <c r="Q20" s="75">
        <v>14</v>
      </c>
      <c r="R20" s="148">
        <f>ETo!$I19*((1-Constantes!$E$19)*ETo!$K19+ETo!$L19)</f>
        <v>4.2067553400509388</v>
      </c>
      <c r="S20" s="76">
        <f>MIN(R20*Constantes!$E$17,0.8*(V19+Observaciones!$F19-T20-U20-Constantes!$D$14))</f>
        <v>2.0893844957781877</v>
      </c>
      <c r="T20" s="76">
        <f>IF(Observaciones!$F19&gt;0.05*Constantes!$E$18,((Observaciones!$F19-0.05*Constantes!$E$18)^2)/(Observaciones!$F19+0.95*Constantes!$E$18),0)</f>
        <v>0</v>
      </c>
      <c r="U20" s="76">
        <f>MAX(0,V19+Observaciones!$F19-T20-Constantes!$D$13)</f>
        <v>0</v>
      </c>
      <c r="V20" s="76">
        <f>V19+Observaciones!$F19-T20-S20-U20-W19</f>
        <v>40.30144308139905</v>
      </c>
      <c r="W20" s="76">
        <f>MAX(0,(V20-Constantes!$D$14)*(1-EXP(-Constantes!$D$22)))</f>
        <v>0.98959880138334722</v>
      </c>
      <c r="X20" s="76">
        <f t="shared" si="22"/>
        <v>85.205386142383048</v>
      </c>
      <c r="Y20" s="76">
        <f>MAX(0,(X20-Constantes!$D$13)*(1-EXP(-Constantes!$D$23)))</f>
        <v>0.35920360265738932</v>
      </c>
      <c r="Z20" s="76">
        <f t="shared" si="23"/>
        <v>1.3488024040407365</v>
      </c>
      <c r="AA20" s="76">
        <f>IF(Z20-Escenarios!$E$29&lt;=0,0,IF(Z20-Escenarios!$E$29&gt;Escenarios!$E$28,Escenarios!$E$28,Z20-Escenarios!$E$29))</f>
        <v>0.65760240404073644</v>
      </c>
      <c r="AB20" s="76">
        <f>AA20*Entradas!$E$24</f>
        <v>0.16440060101018411</v>
      </c>
      <c r="AC20" s="76">
        <f>R20*Entradas!$D$47/Escenarios!$E$9</f>
        <v>0.20192425632244504</v>
      </c>
      <c r="AD20" s="76">
        <f>Entradas!$D$48*Entradas!$D$46/Escenarios!$E$9</f>
        <v>0.12</v>
      </c>
      <c r="AE20" s="76">
        <f t="shared" si="24"/>
        <v>2.2913087521006328</v>
      </c>
      <c r="AF20" s="76">
        <f t="shared" si="5"/>
        <v>0</v>
      </c>
      <c r="AG20" s="76">
        <f t="shared" si="6"/>
        <v>0.65760240404073644</v>
      </c>
      <c r="AH20" s="76">
        <f t="shared" si="0"/>
        <v>0.33199639734261077</v>
      </c>
      <c r="AI20" s="76">
        <f t="shared" si="7"/>
        <v>0</v>
      </c>
      <c r="AJ20" s="76">
        <f t="shared" si="1"/>
        <v>0.35920360265738932</v>
      </c>
      <c r="AK20" s="76">
        <f t="shared" si="8"/>
        <v>0</v>
      </c>
      <c r="AL20" s="76">
        <f t="shared" si="9"/>
        <v>0.8556006010101842</v>
      </c>
      <c r="AM20" s="76">
        <f t="shared" si="10"/>
        <v>0.1712775467081073</v>
      </c>
      <c r="AN20" s="76">
        <f t="shared" si="11"/>
        <v>0.1712775467081073</v>
      </c>
      <c r="AO20" s="76">
        <f t="shared" si="25"/>
        <v>55.219835420671345</v>
      </c>
      <c r="AP20" s="76">
        <f>MAX(0,(AO20-Constantes!$D$13)*(1-EXP(-Constantes!$D$24)))</f>
        <v>9.8893032878529588E-2</v>
      </c>
      <c r="AQ20" s="76">
        <f t="shared" si="2"/>
        <v>0.45809663553591889</v>
      </c>
      <c r="AR20" s="76">
        <f t="shared" si="12"/>
        <v>0.95449363388871378</v>
      </c>
      <c r="AS20" s="76">
        <f>0.0526*AF20*Observaciones!$F19^1.218</f>
        <v>0</v>
      </c>
      <c r="AT20" s="76">
        <f>AS20*Constantes!$E$30</f>
        <v>0</v>
      </c>
      <c r="AU20" s="76">
        <f t="shared" si="26"/>
        <v>0</v>
      </c>
      <c r="AV20" s="15"/>
      <c r="AW20" s="75">
        <v>14</v>
      </c>
      <c r="AX20" s="148">
        <f>ETo!$I19*((1-Constantes!$F$19)*ETo!$K19+ETo!$L19)</f>
        <v>4.2067553400509388</v>
      </c>
      <c r="AY20" s="76">
        <f>MIN(AX20*Constantes!$F$17,0.8*(BB19+Observaciones!$F19-AZ20-BA20-Constantes!$D$14))</f>
        <v>2.0893844957781877</v>
      </c>
      <c r="AZ20" s="76">
        <f>IF(Observaciones!$F19&gt;0.05*Constantes!$F$18,((Observaciones!$F19-0.05*Constantes!$F$18)^2)/(Observaciones!$F19+0.95*Constantes!$F$18),0)</f>
        <v>0</v>
      </c>
      <c r="BA20" s="76">
        <f>MAX(0,BB19+Observaciones!$F19-AZ20-Constantes!$D$13)</f>
        <v>0</v>
      </c>
      <c r="BB20" s="76">
        <f>BB19+Observaciones!$F19-AZ20-AY20-BA20-BC19</f>
        <v>40.30144308139905</v>
      </c>
      <c r="BC20" s="76">
        <f>MAX(0,(BB20-Constantes!$D$14)*(1-EXP(-Constantes!$D$22)))</f>
        <v>0.98959880138334722</v>
      </c>
      <c r="BD20" s="76">
        <f t="shared" si="27"/>
        <v>85.205386142383048</v>
      </c>
      <c r="BE20" s="76">
        <f>MAX(0,(BD20-Constantes!$D$13)*(1-EXP(-Constantes!$D$23)))</f>
        <v>0.35920360265738932</v>
      </c>
      <c r="BF20" s="76">
        <f t="shared" si="28"/>
        <v>1.3488024040407365</v>
      </c>
      <c r="BG20" s="76">
        <f>IF(BF20-Escenarios!$F$29&lt;=0,0,IF(BF20-Escenarios!$F$29&gt;Escenarios!$F$28,Escenarios!$F$28,BF20-Escenarios!$F$29))</f>
        <v>0.65760240404073644</v>
      </c>
      <c r="BH20" s="76">
        <f>BG20*Entradas!$F$24</f>
        <v>0</v>
      </c>
      <c r="BI20" s="76">
        <f>AX20*Entradas!$D$47/Escenarios!$F$9</f>
        <v>0.20192425632244504</v>
      </c>
      <c r="BJ20" s="76">
        <f>Entradas!$D$48*Entradas!$D$46/Escenarios!$F$9</f>
        <v>0.12</v>
      </c>
      <c r="BK20" s="76">
        <f t="shared" si="29"/>
        <v>2.2913087521006328</v>
      </c>
      <c r="BL20" s="76">
        <f t="shared" si="13"/>
        <v>0</v>
      </c>
      <c r="BM20" s="76">
        <f t="shared" si="14"/>
        <v>0.65760240404073644</v>
      </c>
      <c r="BN20" s="76">
        <f t="shared" si="3"/>
        <v>0.33199639734261077</v>
      </c>
      <c r="BO20" s="76">
        <f t="shared" si="15"/>
        <v>0</v>
      </c>
      <c r="BP20" s="76">
        <f t="shared" si="4"/>
        <v>0.35920360265738932</v>
      </c>
      <c r="BQ20" s="76">
        <f t="shared" si="16"/>
        <v>0</v>
      </c>
      <c r="BR20" s="76">
        <f t="shared" si="17"/>
        <v>0.69120000000000004</v>
      </c>
      <c r="BS20" s="76">
        <f t="shared" si="18"/>
        <v>0.33567814771829141</v>
      </c>
      <c r="BT20" s="76">
        <f t="shared" si="19"/>
        <v>0.33567814771829141</v>
      </c>
      <c r="BU20" s="76">
        <f t="shared" si="30"/>
        <v>62.881402882138403</v>
      </c>
      <c r="BV20" s="76">
        <f>MAX(0,(BU20-Constantes!$D$13)*(1-EXP(-Constantes!$D$24)))</f>
        <v>0.21600198443657614</v>
      </c>
      <c r="BW20" s="76">
        <f t="shared" si="31"/>
        <v>0.57520558709396541</v>
      </c>
      <c r="BX20" s="76">
        <f t="shared" si="32"/>
        <v>0.90720198443657618</v>
      </c>
      <c r="BY20" s="76">
        <f>0.0526*BL20*Observaciones!$F19^1.218</f>
        <v>0</v>
      </c>
      <c r="BZ20" s="76">
        <f>BY20*Constantes!$F$30</f>
        <v>0</v>
      </c>
      <c r="CA20" s="76">
        <f t="shared" si="33"/>
        <v>0</v>
      </c>
      <c r="CB20" s="15"/>
      <c r="CC20" s="75">
        <v>14</v>
      </c>
      <c r="CD20" s="76">
        <f>0.0526*Observaciones!$F19^2.218</f>
        <v>6.8921513346888582E-3</v>
      </c>
      <c r="CE20" s="76">
        <f>IF(Observaciones!$F19&gt;0.05*$CI$7,((Observaciones!$F19-0.05*$CI$7)^2)/(Observaciones!$F19+0.95*$CI$7),0)</f>
        <v>0</v>
      </c>
      <c r="CF20" s="76">
        <f>0.0526*CE20*Observaciones!$F19^1.218</f>
        <v>0</v>
      </c>
      <c r="CG20" s="29"/>
      <c r="CH20" s="29"/>
      <c r="CI20" s="110"/>
      <c r="CJ20" s="40"/>
    </row>
    <row r="21" spans="2:88" s="2" customFormat="1" x14ac:dyDescent="0.3">
      <c r="B21" s="39"/>
      <c r="C21" s="75">
        <v>15</v>
      </c>
      <c r="D21" s="148">
        <f>ETo!$I20*((1-Constantes!$D$19)*ETo!$K20+ETo!$L20)</f>
        <v>4.2020416988478368</v>
      </c>
      <c r="E21" s="76">
        <f>MIN(D21*Constantes!$D$17,0.8*(H20+Observaciones!$F20-F21-G21-Constantes!$D$14))</f>
        <v>2.087043354434726</v>
      </c>
      <c r="F21" s="76">
        <f>IF(Observaciones!$F20&gt;0.05*Constantes!$D$18,((Observaciones!$F20-0.05*Constantes!$D$18)^2)/(Observaciones!$F20+0.95*Constantes!$D$18),0)</f>
        <v>0</v>
      </c>
      <c r="G21" s="76">
        <f>MAX(0,H20+Observaciones!$F20-F21-Constantes!$D$13)</f>
        <v>0</v>
      </c>
      <c r="H21" s="76">
        <f>H20+Observaciones!$F20-F21-E21-G21-I20</f>
        <v>37.724800925580979</v>
      </c>
      <c r="I21" s="76">
        <f>MAX(0,(H21-Constantes!$D$14)*(1-EXP(-Constantes!$D$22)))</f>
        <v>0.90182891050918379</v>
      </c>
      <c r="J21" s="76">
        <f t="shared" si="34"/>
        <v>84.84618253972566</v>
      </c>
      <c r="K21" s="76">
        <f>MAX(0,(J21-Constantes!$D$13)*(1-EXP(-Constantes!$D$23)))</f>
        <v>0.35566428400477357</v>
      </c>
      <c r="L21" s="76">
        <f t="shared" si="20"/>
        <v>1.2574931945139574</v>
      </c>
      <c r="M21" s="76">
        <f>0.0526*F21*Observaciones!$F20^1.218</f>
        <v>0</v>
      </c>
      <c r="N21" s="76">
        <f>M21*Constantes!$D$30</f>
        <v>0</v>
      </c>
      <c r="O21" s="76">
        <f t="shared" si="21"/>
        <v>0</v>
      </c>
      <c r="P21" s="15"/>
      <c r="Q21" s="75">
        <v>15</v>
      </c>
      <c r="R21" s="148">
        <f>ETo!$I20*((1-Constantes!$E$19)*ETo!$K20+ETo!$L20)</f>
        <v>4.2020416988478368</v>
      </c>
      <c r="S21" s="76">
        <f>MIN(R21*Constantes!$E$17,0.8*(V20+Observaciones!$F20-T21-U21-Constantes!$D$14))</f>
        <v>2.087043354434726</v>
      </c>
      <c r="T21" s="76">
        <f>IF(Observaciones!$F20&gt;0.05*Constantes!$E$18,((Observaciones!$F20-0.05*Constantes!$E$18)^2)/(Observaciones!$F20+0.95*Constantes!$E$18),0)</f>
        <v>0</v>
      </c>
      <c r="U21" s="76">
        <f>MAX(0,V20+Observaciones!$F20-T21-Constantes!$D$13)</f>
        <v>0</v>
      </c>
      <c r="V21" s="76">
        <f>V20+Observaciones!$F20-T21-S21-U21-W20</f>
        <v>37.724800925580979</v>
      </c>
      <c r="W21" s="76">
        <f>MAX(0,(V21-Constantes!$D$14)*(1-EXP(-Constantes!$D$22)))</f>
        <v>0.90182891050918379</v>
      </c>
      <c r="X21" s="76">
        <f t="shared" si="22"/>
        <v>84.84618253972566</v>
      </c>
      <c r="Y21" s="76">
        <f>MAX(0,(X21-Constantes!$D$13)*(1-EXP(-Constantes!$D$23)))</f>
        <v>0.35566428400477357</v>
      </c>
      <c r="Z21" s="76">
        <f t="shared" si="23"/>
        <v>1.2574931945139574</v>
      </c>
      <c r="AA21" s="76">
        <f>IF(Z21-Escenarios!$E$29&lt;=0,0,IF(Z21-Escenarios!$E$29&gt;Escenarios!$E$28,Escenarios!$E$28,Z21-Escenarios!$E$29))</f>
        <v>0.56629319451395732</v>
      </c>
      <c r="AB21" s="76">
        <f>AA21*Entradas!$E$24</f>
        <v>0.14157329862848933</v>
      </c>
      <c r="AC21" s="76">
        <f>R21*Entradas!$D$47/Escenarios!$E$9</f>
        <v>0.20169800154469619</v>
      </c>
      <c r="AD21" s="76">
        <f>Entradas!$D$48*Entradas!$D$46/Escenarios!$E$9</f>
        <v>0.12</v>
      </c>
      <c r="AE21" s="76">
        <f t="shared" si="24"/>
        <v>2.2887413559794223</v>
      </c>
      <c r="AF21" s="76">
        <f t="shared" si="5"/>
        <v>0</v>
      </c>
      <c r="AG21" s="76">
        <f t="shared" si="6"/>
        <v>0.56629319451395732</v>
      </c>
      <c r="AH21" s="76">
        <f t="shared" si="0"/>
        <v>0.33553571599522647</v>
      </c>
      <c r="AI21" s="76">
        <f t="shared" si="7"/>
        <v>0</v>
      </c>
      <c r="AJ21" s="76">
        <f t="shared" si="1"/>
        <v>0.35566428400477357</v>
      </c>
      <c r="AK21" s="76">
        <f t="shared" si="8"/>
        <v>0</v>
      </c>
      <c r="AL21" s="76">
        <f t="shared" si="9"/>
        <v>0.83277329862848937</v>
      </c>
      <c r="AM21" s="76">
        <f t="shared" si="10"/>
        <v>0.1030218943407718</v>
      </c>
      <c r="AN21" s="76">
        <f t="shared" si="11"/>
        <v>0.1030218943407718</v>
      </c>
      <c r="AO21" s="76">
        <f t="shared" si="25"/>
        <v>55.223964282133586</v>
      </c>
      <c r="AP21" s="76">
        <f>MAX(0,(AO21-Constantes!$D$13)*(1-EXP(-Constantes!$D$24)))</f>
        <v>9.8956143546079456E-2</v>
      </c>
      <c r="AQ21" s="76">
        <f t="shared" si="2"/>
        <v>0.45462042755085302</v>
      </c>
      <c r="AR21" s="76">
        <f t="shared" si="12"/>
        <v>0.93172944217456877</v>
      </c>
      <c r="AS21" s="76">
        <f>0.0526*AF21*Observaciones!$F20^1.218</f>
        <v>0</v>
      </c>
      <c r="AT21" s="76">
        <f>AS21*Constantes!$E$30</f>
        <v>0</v>
      </c>
      <c r="AU21" s="76">
        <f t="shared" si="26"/>
        <v>0</v>
      </c>
      <c r="AV21" s="15"/>
      <c r="AW21" s="75">
        <v>15</v>
      </c>
      <c r="AX21" s="148">
        <f>ETo!$I20*((1-Constantes!$F$19)*ETo!$K20+ETo!$L20)</f>
        <v>4.2020416988478368</v>
      </c>
      <c r="AY21" s="76">
        <f>MIN(AX21*Constantes!$F$17,0.8*(BB20+Observaciones!$F20-AZ21-BA21-Constantes!$D$14))</f>
        <v>2.087043354434726</v>
      </c>
      <c r="AZ21" s="76">
        <f>IF(Observaciones!$F20&gt;0.05*Constantes!$F$18,((Observaciones!$F20-0.05*Constantes!$F$18)^2)/(Observaciones!$F20+0.95*Constantes!$F$18),0)</f>
        <v>0</v>
      </c>
      <c r="BA21" s="76">
        <f>MAX(0,BB20+Observaciones!$F20-AZ21-Constantes!$D$13)</f>
        <v>0</v>
      </c>
      <c r="BB21" s="76">
        <f>BB20+Observaciones!$F20-AZ21-AY21-BA21-BC20</f>
        <v>37.724800925580979</v>
      </c>
      <c r="BC21" s="76">
        <f>MAX(0,(BB21-Constantes!$D$14)*(1-EXP(-Constantes!$D$22)))</f>
        <v>0.90182891050918379</v>
      </c>
      <c r="BD21" s="76">
        <f t="shared" si="27"/>
        <v>84.84618253972566</v>
      </c>
      <c r="BE21" s="76">
        <f>MAX(0,(BD21-Constantes!$D$13)*(1-EXP(-Constantes!$D$23)))</f>
        <v>0.35566428400477357</v>
      </c>
      <c r="BF21" s="76">
        <f t="shared" si="28"/>
        <v>1.2574931945139574</v>
      </c>
      <c r="BG21" s="76">
        <f>IF(BF21-Escenarios!$F$29&lt;=0,0,IF(BF21-Escenarios!$F$29&gt;Escenarios!$F$28,Escenarios!$F$28,BF21-Escenarios!$F$29))</f>
        <v>0.56629319451395732</v>
      </c>
      <c r="BH21" s="76">
        <f>BG21*Entradas!$F$24</f>
        <v>0</v>
      </c>
      <c r="BI21" s="76">
        <f>AX21*Entradas!$D$47/Escenarios!$F$9</f>
        <v>0.20169800154469619</v>
      </c>
      <c r="BJ21" s="76">
        <f>Entradas!$D$48*Entradas!$D$46/Escenarios!$F$9</f>
        <v>0.12</v>
      </c>
      <c r="BK21" s="76">
        <f t="shared" si="29"/>
        <v>2.2887413559794223</v>
      </c>
      <c r="BL21" s="76">
        <f t="shared" si="13"/>
        <v>0</v>
      </c>
      <c r="BM21" s="76">
        <f t="shared" si="14"/>
        <v>0.56629319451395732</v>
      </c>
      <c r="BN21" s="76">
        <f t="shared" si="3"/>
        <v>0.33553571599522647</v>
      </c>
      <c r="BO21" s="76">
        <f t="shared" si="15"/>
        <v>0</v>
      </c>
      <c r="BP21" s="76">
        <f t="shared" si="4"/>
        <v>0.35566428400477357</v>
      </c>
      <c r="BQ21" s="76">
        <f t="shared" si="16"/>
        <v>0</v>
      </c>
      <c r="BR21" s="76">
        <f t="shared" si="17"/>
        <v>0.69120000000000004</v>
      </c>
      <c r="BS21" s="76">
        <f t="shared" si="18"/>
        <v>0.24459519296926113</v>
      </c>
      <c r="BT21" s="76">
        <f t="shared" si="19"/>
        <v>0.24459519296926113</v>
      </c>
      <c r="BU21" s="76">
        <f t="shared" si="30"/>
        <v>62.909996090671093</v>
      </c>
      <c r="BV21" s="76">
        <f>MAX(0,(BU21-Constantes!$D$13)*(1-EXP(-Constantes!$D$24)))</f>
        <v>0.21643903869339565</v>
      </c>
      <c r="BW21" s="76">
        <f t="shared" si="31"/>
        <v>0.57210332269816921</v>
      </c>
      <c r="BX21" s="76">
        <f t="shared" si="32"/>
        <v>0.90763903869339568</v>
      </c>
      <c r="BY21" s="76">
        <f>0.0526*BL21*Observaciones!$F20^1.218</f>
        <v>0</v>
      </c>
      <c r="BZ21" s="76">
        <f>BY21*Constantes!$F$30</f>
        <v>0</v>
      </c>
      <c r="CA21" s="76">
        <f t="shared" si="33"/>
        <v>0</v>
      </c>
      <c r="CB21" s="15"/>
      <c r="CC21" s="75">
        <v>15</v>
      </c>
      <c r="CD21" s="76">
        <f>0.0526*Observaciones!$F20^2.218</f>
        <v>1.1305797794095535E-2</v>
      </c>
      <c r="CE21" s="76">
        <f>IF(Observaciones!$F20&gt;0.05*$CI$7,((Observaciones!$F20-0.05*$CI$7)^2)/(Observaciones!$F20+0.95*$CI$7),0)</f>
        <v>0</v>
      </c>
      <c r="CF21" s="76">
        <f>0.0526*CE21*Observaciones!$F20^1.218</f>
        <v>0</v>
      </c>
      <c r="CG21" s="29"/>
      <c r="CH21" s="29"/>
      <c r="CI21" s="110"/>
      <c r="CJ21" s="40"/>
    </row>
    <row r="22" spans="2:88" s="2" customFormat="1" x14ac:dyDescent="0.3">
      <c r="B22" s="39"/>
      <c r="C22" s="75">
        <v>16</v>
      </c>
      <c r="D22" s="148">
        <f>ETo!$I21*((1-Constantes!$D$19)*ETo!$K21+ETo!$L21)</f>
        <v>4.2279825444773014</v>
      </c>
      <c r="E22" s="76">
        <f>MIN(D22*Constantes!$D$17,0.8*(H21+Observaciones!$F21-F22-G22-Constantes!$D$14))</f>
        <v>2.0999274887102701</v>
      </c>
      <c r="F22" s="76">
        <f>IF(Observaciones!$F21&gt;0.05*Constantes!$D$18,((Observaciones!$F21-0.05*Constantes!$D$18)^2)/(Observaciones!$F21+0.95*Constantes!$D$18),0)</f>
        <v>0</v>
      </c>
      <c r="G22" s="76">
        <f>MAX(0,H21+Observaciones!$F21-F22-Constantes!$D$13)</f>
        <v>0</v>
      </c>
      <c r="H22" s="76">
        <f>H21+Observaciones!$F21-F22-E22-G22-I21</f>
        <v>34.723044526361527</v>
      </c>
      <c r="I22" s="76">
        <f>MAX(0,(H22-Constantes!$D$14)*(1-EXP(-Constantes!$D$22)))</f>
        <v>0.79957806787843244</v>
      </c>
      <c r="J22" s="76">
        <f t="shared" si="34"/>
        <v>84.490518255720886</v>
      </c>
      <c r="K22" s="76">
        <f>MAX(0,(J22-Constantes!$D$13)*(1-EXP(-Constantes!$D$23)))</f>
        <v>0.35215983910184201</v>
      </c>
      <c r="L22" s="76">
        <f t="shared" si="20"/>
        <v>1.1517379069802745</v>
      </c>
      <c r="M22" s="76">
        <f>0.0526*F22*Observaciones!$F21^1.218</f>
        <v>0</v>
      </c>
      <c r="N22" s="76">
        <f>M22*Constantes!$D$30</f>
        <v>0</v>
      </c>
      <c r="O22" s="76">
        <f t="shared" si="21"/>
        <v>0</v>
      </c>
      <c r="P22" s="15"/>
      <c r="Q22" s="75">
        <v>16</v>
      </c>
      <c r="R22" s="148">
        <f>ETo!$I21*((1-Constantes!$E$19)*ETo!$K21+ETo!$L21)</f>
        <v>4.2279825444773014</v>
      </c>
      <c r="S22" s="76">
        <f>MIN(R22*Constantes!$E$17,0.8*(V21+Observaciones!$F21-T22-U22-Constantes!$D$14))</f>
        <v>2.0999274887102701</v>
      </c>
      <c r="T22" s="76">
        <f>IF(Observaciones!$F21&gt;0.05*Constantes!$E$18,((Observaciones!$F21-0.05*Constantes!$E$18)^2)/(Observaciones!$F21+0.95*Constantes!$E$18),0)</f>
        <v>0</v>
      </c>
      <c r="U22" s="76">
        <f>MAX(0,V21+Observaciones!$F21-T22-Constantes!$D$13)</f>
        <v>0</v>
      </c>
      <c r="V22" s="76">
        <f>V21+Observaciones!$F21-T22-S22-U22-W21</f>
        <v>34.723044526361527</v>
      </c>
      <c r="W22" s="76">
        <f>MAX(0,(V22-Constantes!$D$14)*(1-EXP(-Constantes!$D$22)))</f>
        <v>0.79957806787843244</v>
      </c>
      <c r="X22" s="76">
        <f t="shared" si="22"/>
        <v>84.490518255720886</v>
      </c>
      <c r="Y22" s="76">
        <f>MAX(0,(X22-Constantes!$D$13)*(1-EXP(-Constantes!$D$23)))</f>
        <v>0.35215983910184201</v>
      </c>
      <c r="Z22" s="76">
        <f t="shared" si="23"/>
        <v>1.1517379069802745</v>
      </c>
      <c r="AA22" s="76">
        <f>IF(Z22-Escenarios!$E$29&lt;=0,0,IF(Z22-Escenarios!$E$29&gt;Escenarios!$E$28,Escenarios!$E$28,Z22-Escenarios!$E$29))</f>
        <v>0.46053790698027441</v>
      </c>
      <c r="AB22" s="76">
        <f>AA22*Entradas!$E$24</f>
        <v>0.1151344767450686</v>
      </c>
      <c r="AC22" s="76">
        <f>R22*Entradas!$D$47/Escenarios!$E$9</f>
        <v>0.20294316213491045</v>
      </c>
      <c r="AD22" s="76">
        <f>Entradas!$D$48*Entradas!$D$46/Escenarios!$E$9</f>
        <v>0.12</v>
      </c>
      <c r="AE22" s="76">
        <f t="shared" si="24"/>
        <v>2.3028706508451804</v>
      </c>
      <c r="AF22" s="76">
        <f t="shared" si="5"/>
        <v>0</v>
      </c>
      <c r="AG22" s="76">
        <f t="shared" si="6"/>
        <v>0.46053790698027441</v>
      </c>
      <c r="AH22" s="76">
        <f t="shared" si="0"/>
        <v>0.33904016089815803</v>
      </c>
      <c r="AI22" s="76">
        <f t="shared" si="7"/>
        <v>0</v>
      </c>
      <c r="AJ22" s="76">
        <f t="shared" si="1"/>
        <v>0.35215983910184201</v>
      </c>
      <c r="AK22" s="76">
        <f t="shared" si="8"/>
        <v>0</v>
      </c>
      <c r="AL22" s="76">
        <f t="shared" si="9"/>
        <v>0.80633447674506864</v>
      </c>
      <c r="AM22" s="76">
        <f t="shared" si="10"/>
        <v>2.2460268100295361E-2</v>
      </c>
      <c r="AN22" s="76">
        <f t="shared" si="11"/>
        <v>2.2460268100295361E-2</v>
      </c>
      <c r="AO22" s="76">
        <f t="shared" si="25"/>
        <v>55.1474684066878</v>
      </c>
      <c r="AP22" s="76">
        <f>MAX(0,(AO22-Constantes!$D$13)*(1-EXP(-Constantes!$D$24)))</f>
        <v>9.7786885190393635E-2</v>
      </c>
      <c r="AQ22" s="76">
        <f t="shared" si="2"/>
        <v>0.44994672429223564</v>
      </c>
      <c r="AR22" s="76">
        <f t="shared" si="12"/>
        <v>0.90412136193546222</v>
      </c>
      <c r="AS22" s="76">
        <f>0.0526*AF22*Observaciones!$F21^1.218</f>
        <v>0</v>
      </c>
      <c r="AT22" s="76">
        <f>AS22*Constantes!$E$30</f>
        <v>0</v>
      </c>
      <c r="AU22" s="76">
        <f t="shared" si="26"/>
        <v>0</v>
      </c>
      <c r="AV22" s="15"/>
      <c r="AW22" s="75">
        <v>16</v>
      </c>
      <c r="AX22" s="148">
        <f>ETo!$I21*((1-Constantes!$F$19)*ETo!$K21+ETo!$L21)</f>
        <v>4.2279825444773014</v>
      </c>
      <c r="AY22" s="76">
        <f>MIN(AX22*Constantes!$F$17,0.8*(BB21+Observaciones!$F21-AZ22-BA22-Constantes!$D$14))</f>
        <v>2.0999274887102701</v>
      </c>
      <c r="AZ22" s="76">
        <f>IF(Observaciones!$F21&gt;0.05*Constantes!$F$18,((Observaciones!$F21-0.05*Constantes!$F$18)^2)/(Observaciones!$F21+0.95*Constantes!$F$18),0)</f>
        <v>0</v>
      </c>
      <c r="BA22" s="76">
        <f>MAX(0,BB21+Observaciones!$F21-AZ22-Constantes!$D$13)</f>
        <v>0</v>
      </c>
      <c r="BB22" s="76">
        <f>BB21+Observaciones!$F21-AZ22-AY22-BA22-BC21</f>
        <v>34.723044526361527</v>
      </c>
      <c r="BC22" s="76">
        <f>MAX(0,(BB22-Constantes!$D$14)*(1-EXP(-Constantes!$D$22)))</f>
        <v>0.79957806787843244</v>
      </c>
      <c r="BD22" s="76">
        <f t="shared" si="27"/>
        <v>84.490518255720886</v>
      </c>
      <c r="BE22" s="76">
        <f>MAX(0,(BD22-Constantes!$D$13)*(1-EXP(-Constantes!$D$23)))</f>
        <v>0.35215983910184201</v>
      </c>
      <c r="BF22" s="76">
        <f t="shared" si="28"/>
        <v>1.1517379069802745</v>
      </c>
      <c r="BG22" s="76">
        <f>IF(BF22-Escenarios!$F$29&lt;=0,0,IF(BF22-Escenarios!$F$29&gt;Escenarios!$F$28,Escenarios!$F$28,BF22-Escenarios!$F$29))</f>
        <v>0.46053790698027441</v>
      </c>
      <c r="BH22" s="76">
        <f>BG22*Entradas!$F$24</f>
        <v>0</v>
      </c>
      <c r="BI22" s="76">
        <f>AX22*Entradas!$D$47/Escenarios!$F$9</f>
        <v>0.20294316213491045</v>
      </c>
      <c r="BJ22" s="76">
        <f>Entradas!$D$48*Entradas!$D$46/Escenarios!$F$9</f>
        <v>0.12</v>
      </c>
      <c r="BK22" s="76">
        <f t="shared" si="29"/>
        <v>2.3028706508451804</v>
      </c>
      <c r="BL22" s="76">
        <f t="shared" si="13"/>
        <v>0</v>
      </c>
      <c r="BM22" s="76">
        <f t="shared" si="14"/>
        <v>0.46053790698027441</v>
      </c>
      <c r="BN22" s="76">
        <f t="shared" si="3"/>
        <v>0.33904016089815803</v>
      </c>
      <c r="BO22" s="76">
        <f t="shared" si="15"/>
        <v>0</v>
      </c>
      <c r="BP22" s="76">
        <f t="shared" si="4"/>
        <v>0.35215983910184201</v>
      </c>
      <c r="BQ22" s="76">
        <f t="shared" si="16"/>
        <v>0</v>
      </c>
      <c r="BR22" s="76">
        <f t="shared" si="17"/>
        <v>0.69120000000000004</v>
      </c>
      <c r="BS22" s="76">
        <f t="shared" si="18"/>
        <v>0.13759474484536394</v>
      </c>
      <c r="BT22" s="76">
        <f t="shared" si="19"/>
        <v>0.13759474484536394</v>
      </c>
      <c r="BU22" s="76">
        <f t="shared" si="30"/>
        <v>62.831151796823065</v>
      </c>
      <c r="BV22" s="76">
        <f>MAX(0,(BU22-Constantes!$D$13)*(1-EXP(-Constantes!$D$24)))</f>
        <v>0.21523388418221823</v>
      </c>
      <c r="BW22" s="76">
        <f t="shared" si="31"/>
        <v>0.56739372328406024</v>
      </c>
      <c r="BX22" s="76">
        <f t="shared" si="32"/>
        <v>0.90643388418221826</v>
      </c>
      <c r="BY22" s="76">
        <f>0.0526*BL22*Observaciones!$F21^1.218</f>
        <v>0</v>
      </c>
      <c r="BZ22" s="76">
        <f>BY22*Constantes!$F$30</f>
        <v>0</v>
      </c>
      <c r="CA22" s="76">
        <f t="shared" si="33"/>
        <v>0</v>
      </c>
      <c r="CB22" s="15"/>
      <c r="CC22" s="75">
        <v>16</v>
      </c>
      <c r="CD22" s="76">
        <f>0.0526*Observaciones!$F21^2.218</f>
        <v>0</v>
      </c>
      <c r="CE22" s="76">
        <f>IF(Observaciones!$F21&gt;0.05*$CI$7,((Observaciones!$F21-0.05*$CI$7)^2)/(Observaciones!$F21+0.95*$CI$7),0)</f>
        <v>0</v>
      </c>
      <c r="CF22" s="76">
        <f>0.0526*CE22*Observaciones!$F21^1.218</f>
        <v>0</v>
      </c>
      <c r="CG22" s="29"/>
      <c r="CH22" s="29"/>
      <c r="CI22" s="110"/>
      <c r="CJ22" s="40"/>
    </row>
    <row r="23" spans="2:88" s="2" customFormat="1" x14ac:dyDescent="0.3">
      <c r="B23" s="39"/>
      <c r="C23" s="75">
        <v>17</v>
      </c>
      <c r="D23" s="148">
        <f>ETo!$I22*((1-Constantes!$D$19)*ETo!$K22+ETo!$L22)</f>
        <v>4.1924497094749062</v>
      </c>
      <c r="E23" s="76">
        <f>MIN(D23*Constantes!$D$17,0.8*(H22+Observaciones!$F22-F23-G23-Constantes!$D$14))</f>
        <v>2.0822792661387739</v>
      </c>
      <c r="F23" s="76">
        <f>IF(Observaciones!$F22&gt;0.05*Constantes!$D$18,((Observaciones!$F22-0.05*Constantes!$D$18)^2)/(Observaciones!$F22+0.95*Constantes!$D$18),0)</f>
        <v>0.45773056057866185</v>
      </c>
      <c r="G23" s="76">
        <f>MAX(0,H22+Observaciones!$F22-F23-Constantes!$D$13)</f>
        <v>0</v>
      </c>
      <c r="H23" s="76">
        <f>H22+Observaciones!$F22-F23-E23-G23-I22</f>
        <v>40.183456631765658</v>
      </c>
      <c r="I23" s="76">
        <f>MAX(0,(H23-Constantes!$D$14)*(1-EXP(-Constantes!$D$22)))</f>
        <v>0.98557974977171015</v>
      </c>
      <c r="J23" s="76">
        <f t="shared" si="34"/>
        <v>84.138358416619042</v>
      </c>
      <c r="K23" s="76">
        <f>MAX(0,(J23-Constantes!$D$13)*(1-EXP(-Constantes!$D$23)))</f>
        <v>0.34868992432923274</v>
      </c>
      <c r="L23" s="76">
        <f t="shared" si="20"/>
        <v>1.7920002346796047</v>
      </c>
      <c r="M23" s="76">
        <f>0.0526*F23*Observaciones!$F22^1.218</f>
        <v>0.34038902437062091</v>
      </c>
      <c r="N23" s="76">
        <f>M23*Constantes!$D$30</f>
        <v>5.3175938280450238E-3</v>
      </c>
      <c r="O23" s="76">
        <f t="shared" si="21"/>
        <v>296.74068815039897</v>
      </c>
      <c r="P23" s="15"/>
      <c r="Q23" s="75">
        <v>17</v>
      </c>
      <c r="R23" s="148">
        <f>ETo!$I22*((1-Constantes!$E$19)*ETo!$K22+ETo!$L22)</f>
        <v>4.1924497094749062</v>
      </c>
      <c r="S23" s="76">
        <f>MIN(R23*Constantes!$E$17,0.8*(V22+Observaciones!$F22-T23-U23-Constantes!$D$14))</f>
        <v>2.0822792661387739</v>
      </c>
      <c r="T23" s="76">
        <f>IF(Observaciones!$F22&gt;0.05*Constantes!$E$18,((Observaciones!$F22-0.05*Constantes!$E$18)^2)/(Observaciones!$F22+0.95*Constantes!$E$18),0)</f>
        <v>0.45773056057866185</v>
      </c>
      <c r="U23" s="76">
        <f>MAX(0,V22+Observaciones!$F22-T23-Constantes!$D$13)</f>
        <v>0</v>
      </c>
      <c r="V23" s="76">
        <f>V22+Observaciones!$F22-T23-S23-U23-W22</f>
        <v>40.183456631765658</v>
      </c>
      <c r="W23" s="76">
        <f>MAX(0,(V23-Constantes!$D$14)*(1-EXP(-Constantes!$D$22)))</f>
        <v>0.98557974977171015</v>
      </c>
      <c r="X23" s="76">
        <f t="shared" si="22"/>
        <v>84.138358416619042</v>
      </c>
      <c r="Y23" s="76">
        <f>MAX(0,(X23-Constantes!$D$13)*(1-EXP(-Constantes!$D$23)))</f>
        <v>0.34868992432923274</v>
      </c>
      <c r="Z23" s="76">
        <f t="shared" si="23"/>
        <v>1.7920002346796047</v>
      </c>
      <c r="AA23" s="76">
        <f>IF(Z23-Escenarios!$E$29&lt;=0,0,IF(Z23-Escenarios!$E$29&gt;Escenarios!$E$28,Escenarios!$E$28,Z23-Escenarios!$E$29))</f>
        <v>1.1008002346796046</v>
      </c>
      <c r="AB23" s="76">
        <f>AA23*Entradas!$E$24</f>
        <v>0.27520005866990116</v>
      </c>
      <c r="AC23" s="76">
        <f>R23*Entradas!$D$47/Escenarios!$E$9</f>
        <v>0.2012375860547955</v>
      </c>
      <c r="AD23" s="76">
        <f>Entradas!$D$48*Entradas!$D$46/Escenarios!$E$9</f>
        <v>0.12</v>
      </c>
      <c r="AE23" s="76">
        <f t="shared" si="24"/>
        <v>2.2835168521935696</v>
      </c>
      <c r="AF23" s="76">
        <f t="shared" si="5"/>
        <v>0</v>
      </c>
      <c r="AG23" s="76">
        <f t="shared" si="6"/>
        <v>0.64306967410094273</v>
      </c>
      <c r="AH23" s="76">
        <f t="shared" si="0"/>
        <v>0.34251007567076741</v>
      </c>
      <c r="AI23" s="76">
        <f t="shared" si="7"/>
        <v>0</v>
      </c>
      <c r="AJ23" s="76">
        <f t="shared" si="1"/>
        <v>0.34868992432923274</v>
      </c>
      <c r="AK23" s="76">
        <f t="shared" si="8"/>
        <v>0</v>
      </c>
      <c r="AL23" s="76">
        <f t="shared" si="9"/>
        <v>0.96640005866990131</v>
      </c>
      <c r="AM23" s="76">
        <f t="shared" si="10"/>
        <v>0.50436258995490801</v>
      </c>
      <c r="AN23" s="76">
        <f t="shared" si="11"/>
        <v>0.50436258995490801</v>
      </c>
      <c r="AO23" s="76">
        <f t="shared" si="25"/>
        <v>55.554044111452313</v>
      </c>
      <c r="AP23" s="76">
        <f>MAX(0,(AO23-Constantes!$D$13)*(1-EXP(-Constantes!$D$24)))</f>
        <v>0.10400149528857697</v>
      </c>
      <c r="AQ23" s="76">
        <f t="shared" si="2"/>
        <v>0.45269141961780968</v>
      </c>
      <c r="AR23" s="76">
        <f t="shared" si="12"/>
        <v>1.0704015539584784</v>
      </c>
      <c r="AS23" s="76">
        <f>0.0526*AF23*Observaciones!$F22^1.218</f>
        <v>0</v>
      </c>
      <c r="AT23" s="76">
        <f>AS23*Constantes!$E$30</f>
        <v>0</v>
      </c>
      <c r="AU23" s="76">
        <f t="shared" si="26"/>
        <v>0</v>
      </c>
      <c r="AV23" s="15"/>
      <c r="AW23" s="75">
        <v>17</v>
      </c>
      <c r="AX23" s="148">
        <f>ETo!$I22*((1-Constantes!$F$19)*ETo!$K22+ETo!$L22)</f>
        <v>4.1924497094749062</v>
      </c>
      <c r="AY23" s="76">
        <f>MIN(AX23*Constantes!$F$17,0.8*(BB22+Observaciones!$F22-AZ23-BA23-Constantes!$D$14))</f>
        <v>2.0822792661387739</v>
      </c>
      <c r="AZ23" s="76">
        <f>IF(Observaciones!$F22&gt;0.05*Constantes!$F$18,((Observaciones!$F22-0.05*Constantes!$F$18)^2)/(Observaciones!$F22+0.95*Constantes!$F$18),0)</f>
        <v>0.45773056057866185</v>
      </c>
      <c r="BA23" s="76">
        <f>MAX(0,BB22+Observaciones!$F22-AZ23-Constantes!$D$13)</f>
        <v>0</v>
      </c>
      <c r="BB23" s="76">
        <f>BB22+Observaciones!$F22-AZ23-AY23-BA23-BC22</f>
        <v>40.183456631765658</v>
      </c>
      <c r="BC23" s="76">
        <f>MAX(0,(BB23-Constantes!$D$14)*(1-EXP(-Constantes!$D$22)))</f>
        <v>0.98557974977171015</v>
      </c>
      <c r="BD23" s="76">
        <f t="shared" si="27"/>
        <v>84.138358416619042</v>
      </c>
      <c r="BE23" s="76">
        <f>MAX(0,(BD23-Constantes!$D$13)*(1-EXP(-Constantes!$D$23)))</f>
        <v>0.34868992432923274</v>
      </c>
      <c r="BF23" s="76">
        <f t="shared" si="28"/>
        <v>1.7920002346796047</v>
      </c>
      <c r="BG23" s="76">
        <f>IF(BF23-Escenarios!$F$29&lt;=0,0,IF(BF23-Escenarios!$F$29&gt;Escenarios!$F$28,Escenarios!$F$28,BF23-Escenarios!$F$29))</f>
        <v>1.1008002346796046</v>
      </c>
      <c r="BH23" s="76">
        <f>BG23*Entradas!$F$24</f>
        <v>0</v>
      </c>
      <c r="BI23" s="76">
        <f>AX23*Entradas!$D$47/Escenarios!$F$9</f>
        <v>0.2012375860547955</v>
      </c>
      <c r="BJ23" s="76">
        <f>Entradas!$D$48*Entradas!$D$46/Escenarios!$F$9</f>
        <v>0.12</v>
      </c>
      <c r="BK23" s="76">
        <f t="shared" si="29"/>
        <v>2.2835168521935696</v>
      </c>
      <c r="BL23" s="76">
        <f t="shared" si="13"/>
        <v>0</v>
      </c>
      <c r="BM23" s="76">
        <f t="shared" si="14"/>
        <v>0.64306967410094273</v>
      </c>
      <c r="BN23" s="76">
        <f t="shared" si="3"/>
        <v>0.34251007567076741</v>
      </c>
      <c r="BO23" s="76">
        <f t="shared" si="15"/>
        <v>0</v>
      </c>
      <c r="BP23" s="76">
        <f t="shared" si="4"/>
        <v>0.34868992432923274</v>
      </c>
      <c r="BQ23" s="76">
        <f t="shared" si="16"/>
        <v>0</v>
      </c>
      <c r="BR23" s="76">
        <f t="shared" si="17"/>
        <v>0.69120000000000015</v>
      </c>
      <c r="BS23" s="76">
        <f t="shared" si="18"/>
        <v>0.77956264862480917</v>
      </c>
      <c r="BT23" s="76">
        <f t="shared" si="19"/>
        <v>0.77956264862480917</v>
      </c>
      <c r="BU23" s="76">
        <f t="shared" si="30"/>
        <v>63.395480561265657</v>
      </c>
      <c r="BV23" s="76">
        <f>MAX(0,(BU23-Constantes!$D$13)*(1-EXP(-Constantes!$D$24)))</f>
        <v>0.22385978877293042</v>
      </c>
      <c r="BW23" s="76">
        <f t="shared" si="31"/>
        <v>0.57254971310216318</v>
      </c>
      <c r="BX23" s="76">
        <f t="shared" si="32"/>
        <v>0.91505978877293059</v>
      </c>
      <c r="BY23" s="76">
        <f>0.0526*BL23*Observaciones!$F22^1.218</f>
        <v>0</v>
      </c>
      <c r="BZ23" s="76">
        <f>BY23*Constantes!$F$30</f>
        <v>0</v>
      </c>
      <c r="CA23" s="76">
        <f t="shared" si="33"/>
        <v>0</v>
      </c>
      <c r="CB23" s="15"/>
      <c r="CC23" s="75">
        <v>17</v>
      </c>
      <c r="CD23" s="76">
        <f>0.0526*Observaciones!$F22^2.218</f>
        <v>6.5440756471987749</v>
      </c>
      <c r="CE23" s="76">
        <f>IF(Observaciones!$F22&gt;0.05*$CI$7,((Observaciones!$F22-0.05*$CI$7)^2)/(Observaciones!$F22+0.95*$CI$7),0)</f>
        <v>1.197931632400298</v>
      </c>
      <c r="CF23" s="76">
        <f>0.0526*CE23*Observaciones!$F22^1.218</f>
        <v>0.89083582074998446</v>
      </c>
      <c r="CG23" s="29"/>
      <c r="CH23" s="29"/>
      <c r="CI23" s="110"/>
      <c r="CJ23" s="40"/>
    </row>
    <row r="24" spans="2:88" s="2" customFormat="1" x14ac:dyDescent="0.3">
      <c r="B24" s="39"/>
      <c r="C24" s="75">
        <v>18</v>
      </c>
      <c r="D24" s="148">
        <f>ETo!$I23*((1-Constantes!$D$19)*ETo!$K23+ETo!$L23)</f>
        <v>4.0384329999013451</v>
      </c>
      <c r="E24" s="76">
        <f>MIN(D24*Constantes!$D$17,0.8*(H23+Observaciones!$F23-F24-G24-Constantes!$D$14))</f>
        <v>2.0057832260648403</v>
      </c>
      <c r="F24" s="76">
        <f>IF(Observaciones!$F23&gt;0.05*Constantes!$D$18,((Observaciones!$F23-0.05*Constantes!$D$18)^2)/(Observaciones!$F23+0.95*Constantes!$D$18),0)</f>
        <v>0</v>
      </c>
      <c r="G24" s="76">
        <f>MAX(0,H23+Observaciones!$F23-F24-Constantes!$D$13)</f>
        <v>0</v>
      </c>
      <c r="H24" s="76">
        <f>H23+Observaciones!$F23-F24-E24-G24-I23</f>
        <v>39.692093655929106</v>
      </c>
      <c r="I24" s="76">
        <f>MAX(0,(H24-Constantes!$D$14)*(1-EXP(-Constantes!$D$22)))</f>
        <v>0.96884212298430472</v>
      </c>
      <c r="J24" s="76">
        <f t="shared" si="34"/>
        <v>83.789668492289806</v>
      </c>
      <c r="K24" s="76">
        <f>MAX(0,(J24-Constantes!$D$13)*(1-EXP(-Constantes!$D$23)))</f>
        <v>0.34525419945334734</v>
      </c>
      <c r="L24" s="76">
        <f t="shared" si="20"/>
        <v>1.3140963224376521</v>
      </c>
      <c r="M24" s="76">
        <f>0.0526*F24*Observaciones!$F23^1.218</f>
        <v>0</v>
      </c>
      <c r="N24" s="76">
        <f>M24*Constantes!$D$30</f>
        <v>0</v>
      </c>
      <c r="O24" s="76">
        <f t="shared" si="21"/>
        <v>0</v>
      </c>
      <c r="P24" s="15"/>
      <c r="Q24" s="75">
        <v>18</v>
      </c>
      <c r="R24" s="148">
        <f>ETo!$I23*((1-Constantes!$E$19)*ETo!$K23+ETo!$L23)</f>
        <v>4.0384329999013451</v>
      </c>
      <c r="S24" s="76">
        <f>MIN(R24*Constantes!$E$17,0.8*(V23+Observaciones!$F23-T24-U24-Constantes!$D$14))</f>
        <v>2.0057832260648403</v>
      </c>
      <c r="T24" s="76">
        <f>IF(Observaciones!$F23&gt;0.05*Constantes!$E$18,((Observaciones!$F23-0.05*Constantes!$E$18)^2)/(Observaciones!$F23+0.95*Constantes!$E$18),0)</f>
        <v>0</v>
      </c>
      <c r="U24" s="76">
        <f>MAX(0,V23+Observaciones!$F23-T24-Constantes!$D$13)</f>
        <v>0</v>
      </c>
      <c r="V24" s="76">
        <f>V23+Observaciones!$F23-T24-S24-U24-W23</f>
        <v>39.692093655929106</v>
      </c>
      <c r="W24" s="76">
        <f>MAX(0,(V24-Constantes!$D$14)*(1-EXP(-Constantes!$D$22)))</f>
        <v>0.96884212298430472</v>
      </c>
      <c r="X24" s="76">
        <f t="shared" si="22"/>
        <v>83.789668492289806</v>
      </c>
      <c r="Y24" s="76">
        <f>MAX(0,(X24-Constantes!$D$13)*(1-EXP(-Constantes!$D$23)))</f>
        <v>0.34525419945334734</v>
      </c>
      <c r="Z24" s="76">
        <f t="shared" si="23"/>
        <v>1.3140963224376521</v>
      </c>
      <c r="AA24" s="76">
        <f>IF(Z24-Escenarios!$E$29&lt;=0,0,IF(Z24-Escenarios!$E$29&gt;Escenarios!$E$28,Escenarios!$E$28,Z24-Escenarios!$E$29))</f>
        <v>0.62289632243765203</v>
      </c>
      <c r="AB24" s="76">
        <f>AA24*Entradas!$E$24</f>
        <v>0.15572408060941301</v>
      </c>
      <c r="AC24" s="76">
        <f>R24*Entradas!$D$47/Escenarios!$E$9</f>
        <v>0.19384478399526456</v>
      </c>
      <c r="AD24" s="76">
        <f>Entradas!$D$48*Entradas!$D$46/Escenarios!$E$9</f>
        <v>0.12</v>
      </c>
      <c r="AE24" s="76">
        <f t="shared" si="24"/>
        <v>2.1996280100601049</v>
      </c>
      <c r="AF24" s="76">
        <f t="shared" si="5"/>
        <v>0</v>
      </c>
      <c r="AG24" s="76">
        <f t="shared" si="6"/>
        <v>0.62289632243765203</v>
      </c>
      <c r="AH24" s="76">
        <f t="shared" si="0"/>
        <v>0.34594580054665269</v>
      </c>
      <c r="AI24" s="76">
        <f t="shared" si="7"/>
        <v>0</v>
      </c>
      <c r="AJ24" s="76">
        <f t="shared" si="1"/>
        <v>0.34525419945334734</v>
      </c>
      <c r="AK24" s="76">
        <f t="shared" si="8"/>
        <v>0</v>
      </c>
      <c r="AL24" s="76">
        <f t="shared" si="9"/>
        <v>0.84692408060941304</v>
      </c>
      <c r="AM24" s="76">
        <f t="shared" si="10"/>
        <v>0.15332745783297447</v>
      </c>
      <c r="AN24" s="76">
        <f t="shared" si="11"/>
        <v>0.15332745783297447</v>
      </c>
      <c r="AO24" s="76">
        <f t="shared" si="25"/>
        <v>55.603370073996707</v>
      </c>
      <c r="AP24" s="76">
        <f>MAX(0,(AO24-Constantes!$D$13)*(1-EXP(-Constantes!$D$24)))</f>
        <v>0.10475545481281502</v>
      </c>
      <c r="AQ24" s="76">
        <f t="shared" si="2"/>
        <v>0.45000965426616235</v>
      </c>
      <c r="AR24" s="76">
        <f t="shared" si="12"/>
        <v>0.95167953542222805</v>
      </c>
      <c r="AS24" s="76">
        <f>0.0526*AF24*Observaciones!$F23^1.218</f>
        <v>0</v>
      </c>
      <c r="AT24" s="76">
        <f>AS24*Constantes!$E$30</f>
        <v>0</v>
      </c>
      <c r="AU24" s="76">
        <f t="shared" si="26"/>
        <v>0</v>
      </c>
      <c r="AV24" s="15"/>
      <c r="AW24" s="75">
        <v>18</v>
      </c>
      <c r="AX24" s="148">
        <f>ETo!$I23*((1-Constantes!$F$19)*ETo!$K23+ETo!$L23)</f>
        <v>4.0384329999013451</v>
      </c>
      <c r="AY24" s="76">
        <f>MIN(AX24*Constantes!$F$17,0.8*(BB23+Observaciones!$F23-AZ24-BA24-Constantes!$D$14))</f>
        <v>2.0057832260648403</v>
      </c>
      <c r="AZ24" s="76">
        <f>IF(Observaciones!$F23&gt;0.05*Constantes!$F$18,((Observaciones!$F23-0.05*Constantes!$F$18)^2)/(Observaciones!$F23+0.95*Constantes!$F$18),0)</f>
        <v>0</v>
      </c>
      <c r="BA24" s="76">
        <f>MAX(0,BB23+Observaciones!$F23-AZ24-Constantes!$D$13)</f>
        <v>0</v>
      </c>
      <c r="BB24" s="76">
        <f>BB23+Observaciones!$F23-AZ24-AY24-BA24-BC23</f>
        <v>39.692093655929106</v>
      </c>
      <c r="BC24" s="76">
        <f>MAX(0,(BB24-Constantes!$D$14)*(1-EXP(-Constantes!$D$22)))</f>
        <v>0.96884212298430472</v>
      </c>
      <c r="BD24" s="76">
        <f t="shared" si="27"/>
        <v>83.789668492289806</v>
      </c>
      <c r="BE24" s="76">
        <f>MAX(0,(BD24-Constantes!$D$13)*(1-EXP(-Constantes!$D$23)))</f>
        <v>0.34525419945334734</v>
      </c>
      <c r="BF24" s="76">
        <f t="shared" si="28"/>
        <v>1.3140963224376521</v>
      </c>
      <c r="BG24" s="76">
        <f>IF(BF24-Escenarios!$F$29&lt;=0,0,IF(BF24-Escenarios!$F$29&gt;Escenarios!$F$28,Escenarios!$F$28,BF24-Escenarios!$F$29))</f>
        <v>0.62289632243765203</v>
      </c>
      <c r="BH24" s="76">
        <f>BG24*Entradas!$F$24</f>
        <v>0</v>
      </c>
      <c r="BI24" s="76">
        <f>AX24*Entradas!$D$47/Escenarios!$F$9</f>
        <v>0.19384478399526456</v>
      </c>
      <c r="BJ24" s="76">
        <f>Entradas!$D$48*Entradas!$D$46/Escenarios!$F$9</f>
        <v>0.12</v>
      </c>
      <c r="BK24" s="76">
        <f t="shared" si="29"/>
        <v>2.1996280100601049</v>
      </c>
      <c r="BL24" s="76">
        <f t="shared" si="13"/>
        <v>0</v>
      </c>
      <c r="BM24" s="76">
        <f t="shared" si="14"/>
        <v>0.62289632243765203</v>
      </c>
      <c r="BN24" s="76">
        <f t="shared" si="3"/>
        <v>0.34594580054665269</v>
      </c>
      <c r="BO24" s="76">
        <f t="shared" si="15"/>
        <v>0</v>
      </c>
      <c r="BP24" s="76">
        <f t="shared" si="4"/>
        <v>0.34525419945334734</v>
      </c>
      <c r="BQ24" s="76">
        <f t="shared" si="16"/>
        <v>0</v>
      </c>
      <c r="BR24" s="76">
        <f t="shared" si="17"/>
        <v>0.69120000000000004</v>
      </c>
      <c r="BS24" s="76">
        <f t="shared" si="18"/>
        <v>0.30905153844238747</v>
      </c>
      <c r="BT24" s="76">
        <f t="shared" si="19"/>
        <v>0.30905153844238747</v>
      </c>
      <c r="BU24" s="76">
        <f t="shared" si="30"/>
        <v>63.48067231093512</v>
      </c>
      <c r="BV24" s="76">
        <f>MAX(0,(BU24-Constantes!$D$13)*(1-EXP(-Constantes!$D$24)))</f>
        <v>0.22516196571457622</v>
      </c>
      <c r="BW24" s="76">
        <f t="shared" si="31"/>
        <v>0.57041616516792359</v>
      </c>
      <c r="BX24" s="76">
        <f t="shared" si="32"/>
        <v>0.91636196571457629</v>
      </c>
      <c r="BY24" s="76">
        <f>0.0526*BL24*Observaciones!$F23^1.218</f>
        <v>0</v>
      </c>
      <c r="BZ24" s="76">
        <f>BY24*Constantes!$F$30</f>
        <v>0</v>
      </c>
      <c r="CA24" s="76">
        <f t="shared" si="33"/>
        <v>0</v>
      </c>
      <c r="CB24" s="15"/>
      <c r="CC24" s="75">
        <v>18</v>
      </c>
      <c r="CD24" s="76">
        <f>0.0526*Observaciones!$F23^2.218</f>
        <v>0.40143633905347276</v>
      </c>
      <c r="CE24" s="76">
        <f>IF(Observaciones!$F23&gt;0.05*$CI$7,((Observaciones!$F23-0.05*$CI$7)^2)/(Observaciones!$F23+0.95*$CI$7),0)</f>
        <v>1.6667444764761515E-2</v>
      </c>
      <c r="CF24" s="76">
        <f>0.0526*CE24*Observaciones!$F23^1.218</f>
        <v>2.6763672030967324E-3</v>
      </c>
      <c r="CG24" s="29"/>
      <c r="CH24" s="29"/>
      <c r="CI24" s="110"/>
      <c r="CJ24" s="40"/>
    </row>
    <row r="25" spans="2:88" s="2" customFormat="1" x14ac:dyDescent="0.3">
      <c r="B25" s="39"/>
      <c r="C25" s="75">
        <v>19</v>
      </c>
      <c r="D25" s="148">
        <f>ETo!$I24*((1-Constantes!$D$19)*ETo!$K24+ETo!$L24)</f>
        <v>4.1256021281787127</v>
      </c>
      <c r="E25" s="76">
        <f>MIN(D25*Constantes!$D$17,0.8*(H24+Observaciones!$F24-F25-G25-Constantes!$D$14))</f>
        <v>2.0490778344769915</v>
      </c>
      <c r="F25" s="76">
        <f>IF(Observaciones!$F24&gt;0.05*Constantes!$D$18,((Observaciones!$F24-0.05*Constantes!$D$18)^2)/(Observaciones!$F24+0.95*Constantes!$D$18),0)</f>
        <v>0.32723525100769507</v>
      </c>
      <c r="G25" s="76">
        <f>MAX(0,H24+Observaciones!$F24-F25-Constantes!$D$13)</f>
        <v>0</v>
      </c>
      <c r="H25" s="76">
        <f>H24+Observaciones!$F24-F25-E25-G25-I24</f>
        <v>44.246938447460117</v>
      </c>
      <c r="I25" s="76">
        <f>MAX(0,(H25-Constantes!$D$14)*(1-EXP(-Constantes!$D$22)))</f>
        <v>1.1239968577613972</v>
      </c>
      <c r="J25" s="76">
        <f t="shared" si="34"/>
        <v>83.444414292836456</v>
      </c>
      <c r="K25" s="76">
        <f>MAX(0,(J25-Constantes!$D$13)*(1-EXP(-Constantes!$D$23)))</f>
        <v>0.34185232759298995</v>
      </c>
      <c r="L25" s="76">
        <f t="shared" si="20"/>
        <v>1.7930844363620821</v>
      </c>
      <c r="M25" s="76">
        <f>0.0526*F25*Observaciones!$F24^1.218</f>
        <v>0.21338093936813704</v>
      </c>
      <c r="N25" s="76">
        <f>M25*Constantes!$D$30</f>
        <v>3.3334599090098895E-3</v>
      </c>
      <c r="O25" s="76">
        <f t="shared" si="21"/>
        <v>185.90646605427094</v>
      </c>
      <c r="P25" s="15"/>
      <c r="Q25" s="75">
        <v>19</v>
      </c>
      <c r="R25" s="148">
        <f>ETo!$I24*((1-Constantes!$E$19)*ETo!$K24+ETo!$L24)</f>
        <v>4.1256021281787127</v>
      </c>
      <c r="S25" s="76">
        <f>MIN(R25*Constantes!$E$17,0.8*(V24+Observaciones!$F24-T25-U25-Constantes!$D$14))</f>
        <v>2.0490778344769915</v>
      </c>
      <c r="T25" s="76">
        <f>IF(Observaciones!$F24&gt;0.05*Constantes!$E$18,((Observaciones!$F24-0.05*Constantes!$E$18)^2)/(Observaciones!$F24+0.95*Constantes!$E$18),0)</f>
        <v>0.32723525100769507</v>
      </c>
      <c r="U25" s="76">
        <f>MAX(0,V24+Observaciones!$F24-T25-Constantes!$D$13)</f>
        <v>0</v>
      </c>
      <c r="V25" s="76">
        <f>V24+Observaciones!$F24-T25-S25-U25-W24</f>
        <v>44.246938447460117</v>
      </c>
      <c r="W25" s="76">
        <f>MAX(0,(V25-Constantes!$D$14)*(1-EXP(-Constantes!$D$22)))</f>
        <v>1.1239968577613972</v>
      </c>
      <c r="X25" s="76">
        <f t="shared" si="22"/>
        <v>83.444414292836456</v>
      </c>
      <c r="Y25" s="76">
        <f>MAX(0,(X25-Constantes!$D$13)*(1-EXP(-Constantes!$D$23)))</f>
        <v>0.34185232759298995</v>
      </c>
      <c r="Z25" s="76">
        <f t="shared" si="23"/>
        <v>1.7930844363620821</v>
      </c>
      <c r="AA25" s="76">
        <f>IF(Z25-Escenarios!$E$29&lt;=0,0,IF(Z25-Escenarios!$E$29&gt;Escenarios!$E$28,Escenarios!$E$28,Z25-Escenarios!$E$29))</f>
        <v>1.1018844363620821</v>
      </c>
      <c r="AB25" s="76">
        <f>AA25*Entradas!$E$24</f>
        <v>0.27547110909052053</v>
      </c>
      <c r="AC25" s="76">
        <f>R25*Entradas!$D$47/Escenarios!$E$9</f>
        <v>0.19802890215257821</v>
      </c>
      <c r="AD25" s="76">
        <f>Entradas!$D$48*Entradas!$D$46/Escenarios!$E$9</f>
        <v>0.12</v>
      </c>
      <c r="AE25" s="76">
        <f t="shared" si="24"/>
        <v>2.2471067366295698</v>
      </c>
      <c r="AF25" s="76">
        <f t="shared" si="5"/>
        <v>0</v>
      </c>
      <c r="AG25" s="76">
        <f t="shared" si="6"/>
        <v>0.77464918535438709</v>
      </c>
      <c r="AH25" s="76">
        <f t="shared" si="0"/>
        <v>0.34934767240701015</v>
      </c>
      <c r="AI25" s="76">
        <f t="shared" si="7"/>
        <v>0</v>
      </c>
      <c r="AJ25" s="76">
        <f t="shared" si="1"/>
        <v>0.34185232759298995</v>
      </c>
      <c r="AK25" s="76">
        <f t="shared" si="8"/>
        <v>0</v>
      </c>
      <c r="AL25" s="76">
        <f t="shared" si="9"/>
        <v>0.96667110909052056</v>
      </c>
      <c r="AM25" s="76">
        <f t="shared" si="10"/>
        <v>0.50838442511898341</v>
      </c>
      <c r="AN25" s="76">
        <f t="shared" si="11"/>
        <v>0.50838442511898341</v>
      </c>
      <c r="AO25" s="76">
        <f t="shared" si="25"/>
        <v>56.006999044302873</v>
      </c>
      <c r="AP25" s="76">
        <f>MAX(0,(AO25-Constantes!$D$13)*(1-EXP(-Constantes!$D$24)))</f>
        <v>0.11092502334676589</v>
      </c>
      <c r="AQ25" s="76">
        <f t="shared" si="2"/>
        <v>0.45277735093975585</v>
      </c>
      <c r="AR25" s="76">
        <f t="shared" si="12"/>
        <v>1.0775961324372865</v>
      </c>
      <c r="AS25" s="76">
        <f>0.0526*AF25*Observaciones!$F24^1.218</f>
        <v>0</v>
      </c>
      <c r="AT25" s="76">
        <f>AS25*Constantes!$E$30</f>
        <v>0</v>
      </c>
      <c r="AU25" s="76">
        <f t="shared" si="26"/>
        <v>0</v>
      </c>
      <c r="AV25" s="15"/>
      <c r="AW25" s="75">
        <v>19</v>
      </c>
      <c r="AX25" s="148">
        <f>ETo!$I24*((1-Constantes!$F$19)*ETo!$K24+ETo!$L24)</f>
        <v>4.1256021281787127</v>
      </c>
      <c r="AY25" s="76">
        <f>MIN(AX25*Constantes!$F$17,0.8*(BB24+Observaciones!$F24-AZ25-BA25-Constantes!$D$14))</f>
        <v>2.0490778344769915</v>
      </c>
      <c r="AZ25" s="76">
        <f>IF(Observaciones!$F24&gt;0.05*Constantes!$F$18,((Observaciones!$F24-0.05*Constantes!$F$18)^2)/(Observaciones!$F24+0.95*Constantes!$F$18),0)</f>
        <v>0.32723525100769507</v>
      </c>
      <c r="BA25" s="76">
        <f>MAX(0,BB24+Observaciones!$F24-AZ25-Constantes!$D$13)</f>
        <v>0</v>
      </c>
      <c r="BB25" s="76">
        <f>BB24+Observaciones!$F24-AZ25-AY25-BA25-BC24</f>
        <v>44.246938447460117</v>
      </c>
      <c r="BC25" s="76">
        <f>MAX(0,(BB25-Constantes!$D$14)*(1-EXP(-Constantes!$D$22)))</f>
        <v>1.1239968577613972</v>
      </c>
      <c r="BD25" s="76">
        <f t="shared" si="27"/>
        <v>83.444414292836456</v>
      </c>
      <c r="BE25" s="76">
        <f>MAX(0,(BD25-Constantes!$D$13)*(1-EXP(-Constantes!$D$23)))</f>
        <v>0.34185232759298995</v>
      </c>
      <c r="BF25" s="76">
        <f t="shared" si="28"/>
        <v>1.7930844363620821</v>
      </c>
      <c r="BG25" s="76">
        <f>IF(BF25-Escenarios!$F$29&lt;=0,0,IF(BF25-Escenarios!$F$29&gt;Escenarios!$F$28,Escenarios!$F$28,BF25-Escenarios!$F$29))</f>
        <v>1.1018844363620821</v>
      </c>
      <c r="BH25" s="76">
        <f>BG25*Entradas!$F$24</f>
        <v>0</v>
      </c>
      <c r="BI25" s="76">
        <f>AX25*Entradas!$D$47/Escenarios!$F$9</f>
        <v>0.19802890215257821</v>
      </c>
      <c r="BJ25" s="76">
        <f>Entradas!$D$48*Entradas!$D$46/Escenarios!$F$9</f>
        <v>0.12</v>
      </c>
      <c r="BK25" s="76">
        <f t="shared" si="29"/>
        <v>2.2471067366295698</v>
      </c>
      <c r="BL25" s="76">
        <f t="shared" si="13"/>
        <v>0</v>
      </c>
      <c r="BM25" s="76">
        <f t="shared" si="14"/>
        <v>0.77464918535438709</v>
      </c>
      <c r="BN25" s="76">
        <f t="shared" si="3"/>
        <v>0.34934767240701015</v>
      </c>
      <c r="BO25" s="76">
        <f t="shared" si="15"/>
        <v>0</v>
      </c>
      <c r="BP25" s="76">
        <f t="shared" si="4"/>
        <v>0.34185232759298995</v>
      </c>
      <c r="BQ25" s="76">
        <f t="shared" si="16"/>
        <v>0</v>
      </c>
      <c r="BR25" s="76">
        <f t="shared" si="17"/>
        <v>0.69120000000000004</v>
      </c>
      <c r="BS25" s="76">
        <f t="shared" si="18"/>
        <v>0.78385553420950393</v>
      </c>
      <c r="BT25" s="76">
        <f t="shared" si="19"/>
        <v>0.78385553420950393</v>
      </c>
      <c r="BU25" s="76">
        <f t="shared" si="30"/>
        <v>64.039365879430051</v>
      </c>
      <c r="BV25" s="76">
        <f>MAX(0,(BU25-Constantes!$D$13)*(1-EXP(-Constantes!$D$24)))</f>
        <v>0.23370173494296553</v>
      </c>
      <c r="BW25" s="76">
        <f t="shared" si="31"/>
        <v>0.57555406253595542</v>
      </c>
      <c r="BX25" s="76">
        <f t="shared" si="32"/>
        <v>0.92490173494296557</v>
      </c>
      <c r="BY25" s="76">
        <f>0.0526*BL25*Observaciones!$F24^1.218</f>
        <v>0</v>
      </c>
      <c r="BZ25" s="76">
        <f>BY25*Constantes!$F$30</f>
        <v>0</v>
      </c>
      <c r="CA25" s="76">
        <f t="shared" si="33"/>
        <v>0</v>
      </c>
      <c r="CB25" s="15"/>
      <c r="CC25" s="75">
        <v>19</v>
      </c>
      <c r="CD25" s="76">
        <f>0.0526*Observaciones!$F24^2.218</f>
        <v>5.1513686738127191</v>
      </c>
      <c r="CE25" s="76">
        <f>IF(Observaciones!$F24&gt;0.05*$CI$7,((Observaciones!$F24-0.05*$CI$7)^2)/(Observaciones!$F24+0.95*$CI$7),0)</f>
        <v>0.93240756681215686</v>
      </c>
      <c r="CF25" s="76">
        <f>0.0526*CE25*Observaciones!$F24^1.218</f>
        <v>0.6079968520129222</v>
      </c>
      <c r="CG25" s="29"/>
      <c r="CH25" s="29"/>
      <c r="CI25" s="110"/>
      <c r="CJ25" s="40"/>
    </row>
    <row r="26" spans="2:88" s="2" customFormat="1" x14ac:dyDescent="0.3">
      <c r="B26" s="39"/>
      <c r="C26" s="75">
        <v>20</v>
      </c>
      <c r="D26" s="148">
        <f>ETo!$I25*((1-Constantes!$D$19)*ETo!$K25+ETo!$L25)</f>
        <v>4.0723477433954116</v>
      </c>
      <c r="E26" s="76">
        <f>MIN(D26*Constantes!$D$17,0.8*(H25+Observaciones!$F25-F26-G26-Constantes!$D$14))</f>
        <v>2.0226277852337931</v>
      </c>
      <c r="F26" s="76">
        <f>IF(Observaciones!$F25&gt;0.05*Constantes!$D$18,((Observaciones!$F25-0.05*Constantes!$D$18)^2)/(Observaciones!$F25+0.95*Constantes!$D$18),0)</f>
        <v>5.0985457328740907E-2</v>
      </c>
      <c r="G26" s="76">
        <f>MAX(0,H25+Observaciones!$F25-F26-Constantes!$D$13)</f>
        <v>0.44595299013137435</v>
      </c>
      <c r="H26" s="76">
        <f>H25+Observaciones!$F25-F26-E26-G26-I25</f>
        <v>45.603375357004808</v>
      </c>
      <c r="I26" s="76">
        <f>MAX(0,(H26-Constantes!$D$14)*(1-EXP(-Constantes!$D$22)))</f>
        <v>1.1702020784823266</v>
      </c>
      <c r="J26" s="76">
        <f t="shared" si="34"/>
        <v>83.548514955374841</v>
      </c>
      <c r="K26" s="76">
        <f>MAX(0,(J26-Constantes!$D$13)*(1-EXP(-Constantes!$D$23)))</f>
        <v>0.34287805621582673</v>
      </c>
      <c r="L26" s="76">
        <f t="shared" si="20"/>
        <v>1.5640655920268942</v>
      </c>
      <c r="M26" s="76">
        <f>0.0526*F26*Observaciones!$F25^1.218</f>
        <v>1.9044848779873481E-2</v>
      </c>
      <c r="N26" s="76">
        <f>M26*Constantes!$D$30</f>
        <v>2.9752066922592268E-4</v>
      </c>
      <c r="O26" s="76">
        <f t="shared" si="21"/>
        <v>19.022262924431548</v>
      </c>
      <c r="P26" s="15"/>
      <c r="Q26" s="75">
        <v>20</v>
      </c>
      <c r="R26" s="148">
        <f>ETo!$I25*((1-Constantes!$E$19)*ETo!$K25+ETo!$L25)</f>
        <v>4.0723477433954116</v>
      </c>
      <c r="S26" s="76">
        <f>MIN(R26*Constantes!$E$17,0.8*(V25+Observaciones!$F25-T26-U26-Constantes!$D$14))</f>
        <v>2.0226277852337931</v>
      </c>
      <c r="T26" s="76">
        <f>IF(Observaciones!$F25&gt;0.05*Constantes!$E$18,((Observaciones!$F25-0.05*Constantes!$E$18)^2)/(Observaciones!$F25+0.95*Constantes!$E$18),0)</f>
        <v>5.0985457328740907E-2</v>
      </c>
      <c r="U26" s="76">
        <f>MAX(0,V25+Observaciones!$F25-T26-Constantes!$D$13)</f>
        <v>0.44595299013137435</v>
      </c>
      <c r="V26" s="76">
        <f>V25+Observaciones!$F25-T26-S26-U26-W25</f>
        <v>45.603375357004808</v>
      </c>
      <c r="W26" s="76">
        <f>MAX(0,(V26-Constantes!$D$14)*(1-EXP(-Constantes!$D$22)))</f>
        <v>1.1702020784823266</v>
      </c>
      <c r="X26" s="76">
        <f t="shared" si="22"/>
        <v>83.548514955374841</v>
      </c>
      <c r="Y26" s="76">
        <f>MAX(0,(X26-Constantes!$D$13)*(1-EXP(-Constantes!$D$23)))</f>
        <v>0.34287805621582673</v>
      </c>
      <c r="Z26" s="76">
        <f t="shared" si="23"/>
        <v>1.5640655920268942</v>
      </c>
      <c r="AA26" s="76">
        <f>IF(Z26-Escenarios!$E$29&lt;=0,0,IF(Z26-Escenarios!$E$29&gt;Escenarios!$E$28,Escenarios!$E$28,Z26-Escenarios!$E$29))</f>
        <v>0.87286559202689418</v>
      </c>
      <c r="AB26" s="76">
        <f>AA26*Entradas!$E$24</f>
        <v>0.21821639800672354</v>
      </c>
      <c r="AC26" s="76">
        <f>R26*Entradas!$D$47/Escenarios!$E$9</f>
        <v>0.19547269168297976</v>
      </c>
      <c r="AD26" s="76">
        <f>Entradas!$D$48*Entradas!$D$46/Escenarios!$E$9</f>
        <v>0.12</v>
      </c>
      <c r="AE26" s="76">
        <f t="shared" si="24"/>
        <v>2.2181004769167729</v>
      </c>
      <c r="AF26" s="76">
        <f t="shared" si="5"/>
        <v>0</v>
      </c>
      <c r="AG26" s="76">
        <f t="shared" si="6"/>
        <v>0.82188013469815324</v>
      </c>
      <c r="AH26" s="76">
        <f t="shared" si="0"/>
        <v>0.34832194378417336</v>
      </c>
      <c r="AI26" s="76">
        <f t="shared" si="7"/>
        <v>0</v>
      </c>
      <c r="AJ26" s="76">
        <f t="shared" si="1"/>
        <v>0.34287805621582673</v>
      </c>
      <c r="AK26" s="76">
        <f t="shared" si="8"/>
        <v>0</v>
      </c>
      <c r="AL26" s="76">
        <f t="shared" si="9"/>
        <v>0.90941639800672358</v>
      </c>
      <c r="AM26" s="76">
        <f t="shared" si="10"/>
        <v>0.33917650233719088</v>
      </c>
      <c r="AN26" s="76">
        <f t="shared" si="11"/>
        <v>0.78512949246856523</v>
      </c>
      <c r="AO26" s="76">
        <f t="shared" si="25"/>
        <v>56.235250523293296</v>
      </c>
      <c r="AP26" s="76">
        <f>MAX(0,(AO26-Constantes!$D$13)*(1-EXP(-Constantes!$D$24)))</f>
        <v>0.11441390359621598</v>
      </c>
      <c r="AQ26" s="76">
        <f t="shared" si="2"/>
        <v>0.45729195981204274</v>
      </c>
      <c r="AR26" s="76">
        <f t="shared" si="12"/>
        <v>1.0238303016029395</v>
      </c>
      <c r="AS26" s="76">
        <f>0.0526*AF26*Observaciones!$F25^1.218</f>
        <v>0</v>
      </c>
      <c r="AT26" s="76">
        <f>AS26*Constantes!$E$30</f>
        <v>0</v>
      </c>
      <c r="AU26" s="76">
        <f t="shared" si="26"/>
        <v>0</v>
      </c>
      <c r="AV26" s="15"/>
      <c r="AW26" s="75">
        <v>20</v>
      </c>
      <c r="AX26" s="148">
        <f>ETo!$I25*((1-Constantes!$F$19)*ETo!$K25+ETo!$L25)</f>
        <v>4.0723477433954116</v>
      </c>
      <c r="AY26" s="76">
        <f>MIN(AX26*Constantes!$F$17,0.8*(BB25+Observaciones!$F25-AZ26-BA26-Constantes!$D$14))</f>
        <v>2.0226277852337931</v>
      </c>
      <c r="AZ26" s="76">
        <f>IF(Observaciones!$F25&gt;0.05*Constantes!$F$18,((Observaciones!$F25-0.05*Constantes!$F$18)^2)/(Observaciones!$F25+0.95*Constantes!$F$18),0)</f>
        <v>5.0985457328740907E-2</v>
      </c>
      <c r="BA26" s="76">
        <f>MAX(0,BB25+Observaciones!$F25-AZ26-Constantes!$D$13)</f>
        <v>0.44595299013137435</v>
      </c>
      <c r="BB26" s="76">
        <f>BB25+Observaciones!$F25-AZ26-AY26-BA26-BC25</f>
        <v>45.603375357004808</v>
      </c>
      <c r="BC26" s="76">
        <f>MAX(0,(BB26-Constantes!$D$14)*(1-EXP(-Constantes!$D$22)))</f>
        <v>1.1702020784823266</v>
      </c>
      <c r="BD26" s="76">
        <f t="shared" si="27"/>
        <v>83.548514955374841</v>
      </c>
      <c r="BE26" s="76">
        <f>MAX(0,(BD26-Constantes!$D$13)*(1-EXP(-Constantes!$D$23)))</f>
        <v>0.34287805621582673</v>
      </c>
      <c r="BF26" s="76">
        <f t="shared" si="28"/>
        <v>1.5640655920268942</v>
      </c>
      <c r="BG26" s="76">
        <f>IF(BF26-Escenarios!$F$29&lt;=0,0,IF(BF26-Escenarios!$F$29&gt;Escenarios!$F$28,Escenarios!$F$28,BF26-Escenarios!$F$29))</f>
        <v>0.87286559202689418</v>
      </c>
      <c r="BH26" s="76">
        <f>BG26*Entradas!$F$24</f>
        <v>0</v>
      </c>
      <c r="BI26" s="76">
        <f>AX26*Entradas!$D$47/Escenarios!$F$9</f>
        <v>0.19547269168297976</v>
      </c>
      <c r="BJ26" s="76">
        <f>Entradas!$D$48*Entradas!$D$46/Escenarios!$F$9</f>
        <v>0.12</v>
      </c>
      <c r="BK26" s="76">
        <f t="shared" si="29"/>
        <v>2.2181004769167729</v>
      </c>
      <c r="BL26" s="76">
        <f t="shared" si="13"/>
        <v>0</v>
      </c>
      <c r="BM26" s="76">
        <f t="shared" si="14"/>
        <v>0.82188013469815324</v>
      </c>
      <c r="BN26" s="76">
        <f t="shared" si="3"/>
        <v>0.34832194378417336</v>
      </c>
      <c r="BO26" s="76">
        <f t="shared" si="15"/>
        <v>0</v>
      </c>
      <c r="BP26" s="76">
        <f t="shared" si="4"/>
        <v>0.34287805621582673</v>
      </c>
      <c r="BQ26" s="76">
        <f t="shared" si="16"/>
        <v>0</v>
      </c>
      <c r="BR26" s="76">
        <f t="shared" si="17"/>
        <v>0.69120000000000004</v>
      </c>
      <c r="BS26" s="76">
        <f t="shared" si="18"/>
        <v>0.55739290034391442</v>
      </c>
      <c r="BT26" s="76">
        <f t="shared" si="19"/>
        <v>1.0033458904752888</v>
      </c>
      <c r="BU26" s="76">
        <f t="shared" si="30"/>
        <v>64.363057044830995</v>
      </c>
      <c r="BV26" s="76">
        <f>MAX(0,(BU26-Constantes!$D$13)*(1-EXP(-Constantes!$D$24)))</f>
        <v>0.23864943437906086</v>
      </c>
      <c r="BW26" s="76">
        <f t="shared" si="31"/>
        <v>0.58152749059488762</v>
      </c>
      <c r="BX26" s="76">
        <f t="shared" si="32"/>
        <v>0.92984943437906087</v>
      </c>
      <c r="BY26" s="76">
        <f>0.0526*BL26*Observaciones!$F25^1.218</f>
        <v>0</v>
      </c>
      <c r="BZ26" s="76">
        <f>BY26*Constantes!$F$30</f>
        <v>0</v>
      </c>
      <c r="CA26" s="76">
        <f t="shared" si="33"/>
        <v>0</v>
      </c>
      <c r="CB26" s="15"/>
      <c r="CC26" s="75">
        <v>20</v>
      </c>
      <c r="CD26" s="76">
        <f>0.0526*Observaciones!$F25^2.218</f>
        <v>1.867674605434769</v>
      </c>
      <c r="CE26" s="76">
        <f>IF(Observaciones!$F25&gt;0.05*$CI$7,((Observaciones!$F25-0.05*$CI$7)^2)/(Observaciones!$F25+0.95*$CI$7),0)</f>
        <v>0.28178711203654261</v>
      </c>
      <c r="CF26" s="76">
        <f>0.0526*CE26*Observaciones!$F25^1.218</f>
        <v>0.10525732665789053</v>
      </c>
      <c r="CG26" s="29"/>
      <c r="CH26" s="29"/>
      <c r="CI26" s="110"/>
      <c r="CJ26" s="40"/>
    </row>
    <row r="27" spans="2:88" s="2" customFormat="1" x14ac:dyDescent="0.3">
      <c r="B27" s="39"/>
      <c r="C27" s="75">
        <v>21</v>
      </c>
      <c r="D27" s="148">
        <f>ETo!$I26*((1-Constantes!$D$19)*ETo!$K26+ETo!$L26)</f>
        <v>4.2689377830628112</v>
      </c>
      <c r="E27" s="76">
        <f>MIN(D27*Constantes!$D$17,0.8*(H26+Observaciones!$F26-F27-G27-Constantes!$D$14))</f>
        <v>2.120268876217827</v>
      </c>
      <c r="F27" s="76">
        <f>IF(Observaciones!$F26&gt;0.05*Constantes!$D$18,((Observaciones!$F26-0.05*Constantes!$D$18)^2)/(Observaciones!$F26+0.95*Constantes!$D$18),0)</f>
        <v>0.13755167230364526</v>
      </c>
      <c r="G27" s="76">
        <f>MAX(0,H26+Observaciones!$F26-F27-Constantes!$D$13)</f>
        <v>2.9158236847011665</v>
      </c>
      <c r="H27" s="76">
        <f>H26+Observaciones!$F26-F27-E27-G27-I26</f>
        <v>45.459529045299846</v>
      </c>
      <c r="I27" s="76">
        <f>MAX(0,(H27-Constantes!$D$14)*(1-EXP(-Constantes!$D$22)))</f>
        <v>1.1653021450350347</v>
      </c>
      <c r="J27" s="76">
        <f t="shared" si="34"/>
        <v>86.121460583860184</v>
      </c>
      <c r="K27" s="76">
        <f>MAX(0,(J27-Constantes!$D$13)*(1-EXP(-Constantes!$D$23)))</f>
        <v>0.36822990232119623</v>
      </c>
      <c r="L27" s="76">
        <f t="shared" si="20"/>
        <v>1.671083719659876</v>
      </c>
      <c r="M27" s="76">
        <f>0.0526*F27*Observaciones!$F26^1.218</f>
        <v>6.6770510504934433E-2</v>
      </c>
      <c r="N27" s="76">
        <f>M27*Constantes!$D$30</f>
        <v>1.0430960728330112E-3</v>
      </c>
      <c r="O27" s="76">
        <f t="shared" si="21"/>
        <v>62.420336010772566</v>
      </c>
      <c r="P27" s="15"/>
      <c r="Q27" s="75">
        <v>21</v>
      </c>
      <c r="R27" s="148">
        <f>ETo!$I26*((1-Constantes!$E$19)*ETo!$K26+ETo!$L26)</f>
        <v>4.2689377830628112</v>
      </c>
      <c r="S27" s="76">
        <f>MIN(R27*Constantes!$E$17,0.8*(V26+Observaciones!$F26-T27-U27-Constantes!$D$14))</f>
        <v>2.120268876217827</v>
      </c>
      <c r="T27" s="76">
        <f>IF(Observaciones!$F26&gt;0.05*Constantes!$E$18,((Observaciones!$F26-0.05*Constantes!$E$18)^2)/(Observaciones!$F26+0.95*Constantes!$E$18),0)</f>
        <v>0.13755167230364526</v>
      </c>
      <c r="U27" s="76">
        <f>MAX(0,V26+Observaciones!$F26-T27-Constantes!$D$13)</f>
        <v>2.9158236847011665</v>
      </c>
      <c r="V27" s="76">
        <f>V26+Observaciones!$F26-T27-S27-U27-W26</f>
        <v>45.459529045299846</v>
      </c>
      <c r="W27" s="76">
        <f>MAX(0,(V27-Constantes!$D$14)*(1-EXP(-Constantes!$D$22)))</f>
        <v>1.1653021450350347</v>
      </c>
      <c r="X27" s="76">
        <f t="shared" si="22"/>
        <v>86.121460583860184</v>
      </c>
      <c r="Y27" s="76">
        <f>MAX(0,(X27-Constantes!$D$13)*(1-EXP(-Constantes!$D$23)))</f>
        <v>0.36822990232119623</v>
      </c>
      <c r="Z27" s="76">
        <f t="shared" si="23"/>
        <v>1.671083719659876</v>
      </c>
      <c r="AA27" s="76">
        <f>IF(Z27-Escenarios!$E$29&lt;=0,0,IF(Z27-Escenarios!$E$29&gt;Escenarios!$E$28,Escenarios!$E$28,Z27-Escenarios!$E$29))</f>
        <v>0.97988371965987597</v>
      </c>
      <c r="AB27" s="76">
        <f>AA27*Entradas!$E$24</f>
        <v>0.24497092991496899</v>
      </c>
      <c r="AC27" s="76">
        <f>R27*Entradas!$D$47/Escenarios!$E$9</f>
        <v>0.20490901358701497</v>
      </c>
      <c r="AD27" s="76">
        <f>Entradas!$D$48*Entradas!$D$46/Escenarios!$E$9</f>
        <v>0.12</v>
      </c>
      <c r="AE27" s="76">
        <f t="shared" si="24"/>
        <v>2.3251778898048419</v>
      </c>
      <c r="AF27" s="76">
        <f t="shared" si="5"/>
        <v>0</v>
      </c>
      <c r="AG27" s="76">
        <f t="shared" si="6"/>
        <v>0.84233204735623068</v>
      </c>
      <c r="AH27" s="76">
        <f t="shared" si="0"/>
        <v>0.32297009767880402</v>
      </c>
      <c r="AI27" s="76">
        <f t="shared" si="7"/>
        <v>0</v>
      </c>
      <c r="AJ27" s="76">
        <f t="shared" si="1"/>
        <v>0.36822990232119623</v>
      </c>
      <c r="AK27" s="76">
        <f t="shared" si="8"/>
        <v>0</v>
      </c>
      <c r="AL27" s="76">
        <f t="shared" si="9"/>
        <v>0.9361709299149692</v>
      </c>
      <c r="AM27" s="76">
        <f t="shared" si="10"/>
        <v>0.41000377615789207</v>
      </c>
      <c r="AN27" s="76">
        <f t="shared" si="11"/>
        <v>3.3258274608590588</v>
      </c>
      <c r="AO27" s="76">
        <f t="shared" si="25"/>
        <v>56.530840395854973</v>
      </c>
      <c r="AP27" s="76">
        <f>MAX(0,(AO27-Constantes!$D$13)*(1-EXP(-Constantes!$D$24)))</f>
        <v>0.11893206782840121</v>
      </c>
      <c r="AQ27" s="76">
        <f t="shared" si="2"/>
        <v>0.48716197014959745</v>
      </c>
      <c r="AR27" s="76">
        <f t="shared" si="12"/>
        <v>1.0551029977433704</v>
      </c>
      <c r="AS27" s="76">
        <f>0.0526*AF27*Observaciones!$F26^1.218</f>
        <v>0</v>
      </c>
      <c r="AT27" s="76">
        <f>AS27*Constantes!$E$30</f>
        <v>0</v>
      </c>
      <c r="AU27" s="76">
        <f t="shared" si="26"/>
        <v>0</v>
      </c>
      <c r="AV27" s="15"/>
      <c r="AW27" s="75">
        <v>21</v>
      </c>
      <c r="AX27" s="148">
        <f>ETo!$I26*((1-Constantes!$F$19)*ETo!$K26+ETo!$L26)</f>
        <v>4.2689377830628112</v>
      </c>
      <c r="AY27" s="76">
        <f>MIN(AX27*Constantes!$F$17,0.8*(BB26+Observaciones!$F26-AZ27-BA27-Constantes!$D$14))</f>
        <v>2.120268876217827</v>
      </c>
      <c r="AZ27" s="76">
        <f>IF(Observaciones!$F26&gt;0.05*Constantes!$F$18,((Observaciones!$F26-0.05*Constantes!$F$18)^2)/(Observaciones!$F26+0.95*Constantes!$F$18),0)</f>
        <v>0.13755167230364526</v>
      </c>
      <c r="BA27" s="76">
        <f>MAX(0,BB26+Observaciones!$F26-AZ27-Constantes!$D$13)</f>
        <v>2.9158236847011665</v>
      </c>
      <c r="BB27" s="76">
        <f>BB26+Observaciones!$F26-AZ27-AY27-BA27-BC26</f>
        <v>45.459529045299846</v>
      </c>
      <c r="BC27" s="76">
        <f>MAX(0,(BB27-Constantes!$D$14)*(1-EXP(-Constantes!$D$22)))</f>
        <v>1.1653021450350347</v>
      </c>
      <c r="BD27" s="76">
        <f t="shared" si="27"/>
        <v>86.121460583860184</v>
      </c>
      <c r="BE27" s="76">
        <f>MAX(0,(BD27-Constantes!$D$13)*(1-EXP(-Constantes!$D$23)))</f>
        <v>0.36822990232119623</v>
      </c>
      <c r="BF27" s="76">
        <f t="shared" si="28"/>
        <v>1.671083719659876</v>
      </c>
      <c r="BG27" s="76">
        <f>IF(BF27-Escenarios!$F$29&lt;=0,0,IF(BF27-Escenarios!$F$29&gt;Escenarios!$F$28,Escenarios!$F$28,BF27-Escenarios!$F$29))</f>
        <v>0.97988371965987597</v>
      </c>
      <c r="BH27" s="76">
        <f>BG27*Entradas!$F$24</f>
        <v>0</v>
      </c>
      <c r="BI27" s="76">
        <f>AX27*Entradas!$D$47/Escenarios!$F$9</f>
        <v>0.20490901358701497</v>
      </c>
      <c r="BJ27" s="76">
        <f>Entradas!$D$48*Entradas!$D$46/Escenarios!$F$9</f>
        <v>0.12</v>
      </c>
      <c r="BK27" s="76">
        <f t="shared" si="29"/>
        <v>2.3251778898048419</v>
      </c>
      <c r="BL27" s="76">
        <f t="shared" si="13"/>
        <v>0</v>
      </c>
      <c r="BM27" s="76">
        <f t="shared" si="14"/>
        <v>0.84233204735623068</v>
      </c>
      <c r="BN27" s="76">
        <f t="shared" si="3"/>
        <v>0.32297009767880402</v>
      </c>
      <c r="BO27" s="76">
        <f t="shared" si="15"/>
        <v>0</v>
      </c>
      <c r="BP27" s="76">
        <f t="shared" si="4"/>
        <v>0.36822990232119623</v>
      </c>
      <c r="BQ27" s="76">
        <f t="shared" si="16"/>
        <v>0</v>
      </c>
      <c r="BR27" s="76">
        <f t="shared" si="17"/>
        <v>0.69120000000000026</v>
      </c>
      <c r="BS27" s="76">
        <f t="shared" si="18"/>
        <v>0.65497470607286101</v>
      </c>
      <c r="BT27" s="76">
        <f t="shared" si="19"/>
        <v>3.5707983907740273</v>
      </c>
      <c r="BU27" s="76">
        <f t="shared" si="30"/>
        <v>64.779382316524803</v>
      </c>
      <c r="BV27" s="76">
        <f>MAX(0,(BU27-Constantes!$D$13)*(1-EXP(-Constantes!$D$24)))</f>
        <v>0.24501306901654074</v>
      </c>
      <c r="BW27" s="76">
        <f t="shared" si="31"/>
        <v>0.61324297133773698</v>
      </c>
      <c r="BX27" s="76">
        <f t="shared" si="32"/>
        <v>0.936213069016541</v>
      </c>
      <c r="BY27" s="76">
        <f>0.0526*BL27*Observaciones!$F26^1.218</f>
        <v>0</v>
      </c>
      <c r="BZ27" s="76">
        <f>BY27*Constantes!$F$30</f>
        <v>0</v>
      </c>
      <c r="CA27" s="76">
        <f t="shared" si="33"/>
        <v>0</v>
      </c>
      <c r="CB27" s="15"/>
      <c r="CC27" s="75">
        <v>21</v>
      </c>
      <c r="CD27" s="76">
        <f>0.0526*Observaciones!$F26^2.218</f>
        <v>3.0096120112355975</v>
      </c>
      <c r="CE27" s="76">
        <f>IF(Observaciones!$F26&gt;0.05*$CI$7,((Observaciones!$F26-0.05*$CI$7)^2)/(Observaciones!$F26+0.95*$CI$7),0)</f>
        <v>0.51054547567973141</v>
      </c>
      <c r="CF27" s="76">
        <f>0.0526*CE27*Observaciones!$F26^1.218</f>
        <v>0.24782964449801789</v>
      </c>
      <c r="CG27" s="29"/>
      <c r="CH27" s="29"/>
      <c r="CI27" s="110"/>
      <c r="CJ27" s="40"/>
    </row>
    <row r="28" spans="2:88" s="2" customFormat="1" x14ac:dyDescent="0.3">
      <c r="B28" s="39"/>
      <c r="C28" s="75">
        <v>22</v>
      </c>
      <c r="D28" s="148">
        <f>ETo!$I27*((1-Constantes!$D$19)*ETo!$K27+ETo!$L27)</f>
        <v>4.1672913739368092</v>
      </c>
      <c r="E28" s="76">
        <f>MIN(D28*Constantes!$D$17,0.8*(H27+Observaciones!$F27-F28-G28-Constantes!$D$14))</f>
        <v>2.0697837840002169</v>
      </c>
      <c r="F28" s="76">
        <f>IF(Observaciones!$F27&gt;0.05*Constantes!$D$18,((Observaciones!$F27-0.05*Constantes!$D$18)^2)/(Observaciones!$F27+0.95*Constantes!$D$18),0)</f>
        <v>0</v>
      </c>
      <c r="G28" s="76">
        <f>MAX(0,H27+Observaciones!$F27-F28-Constantes!$D$13)</f>
        <v>0</v>
      </c>
      <c r="H28" s="76">
        <f>H27+Observaciones!$F27-F28-E28-G28-I27</f>
        <v>42.324443116264597</v>
      </c>
      <c r="I28" s="76">
        <f>MAX(0,(H28-Constantes!$D$14)*(1-EXP(-Constantes!$D$22)))</f>
        <v>1.0585096091560331</v>
      </c>
      <c r="J28" s="76">
        <f t="shared" si="34"/>
        <v>85.753230681538994</v>
      </c>
      <c r="K28" s="76">
        <f>MAX(0,(J28-Constantes!$D$13)*(1-EXP(-Constantes!$D$23)))</f>
        <v>0.36460164538809592</v>
      </c>
      <c r="L28" s="76">
        <f t="shared" si="20"/>
        <v>1.4231112545441289</v>
      </c>
      <c r="M28" s="76">
        <f>0.0526*F28*Observaciones!$F27^1.218</f>
        <v>0</v>
      </c>
      <c r="N28" s="76">
        <f>M28*Constantes!$D$30</f>
        <v>0</v>
      </c>
      <c r="O28" s="76">
        <f t="shared" si="21"/>
        <v>0</v>
      </c>
      <c r="P28" s="15"/>
      <c r="Q28" s="75">
        <v>22</v>
      </c>
      <c r="R28" s="148">
        <f>ETo!$I27*((1-Constantes!$E$19)*ETo!$K27+ETo!$L27)</f>
        <v>4.1672913739368092</v>
      </c>
      <c r="S28" s="76">
        <f>MIN(R28*Constantes!$E$17,0.8*(V27+Observaciones!$F27-T28-U28-Constantes!$D$14))</f>
        <v>2.0697837840002169</v>
      </c>
      <c r="T28" s="76">
        <f>IF(Observaciones!$F27&gt;0.05*Constantes!$E$18,((Observaciones!$F27-0.05*Constantes!$E$18)^2)/(Observaciones!$F27+0.95*Constantes!$E$18),0)</f>
        <v>0</v>
      </c>
      <c r="U28" s="76">
        <f>MAX(0,V27+Observaciones!$F27-T28-Constantes!$D$13)</f>
        <v>0</v>
      </c>
      <c r="V28" s="76">
        <f>V27+Observaciones!$F27-T28-S28-U28-W27</f>
        <v>42.324443116264597</v>
      </c>
      <c r="W28" s="76">
        <f>MAX(0,(V28-Constantes!$D$14)*(1-EXP(-Constantes!$D$22)))</f>
        <v>1.0585096091560331</v>
      </c>
      <c r="X28" s="76">
        <f t="shared" si="22"/>
        <v>85.753230681538994</v>
      </c>
      <c r="Y28" s="76">
        <f>MAX(0,(X28-Constantes!$D$13)*(1-EXP(-Constantes!$D$23)))</f>
        <v>0.36460164538809592</v>
      </c>
      <c r="Z28" s="76">
        <f t="shared" si="23"/>
        <v>1.4231112545441289</v>
      </c>
      <c r="AA28" s="76">
        <f>IF(Z28-Escenarios!$E$29&lt;=0,0,IF(Z28-Escenarios!$E$29&gt;Escenarios!$E$28,Escenarios!$E$28,Z28-Escenarios!$E$29))</f>
        <v>0.73191125454412886</v>
      </c>
      <c r="AB28" s="76">
        <f>AA28*Entradas!$E$24</f>
        <v>0.18297781363603222</v>
      </c>
      <c r="AC28" s="76">
        <f>R28*Entradas!$D$47/Escenarios!$E$9</f>
        <v>0.20002998594896684</v>
      </c>
      <c r="AD28" s="76">
        <f>Entradas!$D$48*Entradas!$D$46/Escenarios!$E$9</f>
        <v>0.12</v>
      </c>
      <c r="AE28" s="76">
        <f t="shared" si="24"/>
        <v>2.2698137699491836</v>
      </c>
      <c r="AF28" s="76">
        <f t="shared" si="5"/>
        <v>0</v>
      </c>
      <c r="AG28" s="76">
        <f t="shared" si="6"/>
        <v>0.73191125454412886</v>
      </c>
      <c r="AH28" s="76">
        <f t="shared" si="0"/>
        <v>0.32659835461190423</v>
      </c>
      <c r="AI28" s="76">
        <f t="shared" si="7"/>
        <v>0</v>
      </c>
      <c r="AJ28" s="76">
        <f t="shared" si="1"/>
        <v>0.36460164538809592</v>
      </c>
      <c r="AK28" s="76">
        <f t="shared" si="8"/>
        <v>0</v>
      </c>
      <c r="AL28" s="76">
        <f t="shared" si="9"/>
        <v>0.87417781363603231</v>
      </c>
      <c r="AM28" s="76">
        <f t="shared" si="10"/>
        <v>0.22890345495912978</v>
      </c>
      <c r="AN28" s="76">
        <f t="shared" si="11"/>
        <v>0.22890345495912978</v>
      </c>
      <c r="AO28" s="76">
        <f t="shared" si="25"/>
        <v>56.640811782985701</v>
      </c>
      <c r="AP28" s="76">
        <f>MAX(0,(AO28-Constantes!$D$13)*(1-EXP(-Constantes!$D$24)))</f>
        <v>0.12061300765083768</v>
      </c>
      <c r="AQ28" s="76">
        <f t="shared" si="2"/>
        <v>0.48521465303893363</v>
      </c>
      <c r="AR28" s="76">
        <f t="shared" si="12"/>
        <v>0.99479082128687002</v>
      </c>
      <c r="AS28" s="76">
        <f>0.0526*AF28*Observaciones!$F27^1.218</f>
        <v>0</v>
      </c>
      <c r="AT28" s="76">
        <f>AS28*Constantes!$E$30</f>
        <v>0</v>
      </c>
      <c r="AU28" s="76">
        <f t="shared" si="26"/>
        <v>0</v>
      </c>
      <c r="AV28" s="15"/>
      <c r="AW28" s="75">
        <v>22</v>
      </c>
      <c r="AX28" s="148">
        <f>ETo!$I27*((1-Constantes!$F$19)*ETo!$K27+ETo!$L27)</f>
        <v>4.1672913739368092</v>
      </c>
      <c r="AY28" s="76">
        <f>MIN(AX28*Constantes!$F$17,0.8*(BB27+Observaciones!$F27-AZ28-BA28-Constantes!$D$14))</f>
        <v>2.0697837840002169</v>
      </c>
      <c r="AZ28" s="76">
        <f>IF(Observaciones!$F27&gt;0.05*Constantes!$F$18,((Observaciones!$F27-0.05*Constantes!$F$18)^2)/(Observaciones!$F27+0.95*Constantes!$F$18),0)</f>
        <v>0</v>
      </c>
      <c r="BA28" s="76">
        <f>MAX(0,BB27+Observaciones!$F27-AZ28-Constantes!$D$13)</f>
        <v>0</v>
      </c>
      <c r="BB28" s="76">
        <f>BB27+Observaciones!$F27-AZ28-AY28-BA28-BC27</f>
        <v>42.324443116264597</v>
      </c>
      <c r="BC28" s="76">
        <f>MAX(0,(BB28-Constantes!$D$14)*(1-EXP(-Constantes!$D$22)))</f>
        <v>1.0585096091560331</v>
      </c>
      <c r="BD28" s="76">
        <f t="shared" si="27"/>
        <v>85.753230681538994</v>
      </c>
      <c r="BE28" s="76">
        <f>MAX(0,(BD28-Constantes!$D$13)*(1-EXP(-Constantes!$D$23)))</f>
        <v>0.36460164538809592</v>
      </c>
      <c r="BF28" s="76">
        <f t="shared" si="28"/>
        <v>1.4231112545441289</v>
      </c>
      <c r="BG28" s="76">
        <f>IF(BF28-Escenarios!$F$29&lt;=0,0,IF(BF28-Escenarios!$F$29&gt;Escenarios!$F$28,Escenarios!$F$28,BF28-Escenarios!$F$29))</f>
        <v>0.73191125454412886</v>
      </c>
      <c r="BH28" s="76">
        <f>BG28*Entradas!$F$24</f>
        <v>0</v>
      </c>
      <c r="BI28" s="76">
        <f>AX28*Entradas!$D$47/Escenarios!$F$9</f>
        <v>0.20002998594896684</v>
      </c>
      <c r="BJ28" s="76">
        <f>Entradas!$D$48*Entradas!$D$46/Escenarios!$F$9</f>
        <v>0.12</v>
      </c>
      <c r="BK28" s="76">
        <f t="shared" si="29"/>
        <v>2.2698137699491836</v>
      </c>
      <c r="BL28" s="76">
        <f t="shared" si="13"/>
        <v>0</v>
      </c>
      <c r="BM28" s="76">
        <f t="shared" si="14"/>
        <v>0.73191125454412886</v>
      </c>
      <c r="BN28" s="76">
        <f t="shared" si="3"/>
        <v>0.32659835461190423</v>
      </c>
      <c r="BO28" s="76">
        <f t="shared" si="15"/>
        <v>0</v>
      </c>
      <c r="BP28" s="76">
        <f t="shared" si="4"/>
        <v>0.36460164538809592</v>
      </c>
      <c r="BQ28" s="76">
        <f t="shared" si="16"/>
        <v>0</v>
      </c>
      <c r="BR28" s="76">
        <f t="shared" si="17"/>
        <v>0.69120000000000015</v>
      </c>
      <c r="BS28" s="76">
        <f t="shared" si="18"/>
        <v>0.41188126859516205</v>
      </c>
      <c r="BT28" s="76">
        <f t="shared" si="19"/>
        <v>0.41188126859516205</v>
      </c>
      <c r="BU28" s="76">
        <f t="shared" si="30"/>
        <v>64.946250516103433</v>
      </c>
      <c r="BV28" s="76">
        <f>MAX(0,(BU28-Constantes!$D$13)*(1-EXP(-Constantes!$D$24)))</f>
        <v>0.24756369067448675</v>
      </c>
      <c r="BW28" s="76">
        <f t="shared" si="31"/>
        <v>0.61216533606258272</v>
      </c>
      <c r="BX28" s="76">
        <f t="shared" si="32"/>
        <v>0.93876369067448695</v>
      </c>
      <c r="BY28" s="76">
        <f>0.0526*BL28*Observaciones!$F27^1.218</f>
        <v>0</v>
      </c>
      <c r="BZ28" s="76">
        <f>BY28*Constantes!$F$30</f>
        <v>0</v>
      </c>
      <c r="CA28" s="76">
        <f t="shared" si="33"/>
        <v>0</v>
      </c>
      <c r="CB28" s="15"/>
      <c r="CC28" s="75">
        <v>22</v>
      </c>
      <c r="CD28" s="76">
        <f>0.0526*Observaciones!$F27^2.218</f>
        <v>3.1840930012055863E-4</v>
      </c>
      <c r="CE28" s="76">
        <f>IF(Observaciones!$F27&gt;0.05*$CI$7,((Observaciones!$F27-0.05*$CI$7)^2)/(Observaciones!$F27+0.95*$CI$7),0)</f>
        <v>0</v>
      </c>
      <c r="CF28" s="76">
        <f>0.0526*CE28*Observaciones!$F27^1.218</f>
        <v>0</v>
      </c>
      <c r="CG28" s="29"/>
      <c r="CH28" s="29"/>
      <c r="CI28" s="110"/>
      <c r="CJ28" s="40"/>
    </row>
    <row r="29" spans="2:88" s="2" customFormat="1" x14ac:dyDescent="0.3">
      <c r="B29" s="39"/>
      <c r="C29" s="75">
        <v>23</v>
      </c>
      <c r="D29" s="148">
        <f>ETo!$I28*((1-Constantes!$D$19)*ETo!$K28+ETo!$L28)</f>
        <v>4.1050494521891485</v>
      </c>
      <c r="E29" s="76">
        <f>MIN(D29*Constantes!$D$17,0.8*(H28+Observaciones!$F28-F29-G29-Constantes!$D$14))</f>
        <v>2.0388698620402517</v>
      </c>
      <c r="F29" s="76">
        <f>IF(Observaciones!$F28&gt;0.05*Constantes!$D$18,((Observaciones!$F28-0.05*Constantes!$D$18)^2)/(Observaciones!$F28+0.95*Constantes!$D$18),0)</f>
        <v>3.4123789440799746</v>
      </c>
      <c r="G29" s="76">
        <f>MAX(0,H28+Observaciones!$F28-F29-Constantes!$D$13)</f>
        <v>9.862064172184617</v>
      </c>
      <c r="H29" s="76">
        <f>H28+Observaciones!$F28-F29-E29-G29-I28</f>
        <v>45.652620528803716</v>
      </c>
      <c r="I29" s="76">
        <f>MAX(0,(H29-Constantes!$D$14)*(1-EXP(-Constantes!$D$22)))</f>
        <v>1.1718795498165242</v>
      </c>
      <c r="J29" s="76">
        <f t="shared" si="34"/>
        <v>95.25069320833552</v>
      </c>
      <c r="K29" s="76">
        <f>MAX(0,(J29-Constantes!$D$13)*(1-EXP(-Constantes!$D$23)))</f>
        <v>0.45818240578395486</v>
      </c>
      <c r="L29" s="76">
        <f t="shared" si="20"/>
        <v>5.0424408996804537</v>
      </c>
      <c r="M29" s="76">
        <f>0.0526*F29*Observaciones!$F28^1.218</f>
        <v>6.7717803229057019</v>
      </c>
      <c r="N29" s="76">
        <f>M29*Constantes!$D$30</f>
        <v>0.10578947813179872</v>
      </c>
      <c r="O29" s="76">
        <f t="shared" si="21"/>
        <v>2097.9815180085252</v>
      </c>
      <c r="P29" s="15"/>
      <c r="Q29" s="75">
        <v>23</v>
      </c>
      <c r="R29" s="148">
        <f>ETo!$I28*((1-Constantes!$E$19)*ETo!$K28+ETo!$L28)</f>
        <v>4.1050494521891485</v>
      </c>
      <c r="S29" s="76">
        <f>MIN(R29*Constantes!$E$17,0.8*(V28+Observaciones!$F28-T29-U29-Constantes!$D$14))</f>
        <v>2.0388698620402517</v>
      </c>
      <c r="T29" s="76">
        <f>IF(Observaciones!$F28&gt;0.05*Constantes!$E$18,((Observaciones!$F28-0.05*Constantes!$E$18)^2)/(Observaciones!$F28+0.95*Constantes!$E$18),0)</f>
        <v>3.4123789440799746</v>
      </c>
      <c r="U29" s="76">
        <f>MAX(0,V28+Observaciones!$F28-T29-Constantes!$D$13)</f>
        <v>9.862064172184617</v>
      </c>
      <c r="V29" s="76">
        <f>V28+Observaciones!$F28-T29-S29-U29-W28</f>
        <v>45.652620528803716</v>
      </c>
      <c r="W29" s="76">
        <f>MAX(0,(V29-Constantes!$D$14)*(1-EXP(-Constantes!$D$22)))</f>
        <v>1.1718795498165242</v>
      </c>
      <c r="X29" s="76">
        <f t="shared" si="22"/>
        <v>95.25069320833552</v>
      </c>
      <c r="Y29" s="76">
        <f>MAX(0,(X29-Constantes!$D$13)*(1-EXP(-Constantes!$D$23)))</f>
        <v>0.45818240578395486</v>
      </c>
      <c r="Z29" s="76">
        <f t="shared" si="23"/>
        <v>5.0424408996804537</v>
      </c>
      <c r="AA29" s="76">
        <f>IF(Z29-Escenarios!$E$29&lt;=0,0,IF(Z29-Escenarios!$E$29&gt;Escenarios!$E$28,Escenarios!$E$28,Z29-Escenarios!$E$29))</f>
        <v>2.2212791916551762</v>
      </c>
      <c r="AB29" s="76">
        <f>AA29*Entradas!$E$24</f>
        <v>0.55531979791379404</v>
      </c>
      <c r="AC29" s="76">
        <f>R29*Entradas!$D$47/Escenarios!$E$9</f>
        <v>0.19704237370507913</v>
      </c>
      <c r="AD29" s="76">
        <f>Entradas!$D$48*Entradas!$D$46/Escenarios!$E$9</f>
        <v>0.12</v>
      </c>
      <c r="AE29" s="76">
        <f t="shared" si="24"/>
        <v>2.2359122357453307</v>
      </c>
      <c r="AF29" s="76">
        <f t="shared" si="5"/>
        <v>1.1910997524247984</v>
      </c>
      <c r="AG29" s="76">
        <f t="shared" si="6"/>
        <v>0</v>
      </c>
      <c r="AH29" s="76">
        <f t="shared" si="0"/>
        <v>1.1718795498165242</v>
      </c>
      <c r="AI29" s="76">
        <f t="shared" si="7"/>
        <v>0</v>
      </c>
      <c r="AJ29" s="76">
        <f t="shared" si="1"/>
        <v>0.45818240578395486</v>
      </c>
      <c r="AK29" s="76">
        <f t="shared" si="8"/>
        <v>0</v>
      </c>
      <c r="AL29" s="76">
        <f t="shared" si="9"/>
        <v>3.3764815059390716</v>
      </c>
      <c r="AM29" s="76">
        <f t="shared" si="10"/>
        <v>1.348917020036303</v>
      </c>
      <c r="AN29" s="76">
        <f t="shared" si="11"/>
        <v>11.21098119222092</v>
      </c>
      <c r="AO29" s="76">
        <f t="shared" si="25"/>
        <v>57.869115795371165</v>
      </c>
      <c r="AP29" s="76">
        <f>MAX(0,(AO29-Constantes!$D$13)*(1-EXP(-Constantes!$D$24)))</f>
        <v>0.13938793795177895</v>
      </c>
      <c r="AQ29" s="76">
        <f t="shared" si="2"/>
        <v>0.59757034373573381</v>
      </c>
      <c r="AR29" s="76">
        <f t="shared" si="12"/>
        <v>3.5158694438908507</v>
      </c>
      <c r="AS29" s="76">
        <f>0.0526*AF29*Observaciones!$F28^1.218</f>
        <v>2.3637075478036547</v>
      </c>
      <c r="AT29" s="76">
        <f>AS29*Constantes!$E$30</f>
        <v>3.6926092698625235E-2</v>
      </c>
      <c r="AU29" s="76">
        <f t="shared" si="26"/>
        <v>1050.2691663590567</v>
      </c>
      <c r="AV29" s="15"/>
      <c r="AW29" s="75">
        <v>23</v>
      </c>
      <c r="AX29" s="148">
        <f>ETo!$I28*((1-Constantes!$F$19)*ETo!$K28+ETo!$L28)</f>
        <v>4.1050494521891485</v>
      </c>
      <c r="AY29" s="76">
        <f>MIN(AX29*Constantes!$F$17,0.8*(BB28+Observaciones!$F28-AZ29-BA29-Constantes!$D$14))</f>
        <v>2.0388698620402517</v>
      </c>
      <c r="AZ29" s="76">
        <f>IF(Observaciones!$F28&gt;0.05*Constantes!$F$18,((Observaciones!$F28-0.05*Constantes!$F$18)^2)/(Observaciones!$F28+0.95*Constantes!$F$18),0)</f>
        <v>3.4123789440799746</v>
      </c>
      <c r="BA29" s="76">
        <f>MAX(0,BB28+Observaciones!$F28-AZ29-Constantes!$D$13)</f>
        <v>9.862064172184617</v>
      </c>
      <c r="BB29" s="76">
        <f>BB28+Observaciones!$F28-AZ29-AY29-BA29-BC28</f>
        <v>45.652620528803716</v>
      </c>
      <c r="BC29" s="76">
        <f>MAX(0,(BB29-Constantes!$D$14)*(1-EXP(-Constantes!$D$22)))</f>
        <v>1.1718795498165242</v>
      </c>
      <c r="BD29" s="76">
        <f t="shared" si="27"/>
        <v>95.25069320833552</v>
      </c>
      <c r="BE29" s="76">
        <f>MAX(0,(BD29-Constantes!$D$13)*(1-EXP(-Constantes!$D$23)))</f>
        <v>0.45818240578395486</v>
      </c>
      <c r="BF29" s="76">
        <f t="shared" si="28"/>
        <v>5.0424408996804537</v>
      </c>
      <c r="BG29" s="76">
        <f>IF(BF29-Escenarios!$F$29&lt;=0,0,IF(BF29-Escenarios!$F$29&gt;Escenarios!$F$28,Escenarios!$F$28,BF29-Escenarios!$F$29))</f>
        <v>3.9467247716830118</v>
      </c>
      <c r="BH29" s="76">
        <f>BG29*Entradas!$F$24</f>
        <v>0</v>
      </c>
      <c r="BI29" s="76">
        <f>AX29*Entradas!$D$47/Escenarios!$F$9</f>
        <v>0.19704237370507913</v>
      </c>
      <c r="BJ29" s="76">
        <f>Entradas!$D$48*Entradas!$D$46/Escenarios!$F$9</f>
        <v>0.12</v>
      </c>
      <c r="BK29" s="76">
        <f t="shared" si="29"/>
        <v>2.2359122357453307</v>
      </c>
      <c r="BL29" s="76">
        <f t="shared" si="13"/>
        <v>0</v>
      </c>
      <c r="BM29" s="76">
        <f t="shared" si="14"/>
        <v>0.53434582760303728</v>
      </c>
      <c r="BN29" s="76">
        <f t="shared" si="3"/>
        <v>0.63753372221348692</v>
      </c>
      <c r="BO29" s="76">
        <f t="shared" si="15"/>
        <v>0</v>
      </c>
      <c r="BP29" s="76">
        <f t="shared" si="4"/>
        <v>0.45818240578395486</v>
      </c>
      <c r="BQ29" s="76">
        <f t="shared" si="16"/>
        <v>0</v>
      </c>
      <c r="BR29" s="76">
        <f t="shared" si="17"/>
        <v>1.0957161279974419</v>
      </c>
      <c r="BS29" s="76">
        <f t="shared" si="18"/>
        <v>3.6296823979779327</v>
      </c>
      <c r="BT29" s="76">
        <f t="shared" si="19"/>
        <v>13.491746570162549</v>
      </c>
      <c r="BU29" s="76">
        <f t="shared" si="30"/>
        <v>68.328369223406881</v>
      </c>
      <c r="BV29" s="76">
        <f>MAX(0,(BU29-Constantes!$D$13)*(1-EXP(-Constantes!$D$24)))</f>
        <v>0.29926021072070202</v>
      </c>
      <c r="BW29" s="76">
        <f t="shared" si="31"/>
        <v>0.75744261650465683</v>
      </c>
      <c r="BX29" s="76">
        <f t="shared" si="32"/>
        <v>1.394976338718144</v>
      </c>
      <c r="BY29" s="76">
        <f>0.0526*BL29*Observaciones!$F28^1.218</f>
        <v>0</v>
      </c>
      <c r="BZ29" s="76">
        <f>BY29*Constantes!$F$30</f>
        <v>0</v>
      </c>
      <c r="CA29" s="76">
        <f t="shared" si="33"/>
        <v>0</v>
      </c>
      <c r="CB29" s="15"/>
      <c r="CC29" s="75">
        <v>23</v>
      </c>
      <c r="CD29" s="76">
        <f>0.0526*Observaciones!$F28^2.218</f>
        <v>39.094155293825366</v>
      </c>
      <c r="CE29" s="76">
        <f>IF(Observaciones!$F28&gt;0.05*$CI$7,((Observaciones!$F28-0.05*$CI$7)^2)/(Observaciones!$F28+0.95*$CI$7),0)</f>
        <v>6.13740799509831</v>
      </c>
      <c r="CF29" s="76">
        <f>0.0526*CE29*Observaciones!$F28^1.218</f>
        <v>12.17953204375323</v>
      </c>
      <c r="CG29" s="29"/>
      <c r="CH29" s="29"/>
      <c r="CI29" s="110"/>
      <c r="CJ29" s="40"/>
    </row>
    <row r="30" spans="2:88" s="2" customFormat="1" x14ac:dyDescent="0.3">
      <c r="B30" s="39"/>
      <c r="C30" s="75">
        <v>24</v>
      </c>
      <c r="D30" s="148">
        <f>ETo!$I29*((1-Constantes!$D$19)*ETo!$K29+ETo!$L29)</f>
        <v>4.0076562048115338</v>
      </c>
      <c r="E30" s="76">
        <f>MIN(D30*Constantes!$D$17,0.8*(H29+Observaciones!$F29-F30-G30-Constantes!$D$14))</f>
        <v>1.9904972031582608</v>
      </c>
      <c r="F30" s="76">
        <f>IF(Observaciones!$F29&gt;0.05*Constantes!$D$18,((Observaciones!$F29-0.05*Constantes!$D$18)^2)/(Observaciones!$F29+0.95*Constantes!$D$18),0)</f>
        <v>0</v>
      </c>
      <c r="G30" s="76">
        <f>MAX(0,H29+Observaciones!$F29-F30-Constantes!$D$13)</f>
        <v>0</v>
      </c>
      <c r="H30" s="76">
        <f>H29+Observaciones!$F29-F30-E30-G30-I29</f>
        <v>44.890243775828928</v>
      </c>
      <c r="I30" s="76">
        <f>MAX(0,(H30-Constantes!$D$14)*(1-EXP(-Constantes!$D$22)))</f>
        <v>1.1459101988678466</v>
      </c>
      <c r="J30" s="76">
        <f t="shared" si="34"/>
        <v>94.792510802551561</v>
      </c>
      <c r="K30" s="76">
        <f>MAX(0,(J30-Constantes!$D$13)*(1-EXP(-Constantes!$D$23)))</f>
        <v>0.45366782540921879</v>
      </c>
      <c r="L30" s="76">
        <f t="shared" si="20"/>
        <v>1.5995780242770654</v>
      </c>
      <c r="M30" s="76">
        <f>0.0526*F30*Observaciones!$F29^1.218</f>
        <v>0</v>
      </c>
      <c r="N30" s="76">
        <f>M30*Constantes!$D$30</f>
        <v>0</v>
      </c>
      <c r="O30" s="76">
        <f t="shared" si="21"/>
        <v>0</v>
      </c>
      <c r="P30" s="15"/>
      <c r="Q30" s="75">
        <v>24</v>
      </c>
      <c r="R30" s="148">
        <f>ETo!$I29*((1-Constantes!$E$19)*ETo!$K29+ETo!$L29)</f>
        <v>4.0076562048115338</v>
      </c>
      <c r="S30" s="76">
        <f>MIN(R30*Constantes!$E$17,0.8*(V29+Observaciones!$F29-T30-U30-Constantes!$D$14))</f>
        <v>1.9904972031582608</v>
      </c>
      <c r="T30" s="76">
        <f>IF(Observaciones!$F29&gt;0.05*Constantes!$E$18,((Observaciones!$F29-0.05*Constantes!$E$18)^2)/(Observaciones!$F29+0.95*Constantes!$E$18),0)</f>
        <v>0</v>
      </c>
      <c r="U30" s="76">
        <f>MAX(0,V29+Observaciones!$F29-T30-Constantes!$D$13)</f>
        <v>0</v>
      </c>
      <c r="V30" s="76">
        <f>V29+Observaciones!$F29-T30-S30-U30-W29</f>
        <v>44.890243775828928</v>
      </c>
      <c r="W30" s="76">
        <f>MAX(0,(V30-Constantes!$D$14)*(1-EXP(-Constantes!$D$22)))</f>
        <v>1.1459101988678466</v>
      </c>
      <c r="X30" s="76">
        <f t="shared" si="22"/>
        <v>94.792510802551561</v>
      </c>
      <c r="Y30" s="76">
        <f>MAX(0,(X30-Constantes!$D$13)*(1-EXP(-Constantes!$D$23)))</f>
        <v>0.45366782540921879</v>
      </c>
      <c r="Z30" s="76">
        <f t="shared" si="23"/>
        <v>1.5995780242770654</v>
      </c>
      <c r="AA30" s="76">
        <f>IF(Z30-Escenarios!$E$29&lt;=0,0,IF(Z30-Escenarios!$E$29&gt;Escenarios!$E$28,Escenarios!$E$28,Z30-Escenarios!$E$29))</f>
        <v>0.90837802427706538</v>
      </c>
      <c r="AB30" s="76">
        <f>AA30*Entradas!$E$24</f>
        <v>0.22709450606926634</v>
      </c>
      <c r="AC30" s="76">
        <f>R30*Entradas!$D$47/Escenarios!$E$9</f>
        <v>0.19236749783095364</v>
      </c>
      <c r="AD30" s="76">
        <f>Entradas!$D$48*Entradas!$D$46/Escenarios!$E$9</f>
        <v>0.12</v>
      </c>
      <c r="AE30" s="76">
        <f t="shared" si="24"/>
        <v>2.1828647009892146</v>
      </c>
      <c r="AF30" s="76">
        <f t="shared" si="5"/>
        <v>0</v>
      </c>
      <c r="AG30" s="76">
        <f t="shared" si="6"/>
        <v>0.90837802427706538</v>
      </c>
      <c r="AH30" s="76">
        <f t="shared" si="0"/>
        <v>0.23753217459078124</v>
      </c>
      <c r="AI30" s="76">
        <f t="shared" si="7"/>
        <v>0</v>
      </c>
      <c r="AJ30" s="76">
        <f t="shared" si="1"/>
        <v>0.45366782540921879</v>
      </c>
      <c r="AK30" s="76">
        <f t="shared" si="8"/>
        <v>0</v>
      </c>
      <c r="AL30" s="76">
        <f t="shared" si="9"/>
        <v>0.91829450606926644</v>
      </c>
      <c r="AM30" s="76">
        <f t="shared" si="10"/>
        <v>0.36891602037684534</v>
      </c>
      <c r="AN30" s="76">
        <f t="shared" si="11"/>
        <v>0.36891602037684534</v>
      </c>
      <c r="AO30" s="76">
        <f t="shared" si="25"/>
        <v>58.098643877796228</v>
      </c>
      <c r="AP30" s="76">
        <f>MAX(0,(AO30-Constantes!$D$13)*(1-EXP(-Constantes!$D$24)))</f>
        <v>0.14289633140013228</v>
      </c>
      <c r="AQ30" s="76">
        <f t="shared" si="2"/>
        <v>0.59656415680935104</v>
      </c>
      <c r="AR30" s="76">
        <f t="shared" si="12"/>
        <v>1.0611908374693988</v>
      </c>
      <c r="AS30" s="76">
        <f>0.0526*AF30*Observaciones!$F29^1.218</f>
        <v>0</v>
      </c>
      <c r="AT30" s="76">
        <f>AS30*Constantes!$E$30</f>
        <v>0</v>
      </c>
      <c r="AU30" s="76">
        <f t="shared" si="26"/>
        <v>0</v>
      </c>
      <c r="AV30" s="15"/>
      <c r="AW30" s="75">
        <v>24</v>
      </c>
      <c r="AX30" s="148">
        <f>ETo!$I29*((1-Constantes!$F$19)*ETo!$K29+ETo!$L29)</f>
        <v>4.0076562048115338</v>
      </c>
      <c r="AY30" s="76">
        <f>MIN(AX30*Constantes!$F$17,0.8*(BB29+Observaciones!$F29-AZ30-BA30-Constantes!$D$14))</f>
        <v>1.9904972031582608</v>
      </c>
      <c r="AZ30" s="76">
        <f>IF(Observaciones!$F29&gt;0.05*Constantes!$F$18,((Observaciones!$F29-0.05*Constantes!$F$18)^2)/(Observaciones!$F29+0.95*Constantes!$F$18),0)</f>
        <v>0</v>
      </c>
      <c r="BA30" s="76">
        <f>MAX(0,BB29+Observaciones!$F29-AZ30-Constantes!$D$13)</f>
        <v>0</v>
      </c>
      <c r="BB30" s="76">
        <f>BB29+Observaciones!$F29-AZ30-AY30-BA30-BC29</f>
        <v>44.890243775828928</v>
      </c>
      <c r="BC30" s="76">
        <f>MAX(0,(BB30-Constantes!$D$14)*(1-EXP(-Constantes!$D$22)))</f>
        <v>1.1459101988678466</v>
      </c>
      <c r="BD30" s="76">
        <f t="shared" si="27"/>
        <v>94.792510802551561</v>
      </c>
      <c r="BE30" s="76">
        <f>MAX(0,(BD30-Constantes!$D$13)*(1-EXP(-Constantes!$D$23)))</f>
        <v>0.45366782540921879</v>
      </c>
      <c r="BF30" s="76">
        <f t="shared" si="28"/>
        <v>1.5995780242770654</v>
      </c>
      <c r="BG30" s="76">
        <f>IF(BF30-Escenarios!$F$29&lt;=0,0,IF(BF30-Escenarios!$F$29&gt;Escenarios!$F$28,Escenarios!$F$28,BF30-Escenarios!$F$29))</f>
        <v>0.90837802427706538</v>
      </c>
      <c r="BH30" s="76">
        <f>BG30*Entradas!$F$24</f>
        <v>0</v>
      </c>
      <c r="BI30" s="76">
        <f>AX30*Entradas!$D$47/Escenarios!$F$9</f>
        <v>0.19236749783095364</v>
      </c>
      <c r="BJ30" s="76">
        <f>Entradas!$D$48*Entradas!$D$46/Escenarios!$F$9</f>
        <v>0.12</v>
      </c>
      <c r="BK30" s="76">
        <f t="shared" si="29"/>
        <v>2.1828647009892146</v>
      </c>
      <c r="BL30" s="76">
        <f t="shared" si="13"/>
        <v>0</v>
      </c>
      <c r="BM30" s="76">
        <f t="shared" si="14"/>
        <v>0.90837802427706538</v>
      </c>
      <c r="BN30" s="76">
        <f t="shared" si="3"/>
        <v>0.23753217459078124</v>
      </c>
      <c r="BO30" s="76">
        <f t="shared" si="15"/>
        <v>0</v>
      </c>
      <c r="BP30" s="76">
        <f t="shared" si="4"/>
        <v>0.45366782540921879</v>
      </c>
      <c r="BQ30" s="76">
        <f t="shared" si="16"/>
        <v>0</v>
      </c>
      <c r="BR30" s="76">
        <f t="shared" si="17"/>
        <v>0.69120000000000004</v>
      </c>
      <c r="BS30" s="76">
        <f t="shared" si="18"/>
        <v>0.59601052644611174</v>
      </c>
      <c r="BT30" s="76">
        <f t="shared" si="19"/>
        <v>0.59601052644611174</v>
      </c>
      <c r="BU30" s="76">
        <f t="shared" si="30"/>
        <v>68.625119539132285</v>
      </c>
      <c r="BV30" s="76">
        <f>MAX(0,(BU30-Constantes!$D$13)*(1-EXP(-Constantes!$D$24)))</f>
        <v>0.30379611261335038</v>
      </c>
      <c r="BW30" s="76">
        <f t="shared" si="31"/>
        <v>0.75746393802256917</v>
      </c>
      <c r="BX30" s="76">
        <f t="shared" si="32"/>
        <v>0.99499611261335041</v>
      </c>
      <c r="BY30" s="76">
        <f>0.0526*BL30*Observaciones!$F29^1.218</f>
        <v>0</v>
      </c>
      <c r="BZ30" s="76">
        <f>BY30*Constantes!$F$30</f>
        <v>0</v>
      </c>
      <c r="CA30" s="76">
        <f t="shared" si="33"/>
        <v>0</v>
      </c>
      <c r="CB30" s="15"/>
      <c r="CC30" s="75">
        <v>24</v>
      </c>
      <c r="CD30" s="76">
        <f>0.0526*Observaciones!$F29^2.218</f>
        <v>0.36668595716871932</v>
      </c>
      <c r="CE30" s="76">
        <f>IF(Observaciones!$F29&gt;0.05*$CI$7,((Observaciones!$F29-0.05*$CI$7)^2)/(Observaciones!$F29+0.95*$CI$7),0)</f>
        <v>1.2646160328663239E-2</v>
      </c>
      <c r="CF30" s="76">
        <f>0.0526*CE30*Observaciones!$F29^1.218</f>
        <v>1.9321539185937356E-3</v>
      </c>
      <c r="CG30" s="29"/>
      <c r="CH30" s="29"/>
      <c r="CI30" s="110"/>
      <c r="CJ30" s="40"/>
    </row>
    <row r="31" spans="2:88" s="2" customFormat="1" x14ac:dyDescent="0.3">
      <c r="B31" s="39"/>
      <c r="C31" s="75">
        <v>25</v>
      </c>
      <c r="D31" s="148">
        <f>ETo!$I30*((1-Constantes!$D$19)*ETo!$K30+ETo!$L30)</f>
        <v>4.1818546327275437</v>
      </c>
      <c r="E31" s="76">
        <f>MIN(D31*Constantes!$D$17,0.8*(H30+Observaciones!$F30-F31-G31-Constantes!$D$14))</f>
        <v>2.0770169707833106</v>
      </c>
      <c r="F31" s="76">
        <f>IF(Observaciones!$F30&gt;0.05*Constantes!$D$18,((Observaciones!$F30-0.05*Constantes!$D$18)^2)/(Observaciones!$F30+0.95*Constantes!$D$18),0)</f>
        <v>0</v>
      </c>
      <c r="G31" s="76">
        <f>MAX(0,H30+Observaciones!$F30-F31-Constantes!$D$13)</f>
        <v>0</v>
      </c>
      <c r="H31" s="76">
        <f>H30+Observaciones!$F30-F31-E31-G31-I30</f>
        <v>41.667316606177771</v>
      </c>
      <c r="I31" s="76">
        <f>MAX(0,(H31-Constantes!$D$14)*(1-EXP(-Constantes!$D$22)))</f>
        <v>1.0361254678616714</v>
      </c>
      <c r="J31" s="76">
        <f t="shared" si="34"/>
        <v>94.338842977142349</v>
      </c>
      <c r="K31" s="76">
        <f>MAX(0,(J31-Constantes!$D$13)*(1-EXP(-Constantes!$D$23)))</f>
        <v>0.44919772827020438</v>
      </c>
      <c r="L31" s="76">
        <f t="shared" si="20"/>
        <v>1.4853231961318758</v>
      </c>
      <c r="M31" s="76">
        <f>0.0526*F31*Observaciones!$F30^1.218</f>
        <v>0</v>
      </c>
      <c r="N31" s="76">
        <f>M31*Constantes!$D$30</f>
        <v>0</v>
      </c>
      <c r="O31" s="76">
        <f t="shared" si="21"/>
        <v>0</v>
      </c>
      <c r="P31" s="15"/>
      <c r="Q31" s="75">
        <v>25</v>
      </c>
      <c r="R31" s="148">
        <f>ETo!$I30*((1-Constantes!$E$19)*ETo!$K30+ETo!$L30)</f>
        <v>4.1818546327275437</v>
      </c>
      <c r="S31" s="76">
        <f>MIN(R31*Constantes!$E$17,0.8*(V30+Observaciones!$F30-T31-U31-Constantes!$D$14))</f>
        <v>2.0770169707833106</v>
      </c>
      <c r="T31" s="76">
        <f>IF(Observaciones!$F30&gt;0.05*Constantes!$E$18,((Observaciones!$F30-0.05*Constantes!$E$18)^2)/(Observaciones!$F30+0.95*Constantes!$E$18),0)</f>
        <v>0</v>
      </c>
      <c r="U31" s="76">
        <f>MAX(0,V30+Observaciones!$F30-T31-Constantes!$D$13)</f>
        <v>0</v>
      </c>
      <c r="V31" s="76">
        <f>V30+Observaciones!$F30-T31-S31-U31-W30</f>
        <v>41.667316606177771</v>
      </c>
      <c r="W31" s="76">
        <f>MAX(0,(V31-Constantes!$D$14)*(1-EXP(-Constantes!$D$22)))</f>
        <v>1.0361254678616714</v>
      </c>
      <c r="X31" s="76">
        <f t="shared" si="22"/>
        <v>94.338842977142349</v>
      </c>
      <c r="Y31" s="76">
        <f>MAX(0,(X31-Constantes!$D$13)*(1-EXP(-Constantes!$D$23)))</f>
        <v>0.44919772827020438</v>
      </c>
      <c r="Z31" s="76">
        <f t="shared" si="23"/>
        <v>1.4853231961318758</v>
      </c>
      <c r="AA31" s="76">
        <f>IF(Z31-Escenarios!$E$29&lt;=0,0,IF(Z31-Escenarios!$E$29&gt;Escenarios!$E$28,Escenarios!$E$28,Z31-Escenarios!$E$29))</f>
        <v>0.79412319613187576</v>
      </c>
      <c r="AB31" s="76">
        <f>AA31*Entradas!$E$24</f>
        <v>0.19853079903296894</v>
      </c>
      <c r="AC31" s="76">
        <f>R31*Entradas!$D$47/Escenarios!$E$9</f>
        <v>0.20072902237092211</v>
      </c>
      <c r="AD31" s="76">
        <f>Entradas!$D$48*Entradas!$D$46/Escenarios!$E$9</f>
        <v>0.12</v>
      </c>
      <c r="AE31" s="76">
        <f t="shared" si="24"/>
        <v>2.2777459931542325</v>
      </c>
      <c r="AF31" s="76">
        <f t="shared" si="5"/>
        <v>0</v>
      </c>
      <c r="AG31" s="76">
        <f t="shared" si="6"/>
        <v>0.79412319613187576</v>
      </c>
      <c r="AH31" s="76">
        <f t="shared" si="0"/>
        <v>0.2420022717297956</v>
      </c>
      <c r="AI31" s="76">
        <f t="shared" si="7"/>
        <v>0</v>
      </c>
      <c r="AJ31" s="76">
        <f t="shared" si="1"/>
        <v>0.44919772827020438</v>
      </c>
      <c r="AK31" s="76">
        <f t="shared" si="8"/>
        <v>0</v>
      </c>
      <c r="AL31" s="76">
        <f t="shared" si="9"/>
        <v>0.88973079903296903</v>
      </c>
      <c r="AM31" s="76">
        <f t="shared" si="10"/>
        <v>0.27486337472798467</v>
      </c>
      <c r="AN31" s="76">
        <f t="shared" si="11"/>
        <v>0.27486337472798467</v>
      </c>
      <c r="AO31" s="76">
        <f t="shared" si="25"/>
        <v>58.230610921124082</v>
      </c>
      <c r="AP31" s="76">
        <f>MAX(0,(AO31-Constantes!$D$13)*(1-EXP(-Constantes!$D$24)))</f>
        <v>0.14491348026191114</v>
      </c>
      <c r="AQ31" s="76">
        <f t="shared" si="2"/>
        <v>0.59411120853211552</v>
      </c>
      <c r="AR31" s="76">
        <f t="shared" si="12"/>
        <v>1.0346442792948802</v>
      </c>
      <c r="AS31" s="76">
        <f>0.0526*AF31*Observaciones!$F30^1.218</f>
        <v>0</v>
      </c>
      <c r="AT31" s="76">
        <f>AS31*Constantes!$E$30</f>
        <v>0</v>
      </c>
      <c r="AU31" s="76">
        <f t="shared" si="26"/>
        <v>0</v>
      </c>
      <c r="AV31" s="15"/>
      <c r="AW31" s="75">
        <v>25</v>
      </c>
      <c r="AX31" s="148">
        <f>ETo!$I30*((1-Constantes!$F$19)*ETo!$K30+ETo!$L30)</f>
        <v>4.1818546327275437</v>
      </c>
      <c r="AY31" s="76">
        <f>MIN(AX31*Constantes!$F$17,0.8*(BB30+Observaciones!$F30-AZ31-BA31-Constantes!$D$14))</f>
        <v>2.0770169707833106</v>
      </c>
      <c r="AZ31" s="76">
        <f>IF(Observaciones!$F30&gt;0.05*Constantes!$F$18,((Observaciones!$F30-0.05*Constantes!$F$18)^2)/(Observaciones!$F30+0.95*Constantes!$F$18),0)</f>
        <v>0</v>
      </c>
      <c r="BA31" s="76">
        <f>MAX(0,BB30+Observaciones!$F30-AZ31-Constantes!$D$13)</f>
        <v>0</v>
      </c>
      <c r="BB31" s="76">
        <f>BB30+Observaciones!$F30-AZ31-AY31-BA31-BC30</f>
        <v>41.667316606177771</v>
      </c>
      <c r="BC31" s="76">
        <f>MAX(0,(BB31-Constantes!$D$14)*(1-EXP(-Constantes!$D$22)))</f>
        <v>1.0361254678616714</v>
      </c>
      <c r="BD31" s="76">
        <f t="shared" si="27"/>
        <v>94.338842977142349</v>
      </c>
      <c r="BE31" s="76">
        <f>MAX(0,(BD31-Constantes!$D$13)*(1-EXP(-Constantes!$D$23)))</f>
        <v>0.44919772827020438</v>
      </c>
      <c r="BF31" s="76">
        <f t="shared" si="28"/>
        <v>1.4853231961318758</v>
      </c>
      <c r="BG31" s="76">
        <f>IF(BF31-Escenarios!$F$29&lt;=0,0,IF(BF31-Escenarios!$F$29&gt;Escenarios!$F$28,Escenarios!$F$28,BF31-Escenarios!$F$29))</f>
        <v>0.79412319613187576</v>
      </c>
      <c r="BH31" s="76">
        <f>BG31*Entradas!$F$24</f>
        <v>0</v>
      </c>
      <c r="BI31" s="76">
        <f>AX31*Entradas!$D$47/Escenarios!$F$9</f>
        <v>0.20072902237092211</v>
      </c>
      <c r="BJ31" s="76">
        <f>Entradas!$D$48*Entradas!$D$46/Escenarios!$F$9</f>
        <v>0.12</v>
      </c>
      <c r="BK31" s="76">
        <f t="shared" si="29"/>
        <v>2.2777459931542325</v>
      </c>
      <c r="BL31" s="76">
        <f t="shared" si="13"/>
        <v>0</v>
      </c>
      <c r="BM31" s="76">
        <f t="shared" si="14"/>
        <v>0.79412319613187576</v>
      </c>
      <c r="BN31" s="76">
        <f t="shared" si="3"/>
        <v>0.2420022717297956</v>
      </c>
      <c r="BO31" s="76">
        <f t="shared" si="15"/>
        <v>0</v>
      </c>
      <c r="BP31" s="76">
        <f t="shared" si="4"/>
        <v>0.44919772827020438</v>
      </c>
      <c r="BQ31" s="76">
        <f t="shared" si="16"/>
        <v>0</v>
      </c>
      <c r="BR31" s="76">
        <f t="shared" si="17"/>
        <v>0.69120000000000004</v>
      </c>
      <c r="BS31" s="76">
        <f t="shared" si="18"/>
        <v>0.47339417376095361</v>
      </c>
      <c r="BT31" s="76">
        <f t="shared" si="19"/>
        <v>0.47339417376095361</v>
      </c>
      <c r="BU31" s="76">
        <f t="shared" si="30"/>
        <v>68.794717600279881</v>
      </c>
      <c r="BV31" s="76">
        <f>MAX(0,(BU31-Constantes!$D$13)*(1-EXP(-Constantes!$D$24)))</f>
        <v>0.30638846087983285</v>
      </c>
      <c r="BW31" s="76">
        <f t="shared" si="31"/>
        <v>0.75558618915003728</v>
      </c>
      <c r="BX31" s="76">
        <f t="shared" si="32"/>
        <v>0.99758846087983288</v>
      </c>
      <c r="BY31" s="76">
        <f>0.0526*BL31*Observaciones!$F30^1.218</f>
        <v>0</v>
      </c>
      <c r="BZ31" s="76">
        <f>BY31*Constantes!$F$30</f>
        <v>0</v>
      </c>
      <c r="CA31" s="76">
        <f t="shared" si="33"/>
        <v>0</v>
      </c>
      <c r="CB31" s="15"/>
      <c r="CC31" s="75">
        <v>25</v>
      </c>
      <c r="CD31" s="76">
        <f>0.0526*Observaciones!$F30^2.218</f>
        <v>0</v>
      </c>
      <c r="CE31" s="76">
        <f>IF(Observaciones!$F30&gt;0.05*$CI$7,((Observaciones!$F30-0.05*$CI$7)^2)/(Observaciones!$F30+0.95*$CI$7),0)</f>
        <v>0</v>
      </c>
      <c r="CF31" s="76">
        <f>0.0526*CE31*Observaciones!$F30^1.218</f>
        <v>0</v>
      </c>
      <c r="CG31" s="29"/>
      <c r="CH31" s="29"/>
      <c r="CI31" s="110"/>
      <c r="CJ31" s="40"/>
    </row>
    <row r="32" spans="2:88" s="2" customFormat="1" x14ac:dyDescent="0.3">
      <c r="B32" s="39"/>
      <c r="C32" s="75">
        <v>26</v>
      </c>
      <c r="D32" s="148">
        <f>ETo!$I31*((1-Constantes!$D$19)*ETo!$K31+ETo!$L31)</f>
        <v>4.1850414096435946</v>
      </c>
      <c r="E32" s="76">
        <f>MIN(D32*Constantes!$D$17,0.8*(H31+Observaciones!$F31-F32-G32-Constantes!$D$14))</f>
        <v>2.0785997588804714</v>
      </c>
      <c r="F32" s="76">
        <f>IF(Observaciones!$F31&gt;0.05*Constantes!$D$18,((Observaciones!$F31-0.05*Constantes!$D$18)^2)/(Observaciones!$F31+0.95*Constantes!$D$18),0)</f>
        <v>1.058103381267003E-2</v>
      </c>
      <c r="G32" s="76">
        <f>MAX(0,H31+Observaciones!$F31-F32-Constantes!$D$13)</f>
        <v>0</v>
      </c>
      <c r="H32" s="76">
        <f>H31+Observaciones!$F31-F32-E32-G32-I31</f>
        <v>42.542010345622955</v>
      </c>
      <c r="I32" s="76">
        <f>MAX(0,(H32-Constantes!$D$14)*(1-EXP(-Constantes!$D$22)))</f>
        <v>1.065920747693629</v>
      </c>
      <c r="J32" s="76">
        <f t="shared" si="34"/>
        <v>93.889645248872142</v>
      </c>
      <c r="K32" s="76">
        <f>MAX(0,(J32-Constantes!$D$13)*(1-EXP(-Constantes!$D$23)))</f>
        <v>0.44477167606299478</v>
      </c>
      <c r="L32" s="76">
        <f t="shared" si="20"/>
        <v>1.5212734575692937</v>
      </c>
      <c r="M32" s="76">
        <f>0.0526*F32*Observaciones!$F31^1.218</f>
        <v>3.0117777171427573E-3</v>
      </c>
      <c r="N32" s="76">
        <f>M32*Constantes!$D$30</f>
        <v>4.7050314356446546E-5</v>
      </c>
      <c r="O32" s="76">
        <f t="shared" si="21"/>
        <v>3.0928242468401455</v>
      </c>
      <c r="P32" s="15"/>
      <c r="Q32" s="75">
        <v>26</v>
      </c>
      <c r="R32" s="148">
        <f>ETo!$I31*((1-Constantes!$E$19)*ETo!$K31+ETo!$L31)</f>
        <v>4.1850414096435946</v>
      </c>
      <c r="S32" s="76">
        <f>MIN(R32*Constantes!$E$17,0.8*(V31+Observaciones!$F31-T32-U32-Constantes!$D$14))</f>
        <v>2.0785997588804714</v>
      </c>
      <c r="T32" s="76">
        <f>IF(Observaciones!$F31&gt;0.05*Constantes!$E$18,((Observaciones!$F31-0.05*Constantes!$E$18)^2)/(Observaciones!$F31+0.95*Constantes!$E$18),0)</f>
        <v>1.058103381267003E-2</v>
      </c>
      <c r="U32" s="76">
        <f>MAX(0,V31+Observaciones!$F31-T32-Constantes!$D$13)</f>
        <v>0</v>
      </c>
      <c r="V32" s="76">
        <f>V31+Observaciones!$F31-T32-S32-U32-W31</f>
        <v>42.542010345622955</v>
      </c>
      <c r="W32" s="76">
        <f>MAX(0,(V32-Constantes!$D$14)*(1-EXP(-Constantes!$D$22)))</f>
        <v>1.065920747693629</v>
      </c>
      <c r="X32" s="76">
        <f t="shared" si="22"/>
        <v>93.889645248872142</v>
      </c>
      <c r="Y32" s="76">
        <f>MAX(0,(X32-Constantes!$D$13)*(1-EXP(-Constantes!$D$23)))</f>
        <v>0.44477167606299478</v>
      </c>
      <c r="Z32" s="76">
        <f t="shared" si="23"/>
        <v>1.5212734575692937</v>
      </c>
      <c r="AA32" s="76">
        <f>IF(Z32-Escenarios!$E$29&lt;=0,0,IF(Z32-Escenarios!$E$29&gt;Escenarios!$E$28,Escenarios!$E$28,Z32-Escenarios!$E$29))</f>
        <v>0.83007345756929363</v>
      </c>
      <c r="AB32" s="76">
        <f>AA32*Entradas!$E$24</f>
        <v>0.20751836439232341</v>
      </c>
      <c r="AC32" s="76">
        <f>R32*Entradas!$D$47/Escenarios!$E$9</f>
        <v>0.20088198766289253</v>
      </c>
      <c r="AD32" s="76">
        <f>Entradas!$D$48*Entradas!$D$46/Escenarios!$E$9</f>
        <v>0.12</v>
      </c>
      <c r="AE32" s="76">
        <f t="shared" si="24"/>
        <v>2.2794817465433641</v>
      </c>
      <c r="AF32" s="76">
        <f t="shared" si="5"/>
        <v>0</v>
      </c>
      <c r="AG32" s="76">
        <f t="shared" si="6"/>
        <v>0.81949242375662357</v>
      </c>
      <c r="AH32" s="76">
        <f t="shared" si="0"/>
        <v>0.24642832393700542</v>
      </c>
      <c r="AI32" s="76">
        <f t="shared" si="7"/>
        <v>0</v>
      </c>
      <c r="AJ32" s="76">
        <f t="shared" si="1"/>
        <v>0.44477167606299478</v>
      </c>
      <c r="AK32" s="76">
        <f t="shared" si="8"/>
        <v>0</v>
      </c>
      <c r="AL32" s="76">
        <f t="shared" si="9"/>
        <v>0.89871836439232367</v>
      </c>
      <c r="AM32" s="76">
        <f t="shared" si="10"/>
        <v>0.30167310551407767</v>
      </c>
      <c r="AN32" s="76">
        <f t="shared" si="11"/>
        <v>0.30167310551407767</v>
      </c>
      <c r="AO32" s="76">
        <f t="shared" si="25"/>
        <v>58.387370546376246</v>
      </c>
      <c r="AP32" s="76">
        <f>MAX(0,(AO32-Constantes!$D$13)*(1-EXP(-Constantes!$D$24)))</f>
        <v>0.14730958986379644</v>
      </c>
      <c r="AQ32" s="76">
        <f t="shared" si="2"/>
        <v>0.59208126592679122</v>
      </c>
      <c r="AR32" s="76">
        <f t="shared" si="12"/>
        <v>1.0460279542561202</v>
      </c>
      <c r="AS32" s="76">
        <f>0.0526*AF32*Observaciones!$F31^1.218</f>
        <v>0</v>
      </c>
      <c r="AT32" s="76">
        <f>AS32*Constantes!$E$30</f>
        <v>0</v>
      </c>
      <c r="AU32" s="76">
        <f t="shared" si="26"/>
        <v>0</v>
      </c>
      <c r="AV32" s="15"/>
      <c r="AW32" s="75">
        <v>26</v>
      </c>
      <c r="AX32" s="148">
        <f>ETo!$I31*((1-Constantes!$F$19)*ETo!$K31+ETo!$L31)</f>
        <v>4.1850414096435946</v>
      </c>
      <c r="AY32" s="76">
        <f>MIN(AX32*Constantes!$F$17,0.8*(BB31+Observaciones!$F31-AZ32-BA32-Constantes!$D$14))</f>
        <v>2.0785997588804714</v>
      </c>
      <c r="AZ32" s="76">
        <f>IF(Observaciones!$F31&gt;0.05*Constantes!$F$18,((Observaciones!$F31-0.05*Constantes!$F$18)^2)/(Observaciones!$F31+0.95*Constantes!$F$18),0)</f>
        <v>1.058103381267003E-2</v>
      </c>
      <c r="BA32" s="76">
        <f>MAX(0,BB31+Observaciones!$F31-AZ32-Constantes!$D$13)</f>
        <v>0</v>
      </c>
      <c r="BB32" s="76">
        <f>BB31+Observaciones!$F31-AZ32-AY32-BA32-BC31</f>
        <v>42.542010345622955</v>
      </c>
      <c r="BC32" s="76">
        <f>MAX(0,(BB32-Constantes!$D$14)*(1-EXP(-Constantes!$D$22)))</f>
        <v>1.065920747693629</v>
      </c>
      <c r="BD32" s="76">
        <f t="shared" si="27"/>
        <v>93.889645248872142</v>
      </c>
      <c r="BE32" s="76">
        <f>MAX(0,(BD32-Constantes!$D$13)*(1-EXP(-Constantes!$D$23)))</f>
        <v>0.44477167606299478</v>
      </c>
      <c r="BF32" s="76">
        <f t="shared" si="28"/>
        <v>1.5212734575692937</v>
      </c>
      <c r="BG32" s="76">
        <f>IF(BF32-Escenarios!$F$29&lt;=0,0,IF(BF32-Escenarios!$F$29&gt;Escenarios!$F$28,Escenarios!$F$28,BF32-Escenarios!$F$29))</f>
        <v>0.83007345756929363</v>
      </c>
      <c r="BH32" s="76">
        <f>BG32*Entradas!$F$24</f>
        <v>0</v>
      </c>
      <c r="BI32" s="76">
        <f>AX32*Entradas!$D$47/Escenarios!$F$9</f>
        <v>0.20088198766289253</v>
      </c>
      <c r="BJ32" s="76">
        <f>Entradas!$D$48*Entradas!$D$46/Escenarios!$F$9</f>
        <v>0.12</v>
      </c>
      <c r="BK32" s="76">
        <f t="shared" si="29"/>
        <v>2.2794817465433641</v>
      </c>
      <c r="BL32" s="76">
        <f t="shared" si="13"/>
        <v>0</v>
      </c>
      <c r="BM32" s="76">
        <f t="shared" si="14"/>
        <v>0.81949242375662357</v>
      </c>
      <c r="BN32" s="76">
        <f t="shared" si="3"/>
        <v>0.24642832393700542</v>
      </c>
      <c r="BO32" s="76">
        <f t="shared" si="15"/>
        <v>0</v>
      </c>
      <c r="BP32" s="76">
        <f t="shared" si="4"/>
        <v>0.44477167606299478</v>
      </c>
      <c r="BQ32" s="76">
        <f t="shared" si="16"/>
        <v>0</v>
      </c>
      <c r="BR32" s="76">
        <f t="shared" si="17"/>
        <v>0.69120000000000026</v>
      </c>
      <c r="BS32" s="76">
        <f t="shared" si="18"/>
        <v>0.50919146990640107</v>
      </c>
      <c r="BT32" s="76">
        <f t="shared" si="19"/>
        <v>0.50919146990640107</v>
      </c>
      <c r="BU32" s="76">
        <f t="shared" si="30"/>
        <v>68.997520609306449</v>
      </c>
      <c r="BV32" s="76">
        <f>MAX(0,(BU32-Constantes!$D$13)*(1-EXP(-Constantes!$D$24)))</f>
        <v>0.30948835497844468</v>
      </c>
      <c r="BW32" s="76">
        <f t="shared" si="31"/>
        <v>0.75426003104143946</v>
      </c>
      <c r="BX32" s="76">
        <f t="shared" si="32"/>
        <v>1.0006883549784449</v>
      </c>
      <c r="BY32" s="76">
        <f>0.0526*BL32*Observaciones!$F31^1.218</f>
        <v>0</v>
      </c>
      <c r="BZ32" s="76">
        <f>BY32*Constantes!$F$30</f>
        <v>0</v>
      </c>
      <c r="CA32" s="76">
        <f t="shared" si="33"/>
        <v>0</v>
      </c>
      <c r="CB32" s="15"/>
      <c r="CC32" s="75">
        <v>26</v>
      </c>
      <c r="CD32" s="76">
        <f>0.0526*Observaciones!$F31^2.218</f>
        <v>1.1385570712519109</v>
      </c>
      <c r="CE32" s="76">
        <f>IF(Observaciones!$F31&gt;0.05*$CI$7,((Observaciones!$F31-0.05*$CI$7)^2)/(Observaciones!$F31+0.95*$CI$7),0)</f>
        <v>0.13940420338375761</v>
      </c>
      <c r="CF32" s="76">
        <f>0.0526*CE32*Observaciones!$F31^1.218</f>
        <v>3.9679910381204199E-2</v>
      </c>
      <c r="CG32" s="29"/>
      <c r="CH32" s="29"/>
      <c r="CI32" s="110"/>
      <c r="CJ32" s="40"/>
    </row>
    <row r="33" spans="2:88" s="2" customFormat="1" x14ac:dyDescent="0.3">
      <c r="B33" s="39"/>
      <c r="C33" s="75">
        <v>27</v>
      </c>
      <c r="D33" s="148">
        <f>ETo!$I32*((1-Constantes!$D$19)*ETo!$K32+ETo!$L32)</f>
        <v>4.2319021614287982</v>
      </c>
      <c r="E33" s="76">
        <f>MIN(D33*Constantes!$D$17,0.8*(H32+Observaciones!$F32-F33-G33-Constantes!$D$14))</f>
        <v>2.1018742591368449</v>
      </c>
      <c r="F33" s="76">
        <f>IF(Observaciones!$F32&gt;0.05*Constantes!$D$18,((Observaciones!$F32-0.05*Constantes!$D$18)^2)/(Observaciones!$F32+0.95*Constantes!$D$18),0)</f>
        <v>0</v>
      </c>
      <c r="G33" s="76">
        <f>MAX(0,H32+Observaciones!$F32-F33-Constantes!$D$13)</f>
        <v>0</v>
      </c>
      <c r="H33" s="76">
        <f>H32+Observaciones!$F32-F33-E33-G33-I32</f>
        <v>39.474215338792483</v>
      </c>
      <c r="I33" s="76">
        <f>MAX(0,(H33-Constantes!$D$14)*(1-EXP(-Constantes!$D$22)))</f>
        <v>0.96142038765495463</v>
      </c>
      <c r="J33" s="76">
        <f t="shared" si="34"/>
        <v>93.444873572809144</v>
      </c>
      <c r="K33" s="76">
        <f>MAX(0,(J33-Constantes!$D$13)*(1-EXP(-Constantes!$D$23)))</f>
        <v>0.44038923480238629</v>
      </c>
      <c r="L33" s="76">
        <f t="shared" si="20"/>
        <v>1.4018096224573409</v>
      </c>
      <c r="M33" s="76">
        <f>0.0526*F33*Observaciones!$F32^1.218</f>
        <v>0</v>
      </c>
      <c r="N33" s="76">
        <f>M33*Constantes!$D$30</f>
        <v>0</v>
      </c>
      <c r="O33" s="76">
        <f t="shared" si="21"/>
        <v>0</v>
      </c>
      <c r="P33" s="15"/>
      <c r="Q33" s="75">
        <v>27</v>
      </c>
      <c r="R33" s="148">
        <f>ETo!$I32*((1-Constantes!$E$19)*ETo!$K32+ETo!$L32)</f>
        <v>4.2319021614287982</v>
      </c>
      <c r="S33" s="76">
        <f>MIN(R33*Constantes!$E$17,0.8*(V32+Observaciones!$F32-T33-U33-Constantes!$D$14))</f>
        <v>2.1018742591368449</v>
      </c>
      <c r="T33" s="76">
        <f>IF(Observaciones!$F32&gt;0.05*Constantes!$E$18,((Observaciones!$F32-0.05*Constantes!$E$18)^2)/(Observaciones!$F32+0.95*Constantes!$E$18),0)</f>
        <v>0</v>
      </c>
      <c r="U33" s="76">
        <f>MAX(0,V32+Observaciones!$F32-T33-Constantes!$D$13)</f>
        <v>0</v>
      </c>
      <c r="V33" s="76">
        <f>V32+Observaciones!$F32-T33-S33-U33-W32</f>
        <v>39.474215338792483</v>
      </c>
      <c r="W33" s="76">
        <f>MAX(0,(V33-Constantes!$D$14)*(1-EXP(-Constantes!$D$22)))</f>
        <v>0.96142038765495463</v>
      </c>
      <c r="X33" s="76">
        <f t="shared" si="22"/>
        <v>93.444873572809144</v>
      </c>
      <c r="Y33" s="76">
        <f>MAX(0,(X33-Constantes!$D$13)*(1-EXP(-Constantes!$D$23)))</f>
        <v>0.44038923480238629</v>
      </c>
      <c r="Z33" s="76">
        <f t="shared" si="23"/>
        <v>1.4018096224573409</v>
      </c>
      <c r="AA33" s="76">
        <f>IF(Z33-Escenarios!$E$29&lt;=0,0,IF(Z33-Escenarios!$E$29&gt;Escenarios!$E$28,Escenarios!$E$28,Z33-Escenarios!$E$29))</f>
        <v>0.71060962245734083</v>
      </c>
      <c r="AB33" s="76">
        <f>AA33*Entradas!$E$24</f>
        <v>0.17765240561433521</v>
      </c>
      <c r="AC33" s="76">
        <f>R33*Entradas!$D$47/Escenarios!$E$9</f>
        <v>0.20313130374858229</v>
      </c>
      <c r="AD33" s="76">
        <f>Entradas!$D$48*Entradas!$D$46/Escenarios!$E$9</f>
        <v>0.12</v>
      </c>
      <c r="AE33" s="76">
        <f t="shared" si="24"/>
        <v>2.3050055628854271</v>
      </c>
      <c r="AF33" s="76">
        <f t="shared" si="5"/>
        <v>0</v>
      </c>
      <c r="AG33" s="76">
        <f t="shared" si="6"/>
        <v>0.71060962245734083</v>
      </c>
      <c r="AH33" s="76">
        <f t="shared" si="0"/>
        <v>0.25081076519761381</v>
      </c>
      <c r="AI33" s="76">
        <f t="shared" si="7"/>
        <v>0</v>
      </c>
      <c r="AJ33" s="76">
        <f t="shared" si="1"/>
        <v>0.44038923480238629</v>
      </c>
      <c r="AK33" s="76">
        <f t="shared" si="8"/>
        <v>0</v>
      </c>
      <c r="AL33" s="76">
        <f t="shared" si="9"/>
        <v>0.86885240561433519</v>
      </c>
      <c r="AM33" s="76">
        <f t="shared" si="10"/>
        <v>0.20982591309442339</v>
      </c>
      <c r="AN33" s="76">
        <f t="shared" si="11"/>
        <v>0.20982591309442339</v>
      </c>
      <c r="AO33" s="76">
        <f t="shared" si="25"/>
        <v>58.449886869606871</v>
      </c>
      <c r="AP33" s="76">
        <f>MAX(0,(AO33-Constantes!$D$13)*(1-EXP(-Constantes!$D$24)))</f>
        <v>0.14826516731000752</v>
      </c>
      <c r="AQ33" s="76">
        <f t="shared" si="2"/>
        <v>0.58865440211239384</v>
      </c>
      <c r="AR33" s="76">
        <f t="shared" si="12"/>
        <v>1.0171175729243427</v>
      </c>
      <c r="AS33" s="76">
        <f>0.0526*AF33*Observaciones!$F32^1.218</f>
        <v>0</v>
      </c>
      <c r="AT33" s="76">
        <f>AS33*Constantes!$E$30</f>
        <v>0</v>
      </c>
      <c r="AU33" s="76">
        <f t="shared" si="26"/>
        <v>0</v>
      </c>
      <c r="AV33" s="15"/>
      <c r="AW33" s="75">
        <v>27</v>
      </c>
      <c r="AX33" s="148">
        <f>ETo!$I32*((1-Constantes!$F$19)*ETo!$K32+ETo!$L32)</f>
        <v>4.2319021614287982</v>
      </c>
      <c r="AY33" s="76">
        <f>MIN(AX33*Constantes!$F$17,0.8*(BB32+Observaciones!$F32-AZ33-BA33-Constantes!$D$14))</f>
        <v>2.1018742591368449</v>
      </c>
      <c r="AZ33" s="76">
        <f>IF(Observaciones!$F32&gt;0.05*Constantes!$F$18,((Observaciones!$F32-0.05*Constantes!$F$18)^2)/(Observaciones!$F32+0.95*Constantes!$F$18),0)</f>
        <v>0</v>
      </c>
      <c r="BA33" s="76">
        <f>MAX(0,BB32+Observaciones!$F32-AZ33-Constantes!$D$13)</f>
        <v>0</v>
      </c>
      <c r="BB33" s="76">
        <f>BB32+Observaciones!$F32-AZ33-AY33-BA33-BC32</f>
        <v>39.474215338792483</v>
      </c>
      <c r="BC33" s="76">
        <f>MAX(0,(BB33-Constantes!$D$14)*(1-EXP(-Constantes!$D$22)))</f>
        <v>0.96142038765495463</v>
      </c>
      <c r="BD33" s="76">
        <f t="shared" si="27"/>
        <v>93.444873572809144</v>
      </c>
      <c r="BE33" s="76">
        <f>MAX(0,(BD33-Constantes!$D$13)*(1-EXP(-Constantes!$D$23)))</f>
        <v>0.44038923480238629</v>
      </c>
      <c r="BF33" s="76">
        <f t="shared" si="28"/>
        <v>1.4018096224573409</v>
      </c>
      <c r="BG33" s="76">
        <f>IF(BF33-Escenarios!$F$29&lt;=0,0,IF(BF33-Escenarios!$F$29&gt;Escenarios!$F$28,Escenarios!$F$28,BF33-Escenarios!$F$29))</f>
        <v>0.71060962245734083</v>
      </c>
      <c r="BH33" s="76">
        <f>BG33*Entradas!$F$24</f>
        <v>0</v>
      </c>
      <c r="BI33" s="76">
        <f>AX33*Entradas!$D$47/Escenarios!$F$9</f>
        <v>0.20313130374858229</v>
      </c>
      <c r="BJ33" s="76">
        <f>Entradas!$D$48*Entradas!$D$46/Escenarios!$F$9</f>
        <v>0.12</v>
      </c>
      <c r="BK33" s="76">
        <f t="shared" si="29"/>
        <v>2.3050055628854271</v>
      </c>
      <c r="BL33" s="76">
        <f t="shared" si="13"/>
        <v>0</v>
      </c>
      <c r="BM33" s="76">
        <f t="shared" si="14"/>
        <v>0.71060962245734083</v>
      </c>
      <c r="BN33" s="76">
        <f t="shared" si="3"/>
        <v>0.25081076519761381</v>
      </c>
      <c r="BO33" s="76">
        <f t="shared" si="15"/>
        <v>0</v>
      </c>
      <c r="BP33" s="76">
        <f t="shared" si="4"/>
        <v>0.44038923480238629</v>
      </c>
      <c r="BQ33" s="76">
        <f t="shared" si="16"/>
        <v>0</v>
      </c>
      <c r="BR33" s="76">
        <f t="shared" si="17"/>
        <v>0.69120000000000004</v>
      </c>
      <c r="BS33" s="76">
        <f t="shared" si="18"/>
        <v>0.3874783187087586</v>
      </c>
      <c r="BT33" s="76">
        <f t="shared" si="19"/>
        <v>0.3874783187087586</v>
      </c>
      <c r="BU33" s="76">
        <f t="shared" si="30"/>
        <v>69.075510573036766</v>
      </c>
      <c r="BV33" s="76">
        <f>MAX(0,(BU33-Constantes!$D$13)*(1-EXP(-Constantes!$D$24)))</f>
        <v>0.31068045084269735</v>
      </c>
      <c r="BW33" s="76">
        <f t="shared" si="31"/>
        <v>0.75106968564508358</v>
      </c>
      <c r="BX33" s="76">
        <f t="shared" si="32"/>
        <v>1.0018804508426973</v>
      </c>
      <c r="BY33" s="76">
        <f>0.0526*BL33*Observaciones!$F32^1.218</f>
        <v>0</v>
      </c>
      <c r="BZ33" s="76">
        <f>BY33*Constantes!$F$30</f>
        <v>0</v>
      </c>
      <c r="CA33" s="76">
        <f t="shared" si="33"/>
        <v>0</v>
      </c>
      <c r="CB33" s="15"/>
      <c r="CC33" s="75">
        <v>27</v>
      </c>
      <c r="CD33" s="76">
        <f>0.0526*Observaciones!$F32^2.218</f>
        <v>3.1840930012055863E-4</v>
      </c>
      <c r="CE33" s="76">
        <f>IF(Observaciones!$F32&gt;0.05*$CI$7,((Observaciones!$F32-0.05*$CI$7)^2)/(Observaciones!$F32+0.95*$CI$7),0)</f>
        <v>0</v>
      </c>
      <c r="CF33" s="76">
        <f>0.0526*CE33*Observaciones!$F32^1.218</f>
        <v>0</v>
      </c>
      <c r="CG33" s="29"/>
      <c r="CH33" s="29"/>
      <c r="CI33" s="110"/>
      <c r="CJ33" s="40"/>
    </row>
    <row r="34" spans="2:88" s="2" customFormat="1" x14ac:dyDescent="0.3">
      <c r="B34" s="39"/>
      <c r="C34" s="75">
        <v>28</v>
      </c>
      <c r="D34" s="148">
        <f>ETo!$I33*((1-Constantes!$D$19)*ETo!$K33+ETo!$L33)</f>
        <v>4.1954472492409884</v>
      </c>
      <c r="E34" s="76">
        <f>MIN(D34*Constantes!$D$17,0.8*(H33+Observaciones!$F33-F34-G34-Constantes!$D$14))</f>
        <v>2.0837680651314567</v>
      </c>
      <c r="F34" s="76">
        <f>IF(Observaciones!$F33&gt;0.05*Constantes!$D$18,((Observaciones!$F33-0.05*Constantes!$D$18)^2)/(Observaciones!$F33+0.95*Constantes!$D$18),0)</f>
        <v>0</v>
      </c>
      <c r="G34" s="76">
        <f>MAX(0,H33+Observaciones!$F33-F34-Constantes!$D$13)</f>
        <v>0</v>
      </c>
      <c r="H34" s="76">
        <f>H33+Observaciones!$F33-F34-E34-G34-I33</f>
        <v>36.429026886006071</v>
      </c>
      <c r="I34" s="76">
        <f>MAX(0,(H34-Constantes!$D$14)*(1-EXP(-Constantes!$D$22)))</f>
        <v>0.85769008983737993</v>
      </c>
      <c r="J34" s="76">
        <f t="shared" si="34"/>
        <v>93.004484338006762</v>
      </c>
      <c r="K34" s="76">
        <f>MAX(0,(J34-Constantes!$D$13)*(1-EXP(-Constantes!$D$23)))</f>
        <v>0.43604997477933483</v>
      </c>
      <c r="L34" s="76">
        <f t="shared" si="20"/>
        <v>1.2937400646167148</v>
      </c>
      <c r="M34" s="76">
        <f>0.0526*F34*Observaciones!$F33^1.218</f>
        <v>0</v>
      </c>
      <c r="N34" s="76">
        <f>M34*Constantes!$D$30</f>
        <v>0</v>
      </c>
      <c r="O34" s="76">
        <f t="shared" si="21"/>
        <v>0</v>
      </c>
      <c r="P34" s="15"/>
      <c r="Q34" s="75">
        <v>28</v>
      </c>
      <c r="R34" s="148">
        <f>ETo!$I33*((1-Constantes!$E$19)*ETo!$K33+ETo!$L33)</f>
        <v>4.1954472492409884</v>
      </c>
      <c r="S34" s="76">
        <f>MIN(R34*Constantes!$E$17,0.8*(V33+Observaciones!$F33-T34-U34-Constantes!$D$14))</f>
        <v>2.0837680651314567</v>
      </c>
      <c r="T34" s="76">
        <f>IF(Observaciones!$F33&gt;0.05*Constantes!$E$18,((Observaciones!$F33-0.05*Constantes!$E$18)^2)/(Observaciones!$F33+0.95*Constantes!$E$18),0)</f>
        <v>0</v>
      </c>
      <c r="U34" s="76">
        <f>MAX(0,V33+Observaciones!$F33-T34-Constantes!$D$13)</f>
        <v>0</v>
      </c>
      <c r="V34" s="76">
        <f>V33+Observaciones!$F33-T34-S34-U34-W33</f>
        <v>36.429026886006071</v>
      </c>
      <c r="W34" s="76">
        <f>MAX(0,(V34-Constantes!$D$14)*(1-EXP(-Constantes!$D$22)))</f>
        <v>0.85769008983737993</v>
      </c>
      <c r="X34" s="76">
        <f t="shared" si="22"/>
        <v>93.004484338006762</v>
      </c>
      <c r="Y34" s="76">
        <f>MAX(0,(X34-Constantes!$D$13)*(1-EXP(-Constantes!$D$23)))</f>
        <v>0.43604997477933483</v>
      </c>
      <c r="Z34" s="76">
        <f t="shared" si="23"/>
        <v>1.2937400646167148</v>
      </c>
      <c r="AA34" s="76">
        <f>IF(Z34-Escenarios!$E$29&lt;=0,0,IF(Z34-Escenarios!$E$29&gt;Escenarios!$E$28,Escenarios!$E$28,Z34-Escenarios!$E$29))</f>
        <v>0.60254006461671472</v>
      </c>
      <c r="AB34" s="76">
        <f>AA34*Entradas!$E$24</f>
        <v>0.15063501615417868</v>
      </c>
      <c r="AC34" s="76">
        <f>R34*Entradas!$D$47/Escenarios!$E$9</f>
        <v>0.20138146796356746</v>
      </c>
      <c r="AD34" s="76">
        <f>Entradas!$D$48*Entradas!$D$46/Escenarios!$E$9</f>
        <v>0.12</v>
      </c>
      <c r="AE34" s="76">
        <f t="shared" si="24"/>
        <v>2.2851495330950242</v>
      </c>
      <c r="AF34" s="76">
        <f t="shared" si="5"/>
        <v>0</v>
      </c>
      <c r="AG34" s="76">
        <f t="shared" si="6"/>
        <v>0.60254006461671472</v>
      </c>
      <c r="AH34" s="76">
        <f t="shared" si="0"/>
        <v>0.25515002522066521</v>
      </c>
      <c r="AI34" s="76">
        <f t="shared" si="7"/>
        <v>0</v>
      </c>
      <c r="AJ34" s="76">
        <f t="shared" si="1"/>
        <v>0.43604997477933483</v>
      </c>
      <c r="AK34" s="76">
        <f t="shared" si="8"/>
        <v>0</v>
      </c>
      <c r="AL34" s="76">
        <f t="shared" si="9"/>
        <v>0.84183501615417877</v>
      </c>
      <c r="AM34" s="76">
        <f t="shared" si="10"/>
        <v>0.13052358049896862</v>
      </c>
      <c r="AN34" s="76">
        <f t="shared" si="11"/>
        <v>0.13052358049896862</v>
      </c>
      <c r="AO34" s="76">
        <f t="shared" si="25"/>
        <v>58.43214528279583</v>
      </c>
      <c r="AP34" s="76">
        <f>MAX(0,(AO34-Constantes!$D$13)*(1-EXP(-Constantes!$D$24)))</f>
        <v>0.1479939827722655</v>
      </c>
      <c r="AQ34" s="76">
        <f t="shared" si="2"/>
        <v>0.58404395755160032</v>
      </c>
      <c r="AR34" s="76">
        <f t="shared" si="12"/>
        <v>0.98982899892644427</v>
      </c>
      <c r="AS34" s="76">
        <f>0.0526*AF34*Observaciones!$F33^1.218</f>
        <v>0</v>
      </c>
      <c r="AT34" s="76">
        <f>AS34*Constantes!$E$30</f>
        <v>0</v>
      </c>
      <c r="AU34" s="76">
        <f t="shared" si="26"/>
        <v>0</v>
      </c>
      <c r="AV34" s="15"/>
      <c r="AW34" s="75">
        <v>28</v>
      </c>
      <c r="AX34" s="148">
        <f>ETo!$I33*((1-Constantes!$F$19)*ETo!$K33+ETo!$L33)</f>
        <v>4.1954472492409884</v>
      </c>
      <c r="AY34" s="76">
        <f>MIN(AX34*Constantes!$F$17,0.8*(BB33+Observaciones!$F33-AZ34-BA34-Constantes!$D$14))</f>
        <v>2.0837680651314567</v>
      </c>
      <c r="AZ34" s="76">
        <f>IF(Observaciones!$F33&gt;0.05*Constantes!$F$18,((Observaciones!$F33-0.05*Constantes!$F$18)^2)/(Observaciones!$F33+0.95*Constantes!$F$18),0)</f>
        <v>0</v>
      </c>
      <c r="BA34" s="76">
        <f>MAX(0,BB33+Observaciones!$F33-AZ34-Constantes!$D$13)</f>
        <v>0</v>
      </c>
      <c r="BB34" s="76">
        <f>BB33+Observaciones!$F33-AZ34-AY34-BA34-BC33</f>
        <v>36.429026886006071</v>
      </c>
      <c r="BC34" s="76">
        <f>MAX(0,(BB34-Constantes!$D$14)*(1-EXP(-Constantes!$D$22)))</f>
        <v>0.85769008983737993</v>
      </c>
      <c r="BD34" s="76">
        <f t="shared" si="27"/>
        <v>93.004484338006762</v>
      </c>
      <c r="BE34" s="76">
        <f>MAX(0,(BD34-Constantes!$D$13)*(1-EXP(-Constantes!$D$23)))</f>
        <v>0.43604997477933483</v>
      </c>
      <c r="BF34" s="76">
        <f t="shared" si="28"/>
        <v>1.2937400646167148</v>
      </c>
      <c r="BG34" s="76">
        <f>IF(BF34-Escenarios!$F$29&lt;=0,0,IF(BF34-Escenarios!$F$29&gt;Escenarios!$F$28,Escenarios!$F$28,BF34-Escenarios!$F$29))</f>
        <v>0.60254006461671472</v>
      </c>
      <c r="BH34" s="76">
        <f>BG34*Entradas!$F$24</f>
        <v>0</v>
      </c>
      <c r="BI34" s="76">
        <f>AX34*Entradas!$D$47/Escenarios!$F$9</f>
        <v>0.20138146796356746</v>
      </c>
      <c r="BJ34" s="76">
        <f>Entradas!$D$48*Entradas!$D$46/Escenarios!$F$9</f>
        <v>0.12</v>
      </c>
      <c r="BK34" s="76">
        <f t="shared" si="29"/>
        <v>2.2851495330950242</v>
      </c>
      <c r="BL34" s="76">
        <f t="shared" si="13"/>
        <v>0</v>
      </c>
      <c r="BM34" s="76">
        <f t="shared" si="14"/>
        <v>0.60254006461671472</v>
      </c>
      <c r="BN34" s="76">
        <f t="shared" si="3"/>
        <v>0.25515002522066521</v>
      </c>
      <c r="BO34" s="76">
        <f t="shared" si="15"/>
        <v>0</v>
      </c>
      <c r="BP34" s="76">
        <f t="shared" si="4"/>
        <v>0.43604997477933483</v>
      </c>
      <c r="BQ34" s="76">
        <f t="shared" si="16"/>
        <v>0</v>
      </c>
      <c r="BR34" s="76">
        <f t="shared" si="17"/>
        <v>0.69120000000000004</v>
      </c>
      <c r="BS34" s="76">
        <f t="shared" si="18"/>
        <v>0.28115859665314724</v>
      </c>
      <c r="BT34" s="76">
        <f t="shared" si="19"/>
        <v>0.28115859665314724</v>
      </c>
      <c r="BU34" s="76">
        <f t="shared" si="30"/>
        <v>69.045988718847212</v>
      </c>
      <c r="BV34" s="76">
        <f>MAX(0,(BU34-Constantes!$D$13)*(1-EXP(-Constantes!$D$24)))</f>
        <v>0.31022920200757631</v>
      </c>
      <c r="BW34" s="76">
        <f t="shared" si="31"/>
        <v>0.74627917678691114</v>
      </c>
      <c r="BX34" s="76">
        <f t="shared" si="32"/>
        <v>1.0014292020075763</v>
      </c>
      <c r="BY34" s="76">
        <f>0.0526*BL34*Observaciones!$F33^1.218</f>
        <v>0</v>
      </c>
      <c r="BZ34" s="76">
        <f>BY34*Constantes!$F$30</f>
        <v>0</v>
      </c>
      <c r="CA34" s="76">
        <f t="shared" si="33"/>
        <v>0</v>
      </c>
      <c r="CB34" s="15"/>
      <c r="CC34" s="75">
        <v>28</v>
      </c>
      <c r="CD34" s="76">
        <f>0.0526*Observaciones!$F33^2.218</f>
        <v>0</v>
      </c>
      <c r="CE34" s="76">
        <f>IF(Observaciones!$F33&gt;0.05*$CI$7,((Observaciones!$F33-0.05*$CI$7)^2)/(Observaciones!$F33+0.95*$CI$7),0)</f>
        <v>0</v>
      </c>
      <c r="CF34" s="76">
        <f>0.0526*CE34*Observaciones!$F33^1.218</f>
        <v>0</v>
      </c>
      <c r="CG34" s="29"/>
      <c r="CH34" s="29"/>
      <c r="CI34" s="110"/>
      <c r="CJ34" s="40"/>
    </row>
    <row r="35" spans="2:88" s="2" customFormat="1" x14ac:dyDescent="0.3">
      <c r="B35" s="39"/>
      <c r="C35" s="75">
        <v>29</v>
      </c>
      <c r="D35" s="148">
        <f>ETo!$I34*((1-Constantes!$D$19)*ETo!$K34+ETo!$L34)</f>
        <v>4.0013580340177297</v>
      </c>
      <c r="E35" s="76">
        <f>MIN(D35*Constantes!$D$17,0.8*(H34+Observaciones!$F34-F35-G35-Constantes!$D$14))</f>
        <v>1.9873690677321159</v>
      </c>
      <c r="F35" s="76">
        <f>IF(Observaciones!$F34&gt;0.05*Constantes!$D$18,((Observaciones!$F34-0.05*Constantes!$D$18)^2)/(Observaciones!$F34+0.95*Constantes!$D$18),0)</f>
        <v>0</v>
      </c>
      <c r="G35" s="76">
        <f>MAX(0,H34+Observaciones!$F34-F35-Constantes!$D$13)</f>
        <v>0</v>
      </c>
      <c r="H35" s="76">
        <f>H34+Observaciones!$F34-F35-E35-G35-I34</f>
        <v>35.283967728436579</v>
      </c>
      <c r="I35" s="76">
        <f>MAX(0,(H35-Constantes!$D$14)*(1-EXP(-Constantes!$D$22)))</f>
        <v>0.81868517133233942</v>
      </c>
      <c r="J35" s="76">
        <f t="shared" si="34"/>
        <v>92.568434363227425</v>
      </c>
      <c r="K35" s="76">
        <f>MAX(0,(J35-Constantes!$D$13)*(1-EXP(-Constantes!$D$23)))</f>
        <v>0.43175347051882162</v>
      </c>
      <c r="L35" s="76">
        <f t="shared" si="20"/>
        <v>1.250438641851161</v>
      </c>
      <c r="M35" s="76">
        <f>0.0526*F35*Observaciones!$F34^1.218</f>
        <v>0</v>
      </c>
      <c r="N35" s="76">
        <f>M35*Constantes!$D$30</f>
        <v>0</v>
      </c>
      <c r="O35" s="76">
        <f t="shared" si="21"/>
        <v>0</v>
      </c>
      <c r="P35" s="15"/>
      <c r="Q35" s="75">
        <v>29</v>
      </c>
      <c r="R35" s="148">
        <f>ETo!$I34*((1-Constantes!$E$19)*ETo!$K34+ETo!$L34)</f>
        <v>4.0013580340177297</v>
      </c>
      <c r="S35" s="76">
        <f>MIN(R35*Constantes!$E$17,0.8*(V34+Observaciones!$F34-T35-U35-Constantes!$D$14))</f>
        <v>1.9873690677321159</v>
      </c>
      <c r="T35" s="76">
        <f>IF(Observaciones!$F34&gt;0.05*Constantes!$E$18,((Observaciones!$F34-0.05*Constantes!$E$18)^2)/(Observaciones!$F34+0.95*Constantes!$E$18),0)</f>
        <v>0</v>
      </c>
      <c r="U35" s="76">
        <f>MAX(0,V34+Observaciones!$F34-T35-Constantes!$D$13)</f>
        <v>0</v>
      </c>
      <c r="V35" s="76">
        <f>V34+Observaciones!$F34-T35-S35-U35-W34</f>
        <v>35.283967728436579</v>
      </c>
      <c r="W35" s="76">
        <f>MAX(0,(V35-Constantes!$D$14)*(1-EXP(-Constantes!$D$22)))</f>
        <v>0.81868517133233942</v>
      </c>
      <c r="X35" s="76">
        <f t="shared" si="22"/>
        <v>92.568434363227425</v>
      </c>
      <c r="Y35" s="76">
        <f>MAX(0,(X35-Constantes!$D$13)*(1-EXP(-Constantes!$D$23)))</f>
        <v>0.43175347051882162</v>
      </c>
      <c r="Z35" s="76">
        <f t="shared" si="23"/>
        <v>1.250438641851161</v>
      </c>
      <c r="AA35" s="76">
        <f>IF(Z35-Escenarios!$E$29&lt;=0,0,IF(Z35-Escenarios!$E$29&gt;Escenarios!$E$28,Escenarios!$E$28,Z35-Escenarios!$E$29))</f>
        <v>0.55923864185116101</v>
      </c>
      <c r="AB35" s="76">
        <f>AA35*Entradas!$E$24</f>
        <v>0.13980966046279025</v>
      </c>
      <c r="AC35" s="76">
        <f>R35*Entradas!$D$47/Escenarios!$E$9</f>
        <v>0.19206518563285102</v>
      </c>
      <c r="AD35" s="76">
        <f>Entradas!$D$48*Entradas!$D$46/Escenarios!$E$9</f>
        <v>0.12</v>
      </c>
      <c r="AE35" s="76">
        <f t="shared" si="24"/>
        <v>2.1794342533649669</v>
      </c>
      <c r="AF35" s="76">
        <f t="shared" si="5"/>
        <v>0</v>
      </c>
      <c r="AG35" s="76">
        <f t="shared" si="6"/>
        <v>0.55923864185116101</v>
      </c>
      <c r="AH35" s="76">
        <f t="shared" si="0"/>
        <v>0.25944652948117841</v>
      </c>
      <c r="AI35" s="76">
        <f t="shared" si="7"/>
        <v>0</v>
      </c>
      <c r="AJ35" s="76">
        <f t="shared" si="1"/>
        <v>0.43175347051882162</v>
      </c>
      <c r="AK35" s="76">
        <f t="shared" si="8"/>
        <v>0</v>
      </c>
      <c r="AL35" s="76">
        <f t="shared" si="9"/>
        <v>0.83100966046279034</v>
      </c>
      <c r="AM35" s="76">
        <f t="shared" si="10"/>
        <v>0.10736379575551974</v>
      </c>
      <c r="AN35" s="76">
        <f t="shared" si="11"/>
        <v>0.10736379575551974</v>
      </c>
      <c r="AO35" s="76">
        <f t="shared" si="25"/>
        <v>58.391515095779084</v>
      </c>
      <c r="AP35" s="76">
        <f>MAX(0,(AO35-Constantes!$D$13)*(1-EXP(-Constantes!$D$24)))</f>
        <v>0.1473729403253943</v>
      </c>
      <c r="AQ35" s="76">
        <f t="shared" si="2"/>
        <v>0.5791264108442159</v>
      </c>
      <c r="AR35" s="76">
        <f t="shared" si="12"/>
        <v>0.97838260078818462</v>
      </c>
      <c r="AS35" s="76">
        <f>0.0526*AF35*Observaciones!$F34^1.218</f>
        <v>0</v>
      </c>
      <c r="AT35" s="76">
        <f>AS35*Constantes!$E$30</f>
        <v>0</v>
      </c>
      <c r="AU35" s="76">
        <f t="shared" si="26"/>
        <v>0</v>
      </c>
      <c r="AV35" s="15"/>
      <c r="AW35" s="75">
        <v>29</v>
      </c>
      <c r="AX35" s="148">
        <f>ETo!$I34*((1-Constantes!$F$19)*ETo!$K34+ETo!$L34)</f>
        <v>4.0013580340177297</v>
      </c>
      <c r="AY35" s="76">
        <f>MIN(AX35*Constantes!$F$17,0.8*(BB34+Observaciones!$F34-AZ35-BA35-Constantes!$D$14))</f>
        <v>1.9873690677321159</v>
      </c>
      <c r="AZ35" s="76">
        <f>IF(Observaciones!$F34&gt;0.05*Constantes!$F$18,((Observaciones!$F34-0.05*Constantes!$F$18)^2)/(Observaciones!$F34+0.95*Constantes!$F$18),0)</f>
        <v>0</v>
      </c>
      <c r="BA35" s="76">
        <f>MAX(0,BB34+Observaciones!$F34-AZ35-Constantes!$D$13)</f>
        <v>0</v>
      </c>
      <c r="BB35" s="76">
        <f>BB34+Observaciones!$F34-AZ35-AY35-BA35-BC34</f>
        <v>35.283967728436579</v>
      </c>
      <c r="BC35" s="76">
        <f>MAX(0,(BB35-Constantes!$D$14)*(1-EXP(-Constantes!$D$22)))</f>
        <v>0.81868517133233942</v>
      </c>
      <c r="BD35" s="76">
        <f t="shared" si="27"/>
        <v>92.568434363227425</v>
      </c>
      <c r="BE35" s="76">
        <f>MAX(0,(BD35-Constantes!$D$13)*(1-EXP(-Constantes!$D$23)))</f>
        <v>0.43175347051882162</v>
      </c>
      <c r="BF35" s="76">
        <f t="shared" si="28"/>
        <v>1.250438641851161</v>
      </c>
      <c r="BG35" s="76">
        <f>IF(BF35-Escenarios!$F$29&lt;=0,0,IF(BF35-Escenarios!$F$29&gt;Escenarios!$F$28,Escenarios!$F$28,BF35-Escenarios!$F$29))</f>
        <v>0.55923864185116101</v>
      </c>
      <c r="BH35" s="76">
        <f>BG35*Entradas!$F$24</f>
        <v>0</v>
      </c>
      <c r="BI35" s="76">
        <f>AX35*Entradas!$D$47/Escenarios!$F$9</f>
        <v>0.19206518563285102</v>
      </c>
      <c r="BJ35" s="76">
        <f>Entradas!$D$48*Entradas!$D$46/Escenarios!$F$9</f>
        <v>0.12</v>
      </c>
      <c r="BK35" s="76">
        <f t="shared" si="29"/>
        <v>2.1794342533649669</v>
      </c>
      <c r="BL35" s="76">
        <f t="shared" si="13"/>
        <v>0</v>
      </c>
      <c r="BM35" s="76">
        <f t="shared" si="14"/>
        <v>0.55923864185116101</v>
      </c>
      <c r="BN35" s="76">
        <f t="shared" si="3"/>
        <v>0.25944652948117841</v>
      </c>
      <c r="BO35" s="76">
        <f t="shared" si="15"/>
        <v>0</v>
      </c>
      <c r="BP35" s="76">
        <f t="shared" si="4"/>
        <v>0.43175347051882162</v>
      </c>
      <c r="BQ35" s="76">
        <f t="shared" si="16"/>
        <v>0</v>
      </c>
      <c r="BR35" s="76">
        <f t="shared" si="17"/>
        <v>0.69120000000000004</v>
      </c>
      <c r="BS35" s="76">
        <f t="shared" si="18"/>
        <v>0.24717345621830999</v>
      </c>
      <c r="BT35" s="76">
        <f t="shared" si="19"/>
        <v>0.24717345621830999</v>
      </c>
      <c r="BU35" s="76">
        <f t="shared" si="30"/>
        <v>68.982932973057942</v>
      </c>
      <c r="BV35" s="76">
        <f>MAX(0,(BU35-Constantes!$D$13)*(1-EXP(-Constantes!$D$24)))</f>
        <v>0.30926537935428361</v>
      </c>
      <c r="BW35" s="76">
        <f t="shared" si="31"/>
        <v>0.74101884987310518</v>
      </c>
      <c r="BX35" s="76">
        <f t="shared" si="32"/>
        <v>1.0004653793542837</v>
      </c>
      <c r="BY35" s="76">
        <f>0.0526*BL35*Observaciones!$F34^1.218</f>
        <v>0</v>
      </c>
      <c r="BZ35" s="76">
        <f>BY35*Constantes!$F$30</f>
        <v>0</v>
      </c>
      <c r="CA35" s="76">
        <f t="shared" si="33"/>
        <v>0</v>
      </c>
      <c r="CB35" s="15"/>
      <c r="CC35" s="75">
        <v>29</v>
      </c>
      <c r="CD35" s="76">
        <f>0.0526*Observaciones!$F34^2.218</f>
        <v>0.17065595668433275</v>
      </c>
      <c r="CE35" s="76">
        <f>IF(Observaciones!$F34&gt;0.05*$CI$7,((Observaciones!$F34-0.05*$CI$7)^2)/(Observaciones!$F34+0.95*$CI$7),0)</f>
        <v>0</v>
      </c>
      <c r="CF35" s="76">
        <f>0.0526*CE35*Observaciones!$F34^1.218</f>
        <v>0</v>
      </c>
      <c r="CG35" s="29"/>
      <c r="CH35" s="29"/>
      <c r="CI35" s="110"/>
      <c r="CJ35" s="40"/>
    </row>
    <row r="36" spans="2:88" s="2" customFormat="1" x14ac:dyDescent="0.3">
      <c r="B36" s="39"/>
      <c r="C36" s="75">
        <v>30</v>
      </c>
      <c r="D36" s="148">
        <f>ETo!$I35*((1-Constantes!$D$19)*ETo!$K35+ETo!$L35)</f>
        <v>4.1747293687283618</v>
      </c>
      <c r="E36" s="76">
        <f>MIN(D36*Constantes!$D$17,0.8*(H35+Observaciones!$F35-F36-G36-Constantes!$D$14))</f>
        <v>2.0734780399625712</v>
      </c>
      <c r="F36" s="76">
        <f>IF(Observaciones!$F35&gt;0.05*Constantes!$D$18,((Observaciones!$F35-0.05*Constantes!$D$18)^2)/(Observaciones!$F35+0.95*Constantes!$D$18),0)</f>
        <v>6.2581075925219387E-2</v>
      </c>
      <c r="G36" s="76">
        <f>MAX(0,H35+Observaciones!$F35-F36-Constantes!$D$13)</f>
        <v>0</v>
      </c>
      <c r="H36" s="76">
        <f>H35+Observaciones!$F35-F36-E36-G36-I35</f>
        <v>37.529223441216452</v>
      </c>
      <c r="I36" s="76">
        <f>MAX(0,(H36-Constantes!$D$14)*(1-EXP(-Constantes!$D$22)))</f>
        <v>0.89516682341208431</v>
      </c>
      <c r="J36" s="76">
        <f t="shared" si="34"/>
        <v>92.136680892708597</v>
      </c>
      <c r="K36" s="76">
        <f>MAX(0,(J36-Constantes!$D$13)*(1-EXP(-Constantes!$D$23)))</f>
        <v>0.42749930073813486</v>
      </c>
      <c r="L36" s="76">
        <f t="shared" si="20"/>
        <v>1.3852472000754386</v>
      </c>
      <c r="M36" s="76">
        <f>0.0526*F36*Observaciones!$F35^1.218</f>
        <v>2.4520021247781354E-2</v>
      </c>
      <c r="N36" s="76">
        <f>M36*Constantes!$D$30</f>
        <v>3.8305440045201635E-4</v>
      </c>
      <c r="O36" s="76">
        <f t="shared" si="21"/>
        <v>27.652421923766084</v>
      </c>
      <c r="P36" s="15"/>
      <c r="Q36" s="75">
        <v>30</v>
      </c>
      <c r="R36" s="148">
        <f>ETo!$I35*((1-Constantes!$E$19)*ETo!$K35+ETo!$L35)</f>
        <v>4.1747293687283618</v>
      </c>
      <c r="S36" s="76">
        <f>MIN(R36*Constantes!$E$17,0.8*(V35+Observaciones!$F35-T36-U36-Constantes!$D$14))</f>
        <v>2.0734780399625712</v>
      </c>
      <c r="T36" s="76">
        <f>IF(Observaciones!$F35&gt;0.05*Constantes!$E$18,((Observaciones!$F35-0.05*Constantes!$E$18)^2)/(Observaciones!$F35+0.95*Constantes!$E$18),0)</f>
        <v>6.2581075925219387E-2</v>
      </c>
      <c r="U36" s="76">
        <f>MAX(0,V35+Observaciones!$F35-T36-Constantes!$D$13)</f>
        <v>0</v>
      </c>
      <c r="V36" s="76">
        <f>V35+Observaciones!$F35-T36-S36-U36-W35</f>
        <v>37.529223441216452</v>
      </c>
      <c r="W36" s="76">
        <f>MAX(0,(V36-Constantes!$D$14)*(1-EXP(-Constantes!$D$22)))</f>
        <v>0.89516682341208431</v>
      </c>
      <c r="X36" s="76">
        <f t="shared" si="22"/>
        <v>92.136680892708597</v>
      </c>
      <c r="Y36" s="76">
        <f>MAX(0,(X36-Constantes!$D$13)*(1-EXP(-Constantes!$D$23)))</f>
        <v>0.42749930073813486</v>
      </c>
      <c r="Z36" s="76">
        <f t="shared" si="23"/>
        <v>1.3852472000754386</v>
      </c>
      <c r="AA36" s="76">
        <f>IF(Z36-Escenarios!$E$29&lt;=0,0,IF(Z36-Escenarios!$E$29&gt;Escenarios!$E$28,Escenarios!$E$28,Z36-Escenarios!$E$29))</f>
        <v>0.69404720007543852</v>
      </c>
      <c r="AB36" s="76">
        <f>AA36*Entradas!$E$24</f>
        <v>0.17351180001885963</v>
      </c>
      <c r="AC36" s="76">
        <f>R36*Entradas!$D$47/Escenarios!$E$9</f>
        <v>0.20038700969896137</v>
      </c>
      <c r="AD36" s="76">
        <f>Entradas!$D$48*Entradas!$D$46/Escenarios!$E$9</f>
        <v>0.12</v>
      </c>
      <c r="AE36" s="76">
        <f t="shared" si="24"/>
        <v>2.2738650496615325</v>
      </c>
      <c r="AF36" s="76">
        <f t="shared" si="5"/>
        <v>0</v>
      </c>
      <c r="AG36" s="76">
        <f t="shared" si="6"/>
        <v>0.63146612415021908</v>
      </c>
      <c r="AH36" s="76">
        <f t="shared" si="0"/>
        <v>0.26370069926186523</v>
      </c>
      <c r="AI36" s="76">
        <f t="shared" si="7"/>
        <v>0</v>
      </c>
      <c r="AJ36" s="76">
        <f t="shared" si="1"/>
        <v>0.42749930073813486</v>
      </c>
      <c r="AK36" s="76">
        <f t="shared" si="8"/>
        <v>0</v>
      </c>
      <c r="AL36" s="76">
        <f t="shared" si="9"/>
        <v>0.86471180001885961</v>
      </c>
      <c r="AM36" s="76">
        <f t="shared" si="10"/>
        <v>0.20014839035761756</v>
      </c>
      <c r="AN36" s="76">
        <f t="shared" si="11"/>
        <v>0.20014839035761756</v>
      </c>
      <c r="AO36" s="76">
        <f t="shared" si="25"/>
        <v>58.444290545811306</v>
      </c>
      <c r="AP36" s="76">
        <f>MAX(0,(AO36-Constantes!$D$13)*(1-EXP(-Constantes!$D$24)))</f>
        <v>0.14817962611813337</v>
      </c>
      <c r="AQ36" s="76">
        <f t="shared" si="2"/>
        <v>0.5756789268562682</v>
      </c>
      <c r="AR36" s="76">
        <f t="shared" si="12"/>
        <v>1.012891426136993</v>
      </c>
      <c r="AS36" s="76">
        <f>0.0526*AF36*Observaciones!$F35^1.218</f>
        <v>0</v>
      </c>
      <c r="AT36" s="76">
        <f>AS36*Constantes!$E$30</f>
        <v>0</v>
      </c>
      <c r="AU36" s="76">
        <f t="shared" si="26"/>
        <v>0</v>
      </c>
      <c r="AV36" s="15"/>
      <c r="AW36" s="75">
        <v>30</v>
      </c>
      <c r="AX36" s="148">
        <f>ETo!$I35*((1-Constantes!$F$19)*ETo!$K35+ETo!$L35)</f>
        <v>4.1747293687283618</v>
      </c>
      <c r="AY36" s="76">
        <f>MIN(AX36*Constantes!$F$17,0.8*(BB35+Observaciones!$F35-AZ36-BA36-Constantes!$D$14))</f>
        <v>2.0734780399625712</v>
      </c>
      <c r="AZ36" s="76">
        <f>IF(Observaciones!$F35&gt;0.05*Constantes!$F$18,((Observaciones!$F35-0.05*Constantes!$F$18)^2)/(Observaciones!$F35+0.95*Constantes!$F$18),0)</f>
        <v>6.2581075925219387E-2</v>
      </c>
      <c r="BA36" s="76">
        <f>MAX(0,BB35+Observaciones!$F35-AZ36-Constantes!$D$13)</f>
        <v>0</v>
      </c>
      <c r="BB36" s="76">
        <f>BB35+Observaciones!$F35-AZ36-AY36-BA36-BC35</f>
        <v>37.529223441216452</v>
      </c>
      <c r="BC36" s="76">
        <f>MAX(0,(BB36-Constantes!$D$14)*(1-EXP(-Constantes!$D$22)))</f>
        <v>0.89516682341208431</v>
      </c>
      <c r="BD36" s="76">
        <f t="shared" si="27"/>
        <v>92.136680892708597</v>
      </c>
      <c r="BE36" s="76">
        <f>MAX(0,(BD36-Constantes!$D$13)*(1-EXP(-Constantes!$D$23)))</f>
        <v>0.42749930073813486</v>
      </c>
      <c r="BF36" s="76">
        <f t="shared" si="28"/>
        <v>1.3852472000754386</v>
      </c>
      <c r="BG36" s="76">
        <f>IF(BF36-Escenarios!$F$29&lt;=0,0,IF(BF36-Escenarios!$F$29&gt;Escenarios!$F$28,Escenarios!$F$28,BF36-Escenarios!$F$29))</f>
        <v>0.69404720007543852</v>
      </c>
      <c r="BH36" s="76">
        <f>BG36*Entradas!$F$24</f>
        <v>0</v>
      </c>
      <c r="BI36" s="76">
        <f>AX36*Entradas!$D$47/Escenarios!$F$9</f>
        <v>0.20038700969896137</v>
      </c>
      <c r="BJ36" s="76">
        <f>Entradas!$D$48*Entradas!$D$46/Escenarios!$F$9</f>
        <v>0.12</v>
      </c>
      <c r="BK36" s="76">
        <f t="shared" si="29"/>
        <v>2.2738650496615325</v>
      </c>
      <c r="BL36" s="76">
        <f t="shared" si="13"/>
        <v>0</v>
      </c>
      <c r="BM36" s="76">
        <f t="shared" si="14"/>
        <v>0.63146612415021908</v>
      </c>
      <c r="BN36" s="76">
        <f t="shared" si="3"/>
        <v>0.26370069926186523</v>
      </c>
      <c r="BO36" s="76">
        <f t="shared" si="15"/>
        <v>0</v>
      </c>
      <c r="BP36" s="76">
        <f t="shared" si="4"/>
        <v>0.42749930073813486</v>
      </c>
      <c r="BQ36" s="76">
        <f t="shared" si="16"/>
        <v>0</v>
      </c>
      <c r="BR36" s="76">
        <f t="shared" si="17"/>
        <v>0.69120000000000004</v>
      </c>
      <c r="BS36" s="76">
        <f t="shared" si="18"/>
        <v>0.37366019037647713</v>
      </c>
      <c r="BT36" s="76">
        <f t="shared" si="19"/>
        <v>0.37366019037647713</v>
      </c>
      <c r="BU36" s="76">
        <f t="shared" si="30"/>
        <v>69.047327784080139</v>
      </c>
      <c r="BV36" s="76">
        <f>MAX(0,(BU36-Constantes!$D$13)*(1-EXP(-Constantes!$D$24)))</f>
        <v>0.31024966995049852</v>
      </c>
      <c r="BW36" s="76">
        <f t="shared" si="31"/>
        <v>0.73774897068863332</v>
      </c>
      <c r="BX36" s="76">
        <f t="shared" si="32"/>
        <v>1.0014496699504987</v>
      </c>
      <c r="BY36" s="76">
        <f>0.0526*BL36*Observaciones!$F35^1.218</f>
        <v>0</v>
      </c>
      <c r="BZ36" s="76">
        <f>BY36*Constantes!$F$30</f>
        <v>0</v>
      </c>
      <c r="CA36" s="76">
        <f t="shared" si="33"/>
        <v>0</v>
      </c>
      <c r="CB36" s="15"/>
      <c r="CC36" s="75">
        <v>30</v>
      </c>
      <c r="CD36" s="76">
        <f>0.0526*Observaciones!$F35^2.218</f>
        <v>2.0374227928075692</v>
      </c>
      <c r="CE36" s="76">
        <f>IF(Observaciones!$F35&gt;0.05*$CI$7,((Observaciones!$F35-0.05*$CI$7)^2)/(Observaciones!$F35+0.95*$CI$7),0)</f>
        <v>0.31566536171689474</v>
      </c>
      <c r="CF36" s="76">
        <f>0.0526*CE36*Observaciones!$F35^1.218</f>
        <v>0.12368150055035526</v>
      </c>
      <c r="CG36" s="29"/>
      <c r="CH36" s="29"/>
      <c r="CI36" s="110"/>
      <c r="CJ36" s="40"/>
    </row>
    <row r="37" spans="2:88" s="2" customFormat="1" x14ac:dyDescent="0.3">
      <c r="B37" s="39"/>
      <c r="C37" s="75">
        <v>31</v>
      </c>
      <c r="D37" s="148">
        <f>ETo!$I36*((1-Constantes!$D$19)*ETo!$K36+ETo!$L36)</f>
        <v>4.1335788389030661</v>
      </c>
      <c r="E37" s="76">
        <f>MIN(D37*Constantes!$D$17,0.8*(H36+Observaciones!$F36-F37-G37-Constantes!$D$14))</f>
        <v>2.0530396564436977</v>
      </c>
      <c r="F37" s="76">
        <f>IF(Observaciones!$F36&gt;0.05*Constantes!$D$18,((Observaciones!$F36-0.05*Constantes!$D$18)^2)/(Observaciones!$F36+0.95*Constantes!$D$18),0)</f>
        <v>0</v>
      </c>
      <c r="G37" s="76">
        <f>MAX(0,H36+Observaciones!$F36-F37-Constantes!$D$13)</f>
        <v>0</v>
      </c>
      <c r="H37" s="76">
        <f>H36+Observaciones!$F36-F37-E37-G37-I36</f>
        <v>37.681016961360669</v>
      </c>
      <c r="I37" s="76">
        <f>MAX(0,(H37-Constantes!$D$14)*(1-EXP(-Constantes!$D$22)))</f>
        <v>0.9003374679536168</v>
      </c>
      <c r="J37" s="76">
        <f t="shared" si="34"/>
        <v>91.709181591970463</v>
      </c>
      <c r="K37" s="76">
        <f>MAX(0,(J37-Constantes!$D$13)*(1-EXP(-Constantes!$D$23)))</f>
        <v>0.42328704830556152</v>
      </c>
      <c r="L37" s="76">
        <f t="shared" si="20"/>
        <v>1.3236245162591782</v>
      </c>
      <c r="M37" s="76">
        <f>0.0526*F37*Observaciones!$F36^1.218</f>
        <v>0</v>
      </c>
      <c r="N37" s="76">
        <f>M37*Constantes!$D$30</f>
        <v>0</v>
      </c>
      <c r="O37" s="76">
        <f t="shared" si="21"/>
        <v>0</v>
      </c>
      <c r="P37" s="15"/>
      <c r="Q37" s="75">
        <v>31</v>
      </c>
      <c r="R37" s="148">
        <f>ETo!$I36*((1-Constantes!$E$19)*ETo!$K36+ETo!$L36)</f>
        <v>4.1335788389030661</v>
      </c>
      <c r="S37" s="76">
        <f>MIN(R37*Constantes!$E$17,0.8*(V36+Observaciones!$F36-T37-U37-Constantes!$D$14))</f>
        <v>2.0530396564436977</v>
      </c>
      <c r="T37" s="76">
        <f>IF(Observaciones!$F36&gt;0.05*Constantes!$E$18,((Observaciones!$F36-0.05*Constantes!$E$18)^2)/(Observaciones!$F36+0.95*Constantes!$E$18),0)</f>
        <v>0</v>
      </c>
      <c r="U37" s="76">
        <f>MAX(0,V36+Observaciones!$F36-T37-Constantes!$D$13)</f>
        <v>0</v>
      </c>
      <c r="V37" s="76">
        <f>V36+Observaciones!$F36-T37-S37-U37-W36</f>
        <v>37.681016961360669</v>
      </c>
      <c r="W37" s="76">
        <f>MAX(0,(V37-Constantes!$D$14)*(1-EXP(-Constantes!$D$22)))</f>
        <v>0.9003374679536168</v>
      </c>
      <c r="X37" s="76">
        <f t="shared" si="22"/>
        <v>91.709181591970463</v>
      </c>
      <c r="Y37" s="76">
        <f>MAX(0,(X37-Constantes!$D$13)*(1-EXP(-Constantes!$D$23)))</f>
        <v>0.42328704830556152</v>
      </c>
      <c r="Z37" s="76">
        <f t="shared" si="23"/>
        <v>1.3236245162591782</v>
      </c>
      <c r="AA37" s="76">
        <f>IF(Z37-Escenarios!$E$29&lt;=0,0,IF(Z37-Escenarios!$E$29&gt;Escenarios!$E$28,Escenarios!$E$28,Z37-Escenarios!$E$29))</f>
        <v>0.63242451625917817</v>
      </c>
      <c r="AB37" s="76">
        <f>AA37*Entradas!$E$24</f>
        <v>0.15810612906479454</v>
      </c>
      <c r="AC37" s="76">
        <f>R37*Entradas!$D$47/Escenarios!$E$9</f>
        <v>0.19841178426734718</v>
      </c>
      <c r="AD37" s="76">
        <f>Entradas!$D$48*Entradas!$D$46/Escenarios!$E$9</f>
        <v>0.12</v>
      </c>
      <c r="AE37" s="76">
        <f t="shared" si="24"/>
        <v>2.2514514407110449</v>
      </c>
      <c r="AF37" s="76">
        <f t="shared" si="5"/>
        <v>0</v>
      </c>
      <c r="AG37" s="76">
        <f t="shared" si="6"/>
        <v>0.63242451625917817</v>
      </c>
      <c r="AH37" s="76">
        <f t="shared" si="0"/>
        <v>0.26791295169443863</v>
      </c>
      <c r="AI37" s="76">
        <f t="shared" si="7"/>
        <v>0</v>
      </c>
      <c r="AJ37" s="76">
        <f t="shared" si="1"/>
        <v>0.42328704830556152</v>
      </c>
      <c r="AK37" s="76">
        <f t="shared" si="8"/>
        <v>0</v>
      </c>
      <c r="AL37" s="76">
        <f t="shared" si="9"/>
        <v>0.84930612906479475</v>
      </c>
      <c r="AM37" s="76">
        <f t="shared" si="10"/>
        <v>0.15590660292703645</v>
      </c>
      <c r="AN37" s="76">
        <f t="shared" si="11"/>
        <v>0.15590660292703645</v>
      </c>
      <c r="AO37" s="76">
        <f t="shared" si="25"/>
        <v>58.45201752262021</v>
      </c>
      <c r="AP37" s="76">
        <f>MAX(0,(AO37-Constantes!$D$13)*(1-EXP(-Constantes!$D$24)))</f>
        <v>0.1482977348677274</v>
      </c>
      <c r="AQ37" s="76">
        <f t="shared" si="2"/>
        <v>0.57158478317328898</v>
      </c>
      <c r="AR37" s="76">
        <f t="shared" si="12"/>
        <v>0.99760386393252221</v>
      </c>
      <c r="AS37" s="76">
        <f>0.0526*AF37*Observaciones!$F36^1.218</f>
        <v>0</v>
      </c>
      <c r="AT37" s="76">
        <f>AS37*Constantes!$E$30</f>
        <v>0</v>
      </c>
      <c r="AU37" s="76">
        <f t="shared" si="26"/>
        <v>0</v>
      </c>
      <c r="AV37" s="15"/>
      <c r="AW37" s="75">
        <v>31</v>
      </c>
      <c r="AX37" s="148">
        <f>ETo!$I36*((1-Constantes!$F$19)*ETo!$K36+ETo!$L36)</f>
        <v>4.1335788389030661</v>
      </c>
      <c r="AY37" s="76">
        <f>MIN(AX37*Constantes!$F$17,0.8*(BB36+Observaciones!$F36-AZ37-BA37-Constantes!$D$14))</f>
        <v>2.0530396564436977</v>
      </c>
      <c r="AZ37" s="76">
        <f>IF(Observaciones!$F36&gt;0.05*Constantes!$F$18,((Observaciones!$F36-0.05*Constantes!$F$18)^2)/(Observaciones!$F36+0.95*Constantes!$F$18),0)</f>
        <v>0</v>
      </c>
      <c r="BA37" s="76">
        <f>MAX(0,BB36+Observaciones!$F36-AZ37-Constantes!$D$13)</f>
        <v>0</v>
      </c>
      <c r="BB37" s="76">
        <f>BB36+Observaciones!$F36-AZ37-AY37-BA37-BC36</f>
        <v>37.681016961360669</v>
      </c>
      <c r="BC37" s="76">
        <f>MAX(0,(BB37-Constantes!$D$14)*(1-EXP(-Constantes!$D$22)))</f>
        <v>0.9003374679536168</v>
      </c>
      <c r="BD37" s="76">
        <f t="shared" si="27"/>
        <v>91.709181591970463</v>
      </c>
      <c r="BE37" s="76">
        <f>MAX(0,(BD37-Constantes!$D$13)*(1-EXP(-Constantes!$D$23)))</f>
        <v>0.42328704830556152</v>
      </c>
      <c r="BF37" s="76">
        <f t="shared" si="28"/>
        <v>1.3236245162591782</v>
      </c>
      <c r="BG37" s="76">
        <f>IF(BF37-Escenarios!$F$29&lt;=0,0,IF(BF37-Escenarios!$F$29&gt;Escenarios!$F$28,Escenarios!$F$28,BF37-Escenarios!$F$29))</f>
        <v>0.63242451625917817</v>
      </c>
      <c r="BH37" s="76">
        <f>BG37*Entradas!$F$24</f>
        <v>0</v>
      </c>
      <c r="BI37" s="76">
        <f>AX37*Entradas!$D$47/Escenarios!$F$9</f>
        <v>0.19841178426734718</v>
      </c>
      <c r="BJ37" s="76">
        <f>Entradas!$D$48*Entradas!$D$46/Escenarios!$F$9</f>
        <v>0.12</v>
      </c>
      <c r="BK37" s="76">
        <f t="shared" si="29"/>
        <v>2.2514514407110449</v>
      </c>
      <c r="BL37" s="76">
        <f t="shared" si="13"/>
        <v>0</v>
      </c>
      <c r="BM37" s="76">
        <f t="shared" si="14"/>
        <v>0.63242451625917817</v>
      </c>
      <c r="BN37" s="76">
        <f t="shared" si="3"/>
        <v>0.26791295169443863</v>
      </c>
      <c r="BO37" s="76">
        <f t="shared" si="15"/>
        <v>0</v>
      </c>
      <c r="BP37" s="76">
        <f t="shared" si="4"/>
        <v>0.42328704830556152</v>
      </c>
      <c r="BQ37" s="76">
        <f t="shared" si="16"/>
        <v>0</v>
      </c>
      <c r="BR37" s="76">
        <f t="shared" si="17"/>
        <v>0.69120000000000015</v>
      </c>
      <c r="BS37" s="76">
        <f t="shared" si="18"/>
        <v>0.314012731991831</v>
      </c>
      <c r="BT37" s="76">
        <f t="shared" si="19"/>
        <v>0.314012731991831</v>
      </c>
      <c r="BU37" s="76">
        <f t="shared" si="30"/>
        <v>69.051090846121483</v>
      </c>
      <c r="BV37" s="76">
        <f>MAX(0,(BU37-Constantes!$D$13)*(1-EXP(-Constantes!$D$24)))</f>
        <v>0.31030718928352352</v>
      </c>
      <c r="BW37" s="76">
        <f t="shared" si="31"/>
        <v>0.73359423758908504</v>
      </c>
      <c r="BX37" s="76">
        <f t="shared" si="32"/>
        <v>1.0015071892835237</v>
      </c>
      <c r="BY37" s="76">
        <f>0.0526*BL37*Observaciones!$F36^1.218</f>
        <v>0</v>
      </c>
      <c r="BZ37" s="76">
        <f>BY37*Constantes!$F$30</f>
        <v>0</v>
      </c>
      <c r="CA37" s="76">
        <f t="shared" si="33"/>
        <v>0</v>
      </c>
      <c r="CB37" s="15"/>
      <c r="CC37" s="75">
        <v>31</v>
      </c>
      <c r="CD37" s="76">
        <f>0.0526*Observaciones!$F36^2.218</f>
        <v>0.64688336193366625</v>
      </c>
      <c r="CE37" s="76">
        <f>IF(Observaciones!$F36&gt;0.05*$CI$7,((Observaciones!$F36-0.05*$CI$7)^2)/(Observaciones!$F36+0.95*$CI$7),0)</f>
        <v>5.1991254547749992E-2</v>
      </c>
      <c r="CF37" s="76">
        <f>0.0526*CE37*Observaciones!$F36^1.218</f>
        <v>1.0849121784837911E-2</v>
      </c>
      <c r="CG37" s="29"/>
      <c r="CH37" s="29"/>
      <c r="CI37" s="110"/>
      <c r="CJ37" s="40"/>
    </row>
    <row r="38" spans="2:88" s="2" customFormat="1" x14ac:dyDescent="0.3">
      <c r="B38" s="39"/>
      <c r="C38" s="75">
        <v>32</v>
      </c>
      <c r="D38" s="148">
        <f>ETo!$I37*((1-Constantes!$D$19)*ETo!$K37+ETo!$L37)</f>
        <v>4.2059531775899277</v>
      </c>
      <c r="E38" s="76">
        <f>MIN(D38*Constantes!$D$17,0.8*(H37+Observaciones!$F37-F38-G38-Constantes!$D$14))</f>
        <v>2.0889860828271956</v>
      </c>
      <c r="F38" s="76">
        <f>IF(Observaciones!$F37&gt;0.05*Constantes!$D$18,((Observaciones!$F37-0.05*Constantes!$D$18)^2)/(Observaciones!$F37+0.95*Constantes!$D$18),0)</f>
        <v>0</v>
      </c>
      <c r="G38" s="76">
        <f>MAX(0,H37+Observaciones!$F37-F38-Constantes!$D$13)</f>
        <v>0</v>
      </c>
      <c r="H38" s="76">
        <f>H37+Observaciones!$F37-F38-E38-G38-I37</f>
        <v>36.09169341057985</v>
      </c>
      <c r="I38" s="76">
        <f>MAX(0,(H38-Constantes!$D$14)*(1-EXP(-Constantes!$D$22)))</f>
        <v>0.84619927328782252</v>
      </c>
      <c r="J38" s="76">
        <f t="shared" si="34"/>
        <v>91.285894543664895</v>
      </c>
      <c r="K38" s="76">
        <f>MAX(0,(J38-Constantes!$D$13)*(1-EXP(-Constantes!$D$23)))</f>
        <v>0.41911630019948665</v>
      </c>
      <c r="L38" s="76">
        <f t="shared" si="20"/>
        <v>1.2653155734873092</v>
      </c>
      <c r="M38" s="76">
        <f>0.0526*F38*Observaciones!$F37^1.218</f>
        <v>0</v>
      </c>
      <c r="N38" s="76">
        <f>M38*Constantes!$D$30</f>
        <v>0</v>
      </c>
      <c r="O38" s="76">
        <f t="shared" si="21"/>
        <v>0</v>
      </c>
      <c r="P38" s="15"/>
      <c r="Q38" s="75">
        <v>32</v>
      </c>
      <c r="R38" s="148">
        <f>ETo!$I37*((1-Constantes!$E$19)*ETo!$K37+ETo!$L37)</f>
        <v>4.2059531775899277</v>
      </c>
      <c r="S38" s="76">
        <f>MIN(R38*Constantes!$E$17,0.8*(V37+Observaciones!$F37-T38-U38-Constantes!$D$14))</f>
        <v>2.0889860828271956</v>
      </c>
      <c r="T38" s="76">
        <f>IF(Observaciones!$F37&gt;0.05*Constantes!$E$18,((Observaciones!$F37-0.05*Constantes!$E$18)^2)/(Observaciones!$F37+0.95*Constantes!$E$18),0)</f>
        <v>0</v>
      </c>
      <c r="U38" s="76">
        <f>MAX(0,V37+Observaciones!$F37-T38-Constantes!$D$13)</f>
        <v>0</v>
      </c>
      <c r="V38" s="76">
        <f>V37+Observaciones!$F37-T38-S38-U38-W37</f>
        <v>36.09169341057985</v>
      </c>
      <c r="W38" s="76">
        <f>MAX(0,(V38-Constantes!$D$14)*(1-EXP(-Constantes!$D$22)))</f>
        <v>0.84619927328782252</v>
      </c>
      <c r="X38" s="76">
        <f t="shared" si="22"/>
        <v>91.285894543664895</v>
      </c>
      <c r="Y38" s="76">
        <f>MAX(0,(X38-Constantes!$D$13)*(1-EXP(-Constantes!$D$23)))</f>
        <v>0.41911630019948665</v>
      </c>
      <c r="Z38" s="76">
        <f t="shared" si="23"/>
        <v>1.2653155734873092</v>
      </c>
      <c r="AA38" s="76">
        <f>IF(Z38-Escenarios!$E$29&lt;=0,0,IF(Z38-Escenarios!$E$29&gt;Escenarios!$E$28,Escenarios!$E$28,Z38-Escenarios!$E$29))</f>
        <v>0.57411557348730913</v>
      </c>
      <c r="AB38" s="76">
        <f>AA38*Entradas!$E$24</f>
        <v>0.14352889337182728</v>
      </c>
      <c r="AC38" s="76">
        <f>R38*Entradas!$D$47/Escenarios!$E$9</f>
        <v>0.20188575252431654</v>
      </c>
      <c r="AD38" s="76">
        <f>Entradas!$D$48*Entradas!$D$46/Escenarios!$E$9</f>
        <v>0.12</v>
      </c>
      <c r="AE38" s="76">
        <f t="shared" si="24"/>
        <v>2.2908718353515121</v>
      </c>
      <c r="AF38" s="76">
        <f t="shared" si="5"/>
        <v>0</v>
      </c>
      <c r="AG38" s="76">
        <f t="shared" si="6"/>
        <v>0.57411557348730913</v>
      </c>
      <c r="AH38" s="76">
        <f t="shared" si="0"/>
        <v>0.27208369980051339</v>
      </c>
      <c r="AI38" s="76">
        <f t="shared" si="7"/>
        <v>0</v>
      </c>
      <c r="AJ38" s="76">
        <f t="shared" si="1"/>
        <v>0.41911630019948665</v>
      </c>
      <c r="AK38" s="76">
        <f t="shared" si="8"/>
        <v>0</v>
      </c>
      <c r="AL38" s="76">
        <f t="shared" si="9"/>
        <v>0.83472889337182732</v>
      </c>
      <c r="AM38" s="76">
        <f t="shared" si="10"/>
        <v>0.10870092759116531</v>
      </c>
      <c r="AN38" s="76">
        <f t="shared" si="11"/>
        <v>0.10870092759116531</v>
      </c>
      <c r="AO38" s="76">
        <f t="shared" si="25"/>
        <v>58.41242071534365</v>
      </c>
      <c r="AP38" s="76">
        <f>MAX(0,(AO38-Constantes!$D$13)*(1-EXP(-Constantes!$D$24)))</f>
        <v>0.14769248788549746</v>
      </c>
      <c r="AQ38" s="76">
        <f t="shared" si="2"/>
        <v>0.56680878808498414</v>
      </c>
      <c r="AR38" s="76">
        <f t="shared" si="12"/>
        <v>0.98242138125732481</v>
      </c>
      <c r="AS38" s="76">
        <f>0.0526*AF38*Observaciones!$F37^1.218</f>
        <v>0</v>
      </c>
      <c r="AT38" s="76">
        <f>AS38*Constantes!$E$30</f>
        <v>0</v>
      </c>
      <c r="AU38" s="76">
        <f t="shared" si="26"/>
        <v>0</v>
      </c>
      <c r="AV38" s="15"/>
      <c r="AW38" s="75">
        <v>32</v>
      </c>
      <c r="AX38" s="148">
        <f>ETo!$I37*((1-Constantes!$F$19)*ETo!$K37+ETo!$L37)</f>
        <v>4.2059531775899277</v>
      </c>
      <c r="AY38" s="76">
        <f>MIN(AX38*Constantes!$F$17,0.8*(BB37+Observaciones!$F37-AZ38-BA38-Constantes!$D$14))</f>
        <v>2.0889860828271956</v>
      </c>
      <c r="AZ38" s="76">
        <f>IF(Observaciones!$F37&gt;0.05*Constantes!$F$18,((Observaciones!$F37-0.05*Constantes!$F$18)^2)/(Observaciones!$F37+0.95*Constantes!$F$18),0)</f>
        <v>0</v>
      </c>
      <c r="BA38" s="76">
        <f>MAX(0,BB37+Observaciones!$F37-AZ38-Constantes!$D$13)</f>
        <v>0</v>
      </c>
      <c r="BB38" s="76">
        <f>BB37+Observaciones!$F37-AZ38-AY38-BA38-BC37</f>
        <v>36.09169341057985</v>
      </c>
      <c r="BC38" s="76">
        <f>MAX(0,(BB38-Constantes!$D$14)*(1-EXP(-Constantes!$D$22)))</f>
        <v>0.84619927328782252</v>
      </c>
      <c r="BD38" s="76">
        <f t="shared" si="27"/>
        <v>91.285894543664895</v>
      </c>
      <c r="BE38" s="76">
        <f>MAX(0,(BD38-Constantes!$D$13)*(1-EXP(-Constantes!$D$23)))</f>
        <v>0.41911630019948665</v>
      </c>
      <c r="BF38" s="76">
        <f t="shared" si="28"/>
        <v>1.2653155734873092</v>
      </c>
      <c r="BG38" s="76">
        <f>IF(BF38-Escenarios!$F$29&lt;=0,0,IF(BF38-Escenarios!$F$29&gt;Escenarios!$F$28,Escenarios!$F$28,BF38-Escenarios!$F$29))</f>
        <v>0.57411557348730913</v>
      </c>
      <c r="BH38" s="76">
        <f>BG38*Entradas!$F$24</f>
        <v>0</v>
      </c>
      <c r="BI38" s="76">
        <f>AX38*Entradas!$D$47/Escenarios!$F$9</f>
        <v>0.20188575252431654</v>
      </c>
      <c r="BJ38" s="76">
        <f>Entradas!$D$48*Entradas!$D$46/Escenarios!$F$9</f>
        <v>0.12</v>
      </c>
      <c r="BK38" s="76">
        <f t="shared" si="29"/>
        <v>2.2908718353515121</v>
      </c>
      <c r="BL38" s="76">
        <f t="shared" si="13"/>
        <v>0</v>
      </c>
      <c r="BM38" s="76">
        <f t="shared" si="14"/>
        <v>0.57411557348730913</v>
      </c>
      <c r="BN38" s="76">
        <f t="shared" si="3"/>
        <v>0.27208369980051339</v>
      </c>
      <c r="BO38" s="76">
        <f t="shared" si="15"/>
        <v>0</v>
      </c>
      <c r="BP38" s="76">
        <f t="shared" si="4"/>
        <v>0.41911630019948665</v>
      </c>
      <c r="BQ38" s="76">
        <f t="shared" si="16"/>
        <v>0</v>
      </c>
      <c r="BR38" s="76">
        <f t="shared" si="17"/>
        <v>0.69120000000000004</v>
      </c>
      <c r="BS38" s="76">
        <f t="shared" si="18"/>
        <v>0.25222982096299262</v>
      </c>
      <c r="BT38" s="76">
        <f t="shared" si="19"/>
        <v>0.25222982096299262</v>
      </c>
      <c r="BU38" s="76">
        <f t="shared" si="30"/>
        <v>68.993013477800957</v>
      </c>
      <c r="BV38" s="76">
        <f>MAX(0,(BU38-Constantes!$D$13)*(1-EXP(-Constantes!$D$24)))</f>
        <v>0.30941946235982626</v>
      </c>
      <c r="BW38" s="76">
        <f t="shared" si="31"/>
        <v>0.72853576255931296</v>
      </c>
      <c r="BX38" s="76">
        <f t="shared" si="32"/>
        <v>1.0006194623598264</v>
      </c>
      <c r="BY38" s="76">
        <f>0.0526*BL38*Observaciones!$F37^1.218</f>
        <v>0</v>
      </c>
      <c r="BZ38" s="76">
        <f>BY38*Constantes!$F$30</f>
        <v>0</v>
      </c>
      <c r="CA38" s="76">
        <f t="shared" si="33"/>
        <v>0</v>
      </c>
      <c r="CB38" s="15"/>
      <c r="CC38" s="75">
        <v>32</v>
      </c>
      <c r="CD38" s="76">
        <f>0.0526*Observaciones!$F37^2.218</f>
        <v>0.11094244358496377</v>
      </c>
      <c r="CE38" s="76">
        <f>IF(Observaciones!$F37&gt;0.05*$CI$7,((Observaciones!$F37-0.05*$CI$7)^2)/(Observaciones!$F37+0.95*$CI$7),0)</f>
        <v>0</v>
      </c>
      <c r="CF38" s="76">
        <f>0.0526*CE38*Observaciones!$F37^1.218</f>
        <v>0</v>
      </c>
      <c r="CG38" s="29"/>
      <c r="CH38" s="29"/>
      <c r="CI38" s="110"/>
      <c r="CJ38" s="40"/>
    </row>
    <row r="39" spans="2:88" s="2" customFormat="1" x14ac:dyDescent="0.3">
      <c r="B39" s="39"/>
      <c r="C39" s="75">
        <v>33</v>
      </c>
      <c r="D39" s="148">
        <f>ETo!$I38*((1-Constantes!$D$19)*ETo!$K38+ETo!$L38)</f>
        <v>4.3043925773146423</v>
      </c>
      <c r="E39" s="76">
        <f>MIN(D39*Constantes!$D$17,0.8*(H38+Observaciones!$F38-F39-G39-Constantes!$D$14))</f>
        <v>2.1378783380055153</v>
      </c>
      <c r="F39" s="76">
        <f>IF(Observaciones!$F38&gt;0.05*Constantes!$D$18,((Observaciones!$F38-0.05*Constantes!$D$18)^2)/(Observaciones!$F38+0.95*Constantes!$D$18),0)</f>
        <v>0</v>
      </c>
      <c r="G39" s="76">
        <f>MAX(0,H38+Observaciones!$F38-F39-Constantes!$D$13)</f>
        <v>0</v>
      </c>
      <c r="H39" s="76">
        <f>H38+Observaciones!$F38-F39-E39-G39-I38</f>
        <v>35.307615799286516</v>
      </c>
      <c r="I39" s="76">
        <f>MAX(0,(H39-Constantes!$D$14)*(1-EXP(-Constantes!$D$22)))</f>
        <v>0.81949071143933361</v>
      </c>
      <c r="J39" s="76">
        <f t="shared" si="34"/>
        <v>90.866778243465404</v>
      </c>
      <c r="K39" s="76">
        <f>MAX(0,(J39-Constantes!$D$13)*(1-EXP(-Constantes!$D$23)))</f>
        <v>0.41498664746789576</v>
      </c>
      <c r="L39" s="76">
        <f t="shared" si="20"/>
        <v>1.2344773589072293</v>
      </c>
      <c r="M39" s="76">
        <f>0.0526*F39*Observaciones!$F38^1.218</f>
        <v>0</v>
      </c>
      <c r="N39" s="76">
        <f>M39*Constantes!$D$30</f>
        <v>0</v>
      </c>
      <c r="O39" s="76">
        <f t="shared" si="21"/>
        <v>0</v>
      </c>
      <c r="P39" s="15"/>
      <c r="Q39" s="75">
        <v>33</v>
      </c>
      <c r="R39" s="148">
        <f>ETo!$I38*((1-Constantes!$E$19)*ETo!$K38+ETo!$L38)</f>
        <v>4.3043925773146423</v>
      </c>
      <c r="S39" s="76">
        <f>MIN(R39*Constantes!$E$17,0.8*(V38+Observaciones!$F38-T39-U39-Constantes!$D$14))</f>
        <v>2.1378783380055153</v>
      </c>
      <c r="T39" s="76">
        <f>IF(Observaciones!$F38&gt;0.05*Constantes!$E$18,((Observaciones!$F38-0.05*Constantes!$E$18)^2)/(Observaciones!$F38+0.95*Constantes!$E$18),0)</f>
        <v>0</v>
      </c>
      <c r="U39" s="76">
        <f>MAX(0,V38+Observaciones!$F38-T39-Constantes!$D$13)</f>
        <v>0</v>
      </c>
      <c r="V39" s="76">
        <f>V38+Observaciones!$F38-T39-S39-U39-W38</f>
        <v>35.307615799286516</v>
      </c>
      <c r="W39" s="76">
        <f>MAX(0,(V39-Constantes!$D$14)*(1-EXP(-Constantes!$D$22)))</f>
        <v>0.81949071143933361</v>
      </c>
      <c r="X39" s="76">
        <f t="shared" si="22"/>
        <v>90.866778243465404</v>
      </c>
      <c r="Y39" s="76">
        <f>MAX(0,(X39-Constantes!$D$13)*(1-EXP(-Constantes!$D$23)))</f>
        <v>0.41498664746789576</v>
      </c>
      <c r="Z39" s="76">
        <f t="shared" si="23"/>
        <v>1.2344773589072293</v>
      </c>
      <c r="AA39" s="76">
        <f>IF(Z39-Escenarios!$E$29&lt;=0,0,IF(Z39-Escenarios!$E$29&gt;Escenarios!$E$28,Escenarios!$E$28,Z39-Escenarios!$E$29))</f>
        <v>0.54327735890722928</v>
      </c>
      <c r="AB39" s="76">
        <f>AA39*Entradas!$E$24</f>
        <v>0.13581933972680732</v>
      </c>
      <c r="AC39" s="76">
        <f>R39*Entradas!$D$47/Escenarios!$E$9</f>
        <v>0.20661084371110283</v>
      </c>
      <c r="AD39" s="76">
        <f>Entradas!$D$48*Entradas!$D$46/Escenarios!$E$9</f>
        <v>0.12</v>
      </c>
      <c r="AE39" s="76">
        <f t="shared" si="24"/>
        <v>2.344489181716618</v>
      </c>
      <c r="AF39" s="76">
        <f t="shared" si="5"/>
        <v>0</v>
      </c>
      <c r="AG39" s="76">
        <f t="shared" si="6"/>
        <v>0.54327735890722928</v>
      </c>
      <c r="AH39" s="76">
        <f t="shared" si="0"/>
        <v>0.27621335253210433</v>
      </c>
      <c r="AI39" s="76">
        <f t="shared" si="7"/>
        <v>0</v>
      </c>
      <c r="AJ39" s="76">
        <f t="shared" si="1"/>
        <v>0.41498664746789576</v>
      </c>
      <c r="AK39" s="76">
        <f t="shared" si="8"/>
        <v>0</v>
      </c>
      <c r="AL39" s="76">
        <f t="shared" si="9"/>
        <v>0.8270193397268073</v>
      </c>
      <c r="AM39" s="76">
        <f t="shared" si="10"/>
        <v>8.0847175469319132E-2</v>
      </c>
      <c r="AN39" s="76">
        <f t="shared" si="11"/>
        <v>8.0847175469319132E-2</v>
      </c>
      <c r="AO39" s="76">
        <f t="shared" si="25"/>
        <v>58.345575402927466</v>
      </c>
      <c r="AP39" s="76">
        <f>MAX(0,(AO39-Constantes!$D$13)*(1-EXP(-Constantes!$D$24)))</f>
        <v>0.14667074077004097</v>
      </c>
      <c r="AQ39" s="76">
        <f t="shared" si="2"/>
        <v>0.56165738823793676</v>
      </c>
      <c r="AR39" s="76">
        <f t="shared" si="12"/>
        <v>0.97369008049684824</v>
      </c>
      <c r="AS39" s="76">
        <f>0.0526*AF39*Observaciones!$F38^1.218</f>
        <v>0</v>
      </c>
      <c r="AT39" s="76">
        <f>AS39*Constantes!$E$30</f>
        <v>0</v>
      </c>
      <c r="AU39" s="76">
        <f t="shared" si="26"/>
        <v>0</v>
      </c>
      <c r="AV39" s="15"/>
      <c r="AW39" s="75">
        <v>33</v>
      </c>
      <c r="AX39" s="148">
        <f>ETo!$I38*((1-Constantes!$F$19)*ETo!$K38+ETo!$L38)</f>
        <v>4.3043925773146423</v>
      </c>
      <c r="AY39" s="76">
        <f>MIN(AX39*Constantes!$F$17,0.8*(BB38+Observaciones!$F38-AZ39-BA39-Constantes!$D$14))</f>
        <v>2.1378783380055153</v>
      </c>
      <c r="AZ39" s="76">
        <f>IF(Observaciones!$F38&gt;0.05*Constantes!$F$18,((Observaciones!$F38-0.05*Constantes!$F$18)^2)/(Observaciones!$F38+0.95*Constantes!$F$18),0)</f>
        <v>0</v>
      </c>
      <c r="BA39" s="76">
        <f>MAX(0,BB38+Observaciones!$F38-AZ39-Constantes!$D$13)</f>
        <v>0</v>
      </c>
      <c r="BB39" s="76">
        <f>BB38+Observaciones!$F38-AZ39-AY39-BA39-BC38</f>
        <v>35.307615799286516</v>
      </c>
      <c r="BC39" s="76">
        <f>MAX(0,(BB39-Constantes!$D$14)*(1-EXP(-Constantes!$D$22)))</f>
        <v>0.81949071143933361</v>
      </c>
      <c r="BD39" s="76">
        <f t="shared" si="27"/>
        <v>90.866778243465404</v>
      </c>
      <c r="BE39" s="76">
        <f>MAX(0,(BD39-Constantes!$D$13)*(1-EXP(-Constantes!$D$23)))</f>
        <v>0.41498664746789576</v>
      </c>
      <c r="BF39" s="76">
        <f t="shared" si="28"/>
        <v>1.2344773589072293</v>
      </c>
      <c r="BG39" s="76">
        <f>IF(BF39-Escenarios!$F$29&lt;=0,0,IF(BF39-Escenarios!$F$29&gt;Escenarios!$F$28,Escenarios!$F$28,BF39-Escenarios!$F$29))</f>
        <v>0.54327735890722928</v>
      </c>
      <c r="BH39" s="76">
        <f>BG39*Entradas!$F$24</f>
        <v>0</v>
      </c>
      <c r="BI39" s="76">
        <f>AX39*Entradas!$D$47/Escenarios!$F$9</f>
        <v>0.20661084371110283</v>
      </c>
      <c r="BJ39" s="76">
        <f>Entradas!$D$48*Entradas!$D$46/Escenarios!$F$9</f>
        <v>0.12</v>
      </c>
      <c r="BK39" s="76">
        <f t="shared" si="29"/>
        <v>2.344489181716618</v>
      </c>
      <c r="BL39" s="76">
        <f t="shared" si="13"/>
        <v>0</v>
      </c>
      <c r="BM39" s="76">
        <f t="shared" si="14"/>
        <v>0.54327735890722928</v>
      </c>
      <c r="BN39" s="76">
        <f t="shared" si="3"/>
        <v>0.27621335253210433</v>
      </c>
      <c r="BO39" s="76">
        <f t="shared" si="15"/>
        <v>0</v>
      </c>
      <c r="BP39" s="76">
        <f t="shared" si="4"/>
        <v>0.41498664746789576</v>
      </c>
      <c r="BQ39" s="76">
        <f t="shared" si="16"/>
        <v>0</v>
      </c>
      <c r="BR39" s="76">
        <f t="shared" si="17"/>
        <v>0.69120000000000004</v>
      </c>
      <c r="BS39" s="76">
        <f t="shared" si="18"/>
        <v>0.21666651519612645</v>
      </c>
      <c r="BT39" s="76">
        <f t="shared" si="19"/>
        <v>0.21666651519612645</v>
      </c>
      <c r="BU39" s="76">
        <f t="shared" si="30"/>
        <v>68.900260530637254</v>
      </c>
      <c r="BV39" s="76">
        <f>MAX(0,(BU39-Constantes!$D$13)*(1-EXP(-Constantes!$D$24)))</f>
        <v>0.30800171064636939</v>
      </c>
      <c r="BW39" s="76">
        <f t="shared" si="31"/>
        <v>0.7229883581142651</v>
      </c>
      <c r="BX39" s="76">
        <f t="shared" si="32"/>
        <v>0.99920171064636942</v>
      </c>
      <c r="BY39" s="76">
        <f>0.0526*BL39*Observaciones!$F38^1.218</f>
        <v>0</v>
      </c>
      <c r="BZ39" s="76">
        <f>BY39*Constantes!$F$30</f>
        <v>0</v>
      </c>
      <c r="CA39" s="76">
        <f t="shared" si="33"/>
        <v>0</v>
      </c>
      <c r="CB39" s="15"/>
      <c r="CC39" s="75">
        <v>33</v>
      </c>
      <c r="CD39" s="76">
        <f>0.0526*Observaciones!$F38^2.218</f>
        <v>0.30232861200727251</v>
      </c>
      <c r="CE39" s="76">
        <f>IF(Observaciones!$F38&gt;0.05*$CI$7,((Observaciones!$F38-0.05*$CI$7)^2)/(Observaciones!$F38+0.95*$CI$7),0)</f>
        <v>6.2440408225724973E-3</v>
      </c>
      <c r="CF39" s="76">
        <f>0.0526*CE39*Observaciones!$F38^1.218</f>
        <v>8.5806917963867778E-4</v>
      </c>
      <c r="CG39" s="29"/>
      <c r="CH39" s="29"/>
      <c r="CI39" s="110"/>
      <c r="CJ39" s="40"/>
    </row>
    <row r="40" spans="2:88" s="2" customFormat="1" x14ac:dyDescent="0.3">
      <c r="B40" s="39"/>
      <c r="C40" s="75">
        <v>34</v>
      </c>
      <c r="D40" s="148">
        <f>ETo!$I39*((1-Constantes!$D$19)*ETo!$K39+ETo!$L39)</f>
        <v>4.3633341673635631</v>
      </c>
      <c r="E40" s="76">
        <f>MIN(D40*Constantes!$D$17,0.8*(H39+Observaciones!$F39-F40-G40-Constantes!$D$14))</f>
        <v>2.1671530722008341</v>
      </c>
      <c r="F40" s="76">
        <f>IF(Observaciones!$F39&gt;0.05*Constantes!$D$18,((Observaciones!$F39-0.05*Constantes!$D$18)^2)/(Observaciones!$F39+0.95*Constantes!$D$18),0)</f>
        <v>0</v>
      </c>
      <c r="G40" s="76">
        <f>MAX(0,H39+Observaciones!$F39-F40-Constantes!$D$13)</f>
        <v>0</v>
      </c>
      <c r="H40" s="76">
        <f>H39+Observaciones!$F39-F40-E40-G40-I39</f>
        <v>32.320972015646348</v>
      </c>
      <c r="I40" s="76">
        <f>MAX(0,(H40-Constantes!$D$14)*(1-EXP(-Constantes!$D$22)))</f>
        <v>0.71775465997476029</v>
      </c>
      <c r="J40" s="76">
        <f t="shared" si="34"/>
        <v>90.451791595997506</v>
      </c>
      <c r="K40" s="76">
        <f>MAX(0,(J40-Constantes!$D$13)*(1-EXP(-Constantes!$D$23)))</f>
        <v>0.41089768518827591</v>
      </c>
      <c r="L40" s="76">
        <f t="shared" si="20"/>
        <v>1.1286523451630361</v>
      </c>
      <c r="M40" s="76">
        <f>0.0526*F40*Observaciones!$F39^1.218</f>
        <v>0</v>
      </c>
      <c r="N40" s="76">
        <f>M40*Constantes!$D$30</f>
        <v>0</v>
      </c>
      <c r="O40" s="76">
        <f t="shared" si="21"/>
        <v>0</v>
      </c>
      <c r="P40" s="15"/>
      <c r="Q40" s="75">
        <v>34</v>
      </c>
      <c r="R40" s="148">
        <f>ETo!$I39*((1-Constantes!$E$19)*ETo!$K39+ETo!$L39)</f>
        <v>4.3633341673635631</v>
      </c>
      <c r="S40" s="76">
        <f>MIN(R40*Constantes!$E$17,0.8*(V39+Observaciones!$F39-T40-U40-Constantes!$D$14))</f>
        <v>2.1671530722008341</v>
      </c>
      <c r="T40" s="76">
        <f>IF(Observaciones!$F39&gt;0.05*Constantes!$E$18,((Observaciones!$F39-0.05*Constantes!$E$18)^2)/(Observaciones!$F39+0.95*Constantes!$E$18),0)</f>
        <v>0</v>
      </c>
      <c r="U40" s="76">
        <f>MAX(0,V39+Observaciones!$F39-T40-Constantes!$D$13)</f>
        <v>0</v>
      </c>
      <c r="V40" s="76">
        <f>V39+Observaciones!$F39-T40-S40-U40-W39</f>
        <v>32.320972015646348</v>
      </c>
      <c r="W40" s="76">
        <f>MAX(0,(V40-Constantes!$D$14)*(1-EXP(-Constantes!$D$22)))</f>
        <v>0.71775465997476029</v>
      </c>
      <c r="X40" s="76">
        <f t="shared" si="22"/>
        <v>90.451791595997506</v>
      </c>
      <c r="Y40" s="76">
        <f>MAX(0,(X40-Constantes!$D$13)*(1-EXP(-Constantes!$D$23)))</f>
        <v>0.41089768518827591</v>
      </c>
      <c r="Z40" s="76">
        <f t="shared" si="23"/>
        <v>1.1286523451630361</v>
      </c>
      <c r="AA40" s="76">
        <f>IF(Z40-Escenarios!$E$29&lt;=0,0,IF(Z40-Escenarios!$E$29&gt;Escenarios!$E$28,Escenarios!$E$28,Z40-Escenarios!$E$29))</f>
        <v>0.4374523451630361</v>
      </c>
      <c r="AB40" s="76">
        <f>AA40*Entradas!$E$24</f>
        <v>0.10936308629075903</v>
      </c>
      <c r="AC40" s="76">
        <f>R40*Entradas!$D$47/Escenarios!$E$9</f>
        <v>0.20944004003345101</v>
      </c>
      <c r="AD40" s="76">
        <f>Entradas!$D$48*Entradas!$D$46/Escenarios!$E$9</f>
        <v>0.12</v>
      </c>
      <c r="AE40" s="76">
        <f t="shared" si="24"/>
        <v>2.3765931122342852</v>
      </c>
      <c r="AF40" s="76">
        <f t="shared" si="5"/>
        <v>0</v>
      </c>
      <c r="AG40" s="76">
        <f t="shared" si="6"/>
        <v>0.4374523451630361</v>
      </c>
      <c r="AH40" s="76">
        <f t="shared" si="0"/>
        <v>0.28030231481172418</v>
      </c>
      <c r="AI40" s="76">
        <f t="shared" si="7"/>
        <v>0</v>
      </c>
      <c r="AJ40" s="76">
        <f t="shared" si="1"/>
        <v>0.41089768518827591</v>
      </c>
      <c r="AK40" s="76">
        <f t="shared" si="8"/>
        <v>0</v>
      </c>
      <c r="AL40" s="76">
        <f t="shared" si="9"/>
        <v>0.80056308629075912</v>
      </c>
      <c r="AM40" s="76">
        <f t="shared" si="10"/>
        <v>0</v>
      </c>
      <c r="AN40" s="76">
        <f t="shared" si="11"/>
        <v>0</v>
      </c>
      <c r="AO40" s="76">
        <f t="shared" si="25"/>
        <v>58.198904662157425</v>
      </c>
      <c r="AP40" s="76">
        <f>MAX(0,(AO40-Constantes!$D$13)*(1-EXP(-Constantes!$D$24)))</f>
        <v>0.14442884226008088</v>
      </c>
      <c r="AQ40" s="76">
        <f t="shared" si="2"/>
        <v>0.55532652744835675</v>
      </c>
      <c r="AR40" s="76">
        <f t="shared" si="12"/>
        <v>0.94499192855084002</v>
      </c>
      <c r="AS40" s="76">
        <f>0.0526*AF40*Observaciones!$F39^1.218</f>
        <v>0</v>
      </c>
      <c r="AT40" s="76">
        <f>AS40*Constantes!$E$30</f>
        <v>0</v>
      </c>
      <c r="AU40" s="76">
        <f t="shared" si="26"/>
        <v>0</v>
      </c>
      <c r="AV40" s="15"/>
      <c r="AW40" s="75">
        <v>34</v>
      </c>
      <c r="AX40" s="148">
        <f>ETo!$I39*((1-Constantes!$F$19)*ETo!$K39+ETo!$L39)</f>
        <v>4.3633341673635631</v>
      </c>
      <c r="AY40" s="76">
        <f>MIN(AX40*Constantes!$F$17,0.8*(BB39+Observaciones!$F39-AZ40-BA40-Constantes!$D$14))</f>
        <v>2.1671530722008341</v>
      </c>
      <c r="AZ40" s="76">
        <f>IF(Observaciones!$F39&gt;0.05*Constantes!$F$18,((Observaciones!$F39-0.05*Constantes!$F$18)^2)/(Observaciones!$F39+0.95*Constantes!$F$18),0)</f>
        <v>0</v>
      </c>
      <c r="BA40" s="76">
        <f>MAX(0,BB39+Observaciones!$F39-AZ40-Constantes!$D$13)</f>
        <v>0</v>
      </c>
      <c r="BB40" s="76">
        <f>BB39+Observaciones!$F39-AZ40-AY40-BA40-BC39</f>
        <v>32.320972015646348</v>
      </c>
      <c r="BC40" s="76">
        <f>MAX(0,(BB40-Constantes!$D$14)*(1-EXP(-Constantes!$D$22)))</f>
        <v>0.71775465997476029</v>
      </c>
      <c r="BD40" s="76">
        <f t="shared" si="27"/>
        <v>90.451791595997506</v>
      </c>
      <c r="BE40" s="76">
        <f>MAX(0,(BD40-Constantes!$D$13)*(1-EXP(-Constantes!$D$23)))</f>
        <v>0.41089768518827591</v>
      </c>
      <c r="BF40" s="76">
        <f t="shared" si="28"/>
        <v>1.1286523451630361</v>
      </c>
      <c r="BG40" s="76">
        <f>IF(BF40-Escenarios!$F$29&lt;=0,0,IF(BF40-Escenarios!$F$29&gt;Escenarios!$F$28,Escenarios!$F$28,BF40-Escenarios!$F$29))</f>
        <v>0.4374523451630361</v>
      </c>
      <c r="BH40" s="76">
        <f>BG40*Entradas!$F$24</f>
        <v>0</v>
      </c>
      <c r="BI40" s="76">
        <f>AX40*Entradas!$D$47/Escenarios!$F$9</f>
        <v>0.20944004003345101</v>
      </c>
      <c r="BJ40" s="76">
        <f>Entradas!$D$48*Entradas!$D$46/Escenarios!$F$9</f>
        <v>0.12</v>
      </c>
      <c r="BK40" s="76">
        <f t="shared" si="29"/>
        <v>2.3765931122342852</v>
      </c>
      <c r="BL40" s="76">
        <f t="shared" si="13"/>
        <v>0</v>
      </c>
      <c r="BM40" s="76">
        <f t="shared" si="14"/>
        <v>0.4374523451630361</v>
      </c>
      <c r="BN40" s="76">
        <f t="shared" si="3"/>
        <v>0.28030231481172418</v>
      </c>
      <c r="BO40" s="76">
        <f t="shared" si="15"/>
        <v>0</v>
      </c>
      <c r="BP40" s="76">
        <f t="shared" si="4"/>
        <v>0.41089768518827591</v>
      </c>
      <c r="BQ40" s="76">
        <f t="shared" si="16"/>
        <v>0</v>
      </c>
      <c r="BR40" s="76">
        <f t="shared" si="17"/>
        <v>0.69120000000000004</v>
      </c>
      <c r="BS40" s="76">
        <f t="shared" si="18"/>
        <v>0.1080123051295851</v>
      </c>
      <c r="BT40" s="76">
        <f t="shared" si="19"/>
        <v>0.1080123051295851</v>
      </c>
      <c r="BU40" s="76">
        <f t="shared" si="30"/>
        <v>68.70027112512048</v>
      </c>
      <c r="BV40" s="76">
        <f>MAX(0,(BU40-Constantes!$D$13)*(1-EXP(-Constantes!$D$24)))</f>
        <v>0.30494482317254928</v>
      </c>
      <c r="BW40" s="76">
        <f t="shared" si="31"/>
        <v>0.71584250836082519</v>
      </c>
      <c r="BX40" s="76">
        <f t="shared" si="32"/>
        <v>0.99614482317254938</v>
      </c>
      <c r="BY40" s="76">
        <f>0.0526*BL40*Observaciones!$F39^1.218</f>
        <v>0</v>
      </c>
      <c r="BZ40" s="76">
        <f>BY40*Constantes!$F$30</f>
        <v>0</v>
      </c>
      <c r="CA40" s="76">
        <f t="shared" si="33"/>
        <v>0</v>
      </c>
      <c r="CB40" s="15"/>
      <c r="CC40" s="75">
        <v>34</v>
      </c>
      <c r="CD40" s="76">
        <f>0.0526*Observaciones!$F39^2.218</f>
        <v>0</v>
      </c>
      <c r="CE40" s="76">
        <f>IF(Observaciones!$F39&gt;0.05*$CI$7,((Observaciones!$F39-0.05*$CI$7)^2)/(Observaciones!$F39+0.95*$CI$7),0)</f>
        <v>0</v>
      </c>
      <c r="CF40" s="76">
        <f>0.0526*CE40*Observaciones!$F39^1.218</f>
        <v>0</v>
      </c>
      <c r="CG40" s="29"/>
      <c r="CH40" s="29"/>
      <c r="CI40" s="110"/>
      <c r="CJ40" s="40"/>
    </row>
    <row r="41" spans="2:88" s="2" customFormat="1" x14ac:dyDescent="0.3">
      <c r="B41" s="39"/>
      <c r="C41" s="75">
        <v>35</v>
      </c>
      <c r="D41" s="148">
        <f>ETo!$I40*((1-Constantes!$D$19)*ETo!$K40+ETo!$L40)</f>
        <v>4.2253860609014895</v>
      </c>
      <c r="E41" s="76">
        <f>MIN(D41*Constantes!$D$17,0.8*(H40+Observaciones!$F40-F41-G41-Constantes!$D$14))</f>
        <v>2.0986378837562585</v>
      </c>
      <c r="F41" s="76">
        <f>IF(Observaciones!$F40&gt;0.05*Constantes!$D$18,((Observaciones!$F40-0.05*Constantes!$D$18)^2)/(Observaciones!$F40+0.95*Constantes!$D$18),0)</f>
        <v>2.4557956777995901E-4</v>
      </c>
      <c r="G41" s="76">
        <f>MAX(0,H40+Observaciones!$F40-F41-Constantes!$D$13)</f>
        <v>0</v>
      </c>
      <c r="H41" s="76">
        <f>H40+Observaciones!$F40-F41-E41-G41-I40</f>
        <v>32.804333892347543</v>
      </c>
      <c r="I41" s="76">
        <f>MAX(0,(H41-Constantes!$D$14)*(1-EXP(-Constantes!$D$22)))</f>
        <v>0.73421973995297918</v>
      </c>
      <c r="J41" s="76">
        <f t="shared" si="34"/>
        <v>90.040893910809231</v>
      </c>
      <c r="K41" s="76">
        <f>MAX(0,(J41-Constantes!$D$13)*(1-EXP(-Constantes!$D$23)))</f>
        <v>0.4068490124279121</v>
      </c>
      <c r="L41" s="76">
        <f t="shared" si="20"/>
        <v>1.1413143319486712</v>
      </c>
      <c r="M41" s="76">
        <f>0.0526*F41*Observaciones!$F40^1.218</f>
        <v>5.5300359371899124E-5</v>
      </c>
      <c r="N41" s="76">
        <f>M41*Constantes!$D$30</f>
        <v>8.6390814224520989E-7</v>
      </c>
      <c r="O41" s="76">
        <f t="shared" si="21"/>
        <v>7.5694146481993255E-2</v>
      </c>
      <c r="P41" s="15"/>
      <c r="Q41" s="75">
        <v>35</v>
      </c>
      <c r="R41" s="148">
        <f>ETo!$I40*((1-Constantes!$E$19)*ETo!$K40+ETo!$L40)</f>
        <v>4.2253860609014895</v>
      </c>
      <c r="S41" s="76">
        <f>MIN(R41*Constantes!$E$17,0.8*(V40+Observaciones!$F40-T41-U41-Constantes!$D$14))</f>
        <v>2.0986378837562585</v>
      </c>
      <c r="T41" s="76">
        <f>IF(Observaciones!$F40&gt;0.05*Constantes!$E$18,((Observaciones!$F40-0.05*Constantes!$E$18)^2)/(Observaciones!$F40+0.95*Constantes!$E$18),0)</f>
        <v>2.4557956777995901E-4</v>
      </c>
      <c r="U41" s="76">
        <f>MAX(0,V40+Observaciones!$F40-T41-Constantes!$D$13)</f>
        <v>0</v>
      </c>
      <c r="V41" s="76">
        <f>V40+Observaciones!$F40-T41-S41-U41-W40</f>
        <v>32.804333892347543</v>
      </c>
      <c r="W41" s="76">
        <f>MAX(0,(V41-Constantes!$D$14)*(1-EXP(-Constantes!$D$22)))</f>
        <v>0.73421973995297918</v>
      </c>
      <c r="X41" s="76">
        <f t="shared" si="22"/>
        <v>90.040893910809231</v>
      </c>
      <c r="Y41" s="76">
        <f>MAX(0,(X41-Constantes!$D$13)*(1-EXP(-Constantes!$D$23)))</f>
        <v>0.4068490124279121</v>
      </c>
      <c r="Z41" s="76">
        <f t="shared" si="23"/>
        <v>1.1413143319486712</v>
      </c>
      <c r="AA41" s="76">
        <f>IF(Z41-Escenarios!$E$29&lt;=0,0,IF(Z41-Escenarios!$E$29&gt;Escenarios!$E$28,Escenarios!$E$28,Z41-Escenarios!$E$29))</f>
        <v>0.45011433194867112</v>
      </c>
      <c r="AB41" s="76">
        <f>AA41*Entradas!$E$24</f>
        <v>0.11252858298716778</v>
      </c>
      <c r="AC41" s="76">
        <f>R41*Entradas!$D$47/Escenarios!$E$9</f>
        <v>0.20281853092327151</v>
      </c>
      <c r="AD41" s="76">
        <f>Entradas!$D$48*Entradas!$D$46/Escenarios!$E$9</f>
        <v>0.12</v>
      </c>
      <c r="AE41" s="76">
        <f t="shared" si="24"/>
        <v>2.3014564146795298</v>
      </c>
      <c r="AF41" s="76">
        <f t="shared" si="5"/>
        <v>0</v>
      </c>
      <c r="AG41" s="76">
        <f t="shared" si="6"/>
        <v>0.44986875238089113</v>
      </c>
      <c r="AH41" s="76">
        <f t="shared" si="0"/>
        <v>0.28435098757208804</v>
      </c>
      <c r="AI41" s="76">
        <f t="shared" si="7"/>
        <v>0</v>
      </c>
      <c r="AJ41" s="76">
        <f t="shared" si="1"/>
        <v>0.4068490124279121</v>
      </c>
      <c r="AK41" s="76">
        <f t="shared" si="8"/>
        <v>0</v>
      </c>
      <c r="AL41" s="76">
        <f t="shared" si="9"/>
        <v>0.80372858298716787</v>
      </c>
      <c r="AM41" s="76">
        <f t="shared" si="10"/>
        <v>1.4767218038231833E-2</v>
      </c>
      <c r="AN41" s="76">
        <f t="shared" si="11"/>
        <v>1.4767218038231833E-2</v>
      </c>
      <c r="AO41" s="76">
        <f t="shared" si="25"/>
        <v>58.069243037935571</v>
      </c>
      <c r="AP41" s="76">
        <f>MAX(0,(AO41-Constantes!$D$13)*(1-EXP(-Constantes!$D$24)))</f>
        <v>0.14244693229892691</v>
      </c>
      <c r="AQ41" s="76">
        <f t="shared" si="2"/>
        <v>0.54929594472683907</v>
      </c>
      <c r="AR41" s="76">
        <f t="shared" si="12"/>
        <v>0.94617551528609478</v>
      </c>
      <c r="AS41" s="76">
        <f>0.0526*AF41*Observaciones!$F40^1.218</f>
        <v>0</v>
      </c>
      <c r="AT41" s="76">
        <f>AS41*Constantes!$E$30</f>
        <v>0</v>
      </c>
      <c r="AU41" s="76">
        <f t="shared" si="26"/>
        <v>0</v>
      </c>
      <c r="AV41" s="15"/>
      <c r="AW41" s="75">
        <v>35</v>
      </c>
      <c r="AX41" s="148">
        <f>ETo!$I40*((1-Constantes!$F$19)*ETo!$K40+ETo!$L40)</f>
        <v>4.2253860609014895</v>
      </c>
      <c r="AY41" s="76">
        <f>MIN(AX41*Constantes!$F$17,0.8*(BB40+Observaciones!$F40-AZ41-BA41-Constantes!$D$14))</f>
        <v>2.0986378837562585</v>
      </c>
      <c r="AZ41" s="76">
        <f>IF(Observaciones!$F40&gt;0.05*Constantes!$F$18,((Observaciones!$F40-0.05*Constantes!$F$18)^2)/(Observaciones!$F40+0.95*Constantes!$F$18),0)</f>
        <v>2.4557956777995901E-4</v>
      </c>
      <c r="BA41" s="76">
        <f>MAX(0,BB40+Observaciones!$F40-AZ41-Constantes!$D$13)</f>
        <v>0</v>
      </c>
      <c r="BB41" s="76">
        <f>BB40+Observaciones!$F40-AZ41-AY41-BA41-BC40</f>
        <v>32.804333892347543</v>
      </c>
      <c r="BC41" s="76">
        <f>MAX(0,(BB41-Constantes!$D$14)*(1-EXP(-Constantes!$D$22)))</f>
        <v>0.73421973995297918</v>
      </c>
      <c r="BD41" s="76">
        <f t="shared" si="27"/>
        <v>90.040893910809231</v>
      </c>
      <c r="BE41" s="76">
        <f>MAX(0,(BD41-Constantes!$D$13)*(1-EXP(-Constantes!$D$23)))</f>
        <v>0.4068490124279121</v>
      </c>
      <c r="BF41" s="76">
        <f t="shared" si="28"/>
        <v>1.1413143319486712</v>
      </c>
      <c r="BG41" s="76">
        <f>IF(BF41-Escenarios!$F$29&lt;=0,0,IF(BF41-Escenarios!$F$29&gt;Escenarios!$F$28,Escenarios!$F$28,BF41-Escenarios!$F$29))</f>
        <v>0.45011433194867112</v>
      </c>
      <c r="BH41" s="76">
        <f>BG41*Entradas!$F$24</f>
        <v>0</v>
      </c>
      <c r="BI41" s="76">
        <f>AX41*Entradas!$D$47/Escenarios!$F$9</f>
        <v>0.20281853092327151</v>
      </c>
      <c r="BJ41" s="76">
        <f>Entradas!$D$48*Entradas!$D$46/Escenarios!$F$9</f>
        <v>0.12</v>
      </c>
      <c r="BK41" s="76">
        <f t="shared" si="29"/>
        <v>2.3014564146795298</v>
      </c>
      <c r="BL41" s="76">
        <f t="shared" si="13"/>
        <v>0</v>
      </c>
      <c r="BM41" s="76">
        <f t="shared" si="14"/>
        <v>0.44986875238089113</v>
      </c>
      <c r="BN41" s="76">
        <f t="shared" si="3"/>
        <v>0.28435098757208804</v>
      </c>
      <c r="BO41" s="76">
        <f t="shared" si="15"/>
        <v>0</v>
      </c>
      <c r="BP41" s="76">
        <f t="shared" si="4"/>
        <v>0.4068490124279121</v>
      </c>
      <c r="BQ41" s="76">
        <f t="shared" si="16"/>
        <v>0</v>
      </c>
      <c r="BR41" s="76">
        <f t="shared" si="17"/>
        <v>0.69120000000000015</v>
      </c>
      <c r="BS41" s="76">
        <f t="shared" si="18"/>
        <v>0.12729580102539961</v>
      </c>
      <c r="BT41" s="76">
        <f t="shared" si="19"/>
        <v>0.12729580102539961</v>
      </c>
      <c r="BU41" s="76">
        <f t="shared" si="30"/>
        <v>68.52262210297333</v>
      </c>
      <c r="BV41" s="76">
        <f>MAX(0,(BU41-Constantes!$D$13)*(1-EXP(-Constantes!$D$24)))</f>
        <v>0.3022294139780734</v>
      </c>
      <c r="BW41" s="76">
        <f t="shared" si="31"/>
        <v>0.70907842640598551</v>
      </c>
      <c r="BX41" s="76">
        <f t="shared" si="32"/>
        <v>0.99342941397807349</v>
      </c>
      <c r="BY41" s="76">
        <f>0.0526*BL41*Observaciones!$F40^1.218</f>
        <v>0</v>
      </c>
      <c r="BZ41" s="76">
        <f>BY41*Constantes!$F$30</f>
        <v>0</v>
      </c>
      <c r="CA41" s="76">
        <f t="shared" si="33"/>
        <v>0</v>
      </c>
      <c r="CB41" s="15"/>
      <c r="CC41" s="75">
        <v>35</v>
      </c>
      <c r="CD41" s="76">
        <f>0.0526*Observaciones!$F40^2.218</f>
        <v>0.74310410909583668</v>
      </c>
      <c r="CE41" s="76">
        <f>IF(Observaciones!$F40&gt;0.05*$CI$7,((Observaciones!$F40-0.05*$CI$7)^2)/(Observaciones!$F40+0.95*$CI$7),0)</f>
        <v>6.7925012840267113E-2</v>
      </c>
      <c r="CF41" s="76">
        <f>0.0526*CE41*Observaciones!$F40^1.218</f>
        <v>1.529556247029999E-2</v>
      </c>
      <c r="CG41" s="29"/>
      <c r="CH41" s="29"/>
      <c r="CI41" s="110"/>
      <c r="CJ41" s="40"/>
    </row>
    <row r="42" spans="2:88" s="2" customFormat="1" x14ac:dyDescent="0.3">
      <c r="B42" s="39"/>
      <c r="C42" s="75">
        <v>36</v>
      </c>
      <c r="D42" s="148">
        <f>ETo!$I41*((1-Constantes!$D$19)*ETo!$K41+ETo!$L41)</f>
        <v>4.393186570847301</v>
      </c>
      <c r="E42" s="76">
        <f>MIN(D42*Constantes!$D$17,0.8*(H41+Observaciones!$F41-F42-G42-Constantes!$D$14))</f>
        <v>2.1819799741617838</v>
      </c>
      <c r="F42" s="76">
        <f>IF(Observaciones!$F41&gt;0.05*Constantes!$D$18,((Observaciones!$F41-0.05*Constantes!$D$18)^2)/(Observaciones!$F41+0.95*Constantes!$D$18),0)</f>
        <v>0</v>
      </c>
      <c r="G42" s="76">
        <f>MAX(0,H41+Observaciones!$F41-F42-Constantes!$D$13)</f>
        <v>0</v>
      </c>
      <c r="H42" s="76">
        <f>H41+Observaciones!$F41-F42-E42-G42-I41</f>
        <v>29.888134178232779</v>
      </c>
      <c r="I42" s="76">
        <f>MAX(0,(H42-Constantes!$D$14)*(1-EXP(-Constantes!$D$22)))</f>
        <v>0.63488327210191453</v>
      </c>
      <c r="J42" s="76">
        <f t="shared" si="34"/>
        <v>89.634044898381319</v>
      </c>
      <c r="K42" s="76">
        <f>MAX(0,(J42-Constantes!$D$13)*(1-EXP(-Constantes!$D$23)))</f>
        <v>0.40284023220457488</v>
      </c>
      <c r="L42" s="76">
        <f t="shared" si="20"/>
        <v>1.0377235043064894</v>
      </c>
      <c r="M42" s="76">
        <f>0.0526*F42*Observaciones!$F41^1.218</f>
        <v>0</v>
      </c>
      <c r="N42" s="76">
        <f>M42*Constantes!$D$30</f>
        <v>0</v>
      </c>
      <c r="O42" s="76">
        <f t="shared" si="21"/>
        <v>0</v>
      </c>
      <c r="P42" s="15"/>
      <c r="Q42" s="75">
        <v>36</v>
      </c>
      <c r="R42" s="148">
        <f>ETo!$I41*((1-Constantes!$E$19)*ETo!$K41+ETo!$L41)</f>
        <v>4.393186570847301</v>
      </c>
      <c r="S42" s="76">
        <f>MIN(R42*Constantes!$E$17,0.8*(V41+Observaciones!$F41-T42-U42-Constantes!$D$14))</f>
        <v>2.1819799741617838</v>
      </c>
      <c r="T42" s="76">
        <f>IF(Observaciones!$F41&gt;0.05*Constantes!$E$18,((Observaciones!$F41-0.05*Constantes!$E$18)^2)/(Observaciones!$F41+0.95*Constantes!$E$18),0)</f>
        <v>0</v>
      </c>
      <c r="U42" s="76">
        <f>MAX(0,V41+Observaciones!$F41-T42-Constantes!$D$13)</f>
        <v>0</v>
      </c>
      <c r="V42" s="76">
        <f>V41+Observaciones!$F41-T42-S42-U42-W41</f>
        <v>29.888134178232779</v>
      </c>
      <c r="W42" s="76">
        <f>MAX(0,(V42-Constantes!$D$14)*(1-EXP(-Constantes!$D$22)))</f>
        <v>0.63488327210191453</v>
      </c>
      <c r="X42" s="76">
        <f t="shared" si="22"/>
        <v>89.634044898381319</v>
      </c>
      <c r="Y42" s="76">
        <f>MAX(0,(X42-Constantes!$D$13)*(1-EXP(-Constantes!$D$23)))</f>
        <v>0.40284023220457488</v>
      </c>
      <c r="Z42" s="76">
        <f t="shared" si="23"/>
        <v>1.0377235043064894</v>
      </c>
      <c r="AA42" s="76">
        <f>IF(Z42-Escenarios!$E$29&lt;=0,0,IF(Z42-Escenarios!$E$29&gt;Escenarios!$E$28,Escenarios!$E$28,Z42-Escenarios!$E$29))</f>
        <v>0.34652350430648937</v>
      </c>
      <c r="AB42" s="76">
        <f>AA42*Entradas!$E$24</f>
        <v>8.6630876076622343E-2</v>
      </c>
      <c r="AC42" s="76">
        <f>R42*Entradas!$D$47/Escenarios!$E$9</f>
        <v>0.21087295540067044</v>
      </c>
      <c r="AD42" s="76">
        <f>Entradas!$D$48*Entradas!$D$46/Escenarios!$E$9</f>
        <v>0.12</v>
      </c>
      <c r="AE42" s="76">
        <f t="shared" si="24"/>
        <v>2.3928529295624541</v>
      </c>
      <c r="AF42" s="76">
        <f t="shared" si="5"/>
        <v>0</v>
      </c>
      <c r="AG42" s="76">
        <f t="shared" si="6"/>
        <v>0.34652350430648937</v>
      </c>
      <c r="AH42" s="76">
        <f t="shared" si="0"/>
        <v>0.28835976779542516</v>
      </c>
      <c r="AI42" s="76">
        <f t="shared" si="7"/>
        <v>0</v>
      </c>
      <c r="AJ42" s="76">
        <f t="shared" si="1"/>
        <v>0.40284023220457488</v>
      </c>
      <c r="AK42" s="76">
        <f t="shared" si="8"/>
        <v>0</v>
      </c>
      <c r="AL42" s="76">
        <f t="shared" si="9"/>
        <v>0.77783087607662238</v>
      </c>
      <c r="AM42" s="76">
        <f t="shared" si="10"/>
        <v>0</v>
      </c>
      <c r="AN42" s="76">
        <f t="shared" si="11"/>
        <v>0</v>
      </c>
      <c r="AO42" s="76">
        <f t="shared" si="25"/>
        <v>57.926796105636647</v>
      </c>
      <c r="AP42" s="76">
        <f>MAX(0,(AO42-Constantes!$D$13)*(1-EXP(-Constantes!$D$24)))</f>
        <v>0.14026959574500553</v>
      </c>
      <c r="AQ42" s="76">
        <f t="shared" si="2"/>
        <v>0.5431098279495804</v>
      </c>
      <c r="AR42" s="76">
        <f t="shared" si="12"/>
        <v>0.91810047182162791</v>
      </c>
      <c r="AS42" s="76">
        <f>0.0526*AF42*Observaciones!$F41^1.218</f>
        <v>0</v>
      </c>
      <c r="AT42" s="76">
        <f>AS42*Constantes!$E$30</f>
        <v>0</v>
      </c>
      <c r="AU42" s="76">
        <f t="shared" si="26"/>
        <v>0</v>
      </c>
      <c r="AV42" s="15"/>
      <c r="AW42" s="75">
        <v>36</v>
      </c>
      <c r="AX42" s="148">
        <f>ETo!$I41*((1-Constantes!$F$19)*ETo!$K41+ETo!$L41)</f>
        <v>4.393186570847301</v>
      </c>
      <c r="AY42" s="76">
        <f>MIN(AX42*Constantes!$F$17,0.8*(BB41+Observaciones!$F41-AZ42-BA42-Constantes!$D$14))</f>
        <v>2.1819799741617838</v>
      </c>
      <c r="AZ42" s="76">
        <f>IF(Observaciones!$F41&gt;0.05*Constantes!$F$18,((Observaciones!$F41-0.05*Constantes!$F$18)^2)/(Observaciones!$F41+0.95*Constantes!$F$18),0)</f>
        <v>0</v>
      </c>
      <c r="BA42" s="76">
        <f>MAX(0,BB41+Observaciones!$F41-AZ42-Constantes!$D$13)</f>
        <v>0</v>
      </c>
      <c r="BB42" s="76">
        <f>BB41+Observaciones!$F41-AZ42-AY42-BA42-BC41</f>
        <v>29.888134178232779</v>
      </c>
      <c r="BC42" s="76">
        <f>MAX(0,(BB42-Constantes!$D$14)*(1-EXP(-Constantes!$D$22)))</f>
        <v>0.63488327210191453</v>
      </c>
      <c r="BD42" s="76">
        <f t="shared" si="27"/>
        <v>89.634044898381319</v>
      </c>
      <c r="BE42" s="76">
        <f>MAX(0,(BD42-Constantes!$D$13)*(1-EXP(-Constantes!$D$23)))</f>
        <v>0.40284023220457488</v>
      </c>
      <c r="BF42" s="76">
        <f t="shared" si="28"/>
        <v>1.0377235043064894</v>
      </c>
      <c r="BG42" s="76">
        <f>IF(BF42-Escenarios!$F$29&lt;=0,0,IF(BF42-Escenarios!$F$29&gt;Escenarios!$F$28,Escenarios!$F$28,BF42-Escenarios!$F$29))</f>
        <v>0.34652350430648937</v>
      </c>
      <c r="BH42" s="76">
        <f>BG42*Entradas!$F$24</f>
        <v>0</v>
      </c>
      <c r="BI42" s="76">
        <f>AX42*Entradas!$D$47/Escenarios!$F$9</f>
        <v>0.21087295540067044</v>
      </c>
      <c r="BJ42" s="76">
        <f>Entradas!$D$48*Entradas!$D$46/Escenarios!$F$9</f>
        <v>0.12</v>
      </c>
      <c r="BK42" s="76">
        <f t="shared" si="29"/>
        <v>2.3928529295624541</v>
      </c>
      <c r="BL42" s="76">
        <f t="shared" si="13"/>
        <v>0</v>
      </c>
      <c r="BM42" s="76">
        <f t="shared" si="14"/>
        <v>0.34652350430648937</v>
      </c>
      <c r="BN42" s="76">
        <f t="shared" si="3"/>
        <v>0.28835976779542516</v>
      </c>
      <c r="BO42" s="76">
        <f t="shared" si="15"/>
        <v>0</v>
      </c>
      <c r="BP42" s="76">
        <f t="shared" si="4"/>
        <v>0.40284023220457488</v>
      </c>
      <c r="BQ42" s="76">
        <f t="shared" si="16"/>
        <v>0</v>
      </c>
      <c r="BR42" s="76">
        <f t="shared" si="17"/>
        <v>0.69120000000000004</v>
      </c>
      <c r="BS42" s="76">
        <f t="shared" si="18"/>
        <v>1.5650548905818934E-2</v>
      </c>
      <c r="BT42" s="76">
        <f t="shared" si="19"/>
        <v>1.5650548905818934E-2</v>
      </c>
      <c r="BU42" s="76">
        <f t="shared" si="30"/>
        <v>68.236043237901086</v>
      </c>
      <c r="BV42" s="76">
        <f>MAX(0,(BU42-Constantes!$D$13)*(1-EXP(-Constantes!$D$24)))</f>
        <v>0.29784898522167386</v>
      </c>
      <c r="BW42" s="76">
        <f t="shared" si="31"/>
        <v>0.70068921742624868</v>
      </c>
      <c r="BX42" s="76">
        <f t="shared" si="32"/>
        <v>0.98904898522167395</v>
      </c>
      <c r="BY42" s="76">
        <f>0.0526*BL42*Observaciones!$F41^1.218</f>
        <v>0</v>
      </c>
      <c r="BZ42" s="76">
        <f>BY42*Constantes!$F$30</f>
        <v>0</v>
      </c>
      <c r="CA42" s="76">
        <f t="shared" si="33"/>
        <v>0</v>
      </c>
      <c r="CB42" s="15"/>
      <c r="CC42" s="75">
        <v>36</v>
      </c>
      <c r="CD42" s="76">
        <f>0.0526*Observaciones!$F41^2.218</f>
        <v>0</v>
      </c>
      <c r="CE42" s="76">
        <f>IF(Observaciones!$F41&gt;0.05*$CI$7,((Observaciones!$F41-0.05*$CI$7)^2)/(Observaciones!$F41+0.95*$CI$7),0)</f>
        <v>0</v>
      </c>
      <c r="CF42" s="76">
        <f>0.0526*CE42*Observaciones!$F41^1.218</f>
        <v>0</v>
      </c>
      <c r="CG42" s="29"/>
      <c r="CH42" s="29"/>
      <c r="CI42" s="110"/>
      <c r="CJ42" s="40"/>
    </row>
    <row r="43" spans="2:88" s="2" customFormat="1" x14ac:dyDescent="0.3">
      <c r="B43" s="39"/>
      <c r="C43" s="75">
        <v>37</v>
      </c>
      <c r="D43" s="148">
        <f>ETo!$I42*((1-Constantes!$D$19)*ETo!$K42+ETo!$L42)</f>
        <v>4.4560010593164847</v>
      </c>
      <c r="E43" s="76">
        <f>MIN(D43*Constantes!$D$17,0.8*(H42+Observaciones!$F42-F43-G43-Constantes!$D$14))</f>
        <v>2.2131782749206201</v>
      </c>
      <c r="F43" s="76">
        <f>IF(Observaciones!$F42&gt;0.05*Constantes!$D$18,((Observaciones!$F42-0.05*Constantes!$D$18)^2)/(Observaciones!$F42+0.95*Constantes!$D$18),0)</f>
        <v>0</v>
      </c>
      <c r="G43" s="76">
        <f>MAX(0,H42+Observaciones!$F42-F43-Constantes!$D$13)</f>
        <v>0</v>
      </c>
      <c r="H43" s="76">
        <f>H42+Observaciones!$F42-F43-E43-G43-I42</f>
        <v>27.040072631210247</v>
      </c>
      <c r="I43" s="76">
        <f>MAX(0,(H43-Constantes!$D$14)*(1-EXP(-Constantes!$D$22)))</f>
        <v>0.53786784036234359</v>
      </c>
      <c r="J43" s="76">
        <f t="shared" si="34"/>
        <v>89.231204666176751</v>
      </c>
      <c r="K43" s="76">
        <f>MAX(0,(J43-Constantes!$D$13)*(1-EXP(-Constantes!$D$23)))</f>
        <v>0.39887095144759532</v>
      </c>
      <c r="L43" s="76">
        <f t="shared" si="20"/>
        <v>0.93673879180993891</v>
      </c>
      <c r="M43" s="76">
        <f>0.0526*F43*Observaciones!$F42^1.218</f>
        <v>0</v>
      </c>
      <c r="N43" s="76">
        <f>M43*Constantes!$D$30</f>
        <v>0</v>
      </c>
      <c r="O43" s="76">
        <f t="shared" si="21"/>
        <v>0</v>
      </c>
      <c r="P43" s="15"/>
      <c r="Q43" s="75">
        <v>37</v>
      </c>
      <c r="R43" s="148">
        <f>ETo!$I42*((1-Constantes!$E$19)*ETo!$K42+ETo!$L42)</f>
        <v>4.4560010593164847</v>
      </c>
      <c r="S43" s="76">
        <f>MIN(R43*Constantes!$E$17,0.8*(V42+Observaciones!$F42-T43-U43-Constantes!$D$14))</f>
        <v>2.2131782749206201</v>
      </c>
      <c r="T43" s="76">
        <f>IF(Observaciones!$F42&gt;0.05*Constantes!$E$18,((Observaciones!$F42-0.05*Constantes!$E$18)^2)/(Observaciones!$F42+0.95*Constantes!$E$18),0)</f>
        <v>0</v>
      </c>
      <c r="U43" s="76">
        <f>MAX(0,V42+Observaciones!$F42-T43-Constantes!$D$13)</f>
        <v>0</v>
      </c>
      <c r="V43" s="76">
        <f>V42+Observaciones!$F42-T43-S43-U43-W42</f>
        <v>27.040072631210247</v>
      </c>
      <c r="W43" s="76">
        <f>MAX(0,(V43-Constantes!$D$14)*(1-EXP(-Constantes!$D$22)))</f>
        <v>0.53786784036234359</v>
      </c>
      <c r="X43" s="76">
        <f t="shared" si="22"/>
        <v>89.231204666176751</v>
      </c>
      <c r="Y43" s="76">
        <f>MAX(0,(X43-Constantes!$D$13)*(1-EXP(-Constantes!$D$23)))</f>
        <v>0.39887095144759532</v>
      </c>
      <c r="Z43" s="76">
        <f t="shared" si="23"/>
        <v>0.93673879180993891</v>
      </c>
      <c r="AA43" s="76">
        <f>IF(Z43-Escenarios!$E$29&lt;=0,0,IF(Z43-Escenarios!$E$29&gt;Escenarios!$E$28,Escenarios!$E$28,Z43-Escenarios!$E$29))</f>
        <v>0.24553879180993887</v>
      </c>
      <c r="AB43" s="76">
        <f>AA43*Entradas!$E$24</f>
        <v>6.1384697952484718E-2</v>
      </c>
      <c r="AC43" s="76">
        <f>R43*Entradas!$D$47/Escenarios!$E$9</f>
        <v>0.21388805084719126</v>
      </c>
      <c r="AD43" s="76">
        <f>Entradas!$D$48*Entradas!$D$46/Escenarios!$E$9</f>
        <v>0.12</v>
      </c>
      <c r="AE43" s="76">
        <f t="shared" si="24"/>
        <v>2.4270663257678113</v>
      </c>
      <c r="AF43" s="76">
        <f t="shared" si="5"/>
        <v>0</v>
      </c>
      <c r="AG43" s="76">
        <f t="shared" si="6"/>
        <v>0.24553879180993887</v>
      </c>
      <c r="AH43" s="76">
        <f t="shared" si="0"/>
        <v>0.29232904855240471</v>
      </c>
      <c r="AI43" s="76">
        <f t="shared" si="7"/>
        <v>0</v>
      </c>
      <c r="AJ43" s="76">
        <f t="shared" si="1"/>
        <v>0.39887095144759532</v>
      </c>
      <c r="AK43" s="76">
        <f t="shared" si="8"/>
        <v>0</v>
      </c>
      <c r="AL43" s="76">
        <f t="shared" si="9"/>
        <v>0.75258469795248473</v>
      </c>
      <c r="AM43" s="76">
        <f t="shared" si="10"/>
        <v>0</v>
      </c>
      <c r="AN43" s="76">
        <f t="shared" si="11"/>
        <v>0</v>
      </c>
      <c r="AO43" s="76">
        <f t="shared" si="25"/>
        <v>57.786526509891644</v>
      </c>
      <c r="AP43" s="76">
        <f>MAX(0,(AO43-Constantes!$D$13)*(1-EXP(-Constantes!$D$24)))</f>
        <v>0.13812554031825569</v>
      </c>
      <c r="AQ43" s="76">
        <f t="shared" si="2"/>
        <v>0.53699649176585096</v>
      </c>
      <c r="AR43" s="76">
        <f t="shared" si="12"/>
        <v>0.89071023827074036</v>
      </c>
      <c r="AS43" s="76">
        <f>0.0526*AF43*Observaciones!$F42^1.218</f>
        <v>0</v>
      </c>
      <c r="AT43" s="76">
        <f>AS43*Constantes!$E$30</f>
        <v>0</v>
      </c>
      <c r="AU43" s="76">
        <f t="shared" si="26"/>
        <v>0</v>
      </c>
      <c r="AV43" s="15"/>
      <c r="AW43" s="75">
        <v>37</v>
      </c>
      <c r="AX43" s="148">
        <f>ETo!$I42*((1-Constantes!$F$19)*ETo!$K42+ETo!$L42)</f>
        <v>4.4560010593164847</v>
      </c>
      <c r="AY43" s="76">
        <f>MIN(AX43*Constantes!$F$17,0.8*(BB42+Observaciones!$F42-AZ43-BA43-Constantes!$D$14))</f>
        <v>2.2131782749206201</v>
      </c>
      <c r="AZ43" s="76">
        <f>IF(Observaciones!$F42&gt;0.05*Constantes!$F$18,((Observaciones!$F42-0.05*Constantes!$F$18)^2)/(Observaciones!$F42+0.95*Constantes!$F$18),0)</f>
        <v>0</v>
      </c>
      <c r="BA43" s="76">
        <f>MAX(0,BB42+Observaciones!$F42-AZ43-Constantes!$D$13)</f>
        <v>0</v>
      </c>
      <c r="BB43" s="76">
        <f>BB42+Observaciones!$F42-AZ43-AY43-BA43-BC42</f>
        <v>27.040072631210247</v>
      </c>
      <c r="BC43" s="76">
        <f>MAX(0,(BB43-Constantes!$D$14)*(1-EXP(-Constantes!$D$22)))</f>
        <v>0.53786784036234359</v>
      </c>
      <c r="BD43" s="76">
        <f t="shared" si="27"/>
        <v>89.231204666176751</v>
      </c>
      <c r="BE43" s="76">
        <f>MAX(0,(BD43-Constantes!$D$13)*(1-EXP(-Constantes!$D$23)))</f>
        <v>0.39887095144759532</v>
      </c>
      <c r="BF43" s="76">
        <f t="shared" si="28"/>
        <v>0.93673879180993891</v>
      </c>
      <c r="BG43" s="76">
        <f>IF(BF43-Escenarios!$F$29&lt;=0,0,IF(BF43-Escenarios!$F$29&gt;Escenarios!$F$28,Escenarios!$F$28,BF43-Escenarios!$F$29))</f>
        <v>0.24553879180993887</v>
      </c>
      <c r="BH43" s="76">
        <f>BG43*Entradas!$F$24</f>
        <v>0</v>
      </c>
      <c r="BI43" s="76">
        <f>AX43*Entradas!$D$47/Escenarios!$F$9</f>
        <v>0.21388805084719126</v>
      </c>
      <c r="BJ43" s="76">
        <f>Entradas!$D$48*Entradas!$D$46/Escenarios!$F$9</f>
        <v>0.12</v>
      </c>
      <c r="BK43" s="76">
        <f t="shared" si="29"/>
        <v>2.4270663257678113</v>
      </c>
      <c r="BL43" s="76">
        <f t="shared" si="13"/>
        <v>0</v>
      </c>
      <c r="BM43" s="76">
        <f t="shared" si="14"/>
        <v>0.24553879180993887</v>
      </c>
      <c r="BN43" s="76">
        <f t="shared" si="3"/>
        <v>0.29232904855240471</v>
      </c>
      <c r="BO43" s="76">
        <f t="shared" si="15"/>
        <v>0</v>
      </c>
      <c r="BP43" s="76">
        <f t="shared" si="4"/>
        <v>0.39887095144759532</v>
      </c>
      <c r="BQ43" s="76">
        <f t="shared" si="16"/>
        <v>0</v>
      </c>
      <c r="BR43" s="76">
        <f t="shared" si="17"/>
        <v>0.69120000000000004</v>
      </c>
      <c r="BS43" s="76">
        <f t="shared" si="18"/>
        <v>0</v>
      </c>
      <c r="BT43" s="76">
        <f t="shared" si="19"/>
        <v>0</v>
      </c>
      <c r="BU43" s="76">
        <f t="shared" si="30"/>
        <v>67.938194252679409</v>
      </c>
      <c r="BV43" s="76">
        <f>MAX(0,(BU43-Constantes!$D$13)*(1-EXP(-Constantes!$D$24)))</f>
        <v>0.29329628989433154</v>
      </c>
      <c r="BW43" s="76">
        <f t="shared" si="31"/>
        <v>0.69216724134192686</v>
      </c>
      <c r="BX43" s="76">
        <f t="shared" si="32"/>
        <v>0.98449628989433158</v>
      </c>
      <c r="BY43" s="76">
        <f>0.0526*BL43*Observaciones!$F42^1.218</f>
        <v>0</v>
      </c>
      <c r="BZ43" s="76">
        <f>BY43*Constantes!$F$30</f>
        <v>0</v>
      </c>
      <c r="CA43" s="76">
        <f t="shared" si="33"/>
        <v>0</v>
      </c>
      <c r="CB43" s="15"/>
      <c r="CC43" s="75">
        <v>37</v>
      </c>
      <c r="CD43" s="76">
        <f>0.0526*Observaciones!$F42^2.218</f>
        <v>0</v>
      </c>
      <c r="CE43" s="76">
        <f>IF(Observaciones!$F42&gt;0.05*$CI$7,((Observaciones!$F42-0.05*$CI$7)^2)/(Observaciones!$F42+0.95*$CI$7),0)</f>
        <v>0</v>
      </c>
      <c r="CF43" s="76">
        <f>0.0526*CE43*Observaciones!$F42^1.218</f>
        <v>0</v>
      </c>
      <c r="CG43" s="29"/>
      <c r="CH43" s="29"/>
      <c r="CI43" s="110"/>
      <c r="CJ43" s="40"/>
    </row>
    <row r="44" spans="2:88" s="2" customFormat="1" x14ac:dyDescent="0.3">
      <c r="B44" s="39"/>
      <c r="C44" s="75">
        <v>38</v>
      </c>
      <c r="D44" s="148">
        <f>ETo!$I43*((1-Constantes!$D$19)*ETo!$K43+ETo!$L43)</f>
        <v>4.3567261244651299</v>
      </c>
      <c r="E44" s="76">
        <f>MIN(D44*Constantes!$D$17,0.8*(H43+Observaciones!$F43-F44-G44-Constantes!$D$14))</f>
        <v>2.1638710314679268</v>
      </c>
      <c r="F44" s="76">
        <f>IF(Observaciones!$F43&gt;0.05*Constantes!$D$18,((Observaciones!$F43-0.05*Constantes!$D$18)^2)/(Observaciones!$F43+0.95*Constantes!$D$18),0)</f>
        <v>1.4440314933965459</v>
      </c>
      <c r="G44" s="76">
        <f>MAX(0,H43+Observaciones!$F43-F44-Constantes!$D$13)</f>
        <v>0</v>
      </c>
      <c r="H44" s="76">
        <f>H43+Observaciones!$F43-F44-E44-G44-I43</f>
        <v>36.394302265983434</v>
      </c>
      <c r="I44" s="76">
        <f>MAX(0,(H44-Constantes!$D$14)*(1-EXP(-Constantes!$D$22)))</f>
        <v>0.8565072418027192</v>
      </c>
      <c r="J44" s="76">
        <f t="shared" si="34"/>
        <v>88.83233371472916</v>
      </c>
      <c r="K44" s="76">
        <f>MAX(0,(J44-Constantes!$D$13)*(1-EXP(-Constantes!$D$23)))</f>
        <v>0.39494078095932328</v>
      </c>
      <c r="L44" s="76">
        <f t="shared" si="20"/>
        <v>2.6954795161585885</v>
      </c>
      <c r="M44" s="76">
        <f>0.0526*F44*Observaciones!$F43^1.218</f>
        <v>1.8084601325759333</v>
      </c>
      <c r="N44" s="76">
        <f>M44*Constantes!$D$30</f>
        <v>2.8251958056028571E-2</v>
      </c>
      <c r="O44" s="76">
        <f t="shared" si="21"/>
        <v>1048.123641328624</v>
      </c>
      <c r="P44" s="15"/>
      <c r="Q44" s="75">
        <v>38</v>
      </c>
      <c r="R44" s="148">
        <f>ETo!$I43*((1-Constantes!$E$19)*ETo!$K43+ETo!$L43)</f>
        <v>4.3567261244651299</v>
      </c>
      <c r="S44" s="76">
        <f>MIN(R44*Constantes!$E$17,0.8*(V43+Observaciones!$F43-T44-U44-Constantes!$D$14))</f>
        <v>2.1638710314679268</v>
      </c>
      <c r="T44" s="76">
        <f>IF(Observaciones!$F43&gt;0.05*Constantes!$E$18,((Observaciones!$F43-0.05*Constantes!$E$18)^2)/(Observaciones!$F43+0.95*Constantes!$E$18),0)</f>
        <v>1.4440314933965459</v>
      </c>
      <c r="U44" s="76">
        <f>MAX(0,V43+Observaciones!$F43-T44-Constantes!$D$13)</f>
        <v>0</v>
      </c>
      <c r="V44" s="76">
        <f>V43+Observaciones!$F43-T44-S44-U44-W43</f>
        <v>36.394302265983434</v>
      </c>
      <c r="W44" s="76">
        <f>MAX(0,(V44-Constantes!$D$14)*(1-EXP(-Constantes!$D$22)))</f>
        <v>0.8565072418027192</v>
      </c>
      <c r="X44" s="76">
        <f t="shared" si="22"/>
        <v>88.83233371472916</v>
      </c>
      <c r="Y44" s="76">
        <f>MAX(0,(X44-Constantes!$D$13)*(1-EXP(-Constantes!$D$23)))</f>
        <v>0.39494078095932328</v>
      </c>
      <c r="Z44" s="76">
        <f t="shared" si="23"/>
        <v>2.6954795161585885</v>
      </c>
      <c r="AA44" s="76">
        <f>IF(Z44-Escenarios!$E$29&lt;=0,0,IF(Z44-Escenarios!$E$29&gt;Escenarios!$E$28,Escenarios!$E$28,Z44-Escenarios!$E$29))</f>
        <v>2.0042795161585882</v>
      </c>
      <c r="AB44" s="76">
        <f>AA44*Entradas!$E$24</f>
        <v>0.50106987903964706</v>
      </c>
      <c r="AC44" s="76">
        <f>R44*Entradas!$D$47/Escenarios!$E$9</f>
        <v>0.20912285397432623</v>
      </c>
      <c r="AD44" s="76">
        <f>Entradas!$D$48*Entradas!$D$46/Escenarios!$E$9</f>
        <v>0.12</v>
      </c>
      <c r="AE44" s="76">
        <f t="shared" si="24"/>
        <v>2.372993885442253</v>
      </c>
      <c r="AF44" s="76">
        <f t="shared" si="5"/>
        <v>0</v>
      </c>
      <c r="AG44" s="76">
        <f t="shared" si="6"/>
        <v>0.56024802276204233</v>
      </c>
      <c r="AH44" s="76">
        <f t="shared" si="0"/>
        <v>0.29625921904067687</v>
      </c>
      <c r="AI44" s="76">
        <f t="shared" si="7"/>
        <v>0</v>
      </c>
      <c r="AJ44" s="76">
        <f t="shared" si="1"/>
        <v>0.39494078095932328</v>
      </c>
      <c r="AK44" s="76">
        <f t="shared" si="8"/>
        <v>0</v>
      </c>
      <c r="AL44" s="76">
        <f t="shared" si="9"/>
        <v>1.1922698790396473</v>
      </c>
      <c r="AM44" s="76">
        <f t="shared" si="10"/>
        <v>1.1740867831446149</v>
      </c>
      <c r="AN44" s="76">
        <f t="shared" si="11"/>
        <v>1.1740867831446149</v>
      </c>
      <c r="AO44" s="76">
        <f t="shared" si="25"/>
        <v>58.822487752718004</v>
      </c>
      <c r="AP44" s="76">
        <f>MAX(0,(AO44-Constantes!$D$13)*(1-EXP(-Constantes!$D$24)))</f>
        <v>0.15396046386521028</v>
      </c>
      <c r="AQ44" s="76">
        <f t="shared" si="2"/>
        <v>0.54890124482453362</v>
      </c>
      <c r="AR44" s="76">
        <f t="shared" si="12"/>
        <v>1.3462303429048577</v>
      </c>
      <c r="AS44" s="76">
        <f>0.0526*AF44*Observaciones!$F43^1.218</f>
        <v>0</v>
      </c>
      <c r="AT44" s="76">
        <f>AS44*Constantes!$E$30</f>
        <v>0</v>
      </c>
      <c r="AU44" s="76">
        <f t="shared" si="26"/>
        <v>0</v>
      </c>
      <c r="AV44" s="15"/>
      <c r="AW44" s="75">
        <v>38</v>
      </c>
      <c r="AX44" s="148">
        <f>ETo!$I43*((1-Constantes!$F$19)*ETo!$K43+ETo!$L43)</f>
        <v>4.3567261244651299</v>
      </c>
      <c r="AY44" s="76">
        <f>MIN(AX44*Constantes!$F$17,0.8*(BB43+Observaciones!$F43-AZ44-BA44-Constantes!$D$14))</f>
        <v>2.1638710314679268</v>
      </c>
      <c r="AZ44" s="76">
        <f>IF(Observaciones!$F43&gt;0.05*Constantes!$F$18,((Observaciones!$F43-0.05*Constantes!$F$18)^2)/(Observaciones!$F43+0.95*Constantes!$F$18),0)</f>
        <v>1.4440314933965459</v>
      </c>
      <c r="BA44" s="76">
        <f>MAX(0,BB43+Observaciones!$F43-AZ44-Constantes!$D$13)</f>
        <v>0</v>
      </c>
      <c r="BB44" s="76">
        <f>BB43+Observaciones!$F43-AZ44-AY44-BA44-BC43</f>
        <v>36.394302265983434</v>
      </c>
      <c r="BC44" s="76">
        <f>MAX(0,(BB44-Constantes!$D$14)*(1-EXP(-Constantes!$D$22)))</f>
        <v>0.8565072418027192</v>
      </c>
      <c r="BD44" s="76">
        <f t="shared" si="27"/>
        <v>88.83233371472916</v>
      </c>
      <c r="BE44" s="76">
        <f>MAX(0,(BD44-Constantes!$D$13)*(1-EXP(-Constantes!$D$23)))</f>
        <v>0.39494078095932328</v>
      </c>
      <c r="BF44" s="76">
        <f t="shared" si="28"/>
        <v>2.6954795161585885</v>
      </c>
      <c r="BG44" s="76">
        <f>IF(BF44-Escenarios!$F$29&lt;=0,0,IF(BF44-Escenarios!$F$29&gt;Escenarios!$F$28,Escenarios!$F$28,BF44-Escenarios!$F$29))</f>
        <v>2.0042795161585882</v>
      </c>
      <c r="BH44" s="76">
        <f>BG44*Entradas!$F$24</f>
        <v>0</v>
      </c>
      <c r="BI44" s="76">
        <f>AX44*Entradas!$D$47/Escenarios!$F$9</f>
        <v>0.20912285397432623</v>
      </c>
      <c r="BJ44" s="76">
        <f>Entradas!$D$48*Entradas!$D$46/Escenarios!$F$9</f>
        <v>0.12</v>
      </c>
      <c r="BK44" s="76">
        <f t="shared" si="29"/>
        <v>2.372993885442253</v>
      </c>
      <c r="BL44" s="76">
        <f t="shared" si="13"/>
        <v>0</v>
      </c>
      <c r="BM44" s="76">
        <f t="shared" si="14"/>
        <v>0.56024802276204233</v>
      </c>
      <c r="BN44" s="76">
        <f t="shared" si="3"/>
        <v>0.29625921904067687</v>
      </c>
      <c r="BO44" s="76">
        <f t="shared" si="15"/>
        <v>0</v>
      </c>
      <c r="BP44" s="76">
        <f t="shared" si="4"/>
        <v>0.39494078095932328</v>
      </c>
      <c r="BQ44" s="76">
        <f t="shared" si="16"/>
        <v>0</v>
      </c>
      <c r="BR44" s="76">
        <f t="shared" si="17"/>
        <v>0.69120000000000015</v>
      </c>
      <c r="BS44" s="76">
        <f t="shared" si="18"/>
        <v>1.675156662184262</v>
      </c>
      <c r="BT44" s="76">
        <f t="shared" si="19"/>
        <v>1.675156662184262</v>
      </c>
      <c r="BU44" s="76">
        <f t="shared" si="30"/>
        <v>69.320054624969345</v>
      </c>
      <c r="BV44" s="76">
        <f>MAX(0,(BU44-Constantes!$D$13)*(1-EXP(-Constantes!$D$24)))</f>
        <v>0.31441836709490206</v>
      </c>
      <c r="BW44" s="76">
        <f t="shared" si="31"/>
        <v>0.7093591480542254</v>
      </c>
      <c r="BX44" s="76">
        <f t="shared" si="32"/>
        <v>1.0056183670949022</v>
      </c>
      <c r="BY44" s="76">
        <f>0.0526*BL44*Observaciones!$F43^1.218</f>
        <v>0</v>
      </c>
      <c r="BZ44" s="76">
        <f>BY44*Constantes!$F$30</f>
        <v>0</v>
      </c>
      <c r="CA44" s="76">
        <f t="shared" si="33"/>
        <v>0</v>
      </c>
      <c r="CB44" s="15"/>
      <c r="CC44" s="75">
        <v>38</v>
      </c>
      <c r="CD44" s="76">
        <f>0.0526*Observaciones!$F43^2.218</f>
        <v>16.906980146499279</v>
      </c>
      <c r="CE44" s="76">
        <f>IF(Observaciones!$F43&gt;0.05*$CI$7,((Observaciones!$F43-0.05*$CI$7)^2)/(Observaciones!$F43+0.95*$CI$7),0)</f>
        <v>2.9844081425480202</v>
      </c>
      <c r="CF44" s="76">
        <f>0.0526*CE44*Observaciones!$F43^1.218</f>
        <v>3.7375799418600115</v>
      </c>
      <c r="CG44" s="29"/>
      <c r="CH44" s="29"/>
      <c r="CI44" s="110"/>
      <c r="CJ44" s="40"/>
    </row>
    <row r="45" spans="2:88" s="2" customFormat="1" x14ac:dyDescent="0.3">
      <c r="B45" s="39"/>
      <c r="C45" s="75">
        <v>39</v>
      </c>
      <c r="D45" s="148">
        <f>ETo!$I44*((1-Constantes!$D$19)*ETo!$K44+ETo!$L44)</f>
        <v>4.3972076486801637</v>
      </c>
      <c r="E45" s="76">
        <f>MIN(D45*Constantes!$D$17,0.8*(H44+Observaciones!$F44-F45-G45-Constantes!$D$14))</f>
        <v>2.1839771375338279</v>
      </c>
      <c r="F45" s="76">
        <f>IF(Observaciones!$F44&gt;0.05*Constantes!$D$18,((Observaciones!$F44-0.05*Constantes!$D$18)^2)/(Observaciones!$F44+0.95*Constantes!$D$18),0)</f>
        <v>0</v>
      </c>
      <c r="G45" s="76">
        <f>MAX(0,H44+Observaciones!$F44-F45-Constantes!$D$13)</f>
        <v>0</v>
      </c>
      <c r="H45" s="76">
        <f>H44+Observaciones!$F44-F45-E45-G45-I44</f>
        <v>33.353817886646887</v>
      </c>
      <c r="I45" s="76">
        <f>MAX(0,(H45-Constantes!$D$14)*(1-EXP(-Constantes!$D$22)))</f>
        <v>0.75293718199585402</v>
      </c>
      <c r="J45" s="76">
        <f t="shared" si="34"/>
        <v>88.437392933769843</v>
      </c>
      <c r="K45" s="76">
        <f>MAX(0,(J45-Constantes!$D$13)*(1-EXP(-Constantes!$D$23)))</f>
        <v>0.3910493353769659</v>
      </c>
      <c r="L45" s="76">
        <f t="shared" si="20"/>
        <v>1.1439865173728199</v>
      </c>
      <c r="M45" s="76">
        <f>0.0526*F45*Observaciones!$F44^1.218</f>
        <v>0</v>
      </c>
      <c r="N45" s="76">
        <f>M45*Constantes!$D$30</f>
        <v>0</v>
      </c>
      <c r="O45" s="76">
        <f t="shared" si="21"/>
        <v>0</v>
      </c>
      <c r="P45" s="15"/>
      <c r="Q45" s="75">
        <v>39</v>
      </c>
      <c r="R45" s="148">
        <f>ETo!$I44*((1-Constantes!$E$19)*ETo!$K44+ETo!$L44)</f>
        <v>4.3972076486801637</v>
      </c>
      <c r="S45" s="76">
        <f>MIN(R45*Constantes!$E$17,0.8*(V44+Observaciones!$F44-T45-U45-Constantes!$D$14))</f>
        <v>2.1839771375338279</v>
      </c>
      <c r="T45" s="76">
        <f>IF(Observaciones!$F44&gt;0.05*Constantes!$E$18,((Observaciones!$F44-0.05*Constantes!$E$18)^2)/(Observaciones!$F44+0.95*Constantes!$E$18),0)</f>
        <v>0</v>
      </c>
      <c r="U45" s="76">
        <f>MAX(0,V44+Observaciones!$F44-T45-Constantes!$D$13)</f>
        <v>0</v>
      </c>
      <c r="V45" s="76">
        <f>V44+Observaciones!$F44-T45-S45-U45-W44</f>
        <v>33.353817886646887</v>
      </c>
      <c r="W45" s="76">
        <f>MAX(0,(V45-Constantes!$D$14)*(1-EXP(-Constantes!$D$22)))</f>
        <v>0.75293718199585402</v>
      </c>
      <c r="X45" s="76">
        <f t="shared" si="22"/>
        <v>88.437392933769843</v>
      </c>
      <c r="Y45" s="76">
        <f>MAX(0,(X45-Constantes!$D$13)*(1-EXP(-Constantes!$D$23)))</f>
        <v>0.3910493353769659</v>
      </c>
      <c r="Z45" s="76">
        <f t="shared" si="23"/>
        <v>1.1439865173728199</v>
      </c>
      <c r="AA45" s="76">
        <f>IF(Z45-Escenarios!$E$29&lt;=0,0,IF(Z45-Escenarios!$E$29&gt;Escenarios!$E$28,Escenarios!$E$28,Z45-Escenarios!$E$29))</f>
        <v>0.45278651737281983</v>
      </c>
      <c r="AB45" s="76">
        <f>AA45*Entradas!$E$24</f>
        <v>0.11319662934320496</v>
      </c>
      <c r="AC45" s="76">
        <f>R45*Entradas!$D$47/Escenarios!$E$9</f>
        <v>0.21106596713664785</v>
      </c>
      <c r="AD45" s="76">
        <f>Entradas!$D$48*Entradas!$D$46/Escenarios!$E$9</f>
        <v>0.12</v>
      </c>
      <c r="AE45" s="76">
        <f t="shared" si="24"/>
        <v>2.3950431046704757</v>
      </c>
      <c r="AF45" s="76">
        <f t="shared" si="5"/>
        <v>0</v>
      </c>
      <c r="AG45" s="76">
        <f t="shared" si="6"/>
        <v>0.45278651737281983</v>
      </c>
      <c r="AH45" s="76">
        <f t="shared" si="0"/>
        <v>0.30015066462303419</v>
      </c>
      <c r="AI45" s="76">
        <f t="shared" si="7"/>
        <v>0</v>
      </c>
      <c r="AJ45" s="76">
        <f t="shared" si="1"/>
        <v>0.3910493353769659</v>
      </c>
      <c r="AK45" s="76">
        <f t="shared" si="8"/>
        <v>0</v>
      </c>
      <c r="AL45" s="76">
        <f t="shared" si="9"/>
        <v>0.80439662934320499</v>
      </c>
      <c r="AM45" s="76">
        <f t="shared" si="10"/>
        <v>8.523920892967024E-3</v>
      </c>
      <c r="AN45" s="76">
        <f t="shared" si="11"/>
        <v>8.523920892967024E-3</v>
      </c>
      <c r="AO45" s="76">
        <f t="shared" si="25"/>
        <v>58.677051209745763</v>
      </c>
      <c r="AP45" s="76">
        <f>MAX(0,(AO45-Constantes!$D$13)*(1-EXP(-Constantes!$D$24)))</f>
        <v>0.15173743037351736</v>
      </c>
      <c r="AQ45" s="76">
        <f t="shared" si="2"/>
        <v>0.54278676575048324</v>
      </c>
      <c r="AR45" s="76">
        <f t="shared" si="12"/>
        <v>0.95613405971672238</v>
      </c>
      <c r="AS45" s="76">
        <f>0.0526*AF45*Observaciones!$F44^1.218</f>
        <v>0</v>
      </c>
      <c r="AT45" s="76">
        <f>AS45*Constantes!$E$30</f>
        <v>0</v>
      </c>
      <c r="AU45" s="76">
        <f t="shared" si="26"/>
        <v>0</v>
      </c>
      <c r="AV45" s="15"/>
      <c r="AW45" s="75">
        <v>39</v>
      </c>
      <c r="AX45" s="148">
        <f>ETo!$I44*((1-Constantes!$F$19)*ETo!$K44+ETo!$L44)</f>
        <v>4.3972076486801637</v>
      </c>
      <c r="AY45" s="76">
        <f>MIN(AX45*Constantes!$F$17,0.8*(BB44+Observaciones!$F44-AZ45-BA45-Constantes!$D$14))</f>
        <v>2.1839771375338279</v>
      </c>
      <c r="AZ45" s="76">
        <f>IF(Observaciones!$F44&gt;0.05*Constantes!$F$18,((Observaciones!$F44-0.05*Constantes!$F$18)^2)/(Observaciones!$F44+0.95*Constantes!$F$18),0)</f>
        <v>0</v>
      </c>
      <c r="BA45" s="76">
        <f>MAX(0,BB44+Observaciones!$F44-AZ45-Constantes!$D$13)</f>
        <v>0</v>
      </c>
      <c r="BB45" s="76">
        <f>BB44+Observaciones!$F44-AZ45-AY45-BA45-BC44</f>
        <v>33.353817886646887</v>
      </c>
      <c r="BC45" s="76">
        <f>MAX(0,(BB45-Constantes!$D$14)*(1-EXP(-Constantes!$D$22)))</f>
        <v>0.75293718199585402</v>
      </c>
      <c r="BD45" s="76">
        <f t="shared" si="27"/>
        <v>88.437392933769843</v>
      </c>
      <c r="BE45" s="76">
        <f>MAX(0,(BD45-Constantes!$D$13)*(1-EXP(-Constantes!$D$23)))</f>
        <v>0.3910493353769659</v>
      </c>
      <c r="BF45" s="76">
        <f t="shared" si="28"/>
        <v>1.1439865173728199</v>
      </c>
      <c r="BG45" s="76">
        <f>IF(BF45-Escenarios!$F$29&lt;=0,0,IF(BF45-Escenarios!$F$29&gt;Escenarios!$F$28,Escenarios!$F$28,BF45-Escenarios!$F$29))</f>
        <v>0.45278651737281983</v>
      </c>
      <c r="BH45" s="76">
        <f>BG45*Entradas!$F$24</f>
        <v>0</v>
      </c>
      <c r="BI45" s="76">
        <f>AX45*Entradas!$D$47/Escenarios!$F$9</f>
        <v>0.21106596713664785</v>
      </c>
      <c r="BJ45" s="76">
        <f>Entradas!$D$48*Entradas!$D$46/Escenarios!$F$9</f>
        <v>0.12</v>
      </c>
      <c r="BK45" s="76">
        <f t="shared" si="29"/>
        <v>2.3950431046704757</v>
      </c>
      <c r="BL45" s="76">
        <f t="shared" si="13"/>
        <v>0</v>
      </c>
      <c r="BM45" s="76">
        <f t="shared" si="14"/>
        <v>0.45278651737281983</v>
      </c>
      <c r="BN45" s="76">
        <f t="shared" si="3"/>
        <v>0.30015066462303419</v>
      </c>
      <c r="BO45" s="76">
        <f t="shared" si="15"/>
        <v>0</v>
      </c>
      <c r="BP45" s="76">
        <f t="shared" si="4"/>
        <v>0.3910493353769659</v>
      </c>
      <c r="BQ45" s="76">
        <f t="shared" si="16"/>
        <v>0</v>
      </c>
      <c r="BR45" s="76">
        <f t="shared" si="17"/>
        <v>0.69120000000000004</v>
      </c>
      <c r="BS45" s="76">
        <f t="shared" si="18"/>
        <v>0.12172055023617198</v>
      </c>
      <c r="BT45" s="76">
        <f t="shared" si="19"/>
        <v>0.12172055023617198</v>
      </c>
      <c r="BU45" s="76">
        <f t="shared" si="30"/>
        <v>69.127356808110619</v>
      </c>
      <c r="BV45" s="76">
        <f>MAX(0,(BU45-Constantes!$D$13)*(1-EXP(-Constantes!$D$24)))</f>
        <v>0.31147293335522075</v>
      </c>
      <c r="BW45" s="76">
        <f t="shared" si="31"/>
        <v>0.70252226873218659</v>
      </c>
      <c r="BX45" s="76">
        <f t="shared" si="32"/>
        <v>1.0026729333552207</v>
      </c>
      <c r="BY45" s="76">
        <f>0.0526*BL45*Observaciones!$F44^1.218</f>
        <v>0</v>
      </c>
      <c r="BZ45" s="76">
        <f>BY45*Constantes!$F$30</f>
        <v>0</v>
      </c>
      <c r="CA45" s="76">
        <f t="shared" si="33"/>
        <v>0</v>
      </c>
      <c r="CB45" s="15"/>
      <c r="CC45" s="75">
        <v>39</v>
      </c>
      <c r="CD45" s="76">
        <f>0.0526*Observaciones!$F44^2.218</f>
        <v>0</v>
      </c>
      <c r="CE45" s="76">
        <f>IF(Observaciones!$F44&gt;0.05*$CI$7,((Observaciones!$F44-0.05*$CI$7)^2)/(Observaciones!$F44+0.95*$CI$7),0)</f>
        <v>0</v>
      </c>
      <c r="CF45" s="76">
        <f>0.0526*CE45*Observaciones!$F44^1.218</f>
        <v>0</v>
      </c>
      <c r="CG45" s="29"/>
      <c r="CH45" s="29"/>
      <c r="CI45" s="110"/>
      <c r="CJ45" s="40"/>
    </row>
    <row r="46" spans="2:88" s="2" customFormat="1" x14ac:dyDescent="0.3">
      <c r="B46" s="39"/>
      <c r="C46" s="75">
        <v>40</v>
      </c>
      <c r="D46" s="148">
        <f>ETo!$I45*((1-Constantes!$D$19)*ETo!$K45+ETo!$L45)</f>
        <v>4.1410871204609103</v>
      </c>
      <c r="E46" s="76">
        <f>MIN(D46*Constantes!$D$17,0.8*(H45+Observaciones!$F45-F46-G46-Constantes!$D$14))</f>
        <v>2.0567688219902509</v>
      </c>
      <c r="F46" s="76">
        <f>IF(Observaciones!$F45&gt;0.05*Constantes!$D$18,((Observaciones!$F45-0.05*Constantes!$D$18)^2)/(Observaciones!$F45+0.95*Constantes!$D$18),0)</f>
        <v>0</v>
      </c>
      <c r="G46" s="76">
        <f>MAX(0,H45+Observaciones!$F45-F46-Constantes!$D$13)</f>
        <v>0</v>
      </c>
      <c r="H46" s="76">
        <f>H45+Observaciones!$F45-F46-E46-G46-I45</f>
        <v>32.544111882660779</v>
      </c>
      <c r="I46" s="76">
        <f>MAX(0,(H46-Constantes!$D$14)*(1-EXP(-Constantes!$D$22)))</f>
        <v>0.72535562300849354</v>
      </c>
      <c r="J46" s="76">
        <f t="shared" si="34"/>
        <v>88.04634359839288</v>
      </c>
      <c r="K46" s="76">
        <f>MAX(0,(J46-Constantes!$D$13)*(1-EXP(-Constantes!$D$23)))</f>
        <v>0.38719623313480156</v>
      </c>
      <c r="L46" s="76">
        <f t="shared" si="20"/>
        <v>1.1125518561432952</v>
      </c>
      <c r="M46" s="76">
        <f>0.0526*F46*Observaciones!$F45^1.218</f>
        <v>0</v>
      </c>
      <c r="N46" s="76">
        <f>M46*Constantes!$D$30</f>
        <v>0</v>
      </c>
      <c r="O46" s="76">
        <f t="shared" si="21"/>
        <v>0</v>
      </c>
      <c r="P46" s="15"/>
      <c r="Q46" s="75">
        <v>40</v>
      </c>
      <c r="R46" s="148">
        <f>ETo!$I45*((1-Constantes!$E$19)*ETo!$K45+ETo!$L45)</f>
        <v>4.1410871204609103</v>
      </c>
      <c r="S46" s="76">
        <f>MIN(R46*Constantes!$E$17,0.8*(V45+Observaciones!$F45-T46-U46-Constantes!$D$14))</f>
        <v>2.0567688219902509</v>
      </c>
      <c r="T46" s="76">
        <f>IF(Observaciones!$F45&gt;0.05*Constantes!$E$18,((Observaciones!$F45-0.05*Constantes!$E$18)^2)/(Observaciones!$F45+0.95*Constantes!$E$18),0)</f>
        <v>0</v>
      </c>
      <c r="U46" s="76">
        <f>MAX(0,V45+Observaciones!$F45-T46-Constantes!$D$13)</f>
        <v>0</v>
      </c>
      <c r="V46" s="76">
        <f>V45+Observaciones!$F45-T46-S46-U46-W45</f>
        <v>32.544111882660779</v>
      </c>
      <c r="W46" s="76">
        <f>MAX(0,(V46-Constantes!$D$14)*(1-EXP(-Constantes!$D$22)))</f>
        <v>0.72535562300849354</v>
      </c>
      <c r="X46" s="76">
        <f t="shared" si="22"/>
        <v>88.04634359839288</v>
      </c>
      <c r="Y46" s="76">
        <f>MAX(0,(X46-Constantes!$D$13)*(1-EXP(-Constantes!$D$23)))</f>
        <v>0.38719623313480156</v>
      </c>
      <c r="Z46" s="76">
        <f t="shared" si="23"/>
        <v>1.1125518561432952</v>
      </c>
      <c r="AA46" s="76">
        <f>IF(Z46-Escenarios!$E$29&lt;=0,0,IF(Z46-Escenarios!$E$29&gt;Escenarios!$E$28,Escenarios!$E$28,Z46-Escenarios!$E$29))</f>
        <v>0.42135185614329518</v>
      </c>
      <c r="AB46" s="76">
        <f>AA46*Entradas!$E$24</f>
        <v>0.10533796403582379</v>
      </c>
      <c r="AC46" s="76">
        <f>R46*Entradas!$D$47/Escenarios!$E$9</f>
        <v>0.19877218178212372</v>
      </c>
      <c r="AD46" s="76">
        <f>Entradas!$D$48*Entradas!$D$46/Escenarios!$E$9</f>
        <v>0.12</v>
      </c>
      <c r="AE46" s="76">
        <f t="shared" si="24"/>
        <v>2.2555410037723744</v>
      </c>
      <c r="AF46" s="76">
        <f t="shared" si="5"/>
        <v>0</v>
      </c>
      <c r="AG46" s="76">
        <f t="shared" si="6"/>
        <v>0.42135185614329518</v>
      </c>
      <c r="AH46" s="76">
        <f t="shared" si="0"/>
        <v>0.30400376686519837</v>
      </c>
      <c r="AI46" s="76">
        <f t="shared" si="7"/>
        <v>0</v>
      </c>
      <c r="AJ46" s="76">
        <f t="shared" si="1"/>
        <v>0.38719623313480156</v>
      </c>
      <c r="AK46" s="76">
        <f t="shared" si="8"/>
        <v>0</v>
      </c>
      <c r="AL46" s="76">
        <f t="shared" si="9"/>
        <v>0.79653796403582366</v>
      </c>
      <c r="AM46" s="76">
        <f t="shared" si="10"/>
        <v>0</v>
      </c>
      <c r="AN46" s="76">
        <f t="shared" si="11"/>
        <v>0</v>
      </c>
      <c r="AO46" s="76">
        <f t="shared" si="25"/>
        <v>58.525313779372247</v>
      </c>
      <c r="AP46" s="76">
        <f>MAX(0,(AO46-Constantes!$D$13)*(1-EXP(-Constantes!$D$24)))</f>
        <v>0.14941808626116365</v>
      </c>
      <c r="AQ46" s="76">
        <f t="shared" si="2"/>
        <v>0.53661431939596516</v>
      </c>
      <c r="AR46" s="76">
        <f t="shared" si="12"/>
        <v>0.94595605029698726</v>
      </c>
      <c r="AS46" s="76">
        <f>0.0526*AF46*Observaciones!$F45^1.218</f>
        <v>0</v>
      </c>
      <c r="AT46" s="76">
        <f>AS46*Constantes!$E$30</f>
        <v>0</v>
      </c>
      <c r="AU46" s="76">
        <f t="shared" si="26"/>
        <v>0</v>
      </c>
      <c r="AV46" s="15"/>
      <c r="AW46" s="75">
        <v>40</v>
      </c>
      <c r="AX46" s="148">
        <f>ETo!$I45*((1-Constantes!$F$19)*ETo!$K45+ETo!$L45)</f>
        <v>4.1410871204609103</v>
      </c>
      <c r="AY46" s="76">
        <f>MIN(AX46*Constantes!$F$17,0.8*(BB45+Observaciones!$F45-AZ46-BA46-Constantes!$D$14))</f>
        <v>2.0567688219902509</v>
      </c>
      <c r="AZ46" s="76">
        <f>IF(Observaciones!$F45&gt;0.05*Constantes!$F$18,((Observaciones!$F45-0.05*Constantes!$F$18)^2)/(Observaciones!$F45+0.95*Constantes!$F$18),0)</f>
        <v>0</v>
      </c>
      <c r="BA46" s="76">
        <f>MAX(0,BB45+Observaciones!$F45-AZ46-Constantes!$D$13)</f>
        <v>0</v>
      </c>
      <c r="BB46" s="76">
        <f>BB45+Observaciones!$F45-AZ46-AY46-BA46-BC45</f>
        <v>32.544111882660779</v>
      </c>
      <c r="BC46" s="76">
        <f>MAX(0,(BB46-Constantes!$D$14)*(1-EXP(-Constantes!$D$22)))</f>
        <v>0.72535562300849354</v>
      </c>
      <c r="BD46" s="76">
        <f t="shared" si="27"/>
        <v>88.04634359839288</v>
      </c>
      <c r="BE46" s="76">
        <f>MAX(0,(BD46-Constantes!$D$13)*(1-EXP(-Constantes!$D$23)))</f>
        <v>0.38719623313480156</v>
      </c>
      <c r="BF46" s="76">
        <f t="shared" si="28"/>
        <v>1.1125518561432952</v>
      </c>
      <c r="BG46" s="76">
        <f>IF(BF46-Escenarios!$F$29&lt;=0,0,IF(BF46-Escenarios!$F$29&gt;Escenarios!$F$28,Escenarios!$F$28,BF46-Escenarios!$F$29))</f>
        <v>0.42135185614329518</v>
      </c>
      <c r="BH46" s="76">
        <f>BG46*Entradas!$F$24</f>
        <v>0</v>
      </c>
      <c r="BI46" s="76">
        <f>AX46*Entradas!$D$47/Escenarios!$F$9</f>
        <v>0.19877218178212372</v>
      </c>
      <c r="BJ46" s="76">
        <f>Entradas!$D$48*Entradas!$D$46/Escenarios!$F$9</f>
        <v>0.12</v>
      </c>
      <c r="BK46" s="76">
        <f t="shared" si="29"/>
        <v>2.2555410037723744</v>
      </c>
      <c r="BL46" s="76">
        <f t="shared" si="13"/>
        <v>0</v>
      </c>
      <c r="BM46" s="76">
        <f t="shared" si="14"/>
        <v>0.42135185614329518</v>
      </c>
      <c r="BN46" s="76">
        <f t="shared" si="3"/>
        <v>0.30400376686519837</v>
      </c>
      <c r="BO46" s="76">
        <f t="shared" si="15"/>
        <v>0</v>
      </c>
      <c r="BP46" s="76">
        <f t="shared" si="4"/>
        <v>0.38719623313480156</v>
      </c>
      <c r="BQ46" s="76">
        <f t="shared" si="16"/>
        <v>0</v>
      </c>
      <c r="BR46" s="76">
        <f t="shared" si="17"/>
        <v>0.69119999999999993</v>
      </c>
      <c r="BS46" s="76">
        <f t="shared" si="18"/>
        <v>0.10257967436117146</v>
      </c>
      <c r="BT46" s="76">
        <f t="shared" si="19"/>
        <v>0.10257967436117146</v>
      </c>
      <c r="BU46" s="76">
        <f t="shared" si="30"/>
        <v>68.918463549116566</v>
      </c>
      <c r="BV46" s="76">
        <f>MAX(0,(BU46-Constantes!$D$13)*(1-EXP(-Constantes!$D$24)))</f>
        <v>0.30827994828116478</v>
      </c>
      <c r="BW46" s="76">
        <f t="shared" si="31"/>
        <v>0.69547618141596634</v>
      </c>
      <c r="BX46" s="76">
        <f t="shared" si="32"/>
        <v>0.99947994828116471</v>
      </c>
      <c r="BY46" s="76">
        <f>0.0526*BL46*Observaciones!$F45^1.218</f>
        <v>0</v>
      </c>
      <c r="BZ46" s="76">
        <f>BY46*Constantes!$F$30</f>
        <v>0</v>
      </c>
      <c r="CA46" s="76">
        <f t="shared" si="33"/>
        <v>0</v>
      </c>
      <c r="CB46" s="15"/>
      <c r="CC46" s="75">
        <v>40</v>
      </c>
      <c r="CD46" s="76">
        <f>0.0526*Observaciones!$F45^2.218</f>
        <v>0.24472045674166781</v>
      </c>
      <c r="CE46" s="76">
        <f>IF(Observaciones!$F45&gt;0.05*$CI$7,((Observaciones!$F45-0.05*$CI$7)^2)/(Observaciones!$F45+0.95*$CI$7),0)</f>
        <v>2.0605192437462322E-3</v>
      </c>
      <c r="CF46" s="76">
        <f>0.0526*CE46*Observaciones!$F45^1.218</f>
        <v>2.5212560522728692E-4</v>
      </c>
      <c r="CG46" s="29"/>
      <c r="CH46" s="29"/>
      <c r="CI46" s="110"/>
      <c r="CJ46" s="40"/>
    </row>
    <row r="47" spans="2:88" s="2" customFormat="1" x14ac:dyDescent="0.3">
      <c r="B47" s="39"/>
      <c r="C47" s="75">
        <v>41</v>
      </c>
      <c r="D47" s="148">
        <f>ETo!$I46*((1-Constantes!$D$19)*ETo!$K46+ETo!$L46)</f>
        <v>4.2202812690334657</v>
      </c>
      <c r="E47" s="76">
        <f>MIN(D47*Constantes!$D$17,0.8*(H46+Observaciones!$F46-F47-G47-Constantes!$D$14))</f>
        <v>2.096102468187476</v>
      </c>
      <c r="F47" s="76">
        <f>IF(Observaciones!$F46&gt;0.05*Constantes!$D$18,((Observaciones!$F46-0.05*Constantes!$D$18)^2)/(Observaciones!$F46+0.95*Constantes!$D$18),0)</f>
        <v>4.2239345509893456</v>
      </c>
      <c r="G47" s="76">
        <f>MAX(0,H46+Observaciones!$F46-F47-Constantes!$D$13)</f>
        <v>1.3701773316714352</v>
      </c>
      <c r="H47" s="76">
        <f>H46+Observaciones!$F46-F47-E47-G47-I46</f>
        <v>45.928541908804029</v>
      </c>
      <c r="I47" s="76">
        <f>MAX(0,(H47-Constantes!$D$14)*(1-EXP(-Constantes!$D$22)))</f>
        <v>1.1812784449474574</v>
      </c>
      <c r="J47" s="76">
        <f t="shared" si="34"/>
        <v>89.029324696929507</v>
      </c>
      <c r="K47" s="76">
        <f>MAX(0,(J47-Constantes!$D$13)*(1-EXP(-Constantes!$D$23)))</f>
        <v>0.39688178002653979</v>
      </c>
      <c r="L47" s="76">
        <f t="shared" si="20"/>
        <v>5.8020947759633428</v>
      </c>
      <c r="M47" s="76">
        <f>0.0526*F47*Observaciones!$F46^1.218</f>
        <v>9.4829384915342629</v>
      </c>
      <c r="N47" s="76">
        <f>M47*Constantes!$D$30</f>
        <v>0.14814348167527316</v>
      </c>
      <c r="O47" s="76">
        <f t="shared" si="21"/>
        <v>2553.2757977169781</v>
      </c>
      <c r="P47" s="15"/>
      <c r="Q47" s="75">
        <v>41</v>
      </c>
      <c r="R47" s="148">
        <f>ETo!$I46*((1-Constantes!$E$19)*ETo!$K46+ETo!$L46)</f>
        <v>4.2202812690334657</v>
      </c>
      <c r="S47" s="76">
        <f>MIN(R47*Constantes!$E$17,0.8*(V46+Observaciones!$F46-T47-U47-Constantes!$D$14))</f>
        <v>2.096102468187476</v>
      </c>
      <c r="T47" s="76">
        <f>IF(Observaciones!$F46&gt;0.05*Constantes!$E$18,((Observaciones!$F46-0.05*Constantes!$E$18)^2)/(Observaciones!$F46+0.95*Constantes!$E$18),0)</f>
        <v>4.2239345509893456</v>
      </c>
      <c r="U47" s="76">
        <f>MAX(0,V46+Observaciones!$F46-T47-Constantes!$D$13)</f>
        <v>1.3701773316714352</v>
      </c>
      <c r="V47" s="76">
        <f>V46+Observaciones!$F46-T47-S47-U47-W46</f>
        <v>45.928541908804029</v>
      </c>
      <c r="W47" s="76">
        <f>MAX(0,(V47-Constantes!$D$14)*(1-EXP(-Constantes!$D$22)))</f>
        <v>1.1812784449474574</v>
      </c>
      <c r="X47" s="76">
        <f t="shared" si="22"/>
        <v>89.029324696929507</v>
      </c>
      <c r="Y47" s="76">
        <f>MAX(0,(X47-Constantes!$D$13)*(1-EXP(-Constantes!$D$23)))</f>
        <v>0.39688178002653979</v>
      </c>
      <c r="Z47" s="76">
        <f t="shared" si="23"/>
        <v>5.8020947759633428</v>
      </c>
      <c r="AA47" s="76">
        <f>IF(Z47-Escenarios!$E$29&lt;=0,0,IF(Z47-Escenarios!$E$29&gt;Escenarios!$E$28,Escenarios!$E$28,Z47-Escenarios!$E$29))</f>
        <v>2.2212791916551762</v>
      </c>
      <c r="AB47" s="76">
        <f>AA47*Entradas!$E$24</f>
        <v>0.55531979791379404</v>
      </c>
      <c r="AC47" s="76">
        <f>R47*Entradas!$D$47/Escenarios!$E$9</f>
        <v>0.20257350091360635</v>
      </c>
      <c r="AD47" s="76">
        <f>Entradas!$D$48*Entradas!$D$46/Escenarios!$E$9</f>
        <v>0.12</v>
      </c>
      <c r="AE47" s="76">
        <f t="shared" si="24"/>
        <v>2.2986759691010823</v>
      </c>
      <c r="AF47" s="76">
        <f t="shared" si="5"/>
        <v>2.0026553593341694</v>
      </c>
      <c r="AG47" s="76">
        <f t="shared" si="6"/>
        <v>0</v>
      </c>
      <c r="AH47" s="76">
        <f t="shared" si="0"/>
        <v>1.1812784449474574</v>
      </c>
      <c r="AI47" s="76">
        <f t="shared" si="7"/>
        <v>0</v>
      </c>
      <c r="AJ47" s="76">
        <f t="shared" si="1"/>
        <v>0.39688178002653979</v>
      </c>
      <c r="AK47" s="76">
        <f t="shared" si="8"/>
        <v>0</v>
      </c>
      <c r="AL47" s="76">
        <f t="shared" si="9"/>
        <v>4.1361353822219602</v>
      </c>
      <c r="AM47" s="76">
        <f t="shared" si="10"/>
        <v>1.3433858928277758</v>
      </c>
      <c r="AN47" s="76">
        <f t="shared" si="11"/>
        <v>2.7135632244992109</v>
      </c>
      <c r="AO47" s="76">
        <f t="shared" si="25"/>
        <v>59.719281585938859</v>
      </c>
      <c r="AP47" s="76">
        <f>MAX(0,(AO47-Constantes!$D$13)*(1-EXP(-Constantes!$D$24)))</f>
        <v>0.16766817917286952</v>
      </c>
      <c r="AQ47" s="76">
        <f t="shared" si="2"/>
        <v>0.56454995919940931</v>
      </c>
      <c r="AR47" s="76">
        <f t="shared" si="12"/>
        <v>4.3038035613948296</v>
      </c>
      <c r="AS47" s="76">
        <f>0.0526*AF47*Observaciones!$F46^1.218</f>
        <v>4.4960586777698106</v>
      </c>
      <c r="AT47" s="76">
        <f>AS47*Constantes!$E$30</f>
        <v>7.0237910636640796E-2</v>
      </c>
      <c r="AU47" s="76">
        <f t="shared" si="26"/>
        <v>1631.9962013758181</v>
      </c>
      <c r="AV47" s="15"/>
      <c r="AW47" s="75">
        <v>41</v>
      </c>
      <c r="AX47" s="148">
        <f>ETo!$I46*((1-Constantes!$F$19)*ETo!$K46+ETo!$L46)</f>
        <v>4.2202812690334657</v>
      </c>
      <c r="AY47" s="76">
        <f>MIN(AX47*Constantes!$F$17,0.8*(BB46+Observaciones!$F46-AZ47-BA47-Constantes!$D$14))</f>
        <v>2.096102468187476</v>
      </c>
      <c r="AZ47" s="76">
        <f>IF(Observaciones!$F46&gt;0.05*Constantes!$F$18,((Observaciones!$F46-0.05*Constantes!$F$18)^2)/(Observaciones!$F46+0.95*Constantes!$F$18),0)</f>
        <v>4.2239345509893456</v>
      </c>
      <c r="BA47" s="76">
        <f>MAX(0,BB46+Observaciones!$F46-AZ47-Constantes!$D$13)</f>
        <v>1.3701773316714352</v>
      </c>
      <c r="BB47" s="76">
        <f>BB46+Observaciones!$F46-AZ47-AY47-BA47-BC46</f>
        <v>45.928541908804029</v>
      </c>
      <c r="BC47" s="76">
        <f>MAX(0,(BB47-Constantes!$D$14)*(1-EXP(-Constantes!$D$22)))</f>
        <v>1.1812784449474574</v>
      </c>
      <c r="BD47" s="76">
        <f t="shared" si="27"/>
        <v>89.029324696929507</v>
      </c>
      <c r="BE47" s="76">
        <f>MAX(0,(BD47-Constantes!$D$13)*(1-EXP(-Constantes!$D$23)))</f>
        <v>0.39688178002653979</v>
      </c>
      <c r="BF47" s="76">
        <f t="shared" si="28"/>
        <v>5.8020947759633428</v>
      </c>
      <c r="BG47" s="76">
        <f>IF(BF47-Escenarios!$F$29&lt;=0,0,IF(BF47-Escenarios!$F$29&gt;Escenarios!$F$28,Escenarios!$F$28,BF47-Escenarios!$F$29))</f>
        <v>3.9467247716830118</v>
      </c>
      <c r="BH47" s="76">
        <f>BG47*Entradas!$F$24</f>
        <v>0</v>
      </c>
      <c r="BI47" s="76">
        <f>AX47*Entradas!$D$47/Escenarios!$F$9</f>
        <v>0.20257350091360635</v>
      </c>
      <c r="BJ47" s="76">
        <f>Entradas!$D$48*Entradas!$D$46/Escenarios!$F$9</f>
        <v>0.12</v>
      </c>
      <c r="BK47" s="76">
        <f t="shared" si="29"/>
        <v>2.2986759691010823</v>
      </c>
      <c r="BL47" s="76">
        <f t="shared" si="13"/>
        <v>0.27720977930633373</v>
      </c>
      <c r="BM47" s="76">
        <f t="shared" si="14"/>
        <v>0</v>
      </c>
      <c r="BN47" s="76">
        <f t="shared" si="3"/>
        <v>1.1812784449474574</v>
      </c>
      <c r="BO47" s="76">
        <f t="shared" si="15"/>
        <v>0</v>
      </c>
      <c r="BP47" s="76">
        <f t="shared" si="4"/>
        <v>0.39688178002653979</v>
      </c>
      <c r="BQ47" s="76">
        <f t="shared" si="16"/>
        <v>0</v>
      </c>
      <c r="BR47" s="76">
        <f t="shared" si="17"/>
        <v>1.8553700042803309</v>
      </c>
      <c r="BS47" s="76">
        <f t="shared" si="18"/>
        <v>3.6241512707694055</v>
      </c>
      <c r="BT47" s="76">
        <f t="shared" si="19"/>
        <v>4.9943286024408406</v>
      </c>
      <c r="BU47" s="76">
        <f t="shared" si="30"/>
        <v>72.234334871604801</v>
      </c>
      <c r="BV47" s="76">
        <f>MAX(0,(BU47-Constantes!$D$13)*(1-EXP(-Constantes!$D$24)))</f>
        <v>0.35896386068303171</v>
      </c>
      <c r="BW47" s="76">
        <f t="shared" si="31"/>
        <v>0.7558456407095715</v>
      </c>
      <c r="BX47" s="76">
        <f t="shared" si="32"/>
        <v>2.2143338649633626</v>
      </c>
      <c r="BY47" s="76">
        <f>0.0526*BL47*Observaciones!$F46^1.218</f>
        <v>0.62234943621416472</v>
      </c>
      <c r="BZ47" s="76">
        <f>BY47*Constantes!$F$30</f>
        <v>9.7224096077093668E-3</v>
      </c>
      <c r="CA47" s="76">
        <f t="shared" si="33"/>
        <v>439.0670152113774</v>
      </c>
      <c r="CB47" s="15"/>
      <c r="CC47" s="75">
        <v>41</v>
      </c>
      <c r="CD47" s="76">
        <f>0.0526*Observaciones!$F46^2.218</f>
        <v>48.942060209485547</v>
      </c>
      <c r="CE47" s="76">
        <f>IF(Observaciones!$F46&gt;0.05*$CI$7,((Observaciones!$F46-0.05*$CI$7)^2)/(Observaciones!$F46+0.95*$CI$7),0)</f>
        <v>7.3619462174717709</v>
      </c>
      <c r="CF47" s="76">
        <f>0.0526*CE47*Observaciones!$F46^1.218</f>
        <v>16.527927295160456</v>
      </c>
      <c r="CG47" s="29"/>
      <c r="CH47" s="29"/>
      <c r="CI47" s="110"/>
      <c r="CJ47" s="40"/>
    </row>
    <row r="48" spans="2:88" s="2" customFormat="1" x14ac:dyDescent="0.3">
      <c r="B48" s="39"/>
      <c r="C48" s="75">
        <v>42</v>
      </c>
      <c r="D48" s="148">
        <f>ETo!$I47*((1-Constantes!$D$19)*ETo!$K47+ETo!$L47)</f>
        <v>4.0818938288782691</v>
      </c>
      <c r="E48" s="76">
        <f>MIN(D48*Constantes!$D$17,0.8*(H47+Observaciones!$F47-F48-G48-Constantes!$D$14))</f>
        <v>2.0273690742774804</v>
      </c>
      <c r="F48" s="76">
        <f>IF(Observaciones!$F47&gt;0.05*Constantes!$D$18,((Observaciones!$F47-0.05*Constantes!$D$18)^2)/(Observaciones!$F47+0.95*Constantes!$D$18),0)</f>
        <v>0</v>
      </c>
      <c r="G48" s="76">
        <f>MAX(0,H47+Observaciones!$F47-F48-Constantes!$D$13)</f>
        <v>0</v>
      </c>
      <c r="H48" s="76">
        <f>H47+Observaciones!$F47-F48-E48-G48-I47</f>
        <v>42.719894389579089</v>
      </c>
      <c r="I48" s="76">
        <f>MAX(0,(H48-Constantes!$D$14)*(1-EXP(-Constantes!$D$22)))</f>
        <v>1.071980131256469</v>
      </c>
      <c r="J48" s="76">
        <f t="shared" si="34"/>
        <v>88.632442916902974</v>
      </c>
      <c r="K48" s="76">
        <f>MAX(0,(J48-Constantes!$D$13)*(1-EXP(-Constantes!$D$23)))</f>
        <v>0.39297120931806312</v>
      </c>
      <c r="L48" s="76">
        <f t="shared" si="20"/>
        <v>1.464951340574532</v>
      </c>
      <c r="M48" s="76">
        <f>0.0526*F48*Observaciones!$F47^1.218</f>
        <v>0</v>
      </c>
      <c r="N48" s="76">
        <f>M48*Constantes!$D$30</f>
        <v>0</v>
      </c>
      <c r="O48" s="76">
        <f t="shared" si="21"/>
        <v>0</v>
      </c>
      <c r="P48" s="15"/>
      <c r="Q48" s="75">
        <v>42</v>
      </c>
      <c r="R48" s="148">
        <f>ETo!$I47*((1-Constantes!$E$19)*ETo!$K47+ETo!$L47)</f>
        <v>4.0818938288782691</v>
      </c>
      <c r="S48" s="76">
        <f>MIN(R48*Constantes!$E$17,0.8*(V47+Observaciones!$F47-T48-U48-Constantes!$D$14))</f>
        <v>2.0273690742774804</v>
      </c>
      <c r="T48" s="76">
        <f>IF(Observaciones!$F47&gt;0.05*Constantes!$E$18,((Observaciones!$F47-0.05*Constantes!$E$18)^2)/(Observaciones!$F47+0.95*Constantes!$E$18),0)</f>
        <v>0</v>
      </c>
      <c r="U48" s="76">
        <f>MAX(0,V47+Observaciones!$F47-T48-Constantes!$D$13)</f>
        <v>0</v>
      </c>
      <c r="V48" s="76">
        <f>V47+Observaciones!$F47-T48-S48-U48-W47</f>
        <v>42.719894389579089</v>
      </c>
      <c r="W48" s="76">
        <f>MAX(0,(V48-Constantes!$D$14)*(1-EXP(-Constantes!$D$22)))</f>
        <v>1.071980131256469</v>
      </c>
      <c r="X48" s="76">
        <f t="shared" si="22"/>
        <v>88.632442916902974</v>
      </c>
      <c r="Y48" s="76">
        <f>MAX(0,(X48-Constantes!$D$13)*(1-EXP(-Constantes!$D$23)))</f>
        <v>0.39297120931806312</v>
      </c>
      <c r="Z48" s="76">
        <f t="shared" si="23"/>
        <v>1.464951340574532</v>
      </c>
      <c r="AA48" s="76">
        <f>IF(Z48-Escenarios!$E$29&lt;=0,0,IF(Z48-Escenarios!$E$29&gt;Escenarios!$E$28,Escenarios!$E$28,Z48-Escenarios!$E$29))</f>
        <v>0.77375134057453199</v>
      </c>
      <c r="AB48" s="76">
        <f>AA48*Entradas!$E$24</f>
        <v>0.193437835143633</v>
      </c>
      <c r="AC48" s="76">
        <f>R48*Entradas!$D$47/Escenarios!$E$9</f>
        <v>0.19593090378615693</v>
      </c>
      <c r="AD48" s="76">
        <f>Entradas!$D$48*Entradas!$D$46/Escenarios!$E$9</f>
        <v>0.12</v>
      </c>
      <c r="AE48" s="76">
        <f t="shared" si="24"/>
        <v>2.2232999780636371</v>
      </c>
      <c r="AF48" s="76">
        <f t="shared" si="5"/>
        <v>0</v>
      </c>
      <c r="AG48" s="76">
        <f t="shared" si="6"/>
        <v>0.77375134057453199</v>
      </c>
      <c r="AH48" s="76">
        <f t="shared" si="0"/>
        <v>0.29822879068193697</v>
      </c>
      <c r="AI48" s="76">
        <f t="shared" si="7"/>
        <v>0</v>
      </c>
      <c r="AJ48" s="76">
        <f t="shared" si="1"/>
        <v>0.39297120931806312</v>
      </c>
      <c r="AK48" s="76">
        <f t="shared" si="8"/>
        <v>0</v>
      </c>
      <c r="AL48" s="76">
        <f t="shared" si="9"/>
        <v>0.88463783514363303</v>
      </c>
      <c r="AM48" s="76">
        <f t="shared" si="10"/>
        <v>0.26438260164474203</v>
      </c>
      <c r="AN48" s="76">
        <f t="shared" si="11"/>
        <v>0.26438260164474203</v>
      </c>
      <c r="AO48" s="76">
        <f t="shared" si="25"/>
        <v>59.815996008410728</v>
      </c>
      <c r="AP48" s="76">
        <f>MAX(0,(AO48-Constantes!$D$13)*(1-EXP(-Constantes!$D$24)))</f>
        <v>0.16914648301515586</v>
      </c>
      <c r="AQ48" s="76">
        <f t="shared" si="2"/>
        <v>0.56211769233321895</v>
      </c>
      <c r="AR48" s="76">
        <f t="shared" si="12"/>
        <v>1.0537843181587889</v>
      </c>
      <c r="AS48" s="76">
        <f>0.0526*AF48*Observaciones!$F47^1.218</f>
        <v>0</v>
      </c>
      <c r="AT48" s="76">
        <f>AS48*Constantes!$E$30</f>
        <v>0</v>
      </c>
      <c r="AU48" s="76">
        <f t="shared" si="26"/>
        <v>0</v>
      </c>
      <c r="AV48" s="15"/>
      <c r="AW48" s="75">
        <v>42</v>
      </c>
      <c r="AX48" s="148">
        <f>ETo!$I47*((1-Constantes!$F$19)*ETo!$K47+ETo!$L47)</f>
        <v>4.0818938288782691</v>
      </c>
      <c r="AY48" s="76">
        <f>MIN(AX48*Constantes!$F$17,0.8*(BB47+Observaciones!$F47-AZ48-BA48-Constantes!$D$14))</f>
        <v>2.0273690742774804</v>
      </c>
      <c r="AZ48" s="76">
        <f>IF(Observaciones!$F47&gt;0.05*Constantes!$F$18,((Observaciones!$F47-0.05*Constantes!$F$18)^2)/(Observaciones!$F47+0.95*Constantes!$F$18),0)</f>
        <v>0</v>
      </c>
      <c r="BA48" s="76">
        <f>MAX(0,BB47+Observaciones!$F47-AZ48-Constantes!$D$13)</f>
        <v>0</v>
      </c>
      <c r="BB48" s="76">
        <f>BB47+Observaciones!$F47-AZ48-AY48-BA48-BC47</f>
        <v>42.719894389579089</v>
      </c>
      <c r="BC48" s="76">
        <f>MAX(0,(BB48-Constantes!$D$14)*(1-EXP(-Constantes!$D$22)))</f>
        <v>1.071980131256469</v>
      </c>
      <c r="BD48" s="76">
        <f t="shared" si="27"/>
        <v>88.632442916902974</v>
      </c>
      <c r="BE48" s="76">
        <f>MAX(0,(BD48-Constantes!$D$13)*(1-EXP(-Constantes!$D$23)))</f>
        <v>0.39297120931806312</v>
      </c>
      <c r="BF48" s="76">
        <f t="shared" si="28"/>
        <v>1.464951340574532</v>
      </c>
      <c r="BG48" s="76">
        <f>IF(BF48-Escenarios!$F$29&lt;=0,0,IF(BF48-Escenarios!$F$29&gt;Escenarios!$F$28,Escenarios!$F$28,BF48-Escenarios!$F$29))</f>
        <v>0.77375134057453199</v>
      </c>
      <c r="BH48" s="76">
        <f>BG48*Entradas!$F$24</f>
        <v>0</v>
      </c>
      <c r="BI48" s="76">
        <f>AX48*Entradas!$D$47/Escenarios!$F$9</f>
        <v>0.19593090378615693</v>
      </c>
      <c r="BJ48" s="76">
        <f>Entradas!$D$48*Entradas!$D$46/Escenarios!$F$9</f>
        <v>0.12</v>
      </c>
      <c r="BK48" s="76">
        <f t="shared" si="29"/>
        <v>2.2232999780636371</v>
      </c>
      <c r="BL48" s="76">
        <f t="shared" si="13"/>
        <v>0</v>
      </c>
      <c r="BM48" s="76">
        <f t="shared" si="14"/>
        <v>0.77375134057453199</v>
      </c>
      <c r="BN48" s="76">
        <f t="shared" si="3"/>
        <v>0.29822879068193697</v>
      </c>
      <c r="BO48" s="76">
        <f t="shared" si="15"/>
        <v>0</v>
      </c>
      <c r="BP48" s="76">
        <f t="shared" si="4"/>
        <v>0.39297120931806312</v>
      </c>
      <c r="BQ48" s="76">
        <f t="shared" si="16"/>
        <v>0</v>
      </c>
      <c r="BR48" s="76">
        <f t="shared" si="17"/>
        <v>0.69120000000000004</v>
      </c>
      <c r="BS48" s="76">
        <f t="shared" si="18"/>
        <v>0.45782043678837503</v>
      </c>
      <c r="BT48" s="76">
        <f t="shared" si="19"/>
        <v>0.45782043678837503</v>
      </c>
      <c r="BU48" s="76">
        <f t="shared" si="30"/>
        <v>72.333191447710149</v>
      </c>
      <c r="BV48" s="76">
        <f>MAX(0,(BU48-Constantes!$D$13)*(1-EXP(-Constantes!$D$24)))</f>
        <v>0.36047490787285819</v>
      </c>
      <c r="BW48" s="76">
        <f t="shared" si="31"/>
        <v>0.75344611719092125</v>
      </c>
      <c r="BX48" s="76">
        <f t="shared" si="32"/>
        <v>1.0516749078728582</v>
      </c>
      <c r="BY48" s="76">
        <f>0.0526*BL48*Observaciones!$F47^1.218</f>
        <v>0</v>
      </c>
      <c r="BZ48" s="76">
        <f>BY48*Constantes!$F$30</f>
        <v>0</v>
      </c>
      <c r="CA48" s="76">
        <f t="shared" si="33"/>
        <v>0</v>
      </c>
      <c r="CB48" s="15"/>
      <c r="CC48" s="75">
        <v>42</v>
      </c>
      <c r="CD48" s="76">
        <f>0.0526*Observaciones!$F47^2.218</f>
        <v>0</v>
      </c>
      <c r="CE48" s="76">
        <f>IF(Observaciones!$F47&gt;0.05*$CI$7,((Observaciones!$F47-0.05*$CI$7)^2)/(Observaciones!$F47+0.95*$CI$7),0)</f>
        <v>0</v>
      </c>
      <c r="CF48" s="76">
        <f>0.0526*CE48*Observaciones!$F47^1.218</f>
        <v>0</v>
      </c>
      <c r="CG48" s="29"/>
      <c r="CH48" s="29"/>
      <c r="CI48" s="110"/>
      <c r="CJ48" s="40"/>
    </row>
    <row r="49" spans="2:88" s="2" customFormat="1" x14ac:dyDescent="0.3">
      <c r="B49" s="39"/>
      <c r="C49" s="75">
        <v>43</v>
      </c>
      <c r="D49" s="148">
        <f>ETo!$I48*((1-Constantes!$D$19)*ETo!$K48+ETo!$L48)</f>
        <v>4.2604930284429274</v>
      </c>
      <c r="E49" s="76">
        <f>MIN(D49*Constantes!$D$17,0.8*(H48+Observaciones!$F48-F49-G49-Constantes!$D$14))</f>
        <v>2.1160745891849082</v>
      </c>
      <c r="F49" s="76">
        <f>IF(Observaciones!$F48&gt;0.05*Constantes!$D$18,((Observaciones!$F48-0.05*Constantes!$D$18)^2)/(Observaciones!$F48+0.95*Constantes!$D$18),0)</f>
        <v>0</v>
      </c>
      <c r="G49" s="76">
        <f>MAX(0,H48+Observaciones!$F48-F49-Constantes!$D$13)</f>
        <v>0</v>
      </c>
      <c r="H49" s="76">
        <f>H48+Observaciones!$F48-F49-E49-G49-I48</f>
        <v>41.431839669137716</v>
      </c>
      <c r="I49" s="76">
        <f>MAX(0,(H49-Constantes!$D$14)*(1-EXP(-Constantes!$D$22)))</f>
        <v>1.028104258932554</v>
      </c>
      <c r="J49" s="76">
        <f t="shared" si="34"/>
        <v>88.239471707584912</v>
      </c>
      <c r="K49" s="76">
        <f>MAX(0,(J49-Constantes!$D$13)*(1-EXP(-Constantes!$D$23)))</f>
        <v>0.38909917039420244</v>
      </c>
      <c r="L49" s="76">
        <f t="shared" si="20"/>
        <v>1.4172034293267564</v>
      </c>
      <c r="M49" s="76">
        <f>0.0526*F49*Observaciones!$F48^1.218</f>
        <v>0</v>
      </c>
      <c r="N49" s="76">
        <f>M49*Constantes!$D$30</f>
        <v>0</v>
      </c>
      <c r="O49" s="76">
        <f t="shared" si="21"/>
        <v>0</v>
      </c>
      <c r="P49" s="15"/>
      <c r="Q49" s="75">
        <v>43</v>
      </c>
      <c r="R49" s="148">
        <f>ETo!$I48*((1-Constantes!$E$19)*ETo!$K48+ETo!$L48)</f>
        <v>4.2604930284429274</v>
      </c>
      <c r="S49" s="76">
        <f>MIN(R49*Constantes!$E$17,0.8*(V48+Observaciones!$F48-T49-U49-Constantes!$D$14))</f>
        <v>2.1160745891849082</v>
      </c>
      <c r="T49" s="76">
        <f>IF(Observaciones!$F48&gt;0.05*Constantes!$E$18,((Observaciones!$F48-0.05*Constantes!$E$18)^2)/(Observaciones!$F48+0.95*Constantes!$E$18),0)</f>
        <v>0</v>
      </c>
      <c r="U49" s="76">
        <f>MAX(0,V48+Observaciones!$F48-T49-Constantes!$D$13)</f>
        <v>0</v>
      </c>
      <c r="V49" s="76">
        <f>V48+Observaciones!$F48-T49-S49-U49-W48</f>
        <v>41.431839669137716</v>
      </c>
      <c r="W49" s="76">
        <f>MAX(0,(V49-Constantes!$D$14)*(1-EXP(-Constantes!$D$22)))</f>
        <v>1.028104258932554</v>
      </c>
      <c r="X49" s="76">
        <f t="shared" si="22"/>
        <v>88.239471707584912</v>
      </c>
      <c r="Y49" s="76">
        <f>MAX(0,(X49-Constantes!$D$13)*(1-EXP(-Constantes!$D$23)))</f>
        <v>0.38909917039420244</v>
      </c>
      <c r="Z49" s="76">
        <f t="shared" si="23"/>
        <v>1.4172034293267564</v>
      </c>
      <c r="AA49" s="76">
        <f>IF(Z49-Escenarios!$E$29&lt;=0,0,IF(Z49-Escenarios!$E$29&gt;Escenarios!$E$28,Escenarios!$E$28,Z49-Escenarios!$E$29))</f>
        <v>0.72600342932675632</v>
      </c>
      <c r="AB49" s="76">
        <f>AA49*Entradas!$E$24</f>
        <v>0.18150085733168908</v>
      </c>
      <c r="AC49" s="76">
        <f>R49*Entradas!$D$47/Escenarios!$E$9</f>
        <v>0.20450366536526052</v>
      </c>
      <c r="AD49" s="76">
        <f>Entradas!$D$48*Entradas!$D$46/Escenarios!$E$9</f>
        <v>0.12</v>
      </c>
      <c r="AE49" s="76">
        <f t="shared" si="24"/>
        <v>2.3205782545501688</v>
      </c>
      <c r="AF49" s="76">
        <f t="shared" si="5"/>
        <v>0</v>
      </c>
      <c r="AG49" s="76">
        <f t="shared" si="6"/>
        <v>0.72600342932675632</v>
      </c>
      <c r="AH49" s="76">
        <f t="shared" si="0"/>
        <v>0.30210082960579765</v>
      </c>
      <c r="AI49" s="76">
        <f t="shared" si="7"/>
        <v>0</v>
      </c>
      <c r="AJ49" s="76">
        <f t="shared" si="1"/>
        <v>0.38909917039420244</v>
      </c>
      <c r="AK49" s="76">
        <f t="shared" si="8"/>
        <v>0</v>
      </c>
      <c r="AL49" s="76">
        <f t="shared" si="9"/>
        <v>0.87270085733168912</v>
      </c>
      <c r="AM49" s="76">
        <f t="shared" si="10"/>
        <v>0.2199989066298067</v>
      </c>
      <c r="AN49" s="76">
        <f t="shared" si="11"/>
        <v>0.2199989066298067</v>
      </c>
      <c r="AO49" s="76">
        <f t="shared" si="25"/>
        <v>59.866848432025378</v>
      </c>
      <c r="AP49" s="76">
        <f>MAX(0,(AO49-Constantes!$D$13)*(1-EXP(-Constantes!$D$24)))</f>
        <v>0.16992377487398874</v>
      </c>
      <c r="AQ49" s="76">
        <f t="shared" si="2"/>
        <v>0.55902294526819118</v>
      </c>
      <c r="AR49" s="76">
        <f t="shared" si="12"/>
        <v>1.0426246322056778</v>
      </c>
      <c r="AS49" s="76">
        <f>0.0526*AF49*Observaciones!$F48^1.218</f>
        <v>0</v>
      </c>
      <c r="AT49" s="76">
        <f>AS49*Constantes!$E$30</f>
        <v>0</v>
      </c>
      <c r="AU49" s="76">
        <f t="shared" si="26"/>
        <v>0</v>
      </c>
      <c r="AV49" s="15"/>
      <c r="AW49" s="75">
        <v>43</v>
      </c>
      <c r="AX49" s="148">
        <f>ETo!$I48*((1-Constantes!$F$19)*ETo!$K48+ETo!$L48)</f>
        <v>4.2604930284429274</v>
      </c>
      <c r="AY49" s="76">
        <f>MIN(AX49*Constantes!$F$17,0.8*(BB48+Observaciones!$F48-AZ49-BA49-Constantes!$D$14))</f>
        <v>2.1160745891849082</v>
      </c>
      <c r="AZ49" s="76">
        <f>IF(Observaciones!$F48&gt;0.05*Constantes!$F$18,((Observaciones!$F48-0.05*Constantes!$F$18)^2)/(Observaciones!$F48+0.95*Constantes!$F$18),0)</f>
        <v>0</v>
      </c>
      <c r="BA49" s="76">
        <f>MAX(0,BB48+Observaciones!$F48-AZ49-Constantes!$D$13)</f>
        <v>0</v>
      </c>
      <c r="BB49" s="76">
        <f>BB48+Observaciones!$F48-AZ49-AY49-BA49-BC48</f>
        <v>41.431839669137716</v>
      </c>
      <c r="BC49" s="76">
        <f>MAX(0,(BB49-Constantes!$D$14)*(1-EXP(-Constantes!$D$22)))</f>
        <v>1.028104258932554</v>
      </c>
      <c r="BD49" s="76">
        <f t="shared" si="27"/>
        <v>88.239471707584912</v>
      </c>
      <c r="BE49" s="76">
        <f>MAX(0,(BD49-Constantes!$D$13)*(1-EXP(-Constantes!$D$23)))</f>
        <v>0.38909917039420244</v>
      </c>
      <c r="BF49" s="76">
        <f t="shared" si="28"/>
        <v>1.4172034293267564</v>
      </c>
      <c r="BG49" s="76">
        <f>IF(BF49-Escenarios!$F$29&lt;=0,0,IF(BF49-Escenarios!$F$29&gt;Escenarios!$F$28,Escenarios!$F$28,BF49-Escenarios!$F$29))</f>
        <v>0.72600342932675632</v>
      </c>
      <c r="BH49" s="76">
        <f>BG49*Entradas!$F$24</f>
        <v>0</v>
      </c>
      <c r="BI49" s="76">
        <f>AX49*Entradas!$D$47/Escenarios!$F$9</f>
        <v>0.20450366536526052</v>
      </c>
      <c r="BJ49" s="76">
        <f>Entradas!$D$48*Entradas!$D$46/Escenarios!$F$9</f>
        <v>0.12</v>
      </c>
      <c r="BK49" s="76">
        <f t="shared" si="29"/>
        <v>2.3205782545501688</v>
      </c>
      <c r="BL49" s="76">
        <f t="shared" si="13"/>
        <v>0</v>
      </c>
      <c r="BM49" s="76">
        <f t="shared" si="14"/>
        <v>0.72600342932675632</v>
      </c>
      <c r="BN49" s="76">
        <f t="shared" si="3"/>
        <v>0.30210082960579765</v>
      </c>
      <c r="BO49" s="76">
        <f t="shared" si="15"/>
        <v>0</v>
      </c>
      <c r="BP49" s="76">
        <f t="shared" si="4"/>
        <v>0.38909917039420244</v>
      </c>
      <c r="BQ49" s="76">
        <f t="shared" si="16"/>
        <v>0</v>
      </c>
      <c r="BR49" s="76">
        <f t="shared" si="17"/>
        <v>0.69120000000000004</v>
      </c>
      <c r="BS49" s="76">
        <f t="shared" si="18"/>
        <v>0.40149976396149578</v>
      </c>
      <c r="BT49" s="76">
        <f t="shared" si="19"/>
        <v>0.40149976396149578</v>
      </c>
      <c r="BU49" s="76">
        <f t="shared" si="30"/>
        <v>72.374216303798789</v>
      </c>
      <c r="BV49" s="76">
        <f>MAX(0,(BU49-Constantes!$D$13)*(1-EXP(-Constantes!$D$24)))</f>
        <v>0.36110198293400242</v>
      </c>
      <c r="BW49" s="76">
        <f t="shared" si="31"/>
        <v>0.75020115332820492</v>
      </c>
      <c r="BX49" s="76">
        <f t="shared" si="32"/>
        <v>1.0523019829340026</v>
      </c>
      <c r="BY49" s="76">
        <f>0.0526*BL49*Observaciones!$F48^1.218</f>
        <v>0</v>
      </c>
      <c r="BZ49" s="76">
        <f>BY49*Constantes!$F$30</f>
        <v>0</v>
      </c>
      <c r="CA49" s="76">
        <f t="shared" si="33"/>
        <v>0</v>
      </c>
      <c r="CB49" s="15"/>
      <c r="CC49" s="75">
        <v>43</v>
      </c>
      <c r="CD49" s="76">
        <f>0.0526*Observaciones!$F48^2.218</f>
        <v>0.21840432335886875</v>
      </c>
      <c r="CE49" s="76">
        <f>IF(Observaciones!$F48&gt;0.05*$CI$7,((Observaciones!$F48-0.05*$CI$7)^2)/(Observaciones!$F48+0.95*$CI$7),0)</f>
        <v>8.1268476854215671E-4</v>
      </c>
      <c r="CF49" s="76">
        <f>0.0526*CE49*Observaciones!$F48^1.218</f>
        <v>9.3417824725004533E-5</v>
      </c>
      <c r="CG49" s="29"/>
      <c r="CH49" s="29"/>
      <c r="CI49" s="110"/>
      <c r="CJ49" s="40"/>
    </row>
    <row r="50" spans="2:88" s="2" customFormat="1" x14ac:dyDescent="0.3">
      <c r="B50" s="39"/>
      <c r="C50" s="75">
        <v>44</v>
      </c>
      <c r="D50" s="148">
        <f>ETo!$I49*((1-Constantes!$D$19)*ETo!$K49+ETo!$L49)</f>
        <v>4.3302356442999077</v>
      </c>
      <c r="E50" s="76">
        <f>MIN(D50*Constantes!$D$17,0.8*(H49+Observaciones!$F49-F50-G50-Constantes!$D$14))</f>
        <v>2.1507139082057347</v>
      </c>
      <c r="F50" s="76">
        <f>IF(Observaciones!$F49&gt;0.05*Constantes!$D$18,((Observaciones!$F49-0.05*Constantes!$D$18)^2)/(Observaciones!$F49+0.95*Constantes!$D$18),0)</f>
        <v>0</v>
      </c>
      <c r="G50" s="76">
        <f>MAX(0,H49+Observaciones!$F49-F50-Constantes!$D$13)</f>
        <v>0</v>
      </c>
      <c r="H50" s="76">
        <f>H49+Observaciones!$F49-F50-E50-G50-I49</f>
        <v>39.053021501999424</v>
      </c>
      <c r="I50" s="76">
        <f>MAX(0,(H50-Constantes!$D$14)*(1-EXP(-Constantes!$D$22)))</f>
        <v>0.94707297933955359</v>
      </c>
      <c r="J50" s="76">
        <f t="shared" si="34"/>
        <v>87.850372537190708</v>
      </c>
      <c r="K50" s="76">
        <f>MAX(0,(J50-Constantes!$D$13)*(1-EXP(-Constantes!$D$23)))</f>
        <v>0.38526528359210632</v>
      </c>
      <c r="L50" s="76">
        <f t="shared" si="20"/>
        <v>1.33233826293166</v>
      </c>
      <c r="M50" s="76">
        <f>0.0526*F50*Observaciones!$F49^1.218</f>
        <v>0</v>
      </c>
      <c r="N50" s="76">
        <f>M50*Constantes!$D$30</f>
        <v>0</v>
      </c>
      <c r="O50" s="76">
        <f t="shared" si="21"/>
        <v>0</v>
      </c>
      <c r="P50" s="15"/>
      <c r="Q50" s="75">
        <v>44</v>
      </c>
      <c r="R50" s="148">
        <f>ETo!$I49*((1-Constantes!$E$19)*ETo!$K49+ETo!$L49)</f>
        <v>4.3302356442999077</v>
      </c>
      <c r="S50" s="76">
        <f>MIN(R50*Constantes!$E$17,0.8*(V49+Observaciones!$F49-T50-U50-Constantes!$D$14))</f>
        <v>2.1507139082057347</v>
      </c>
      <c r="T50" s="76">
        <f>IF(Observaciones!$F49&gt;0.05*Constantes!$E$18,((Observaciones!$F49-0.05*Constantes!$E$18)^2)/(Observaciones!$F49+0.95*Constantes!$E$18),0)</f>
        <v>0</v>
      </c>
      <c r="U50" s="76">
        <f>MAX(0,V49+Observaciones!$F49-T50-Constantes!$D$13)</f>
        <v>0</v>
      </c>
      <c r="V50" s="76">
        <f>V49+Observaciones!$F49-T50-S50-U50-W49</f>
        <v>39.053021501999424</v>
      </c>
      <c r="W50" s="76">
        <f>MAX(0,(V50-Constantes!$D$14)*(1-EXP(-Constantes!$D$22)))</f>
        <v>0.94707297933955359</v>
      </c>
      <c r="X50" s="76">
        <f t="shared" si="22"/>
        <v>87.850372537190708</v>
      </c>
      <c r="Y50" s="76">
        <f>MAX(0,(X50-Constantes!$D$13)*(1-EXP(-Constantes!$D$23)))</f>
        <v>0.38526528359210632</v>
      </c>
      <c r="Z50" s="76">
        <f t="shared" si="23"/>
        <v>1.33233826293166</v>
      </c>
      <c r="AA50" s="76">
        <f>IF(Z50-Escenarios!$E$29&lt;=0,0,IF(Z50-Escenarios!$E$29&gt;Escenarios!$E$28,Escenarios!$E$28,Z50-Escenarios!$E$29))</f>
        <v>0.64113826293165999</v>
      </c>
      <c r="AB50" s="76">
        <f>AA50*Entradas!$E$24</f>
        <v>0.160284565732915</v>
      </c>
      <c r="AC50" s="76">
        <f>R50*Entradas!$D$47/Escenarios!$E$9</f>
        <v>0.20785131092639558</v>
      </c>
      <c r="AD50" s="76">
        <f>Entradas!$D$48*Entradas!$D$46/Escenarios!$E$9</f>
        <v>0.12</v>
      </c>
      <c r="AE50" s="76">
        <f t="shared" si="24"/>
        <v>2.3585652191321302</v>
      </c>
      <c r="AF50" s="76">
        <f t="shared" si="5"/>
        <v>0</v>
      </c>
      <c r="AG50" s="76">
        <f t="shared" si="6"/>
        <v>0.64113826293165999</v>
      </c>
      <c r="AH50" s="76">
        <f t="shared" si="0"/>
        <v>0.3059347164078936</v>
      </c>
      <c r="AI50" s="76">
        <f t="shared" si="7"/>
        <v>0</v>
      </c>
      <c r="AJ50" s="76">
        <f t="shared" si="1"/>
        <v>0.38526528359210632</v>
      </c>
      <c r="AK50" s="76">
        <f t="shared" si="8"/>
        <v>0</v>
      </c>
      <c r="AL50" s="76">
        <f t="shared" si="9"/>
        <v>0.85148456573291487</v>
      </c>
      <c r="AM50" s="76">
        <f t="shared" si="10"/>
        <v>0.15300238627234941</v>
      </c>
      <c r="AN50" s="76">
        <f t="shared" si="11"/>
        <v>0.15300238627234941</v>
      </c>
      <c r="AO50" s="76">
        <f t="shared" si="25"/>
        <v>59.84992704342374</v>
      </c>
      <c r="AP50" s="76">
        <f>MAX(0,(AO50-Constantes!$D$13)*(1-EXP(-Constantes!$D$24)))</f>
        <v>0.1696651272685202</v>
      </c>
      <c r="AQ50" s="76">
        <f t="shared" si="2"/>
        <v>0.55493041086062656</v>
      </c>
      <c r="AR50" s="76">
        <f t="shared" si="12"/>
        <v>1.021149693001435</v>
      </c>
      <c r="AS50" s="76">
        <f>0.0526*AF50*Observaciones!$F49^1.218</f>
        <v>0</v>
      </c>
      <c r="AT50" s="76">
        <f>AS50*Constantes!$E$30</f>
        <v>0</v>
      </c>
      <c r="AU50" s="76">
        <f t="shared" si="26"/>
        <v>0</v>
      </c>
      <c r="AV50" s="15"/>
      <c r="AW50" s="75">
        <v>44</v>
      </c>
      <c r="AX50" s="148">
        <f>ETo!$I49*((1-Constantes!$F$19)*ETo!$K49+ETo!$L49)</f>
        <v>4.3302356442999077</v>
      </c>
      <c r="AY50" s="76">
        <f>MIN(AX50*Constantes!$F$17,0.8*(BB49+Observaciones!$F49-AZ50-BA50-Constantes!$D$14))</f>
        <v>2.1507139082057347</v>
      </c>
      <c r="AZ50" s="76">
        <f>IF(Observaciones!$F49&gt;0.05*Constantes!$F$18,((Observaciones!$F49-0.05*Constantes!$F$18)^2)/(Observaciones!$F49+0.95*Constantes!$F$18),0)</f>
        <v>0</v>
      </c>
      <c r="BA50" s="76">
        <f>MAX(0,BB49+Observaciones!$F49-AZ50-Constantes!$D$13)</f>
        <v>0</v>
      </c>
      <c r="BB50" s="76">
        <f>BB49+Observaciones!$F49-AZ50-AY50-BA50-BC49</f>
        <v>39.053021501999424</v>
      </c>
      <c r="BC50" s="76">
        <f>MAX(0,(BB50-Constantes!$D$14)*(1-EXP(-Constantes!$D$22)))</f>
        <v>0.94707297933955359</v>
      </c>
      <c r="BD50" s="76">
        <f t="shared" si="27"/>
        <v>87.850372537190708</v>
      </c>
      <c r="BE50" s="76">
        <f>MAX(0,(BD50-Constantes!$D$13)*(1-EXP(-Constantes!$D$23)))</f>
        <v>0.38526528359210632</v>
      </c>
      <c r="BF50" s="76">
        <f t="shared" si="28"/>
        <v>1.33233826293166</v>
      </c>
      <c r="BG50" s="76">
        <f>IF(BF50-Escenarios!$F$29&lt;=0,0,IF(BF50-Escenarios!$F$29&gt;Escenarios!$F$28,Escenarios!$F$28,BF50-Escenarios!$F$29))</f>
        <v>0.64113826293165999</v>
      </c>
      <c r="BH50" s="76">
        <f>BG50*Entradas!$F$24</f>
        <v>0</v>
      </c>
      <c r="BI50" s="76">
        <f>AX50*Entradas!$D$47/Escenarios!$F$9</f>
        <v>0.20785131092639558</v>
      </c>
      <c r="BJ50" s="76">
        <f>Entradas!$D$48*Entradas!$D$46/Escenarios!$F$9</f>
        <v>0.12</v>
      </c>
      <c r="BK50" s="76">
        <f t="shared" si="29"/>
        <v>2.3585652191321302</v>
      </c>
      <c r="BL50" s="76">
        <f t="shared" si="13"/>
        <v>0</v>
      </c>
      <c r="BM50" s="76">
        <f t="shared" si="14"/>
        <v>0.64113826293165999</v>
      </c>
      <c r="BN50" s="76">
        <f t="shared" si="3"/>
        <v>0.3059347164078936</v>
      </c>
      <c r="BO50" s="76">
        <f t="shared" si="15"/>
        <v>0</v>
      </c>
      <c r="BP50" s="76">
        <f t="shared" si="4"/>
        <v>0.38526528359210632</v>
      </c>
      <c r="BQ50" s="76">
        <f t="shared" si="16"/>
        <v>0</v>
      </c>
      <c r="BR50" s="76">
        <f t="shared" si="17"/>
        <v>0.69119999999999993</v>
      </c>
      <c r="BS50" s="76">
        <f t="shared" si="18"/>
        <v>0.31328695200526441</v>
      </c>
      <c r="BT50" s="76">
        <f t="shared" si="19"/>
        <v>0.31328695200526441</v>
      </c>
      <c r="BU50" s="76">
        <f t="shared" si="30"/>
        <v>72.326401272870058</v>
      </c>
      <c r="BV50" s="76">
        <f>MAX(0,(BU50-Constantes!$D$13)*(1-EXP(-Constantes!$D$24)))</f>
        <v>0.360371118372809</v>
      </c>
      <c r="BW50" s="76">
        <f t="shared" si="31"/>
        <v>0.74563640196491532</v>
      </c>
      <c r="BX50" s="76">
        <f t="shared" si="32"/>
        <v>1.0515711183728089</v>
      </c>
      <c r="BY50" s="76">
        <f>0.0526*BL50*Observaciones!$F49^1.218</f>
        <v>0</v>
      </c>
      <c r="BZ50" s="76">
        <f>BY50*Constantes!$F$30</f>
        <v>0</v>
      </c>
      <c r="CA50" s="76">
        <f t="shared" si="33"/>
        <v>0</v>
      </c>
      <c r="CB50" s="15"/>
      <c r="CC50" s="75">
        <v>44</v>
      </c>
      <c r="CD50" s="76">
        <f>0.0526*Observaciones!$F49^2.218</f>
        <v>3.2065597387029521E-2</v>
      </c>
      <c r="CE50" s="76">
        <f>IF(Observaciones!$F49&gt;0.05*$CI$7,((Observaciones!$F49-0.05*$CI$7)^2)/(Observaciones!$F49+0.95*$CI$7),0)</f>
        <v>0</v>
      </c>
      <c r="CF50" s="76">
        <f>0.0526*CE50*Observaciones!$F49^1.218</f>
        <v>0</v>
      </c>
      <c r="CG50" s="29"/>
      <c r="CH50" s="29"/>
      <c r="CI50" s="110"/>
      <c r="CJ50" s="40"/>
    </row>
    <row r="51" spans="2:88" s="2" customFormat="1" x14ac:dyDescent="0.3">
      <c r="B51" s="39"/>
      <c r="C51" s="75">
        <v>45</v>
      </c>
      <c r="D51" s="148">
        <f>ETo!$I50*((1-Constantes!$D$19)*ETo!$K50+ETo!$L50)</f>
        <v>4.2476590321774239</v>
      </c>
      <c r="E51" s="76">
        <f>MIN(D51*Constantes!$D$17,0.8*(H50+Observaciones!$F50-F51-G51-Constantes!$D$14))</f>
        <v>2.1097002815182084</v>
      </c>
      <c r="F51" s="76">
        <f>IF(Observaciones!$F50&gt;0.05*Constantes!$D$18,((Observaciones!$F50-0.05*Constantes!$D$18)^2)/(Observaciones!$F50+0.95*Constantes!$D$18),0)</f>
        <v>0</v>
      </c>
      <c r="G51" s="76">
        <f>MAX(0,H50+Observaciones!$F50-F51-Constantes!$D$13)</f>
        <v>0</v>
      </c>
      <c r="H51" s="76">
        <f>H50+Observaciones!$F50-F51-E51-G51-I50</f>
        <v>35.996248241141664</v>
      </c>
      <c r="I51" s="76">
        <f>MAX(0,(H51-Constantes!$D$14)*(1-EXP(-Constantes!$D$22)))</f>
        <v>0.84294806043036774</v>
      </c>
      <c r="J51" s="76">
        <f t="shared" si="34"/>
        <v>87.465107253598603</v>
      </c>
      <c r="K51" s="76">
        <f>MAX(0,(J51-Constantes!$D$13)*(1-EXP(-Constantes!$D$23)))</f>
        <v>0.38146917298983202</v>
      </c>
      <c r="L51" s="76">
        <f t="shared" si="20"/>
        <v>1.2244172334201997</v>
      </c>
      <c r="M51" s="76">
        <f>0.0526*F51*Observaciones!$F50^1.218</f>
        <v>0</v>
      </c>
      <c r="N51" s="76">
        <f>M51*Constantes!$D$30</f>
        <v>0</v>
      </c>
      <c r="O51" s="76">
        <f t="shared" si="21"/>
        <v>0</v>
      </c>
      <c r="P51" s="15"/>
      <c r="Q51" s="75">
        <v>45</v>
      </c>
      <c r="R51" s="148">
        <f>ETo!$I50*((1-Constantes!$E$19)*ETo!$K50+ETo!$L50)</f>
        <v>4.2476590321774239</v>
      </c>
      <c r="S51" s="76">
        <f>MIN(R51*Constantes!$E$17,0.8*(V50+Observaciones!$F50-T51-U51-Constantes!$D$14))</f>
        <v>2.1097002815182084</v>
      </c>
      <c r="T51" s="76">
        <f>IF(Observaciones!$F50&gt;0.05*Constantes!$E$18,((Observaciones!$F50-0.05*Constantes!$E$18)^2)/(Observaciones!$F50+0.95*Constantes!$E$18),0)</f>
        <v>0</v>
      </c>
      <c r="U51" s="76">
        <f>MAX(0,V50+Observaciones!$F50-T51-Constantes!$D$13)</f>
        <v>0</v>
      </c>
      <c r="V51" s="76">
        <f>V50+Observaciones!$F50-T51-S51-U51-W50</f>
        <v>35.996248241141664</v>
      </c>
      <c r="W51" s="76">
        <f>MAX(0,(V51-Constantes!$D$14)*(1-EXP(-Constantes!$D$22)))</f>
        <v>0.84294806043036774</v>
      </c>
      <c r="X51" s="76">
        <f t="shared" si="22"/>
        <v>87.465107253598603</v>
      </c>
      <c r="Y51" s="76">
        <f>MAX(0,(X51-Constantes!$D$13)*(1-EXP(-Constantes!$D$23)))</f>
        <v>0.38146917298983202</v>
      </c>
      <c r="Z51" s="76">
        <f t="shared" si="23"/>
        <v>1.2244172334201997</v>
      </c>
      <c r="AA51" s="76">
        <f>IF(Z51-Escenarios!$E$29&lt;=0,0,IF(Z51-Escenarios!$E$29&gt;Escenarios!$E$28,Escenarios!$E$28,Z51-Escenarios!$E$29))</f>
        <v>0.53321723342019967</v>
      </c>
      <c r="AB51" s="76">
        <f>AA51*Entradas!$E$24</f>
        <v>0.13330430835504992</v>
      </c>
      <c r="AC51" s="76">
        <f>R51*Entradas!$D$47/Escenarios!$E$9</f>
        <v>0.20388763354451636</v>
      </c>
      <c r="AD51" s="76">
        <f>Entradas!$D$48*Entradas!$D$46/Escenarios!$E$9</f>
        <v>0.12</v>
      </c>
      <c r="AE51" s="76">
        <f t="shared" si="24"/>
        <v>2.3135879150627248</v>
      </c>
      <c r="AF51" s="76">
        <f t="shared" si="5"/>
        <v>0</v>
      </c>
      <c r="AG51" s="76">
        <f t="shared" si="6"/>
        <v>0.53321723342019967</v>
      </c>
      <c r="AH51" s="76">
        <f t="shared" si="0"/>
        <v>0.30973082701016807</v>
      </c>
      <c r="AI51" s="76">
        <f t="shared" si="7"/>
        <v>0</v>
      </c>
      <c r="AJ51" s="76">
        <f t="shared" si="1"/>
        <v>0.38146917298983202</v>
      </c>
      <c r="AK51" s="76">
        <f t="shared" si="8"/>
        <v>0</v>
      </c>
      <c r="AL51" s="76">
        <f t="shared" si="9"/>
        <v>0.82450430835504995</v>
      </c>
      <c r="AM51" s="76">
        <f t="shared" si="10"/>
        <v>7.6025291520633392E-2</v>
      </c>
      <c r="AN51" s="76">
        <f t="shared" si="11"/>
        <v>7.6025291520633392E-2</v>
      </c>
      <c r="AO51" s="76">
        <f t="shared" si="25"/>
        <v>59.756287207675854</v>
      </c>
      <c r="AP51" s="76">
        <f>MAX(0,(AO51-Constantes!$D$13)*(1-EXP(-Constantes!$D$24)))</f>
        <v>0.16823381924393449</v>
      </c>
      <c r="AQ51" s="76">
        <f t="shared" si="2"/>
        <v>0.54970299223376651</v>
      </c>
      <c r="AR51" s="76">
        <f t="shared" si="12"/>
        <v>0.99273812759898439</v>
      </c>
      <c r="AS51" s="76">
        <f>0.0526*AF51*Observaciones!$F50^1.218</f>
        <v>0</v>
      </c>
      <c r="AT51" s="76">
        <f>AS51*Constantes!$E$30</f>
        <v>0</v>
      </c>
      <c r="AU51" s="76">
        <f t="shared" si="26"/>
        <v>0</v>
      </c>
      <c r="AV51" s="15"/>
      <c r="AW51" s="75">
        <v>45</v>
      </c>
      <c r="AX51" s="148">
        <f>ETo!$I50*((1-Constantes!$F$19)*ETo!$K50+ETo!$L50)</f>
        <v>4.2476590321774239</v>
      </c>
      <c r="AY51" s="76">
        <f>MIN(AX51*Constantes!$F$17,0.8*(BB50+Observaciones!$F50-AZ51-BA51-Constantes!$D$14))</f>
        <v>2.1097002815182084</v>
      </c>
      <c r="AZ51" s="76">
        <f>IF(Observaciones!$F50&gt;0.05*Constantes!$F$18,((Observaciones!$F50-0.05*Constantes!$F$18)^2)/(Observaciones!$F50+0.95*Constantes!$F$18),0)</f>
        <v>0</v>
      </c>
      <c r="BA51" s="76">
        <f>MAX(0,BB50+Observaciones!$F50-AZ51-Constantes!$D$13)</f>
        <v>0</v>
      </c>
      <c r="BB51" s="76">
        <f>BB50+Observaciones!$F50-AZ51-AY51-BA51-BC50</f>
        <v>35.996248241141664</v>
      </c>
      <c r="BC51" s="76">
        <f>MAX(0,(BB51-Constantes!$D$14)*(1-EXP(-Constantes!$D$22)))</f>
        <v>0.84294806043036774</v>
      </c>
      <c r="BD51" s="76">
        <f t="shared" si="27"/>
        <v>87.465107253598603</v>
      </c>
      <c r="BE51" s="76">
        <f>MAX(0,(BD51-Constantes!$D$13)*(1-EXP(-Constantes!$D$23)))</f>
        <v>0.38146917298983202</v>
      </c>
      <c r="BF51" s="76">
        <f t="shared" si="28"/>
        <v>1.2244172334201997</v>
      </c>
      <c r="BG51" s="76">
        <f>IF(BF51-Escenarios!$F$29&lt;=0,0,IF(BF51-Escenarios!$F$29&gt;Escenarios!$F$28,Escenarios!$F$28,BF51-Escenarios!$F$29))</f>
        <v>0.53321723342019967</v>
      </c>
      <c r="BH51" s="76">
        <f>BG51*Entradas!$F$24</f>
        <v>0</v>
      </c>
      <c r="BI51" s="76">
        <f>AX51*Entradas!$D$47/Escenarios!$F$9</f>
        <v>0.20388763354451636</v>
      </c>
      <c r="BJ51" s="76">
        <f>Entradas!$D$48*Entradas!$D$46/Escenarios!$F$9</f>
        <v>0.12</v>
      </c>
      <c r="BK51" s="76">
        <f t="shared" si="29"/>
        <v>2.3135879150627248</v>
      </c>
      <c r="BL51" s="76">
        <f t="shared" si="13"/>
        <v>0</v>
      </c>
      <c r="BM51" s="76">
        <f t="shared" si="14"/>
        <v>0.53321723342019967</v>
      </c>
      <c r="BN51" s="76">
        <f t="shared" si="3"/>
        <v>0.30973082701016807</v>
      </c>
      <c r="BO51" s="76">
        <f t="shared" si="15"/>
        <v>0</v>
      </c>
      <c r="BP51" s="76">
        <f t="shared" si="4"/>
        <v>0.38146917298983202</v>
      </c>
      <c r="BQ51" s="76">
        <f t="shared" si="16"/>
        <v>0</v>
      </c>
      <c r="BR51" s="76">
        <f t="shared" si="17"/>
        <v>0.69120000000000004</v>
      </c>
      <c r="BS51" s="76">
        <f t="shared" si="18"/>
        <v>0.20932959987568334</v>
      </c>
      <c r="BT51" s="76">
        <f t="shared" si="19"/>
        <v>0.20932959987568334</v>
      </c>
      <c r="BU51" s="76">
        <f t="shared" si="30"/>
        <v>72.175359754372934</v>
      </c>
      <c r="BV51" s="76">
        <f>MAX(0,(BU51-Constantes!$D$13)*(1-EXP(-Constantes!$D$24)))</f>
        <v>0.35806241144542178</v>
      </c>
      <c r="BW51" s="76">
        <f t="shared" si="31"/>
        <v>0.7395315844352538</v>
      </c>
      <c r="BX51" s="76">
        <f t="shared" si="32"/>
        <v>1.0492624114454219</v>
      </c>
      <c r="BY51" s="76">
        <f>0.0526*BL51*Observaciones!$F50^1.218</f>
        <v>0</v>
      </c>
      <c r="BZ51" s="76">
        <f>BY51*Constantes!$F$30</f>
        <v>0</v>
      </c>
      <c r="CA51" s="76">
        <f t="shared" si="33"/>
        <v>0</v>
      </c>
      <c r="CB51" s="15"/>
      <c r="CC51" s="75">
        <v>45</v>
      </c>
      <c r="CD51" s="76">
        <f>0.0526*Observaciones!$F50^2.218</f>
        <v>0</v>
      </c>
      <c r="CE51" s="76">
        <f>IF(Observaciones!$F50&gt;0.05*$CI$7,((Observaciones!$F50-0.05*$CI$7)^2)/(Observaciones!$F50+0.95*$CI$7),0)</f>
        <v>0</v>
      </c>
      <c r="CF51" s="76">
        <f>0.0526*CE51*Observaciones!$F50^1.218</f>
        <v>0</v>
      </c>
      <c r="CG51" s="29"/>
      <c r="CH51" s="29"/>
      <c r="CI51" s="110"/>
      <c r="CJ51" s="40"/>
    </row>
    <row r="52" spans="2:88" s="2" customFormat="1" x14ac:dyDescent="0.3">
      <c r="B52" s="39"/>
      <c r="C52" s="75">
        <v>46</v>
      </c>
      <c r="D52" s="148">
        <f>ETo!$I51*((1-Constantes!$D$19)*ETo!$K51+ETo!$L51)</f>
        <v>4.2734430165429407</v>
      </c>
      <c r="E52" s="76">
        <f>MIN(D52*Constantes!$D$17,0.8*(H51+Observaciones!$F51-F52-G52-Constantes!$D$14))</f>
        <v>2.1225065069384974</v>
      </c>
      <c r="F52" s="76">
        <f>IF(Observaciones!$F51&gt;0.05*Constantes!$D$18,((Observaciones!$F51-0.05*Constantes!$D$18)^2)/(Observaciones!$F51+0.95*Constantes!$D$18),0)</f>
        <v>0</v>
      </c>
      <c r="G52" s="76">
        <f>MAX(0,H51+Observaciones!$F51-F52-Constantes!$D$13)</f>
        <v>0</v>
      </c>
      <c r="H52" s="76">
        <f>H51+Observaciones!$F51-F52-E52-G52-I51</f>
        <v>34.730793673772801</v>
      </c>
      <c r="I52" s="76">
        <f>MAX(0,(H52-Constantes!$D$14)*(1-EXP(-Constantes!$D$22)))</f>
        <v>0.79984203228696304</v>
      </c>
      <c r="J52" s="76">
        <f t="shared" si="34"/>
        <v>87.083638080608765</v>
      </c>
      <c r="K52" s="76">
        <f>MAX(0,(J52-Constantes!$D$13)*(1-EXP(-Constantes!$D$23)))</f>
        <v>0.37771046636948491</v>
      </c>
      <c r="L52" s="76">
        <f t="shared" si="20"/>
        <v>1.1775524986564481</v>
      </c>
      <c r="M52" s="76">
        <f>0.0526*F52*Observaciones!$F51^1.218</f>
        <v>0</v>
      </c>
      <c r="N52" s="76">
        <f>M52*Constantes!$D$30</f>
        <v>0</v>
      </c>
      <c r="O52" s="76">
        <f t="shared" si="21"/>
        <v>0</v>
      </c>
      <c r="P52" s="15"/>
      <c r="Q52" s="75">
        <v>46</v>
      </c>
      <c r="R52" s="148">
        <f>ETo!$I51*((1-Constantes!$E$19)*ETo!$K51+ETo!$L51)</f>
        <v>4.2734430165429407</v>
      </c>
      <c r="S52" s="76">
        <f>MIN(R52*Constantes!$E$17,0.8*(V51+Observaciones!$F51-T52-U52-Constantes!$D$14))</f>
        <v>2.1225065069384974</v>
      </c>
      <c r="T52" s="76">
        <f>IF(Observaciones!$F51&gt;0.05*Constantes!$E$18,((Observaciones!$F51-0.05*Constantes!$E$18)^2)/(Observaciones!$F51+0.95*Constantes!$E$18),0)</f>
        <v>0</v>
      </c>
      <c r="U52" s="76">
        <f>MAX(0,V51+Observaciones!$F51-T52-Constantes!$D$13)</f>
        <v>0</v>
      </c>
      <c r="V52" s="76">
        <f>V51+Observaciones!$F51-T52-S52-U52-W51</f>
        <v>34.730793673772801</v>
      </c>
      <c r="W52" s="76">
        <f>MAX(0,(V52-Constantes!$D$14)*(1-EXP(-Constantes!$D$22)))</f>
        <v>0.79984203228696304</v>
      </c>
      <c r="X52" s="76">
        <f t="shared" si="22"/>
        <v>87.083638080608765</v>
      </c>
      <c r="Y52" s="76">
        <f>MAX(0,(X52-Constantes!$D$13)*(1-EXP(-Constantes!$D$23)))</f>
        <v>0.37771046636948491</v>
      </c>
      <c r="Z52" s="76">
        <f t="shared" si="23"/>
        <v>1.1775524986564481</v>
      </c>
      <c r="AA52" s="76">
        <f>IF(Z52-Escenarios!$E$29&lt;=0,0,IF(Z52-Escenarios!$E$29&gt;Escenarios!$E$28,Escenarios!$E$28,Z52-Escenarios!$E$29))</f>
        <v>0.48635249865644803</v>
      </c>
      <c r="AB52" s="76">
        <f>AA52*Entradas!$E$24</f>
        <v>0.12158812466411201</v>
      </c>
      <c r="AC52" s="76">
        <f>R52*Entradas!$D$47/Escenarios!$E$9</f>
        <v>0.20512526479406115</v>
      </c>
      <c r="AD52" s="76">
        <f>Entradas!$D$48*Entradas!$D$46/Escenarios!$E$9</f>
        <v>0.12</v>
      </c>
      <c r="AE52" s="76">
        <f t="shared" si="24"/>
        <v>2.3276317717325585</v>
      </c>
      <c r="AF52" s="76">
        <f t="shared" si="5"/>
        <v>0</v>
      </c>
      <c r="AG52" s="76">
        <f t="shared" si="6"/>
        <v>0.48635249865644803</v>
      </c>
      <c r="AH52" s="76">
        <f t="shared" si="0"/>
        <v>0.31348953363051502</v>
      </c>
      <c r="AI52" s="76">
        <f t="shared" si="7"/>
        <v>0</v>
      </c>
      <c r="AJ52" s="76">
        <f t="shared" si="1"/>
        <v>0.37771046636948491</v>
      </c>
      <c r="AK52" s="76">
        <f t="shared" si="8"/>
        <v>0</v>
      </c>
      <c r="AL52" s="76">
        <f t="shared" si="9"/>
        <v>0.81278812466411199</v>
      </c>
      <c r="AM52" s="76">
        <f t="shared" si="10"/>
        <v>3.9639109198274874E-2</v>
      </c>
      <c r="AN52" s="76">
        <f t="shared" si="11"/>
        <v>3.9639109198274874E-2</v>
      </c>
      <c r="AO52" s="76">
        <f t="shared" si="25"/>
        <v>59.627692497630193</v>
      </c>
      <c r="AP52" s="76">
        <f>MAX(0,(AO52-Constantes!$D$13)*(1-EXP(-Constantes!$D$24)))</f>
        <v>0.16626821732956137</v>
      </c>
      <c r="AQ52" s="76">
        <f t="shared" si="2"/>
        <v>0.54397868369904634</v>
      </c>
      <c r="AR52" s="76">
        <f t="shared" si="12"/>
        <v>0.97905634199367331</v>
      </c>
      <c r="AS52" s="76">
        <f>0.0526*AF52*Observaciones!$F51^1.218</f>
        <v>0</v>
      </c>
      <c r="AT52" s="76">
        <f>AS52*Constantes!$E$30</f>
        <v>0</v>
      </c>
      <c r="AU52" s="76">
        <f t="shared" si="26"/>
        <v>0</v>
      </c>
      <c r="AV52" s="15"/>
      <c r="AW52" s="75">
        <v>46</v>
      </c>
      <c r="AX52" s="148">
        <f>ETo!$I51*((1-Constantes!$F$19)*ETo!$K51+ETo!$L51)</f>
        <v>4.2734430165429407</v>
      </c>
      <c r="AY52" s="76">
        <f>MIN(AX52*Constantes!$F$17,0.8*(BB51+Observaciones!$F51-AZ52-BA52-Constantes!$D$14))</f>
        <v>2.1225065069384974</v>
      </c>
      <c r="AZ52" s="76">
        <f>IF(Observaciones!$F51&gt;0.05*Constantes!$F$18,((Observaciones!$F51-0.05*Constantes!$F$18)^2)/(Observaciones!$F51+0.95*Constantes!$F$18),0)</f>
        <v>0</v>
      </c>
      <c r="BA52" s="76">
        <f>MAX(0,BB51+Observaciones!$F51-AZ52-Constantes!$D$13)</f>
        <v>0</v>
      </c>
      <c r="BB52" s="76">
        <f>BB51+Observaciones!$F51-AZ52-AY52-BA52-BC51</f>
        <v>34.730793673772801</v>
      </c>
      <c r="BC52" s="76">
        <f>MAX(0,(BB52-Constantes!$D$14)*(1-EXP(-Constantes!$D$22)))</f>
        <v>0.79984203228696304</v>
      </c>
      <c r="BD52" s="76">
        <f t="shared" si="27"/>
        <v>87.083638080608765</v>
      </c>
      <c r="BE52" s="76">
        <f>MAX(0,(BD52-Constantes!$D$13)*(1-EXP(-Constantes!$D$23)))</f>
        <v>0.37771046636948491</v>
      </c>
      <c r="BF52" s="76">
        <f t="shared" si="28"/>
        <v>1.1775524986564481</v>
      </c>
      <c r="BG52" s="76">
        <f>IF(BF52-Escenarios!$F$29&lt;=0,0,IF(BF52-Escenarios!$F$29&gt;Escenarios!$F$28,Escenarios!$F$28,BF52-Escenarios!$F$29))</f>
        <v>0.48635249865644803</v>
      </c>
      <c r="BH52" s="76">
        <f>BG52*Entradas!$F$24</f>
        <v>0</v>
      </c>
      <c r="BI52" s="76">
        <f>AX52*Entradas!$D$47/Escenarios!$F$9</f>
        <v>0.20512526479406115</v>
      </c>
      <c r="BJ52" s="76">
        <f>Entradas!$D$48*Entradas!$D$46/Escenarios!$F$9</f>
        <v>0.12</v>
      </c>
      <c r="BK52" s="76">
        <f t="shared" si="29"/>
        <v>2.3276317717325585</v>
      </c>
      <c r="BL52" s="76">
        <f t="shared" si="13"/>
        <v>0</v>
      </c>
      <c r="BM52" s="76">
        <f t="shared" si="14"/>
        <v>0.48635249865644803</v>
      </c>
      <c r="BN52" s="76">
        <f t="shared" si="3"/>
        <v>0.31348953363051502</v>
      </c>
      <c r="BO52" s="76">
        <f t="shared" si="15"/>
        <v>0</v>
      </c>
      <c r="BP52" s="76">
        <f t="shared" si="4"/>
        <v>0.37771046636948491</v>
      </c>
      <c r="BQ52" s="76">
        <f t="shared" si="16"/>
        <v>0</v>
      </c>
      <c r="BR52" s="76">
        <f t="shared" si="17"/>
        <v>0.69119999999999993</v>
      </c>
      <c r="BS52" s="76">
        <f t="shared" si="18"/>
        <v>0.16122723386238691</v>
      </c>
      <c r="BT52" s="76">
        <f t="shared" si="19"/>
        <v>0.16122723386238691</v>
      </c>
      <c r="BU52" s="76">
        <f t="shared" si="30"/>
        <v>71.978524576789908</v>
      </c>
      <c r="BV52" s="76">
        <f>MAX(0,(BU52-Constantes!$D$13)*(1-EXP(-Constantes!$D$24)))</f>
        <v>0.35505373712487009</v>
      </c>
      <c r="BW52" s="76">
        <f t="shared" si="31"/>
        <v>0.732764203494355</v>
      </c>
      <c r="BX52" s="76">
        <f t="shared" si="32"/>
        <v>1.0462537371248701</v>
      </c>
      <c r="BY52" s="76">
        <f>0.0526*BL52*Observaciones!$F51^1.218</f>
        <v>0</v>
      </c>
      <c r="BZ52" s="76">
        <f>BY52*Constantes!$F$30</f>
        <v>0</v>
      </c>
      <c r="CA52" s="76">
        <f t="shared" si="33"/>
        <v>0</v>
      </c>
      <c r="CB52" s="15"/>
      <c r="CC52" s="75">
        <v>46</v>
      </c>
      <c r="CD52" s="76">
        <f>0.0526*Observaciones!$F51^2.218</f>
        <v>0.17065595668433275</v>
      </c>
      <c r="CE52" s="76">
        <f>IF(Observaciones!$F51&gt;0.05*$CI$7,((Observaciones!$F51-0.05*$CI$7)^2)/(Observaciones!$F51+0.95*$CI$7),0)</f>
        <v>0</v>
      </c>
      <c r="CF52" s="76">
        <f>0.0526*CE52*Observaciones!$F51^1.218</f>
        <v>0</v>
      </c>
      <c r="CG52" s="29"/>
      <c r="CH52" s="29"/>
      <c r="CI52" s="110"/>
      <c r="CJ52" s="40"/>
    </row>
    <row r="53" spans="2:88" s="2" customFormat="1" x14ac:dyDescent="0.3">
      <c r="B53" s="39"/>
      <c r="C53" s="75">
        <v>47</v>
      </c>
      <c r="D53" s="148">
        <f>ETo!$I52*((1-Constantes!$D$19)*ETo!$K52+ETo!$L52)</f>
        <v>4.2382954509027808</v>
      </c>
      <c r="E53" s="76">
        <f>MIN(D53*Constantes!$D$17,0.8*(H52+Observaciones!$F52-F53-G53-Constantes!$D$14))</f>
        <v>2.1050496375042966</v>
      </c>
      <c r="F53" s="76">
        <f>IF(Observaciones!$F52&gt;0.05*Constantes!$D$18,((Observaciones!$F52-0.05*Constantes!$D$18)^2)/(Observaciones!$F52+0.95*Constantes!$D$18),0)</f>
        <v>2.8403649984061206</v>
      </c>
      <c r="G53" s="76">
        <f>MAX(0,H52+Observaciones!$F52-F53-Constantes!$D$13)</f>
        <v>1.2404286753666796</v>
      </c>
      <c r="H53" s="76">
        <f>H52+Observaciones!$F52-F53-E53-G53-I52</f>
        <v>45.845108330208745</v>
      </c>
      <c r="I53" s="76">
        <f>MAX(0,(H53-Constantes!$D$14)*(1-EXP(-Constantes!$D$22)))</f>
        <v>1.1784363909695648</v>
      </c>
      <c r="J53" s="76">
        <f t="shared" si="34"/>
        <v>87.946356289605973</v>
      </c>
      <c r="K53" s="76">
        <f>MAX(0,(J53-Constantes!$D$13)*(1-EXP(-Constantes!$D$23)))</f>
        <v>0.38621103436620263</v>
      </c>
      <c r="L53" s="76">
        <f t="shared" si="20"/>
        <v>4.405012423741888</v>
      </c>
      <c r="M53" s="76">
        <f>0.0526*F53*Observaciones!$F52^1.218</f>
        <v>5.0840802908730067</v>
      </c>
      <c r="N53" s="76">
        <f>M53*Constantes!$D$30</f>
        <v>7.9424047311805912E-2</v>
      </c>
      <c r="O53" s="76">
        <f t="shared" si="21"/>
        <v>1803.0379865384864</v>
      </c>
      <c r="P53" s="15"/>
      <c r="Q53" s="75">
        <v>47</v>
      </c>
      <c r="R53" s="148">
        <f>ETo!$I52*((1-Constantes!$E$19)*ETo!$K52+ETo!$L52)</f>
        <v>4.2382954509027808</v>
      </c>
      <c r="S53" s="76">
        <f>MIN(R53*Constantes!$E$17,0.8*(V52+Observaciones!$F52-T53-U53-Constantes!$D$14))</f>
        <v>2.1050496375042966</v>
      </c>
      <c r="T53" s="76">
        <f>IF(Observaciones!$F52&gt;0.05*Constantes!$E$18,((Observaciones!$F52-0.05*Constantes!$E$18)^2)/(Observaciones!$F52+0.95*Constantes!$E$18),0)</f>
        <v>2.8403649984061206</v>
      </c>
      <c r="U53" s="76">
        <f>MAX(0,V52+Observaciones!$F52-T53-Constantes!$D$13)</f>
        <v>1.2404286753666796</v>
      </c>
      <c r="V53" s="76">
        <f>V52+Observaciones!$F52-T53-S53-U53-W52</f>
        <v>45.845108330208745</v>
      </c>
      <c r="W53" s="76">
        <f>MAX(0,(V53-Constantes!$D$14)*(1-EXP(-Constantes!$D$22)))</f>
        <v>1.1784363909695648</v>
      </c>
      <c r="X53" s="76">
        <f t="shared" si="22"/>
        <v>87.946356289605973</v>
      </c>
      <c r="Y53" s="76">
        <f>MAX(0,(X53-Constantes!$D$13)*(1-EXP(-Constantes!$D$23)))</f>
        <v>0.38621103436620263</v>
      </c>
      <c r="Z53" s="76">
        <f t="shared" si="23"/>
        <v>4.405012423741888</v>
      </c>
      <c r="AA53" s="76">
        <f>IF(Z53-Escenarios!$E$29&lt;=0,0,IF(Z53-Escenarios!$E$29&gt;Escenarios!$E$28,Escenarios!$E$28,Z53-Escenarios!$E$29))</f>
        <v>2.2212791916551762</v>
      </c>
      <c r="AB53" s="76">
        <f>AA53*Entradas!$E$24</f>
        <v>0.55531979791379404</v>
      </c>
      <c r="AC53" s="76">
        <f>R53*Entradas!$D$47/Escenarios!$E$9</f>
        <v>0.20343818164333347</v>
      </c>
      <c r="AD53" s="76">
        <f>Entradas!$D$48*Entradas!$D$46/Escenarios!$E$9</f>
        <v>0.12</v>
      </c>
      <c r="AE53" s="76">
        <f t="shared" si="24"/>
        <v>2.3084878191476301</v>
      </c>
      <c r="AF53" s="76">
        <f t="shared" si="5"/>
        <v>0.61908580675094438</v>
      </c>
      <c r="AG53" s="76">
        <f t="shared" si="6"/>
        <v>0</v>
      </c>
      <c r="AH53" s="76">
        <f t="shared" si="0"/>
        <v>1.1784363909695648</v>
      </c>
      <c r="AI53" s="76">
        <f t="shared" si="7"/>
        <v>0</v>
      </c>
      <c r="AJ53" s="76">
        <f t="shared" si="1"/>
        <v>0.38621103436620263</v>
      </c>
      <c r="AK53" s="76">
        <f t="shared" si="8"/>
        <v>0</v>
      </c>
      <c r="AL53" s="76">
        <f t="shared" si="9"/>
        <v>2.7390530300005058</v>
      </c>
      <c r="AM53" s="76">
        <f t="shared" si="10"/>
        <v>1.3425212120980485</v>
      </c>
      <c r="AN53" s="76">
        <f t="shared" si="11"/>
        <v>2.5829498874647281</v>
      </c>
      <c r="AO53" s="76">
        <f t="shared" si="25"/>
        <v>60.803945492398682</v>
      </c>
      <c r="AP53" s="76">
        <f>MAX(0,(AO53-Constantes!$D$13)*(1-EXP(-Constantes!$D$24)))</f>
        <v>0.18424753496621291</v>
      </c>
      <c r="AQ53" s="76">
        <f t="shared" si="2"/>
        <v>0.57045856933241557</v>
      </c>
      <c r="AR53" s="76">
        <f t="shared" si="12"/>
        <v>2.9233005649667185</v>
      </c>
      <c r="AS53" s="76">
        <f>0.0526*AF53*Observaciones!$F52^1.218</f>
        <v>1.108125874747756</v>
      </c>
      <c r="AT53" s="76">
        <f>AS53*Constantes!$E$30</f>
        <v>1.7311261205178417E-2</v>
      </c>
      <c r="AU53" s="76">
        <f t="shared" si="26"/>
        <v>592.18204972281058</v>
      </c>
      <c r="AV53" s="15"/>
      <c r="AW53" s="75">
        <v>47</v>
      </c>
      <c r="AX53" s="148">
        <f>ETo!$I52*((1-Constantes!$F$19)*ETo!$K52+ETo!$L52)</f>
        <v>4.2382954509027808</v>
      </c>
      <c r="AY53" s="76">
        <f>MIN(AX53*Constantes!$F$17,0.8*(BB52+Observaciones!$F52-AZ53-BA53-Constantes!$D$14))</f>
        <v>2.1050496375042966</v>
      </c>
      <c r="AZ53" s="76">
        <f>IF(Observaciones!$F52&gt;0.05*Constantes!$F$18,((Observaciones!$F52-0.05*Constantes!$F$18)^2)/(Observaciones!$F52+0.95*Constantes!$F$18),0)</f>
        <v>2.8403649984061206</v>
      </c>
      <c r="BA53" s="76">
        <f>MAX(0,BB52+Observaciones!$F52-AZ53-Constantes!$D$13)</f>
        <v>1.2404286753666796</v>
      </c>
      <c r="BB53" s="76">
        <f>BB52+Observaciones!$F52-AZ53-AY53-BA53-BC52</f>
        <v>45.845108330208745</v>
      </c>
      <c r="BC53" s="76">
        <f>MAX(0,(BB53-Constantes!$D$14)*(1-EXP(-Constantes!$D$22)))</f>
        <v>1.1784363909695648</v>
      </c>
      <c r="BD53" s="76">
        <f t="shared" si="27"/>
        <v>87.946356289605973</v>
      </c>
      <c r="BE53" s="76">
        <f>MAX(0,(BD53-Constantes!$D$13)*(1-EXP(-Constantes!$D$23)))</f>
        <v>0.38621103436620263</v>
      </c>
      <c r="BF53" s="76">
        <f t="shared" si="28"/>
        <v>4.405012423741888</v>
      </c>
      <c r="BG53" s="76">
        <f>IF(BF53-Escenarios!$F$29&lt;=0,0,IF(BF53-Escenarios!$F$29&gt;Escenarios!$F$28,Escenarios!$F$28,BF53-Escenarios!$F$29))</f>
        <v>3.7138124237418877</v>
      </c>
      <c r="BH53" s="76">
        <f>BG53*Entradas!$F$24</f>
        <v>0</v>
      </c>
      <c r="BI53" s="76">
        <f>AX53*Entradas!$D$47/Escenarios!$F$9</f>
        <v>0.20343818164333347</v>
      </c>
      <c r="BJ53" s="76">
        <f>Entradas!$D$48*Entradas!$D$46/Escenarios!$F$9</f>
        <v>0.12</v>
      </c>
      <c r="BK53" s="76">
        <f t="shared" si="29"/>
        <v>2.3084878191476301</v>
      </c>
      <c r="BL53" s="76">
        <f t="shared" si="13"/>
        <v>0</v>
      </c>
      <c r="BM53" s="76">
        <f t="shared" si="14"/>
        <v>0.87344742533576714</v>
      </c>
      <c r="BN53" s="76">
        <f t="shared" si="3"/>
        <v>0.30498896563379763</v>
      </c>
      <c r="BO53" s="76">
        <f t="shared" si="15"/>
        <v>0</v>
      </c>
      <c r="BP53" s="76">
        <f t="shared" si="4"/>
        <v>0.38621103436620263</v>
      </c>
      <c r="BQ53" s="76">
        <f t="shared" si="16"/>
        <v>0</v>
      </c>
      <c r="BR53" s="76">
        <f t="shared" si="17"/>
        <v>0.69120000000000026</v>
      </c>
      <c r="BS53" s="76">
        <f t="shared" si="18"/>
        <v>3.3903742420985541</v>
      </c>
      <c r="BT53" s="76">
        <f t="shared" si="19"/>
        <v>4.6308029174652336</v>
      </c>
      <c r="BU53" s="76">
        <f t="shared" si="30"/>
        <v>75.013845081763591</v>
      </c>
      <c r="BV53" s="76">
        <f>MAX(0,(BU53-Constantes!$D$13)*(1-EXP(-Constantes!$D$24)))</f>
        <v>0.40144936096657985</v>
      </c>
      <c r="BW53" s="76">
        <f t="shared" si="31"/>
        <v>0.78766039533278254</v>
      </c>
      <c r="BX53" s="76">
        <f t="shared" si="32"/>
        <v>1.0926493609665802</v>
      </c>
      <c r="BY53" s="76">
        <f>0.0526*BL53*Observaciones!$F52^1.218</f>
        <v>0</v>
      </c>
      <c r="BZ53" s="76">
        <f>BY53*Constantes!$F$30</f>
        <v>0</v>
      </c>
      <c r="CA53" s="76">
        <f t="shared" si="33"/>
        <v>0</v>
      </c>
      <c r="CB53" s="15"/>
      <c r="CC53" s="75">
        <v>47</v>
      </c>
      <c r="CD53" s="76">
        <f>0.0526*Observaciones!$F52^2.218</f>
        <v>32.397897212660951</v>
      </c>
      <c r="CE53" s="76">
        <f>IF(Observaciones!$F52&gt;0.05*$CI$7,((Observaciones!$F52-0.05*$CI$7)^2)/(Observaciones!$F52+0.95*$CI$7),0)</f>
        <v>5.2528137177856484</v>
      </c>
      <c r="CF53" s="76">
        <f>0.0526*CE53*Observaciones!$F52^1.218</f>
        <v>9.4022165141477867</v>
      </c>
      <c r="CG53" s="29"/>
      <c r="CH53" s="29"/>
      <c r="CI53" s="110"/>
      <c r="CJ53" s="40"/>
    </row>
    <row r="54" spans="2:88" s="2" customFormat="1" x14ac:dyDescent="0.3">
      <c r="B54" s="39"/>
      <c r="C54" s="75">
        <v>48</v>
      </c>
      <c r="D54" s="148">
        <f>ETo!$I53*((1-Constantes!$D$19)*ETo!$K53+ETo!$L53)</f>
        <v>4.2376000245887431</v>
      </c>
      <c r="E54" s="76">
        <f>MIN(D54*Constantes!$D$17,0.8*(H53+Observaciones!$F53-F54-G54-Constantes!$D$14))</f>
        <v>2.1047042375841558</v>
      </c>
      <c r="F54" s="76">
        <f>IF(Observaciones!$F53&gt;0.05*Constantes!$D$18,((Observaciones!$F53-0.05*Constantes!$D$18)^2)/(Observaciones!$F53+0.95*Constantes!$D$18),0)</f>
        <v>0</v>
      </c>
      <c r="G54" s="76">
        <f>MAX(0,H53+Observaciones!$F53-F54-Constantes!$D$13)</f>
        <v>0</v>
      </c>
      <c r="H54" s="76">
        <f>H53+Observaciones!$F53-F54-E54-G54-I53</f>
        <v>43.96196770165502</v>
      </c>
      <c r="I54" s="76">
        <f>MAX(0,(H54-Constantes!$D$14)*(1-EXP(-Constantes!$D$22)))</f>
        <v>1.1142897080102512</v>
      </c>
      <c r="J54" s="76">
        <f t="shared" si="34"/>
        <v>87.560145255239775</v>
      </c>
      <c r="K54" s="76">
        <f>MAX(0,(J54-Constantes!$D$13)*(1-EXP(-Constantes!$D$23)))</f>
        <v>0.3824056050562909</v>
      </c>
      <c r="L54" s="76">
        <f t="shared" si="20"/>
        <v>1.4966953130665421</v>
      </c>
      <c r="M54" s="76">
        <f>0.0526*F54*Observaciones!$F53^1.218</f>
        <v>0</v>
      </c>
      <c r="N54" s="76">
        <f>M54*Constantes!$D$30</f>
        <v>0</v>
      </c>
      <c r="O54" s="76">
        <f t="shared" si="21"/>
        <v>0</v>
      </c>
      <c r="P54" s="15"/>
      <c r="Q54" s="75">
        <v>48</v>
      </c>
      <c r="R54" s="148">
        <f>ETo!$I53*((1-Constantes!$E$19)*ETo!$K53+ETo!$L53)</f>
        <v>4.2376000245887431</v>
      </c>
      <c r="S54" s="76">
        <f>MIN(R54*Constantes!$E$17,0.8*(V53+Observaciones!$F53-T54-U54-Constantes!$D$14))</f>
        <v>2.1047042375841558</v>
      </c>
      <c r="T54" s="76">
        <f>IF(Observaciones!$F53&gt;0.05*Constantes!$E$18,((Observaciones!$F53-0.05*Constantes!$E$18)^2)/(Observaciones!$F53+0.95*Constantes!$E$18),0)</f>
        <v>0</v>
      </c>
      <c r="U54" s="76">
        <f>MAX(0,V53+Observaciones!$F53-T54-Constantes!$D$13)</f>
        <v>0</v>
      </c>
      <c r="V54" s="76">
        <f>V53+Observaciones!$F53-T54-S54-U54-W53</f>
        <v>43.96196770165502</v>
      </c>
      <c r="W54" s="76">
        <f>MAX(0,(V54-Constantes!$D$14)*(1-EXP(-Constantes!$D$22)))</f>
        <v>1.1142897080102512</v>
      </c>
      <c r="X54" s="76">
        <f t="shared" si="22"/>
        <v>87.560145255239775</v>
      </c>
      <c r="Y54" s="76">
        <f>MAX(0,(X54-Constantes!$D$13)*(1-EXP(-Constantes!$D$23)))</f>
        <v>0.3824056050562909</v>
      </c>
      <c r="Z54" s="76">
        <f t="shared" si="23"/>
        <v>1.4966953130665421</v>
      </c>
      <c r="AA54" s="76">
        <f>IF(Z54-Escenarios!$E$29&lt;=0,0,IF(Z54-Escenarios!$E$29&gt;Escenarios!$E$28,Escenarios!$E$28,Z54-Escenarios!$E$29))</f>
        <v>0.8054953130665421</v>
      </c>
      <c r="AB54" s="76">
        <f>AA54*Entradas!$E$24</f>
        <v>0.20137382826663552</v>
      </c>
      <c r="AC54" s="76">
        <f>R54*Entradas!$D$47/Escenarios!$E$9</f>
        <v>0.20340480118025966</v>
      </c>
      <c r="AD54" s="76">
        <f>Entradas!$D$48*Entradas!$D$46/Escenarios!$E$9</f>
        <v>0.12</v>
      </c>
      <c r="AE54" s="76">
        <f t="shared" si="24"/>
        <v>2.3081090387644156</v>
      </c>
      <c r="AF54" s="76">
        <f t="shared" si="5"/>
        <v>0</v>
      </c>
      <c r="AG54" s="76">
        <f t="shared" si="6"/>
        <v>0.8054953130665421</v>
      </c>
      <c r="AH54" s="76">
        <f t="shared" si="0"/>
        <v>0.30879439494370908</v>
      </c>
      <c r="AI54" s="76">
        <f t="shared" si="7"/>
        <v>0</v>
      </c>
      <c r="AJ54" s="76">
        <f t="shared" si="1"/>
        <v>0.3824056050562909</v>
      </c>
      <c r="AK54" s="76">
        <f t="shared" si="8"/>
        <v>0</v>
      </c>
      <c r="AL54" s="76">
        <f t="shared" si="9"/>
        <v>0.89257382826663556</v>
      </c>
      <c r="AM54" s="76">
        <f t="shared" si="10"/>
        <v>0.28071668361964691</v>
      </c>
      <c r="AN54" s="76">
        <f t="shared" si="11"/>
        <v>0.28071668361964691</v>
      </c>
      <c r="AO54" s="76">
        <f t="shared" si="25"/>
        <v>60.900414641052116</v>
      </c>
      <c r="AP54" s="76">
        <f>MAX(0,(AO54-Constantes!$D$13)*(1-EXP(-Constantes!$D$24)))</f>
        <v>0.18572208973758572</v>
      </c>
      <c r="AQ54" s="76">
        <f t="shared" si="2"/>
        <v>0.56812769479387659</v>
      </c>
      <c r="AR54" s="76">
        <f t="shared" si="12"/>
        <v>1.0782959180042213</v>
      </c>
      <c r="AS54" s="76">
        <f>0.0526*AF54*Observaciones!$F53^1.218</f>
        <v>0</v>
      </c>
      <c r="AT54" s="76">
        <f>AS54*Constantes!$E$30</f>
        <v>0</v>
      </c>
      <c r="AU54" s="76">
        <f t="shared" si="26"/>
        <v>0</v>
      </c>
      <c r="AV54" s="15"/>
      <c r="AW54" s="75">
        <v>48</v>
      </c>
      <c r="AX54" s="148">
        <f>ETo!$I53*((1-Constantes!$F$19)*ETo!$K53+ETo!$L53)</f>
        <v>4.2376000245887431</v>
      </c>
      <c r="AY54" s="76">
        <f>MIN(AX54*Constantes!$F$17,0.8*(BB53+Observaciones!$F53-AZ54-BA54-Constantes!$D$14))</f>
        <v>2.1047042375841558</v>
      </c>
      <c r="AZ54" s="76">
        <f>IF(Observaciones!$F53&gt;0.05*Constantes!$F$18,((Observaciones!$F53-0.05*Constantes!$F$18)^2)/(Observaciones!$F53+0.95*Constantes!$F$18),0)</f>
        <v>0</v>
      </c>
      <c r="BA54" s="76">
        <f>MAX(0,BB53+Observaciones!$F53-AZ54-Constantes!$D$13)</f>
        <v>0</v>
      </c>
      <c r="BB54" s="76">
        <f>BB53+Observaciones!$F53-AZ54-AY54-BA54-BC53</f>
        <v>43.96196770165502</v>
      </c>
      <c r="BC54" s="76">
        <f>MAX(0,(BB54-Constantes!$D$14)*(1-EXP(-Constantes!$D$22)))</f>
        <v>1.1142897080102512</v>
      </c>
      <c r="BD54" s="76">
        <f t="shared" si="27"/>
        <v>87.560145255239775</v>
      </c>
      <c r="BE54" s="76">
        <f>MAX(0,(BD54-Constantes!$D$13)*(1-EXP(-Constantes!$D$23)))</f>
        <v>0.3824056050562909</v>
      </c>
      <c r="BF54" s="76">
        <f t="shared" si="28"/>
        <v>1.4966953130665421</v>
      </c>
      <c r="BG54" s="76">
        <f>IF(BF54-Escenarios!$F$29&lt;=0,0,IF(BF54-Escenarios!$F$29&gt;Escenarios!$F$28,Escenarios!$F$28,BF54-Escenarios!$F$29))</f>
        <v>0.8054953130665421</v>
      </c>
      <c r="BH54" s="76">
        <f>BG54*Entradas!$F$24</f>
        <v>0</v>
      </c>
      <c r="BI54" s="76">
        <f>AX54*Entradas!$D$47/Escenarios!$F$9</f>
        <v>0.20340480118025966</v>
      </c>
      <c r="BJ54" s="76">
        <f>Entradas!$D$48*Entradas!$D$46/Escenarios!$F$9</f>
        <v>0.12</v>
      </c>
      <c r="BK54" s="76">
        <f t="shared" si="29"/>
        <v>2.3081090387644156</v>
      </c>
      <c r="BL54" s="76">
        <f t="shared" si="13"/>
        <v>0</v>
      </c>
      <c r="BM54" s="76">
        <f t="shared" si="14"/>
        <v>0.8054953130665421</v>
      </c>
      <c r="BN54" s="76">
        <f t="shared" si="3"/>
        <v>0.30879439494370908</v>
      </c>
      <c r="BO54" s="76">
        <f t="shared" si="15"/>
        <v>0</v>
      </c>
      <c r="BP54" s="76">
        <f t="shared" si="4"/>
        <v>0.3824056050562909</v>
      </c>
      <c r="BQ54" s="76">
        <f t="shared" si="16"/>
        <v>0</v>
      </c>
      <c r="BR54" s="76">
        <f t="shared" si="17"/>
        <v>0.69120000000000004</v>
      </c>
      <c r="BS54" s="76">
        <f t="shared" si="18"/>
        <v>0.48209051188628249</v>
      </c>
      <c r="BT54" s="76">
        <f t="shared" si="19"/>
        <v>0.48209051188628249</v>
      </c>
      <c r="BU54" s="76">
        <f t="shared" si="30"/>
        <v>75.094486232683295</v>
      </c>
      <c r="BV54" s="76">
        <f>MAX(0,(BU54-Constantes!$D$13)*(1-EXP(-Constantes!$D$24)))</f>
        <v>0.40268198088203933</v>
      </c>
      <c r="BW54" s="76">
        <f t="shared" si="31"/>
        <v>0.78508758593833017</v>
      </c>
      <c r="BX54" s="76">
        <f t="shared" si="32"/>
        <v>1.0938819808820393</v>
      </c>
      <c r="BY54" s="76">
        <f>0.0526*BL54*Observaciones!$F53^1.218</f>
        <v>0</v>
      </c>
      <c r="BZ54" s="76">
        <f>BY54*Constantes!$F$30</f>
        <v>0</v>
      </c>
      <c r="CA54" s="76">
        <f t="shared" si="33"/>
        <v>0</v>
      </c>
      <c r="CB54" s="15"/>
      <c r="CC54" s="75">
        <v>48</v>
      </c>
      <c r="CD54" s="76">
        <f>0.0526*Observaciones!$F53^2.218</f>
        <v>0.11094244358496377</v>
      </c>
      <c r="CE54" s="76">
        <f>IF(Observaciones!$F53&gt;0.05*$CI$7,((Observaciones!$F53-0.05*$CI$7)^2)/(Observaciones!$F53+0.95*$CI$7),0)</f>
        <v>0</v>
      </c>
      <c r="CF54" s="76">
        <f>0.0526*CE54*Observaciones!$F53^1.218</f>
        <v>0</v>
      </c>
      <c r="CG54" s="29"/>
      <c r="CH54" s="29"/>
      <c r="CI54" s="110"/>
      <c r="CJ54" s="40"/>
    </row>
    <row r="55" spans="2:88" s="2" customFormat="1" x14ac:dyDescent="0.3">
      <c r="B55" s="39"/>
      <c r="C55" s="75">
        <v>49</v>
      </c>
      <c r="D55" s="148">
        <f>ETo!$I54*((1-Constantes!$D$19)*ETo!$K54+ETo!$L54)</f>
        <v>4.3145360235048571</v>
      </c>
      <c r="E55" s="76">
        <f>MIN(D55*Constantes!$D$17,0.8*(H54+Observaciones!$F54-F55-G55-Constantes!$D$14))</f>
        <v>2.1429163203673181</v>
      </c>
      <c r="F55" s="76">
        <f>IF(Observaciones!$F54&gt;0.05*Constantes!$D$18,((Observaciones!$F54-0.05*Constantes!$D$18)^2)/(Observaciones!$F54+0.95*Constantes!$D$18),0)</f>
        <v>1.1940353587366974</v>
      </c>
      <c r="G55" s="76">
        <f>MAX(0,H54+Observaciones!$F54-F55-Constantes!$D$13)</f>
        <v>6.5179323429183214</v>
      </c>
      <c r="H55" s="76">
        <f>H54+Observaciones!$F54-F55-E55-G55-I54</f>
        <v>45.492793971622426</v>
      </c>
      <c r="I55" s="76">
        <f>MAX(0,(H55-Constantes!$D$14)*(1-EXP(-Constantes!$D$22)))</f>
        <v>1.1664352705436263</v>
      </c>
      <c r="J55" s="76">
        <f t="shared" si="34"/>
        <v>93.695671993101811</v>
      </c>
      <c r="K55" s="76">
        <f>MAX(0,(J55-Constantes!$D$13)*(1-EXP(-Constantes!$D$23)))</f>
        <v>0.44286041137305965</v>
      </c>
      <c r="L55" s="76">
        <f t="shared" si="20"/>
        <v>2.8033310406533833</v>
      </c>
      <c r="M55" s="76">
        <f>0.0526*F55*Observaciones!$F54^1.218</f>
        <v>1.3615679740554207</v>
      </c>
      <c r="N55" s="76">
        <f>M55*Constantes!$D$30</f>
        <v>2.1270560849275675E-2</v>
      </c>
      <c r="O55" s="76">
        <f t="shared" si="21"/>
        <v>758.76022277832953</v>
      </c>
      <c r="P55" s="15"/>
      <c r="Q55" s="75">
        <v>49</v>
      </c>
      <c r="R55" s="148">
        <f>ETo!$I54*((1-Constantes!$E$19)*ETo!$K54+ETo!$L54)</f>
        <v>4.3145360235048571</v>
      </c>
      <c r="S55" s="76">
        <f>MIN(R55*Constantes!$E$17,0.8*(V54+Observaciones!$F54-T55-U55-Constantes!$D$14))</f>
        <v>2.1429163203673181</v>
      </c>
      <c r="T55" s="76">
        <f>IF(Observaciones!$F54&gt;0.05*Constantes!$E$18,((Observaciones!$F54-0.05*Constantes!$E$18)^2)/(Observaciones!$F54+0.95*Constantes!$E$18),0)</f>
        <v>1.1940353587366974</v>
      </c>
      <c r="U55" s="76">
        <f>MAX(0,V54+Observaciones!$F54-T55-Constantes!$D$13)</f>
        <v>6.5179323429183214</v>
      </c>
      <c r="V55" s="76">
        <f>V54+Observaciones!$F54-T55-S55-U55-W54</f>
        <v>45.492793971622426</v>
      </c>
      <c r="W55" s="76">
        <f>MAX(0,(V55-Constantes!$D$14)*(1-EXP(-Constantes!$D$22)))</f>
        <v>1.1664352705436263</v>
      </c>
      <c r="X55" s="76">
        <f t="shared" si="22"/>
        <v>93.695671993101811</v>
      </c>
      <c r="Y55" s="76">
        <f>MAX(0,(X55-Constantes!$D$13)*(1-EXP(-Constantes!$D$23)))</f>
        <v>0.44286041137305965</v>
      </c>
      <c r="Z55" s="76">
        <f t="shared" si="23"/>
        <v>2.8033310406533833</v>
      </c>
      <c r="AA55" s="76">
        <f>IF(Z55-Escenarios!$E$29&lt;=0,0,IF(Z55-Escenarios!$E$29&gt;Escenarios!$E$28,Escenarios!$E$28,Z55-Escenarios!$E$29))</f>
        <v>2.1121310406533835</v>
      </c>
      <c r="AB55" s="76">
        <f>AA55*Entradas!$E$24</f>
        <v>0.52803276016334588</v>
      </c>
      <c r="AC55" s="76">
        <f>R55*Entradas!$D$47/Escenarios!$E$9</f>
        <v>0.20709772912823315</v>
      </c>
      <c r="AD55" s="76">
        <f>Entradas!$D$48*Entradas!$D$46/Escenarios!$E$9</f>
        <v>0.12</v>
      </c>
      <c r="AE55" s="76">
        <f t="shared" si="24"/>
        <v>2.350014049495551</v>
      </c>
      <c r="AF55" s="76">
        <f t="shared" si="5"/>
        <v>0</v>
      </c>
      <c r="AG55" s="76">
        <f t="shared" si="6"/>
        <v>0.91809568191668611</v>
      </c>
      <c r="AH55" s="76">
        <f t="shared" si="0"/>
        <v>0.24833958862694017</v>
      </c>
      <c r="AI55" s="76">
        <f t="shared" si="7"/>
        <v>0</v>
      </c>
      <c r="AJ55" s="76">
        <f t="shared" si="1"/>
        <v>0.44286041137305965</v>
      </c>
      <c r="AK55" s="76">
        <f t="shared" si="8"/>
        <v>0</v>
      </c>
      <c r="AL55" s="76">
        <f t="shared" si="9"/>
        <v>1.2192327601633457</v>
      </c>
      <c r="AM55" s="76">
        <f t="shared" si="10"/>
        <v>1.2570005513618043</v>
      </c>
      <c r="AN55" s="76">
        <f t="shared" si="11"/>
        <v>7.7749328942801252</v>
      </c>
      <c r="AO55" s="76">
        <f t="shared" si="25"/>
        <v>61.971693102676333</v>
      </c>
      <c r="AP55" s="76">
        <f>MAX(0,(AO55-Constantes!$D$13)*(1-EXP(-Constantes!$D$24)))</f>
        <v>0.20209684569953432</v>
      </c>
      <c r="AQ55" s="76">
        <f t="shared" si="2"/>
        <v>0.64495725707259399</v>
      </c>
      <c r="AR55" s="76">
        <f t="shared" si="12"/>
        <v>1.4213296058628799</v>
      </c>
      <c r="AS55" s="76">
        <f>0.0526*AF55*Observaciones!$F54^1.218</f>
        <v>0</v>
      </c>
      <c r="AT55" s="76">
        <f>AS55*Constantes!$E$30</f>
        <v>0</v>
      </c>
      <c r="AU55" s="76">
        <f t="shared" si="26"/>
        <v>0</v>
      </c>
      <c r="AV55" s="15"/>
      <c r="AW55" s="75">
        <v>49</v>
      </c>
      <c r="AX55" s="148">
        <f>ETo!$I54*((1-Constantes!$F$19)*ETo!$K54+ETo!$L54)</f>
        <v>4.3145360235048571</v>
      </c>
      <c r="AY55" s="76">
        <f>MIN(AX55*Constantes!$F$17,0.8*(BB54+Observaciones!$F54-AZ55-BA55-Constantes!$D$14))</f>
        <v>2.1429163203673181</v>
      </c>
      <c r="AZ55" s="76">
        <f>IF(Observaciones!$F54&gt;0.05*Constantes!$F$18,((Observaciones!$F54-0.05*Constantes!$F$18)^2)/(Observaciones!$F54+0.95*Constantes!$F$18),0)</f>
        <v>1.1940353587366974</v>
      </c>
      <c r="BA55" s="76">
        <f>MAX(0,BB54+Observaciones!$F54-AZ55-Constantes!$D$13)</f>
        <v>6.5179323429183214</v>
      </c>
      <c r="BB55" s="76">
        <f>BB54+Observaciones!$F54-AZ55-AY55-BA55-BC54</f>
        <v>45.492793971622426</v>
      </c>
      <c r="BC55" s="76">
        <f>MAX(0,(BB55-Constantes!$D$14)*(1-EXP(-Constantes!$D$22)))</f>
        <v>1.1664352705436263</v>
      </c>
      <c r="BD55" s="76">
        <f t="shared" si="27"/>
        <v>93.695671993101811</v>
      </c>
      <c r="BE55" s="76">
        <f>MAX(0,(BD55-Constantes!$D$13)*(1-EXP(-Constantes!$D$23)))</f>
        <v>0.44286041137305965</v>
      </c>
      <c r="BF55" s="76">
        <f t="shared" si="28"/>
        <v>2.8033310406533833</v>
      </c>
      <c r="BG55" s="76">
        <f>IF(BF55-Escenarios!$F$29&lt;=0,0,IF(BF55-Escenarios!$F$29&gt;Escenarios!$F$28,Escenarios!$F$28,BF55-Escenarios!$F$29))</f>
        <v>2.1121310406533835</v>
      </c>
      <c r="BH55" s="76">
        <f>BG55*Entradas!$F$24</f>
        <v>0</v>
      </c>
      <c r="BI55" s="76">
        <f>AX55*Entradas!$D$47/Escenarios!$F$9</f>
        <v>0.20709772912823315</v>
      </c>
      <c r="BJ55" s="76">
        <f>Entradas!$D$48*Entradas!$D$46/Escenarios!$F$9</f>
        <v>0.12</v>
      </c>
      <c r="BK55" s="76">
        <f t="shared" si="29"/>
        <v>2.350014049495551</v>
      </c>
      <c r="BL55" s="76">
        <f t="shared" si="13"/>
        <v>0</v>
      </c>
      <c r="BM55" s="76">
        <f t="shared" si="14"/>
        <v>0.91809568191668611</v>
      </c>
      <c r="BN55" s="76">
        <f t="shared" si="3"/>
        <v>0.24833958862694017</v>
      </c>
      <c r="BO55" s="76">
        <f t="shared" si="15"/>
        <v>0</v>
      </c>
      <c r="BP55" s="76">
        <f t="shared" si="4"/>
        <v>0.44286041137305965</v>
      </c>
      <c r="BQ55" s="76">
        <f t="shared" si="16"/>
        <v>0</v>
      </c>
      <c r="BR55" s="76">
        <f t="shared" si="17"/>
        <v>0.69119999999999981</v>
      </c>
      <c r="BS55" s="76">
        <f t="shared" si="18"/>
        <v>1.7850333115251504</v>
      </c>
      <c r="BT55" s="76">
        <f t="shared" si="19"/>
        <v>8.3029656544434722</v>
      </c>
      <c r="BU55" s="76">
        <f t="shared" si="30"/>
        <v>76.476837563326413</v>
      </c>
      <c r="BV55" s="76">
        <f>MAX(0,(BU55-Constantes!$D$13)*(1-EXP(-Constantes!$D$24)))</f>
        <v>0.42381156250233715</v>
      </c>
      <c r="BW55" s="76">
        <f t="shared" si="31"/>
        <v>0.86667197387539674</v>
      </c>
      <c r="BX55" s="76">
        <f t="shared" si="32"/>
        <v>1.1150115625023369</v>
      </c>
      <c r="BY55" s="76">
        <f>0.0526*BL55*Observaciones!$F54^1.218</f>
        <v>0</v>
      </c>
      <c r="BZ55" s="76">
        <f>BY55*Constantes!$F$30</f>
        <v>0</v>
      </c>
      <c r="CA55" s="76">
        <f t="shared" si="33"/>
        <v>0</v>
      </c>
      <c r="CB55" s="15"/>
      <c r="CC55" s="75">
        <v>49</v>
      </c>
      <c r="CD55" s="76">
        <f>0.0526*Observaciones!$F54^2.218</f>
        <v>14.253848976214318</v>
      </c>
      <c r="CE55" s="76">
        <f>IF(Observaciones!$F54&gt;0.05*$CI$7,((Observaciones!$F54-0.05*$CI$7)^2)/(Observaciones!$F54+0.95*$CI$7),0)</f>
        <v>2.5537914433149203</v>
      </c>
      <c r="CF55" s="76">
        <f>0.0526*CE55*Observaciones!$F54^1.218</f>
        <v>2.9121086039807391</v>
      </c>
      <c r="CG55" s="29"/>
      <c r="CH55" s="29"/>
      <c r="CI55" s="110"/>
      <c r="CJ55" s="40"/>
    </row>
    <row r="56" spans="2:88" s="2" customFormat="1" x14ac:dyDescent="0.3">
      <c r="B56" s="39"/>
      <c r="C56" s="75">
        <v>50</v>
      </c>
      <c r="D56" s="148">
        <f>ETo!$I55*((1-Constantes!$D$19)*ETo!$K55+ETo!$L55)</f>
        <v>4.1966262546892441</v>
      </c>
      <c r="E56" s="76">
        <f>MIN(D56*Constantes!$D$17,0.8*(H55+Observaciones!$F55-F56-G56-Constantes!$D$14))</f>
        <v>2.0843536460613885</v>
      </c>
      <c r="F56" s="76">
        <f>IF(Observaciones!$F55&gt;0.05*Constantes!$D$18,((Observaciones!$F55-0.05*Constantes!$D$18)^2)/(Observaciones!$F55+0.95*Constantes!$D$18),0)</f>
        <v>0</v>
      </c>
      <c r="G56" s="76">
        <f>MAX(0,H55+Observaciones!$F55-F56-Constantes!$D$13)</f>
        <v>0</v>
      </c>
      <c r="H56" s="76">
        <f>H55+Observaciones!$F55-F56-E56-G56-I55</f>
        <v>42.242005055017415</v>
      </c>
      <c r="I56" s="76">
        <f>MAX(0,(H56-Constantes!$D$14)*(1-EXP(-Constantes!$D$22)))</f>
        <v>1.0557014661536357</v>
      </c>
      <c r="J56" s="76">
        <f t="shared" si="34"/>
        <v>93.25281158172875</v>
      </c>
      <c r="K56" s="76">
        <f>MAX(0,(J56-Constantes!$D$13)*(1-EXP(-Constantes!$D$23)))</f>
        <v>0.43849680225866888</v>
      </c>
      <c r="L56" s="76">
        <f t="shared" si="20"/>
        <v>1.4941982684123045</v>
      </c>
      <c r="M56" s="76">
        <f>0.0526*F56*Observaciones!$F55^1.218</f>
        <v>0</v>
      </c>
      <c r="N56" s="76">
        <f>M56*Constantes!$D$30</f>
        <v>0</v>
      </c>
      <c r="O56" s="76">
        <f t="shared" si="21"/>
        <v>0</v>
      </c>
      <c r="P56" s="15"/>
      <c r="Q56" s="75">
        <v>50</v>
      </c>
      <c r="R56" s="148">
        <f>ETo!$I55*((1-Constantes!$E$19)*ETo!$K55+ETo!$L55)</f>
        <v>4.1966262546892441</v>
      </c>
      <c r="S56" s="76">
        <f>MIN(R56*Constantes!$E$17,0.8*(V55+Observaciones!$F55-T56-U56-Constantes!$D$14))</f>
        <v>2.0843536460613885</v>
      </c>
      <c r="T56" s="76">
        <f>IF(Observaciones!$F55&gt;0.05*Constantes!$E$18,((Observaciones!$F55-0.05*Constantes!$E$18)^2)/(Observaciones!$F55+0.95*Constantes!$E$18),0)</f>
        <v>0</v>
      </c>
      <c r="U56" s="76">
        <f>MAX(0,V55+Observaciones!$F55-T56-Constantes!$D$13)</f>
        <v>0</v>
      </c>
      <c r="V56" s="76">
        <f>V55+Observaciones!$F55-T56-S56-U56-W55</f>
        <v>42.242005055017415</v>
      </c>
      <c r="W56" s="76">
        <f>MAX(0,(V56-Constantes!$D$14)*(1-EXP(-Constantes!$D$22)))</f>
        <v>1.0557014661536357</v>
      </c>
      <c r="X56" s="76">
        <f t="shared" si="22"/>
        <v>93.25281158172875</v>
      </c>
      <c r="Y56" s="76">
        <f>MAX(0,(X56-Constantes!$D$13)*(1-EXP(-Constantes!$D$23)))</f>
        <v>0.43849680225866888</v>
      </c>
      <c r="Z56" s="76">
        <f t="shared" si="23"/>
        <v>1.4941982684123045</v>
      </c>
      <c r="AA56" s="76">
        <f>IF(Z56-Escenarios!$E$29&lt;=0,0,IF(Z56-Escenarios!$E$29&gt;Escenarios!$E$28,Escenarios!$E$28,Z56-Escenarios!$E$29))</f>
        <v>0.80299826841230448</v>
      </c>
      <c r="AB56" s="76">
        <f>AA56*Entradas!$E$24</f>
        <v>0.20074956710307612</v>
      </c>
      <c r="AC56" s="76">
        <f>R56*Entradas!$D$47/Escenarios!$E$9</f>
        <v>0.2014380602250837</v>
      </c>
      <c r="AD56" s="76">
        <f>Entradas!$D$48*Entradas!$D$46/Escenarios!$E$9</f>
        <v>0.12</v>
      </c>
      <c r="AE56" s="76">
        <f t="shared" si="24"/>
        <v>2.2857917062864721</v>
      </c>
      <c r="AF56" s="76">
        <f t="shared" si="5"/>
        <v>0</v>
      </c>
      <c r="AG56" s="76">
        <f t="shared" si="6"/>
        <v>0.80299826841230448</v>
      </c>
      <c r="AH56" s="76">
        <f t="shared" si="0"/>
        <v>0.25270319774133121</v>
      </c>
      <c r="AI56" s="76">
        <f t="shared" si="7"/>
        <v>0</v>
      </c>
      <c r="AJ56" s="76">
        <f t="shared" si="1"/>
        <v>0.43849680225866888</v>
      </c>
      <c r="AK56" s="76">
        <f t="shared" si="8"/>
        <v>0</v>
      </c>
      <c r="AL56" s="76">
        <f t="shared" si="9"/>
        <v>0.89194956710307616</v>
      </c>
      <c r="AM56" s="76">
        <f t="shared" si="10"/>
        <v>0.28081064108414466</v>
      </c>
      <c r="AN56" s="76">
        <f t="shared" si="11"/>
        <v>0.28081064108414466</v>
      </c>
      <c r="AO56" s="76">
        <f t="shared" si="25"/>
        <v>62.050406898060942</v>
      </c>
      <c r="AP56" s="76">
        <f>MAX(0,(AO56-Constantes!$D$13)*(1-EXP(-Constantes!$D$24)))</f>
        <v>0.2033000055094567</v>
      </c>
      <c r="AQ56" s="76">
        <f t="shared" si="2"/>
        <v>0.64179680776812553</v>
      </c>
      <c r="AR56" s="76">
        <f t="shared" si="12"/>
        <v>1.0952495726125329</v>
      </c>
      <c r="AS56" s="76">
        <f>0.0526*AF56*Observaciones!$F55^1.218</f>
        <v>0</v>
      </c>
      <c r="AT56" s="76">
        <f>AS56*Constantes!$E$30</f>
        <v>0</v>
      </c>
      <c r="AU56" s="76">
        <f t="shared" si="26"/>
        <v>0</v>
      </c>
      <c r="AV56" s="15"/>
      <c r="AW56" s="75">
        <v>50</v>
      </c>
      <c r="AX56" s="148">
        <f>ETo!$I55*((1-Constantes!$F$19)*ETo!$K55+ETo!$L55)</f>
        <v>4.1966262546892441</v>
      </c>
      <c r="AY56" s="76">
        <f>MIN(AX56*Constantes!$F$17,0.8*(BB55+Observaciones!$F55-AZ56-BA56-Constantes!$D$14))</f>
        <v>2.0843536460613885</v>
      </c>
      <c r="AZ56" s="76">
        <f>IF(Observaciones!$F55&gt;0.05*Constantes!$F$18,((Observaciones!$F55-0.05*Constantes!$F$18)^2)/(Observaciones!$F55+0.95*Constantes!$F$18),0)</f>
        <v>0</v>
      </c>
      <c r="BA56" s="76">
        <f>MAX(0,BB55+Observaciones!$F55-AZ56-Constantes!$D$13)</f>
        <v>0</v>
      </c>
      <c r="BB56" s="76">
        <f>BB55+Observaciones!$F55-AZ56-AY56-BA56-BC55</f>
        <v>42.242005055017415</v>
      </c>
      <c r="BC56" s="76">
        <f>MAX(0,(BB56-Constantes!$D$14)*(1-EXP(-Constantes!$D$22)))</f>
        <v>1.0557014661536357</v>
      </c>
      <c r="BD56" s="76">
        <f t="shared" si="27"/>
        <v>93.25281158172875</v>
      </c>
      <c r="BE56" s="76">
        <f>MAX(0,(BD56-Constantes!$D$13)*(1-EXP(-Constantes!$D$23)))</f>
        <v>0.43849680225866888</v>
      </c>
      <c r="BF56" s="76">
        <f t="shared" si="28"/>
        <v>1.4941982684123045</v>
      </c>
      <c r="BG56" s="76">
        <f>IF(BF56-Escenarios!$F$29&lt;=0,0,IF(BF56-Escenarios!$F$29&gt;Escenarios!$F$28,Escenarios!$F$28,BF56-Escenarios!$F$29))</f>
        <v>0.80299826841230448</v>
      </c>
      <c r="BH56" s="76">
        <f>BG56*Entradas!$F$24</f>
        <v>0</v>
      </c>
      <c r="BI56" s="76">
        <f>AX56*Entradas!$D$47/Escenarios!$F$9</f>
        <v>0.2014380602250837</v>
      </c>
      <c r="BJ56" s="76">
        <f>Entradas!$D$48*Entradas!$D$46/Escenarios!$F$9</f>
        <v>0.12</v>
      </c>
      <c r="BK56" s="76">
        <f t="shared" si="29"/>
        <v>2.2857917062864721</v>
      </c>
      <c r="BL56" s="76">
        <f t="shared" si="13"/>
        <v>0</v>
      </c>
      <c r="BM56" s="76">
        <f t="shared" si="14"/>
        <v>0.80299826841230448</v>
      </c>
      <c r="BN56" s="76">
        <f t="shared" si="3"/>
        <v>0.25270319774133121</v>
      </c>
      <c r="BO56" s="76">
        <f t="shared" si="15"/>
        <v>0</v>
      </c>
      <c r="BP56" s="76">
        <f t="shared" si="4"/>
        <v>0.43849680225866888</v>
      </c>
      <c r="BQ56" s="76">
        <f t="shared" si="16"/>
        <v>0</v>
      </c>
      <c r="BR56" s="76">
        <f t="shared" si="17"/>
        <v>0.69120000000000004</v>
      </c>
      <c r="BS56" s="76">
        <f t="shared" si="18"/>
        <v>0.48156020818722078</v>
      </c>
      <c r="BT56" s="76">
        <f t="shared" si="19"/>
        <v>0.48156020818722078</v>
      </c>
      <c r="BU56" s="76">
        <f t="shared" si="30"/>
        <v>76.534586209011294</v>
      </c>
      <c r="BV56" s="76">
        <f>MAX(0,(BU56-Constantes!$D$13)*(1-EXP(-Constantes!$D$24)))</f>
        <v>0.42469426481933253</v>
      </c>
      <c r="BW56" s="76">
        <f t="shared" si="31"/>
        <v>0.86319106707800142</v>
      </c>
      <c r="BX56" s="76">
        <f t="shared" si="32"/>
        <v>1.1158942648193326</v>
      </c>
      <c r="BY56" s="76">
        <f>0.0526*BL56*Observaciones!$F55^1.218</f>
        <v>0</v>
      </c>
      <c r="BZ56" s="76">
        <f>BY56*Constantes!$F$30</f>
        <v>0</v>
      </c>
      <c r="CA56" s="76">
        <f t="shared" si="33"/>
        <v>0</v>
      </c>
      <c r="CB56" s="15"/>
      <c r="CC56" s="75">
        <v>50</v>
      </c>
      <c r="CD56" s="76">
        <f>0.0526*Observaciones!$F55^2.218</f>
        <v>0</v>
      </c>
      <c r="CE56" s="76">
        <f>IF(Observaciones!$F55&gt;0.05*$CI$7,((Observaciones!$F55-0.05*$CI$7)^2)/(Observaciones!$F55+0.95*$CI$7),0)</f>
        <v>0</v>
      </c>
      <c r="CF56" s="76">
        <f>0.0526*CE56*Observaciones!$F55^1.218</f>
        <v>0</v>
      </c>
      <c r="CG56" s="29"/>
      <c r="CH56" s="29"/>
      <c r="CI56" s="110"/>
      <c r="CJ56" s="40"/>
    </row>
    <row r="57" spans="2:88" s="2" customFormat="1" x14ac:dyDescent="0.3">
      <c r="B57" s="39"/>
      <c r="C57" s="75">
        <v>51</v>
      </c>
      <c r="D57" s="148">
        <f>ETo!$I56*((1-Constantes!$D$19)*ETo!$K56+ETo!$L56)</f>
        <v>4.053095419367355</v>
      </c>
      <c r="E57" s="76">
        <f>MIN(D57*Constantes!$D$17,0.8*(H56+Observaciones!$F56-F57-G57-Constantes!$D$14))</f>
        <v>2.013065663341667</v>
      </c>
      <c r="F57" s="76">
        <f>IF(Observaciones!$F56&gt;0.05*Constantes!$D$18,((Observaciones!$F56-0.05*Constantes!$D$18)^2)/(Observaciones!$F56+0.95*Constantes!$D$18),0)</f>
        <v>5.1429662021938931</v>
      </c>
      <c r="G57" s="76">
        <f>MAX(0,H56+Observaciones!$F56-F57-Constantes!$D$13)</f>
        <v>12.349038852823526</v>
      </c>
      <c r="H57" s="76">
        <f>H56+Observaciones!$F56-F57-E57-G57-I56</f>
        <v>45.681232870504701</v>
      </c>
      <c r="I57" s="76">
        <f>MAX(0,(H57-Constantes!$D$14)*(1-EXP(-Constantes!$D$22)))</f>
        <v>1.1728541912129165</v>
      </c>
      <c r="J57" s="76">
        <f t="shared" si="34"/>
        <v>105.16335363229361</v>
      </c>
      <c r="K57" s="76">
        <f>MAX(0,(J57-Constantes!$D$13)*(1-EXP(-Constantes!$D$23)))</f>
        <v>0.55585420995298107</v>
      </c>
      <c r="L57" s="76">
        <f t="shared" si="20"/>
        <v>6.8716746033597911</v>
      </c>
      <c r="M57" s="76">
        <f>0.0526*F57*Observaciones!$F56^1.218</f>
        <v>12.980657972973278</v>
      </c>
      <c r="N57" s="76">
        <f>M57*Constantes!$D$30</f>
        <v>0.20278523036597587</v>
      </c>
      <c r="O57" s="76">
        <f t="shared" si="21"/>
        <v>2951.0307468113724</v>
      </c>
      <c r="P57" s="15"/>
      <c r="Q57" s="75">
        <v>51</v>
      </c>
      <c r="R57" s="148">
        <f>ETo!$I56*((1-Constantes!$E$19)*ETo!$K56+ETo!$L56)</f>
        <v>4.053095419367355</v>
      </c>
      <c r="S57" s="76">
        <f>MIN(R57*Constantes!$E$17,0.8*(V56+Observaciones!$F56-T57-U57-Constantes!$D$14))</f>
        <v>2.013065663341667</v>
      </c>
      <c r="T57" s="76">
        <f>IF(Observaciones!$F56&gt;0.05*Constantes!$E$18,((Observaciones!$F56-0.05*Constantes!$E$18)^2)/(Observaciones!$F56+0.95*Constantes!$E$18),0)</f>
        <v>5.1429662021938931</v>
      </c>
      <c r="U57" s="76">
        <f>MAX(0,V56+Observaciones!$F56-T57-Constantes!$D$13)</f>
        <v>12.349038852823526</v>
      </c>
      <c r="V57" s="76">
        <f>V56+Observaciones!$F56-T57-S57-U57-W56</f>
        <v>45.681232870504701</v>
      </c>
      <c r="W57" s="76">
        <f>MAX(0,(V57-Constantes!$D$14)*(1-EXP(-Constantes!$D$22)))</f>
        <v>1.1728541912129165</v>
      </c>
      <c r="X57" s="76">
        <f t="shared" si="22"/>
        <v>105.16335363229361</v>
      </c>
      <c r="Y57" s="76">
        <f>MAX(0,(X57-Constantes!$D$13)*(1-EXP(-Constantes!$D$23)))</f>
        <v>0.55585420995298107</v>
      </c>
      <c r="Z57" s="76">
        <f t="shared" si="23"/>
        <v>6.8716746033597911</v>
      </c>
      <c r="AA57" s="76">
        <f>IF(Z57-Escenarios!$E$29&lt;=0,0,IF(Z57-Escenarios!$E$29&gt;Escenarios!$E$28,Escenarios!$E$28,Z57-Escenarios!$E$29))</f>
        <v>2.2212791916551762</v>
      </c>
      <c r="AB57" s="76">
        <f>AA57*Entradas!$E$24</f>
        <v>0.55531979791379404</v>
      </c>
      <c r="AC57" s="76">
        <f>R57*Entradas!$D$47/Escenarios!$E$9</f>
        <v>0.19454858012963303</v>
      </c>
      <c r="AD57" s="76">
        <f>Entradas!$D$48*Entradas!$D$46/Escenarios!$E$9</f>
        <v>0.12</v>
      </c>
      <c r="AE57" s="76">
        <f t="shared" si="24"/>
        <v>2.2076142434713</v>
      </c>
      <c r="AF57" s="76">
        <f t="shared" si="5"/>
        <v>2.9216870105387169</v>
      </c>
      <c r="AG57" s="76">
        <f t="shared" si="6"/>
        <v>0</v>
      </c>
      <c r="AH57" s="76">
        <f t="shared" si="0"/>
        <v>1.1728541912129165</v>
      </c>
      <c r="AI57" s="76">
        <f t="shared" si="7"/>
        <v>0</v>
      </c>
      <c r="AJ57" s="76">
        <f t="shared" si="1"/>
        <v>0.55585420995298107</v>
      </c>
      <c r="AK57" s="76">
        <f t="shared" si="8"/>
        <v>0</v>
      </c>
      <c r="AL57" s="76">
        <f t="shared" si="9"/>
        <v>5.2057152096184094</v>
      </c>
      <c r="AM57" s="76">
        <f t="shared" si="10"/>
        <v>1.3514108136117491</v>
      </c>
      <c r="AN57" s="76">
        <f t="shared" si="11"/>
        <v>13.700449666435276</v>
      </c>
      <c r="AO57" s="76">
        <f t="shared" si="25"/>
        <v>63.198517706163237</v>
      </c>
      <c r="AP57" s="76">
        <f>MAX(0,(AO57-Constantes!$D$13)*(1-EXP(-Constantes!$D$24)))</f>
        <v>0.2208491628699501</v>
      </c>
      <c r="AQ57" s="76">
        <f t="shared" si="2"/>
        <v>0.77670337282293112</v>
      </c>
      <c r="AR57" s="76">
        <f t="shared" si="12"/>
        <v>5.4265643724883592</v>
      </c>
      <c r="AS57" s="76">
        <f>0.0526*AF57*Observaciones!$F56^1.218</f>
        <v>7.3742308031702759</v>
      </c>
      <c r="AT57" s="76">
        <f>AS57*Constantes!$E$30</f>
        <v>0.11520102411651749</v>
      </c>
      <c r="AU57" s="76">
        <f t="shared" si="26"/>
        <v>2122.909012202354</v>
      </c>
      <c r="AV57" s="15"/>
      <c r="AW57" s="75">
        <v>51</v>
      </c>
      <c r="AX57" s="148">
        <f>ETo!$I56*((1-Constantes!$F$19)*ETo!$K56+ETo!$L56)</f>
        <v>4.053095419367355</v>
      </c>
      <c r="AY57" s="76">
        <f>MIN(AX57*Constantes!$F$17,0.8*(BB56+Observaciones!$F56-AZ57-BA57-Constantes!$D$14))</f>
        <v>2.013065663341667</v>
      </c>
      <c r="AZ57" s="76">
        <f>IF(Observaciones!$F56&gt;0.05*Constantes!$F$18,((Observaciones!$F56-0.05*Constantes!$F$18)^2)/(Observaciones!$F56+0.95*Constantes!$F$18),0)</f>
        <v>5.1429662021938931</v>
      </c>
      <c r="BA57" s="76">
        <f>MAX(0,BB56+Observaciones!$F56-AZ57-Constantes!$D$13)</f>
        <v>12.349038852823526</v>
      </c>
      <c r="BB57" s="76">
        <f>BB56+Observaciones!$F56-AZ57-AY57-BA57-BC56</f>
        <v>45.681232870504701</v>
      </c>
      <c r="BC57" s="76">
        <f>MAX(0,(BB57-Constantes!$D$14)*(1-EXP(-Constantes!$D$22)))</f>
        <v>1.1728541912129165</v>
      </c>
      <c r="BD57" s="76">
        <f t="shared" si="27"/>
        <v>105.16335363229361</v>
      </c>
      <c r="BE57" s="76">
        <f>MAX(0,(BD57-Constantes!$D$13)*(1-EXP(-Constantes!$D$23)))</f>
        <v>0.55585420995298107</v>
      </c>
      <c r="BF57" s="76">
        <f t="shared" si="28"/>
        <v>6.8716746033597911</v>
      </c>
      <c r="BG57" s="76">
        <f>IF(BF57-Escenarios!$F$29&lt;=0,0,IF(BF57-Escenarios!$F$29&gt;Escenarios!$F$28,Escenarios!$F$28,BF57-Escenarios!$F$29))</f>
        <v>3.9467247716830118</v>
      </c>
      <c r="BH57" s="76">
        <f>BG57*Entradas!$F$24</f>
        <v>0</v>
      </c>
      <c r="BI57" s="76">
        <f>AX57*Entradas!$D$47/Escenarios!$F$9</f>
        <v>0.19454858012963303</v>
      </c>
      <c r="BJ57" s="76">
        <f>Entradas!$D$48*Entradas!$D$46/Escenarios!$F$9</f>
        <v>0.12</v>
      </c>
      <c r="BK57" s="76">
        <f t="shared" si="29"/>
        <v>2.2076142434713</v>
      </c>
      <c r="BL57" s="76">
        <f t="shared" si="13"/>
        <v>1.1962414305108813</v>
      </c>
      <c r="BM57" s="76">
        <f t="shared" si="14"/>
        <v>0</v>
      </c>
      <c r="BN57" s="76">
        <f t="shared" si="3"/>
        <v>1.1728541912129165</v>
      </c>
      <c r="BO57" s="76">
        <f t="shared" si="15"/>
        <v>0</v>
      </c>
      <c r="BP57" s="76">
        <f t="shared" si="4"/>
        <v>0.55585420995298107</v>
      </c>
      <c r="BQ57" s="76">
        <f t="shared" si="16"/>
        <v>0</v>
      </c>
      <c r="BR57" s="76">
        <f t="shared" si="17"/>
        <v>2.9249498316767788</v>
      </c>
      <c r="BS57" s="76">
        <f t="shared" si="18"/>
        <v>3.6321761915533788</v>
      </c>
      <c r="BT57" s="76">
        <f t="shared" si="19"/>
        <v>15.981215044376905</v>
      </c>
      <c r="BU57" s="76">
        <f t="shared" si="30"/>
        <v>79.742068135745342</v>
      </c>
      <c r="BV57" s="76">
        <f>MAX(0,(BU57-Constantes!$D$13)*(1-EXP(-Constantes!$D$24)))</f>
        <v>0.47372141852780902</v>
      </c>
      <c r="BW57" s="76">
        <f t="shared" si="31"/>
        <v>1.02957562848079</v>
      </c>
      <c r="BX57" s="76">
        <f t="shared" si="32"/>
        <v>3.3986712502045879</v>
      </c>
      <c r="BY57" s="76">
        <f>0.0526*BL57*Observaciones!$F56^1.218</f>
        <v>3.0192694744791586</v>
      </c>
      <c r="BZ57" s="76">
        <f>BY57*Constantes!$F$30</f>
        <v>4.7167351392663918E-2</v>
      </c>
      <c r="CA57" s="76">
        <f t="shared" si="33"/>
        <v>1387.8174121673173</v>
      </c>
      <c r="CB57" s="15"/>
      <c r="CC57" s="75">
        <v>51</v>
      </c>
      <c r="CD57" s="76">
        <f>0.0526*Observaciones!$F56^2.218</f>
        <v>60.57511931897654</v>
      </c>
      <c r="CE57" s="76">
        <f>IF(Observaciones!$F56&gt;0.05*$CI$7,((Observaciones!$F56-0.05*$CI$7)^2)/(Observaciones!$F56+0.95*$CI$7),0)</f>
        <v>8.7141003855957155</v>
      </c>
      <c r="CF57" s="76">
        <f>0.0526*CE57*Observaciones!$F56^1.218</f>
        <v>21.994069608958327</v>
      </c>
      <c r="CG57" s="29"/>
      <c r="CH57" s="29"/>
      <c r="CI57" s="110"/>
      <c r="CJ57" s="40"/>
    </row>
    <row r="58" spans="2:88" s="2" customFormat="1" x14ac:dyDescent="0.3">
      <c r="B58" s="39"/>
      <c r="C58" s="75">
        <v>52</v>
      </c>
      <c r="D58" s="148">
        <f>ETo!$I57*((1-Constantes!$D$19)*ETo!$K57+ETo!$L57)</f>
        <v>3.8925484945491626</v>
      </c>
      <c r="E58" s="76">
        <f>MIN(D58*Constantes!$D$17,0.8*(H57+Observaciones!$F57-F58-G58-Constantes!$D$14))</f>
        <v>1.9333262374790887</v>
      </c>
      <c r="F58" s="76">
        <f>IF(Observaciones!$F57&gt;0.05*Constantes!$D$18,((Observaciones!$F57-0.05*Constantes!$D$18)^2)/(Observaciones!$F57+0.95*Constantes!$D$18),0)</f>
        <v>1.0998360372799447</v>
      </c>
      <c r="G58" s="76">
        <f>MAX(0,H57+Observaciones!$F57-F58-Constantes!$D$13)</f>
        <v>7.9313968332247597</v>
      </c>
      <c r="H58" s="76">
        <f>H57+Observaciones!$F57-F58-E58-G58-I57</f>
        <v>45.643819571308001</v>
      </c>
      <c r="I58" s="76">
        <f>MAX(0,(H58-Constantes!$D$14)*(1-EXP(-Constantes!$D$22)))</f>
        <v>1.1715797568952437</v>
      </c>
      <c r="J58" s="76">
        <f t="shared" si="34"/>
        <v>112.53889625556538</v>
      </c>
      <c r="K58" s="76">
        <f>MAX(0,(J58-Constantes!$D$13)*(1-EXP(-Constantes!$D$23)))</f>
        <v>0.62852718813746533</v>
      </c>
      <c r="L58" s="76">
        <f t="shared" si="20"/>
        <v>2.8999429823126537</v>
      </c>
      <c r="M58" s="76">
        <f>0.0526*F58*Observaciones!$F57^1.218</f>
        <v>1.2054418662468516</v>
      </c>
      <c r="N58" s="76">
        <f>M58*Constantes!$D$30</f>
        <v>1.8831542056544016E-2</v>
      </c>
      <c r="O58" s="76">
        <f t="shared" si="21"/>
        <v>649.37628675465169</v>
      </c>
      <c r="P58" s="15"/>
      <c r="Q58" s="75">
        <v>52</v>
      </c>
      <c r="R58" s="148">
        <f>ETo!$I57*((1-Constantes!$E$19)*ETo!$K57+ETo!$L57)</f>
        <v>3.8925484945491626</v>
      </c>
      <c r="S58" s="76">
        <f>MIN(R58*Constantes!$E$17,0.8*(V57+Observaciones!$F57-T58-U58-Constantes!$D$14))</f>
        <v>1.9333262374790887</v>
      </c>
      <c r="T58" s="76">
        <f>IF(Observaciones!$F57&gt;0.05*Constantes!$E$18,((Observaciones!$F57-0.05*Constantes!$E$18)^2)/(Observaciones!$F57+0.95*Constantes!$E$18),0)</f>
        <v>1.0998360372799447</v>
      </c>
      <c r="U58" s="76">
        <f>MAX(0,V57+Observaciones!$F57-T58-Constantes!$D$13)</f>
        <v>7.9313968332247597</v>
      </c>
      <c r="V58" s="76">
        <f>V57+Observaciones!$F57-T58-S58-U58-W57</f>
        <v>45.643819571308001</v>
      </c>
      <c r="W58" s="76">
        <f>MAX(0,(V58-Constantes!$D$14)*(1-EXP(-Constantes!$D$22)))</f>
        <v>1.1715797568952437</v>
      </c>
      <c r="X58" s="76">
        <f t="shared" si="22"/>
        <v>112.53889625556538</v>
      </c>
      <c r="Y58" s="76">
        <f>MAX(0,(X58-Constantes!$D$13)*(1-EXP(-Constantes!$D$23)))</f>
        <v>0.62852718813746533</v>
      </c>
      <c r="Z58" s="76">
        <f t="shared" si="23"/>
        <v>2.8999429823126537</v>
      </c>
      <c r="AA58" s="76">
        <f>IF(Z58-Escenarios!$E$29&lt;=0,0,IF(Z58-Escenarios!$E$29&gt;Escenarios!$E$28,Escenarios!$E$28,Z58-Escenarios!$E$29))</f>
        <v>2.2087429823126534</v>
      </c>
      <c r="AB58" s="76">
        <f>AA58*Entradas!$E$24</f>
        <v>0.55218574557816336</v>
      </c>
      <c r="AC58" s="76">
        <f>R58*Entradas!$D$47/Escenarios!$E$9</f>
        <v>0.18684232773835982</v>
      </c>
      <c r="AD58" s="76">
        <f>Entradas!$D$48*Entradas!$D$46/Escenarios!$E$9</f>
        <v>0.12</v>
      </c>
      <c r="AE58" s="76">
        <f t="shared" si="24"/>
        <v>2.1201685652174485</v>
      </c>
      <c r="AF58" s="76">
        <f t="shared" si="5"/>
        <v>0</v>
      </c>
      <c r="AG58" s="76">
        <f t="shared" si="6"/>
        <v>1.1089069450327087</v>
      </c>
      <c r="AH58" s="76">
        <f t="shared" si="0"/>
        <v>6.2672811862535038E-2</v>
      </c>
      <c r="AI58" s="76">
        <f t="shared" si="7"/>
        <v>0</v>
      </c>
      <c r="AJ58" s="76">
        <f t="shared" si="1"/>
        <v>0.62852718813746533</v>
      </c>
      <c r="AK58" s="76">
        <f t="shared" si="8"/>
        <v>0</v>
      </c>
      <c r="AL58" s="76">
        <f t="shared" si="9"/>
        <v>1.2433857455781636</v>
      </c>
      <c r="AM58" s="76">
        <f t="shared" si="10"/>
        <v>1.3497149089961304</v>
      </c>
      <c r="AN58" s="76">
        <f t="shared" si="11"/>
        <v>9.2811117422208902</v>
      </c>
      <c r="AO58" s="76">
        <f t="shared" si="25"/>
        <v>64.327383452289411</v>
      </c>
      <c r="AP58" s="76">
        <f>MAX(0,(AO58-Constantes!$D$13)*(1-EXP(-Constantes!$D$24)))</f>
        <v>0.23810415470334631</v>
      </c>
      <c r="AQ58" s="76">
        <f t="shared" si="2"/>
        <v>0.86663134284081167</v>
      </c>
      <c r="AR58" s="76">
        <f t="shared" si="12"/>
        <v>1.4814899002815098</v>
      </c>
      <c r="AS58" s="76">
        <f>0.0526*AF58*Observaciones!$F57^1.218</f>
        <v>0</v>
      </c>
      <c r="AT58" s="76">
        <f>AS58*Constantes!$E$30</f>
        <v>0</v>
      </c>
      <c r="AU58" s="76">
        <f t="shared" si="26"/>
        <v>0</v>
      </c>
      <c r="AV58" s="15"/>
      <c r="AW58" s="75">
        <v>52</v>
      </c>
      <c r="AX58" s="148">
        <f>ETo!$I57*((1-Constantes!$F$19)*ETo!$K57+ETo!$L57)</f>
        <v>3.8925484945491626</v>
      </c>
      <c r="AY58" s="76">
        <f>MIN(AX58*Constantes!$F$17,0.8*(BB57+Observaciones!$F57-AZ58-BA58-Constantes!$D$14))</f>
        <v>1.9333262374790887</v>
      </c>
      <c r="AZ58" s="76">
        <f>IF(Observaciones!$F57&gt;0.05*Constantes!$F$18,((Observaciones!$F57-0.05*Constantes!$F$18)^2)/(Observaciones!$F57+0.95*Constantes!$F$18),0)</f>
        <v>1.0998360372799447</v>
      </c>
      <c r="BA58" s="76">
        <f>MAX(0,BB57+Observaciones!$F57-AZ58-Constantes!$D$13)</f>
        <v>7.9313968332247597</v>
      </c>
      <c r="BB58" s="76">
        <f>BB57+Observaciones!$F57-AZ58-AY58-BA58-BC57</f>
        <v>45.643819571308001</v>
      </c>
      <c r="BC58" s="76">
        <f>MAX(0,(BB58-Constantes!$D$14)*(1-EXP(-Constantes!$D$22)))</f>
        <v>1.1715797568952437</v>
      </c>
      <c r="BD58" s="76">
        <f t="shared" si="27"/>
        <v>112.53889625556538</v>
      </c>
      <c r="BE58" s="76">
        <f>MAX(0,(BD58-Constantes!$D$13)*(1-EXP(-Constantes!$D$23)))</f>
        <v>0.62852718813746533</v>
      </c>
      <c r="BF58" s="76">
        <f t="shared" si="28"/>
        <v>2.8999429823126537</v>
      </c>
      <c r="BG58" s="76">
        <f>IF(BF58-Escenarios!$F$29&lt;=0,0,IF(BF58-Escenarios!$F$29&gt;Escenarios!$F$28,Escenarios!$F$28,BF58-Escenarios!$F$29))</f>
        <v>2.2087429823126534</v>
      </c>
      <c r="BH58" s="76">
        <f>BG58*Entradas!$F$24</f>
        <v>0</v>
      </c>
      <c r="BI58" s="76">
        <f>AX58*Entradas!$D$47/Escenarios!$F$9</f>
        <v>0.18684232773835982</v>
      </c>
      <c r="BJ58" s="76">
        <f>Entradas!$D$48*Entradas!$D$46/Escenarios!$F$9</f>
        <v>0.12</v>
      </c>
      <c r="BK58" s="76">
        <f t="shared" si="29"/>
        <v>2.1201685652174485</v>
      </c>
      <c r="BL58" s="76">
        <f t="shared" si="13"/>
        <v>0</v>
      </c>
      <c r="BM58" s="76">
        <f t="shared" si="14"/>
        <v>1.1089069450327087</v>
      </c>
      <c r="BN58" s="76">
        <f t="shared" si="3"/>
        <v>6.2672811862535038E-2</v>
      </c>
      <c r="BO58" s="76">
        <f t="shared" si="15"/>
        <v>0</v>
      </c>
      <c r="BP58" s="76">
        <f t="shared" si="4"/>
        <v>0.62852718813746533</v>
      </c>
      <c r="BQ58" s="76">
        <f t="shared" si="16"/>
        <v>0</v>
      </c>
      <c r="BR58" s="76">
        <f t="shared" si="17"/>
        <v>0.69120000000000037</v>
      </c>
      <c r="BS58" s="76">
        <f t="shared" si="18"/>
        <v>1.9019006545742934</v>
      </c>
      <c r="BT58" s="76">
        <f t="shared" si="19"/>
        <v>9.8332974877990527</v>
      </c>
      <c r="BU58" s="76">
        <f t="shared" si="30"/>
        <v>81.170247371791831</v>
      </c>
      <c r="BV58" s="76">
        <f>MAX(0,(BU58-Constantes!$D$13)*(1-EXP(-Constantes!$D$24)))</f>
        <v>0.49555149100469487</v>
      </c>
      <c r="BW58" s="76">
        <f t="shared" si="31"/>
        <v>1.1240786791421602</v>
      </c>
      <c r="BX58" s="76">
        <f t="shared" si="32"/>
        <v>1.1867514910046952</v>
      </c>
      <c r="BY58" s="76">
        <f>0.0526*BL58*Observaciones!$F57^1.218</f>
        <v>0</v>
      </c>
      <c r="BZ58" s="76">
        <f>BY58*Constantes!$F$30</f>
        <v>0</v>
      </c>
      <c r="CA58" s="76">
        <f t="shared" si="33"/>
        <v>0</v>
      </c>
      <c r="CB58" s="15"/>
      <c r="CC58" s="75">
        <v>52</v>
      </c>
      <c r="CD58" s="76">
        <f>0.0526*Observaciones!$F57^2.218</f>
        <v>13.261837298639376</v>
      </c>
      <c r="CE58" s="76">
        <f>IF(Observaciones!$F57&gt;0.05*$CI$7,((Observaciones!$F57-0.05*$CI$7)^2)/(Observaciones!$F57+0.95*$CI$7),0)</f>
        <v>2.388629706824839</v>
      </c>
      <c r="CF58" s="76">
        <f>0.0526*CE58*Observaciones!$F57^1.218</f>
        <v>2.6179850031907193</v>
      </c>
      <c r="CG58" s="29"/>
      <c r="CH58" s="29"/>
      <c r="CI58" s="110"/>
      <c r="CJ58" s="40"/>
    </row>
    <row r="59" spans="2:88" s="2" customFormat="1" x14ac:dyDescent="0.3">
      <c r="B59" s="39"/>
      <c r="C59" s="75">
        <v>53</v>
      </c>
      <c r="D59" s="148">
        <f>ETo!$I58*((1-Constantes!$D$19)*ETo!$K58+ETo!$L58)</f>
        <v>3.843786837323941</v>
      </c>
      <c r="E59" s="76">
        <f>MIN(D59*Constantes!$D$17,0.8*(H58+Observaciones!$F58-F59-G59-Constantes!$D$14))</f>
        <v>1.9091076075947098</v>
      </c>
      <c r="F59" s="76">
        <f>IF(Observaciones!$F58&gt;0.05*Constantes!$D$18,((Observaciones!$F58-0.05*Constantes!$D$18)^2)/(Observaciones!$F58+0.95*Constantes!$D$18),0)</f>
        <v>0.19576350093109865</v>
      </c>
      <c r="G59" s="76">
        <f>MAX(0,H58+Observaciones!$F58-F59-Constantes!$D$13)</f>
        <v>3.4980560703768973</v>
      </c>
      <c r="H59" s="76">
        <f>H58+Observaciones!$F58-F59-E59-G59-I58</f>
        <v>45.669312635510046</v>
      </c>
      <c r="I59" s="76">
        <f>MAX(0,(H59-Constantes!$D$14)*(1-EXP(-Constantes!$D$22)))</f>
        <v>1.1724481442489199</v>
      </c>
      <c r="J59" s="76">
        <f t="shared" si="34"/>
        <v>115.40842513780481</v>
      </c>
      <c r="K59" s="76">
        <f>MAX(0,(J59-Constantes!$D$13)*(1-EXP(-Constantes!$D$23)))</f>
        <v>0.65680133968270138</v>
      </c>
      <c r="L59" s="76">
        <f t="shared" si="20"/>
        <v>2.0250129848627201</v>
      </c>
      <c r="M59" s="76">
        <f>0.0526*F59*Observaciones!$F58^1.218</f>
        <v>0.10634408109800401</v>
      </c>
      <c r="N59" s="76">
        <f>M59*Constantes!$D$30</f>
        <v>1.6613186348809715E-3</v>
      </c>
      <c r="O59" s="76">
        <f t="shared" si="21"/>
        <v>82.039900351236312</v>
      </c>
      <c r="P59" s="15"/>
      <c r="Q59" s="75">
        <v>53</v>
      </c>
      <c r="R59" s="148">
        <f>ETo!$I58*((1-Constantes!$E$19)*ETo!$K58+ETo!$L58)</f>
        <v>3.843786837323941</v>
      </c>
      <c r="S59" s="76">
        <f>MIN(R59*Constantes!$E$17,0.8*(V58+Observaciones!$F58-T59-U59-Constantes!$D$14))</f>
        <v>1.9091076075947098</v>
      </c>
      <c r="T59" s="76">
        <f>IF(Observaciones!$F58&gt;0.05*Constantes!$E$18,((Observaciones!$F58-0.05*Constantes!$E$18)^2)/(Observaciones!$F58+0.95*Constantes!$E$18),0)</f>
        <v>0.19576350093109865</v>
      </c>
      <c r="U59" s="76">
        <f>MAX(0,V58+Observaciones!$F58-T59-Constantes!$D$13)</f>
        <v>3.4980560703768973</v>
      </c>
      <c r="V59" s="76">
        <f>V58+Observaciones!$F58-T59-S59-U59-W58</f>
        <v>45.669312635510046</v>
      </c>
      <c r="W59" s="76">
        <f>MAX(0,(V59-Constantes!$D$14)*(1-EXP(-Constantes!$D$22)))</f>
        <v>1.1724481442489199</v>
      </c>
      <c r="X59" s="76">
        <f t="shared" si="22"/>
        <v>115.40842513780481</v>
      </c>
      <c r="Y59" s="76">
        <f>MAX(0,(X59-Constantes!$D$13)*(1-EXP(-Constantes!$D$23)))</f>
        <v>0.65680133968270138</v>
      </c>
      <c r="Z59" s="76">
        <f t="shared" si="23"/>
        <v>2.0250129848627201</v>
      </c>
      <c r="AA59" s="76">
        <f>IF(Z59-Escenarios!$E$29&lt;=0,0,IF(Z59-Escenarios!$E$29&gt;Escenarios!$E$28,Escenarios!$E$28,Z59-Escenarios!$E$29))</f>
        <v>1.33381298486272</v>
      </c>
      <c r="AB59" s="76">
        <f>AA59*Entradas!$E$24</f>
        <v>0.33345324621568001</v>
      </c>
      <c r="AC59" s="76">
        <f>R59*Entradas!$D$47/Escenarios!$E$9</f>
        <v>0.18450176819154915</v>
      </c>
      <c r="AD59" s="76">
        <f>Entradas!$D$48*Entradas!$D$46/Escenarios!$E$9</f>
        <v>0.12</v>
      </c>
      <c r="AE59" s="76">
        <f t="shared" si="24"/>
        <v>2.0936093757862588</v>
      </c>
      <c r="AF59" s="76">
        <f t="shared" si="5"/>
        <v>0</v>
      </c>
      <c r="AG59" s="76">
        <f t="shared" si="6"/>
        <v>1.1380494839316213</v>
      </c>
      <c r="AH59" s="76">
        <f t="shared" si="0"/>
        <v>3.4398660317298546E-2</v>
      </c>
      <c r="AI59" s="76">
        <f t="shared" si="7"/>
        <v>0</v>
      </c>
      <c r="AJ59" s="76">
        <f t="shared" si="1"/>
        <v>0.65680133968270138</v>
      </c>
      <c r="AK59" s="76">
        <f t="shared" si="8"/>
        <v>0</v>
      </c>
      <c r="AL59" s="76">
        <f t="shared" si="9"/>
        <v>1.0246532462156799</v>
      </c>
      <c r="AM59" s="76">
        <f t="shared" si="10"/>
        <v>0.6958579704554908</v>
      </c>
      <c r="AN59" s="76">
        <f t="shared" si="11"/>
        <v>4.1939140408323876</v>
      </c>
      <c r="AO59" s="76">
        <f t="shared" si="25"/>
        <v>64.785137268041552</v>
      </c>
      <c r="AP59" s="76">
        <f>MAX(0,(AO59-Constantes!$D$13)*(1-EXP(-Constantes!$D$24)))</f>
        <v>0.24510103487232462</v>
      </c>
      <c r="AQ59" s="76">
        <f t="shared" si="2"/>
        <v>0.90190237455502598</v>
      </c>
      <c r="AR59" s="76">
        <f t="shared" si="12"/>
        <v>1.2697542810880045</v>
      </c>
      <c r="AS59" s="76">
        <f>0.0526*AF59*Observaciones!$F58^1.218</f>
        <v>0</v>
      </c>
      <c r="AT59" s="76">
        <f>AS59*Constantes!$E$30</f>
        <v>0</v>
      </c>
      <c r="AU59" s="76">
        <f t="shared" si="26"/>
        <v>0</v>
      </c>
      <c r="AV59" s="15"/>
      <c r="AW59" s="75">
        <v>53</v>
      </c>
      <c r="AX59" s="148">
        <f>ETo!$I58*((1-Constantes!$F$19)*ETo!$K58+ETo!$L58)</f>
        <v>3.843786837323941</v>
      </c>
      <c r="AY59" s="76">
        <f>MIN(AX59*Constantes!$F$17,0.8*(BB58+Observaciones!$F58-AZ59-BA59-Constantes!$D$14))</f>
        <v>1.9091076075947098</v>
      </c>
      <c r="AZ59" s="76">
        <f>IF(Observaciones!$F58&gt;0.05*Constantes!$F$18,((Observaciones!$F58-0.05*Constantes!$F$18)^2)/(Observaciones!$F58+0.95*Constantes!$F$18),0)</f>
        <v>0.19576350093109865</v>
      </c>
      <c r="BA59" s="76">
        <f>MAX(0,BB58+Observaciones!$F58-AZ59-Constantes!$D$13)</f>
        <v>3.4980560703768973</v>
      </c>
      <c r="BB59" s="76">
        <f>BB58+Observaciones!$F58-AZ59-AY59-BA59-BC58</f>
        <v>45.669312635510046</v>
      </c>
      <c r="BC59" s="76">
        <f>MAX(0,(BB59-Constantes!$D$14)*(1-EXP(-Constantes!$D$22)))</f>
        <v>1.1724481442489199</v>
      </c>
      <c r="BD59" s="76">
        <f t="shared" si="27"/>
        <v>115.40842513780481</v>
      </c>
      <c r="BE59" s="76">
        <f>MAX(0,(BD59-Constantes!$D$13)*(1-EXP(-Constantes!$D$23)))</f>
        <v>0.65680133968270138</v>
      </c>
      <c r="BF59" s="76">
        <f t="shared" si="28"/>
        <v>2.0250129848627201</v>
      </c>
      <c r="BG59" s="76">
        <f>IF(BF59-Escenarios!$F$29&lt;=0,0,IF(BF59-Escenarios!$F$29&gt;Escenarios!$F$28,Escenarios!$F$28,BF59-Escenarios!$F$29))</f>
        <v>1.33381298486272</v>
      </c>
      <c r="BH59" s="76">
        <f>BG59*Entradas!$F$24</f>
        <v>0</v>
      </c>
      <c r="BI59" s="76">
        <f>AX59*Entradas!$D$47/Escenarios!$F$9</f>
        <v>0.18450176819154915</v>
      </c>
      <c r="BJ59" s="76">
        <f>Entradas!$D$48*Entradas!$D$46/Escenarios!$F$9</f>
        <v>0.12</v>
      </c>
      <c r="BK59" s="76">
        <f t="shared" si="29"/>
        <v>2.0936093757862588</v>
      </c>
      <c r="BL59" s="76">
        <f t="shared" si="13"/>
        <v>0</v>
      </c>
      <c r="BM59" s="76">
        <f t="shared" si="14"/>
        <v>1.1380494839316213</v>
      </c>
      <c r="BN59" s="76">
        <f t="shared" si="3"/>
        <v>3.4398660317298546E-2</v>
      </c>
      <c r="BO59" s="76">
        <f t="shared" si="15"/>
        <v>0</v>
      </c>
      <c r="BP59" s="76">
        <f t="shared" si="4"/>
        <v>0.65680133968270138</v>
      </c>
      <c r="BQ59" s="76">
        <f t="shared" si="16"/>
        <v>0</v>
      </c>
      <c r="BR59" s="76">
        <f t="shared" si="17"/>
        <v>0.69119999999999993</v>
      </c>
      <c r="BS59" s="76">
        <f t="shared" si="18"/>
        <v>1.0293112166711711</v>
      </c>
      <c r="BT59" s="76">
        <f t="shared" si="19"/>
        <v>4.5273672870480688</v>
      </c>
      <c r="BU59" s="76">
        <f t="shared" si="30"/>
        <v>81.704007097458316</v>
      </c>
      <c r="BV59" s="76">
        <f>MAX(0,(BU59-Constantes!$D$13)*(1-EXP(-Constantes!$D$24)))</f>
        <v>0.50371014028515726</v>
      </c>
      <c r="BW59" s="76">
        <f t="shared" si="31"/>
        <v>1.1605114799678586</v>
      </c>
      <c r="BX59" s="76">
        <f t="shared" si="32"/>
        <v>1.1949101402851572</v>
      </c>
      <c r="BY59" s="76">
        <f>0.0526*BL59*Observaciones!$F58^1.218</f>
        <v>0</v>
      </c>
      <c r="BZ59" s="76">
        <f>BY59*Constantes!$F$30</f>
        <v>0</v>
      </c>
      <c r="CA59" s="76">
        <f t="shared" si="33"/>
        <v>0</v>
      </c>
      <c r="CB59" s="15"/>
      <c r="CC59" s="75">
        <v>53</v>
      </c>
      <c r="CD59" s="76">
        <f>0.0526*Observaciones!$F58^2.218</f>
        <v>3.6939457458974703</v>
      </c>
      <c r="CE59" s="76">
        <f>IF(Observaciones!$F58&gt;0.05*$CI$7,((Observaciones!$F58-0.05*$CI$7)^2)/(Observaciones!$F58+0.95*$CI$7),0)</f>
        <v>0.64694020918978012</v>
      </c>
      <c r="CF59" s="76">
        <f>0.0526*CE59*Observaciones!$F58^1.218</f>
        <v>0.35143559317450113</v>
      </c>
      <c r="CG59" s="29"/>
      <c r="CH59" s="29"/>
      <c r="CI59" s="110"/>
      <c r="CJ59" s="40"/>
    </row>
    <row r="60" spans="2:88" s="2" customFormat="1" x14ac:dyDescent="0.3">
      <c r="B60" s="39"/>
      <c r="C60" s="75">
        <v>54</v>
      </c>
      <c r="D60" s="148">
        <f>ETo!$I59*((1-Constantes!$D$19)*ETo!$K59+ETo!$L59)</f>
        <v>4.1422729533223448</v>
      </c>
      <c r="E60" s="76">
        <f>MIN(D60*Constantes!$D$17,0.8*(H59+Observaciones!$F59-F60-G60-Constantes!$D$14))</f>
        <v>2.0573577939163519</v>
      </c>
      <c r="F60" s="76">
        <f>IF(Observaciones!$F59&gt;0.05*Constantes!$D$18,((Observaciones!$F59-0.05*Constantes!$D$18)^2)/(Observaciones!$F59+0.95*Constantes!$D$18),0)</f>
        <v>6.8330090883271799</v>
      </c>
      <c r="G60" s="76">
        <f>MAX(0,H59+Observaciones!$F59-F60-Constantes!$D$13)</f>
        <v>17.786303547182868</v>
      </c>
      <c r="H60" s="76">
        <f>H59+Observaciones!$F59-F60-E60-G60-I59</f>
        <v>45.520194061834729</v>
      </c>
      <c r="I60" s="76">
        <f>MAX(0,(H60-Constantes!$D$14)*(1-EXP(-Constantes!$D$22)))</f>
        <v>1.1673686182040477</v>
      </c>
      <c r="J60" s="76">
        <f t="shared" si="34"/>
        <v>132.53792734530498</v>
      </c>
      <c r="K60" s="76">
        <f>MAX(0,(J60-Constantes!$D$13)*(1-EXP(-Constantes!$D$23)))</f>
        <v>0.82558240486276013</v>
      </c>
      <c r="L60" s="76">
        <f t="shared" si="20"/>
        <v>8.8259601113939894</v>
      </c>
      <c r="M60" s="76">
        <f>0.0526*F60*Observaciones!$F59^1.218</f>
        <v>20.53705192858358</v>
      </c>
      <c r="N60" s="76">
        <f>M60*Constantes!$D$30</f>
        <v>0.32083202677760003</v>
      </c>
      <c r="O60" s="76">
        <f t="shared" si="21"/>
        <v>3635.0949101097544</v>
      </c>
      <c r="P60" s="15"/>
      <c r="Q60" s="75">
        <v>54</v>
      </c>
      <c r="R60" s="148">
        <f>ETo!$I59*((1-Constantes!$E$19)*ETo!$K59+ETo!$L59)</f>
        <v>4.1422729533223448</v>
      </c>
      <c r="S60" s="76">
        <f>MIN(R60*Constantes!$E$17,0.8*(V59+Observaciones!$F59-T60-U60-Constantes!$D$14))</f>
        <v>2.0573577939163519</v>
      </c>
      <c r="T60" s="76">
        <f>IF(Observaciones!$F59&gt;0.05*Constantes!$E$18,((Observaciones!$F59-0.05*Constantes!$E$18)^2)/(Observaciones!$F59+0.95*Constantes!$E$18),0)</f>
        <v>6.8330090883271799</v>
      </c>
      <c r="U60" s="76">
        <f>MAX(0,V59+Observaciones!$F59-T60-Constantes!$D$13)</f>
        <v>17.786303547182868</v>
      </c>
      <c r="V60" s="76">
        <f>V59+Observaciones!$F59-T60-S60-U60-W59</f>
        <v>45.520194061834729</v>
      </c>
      <c r="W60" s="76">
        <f>MAX(0,(V60-Constantes!$D$14)*(1-EXP(-Constantes!$D$22)))</f>
        <v>1.1673686182040477</v>
      </c>
      <c r="X60" s="76">
        <f t="shared" si="22"/>
        <v>132.53792734530498</v>
      </c>
      <c r="Y60" s="76">
        <f>MAX(0,(X60-Constantes!$D$13)*(1-EXP(-Constantes!$D$23)))</f>
        <v>0.82558240486276013</v>
      </c>
      <c r="Z60" s="76">
        <f t="shared" si="23"/>
        <v>8.8259601113939894</v>
      </c>
      <c r="AA60" s="76">
        <f>IF(Z60-Escenarios!$E$29&lt;=0,0,IF(Z60-Escenarios!$E$29&gt;Escenarios!$E$28,Escenarios!$E$28,Z60-Escenarios!$E$29))</f>
        <v>2.2212791916551762</v>
      </c>
      <c r="AB60" s="76">
        <f>AA60*Entradas!$E$24</f>
        <v>0.55531979791379404</v>
      </c>
      <c r="AC60" s="76">
        <f>R60*Entradas!$D$47/Escenarios!$E$9</f>
        <v>0.19882910175947258</v>
      </c>
      <c r="AD60" s="76">
        <f>Entradas!$D$48*Entradas!$D$46/Escenarios!$E$9</f>
        <v>0.12</v>
      </c>
      <c r="AE60" s="76">
        <f t="shared" si="24"/>
        <v>2.2561868956758246</v>
      </c>
      <c r="AF60" s="76">
        <f t="shared" si="5"/>
        <v>4.6117298966720037</v>
      </c>
      <c r="AG60" s="76">
        <f t="shared" si="6"/>
        <v>0</v>
      </c>
      <c r="AH60" s="76">
        <f t="shared" si="0"/>
        <v>1.1673686182040477</v>
      </c>
      <c r="AI60" s="76">
        <f t="shared" si="7"/>
        <v>0</v>
      </c>
      <c r="AJ60" s="76">
        <f t="shared" si="1"/>
        <v>0.82558240486276013</v>
      </c>
      <c r="AK60" s="76">
        <f t="shared" si="8"/>
        <v>0</v>
      </c>
      <c r="AL60" s="76">
        <f t="shared" si="9"/>
        <v>7.1600007176526059</v>
      </c>
      <c r="AM60" s="76">
        <f t="shared" si="10"/>
        <v>1.3471302919819097</v>
      </c>
      <c r="AN60" s="76">
        <f t="shared" si="11"/>
        <v>19.133433839164777</v>
      </c>
      <c r="AO60" s="76">
        <f t="shared" si="25"/>
        <v>65.887166525151144</v>
      </c>
      <c r="AP60" s="76">
        <f>MAX(0,(AO60-Constantes!$D$13)*(1-EXP(-Constantes!$D$24)))</f>
        <v>0.26194582434072994</v>
      </c>
      <c r="AQ60" s="76">
        <f t="shared" si="2"/>
        <v>1.08752822920349</v>
      </c>
      <c r="AR60" s="76">
        <f t="shared" si="12"/>
        <v>7.4219465419933357</v>
      </c>
      <c r="AS60" s="76">
        <f>0.0526*AF60*Observaciones!$F59^1.218</f>
        <v>13.860853270391456</v>
      </c>
      <c r="AT60" s="76">
        <f>AS60*Constantes!$E$30</f>
        <v>0.21653573565820566</v>
      </c>
      <c r="AU60" s="76">
        <f t="shared" si="26"/>
        <v>2917.5059997137892</v>
      </c>
      <c r="AV60" s="15"/>
      <c r="AW60" s="75">
        <v>54</v>
      </c>
      <c r="AX60" s="148">
        <f>ETo!$I59*((1-Constantes!$F$19)*ETo!$K59+ETo!$L59)</f>
        <v>4.1422729533223448</v>
      </c>
      <c r="AY60" s="76">
        <f>MIN(AX60*Constantes!$F$17,0.8*(BB59+Observaciones!$F59-AZ60-BA60-Constantes!$D$14))</f>
        <v>2.0573577939163519</v>
      </c>
      <c r="AZ60" s="76">
        <f>IF(Observaciones!$F59&gt;0.05*Constantes!$F$18,((Observaciones!$F59-0.05*Constantes!$F$18)^2)/(Observaciones!$F59+0.95*Constantes!$F$18),0)</f>
        <v>6.8330090883271799</v>
      </c>
      <c r="BA60" s="76">
        <f>MAX(0,BB59+Observaciones!$F59-AZ60-Constantes!$D$13)</f>
        <v>17.786303547182868</v>
      </c>
      <c r="BB60" s="76">
        <f>BB59+Observaciones!$F59-AZ60-AY60-BA60-BC59</f>
        <v>45.520194061834729</v>
      </c>
      <c r="BC60" s="76">
        <f>MAX(0,(BB60-Constantes!$D$14)*(1-EXP(-Constantes!$D$22)))</f>
        <v>1.1673686182040477</v>
      </c>
      <c r="BD60" s="76">
        <f t="shared" si="27"/>
        <v>132.53792734530498</v>
      </c>
      <c r="BE60" s="76">
        <f>MAX(0,(BD60-Constantes!$D$13)*(1-EXP(-Constantes!$D$23)))</f>
        <v>0.82558240486276013</v>
      </c>
      <c r="BF60" s="76">
        <f t="shared" si="28"/>
        <v>8.8259601113939894</v>
      </c>
      <c r="BG60" s="76">
        <f>IF(BF60-Escenarios!$F$29&lt;=0,0,IF(BF60-Escenarios!$F$29&gt;Escenarios!$F$28,Escenarios!$F$28,BF60-Escenarios!$F$29))</f>
        <v>3.9467247716830118</v>
      </c>
      <c r="BH60" s="76">
        <f>BG60*Entradas!$F$24</f>
        <v>0</v>
      </c>
      <c r="BI60" s="76">
        <f>AX60*Entradas!$D$47/Escenarios!$F$9</f>
        <v>0.19882910175947258</v>
      </c>
      <c r="BJ60" s="76">
        <f>Entradas!$D$48*Entradas!$D$46/Escenarios!$F$9</f>
        <v>0.12</v>
      </c>
      <c r="BK60" s="76">
        <f t="shared" si="29"/>
        <v>2.2561868956758246</v>
      </c>
      <c r="BL60" s="76">
        <f t="shared" si="13"/>
        <v>2.8862843166441681</v>
      </c>
      <c r="BM60" s="76">
        <f t="shared" si="14"/>
        <v>0</v>
      </c>
      <c r="BN60" s="76">
        <f t="shared" si="3"/>
        <v>1.1673686182040477</v>
      </c>
      <c r="BO60" s="76">
        <f t="shared" si="15"/>
        <v>0</v>
      </c>
      <c r="BP60" s="76">
        <f t="shared" si="4"/>
        <v>0.82558240486276013</v>
      </c>
      <c r="BQ60" s="76">
        <f t="shared" si="16"/>
        <v>0</v>
      </c>
      <c r="BR60" s="76">
        <f t="shared" si="17"/>
        <v>4.8792353397109762</v>
      </c>
      <c r="BS60" s="76">
        <f t="shared" si="18"/>
        <v>3.627895669923539</v>
      </c>
      <c r="BT60" s="76">
        <f t="shared" si="19"/>
        <v>21.414199217106408</v>
      </c>
      <c r="BU60" s="76">
        <f t="shared" si="30"/>
        <v>84.828192627096698</v>
      </c>
      <c r="BV60" s="76">
        <f>MAX(0,(BU60-Constantes!$D$13)*(1-EXP(-Constantes!$D$24)))</f>
        <v>0.55146408798435476</v>
      </c>
      <c r="BW60" s="76">
        <f t="shared" si="31"/>
        <v>1.3770464928471149</v>
      </c>
      <c r="BX60" s="76">
        <f t="shared" si="32"/>
        <v>5.4306994276953313</v>
      </c>
      <c r="BY60" s="76">
        <f>0.0526*BL60*Observaciones!$F59^1.218</f>
        <v>8.674914686245387</v>
      </c>
      <c r="BZ60" s="76">
        <f>BY60*Constantes!$F$30</f>
        <v>0.1355204471697915</v>
      </c>
      <c r="CA60" s="76">
        <f t="shared" si="33"/>
        <v>2495.4510735517429</v>
      </c>
      <c r="CB60" s="15"/>
      <c r="CC60" s="75">
        <v>54</v>
      </c>
      <c r="CD60" s="76">
        <f>0.0526*Observaciones!$F59^2.218</f>
        <v>83.25414631652923</v>
      </c>
      <c r="CE60" s="76">
        <f>IF(Observaciones!$F59&gt;0.05*$CI$7,((Observaciones!$F59-0.05*$CI$7)^2)/(Observaciones!$F59+0.95*$CI$7),0)</f>
        <v>11.126994879417444</v>
      </c>
      <c r="CF60" s="76">
        <f>0.0526*CE60*Observaciones!$F59^1.218</f>
        <v>33.442904684270452</v>
      </c>
      <c r="CG60" s="29"/>
      <c r="CH60" s="29"/>
      <c r="CI60" s="110"/>
      <c r="CJ60" s="40"/>
    </row>
    <row r="61" spans="2:88" s="2" customFormat="1" x14ac:dyDescent="0.3">
      <c r="B61" s="39"/>
      <c r="C61" s="75">
        <v>55</v>
      </c>
      <c r="D61" s="148">
        <f>ETo!$I60*((1-Constantes!$D$19)*ETo!$K60+ETo!$L60)</f>
        <v>4.1570452752490601</v>
      </c>
      <c r="E61" s="76">
        <f>MIN(D61*Constantes!$D$17,0.8*(H60+Observaciones!$F60-F61-G61-Constantes!$D$14))</f>
        <v>2.0646948168486028</v>
      </c>
      <c r="F61" s="76">
        <f>IF(Observaciones!$F60&gt;0.05*Constantes!$D$18,((Observaciones!$F60-0.05*Constantes!$D$18)^2)/(Observaciones!$F60+0.95*Constantes!$D$18),0)</f>
        <v>0.4894428416877028</v>
      </c>
      <c r="G61" s="76">
        <f>MAX(0,H60+Observaciones!$F60-F61-Constantes!$D$13)</f>
        <v>5.2807512201470246</v>
      </c>
      <c r="H61" s="76">
        <f>H60+Observaciones!$F60-F61-E61-G61-I60</f>
        <v>45.517936564947348</v>
      </c>
      <c r="I61" s="76">
        <f>MAX(0,(H61-Constantes!$D$14)*(1-EXP(-Constantes!$D$22)))</f>
        <v>1.1672917195726229</v>
      </c>
      <c r="J61" s="76">
        <f t="shared" si="34"/>
        <v>136.99309616058923</v>
      </c>
      <c r="K61" s="76">
        <f>MAX(0,(J61-Constantes!$D$13)*(1-EXP(-Constantes!$D$23)))</f>
        <v>0.86948024433829463</v>
      </c>
      <c r="L61" s="76">
        <f t="shared" si="20"/>
        <v>2.5262148055986202</v>
      </c>
      <c r="M61" s="76">
        <f>0.0526*F61*Observaciones!$F60^1.218</f>
        <v>0.37407191399549711</v>
      </c>
      <c r="N61" s="76">
        <f>M61*Constantes!$D$30</f>
        <v>5.8437915405333786E-3</v>
      </c>
      <c r="O61" s="76">
        <f t="shared" si="21"/>
        <v>231.32599522345902</v>
      </c>
      <c r="P61" s="15"/>
      <c r="Q61" s="75">
        <v>55</v>
      </c>
      <c r="R61" s="148">
        <f>ETo!$I60*((1-Constantes!$E$19)*ETo!$K60+ETo!$L60)</f>
        <v>4.1570452752490601</v>
      </c>
      <c r="S61" s="76">
        <f>MIN(R61*Constantes!$E$17,0.8*(V60+Observaciones!$F60-T61-U61-Constantes!$D$14))</f>
        <v>2.0646948168486028</v>
      </c>
      <c r="T61" s="76">
        <f>IF(Observaciones!$F60&gt;0.05*Constantes!$E$18,((Observaciones!$F60-0.05*Constantes!$E$18)^2)/(Observaciones!$F60+0.95*Constantes!$E$18),0)</f>
        <v>0.4894428416877028</v>
      </c>
      <c r="U61" s="76">
        <f>MAX(0,V60+Observaciones!$F60-T61-Constantes!$D$13)</f>
        <v>5.2807512201470246</v>
      </c>
      <c r="V61" s="76">
        <f>V60+Observaciones!$F60-T61-S61-U61-W60</f>
        <v>45.517936564947348</v>
      </c>
      <c r="W61" s="76">
        <f>MAX(0,(V61-Constantes!$D$14)*(1-EXP(-Constantes!$D$22)))</f>
        <v>1.1672917195726229</v>
      </c>
      <c r="X61" s="76">
        <f t="shared" si="22"/>
        <v>136.99309616058923</v>
      </c>
      <c r="Y61" s="76">
        <f>MAX(0,(X61-Constantes!$D$13)*(1-EXP(-Constantes!$D$23)))</f>
        <v>0.86948024433829463</v>
      </c>
      <c r="Z61" s="76">
        <f t="shared" si="23"/>
        <v>2.5262148055986202</v>
      </c>
      <c r="AA61" s="76">
        <f>IF(Z61-Escenarios!$E$29&lt;=0,0,IF(Z61-Escenarios!$E$29&gt;Escenarios!$E$28,Escenarios!$E$28,Z61-Escenarios!$E$29))</f>
        <v>1.8350148055986202</v>
      </c>
      <c r="AB61" s="76">
        <f>AA61*Entradas!$E$24</f>
        <v>0.45875370139965505</v>
      </c>
      <c r="AC61" s="76">
        <f>R61*Entradas!$D$47/Escenarios!$E$9</f>
        <v>0.19953817321195488</v>
      </c>
      <c r="AD61" s="76">
        <f>Entradas!$D$48*Entradas!$D$46/Escenarios!$E$9</f>
        <v>0.12</v>
      </c>
      <c r="AE61" s="76">
        <f t="shared" si="24"/>
        <v>2.2642329900605578</v>
      </c>
      <c r="AF61" s="76">
        <f t="shared" si="5"/>
        <v>0</v>
      </c>
      <c r="AG61" s="76">
        <f t="shared" si="6"/>
        <v>1.3455719639109174</v>
      </c>
      <c r="AH61" s="76">
        <f t="shared" si="0"/>
        <v>0</v>
      </c>
      <c r="AI61" s="76">
        <f t="shared" si="7"/>
        <v>0.17828024433829448</v>
      </c>
      <c r="AJ61" s="76">
        <f t="shared" si="1"/>
        <v>0.69120000000000015</v>
      </c>
      <c r="AK61" s="76">
        <f t="shared" si="8"/>
        <v>0</v>
      </c>
      <c r="AL61" s="76">
        <f t="shared" si="9"/>
        <v>1.1499537013996552</v>
      </c>
      <c r="AM61" s="76">
        <f t="shared" si="10"/>
        <v>1.0567229309870103</v>
      </c>
      <c r="AN61" s="76">
        <f t="shared" si="11"/>
        <v>6.3374741511340353</v>
      </c>
      <c r="AO61" s="76">
        <f t="shared" si="25"/>
        <v>66.681943631797424</v>
      </c>
      <c r="AP61" s="76">
        <f>MAX(0,(AO61-Constantes!$D$13)*(1-EXP(-Constantes!$D$24)))</f>
        <v>0.27409418877787622</v>
      </c>
      <c r="AQ61" s="76">
        <f t="shared" si="2"/>
        <v>0.96529418877787632</v>
      </c>
      <c r="AR61" s="76">
        <f t="shared" si="12"/>
        <v>1.4240478901775315</v>
      </c>
      <c r="AS61" s="76">
        <f>0.0526*AF61*Observaciones!$F60^1.218</f>
        <v>0</v>
      </c>
      <c r="AT61" s="76">
        <f>AS61*Constantes!$E$30</f>
        <v>0</v>
      </c>
      <c r="AU61" s="76">
        <f t="shared" si="26"/>
        <v>0</v>
      </c>
      <c r="AV61" s="15"/>
      <c r="AW61" s="75">
        <v>55</v>
      </c>
      <c r="AX61" s="148">
        <f>ETo!$I60*((1-Constantes!$F$19)*ETo!$K60+ETo!$L60)</f>
        <v>4.1570452752490601</v>
      </c>
      <c r="AY61" s="76">
        <f>MIN(AX61*Constantes!$F$17,0.8*(BB60+Observaciones!$F60-AZ61-BA61-Constantes!$D$14))</f>
        <v>2.0646948168486028</v>
      </c>
      <c r="AZ61" s="76">
        <f>IF(Observaciones!$F60&gt;0.05*Constantes!$F$18,((Observaciones!$F60-0.05*Constantes!$F$18)^2)/(Observaciones!$F60+0.95*Constantes!$F$18),0)</f>
        <v>0.4894428416877028</v>
      </c>
      <c r="BA61" s="76">
        <f>MAX(0,BB60+Observaciones!$F60-AZ61-Constantes!$D$13)</f>
        <v>5.2807512201470246</v>
      </c>
      <c r="BB61" s="76">
        <f>BB60+Observaciones!$F60-AZ61-AY61-BA61-BC60</f>
        <v>45.517936564947348</v>
      </c>
      <c r="BC61" s="76">
        <f>MAX(0,(BB61-Constantes!$D$14)*(1-EXP(-Constantes!$D$22)))</f>
        <v>1.1672917195726229</v>
      </c>
      <c r="BD61" s="76">
        <f t="shared" si="27"/>
        <v>136.99309616058923</v>
      </c>
      <c r="BE61" s="76">
        <f>MAX(0,(BD61-Constantes!$D$13)*(1-EXP(-Constantes!$D$23)))</f>
        <v>0.86948024433829463</v>
      </c>
      <c r="BF61" s="76">
        <f t="shared" si="28"/>
        <v>2.5262148055986202</v>
      </c>
      <c r="BG61" s="76">
        <f>IF(BF61-Escenarios!$F$29&lt;=0,0,IF(BF61-Escenarios!$F$29&gt;Escenarios!$F$28,Escenarios!$F$28,BF61-Escenarios!$F$29))</f>
        <v>1.8350148055986202</v>
      </c>
      <c r="BH61" s="76">
        <f>BG61*Entradas!$F$24</f>
        <v>0</v>
      </c>
      <c r="BI61" s="76">
        <f>AX61*Entradas!$D$47/Escenarios!$F$9</f>
        <v>0.19953817321195488</v>
      </c>
      <c r="BJ61" s="76">
        <f>Entradas!$D$48*Entradas!$D$46/Escenarios!$F$9</f>
        <v>0.12</v>
      </c>
      <c r="BK61" s="76">
        <f t="shared" si="29"/>
        <v>2.2642329900605578</v>
      </c>
      <c r="BL61" s="76">
        <f t="shared" si="13"/>
        <v>0</v>
      </c>
      <c r="BM61" s="76">
        <f t="shared" si="14"/>
        <v>1.3455719639109174</v>
      </c>
      <c r="BN61" s="76">
        <f t="shared" si="3"/>
        <v>0</v>
      </c>
      <c r="BO61" s="76">
        <f t="shared" si="15"/>
        <v>0.17828024433829448</v>
      </c>
      <c r="BP61" s="76">
        <f t="shared" si="4"/>
        <v>0.69120000000000015</v>
      </c>
      <c r="BQ61" s="76">
        <f t="shared" si="16"/>
        <v>0</v>
      </c>
      <c r="BR61" s="76">
        <f t="shared" si="17"/>
        <v>0.69120000000000015</v>
      </c>
      <c r="BS61" s="76">
        <f t="shared" si="18"/>
        <v>1.5154766323866653</v>
      </c>
      <c r="BT61" s="76">
        <f t="shared" si="19"/>
        <v>6.7962278525336899</v>
      </c>
      <c r="BU61" s="76">
        <f t="shared" si="30"/>
        <v>85.792205171499006</v>
      </c>
      <c r="BV61" s="76">
        <f>MAX(0,(BU61-Constantes!$D$13)*(1-EXP(-Constantes!$D$24)))</f>
        <v>0.5661992578998517</v>
      </c>
      <c r="BW61" s="76">
        <f t="shared" si="31"/>
        <v>1.2573992578998519</v>
      </c>
      <c r="BX61" s="76">
        <f t="shared" si="32"/>
        <v>1.2573992578998519</v>
      </c>
      <c r="BY61" s="76">
        <f>0.0526*BL61*Observaciones!$F60^1.218</f>
        <v>0</v>
      </c>
      <c r="BZ61" s="76">
        <f>BY61*Constantes!$F$30</f>
        <v>0</v>
      </c>
      <c r="CA61" s="76">
        <f t="shared" si="33"/>
        <v>0</v>
      </c>
      <c r="CB61" s="15"/>
      <c r="CC61" s="75">
        <v>55</v>
      </c>
      <c r="CD61" s="76">
        <f>0.0526*Observaciones!$F60^2.218</f>
        <v>6.8785299103579902</v>
      </c>
      <c r="CE61" s="76">
        <f>IF(Observaciones!$F60&gt;0.05*$CI$7,((Observaciones!$F60-0.05*$CI$7)^2)/(Observaciones!$F60+0.95*$CI$7),0)</f>
        <v>1.2606381090435765</v>
      </c>
      <c r="CF61" s="76">
        <f>0.0526*CE61*Observaciones!$F60^1.218</f>
        <v>0.96348188213259756</v>
      </c>
      <c r="CG61" s="29"/>
      <c r="CH61" s="29"/>
      <c r="CI61" s="110"/>
      <c r="CJ61" s="40"/>
    </row>
    <row r="62" spans="2:88" s="2" customFormat="1" x14ac:dyDescent="0.3">
      <c r="B62" s="39"/>
      <c r="C62" s="75">
        <v>56</v>
      </c>
      <c r="D62" s="148">
        <f>ETo!$I61*((1-Constantes!$D$19)*ETo!$K61+ETo!$L61)</f>
        <v>4.120129352234958</v>
      </c>
      <c r="E62" s="76">
        <f>MIN(D62*Constantes!$D$17,0.8*(H61+Observaciones!$F61-F62-G62-Constantes!$D$14))</f>
        <v>2.0463596509171151</v>
      </c>
      <c r="F62" s="76">
        <f>IF(Observaciones!$F61&gt;0.05*Constantes!$D$18,((Observaciones!$F61-0.05*Constantes!$D$18)^2)/(Observaciones!$F61+0.95*Constantes!$D$18),0)</f>
        <v>0</v>
      </c>
      <c r="G62" s="76">
        <f>MAX(0,H61+Observaciones!$F61-F62-Constantes!$D$13)</f>
        <v>0</v>
      </c>
      <c r="H62" s="76">
        <f>H61+Observaciones!$F61-F62-E62-G62-I61</f>
        <v>42.804285194457606</v>
      </c>
      <c r="I62" s="76">
        <f>MAX(0,(H62-Constantes!$D$14)*(1-EXP(-Constantes!$D$22)))</f>
        <v>1.0748547918756184</v>
      </c>
      <c r="J62" s="76">
        <f t="shared" si="34"/>
        <v>136.12361591625094</v>
      </c>
      <c r="K62" s="76">
        <f>MAX(0,(J62-Constantes!$D$13)*(1-EXP(-Constantes!$D$23)))</f>
        <v>0.86091304839676985</v>
      </c>
      <c r="L62" s="76">
        <f t="shared" si="20"/>
        <v>1.9357678402723884</v>
      </c>
      <c r="M62" s="76">
        <f>0.0526*F62*Observaciones!$F61^1.218</f>
        <v>0</v>
      </c>
      <c r="N62" s="76">
        <f>M62*Constantes!$D$30</f>
        <v>0</v>
      </c>
      <c r="O62" s="76">
        <f t="shared" si="21"/>
        <v>0</v>
      </c>
      <c r="P62" s="15"/>
      <c r="Q62" s="75">
        <v>56</v>
      </c>
      <c r="R62" s="148">
        <f>ETo!$I61*((1-Constantes!$E$19)*ETo!$K61+ETo!$L61)</f>
        <v>4.120129352234958</v>
      </c>
      <c r="S62" s="76">
        <f>MIN(R62*Constantes!$E$17,0.8*(V61+Observaciones!$F61-T62-U62-Constantes!$D$14))</f>
        <v>2.0463596509171151</v>
      </c>
      <c r="T62" s="76">
        <f>IF(Observaciones!$F61&gt;0.05*Constantes!$E$18,((Observaciones!$F61-0.05*Constantes!$E$18)^2)/(Observaciones!$F61+0.95*Constantes!$E$18),0)</f>
        <v>0</v>
      </c>
      <c r="U62" s="76">
        <f>MAX(0,V61+Observaciones!$F61-T62-Constantes!$D$13)</f>
        <v>0</v>
      </c>
      <c r="V62" s="76">
        <f>V61+Observaciones!$F61-T62-S62-U62-W61</f>
        <v>42.804285194457606</v>
      </c>
      <c r="W62" s="76">
        <f>MAX(0,(V62-Constantes!$D$14)*(1-EXP(-Constantes!$D$22)))</f>
        <v>1.0748547918756184</v>
      </c>
      <c r="X62" s="76">
        <f t="shared" si="22"/>
        <v>136.12361591625094</v>
      </c>
      <c r="Y62" s="76">
        <f>MAX(0,(X62-Constantes!$D$13)*(1-EXP(-Constantes!$D$23)))</f>
        <v>0.86091304839676985</v>
      </c>
      <c r="Z62" s="76">
        <f t="shared" si="23"/>
        <v>1.9357678402723884</v>
      </c>
      <c r="AA62" s="76">
        <f>IF(Z62-Escenarios!$E$29&lt;=0,0,IF(Z62-Escenarios!$E$29&gt;Escenarios!$E$28,Escenarios!$E$28,Z62-Escenarios!$E$29))</f>
        <v>1.2445678402723883</v>
      </c>
      <c r="AB62" s="76">
        <f>AA62*Entradas!$E$24</f>
        <v>0.31114196006809708</v>
      </c>
      <c r="AC62" s="76">
        <f>R62*Entradas!$D$47/Escenarios!$E$9</f>
        <v>0.19776620890727797</v>
      </c>
      <c r="AD62" s="76">
        <f>Entradas!$D$48*Entradas!$D$46/Escenarios!$E$9</f>
        <v>0.12</v>
      </c>
      <c r="AE62" s="76">
        <f t="shared" si="24"/>
        <v>2.2441258598243929</v>
      </c>
      <c r="AF62" s="76">
        <f t="shared" si="5"/>
        <v>0</v>
      </c>
      <c r="AG62" s="76">
        <f t="shared" si="6"/>
        <v>1.2445678402723883</v>
      </c>
      <c r="AH62" s="76">
        <f t="shared" si="0"/>
        <v>0</v>
      </c>
      <c r="AI62" s="76">
        <f t="shared" si="7"/>
        <v>0.16971304839676993</v>
      </c>
      <c r="AJ62" s="76">
        <f t="shared" si="1"/>
        <v>0.69119999999999993</v>
      </c>
      <c r="AK62" s="76">
        <f t="shared" si="8"/>
        <v>0</v>
      </c>
      <c r="AL62" s="76">
        <f t="shared" si="9"/>
        <v>1.0023419600680969</v>
      </c>
      <c r="AM62" s="76">
        <f t="shared" si="10"/>
        <v>0.61565967129701316</v>
      </c>
      <c r="AN62" s="76">
        <f t="shared" si="11"/>
        <v>0.61565967129701316</v>
      </c>
      <c r="AO62" s="76">
        <f t="shared" si="25"/>
        <v>67.023509114316553</v>
      </c>
      <c r="AP62" s="76">
        <f>MAX(0,(AO62-Constantes!$D$13)*(1-EXP(-Constantes!$D$24)))</f>
        <v>0.27931510156725137</v>
      </c>
      <c r="AQ62" s="76">
        <f t="shared" si="2"/>
        <v>0.97051510156725129</v>
      </c>
      <c r="AR62" s="76">
        <f t="shared" si="12"/>
        <v>1.2816570616353484</v>
      </c>
      <c r="AS62" s="76">
        <f>0.0526*AF62*Observaciones!$F61^1.218</f>
        <v>0</v>
      </c>
      <c r="AT62" s="76">
        <f>AS62*Constantes!$E$30</f>
        <v>0</v>
      </c>
      <c r="AU62" s="76">
        <f t="shared" si="26"/>
        <v>0</v>
      </c>
      <c r="AV62" s="15"/>
      <c r="AW62" s="75">
        <v>56</v>
      </c>
      <c r="AX62" s="148">
        <f>ETo!$I61*((1-Constantes!$F$19)*ETo!$K61+ETo!$L61)</f>
        <v>4.120129352234958</v>
      </c>
      <c r="AY62" s="76">
        <f>MIN(AX62*Constantes!$F$17,0.8*(BB61+Observaciones!$F61-AZ62-BA62-Constantes!$D$14))</f>
        <v>2.0463596509171151</v>
      </c>
      <c r="AZ62" s="76">
        <f>IF(Observaciones!$F61&gt;0.05*Constantes!$F$18,((Observaciones!$F61-0.05*Constantes!$F$18)^2)/(Observaciones!$F61+0.95*Constantes!$F$18),0)</f>
        <v>0</v>
      </c>
      <c r="BA62" s="76">
        <f>MAX(0,BB61+Observaciones!$F61-AZ62-Constantes!$D$13)</f>
        <v>0</v>
      </c>
      <c r="BB62" s="76">
        <f>BB61+Observaciones!$F61-AZ62-AY62-BA62-BC61</f>
        <v>42.804285194457606</v>
      </c>
      <c r="BC62" s="76">
        <f>MAX(0,(BB62-Constantes!$D$14)*(1-EXP(-Constantes!$D$22)))</f>
        <v>1.0748547918756184</v>
      </c>
      <c r="BD62" s="76">
        <f t="shared" si="27"/>
        <v>136.12361591625094</v>
      </c>
      <c r="BE62" s="76">
        <f>MAX(0,(BD62-Constantes!$D$13)*(1-EXP(-Constantes!$D$23)))</f>
        <v>0.86091304839676985</v>
      </c>
      <c r="BF62" s="76">
        <f t="shared" si="28"/>
        <v>1.9357678402723884</v>
      </c>
      <c r="BG62" s="76">
        <f>IF(BF62-Escenarios!$F$29&lt;=0,0,IF(BF62-Escenarios!$F$29&gt;Escenarios!$F$28,Escenarios!$F$28,BF62-Escenarios!$F$29))</f>
        <v>1.2445678402723883</v>
      </c>
      <c r="BH62" s="76">
        <f>BG62*Entradas!$F$24</f>
        <v>0</v>
      </c>
      <c r="BI62" s="76">
        <f>AX62*Entradas!$D$47/Escenarios!$F$9</f>
        <v>0.19776620890727797</v>
      </c>
      <c r="BJ62" s="76">
        <f>Entradas!$D$48*Entradas!$D$46/Escenarios!$F$9</f>
        <v>0.12</v>
      </c>
      <c r="BK62" s="76">
        <f t="shared" si="29"/>
        <v>2.2441258598243929</v>
      </c>
      <c r="BL62" s="76">
        <f t="shared" si="13"/>
        <v>0</v>
      </c>
      <c r="BM62" s="76">
        <f t="shared" si="14"/>
        <v>1.2445678402723883</v>
      </c>
      <c r="BN62" s="76">
        <f t="shared" si="3"/>
        <v>0</v>
      </c>
      <c r="BO62" s="76">
        <f t="shared" si="15"/>
        <v>0.16971304839676993</v>
      </c>
      <c r="BP62" s="76">
        <f t="shared" si="4"/>
        <v>0.69119999999999993</v>
      </c>
      <c r="BQ62" s="76">
        <f t="shared" si="16"/>
        <v>0</v>
      </c>
      <c r="BR62" s="76">
        <f t="shared" si="17"/>
        <v>0.69119999999999993</v>
      </c>
      <c r="BS62" s="76">
        <f t="shared" si="18"/>
        <v>0.92680163136511029</v>
      </c>
      <c r="BT62" s="76">
        <f t="shared" si="19"/>
        <v>0.92680163136511029</v>
      </c>
      <c r="BU62" s="76">
        <f t="shared" si="30"/>
        <v>86.152807544964261</v>
      </c>
      <c r="BV62" s="76">
        <f>MAX(0,(BU62-Constantes!$D$13)*(1-EXP(-Constantes!$D$24)))</f>
        <v>0.57171115427069863</v>
      </c>
      <c r="BW62" s="76">
        <f t="shared" si="31"/>
        <v>1.2629111542706986</v>
      </c>
      <c r="BX62" s="76">
        <f t="shared" si="32"/>
        <v>1.2629111542706986</v>
      </c>
      <c r="BY62" s="76">
        <f>0.0526*BL62*Observaciones!$F61^1.218</f>
        <v>0</v>
      </c>
      <c r="BZ62" s="76">
        <f>BY62*Constantes!$F$30</f>
        <v>0</v>
      </c>
      <c r="CA62" s="76">
        <f t="shared" si="33"/>
        <v>0</v>
      </c>
      <c r="CB62" s="15"/>
      <c r="CC62" s="75">
        <v>56</v>
      </c>
      <c r="CD62" s="76">
        <f>0.0526*Observaciones!$F61^2.218</f>
        <v>1.1305797794095535E-2</v>
      </c>
      <c r="CE62" s="76">
        <f>IF(Observaciones!$F61&gt;0.05*$CI$7,((Observaciones!$F61-0.05*$CI$7)^2)/(Observaciones!$F61+0.95*$CI$7),0)</f>
        <v>0</v>
      </c>
      <c r="CF62" s="76">
        <f>0.0526*CE62*Observaciones!$F61^1.218</f>
        <v>0</v>
      </c>
      <c r="CG62" s="29"/>
      <c r="CH62" s="29"/>
      <c r="CI62" s="110"/>
      <c r="CJ62" s="40"/>
    </row>
    <row r="63" spans="2:88" s="2" customFormat="1" x14ac:dyDescent="0.3">
      <c r="B63" s="39"/>
      <c r="C63" s="75">
        <v>57</v>
      </c>
      <c r="D63" s="148">
        <f>ETo!$I62*((1-Constantes!$D$19)*ETo!$K62+ETo!$L62)</f>
        <v>4.2156187109084078</v>
      </c>
      <c r="E63" s="76">
        <f>MIN(D63*Constantes!$D$17,0.8*(H62+Observaciones!$F62-F63-G63-Constantes!$D$14))</f>
        <v>2.0937866984624312</v>
      </c>
      <c r="F63" s="76">
        <f>IF(Observaciones!$F62&gt;0.05*Constantes!$D$18,((Observaciones!$F62-0.05*Constantes!$D$18)^2)/(Observaciones!$F62+0.95*Constantes!$D$18),0)</f>
        <v>0</v>
      </c>
      <c r="G63" s="76">
        <f>MAX(0,H62+Observaciones!$F62-F63-Constantes!$D$13)</f>
        <v>0</v>
      </c>
      <c r="H63" s="76">
        <f>H62+Observaciones!$F62-F63-E63-G63-I62</f>
        <v>39.635643704119559</v>
      </c>
      <c r="I63" s="76">
        <f>MAX(0,(H63-Constantes!$D$14)*(1-EXP(-Constantes!$D$22)))</f>
        <v>0.96691923039365602</v>
      </c>
      <c r="J63" s="76">
        <f t="shared" si="34"/>
        <v>135.26270286785416</v>
      </c>
      <c r="K63" s="76">
        <f>MAX(0,(J63-Constantes!$D$13)*(1-EXP(-Constantes!$D$23)))</f>
        <v>0.85243026707740388</v>
      </c>
      <c r="L63" s="76">
        <f t="shared" si="20"/>
        <v>1.8193494974710598</v>
      </c>
      <c r="M63" s="76">
        <f>0.0526*F63*Observaciones!$F62^1.218</f>
        <v>0</v>
      </c>
      <c r="N63" s="76">
        <f>M63*Constantes!$D$30</f>
        <v>0</v>
      </c>
      <c r="O63" s="76">
        <f t="shared" si="21"/>
        <v>0</v>
      </c>
      <c r="P63" s="15"/>
      <c r="Q63" s="75">
        <v>57</v>
      </c>
      <c r="R63" s="148">
        <f>ETo!$I62*((1-Constantes!$E$19)*ETo!$K62+ETo!$L62)</f>
        <v>4.2156187109084078</v>
      </c>
      <c r="S63" s="76">
        <f>MIN(R63*Constantes!$E$17,0.8*(V62+Observaciones!$F62-T63-U63-Constantes!$D$14))</f>
        <v>2.0937866984624312</v>
      </c>
      <c r="T63" s="76">
        <f>IF(Observaciones!$F62&gt;0.05*Constantes!$E$18,((Observaciones!$F62-0.05*Constantes!$E$18)^2)/(Observaciones!$F62+0.95*Constantes!$E$18),0)</f>
        <v>0</v>
      </c>
      <c r="U63" s="76">
        <f>MAX(0,V62+Observaciones!$F62-T63-Constantes!$D$13)</f>
        <v>0</v>
      </c>
      <c r="V63" s="76">
        <f>V62+Observaciones!$F62-T63-S63-U63-W62</f>
        <v>39.635643704119559</v>
      </c>
      <c r="W63" s="76">
        <f>MAX(0,(V63-Constantes!$D$14)*(1-EXP(-Constantes!$D$22)))</f>
        <v>0.96691923039365602</v>
      </c>
      <c r="X63" s="76">
        <f t="shared" si="22"/>
        <v>135.26270286785416</v>
      </c>
      <c r="Y63" s="76">
        <f>MAX(0,(X63-Constantes!$D$13)*(1-EXP(-Constantes!$D$23)))</f>
        <v>0.85243026707740388</v>
      </c>
      <c r="Z63" s="76">
        <f t="shared" si="23"/>
        <v>1.8193494974710598</v>
      </c>
      <c r="AA63" s="76">
        <f>IF(Z63-Escenarios!$E$29&lt;=0,0,IF(Z63-Escenarios!$E$29&gt;Escenarios!$E$28,Escenarios!$E$28,Z63-Escenarios!$E$29))</f>
        <v>1.1281494974710597</v>
      </c>
      <c r="AB63" s="76">
        <f>AA63*Entradas!$E$24</f>
        <v>0.28203737436776494</v>
      </c>
      <c r="AC63" s="76">
        <f>R63*Entradas!$D$47/Escenarios!$E$9</f>
        <v>0.20234969812360357</v>
      </c>
      <c r="AD63" s="76">
        <f>Entradas!$D$48*Entradas!$D$46/Escenarios!$E$9</f>
        <v>0.12</v>
      </c>
      <c r="AE63" s="76">
        <f t="shared" si="24"/>
        <v>2.2961363965860349</v>
      </c>
      <c r="AF63" s="76">
        <f t="shared" si="5"/>
        <v>0</v>
      </c>
      <c r="AG63" s="76">
        <f t="shared" si="6"/>
        <v>1.1281494974710597</v>
      </c>
      <c r="AH63" s="76">
        <f t="shared" si="0"/>
        <v>0</v>
      </c>
      <c r="AI63" s="76">
        <f t="shared" si="7"/>
        <v>0.16123026707740373</v>
      </c>
      <c r="AJ63" s="76">
        <f t="shared" si="1"/>
        <v>0.69120000000000015</v>
      </c>
      <c r="AK63" s="76">
        <f t="shared" si="8"/>
        <v>0</v>
      </c>
      <c r="AL63" s="76">
        <f t="shared" si="9"/>
        <v>0.97323737436776514</v>
      </c>
      <c r="AM63" s="76">
        <f t="shared" si="10"/>
        <v>0.52376242497969128</v>
      </c>
      <c r="AN63" s="76">
        <f t="shared" si="11"/>
        <v>0.52376242497969128</v>
      </c>
      <c r="AO63" s="76">
        <f t="shared" si="25"/>
        <v>67.267956437728998</v>
      </c>
      <c r="AP63" s="76">
        <f>MAX(0,(AO63-Constantes!$D$13)*(1-EXP(-Constantes!$D$24)))</f>
        <v>0.28305153930012755</v>
      </c>
      <c r="AQ63" s="76">
        <f t="shared" si="2"/>
        <v>0.97425153930012764</v>
      </c>
      <c r="AR63" s="76">
        <f t="shared" si="12"/>
        <v>1.2562889136678927</v>
      </c>
      <c r="AS63" s="76">
        <f>0.0526*AF63*Observaciones!$F62^1.218</f>
        <v>0</v>
      </c>
      <c r="AT63" s="76">
        <f>AS63*Constantes!$E$30</f>
        <v>0</v>
      </c>
      <c r="AU63" s="76">
        <f t="shared" si="26"/>
        <v>0</v>
      </c>
      <c r="AV63" s="15"/>
      <c r="AW63" s="75">
        <v>57</v>
      </c>
      <c r="AX63" s="148">
        <f>ETo!$I62*((1-Constantes!$F$19)*ETo!$K62+ETo!$L62)</f>
        <v>4.2156187109084078</v>
      </c>
      <c r="AY63" s="76">
        <f>MIN(AX63*Constantes!$F$17,0.8*(BB62+Observaciones!$F62-AZ63-BA63-Constantes!$D$14))</f>
        <v>2.0937866984624312</v>
      </c>
      <c r="AZ63" s="76">
        <f>IF(Observaciones!$F62&gt;0.05*Constantes!$F$18,((Observaciones!$F62-0.05*Constantes!$F$18)^2)/(Observaciones!$F62+0.95*Constantes!$F$18),0)</f>
        <v>0</v>
      </c>
      <c r="BA63" s="76">
        <f>MAX(0,BB62+Observaciones!$F62-AZ63-Constantes!$D$13)</f>
        <v>0</v>
      </c>
      <c r="BB63" s="76">
        <f>BB62+Observaciones!$F62-AZ63-AY63-BA63-BC62</f>
        <v>39.635643704119559</v>
      </c>
      <c r="BC63" s="76">
        <f>MAX(0,(BB63-Constantes!$D$14)*(1-EXP(-Constantes!$D$22)))</f>
        <v>0.96691923039365602</v>
      </c>
      <c r="BD63" s="76">
        <f t="shared" si="27"/>
        <v>135.26270286785416</v>
      </c>
      <c r="BE63" s="76">
        <f>MAX(0,(BD63-Constantes!$D$13)*(1-EXP(-Constantes!$D$23)))</f>
        <v>0.85243026707740388</v>
      </c>
      <c r="BF63" s="76">
        <f t="shared" si="28"/>
        <v>1.8193494974710598</v>
      </c>
      <c r="BG63" s="76">
        <f>IF(BF63-Escenarios!$F$29&lt;=0,0,IF(BF63-Escenarios!$F$29&gt;Escenarios!$F$28,Escenarios!$F$28,BF63-Escenarios!$F$29))</f>
        <v>1.1281494974710597</v>
      </c>
      <c r="BH63" s="76">
        <f>BG63*Entradas!$F$24</f>
        <v>0</v>
      </c>
      <c r="BI63" s="76">
        <f>AX63*Entradas!$D$47/Escenarios!$F$9</f>
        <v>0.20234969812360357</v>
      </c>
      <c r="BJ63" s="76">
        <f>Entradas!$D$48*Entradas!$D$46/Escenarios!$F$9</f>
        <v>0.12</v>
      </c>
      <c r="BK63" s="76">
        <f t="shared" si="29"/>
        <v>2.2961363965860349</v>
      </c>
      <c r="BL63" s="76">
        <f t="shared" si="13"/>
        <v>0</v>
      </c>
      <c r="BM63" s="76">
        <f t="shared" si="14"/>
        <v>1.1281494974710597</v>
      </c>
      <c r="BN63" s="76">
        <f t="shared" si="3"/>
        <v>0</v>
      </c>
      <c r="BO63" s="76">
        <f t="shared" si="15"/>
        <v>0.16123026707740373</v>
      </c>
      <c r="BP63" s="76">
        <f t="shared" si="4"/>
        <v>0.69120000000000015</v>
      </c>
      <c r="BQ63" s="76">
        <f t="shared" si="16"/>
        <v>0</v>
      </c>
      <c r="BR63" s="76">
        <f t="shared" si="17"/>
        <v>0.69120000000000015</v>
      </c>
      <c r="BS63" s="76">
        <f t="shared" si="18"/>
        <v>0.80579979934745616</v>
      </c>
      <c r="BT63" s="76">
        <f t="shared" si="19"/>
        <v>0.80579979934745616</v>
      </c>
      <c r="BU63" s="76">
        <f t="shared" si="30"/>
        <v>86.386896190041014</v>
      </c>
      <c r="BV63" s="76">
        <f>MAX(0,(BU63-Constantes!$D$13)*(1-EXP(-Constantes!$D$24)))</f>
        <v>0.57528925704594103</v>
      </c>
      <c r="BW63" s="76">
        <f t="shared" si="31"/>
        <v>1.2664892570459412</v>
      </c>
      <c r="BX63" s="76">
        <f t="shared" si="32"/>
        <v>1.2664892570459412</v>
      </c>
      <c r="BY63" s="76">
        <f>0.0526*BL63*Observaciones!$F62^1.218</f>
        <v>0</v>
      </c>
      <c r="BZ63" s="76">
        <f>BY63*Constantes!$F$30</f>
        <v>0</v>
      </c>
      <c r="CA63" s="76">
        <f t="shared" si="33"/>
        <v>0</v>
      </c>
      <c r="CB63" s="15"/>
      <c r="CC63" s="75">
        <v>57</v>
      </c>
      <c r="CD63" s="76">
        <f>0.0526*Observaciones!$F62^2.218</f>
        <v>0</v>
      </c>
      <c r="CE63" s="76">
        <f>IF(Observaciones!$F62&gt;0.05*$CI$7,((Observaciones!$F62-0.05*$CI$7)^2)/(Observaciones!$F62+0.95*$CI$7),0)</f>
        <v>0</v>
      </c>
      <c r="CF63" s="76">
        <f>0.0526*CE63*Observaciones!$F62^1.218</f>
        <v>0</v>
      </c>
      <c r="CG63" s="29"/>
      <c r="CH63" s="29"/>
      <c r="CI63" s="110"/>
      <c r="CJ63" s="40"/>
    </row>
    <row r="64" spans="2:88" s="2" customFormat="1" x14ac:dyDescent="0.3">
      <c r="B64" s="39"/>
      <c r="C64" s="75">
        <v>58</v>
      </c>
      <c r="D64" s="148">
        <f>ETo!$I63*((1-Constantes!$D$19)*ETo!$K63+ETo!$L63)</f>
        <v>3.9989358125119723</v>
      </c>
      <c r="E64" s="76">
        <f>MIN(D64*Constantes!$D$17,0.8*(H63+Observaciones!$F63-F64-G64-Constantes!$D$14))</f>
        <v>1.9861660141551023</v>
      </c>
      <c r="F64" s="76">
        <f>IF(Observaciones!$F63&gt;0.05*Constantes!$D$18,((Observaciones!$F63-0.05*Constantes!$D$18)^2)/(Observaciones!$F63+0.95*Constantes!$D$18),0)</f>
        <v>0</v>
      </c>
      <c r="G64" s="76">
        <f>MAX(0,H63+Observaciones!$F63-F64-Constantes!$D$13)</f>
        <v>0</v>
      </c>
      <c r="H64" s="76">
        <f>H63+Observaciones!$F63-F64-E64-G64-I63</f>
        <v>37.782558459570801</v>
      </c>
      <c r="I64" s="76">
        <f>MAX(0,(H64-Constantes!$D$14)*(1-EXP(-Constantes!$D$22)))</f>
        <v>0.90379634414912513</v>
      </c>
      <c r="J64" s="76">
        <f t="shared" si="34"/>
        <v>134.41027260077675</v>
      </c>
      <c r="K64" s="76">
        <f>MAX(0,(J64-Constantes!$D$13)*(1-EXP(-Constantes!$D$23)))</f>
        <v>0.84403106862281885</v>
      </c>
      <c r="L64" s="76">
        <f t="shared" si="20"/>
        <v>1.747827412771944</v>
      </c>
      <c r="M64" s="76">
        <f>0.0526*F64*Observaciones!$F63^1.218</f>
        <v>0</v>
      </c>
      <c r="N64" s="76">
        <f>M64*Constantes!$D$30</f>
        <v>0</v>
      </c>
      <c r="O64" s="76">
        <f t="shared" si="21"/>
        <v>0</v>
      </c>
      <c r="P64" s="15"/>
      <c r="Q64" s="75">
        <v>58</v>
      </c>
      <c r="R64" s="148">
        <f>ETo!$I63*((1-Constantes!$E$19)*ETo!$K63+ETo!$L63)</f>
        <v>3.9989358125119723</v>
      </c>
      <c r="S64" s="76">
        <f>MIN(R64*Constantes!$E$17,0.8*(V63+Observaciones!$F63-T64-U64-Constantes!$D$14))</f>
        <v>1.9861660141551023</v>
      </c>
      <c r="T64" s="76">
        <f>IF(Observaciones!$F63&gt;0.05*Constantes!$E$18,((Observaciones!$F63-0.05*Constantes!$E$18)^2)/(Observaciones!$F63+0.95*Constantes!$E$18),0)</f>
        <v>0</v>
      </c>
      <c r="U64" s="76">
        <f>MAX(0,V63+Observaciones!$F63-T64-Constantes!$D$13)</f>
        <v>0</v>
      </c>
      <c r="V64" s="76">
        <f>V63+Observaciones!$F63-T64-S64-U64-W63</f>
        <v>37.782558459570801</v>
      </c>
      <c r="W64" s="76">
        <f>MAX(0,(V64-Constantes!$D$14)*(1-EXP(-Constantes!$D$22)))</f>
        <v>0.90379634414912513</v>
      </c>
      <c r="X64" s="76">
        <f t="shared" si="22"/>
        <v>134.41027260077675</v>
      </c>
      <c r="Y64" s="76">
        <f>MAX(0,(X64-Constantes!$D$13)*(1-EXP(-Constantes!$D$23)))</f>
        <v>0.84403106862281885</v>
      </c>
      <c r="Z64" s="76">
        <f t="shared" si="23"/>
        <v>1.747827412771944</v>
      </c>
      <c r="AA64" s="76">
        <f>IF(Z64-Escenarios!$E$29&lt;=0,0,IF(Z64-Escenarios!$E$29&gt;Escenarios!$E$28,Escenarios!$E$28,Z64-Escenarios!$E$29))</f>
        <v>1.0566274127719439</v>
      </c>
      <c r="AB64" s="76">
        <f>AA64*Entradas!$E$24</f>
        <v>0.26415685319298599</v>
      </c>
      <c r="AC64" s="76">
        <f>R64*Entradas!$D$47/Escenarios!$E$9</f>
        <v>0.19194891900057467</v>
      </c>
      <c r="AD64" s="76">
        <f>Entradas!$D$48*Entradas!$D$46/Escenarios!$E$9</f>
        <v>0.12</v>
      </c>
      <c r="AE64" s="76">
        <f t="shared" si="24"/>
        <v>2.1781149331556771</v>
      </c>
      <c r="AF64" s="76">
        <f t="shared" si="5"/>
        <v>0</v>
      </c>
      <c r="AG64" s="76">
        <f t="shared" si="6"/>
        <v>1.0566274127719439</v>
      </c>
      <c r="AH64" s="76">
        <f t="shared" si="0"/>
        <v>0</v>
      </c>
      <c r="AI64" s="76">
        <f t="shared" si="7"/>
        <v>0.15283106862281881</v>
      </c>
      <c r="AJ64" s="76">
        <f t="shared" si="1"/>
        <v>0.69120000000000004</v>
      </c>
      <c r="AK64" s="76">
        <f t="shared" si="8"/>
        <v>0</v>
      </c>
      <c r="AL64" s="76">
        <f t="shared" si="9"/>
        <v>0.95535685319298602</v>
      </c>
      <c r="AM64" s="76">
        <f t="shared" si="10"/>
        <v>0.48052164057838331</v>
      </c>
      <c r="AN64" s="76">
        <f t="shared" si="11"/>
        <v>0.48052164057838331</v>
      </c>
      <c r="AO64" s="76">
        <f t="shared" si="25"/>
        <v>67.465426539007254</v>
      </c>
      <c r="AP64" s="76">
        <f>MAX(0,(AO64-Constantes!$D$13)*(1-EXP(-Constantes!$D$24)))</f>
        <v>0.2860699185862286</v>
      </c>
      <c r="AQ64" s="76">
        <f t="shared" si="2"/>
        <v>0.97726991858622858</v>
      </c>
      <c r="AR64" s="76">
        <f t="shared" si="12"/>
        <v>1.2414267717792147</v>
      </c>
      <c r="AS64" s="76">
        <f>0.0526*AF64*Observaciones!$F63^1.218</f>
        <v>0</v>
      </c>
      <c r="AT64" s="76">
        <f>AS64*Constantes!$E$30</f>
        <v>0</v>
      </c>
      <c r="AU64" s="76">
        <f t="shared" si="26"/>
        <v>0</v>
      </c>
      <c r="AV64" s="15"/>
      <c r="AW64" s="75">
        <v>58</v>
      </c>
      <c r="AX64" s="148">
        <f>ETo!$I63*((1-Constantes!$F$19)*ETo!$K63+ETo!$L63)</f>
        <v>3.9989358125119723</v>
      </c>
      <c r="AY64" s="76">
        <f>MIN(AX64*Constantes!$F$17,0.8*(BB63+Observaciones!$F63-AZ64-BA64-Constantes!$D$14))</f>
        <v>1.9861660141551023</v>
      </c>
      <c r="AZ64" s="76">
        <f>IF(Observaciones!$F63&gt;0.05*Constantes!$F$18,((Observaciones!$F63-0.05*Constantes!$F$18)^2)/(Observaciones!$F63+0.95*Constantes!$F$18),0)</f>
        <v>0</v>
      </c>
      <c r="BA64" s="76">
        <f>MAX(0,BB63+Observaciones!$F63-AZ64-Constantes!$D$13)</f>
        <v>0</v>
      </c>
      <c r="BB64" s="76">
        <f>BB63+Observaciones!$F63-AZ64-AY64-BA64-BC63</f>
        <v>37.782558459570801</v>
      </c>
      <c r="BC64" s="76">
        <f>MAX(0,(BB64-Constantes!$D$14)*(1-EXP(-Constantes!$D$22)))</f>
        <v>0.90379634414912513</v>
      </c>
      <c r="BD64" s="76">
        <f t="shared" si="27"/>
        <v>134.41027260077675</v>
      </c>
      <c r="BE64" s="76">
        <f>MAX(0,(BD64-Constantes!$D$13)*(1-EXP(-Constantes!$D$23)))</f>
        <v>0.84403106862281885</v>
      </c>
      <c r="BF64" s="76">
        <f t="shared" si="28"/>
        <v>1.747827412771944</v>
      </c>
      <c r="BG64" s="76">
        <f>IF(BF64-Escenarios!$F$29&lt;=0,0,IF(BF64-Escenarios!$F$29&gt;Escenarios!$F$28,Escenarios!$F$28,BF64-Escenarios!$F$29))</f>
        <v>1.0566274127719439</v>
      </c>
      <c r="BH64" s="76">
        <f>BG64*Entradas!$F$24</f>
        <v>0</v>
      </c>
      <c r="BI64" s="76">
        <f>AX64*Entradas!$D$47/Escenarios!$F$9</f>
        <v>0.19194891900057467</v>
      </c>
      <c r="BJ64" s="76">
        <f>Entradas!$D$48*Entradas!$D$46/Escenarios!$F$9</f>
        <v>0.12</v>
      </c>
      <c r="BK64" s="76">
        <f t="shared" si="29"/>
        <v>2.1781149331556771</v>
      </c>
      <c r="BL64" s="76">
        <f t="shared" si="13"/>
        <v>0</v>
      </c>
      <c r="BM64" s="76">
        <f t="shared" si="14"/>
        <v>1.0566274127719439</v>
      </c>
      <c r="BN64" s="76">
        <f t="shared" si="3"/>
        <v>0</v>
      </c>
      <c r="BO64" s="76">
        <f t="shared" si="15"/>
        <v>0.15283106862281881</v>
      </c>
      <c r="BP64" s="76">
        <f t="shared" si="4"/>
        <v>0.69120000000000004</v>
      </c>
      <c r="BQ64" s="76">
        <f t="shared" si="16"/>
        <v>0</v>
      </c>
      <c r="BR64" s="76">
        <f t="shared" si="17"/>
        <v>0.69120000000000004</v>
      </c>
      <c r="BS64" s="76">
        <f t="shared" si="18"/>
        <v>0.7446784937713693</v>
      </c>
      <c r="BT64" s="76">
        <f t="shared" si="19"/>
        <v>0.7446784937713693</v>
      </c>
      <c r="BU64" s="76">
        <f t="shared" si="30"/>
        <v>86.556285426766451</v>
      </c>
      <c r="BV64" s="76">
        <f>MAX(0,(BU64-Constantes!$D$13)*(1-EXP(-Constantes!$D$24)))</f>
        <v>0.57787841337953738</v>
      </c>
      <c r="BW64" s="76">
        <f t="shared" si="31"/>
        <v>1.2690784133795374</v>
      </c>
      <c r="BX64" s="76">
        <f t="shared" si="32"/>
        <v>1.2690784133795374</v>
      </c>
      <c r="BY64" s="76">
        <f>0.0526*BL64*Observaciones!$F63^1.218</f>
        <v>0</v>
      </c>
      <c r="BZ64" s="76">
        <f>BY64*Constantes!$F$30</f>
        <v>0</v>
      </c>
      <c r="CA64" s="76">
        <f t="shared" si="33"/>
        <v>0</v>
      </c>
      <c r="CB64" s="15"/>
      <c r="CC64" s="75">
        <v>58</v>
      </c>
      <c r="CD64" s="76">
        <f>0.0526*Observaciones!$F63^2.218</f>
        <v>6.4982246287524456E-2</v>
      </c>
      <c r="CE64" s="76">
        <f>IF(Observaciones!$F63&gt;0.05*$CI$7,((Observaciones!$F63-0.05*$CI$7)^2)/(Observaciones!$F63+0.95*$CI$7),0)</f>
        <v>0</v>
      </c>
      <c r="CF64" s="76">
        <f>0.0526*CE64*Observaciones!$F63^1.218</f>
        <v>0</v>
      </c>
      <c r="CG64" s="29"/>
      <c r="CH64" s="29"/>
      <c r="CI64" s="110"/>
      <c r="CJ64" s="40"/>
    </row>
    <row r="65" spans="2:88" s="2" customFormat="1" x14ac:dyDescent="0.3">
      <c r="B65" s="39"/>
      <c r="C65" s="75">
        <v>59</v>
      </c>
      <c r="D65" s="148">
        <f>ETo!$I64*((1-Constantes!$D$19)*ETo!$K64+ETo!$L64)</f>
        <v>4.1234019726502051</v>
      </c>
      <c r="E65" s="76">
        <f>MIN(D65*Constantes!$D$17,0.8*(H64+Observaciones!$F64-F65-G65-Constantes!$D$14))</f>
        <v>2.0479850752176643</v>
      </c>
      <c r="F65" s="76">
        <f>IF(Observaciones!$F64&gt;0.05*Constantes!$D$18,((Observaciones!$F64-0.05*Constantes!$D$18)^2)/(Observaciones!$F64+0.95*Constantes!$D$18),0)</f>
        <v>0</v>
      </c>
      <c r="G65" s="76">
        <f>MAX(0,H64+Observaciones!$F64-F65-Constantes!$D$13)</f>
        <v>0</v>
      </c>
      <c r="H65" s="76">
        <f>H64+Observaciones!$F64-F65-E65-G65-I64</f>
        <v>35.230777040204003</v>
      </c>
      <c r="I65" s="76">
        <f>MAX(0,(H65-Constantes!$D$14)*(1-EXP(-Constantes!$D$22)))</f>
        <v>0.81687330122412383</v>
      </c>
      <c r="J65" s="76">
        <f t="shared" si="34"/>
        <v>133.56624153215392</v>
      </c>
      <c r="K65" s="76">
        <f>MAX(0,(J65-Constantes!$D$13)*(1-EXP(-Constantes!$D$23)))</f>
        <v>0.83571462947113995</v>
      </c>
      <c r="L65" s="76">
        <f t="shared" si="20"/>
        <v>1.6525879306952638</v>
      </c>
      <c r="M65" s="76">
        <f>0.0526*F65*Observaciones!$F64^1.218</f>
        <v>0</v>
      </c>
      <c r="N65" s="76">
        <f>M65*Constantes!$D$30</f>
        <v>0</v>
      </c>
      <c r="O65" s="76">
        <f t="shared" si="21"/>
        <v>0</v>
      </c>
      <c r="P65" s="15"/>
      <c r="Q65" s="75">
        <v>59</v>
      </c>
      <c r="R65" s="148">
        <f>ETo!$I64*((1-Constantes!$E$19)*ETo!$K64+ETo!$L64)</f>
        <v>4.1234019726502051</v>
      </c>
      <c r="S65" s="76">
        <f>MIN(R65*Constantes!$E$17,0.8*(V64+Observaciones!$F64-T65-U65-Constantes!$D$14))</f>
        <v>2.0479850752176643</v>
      </c>
      <c r="T65" s="76">
        <f>IF(Observaciones!$F64&gt;0.05*Constantes!$E$18,((Observaciones!$F64-0.05*Constantes!$E$18)^2)/(Observaciones!$F64+0.95*Constantes!$E$18),0)</f>
        <v>0</v>
      </c>
      <c r="U65" s="76">
        <f>MAX(0,V64+Observaciones!$F64-T65-Constantes!$D$13)</f>
        <v>0</v>
      </c>
      <c r="V65" s="76">
        <f>V64+Observaciones!$F64-T65-S65-U65-W64</f>
        <v>35.230777040204003</v>
      </c>
      <c r="W65" s="76">
        <f>MAX(0,(V65-Constantes!$D$14)*(1-EXP(-Constantes!$D$22)))</f>
        <v>0.81687330122412383</v>
      </c>
      <c r="X65" s="76">
        <f t="shared" si="22"/>
        <v>133.56624153215392</v>
      </c>
      <c r="Y65" s="76">
        <f>MAX(0,(X65-Constantes!$D$13)*(1-EXP(-Constantes!$D$23)))</f>
        <v>0.83571462947113995</v>
      </c>
      <c r="Z65" s="76">
        <f t="shared" si="23"/>
        <v>1.6525879306952638</v>
      </c>
      <c r="AA65" s="76">
        <f>IF(Z65-Escenarios!$E$29&lt;=0,0,IF(Z65-Escenarios!$E$29&gt;Escenarios!$E$28,Escenarios!$E$28,Z65-Escenarios!$E$29))</f>
        <v>0.96138793069526374</v>
      </c>
      <c r="AB65" s="76">
        <f>AA65*Entradas!$E$24</f>
        <v>0.24034698267381593</v>
      </c>
      <c r="AC65" s="76">
        <f>R65*Entradas!$D$47/Escenarios!$E$9</f>
        <v>0.19792329468720984</v>
      </c>
      <c r="AD65" s="76">
        <f>Entradas!$D$48*Entradas!$D$46/Escenarios!$E$9</f>
        <v>0.12</v>
      </c>
      <c r="AE65" s="76">
        <f t="shared" si="24"/>
        <v>2.2459083699048743</v>
      </c>
      <c r="AF65" s="76">
        <f t="shared" si="5"/>
        <v>0</v>
      </c>
      <c r="AG65" s="76">
        <f t="shared" si="6"/>
        <v>0.96138793069526374</v>
      </c>
      <c r="AH65" s="76">
        <f t="shared" si="0"/>
        <v>0</v>
      </c>
      <c r="AI65" s="76">
        <f t="shared" si="7"/>
        <v>0.14451462947113991</v>
      </c>
      <c r="AJ65" s="76">
        <f t="shared" si="1"/>
        <v>0.69120000000000004</v>
      </c>
      <c r="AK65" s="76">
        <f t="shared" si="8"/>
        <v>0</v>
      </c>
      <c r="AL65" s="76">
        <f t="shared" si="9"/>
        <v>0.93154698267381597</v>
      </c>
      <c r="AM65" s="76">
        <f t="shared" si="10"/>
        <v>0.40311765333423799</v>
      </c>
      <c r="AN65" s="76">
        <f t="shared" si="11"/>
        <v>0.40311765333423799</v>
      </c>
      <c r="AO65" s="76">
        <f t="shared" si="25"/>
        <v>67.582474273755267</v>
      </c>
      <c r="AP65" s="76">
        <f>MAX(0,(AO65-Constantes!$D$13)*(1-EXP(-Constantes!$D$24)))</f>
        <v>0.28785902213031711</v>
      </c>
      <c r="AQ65" s="76">
        <f t="shared" si="2"/>
        <v>0.97905902213031715</v>
      </c>
      <c r="AR65" s="76">
        <f t="shared" si="12"/>
        <v>1.2194060048041331</v>
      </c>
      <c r="AS65" s="76">
        <f>0.0526*AF65*Observaciones!$F64^1.218</f>
        <v>0</v>
      </c>
      <c r="AT65" s="76">
        <f>AS65*Constantes!$E$30</f>
        <v>0</v>
      </c>
      <c r="AU65" s="76">
        <f t="shared" si="26"/>
        <v>0</v>
      </c>
      <c r="AV65" s="15"/>
      <c r="AW65" s="75">
        <v>59</v>
      </c>
      <c r="AX65" s="148">
        <f>ETo!$I64*((1-Constantes!$F$19)*ETo!$K64+ETo!$L64)</f>
        <v>4.1234019726502051</v>
      </c>
      <c r="AY65" s="76">
        <f>MIN(AX65*Constantes!$F$17,0.8*(BB64+Observaciones!$F64-AZ65-BA65-Constantes!$D$14))</f>
        <v>2.0479850752176643</v>
      </c>
      <c r="AZ65" s="76">
        <f>IF(Observaciones!$F64&gt;0.05*Constantes!$F$18,((Observaciones!$F64-0.05*Constantes!$F$18)^2)/(Observaciones!$F64+0.95*Constantes!$F$18),0)</f>
        <v>0</v>
      </c>
      <c r="BA65" s="76">
        <f>MAX(0,BB64+Observaciones!$F64-AZ65-Constantes!$D$13)</f>
        <v>0</v>
      </c>
      <c r="BB65" s="76">
        <f>BB64+Observaciones!$F64-AZ65-AY65-BA65-BC64</f>
        <v>35.230777040204003</v>
      </c>
      <c r="BC65" s="76">
        <f>MAX(0,(BB65-Constantes!$D$14)*(1-EXP(-Constantes!$D$22)))</f>
        <v>0.81687330122412383</v>
      </c>
      <c r="BD65" s="76">
        <f t="shared" si="27"/>
        <v>133.56624153215392</v>
      </c>
      <c r="BE65" s="76">
        <f>MAX(0,(BD65-Constantes!$D$13)*(1-EXP(-Constantes!$D$23)))</f>
        <v>0.83571462947113995</v>
      </c>
      <c r="BF65" s="76">
        <f t="shared" si="28"/>
        <v>1.6525879306952638</v>
      </c>
      <c r="BG65" s="76">
        <f>IF(BF65-Escenarios!$F$29&lt;=0,0,IF(BF65-Escenarios!$F$29&gt;Escenarios!$F$28,Escenarios!$F$28,BF65-Escenarios!$F$29))</f>
        <v>0.96138793069526374</v>
      </c>
      <c r="BH65" s="76">
        <f>BG65*Entradas!$F$24</f>
        <v>0</v>
      </c>
      <c r="BI65" s="76">
        <f>AX65*Entradas!$D$47/Escenarios!$F$9</f>
        <v>0.19792329468720984</v>
      </c>
      <c r="BJ65" s="76">
        <f>Entradas!$D$48*Entradas!$D$46/Escenarios!$F$9</f>
        <v>0.12</v>
      </c>
      <c r="BK65" s="76">
        <f t="shared" si="29"/>
        <v>2.2459083699048743</v>
      </c>
      <c r="BL65" s="76">
        <f t="shared" si="13"/>
        <v>0</v>
      </c>
      <c r="BM65" s="76">
        <f t="shared" si="14"/>
        <v>0.96138793069526374</v>
      </c>
      <c r="BN65" s="76">
        <f t="shared" si="3"/>
        <v>0</v>
      </c>
      <c r="BO65" s="76">
        <f t="shared" si="15"/>
        <v>0.14451462947113991</v>
      </c>
      <c r="BP65" s="76">
        <f t="shared" si="4"/>
        <v>0.69120000000000004</v>
      </c>
      <c r="BQ65" s="76">
        <f t="shared" si="16"/>
        <v>0</v>
      </c>
      <c r="BR65" s="76">
        <f t="shared" si="17"/>
        <v>0.69120000000000004</v>
      </c>
      <c r="BS65" s="76">
        <f t="shared" si="18"/>
        <v>0.64346463600805393</v>
      </c>
      <c r="BT65" s="76">
        <f t="shared" si="19"/>
        <v>0.64346463600805393</v>
      </c>
      <c r="BU65" s="76">
        <f t="shared" si="30"/>
        <v>86.621871649394961</v>
      </c>
      <c r="BV65" s="76">
        <f>MAX(0,(BU65-Constantes!$D$13)*(1-EXP(-Constantes!$D$24)))</f>
        <v>0.57888091499651162</v>
      </c>
      <c r="BW65" s="76">
        <f t="shared" si="31"/>
        <v>1.2700809149965115</v>
      </c>
      <c r="BX65" s="76">
        <f t="shared" si="32"/>
        <v>1.2700809149965115</v>
      </c>
      <c r="BY65" s="76">
        <f>0.0526*BL65*Observaciones!$F64^1.218</f>
        <v>0</v>
      </c>
      <c r="BZ65" s="76">
        <f>BY65*Constantes!$F$30</f>
        <v>0</v>
      </c>
      <c r="CA65" s="76">
        <f t="shared" si="33"/>
        <v>0</v>
      </c>
      <c r="CB65" s="15"/>
      <c r="CC65" s="75">
        <v>59</v>
      </c>
      <c r="CD65" s="76">
        <f>0.0526*Observaciones!$F64^2.218</f>
        <v>6.8921513346888582E-3</v>
      </c>
      <c r="CE65" s="76">
        <f>IF(Observaciones!$F64&gt;0.05*$CI$7,((Observaciones!$F64-0.05*$CI$7)^2)/(Observaciones!$F64+0.95*$CI$7),0)</f>
        <v>0</v>
      </c>
      <c r="CF65" s="76">
        <f>0.0526*CE65*Observaciones!$F64^1.218</f>
        <v>0</v>
      </c>
      <c r="CG65" s="29"/>
      <c r="CH65" s="29"/>
      <c r="CI65" s="110"/>
      <c r="CJ65" s="40"/>
    </row>
    <row r="66" spans="2:88" s="2" customFormat="1" x14ac:dyDescent="0.3">
      <c r="B66" s="39"/>
      <c r="C66" s="75">
        <v>60</v>
      </c>
      <c r="D66" s="148">
        <f>ETo!$I65*((1-Constantes!$D$19)*ETo!$K65+ETo!$L65)</f>
        <v>4.1196524863957658</v>
      </c>
      <c r="E66" s="76">
        <f>MIN(D66*Constantes!$D$17,0.8*(H65+Observaciones!$F65-F66-G66-Constantes!$D$14))</f>
        <v>2.0461228042240145</v>
      </c>
      <c r="F66" s="76">
        <f>IF(Observaciones!$F65&gt;0.05*Constantes!$D$18,((Observaciones!$F65-0.05*Constantes!$D$18)^2)/(Observaciones!$F65+0.95*Constantes!$D$18),0)</f>
        <v>0</v>
      </c>
      <c r="G66" s="76">
        <f>MAX(0,H65+Observaciones!$F65-F66-Constantes!$D$13)</f>
        <v>0</v>
      </c>
      <c r="H66" s="76">
        <f>H65+Observaciones!$F65-F66-E66-G66-I65</f>
        <v>32.367780934755871</v>
      </c>
      <c r="I66" s="76">
        <f>MAX(0,(H66-Constantes!$D$14)*(1-EXP(-Constantes!$D$22)))</f>
        <v>0.71934914359869062</v>
      </c>
      <c r="J66" s="76">
        <f t="shared" si="34"/>
        <v>132.73052690268278</v>
      </c>
      <c r="K66" s="76">
        <f>MAX(0,(J66-Constantes!$D$13)*(1-EXP(-Constantes!$D$23)))</f>
        <v>0.82748013417524413</v>
      </c>
      <c r="L66" s="76">
        <f t="shared" si="20"/>
        <v>1.5468292777739348</v>
      </c>
      <c r="M66" s="76">
        <f>0.0526*F66*Observaciones!$F65^1.218</f>
        <v>0</v>
      </c>
      <c r="N66" s="76">
        <f>M66*Constantes!$D$30</f>
        <v>0</v>
      </c>
      <c r="O66" s="76">
        <f t="shared" si="21"/>
        <v>0</v>
      </c>
      <c r="P66" s="15"/>
      <c r="Q66" s="75">
        <v>60</v>
      </c>
      <c r="R66" s="148">
        <f>ETo!$I65*((1-Constantes!$E$19)*ETo!$K65+ETo!$L65)</f>
        <v>4.1196524863957658</v>
      </c>
      <c r="S66" s="76">
        <f>MIN(R66*Constantes!$E$17,0.8*(V65+Observaciones!$F65-T66-U66-Constantes!$D$14))</f>
        <v>2.0461228042240145</v>
      </c>
      <c r="T66" s="76">
        <f>IF(Observaciones!$F65&gt;0.05*Constantes!$E$18,((Observaciones!$F65-0.05*Constantes!$E$18)^2)/(Observaciones!$F65+0.95*Constantes!$E$18),0)</f>
        <v>0</v>
      </c>
      <c r="U66" s="76">
        <f>MAX(0,V65+Observaciones!$F65-T66-Constantes!$D$13)</f>
        <v>0</v>
      </c>
      <c r="V66" s="76">
        <f>V65+Observaciones!$F65-T66-S66-U66-W65</f>
        <v>32.367780934755871</v>
      </c>
      <c r="W66" s="76">
        <f>MAX(0,(V66-Constantes!$D$14)*(1-EXP(-Constantes!$D$22)))</f>
        <v>0.71934914359869062</v>
      </c>
      <c r="X66" s="76">
        <f t="shared" si="22"/>
        <v>132.73052690268278</v>
      </c>
      <c r="Y66" s="76">
        <f>MAX(0,(X66-Constantes!$D$13)*(1-EXP(-Constantes!$D$23)))</f>
        <v>0.82748013417524413</v>
      </c>
      <c r="Z66" s="76">
        <f t="shared" si="23"/>
        <v>1.5468292777739348</v>
      </c>
      <c r="AA66" s="76">
        <f>IF(Z66-Escenarios!$E$29&lt;=0,0,IF(Z66-Escenarios!$E$29&gt;Escenarios!$E$28,Escenarios!$E$28,Z66-Escenarios!$E$29))</f>
        <v>0.85562927777393472</v>
      </c>
      <c r="AB66" s="76">
        <f>AA66*Entradas!$E$24</f>
        <v>0.21390731944348368</v>
      </c>
      <c r="AC66" s="76">
        <f>R66*Entradas!$D$47/Escenarios!$E$9</f>
        <v>0.19774331934699677</v>
      </c>
      <c r="AD66" s="76">
        <f>Entradas!$D$48*Entradas!$D$46/Escenarios!$E$9</f>
        <v>0.12</v>
      </c>
      <c r="AE66" s="76">
        <f t="shared" si="24"/>
        <v>2.2438661235710113</v>
      </c>
      <c r="AF66" s="76">
        <f t="shared" si="5"/>
        <v>0</v>
      </c>
      <c r="AG66" s="76">
        <f t="shared" si="6"/>
        <v>0.85562927777393472</v>
      </c>
      <c r="AH66" s="76">
        <f t="shared" si="0"/>
        <v>0</v>
      </c>
      <c r="AI66" s="76">
        <f t="shared" si="7"/>
        <v>0.13628013417524409</v>
      </c>
      <c r="AJ66" s="76">
        <f t="shared" si="1"/>
        <v>0.69120000000000004</v>
      </c>
      <c r="AK66" s="76">
        <f t="shared" si="8"/>
        <v>0</v>
      </c>
      <c r="AL66" s="76">
        <f t="shared" si="9"/>
        <v>0.90510731944348377</v>
      </c>
      <c r="AM66" s="76">
        <f t="shared" si="10"/>
        <v>0.32397863898345425</v>
      </c>
      <c r="AN66" s="76">
        <f t="shared" si="11"/>
        <v>0.32397863898345425</v>
      </c>
      <c r="AO66" s="76">
        <f t="shared" si="25"/>
        <v>67.618593890608395</v>
      </c>
      <c r="AP66" s="76">
        <f>MAX(0,(AO66-Constantes!$D$13)*(1-EXP(-Constantes!$D$24)))</f>
        <v>0.28841111939783087</v>
      </c>
      <c r="AQ66" s="76">
        <f t="shared" si="2"/>
        <v>0.97961111939783097</v>
      </c>
      <c r="AR66" s="76">
        <f t="shared" si="12"/>
        <v>1.1935184388413147</v>
      </c>
      <c r="AS66" s="76">
        <f>0.0526*AF66*Observaciones!$F65^1.218</f>
        <v>0</v>
      </c>
      <c r="AT66" s="76">
        <f>AS66*Constantes!$E$30</f>
        <v>0</v>
      </c>
      <c r="AU66" s="76">
        <f t="shared" si="26"/>
        <v>0</v>
      </c>
      <c r="AV66" s="15"/>
      <c r="AW66" s="75">
        <v>60</v>
      </c>
      <c r="AX66" s="148">
        <f>ETo!$I65*((1-Constantes!$F$19)*ETo!$K65+ETo!$L65)</f>
        <v>4.1196524863957658</v>
      </c>
      <c r="AY66" s="76">
        <f>MIN(AX66*Constantes!$F$17,0.8*(BB65+Observaciones!$F65-AZ66-BA66-Constantes!$D$14))</f>
        <v>2.0461228042240145</v>
      </c>
      <c r="AZ66" s="76">
        <f>IF(Observaciones!$F65&gt;0.05*Constantes!$F$18,((Observaciones!$F65-0.05*Constantes!$F$18)^2)/(Observaciones!$F65+0.95*Constantes!$F$18),0)</f>
        <v>0</v>
      </c>
      <c r="BA66" s="76">
        <f>MAX(0,BB65+Observaciones!$F65-AZ66-Constantes!$D$13)</f>
        <v>0</v>
      </c>
      <c r="BB66" s="76">
        <f>BB65+Observaciones!$F65-AZ66-AY66-BA66-BC65</f>
        <v>32.367780934755871</v>
      </c>
      <c r="BC66" s="76">
        <f>MAX(0,(BB66-Constantes!$D$14)*(1-EXP(-Constantes!$D$22)))</f>
        <v>0.71934914359869062</v>
      </c>
      <c r="BD66" s="76">
        <f t="shared" si="27"/>
        <v>132.73052690268278</v>
      </c>
      <c r="BE66" s="76">
        <f>MAX(0,(BD66-Constantes!$D$13)*(1-EXP(-Constantes!$D$23)))</f>
        <v>0.82748013417524413</v>
      </c>
      <c r="BF66" s="76">
        <f t="shared" si="28"/>
        <v>1.5468292777739348</v>
      </c>
      <c r="BG66" s="76">
        <f>IF(BF66-Escenarios!$F$29&lt;=0,0,IF(BF66-Escenarios!$F$29&gt;Escenarios!$F$28,Escenarios!$F$28,BF66-Escenarios!$F$29))</f>
        <v>0.85562927777393472</v>
      </c>
      <c r="BH66" s="76">
        <f>BG66*Entradas!$F$24</f>
        <v>0</v>
      </c>
      <c r="BI66" s="76">
        <f>AX66*Entradas!$D$47/Escenarios!$F$9</f>
        <v>0.19774331934699677</v>
      </c>
      <c r="BJ66" s="76">
        <f>Entradas!$D$48*Entradas!$D$46/Escenarios!$F$9</f>
        <v>0.12</v>
      </c>
      <c r="BK66" s="76">
        <f t="shared" si="29"/>
        <v>2.2438661235710113</v>
      </c>
      <c r="BL66" s="76">
        <f t="shared" si="13"/>
        <v>0</v>
      </c>
      <c r="BM66" s="76">
        <f t="shared" si="14"/>
        <v>0.85562927777393472</v>
      </c>
      <c r="BN66" s="76">
        <f t="shared" si="3"/>
        <v>0</v>
      </c>
      <c r="BO66" s="76">
        <f t="shared" si="15"/>
        <v>0.13628013417524409</v>
      </c>
      <c r="BP66" s="76">
        <f t="shared" si="4"/>
        <v>0.69120000000000004</v>
      </c>
      <c r="BQ66" s="76">
        <f t="shared" si="16"/>
        <v>0</v>
      </c>
      <c r="BR66" s="76">
        <f t="shared" si="17"/>
        <v>0.69120000000000004</v>
      </c>
      <c r="BS66" s="76">
        <f t="shared" si="18"/>
        <v>0.53788595842693798</v>
      </c>
      <c r="BT66" s="76">
        <f t="shared" si="19"/>
        <v>0.53788595842693798</v>
      </c>
      <c r="BU66" s="76">
        <f t="shared" si="30"/>
        <v>86.580876692825385</v>
      </c>
      <c r="BV66" s="76">
        <f>MAX(0,(BU66-Constantes!$D$13)*(1-EXP(-Constantes!$D$24)))</f>
        <v>0.57825429695690334</v>
      </c>
      <c r="BW66" s="76">
        <f t="shared" si="31"/>
        <v>1.2694542969569034</v>
      </c>
      <c r="BX66" s="76">
        <f t="shared" si="32"/>
        <v>1.2694542969569034</v>
      </c>
      <c r="BY66" s="76">
        <f>0.0526*BL66*Observaciones!$F65^1.218</f>
        <v>0</v>
      </c>
      <c r="BZ66" s="76">
        <f>BY66*Constantes!$F$30</f>
        <v>0</v>
      </c>
      <c r="CA66" s="76">
        <f t="shared" si="33"/>
        <v>0</v>
      </c>
      <c r="CB66" s="15"/>
      <c r="CC66" s="75">
        <v>60</v>
      </c>
      <c r="CD66" s="76">
        <f>0.0526*Observaciones!$F65^2.218</f>
        <v>0</v>
      </c>
      <c r="CE66" s="76">
        <f>IF(Observaciones!$F65&gt;0.05*$CI$7,((Observaciones!$F65-0.05*$CI$7)^2)/(Observaciones!$F65+0.95*$CI$7),0)</f>
        <v>0</v>
      </c>
      <c r="CF66" s="76">
        <f>0.0526*CE66*Observaciones!$F65^1.218</f>
        <v>0</v>
      </c>
      <c r="CG66" s="29"/>
      <c r="CH66" s="29"/>
      <c r="CI66" s="110"/>
      <c r="CJ66" s="40"/>
    </row>
    <row r="67" spans="2:88" s="2" customFormat="1" x14ac:dyDescent="0.3">
      <c r="B67" s="39"/>
      <c r="C67" s="75">
        <v>61</v>
      </c>
      <c r="D67" s="148">
        <f>ETo!$I66*((1-Constantes!$D$19)*ETo!$K66+ETo!$L66)</f>
        <v>4.0773983822118778</v>
      </c>
      <c r="E67" s="76">
        <f>MIN(D67*Constantes!$D$17,0.8*(H66+Observaciones!$F66-F67-G67-Constantes!$D$14))</f>
        <v>2.0251363044092328</v>
      </c>
      <c r="F67" s="76">
        <f>IF(Observaciones!$F66&gt;0.05*Constantes!$D$18,((Observaciones!$F66-0.05*Constantes!$D$18)^2)/(Observaciones!$F66+0.95*Constantes!$D$18),0)</f>
        <v>7.9442918791682764E-4</v>
      </c>
      <c r="G67" s="76">
        <f>MAX(0,H66+Observaciones!$F66-F67-Constantes!$D$13)</f>
        <v>0</v>
      </c>
      <c r="H67" s="76">
        <f>H66+Observaciones!$F66-F67-E67-G67-I66</f>
        <v>33.022501057560028</v>
      </c>
      <c r="I67" s="76">
        <f>MAX(0,(H67-Constantes!$D$14)*(1-EXP(-Constantes!$D$22)))</f>
        <v>0.74165131450817612</v>
      </c>
      <c r="J67" s="76">
        <f t="shared" si="34"/>
        <v>131.90304676850755</v>
      </c>
      <c r="K67" s="76">
        <f>MAX(0,(J67-Constantes!$D$13)*(1-EXP(-Constantes!$D$23)))</f>
        <v>0.81932677532280285</v>
      </c>
      <c r="L67" s="76">
        <f t="shared" si="20"/>
        <v>1.5617725190188958</v>
      </c>
      <c r="M67" s="76">
        <f>0.0526*F67*Observaciones!$F66^1.218</f>
        <v>1.8551637825392389E-4</v>
      </c>
      <c r="N67" s="76">
        <f>M67*Constantes!$D$30</f>
        <v>2.8981567482334985E-6</v>
      </c>
      <c r="O67" s="76">
        <f t="shared" si="21"/>
        <v>0.18556843028933034</v>
      </c>
      <c r="P67" s="15"/>
      <c r="Q67" s="75">
        <v>61</v>
      </c>
      <c r="R67" s="148">
        <f>ETo!$I66*((1-Constantes!$E$19)*ETo!$K66+ETo!$L66)</f>
        <v>4.0773983822118778</v>
      </c>
      <c r="S67" s="76">
        <f>MIN(R67*Constantes!$E$17,0.8*(V66+Observaciones!$F66-T67-U67-Constantes!$D$14))</f>
        <v>2.0251363044092328</v>
      </c>
      <c r="T67" s="76">
        <f>IF(Observaciones!$F66&gt;0.05*Constantes!$E$18,((Observaciones!$F66-0.05*Constantes!$E$18)^2)/(Observaciones!$F66+0.95*Constantes!$E$18),0)</f>
        <v>7.9442918791682764E-4</v>
      </c>
      <c r="U67" s="76">
        <f>MAX(0,V66+Observaciones!$F66-T67-Constantes!$D$13)</f>
        <v>0</v>
      </c>
      <c r="V67" s="76">
        <f>V66+Observaciones!$F66-T67-S67-U67-W66</f>
        <v>33.022501057560028</v>
      </c>
      <c r="W67" s="76">
        <f>MAX(0,(V67-Constantes!$D$14)*(1-EXP(-Constantes!$D$22)))</f>
        <v>0.74165131450817612</v>
      </c>
      <c r="X67" s="76">
        <f t="shared" si="22"/>
        <v>131.90304676850755</v>
      </c>
      <c r="Y67" s="76">
        <f>MAX(0,(X67-Constantes!$D$13)*(1-EXP(-Constantes!$D$23)))</f>
        <v>0.81932677532280285</v>
      </c>
      <c r="Z67" s="76">
        <f t="shared" si="23"/>
        <v>1.5617725190188958</v>
      </c>
      <c r="AA67" s="76">
        <f>IF(Z67-Escenarios!$E$29&lt;=0,0,IF(Z67-Escenarios!$E$29&gt;Escenarios!$E$28,Escenarios!$E$28,Z67-Escenarios!$E$29))</f>
        <v>0.87057251901889576</v>
      </c>
      <c r="AB67" s="76">
        <f>AA67*Entradas!$E$24</f>
        <v>0.21764312975472394</v>
      </c>
      <c r="AC67" s="76">
        <f>R67*Entradas!$D$47/Escenarios!$E$9</f>
        <v>0.19571512234617011</v>
      </c>
      <c r="AD67" s="76">
        <f>Entradas!$D$48*Entradas!$D$46/Escenarios!$E$9</f>
        <v>0.12</v>
      </c>
      <c r="AE67" s="76">
        <f t="shared" si="24"/>
        <v>2.2208514267554027</v>
      </c>
      <c r="AF67" s="76">
        <f t="shared" si="5"/>
        <v>0</v>
      </c>
      <c r="AG67" s="76">
        <f t="shared" si="6"/>
        <v>0.86977808983097893</v>
      </c>
      <c r="AH67" s="76">
        <f t="shared" si="0"/>
        <v>0</v>
      </c>
      <c r="AI67" s="76">
        <f t="shared" si="7"/>
        <v>0.12812677532280281</v>
      </c>
      <c r="AJ67" s="76">
        <f t="shared" si="1"/>
        <v>0.69120000000000004</v>
      </c>
      <c r="AK67" s="76">
        <f t="shared" si="8"/>
        <v>0</v>
      </c>
      <c r="AL67" s="76">
        <f t="shared" si="9"/>
        <v>0.90884312975472392</v>
      </c>
      <c r="AM67" s="76">
        <f t="shared" si="10"/>
        <v>0.33721426691800177</v>
      </c>
      <c r="AN67" s="76">
        <f t="shared" si="11"/>
        <v>0.33721426691800177</v>
      </c>
      <c r="AO67" s="76">
        <f t="shared" si="25"/>
        <v>67.667397038128556</v>
      </c>
      <c r="AP67" s="76">
        <f>MAX(0,(AO67-Constantes!$D$13)*(1-EXP(-Constantes!$D$24)))</f>
        <v>0.28915708756525393</v>
      </c>
      <c r="AQ67" s="76">
        <f t="shared" si="2"/>
        <v>0.98035708756525397</v>
      </c>
      <c r="AR67" s="76">
        <f t="shared" si="12"/>
        <v>1.198000217319978</v>
      </c>
      <c r="AS67" s="76">
        <f>0.0526*AF67*Observaciones!$F66^1.218</f>
        <v>0</v>
      </c>
      <c r="AT67" s="76">
        <f>AS67*Constantes!$E$30</f>
        <v>0</v>
      </c>
      <c r="AU67" s="76">
        <f t="shared" si="26"/>
        <v>0</v>
      </c>
      <c r="AV67" s="15"/>
      <c r="AW67" s="75">
        <v>61</v>
      </c>
      <c r="AX67" s="148">
        <f>ETo!$I66*((1-Constantes!$F$19)*ETo!$K66+ETo!$L66)</f>
        <v>4.0773983822118778</v>
      </c>
      <c r="AY67" s="76">
        <f>MIN(AX67*Constantes!$F$17,0.8*(BB66+Observaciones!$F66-AZ67-BA67-Constantes!$D$14))</f>
        <v>2.0251363044092328</v>
      </c>
      <c r="AZ67" s="76">
        <f>IF(Observaciones!$F66&gt;0.05*Constantes!$F$18,((Observaciones!$F66-0.05*Constantes!$F$18)^2)/(Observaciones!$F66+0.95*Constantes!$F$18),0)</f>
        <v>7.9442918791682764E-4</v>
      </c>
      <c r="BA67" s="76">
        <f>MAX(0,BB66+Observaciones!$F66-AZ67-Constantes!$D$13)</f>
        <v>0</v>
      </c>
      <c r="BB67" s="76">
        <f>BB66+Observaciones!$F66-AZ67-AY67-BA67-BC66</f>
        <v>33.022501057560028</v>
      </c>
      <c r="BC67" s="76">
        <f>MAX(0,(BB67-Constantes!$D$14)*(1-EXP(-Constantes!$D$22)))</f>
        <v>0.74165131450817612</v>
      </c>
      <c r="BD67" s="76">
        <f t="shared" si="27"/>
        <v>131.90304676850755</v>
      </c>
      <c r="BE67" s="76">
        <f>MAX(0,(BD67-Constantes!$D$13)*(1-EXP(-Constantes!$D$23)))</f>
        <v>0.81932677532280285</v>
      </c>
      <c r="BF67" s="76">
        <f t="shared" si="28"/>
        <v>1.5617725190188958</v>
      </c>
      <c r="BG67" s="76">
        <f>IF(BF67-Escenarios!$F$29&lt;=0,0,IF(BF67-Escenarios!$F$29&gt;Escenarios!$F$28,Escenarios!$F$28,BF67-Escenarios!$F$29))</f>
        <v>0.87057251901889576</v>
      </c>
      <c r="BH67" s="76">
        <f>BG67*Entradas!$F$24</f>
        <v>0</v>
      </c>
      <c r="BI67" s="76">
        <f>AX67*Entradas!$D$47/Escenarios!$F$9</f>
        <v>0.19571512234617011</v>
      </c>
      <c r="BJ67" s="76">
        <f>Entradas!$D$48*Entradas!$D$46/Escenarios!$F$9</f>
        <v>0.12</v>
      </c>
      <c r="BK67" s="76">
        <f t="shared" si="29"/>
        <v>2.2208514267554027</v>
      </c>
      <c r="BL67" s="76">
        <f t="shared" si="13"/>
        <v>0</v>
      </c>
      <c r="BM67" s="76">
        <f t="shared" si="14"/>
        <v>0.86977808983097893</v>
      </c>
      <c r="BN67" s="76">
        <f t="shared" si="3"/>
        <v>0</v>
      </c>
      <c r="BO67" s="76">
        <f t="shared" si="15"/>
        <v>0.12812677532280281</v>
      </c>
      <c r="BP67" s="76">
        <f t="shared" si="4"/>
        <v>0.69120000000000004</v>
      </c>
      <c r="BQ67" s="76">
        <f t="shared" si="16"/>
        <v>0</v>
      </c>
      <c r="BR67" s="76">
        <f t="shared" si="17"/>
        <v>0.69120000000000004</v>
      </c>
      <c r="BS67" s="76">
        <f t="shared" si="18"/>
        <v>0.5548573966727256</v>
      </c>
      <c r="BT67" s="76">
        <f t="shared" si="19"/>
        <v>0.5548573966727256</v>
      </c>
      <c r="BU67" s="76">
        <f t="shared" si="30"/>
        <v>86.557479792541216</v>
      </c>
      <c r="BV67" s="76">
        <f>MAX(0,(BU67-Constantes!$D$13)*(1-EXP(-Constantes!$D$24)))</f>
        <v>0.57789666955549135</v>
      </c>
      <c r="BW67" s="76">
        <f t="shared" si="31"/>
        <v>1.2690966695554913</v>
      </c>
      <c r="BX67" s="76">
        <f t="shared" si="32"/>
        <v>1.2690966695554913</v>
      </c>
      <c r="BY67" s="76">
        <f>0.0526*BL67*Observaciones!$F66^1.218</f>
        <v>0</v>
      </c>
      <c r="BZ67" s="76">
        <f>BY67*Constantes!$F$30</f>
        <v>0</v>
      </c>
      <c r="CA67" s="76">
        <f t="shared" si="33"/>
        <v>0</v>
      </c>
      <c r="CB67" s="15"/>
      <c r="CC67" s="75">
        <v>61</v>
      </c>
      <c r="CD67" s="76">
        <f>0.0526*Observaciones!$F66^2.218</f>
        <v>0.79397345371627714</v>
      </c>
      <c r="CE67" s="76">
        <f>IF(Observaciones!$F66&gt;0.05*$CI$7,((Observaciones!$F66-0.05*$CI$7)^2)/(Observaciones!$F66+0.95*$CI$7),0)</f>
        <v>7.6652401060814793E-2</v>
      </c>
      <c r="CF67" s="76">
        <f>0.0526*CE67*Observaciones!$F66^1.218</f>
        <v>1.7899991648794227E-2</v>
      </c>
      <c r="CG67" s="29"/>
      <c r="CH67" s="29"/>
      <c r="CI67" s="110"/>
      <c r="CJ67" s="40"/>
    </row>
    <row r="68" spans="2:88" s="2" customFormat="1" x14ac:dyDescent="0.3">
      <c r="B68" s="39"/>
      <c r="C68" s="75">
        <v>62</v>
      </c>
      <c r="D68" s="148">
        <f>ETo!$I67*((1-Constantes!$D$19)*ETo!$K67+ETo!$L67)</f>
        <v>4.0689032845652973</v>
      </c>
      <c r="E68" s="76">
        <f>MIN(D68*Constantes!$D$17,0.8*(H67+Observaciones!$F67-F68-G68-Constantes!$D$14))</f>
        <v>2.020917013321895</v>
      </c>
      <c r="F68" s="76">
        <f>IF(Observaciones!$F67&gt;0.05*Constantes!$D$18,((Observaciones!$F67-0.05*Constantes!$D$18)^2)/(Observaciones!$F67+0.95*Constantes!$D$18),0)</f>
        <v>0</v>
      </c>
      <c r="G68" s="76">
        <f>MAX(0,H67+Observaciones!$F67-F68-Constantes!$D$13)</f>
        <v>0</v>
      </c>
      <c r="H68" s="76">
        <f>H67+Observaciones!$F67-F68-E68-G68-I67</f>
        <v>30.259932729729957</v>
      </c>
      <c r="I68" s="76">
        <f>MAX(0,(H68-Constantes!$D$14)*(1-EXP(-Constantes!$D$22)))</f>
        <v>0.64754809566633331</v>
      </c>
      <c r="J68" s="76">
        <f t="shared" si="34"/>
        <v>131.08371999318476</v>
      </c>
      <c r="K68" s="76">
        <f>MAX(0,(J68-Constantes!$D$13)*(1-EXP(-Constantes!$D$23)))</f>
        <v>0.81125375345711348</v>
      </c>
      <c r="L68" s="76">
        <f t="shared" si="20"/>
        <v>1.4588018491234469</v>
      </c>
      <c r="M68" s="76">
        <f>0.0526*F68*Observaciones!$F67^1.218</f>
        <v>0</v>
      </c>
      <c r="N68" s="76">
        <f>M68*Constantes!$D$30</f>
        <v>0</v>
      </c>
      <c r="O68" s="76">
        <f t="shared" si="21"/>
        <v>0</v>
      </c>
      <c r="P68" s="15"/>
      <c r="Q68" s="75">
        <v>62</v>
      </c>
      <c r="R68" s="148">
        <f>ETo!$I67*((1-Constantes!$E$19)*ETo!$K67+ETo!$L67)</f>
        <v>4.0689032845652973</v>
      </c>
      <c r="S68" s="76">
        <f>MIN(R68*Constantes!$E$17,0.8*(V67+Observaciones!$F67-T68-U68-Constantes!$D$14))</f>
        <v>2.020917013321895</v>
      </c>
      <c r="T68" s="76">
        <f>IF(Observaciones!$F67&gt;0.05*Constantes!$E$18,((Observaciones!$F67-0.05*Constantes!$E$18)^2)/(Observaciones!$F67+0.95*Constantes!$E$18),0)</f>
        <v>0</v>
      </c>
      <c r="U68" s="76">
        <f>MAX(0,V67+Observaciones!$F67-T68-Constantes!$D$13)</f>
        <v>0</v>
      </c>
      <c r="V68" s="76">
        <f>V67+Observaciones!$F67-T68-S68-U68-W67</f>
        <v>30.259932729729957</v>
      </c>
      <c r="W68" s="76">
        <f>MAX(0,(V68-Constantes!$D$14)*(1-EXP(-Constantes!$D$22)))</f>
        <v>0.64754809566633331</v>
      </c>
      <c r="X68" s="76">
        <f t="shared" si="22"/>
        <v>131.08371999318476</v>
      </c>
      <c r="Y68" s="76">
        <f>MAX(0,(X68-Constantes!$D$13)*(1-EXP(-Constantes!$D$23)))</f>
        <v>0.81125375345711348</v>
      </c>
      <c r="Z68" s="76">
        <f t="shared" si="23"/>
        <v>1.4588018491234469</v>
      </c>
      <c r="AA68" s="76">
        <f>IF(Z68-Escenarios!$E$29&lt;=0,0,IF(Z68-Escenarios!$E$29&gt;Escenarios!$E$28,Escenarios!$E$28,Z68-Escenarios!$E$29))</f>
        <v>0.76760184912344687</v>
      </c>
      <c r="AB68" s="76">
        <f>AA68*Entradas!$E$24</f>
        <v>0.19190046228086172</v>
      </c>
      <c r="AC68" s="76">
        <f>R68*Entradas!$D$47/Escenarios!$E$9</f>
        <v>0.19530735765913426</v>
      </c>
      <c r="AD68" s="76">
        <f>Entradas!$D$48*Entradas!$D$46/Escenarios!$E$9</f>
        <v>0.12</v>
      </c>
      <c r="AE68" s="76">
        <f t="shared" si="24"/>
        <v>2.2162243709810294</v>
      </c>
      <c r="AF68" s="76">
        <f t="shared" si="5"/>
        <v>0</v>
      </c>
      <c r="AG68" s="76">
        <f t="shared" si="6"/>
        <v>0.76760184912344687</v>
      </c>
      <c r="AH68" s="76">
        <f t="shared" si="0"/>
        <v>0</v>
      </c>
      <c r="AI68" s="76">
        <f t="shared" si="7"/>
        <v>0.12005375345711355</v>
      </c>
      <c r="AJ68" s="76">
        <f t="shared" si="1"/>
        <v>0.69119999999999993</v>
      </c>
      <c r="AK68" s="76">
        <f t="shared" si="8"/>
        <v>0</v>
      </c>
      <c r="AL68" s="76">
        <f t="shared" si="9"/>
        <v>0.88310046228086159</v>
      </c>
      <c r="AM68" s="76">
        <f t="shared" si="10"/>
        <v>0.26039402918345084</v>
      </c>
      <c r="AN68" s="76">
        <f t="shared" si="11"/>
        <v>0.26039402918345084</v>
      </c>
      <c r="AO68" s="76">
        <f t="shared" si="25"/>
        <v>67.638633979746743</v>
      </c>
      <c r="AP68" s="76">
        <f>MAX(0,(AO68-Constantes!$D$13)*(1-EXP(-Constantes!$D$24)))</f>
        <v>0.28871743711152653</v>
      </c>
      <c r="AQ68" s="76">
        <f t="shared" si="2"/>
        <v>0.97991743711152646</v>
      </c>
      <c r="AR68" s="76">
        <f t="shared" si="12"/>
        <v>1.171817899392388</v>
      </c>
      <c r="AS68" s="76">
        <f>0.0526*AF68*Observaciones!$F67^1.218</f>
        <v>0</v>
      </c>
      <c r="AT68" s="76">
        <f>AS68*Constantes!$E$30</f>
        <v>0</v>
      </c>
      <c r="AU68" s="76">
        <f t="shared" si="26"/>
        <v>0</v>
      </c>
      <c r="AV68" s="15"/>
      <c r="AW68" s="75">
        <v>62</v>
      </c>
      <c r="AX68" s="148">
        <f>ETo!$I67*((1-Constantes!$F$19)*ETo!$K67+ETo!$L67)</f>
        <v>4.0689032845652973</v>
      </c>
      <c r="AY68" s="76">
        <f>MIN(AX68*Constantes!$F$17,0.8*(BB67+Observaciones!$F67-AZ68-BA68-Constantes!$D$14))</f>
        <v>2.020917013321895</v>
      </c>
      <c r="AZ68" s="76">
        <f>IF(Observaciones!$F67&gt;0.05*Constantes!$F$18,((Observaciones!$F67-0.05*Constantes!$F$18)^2)/(Observaciones!$F67+0.95*Constantes!$F$18),0)</f>
        <v>0</v>
      </c>
      <c r="BA68" s="76">
        <f>MAX(0,BB67+Observaciones!$F67-AZ68-Constantes!$D$13)</f>
        <v>0</v>
      </c>
      <c r="BB68" s="76">
        <f>BB67+Observaciones!$F67-AZ68-AY68-BA68-BC67</f>
        <v>30.259932729729957</v>
      </c>
      <c r="BC68" s="76">
        <f>MAX(0,(BB68-Constantes!$D$14)*(1-EXP(-Constantes!$D$22)))</f>
        <v>0.64754809566633331</v>
      </c>
      <c r="BD68" s="76">
        <f t="shared" si="27"/>
        <v>131.08371999318476</v>
      </c>
      <c r="BE68" s="76">
        <f>MAX(0,(BD68-Constantes!$D$13)*(1-EXP(-Constantes!$D$23)))</f>
        <v>0.81125375345711348</v>
      </c>
      <c r="BF68" s="76">
        <f t="shared" si="28"/>
        <v>1.4588018491234469</v>
      </c>
      <c r="BG68" s="76">
        <f>IF(BF68-Escenarios!$F$29&lt;=0,0,IF(BF68-Escenarios!$F$29&gt;Escenarios!$F$28,Escenarios!$F$28,BF68-Escenarios!$F$29))</f>
        <v>0.76760184912344687</v>
      </c>
      <c r="BH68" s="76">
        <f>BG68*Entradas!$F$24</f>
        <v>0</v>
      </c>
      <c r="BI68" s="76">
        <f>AX68*Entradas!$D$47/Escenarios!$F$9</f>
        <v>0.19530735765913426</v>
      </c>
      <c r="BJ68" s="76">
        <f>Entradas!$D$48*Entradas!$D$46/Escenarios!$F$9</f>
        <v>0.12</v>
      </c>
      <c r="BK68" s="76">
        <f t="shared" si="29"/>
        <v>2.2162243709810294</v>
      </c>
      <c r="BL68" s="76">
        <f t="shared" si="13"/>
        <v>0</v>
      </c>
      <c r="BM68" s="76">
        <f t="shared" si="14"/>
        <v>0.76760184912344687</v>
      </c>
      <c r="BN68" s="76">
        <f t="shared" si="3"/>
        <v>0</v>
      </c>
      <c r="BO68" s="76">
        <f t="shared" si="15"/>
        <v>0.12005375345711355</v>
      </c>
      <c r="BP68" s="76">
        <f t="shared" si="4"/>
        <v>0.69119999999999993</v>
      </c>
      <c r="BQ68" s="76">
        <f t="shared" si="16"/>
        <v>0</v>
      </c>
      <c r="BR68" s="76">
        <f t="shared" si="17"/>
        <v>0.69119999999999993</v>
      </c>
      <c r="BS68" s="76">
        <f t="shared" si="18"/>
        <v>0.45229449146431266</v>
      </c>
      <c r="BT68" s="76">
        <f t="shared" si="19"/>
        <v>0.45229449146431266</v>
      </c>
      <c r="BU68" s="76">
        <f t="shared" si="30"/>
        <v>86.431877614450045</v>
      </c>
      <c r="BV68" s="76">
        <f>MAX(0,(BU68-Constantes!$D$13)*(1-EXP(-Constantes!$D$24)))</f>
        <v>0.57597680923139427</v>
      </c>
      <c r="BW68" s="76">
        <f t="shared" si="31"/>
        <v>1.2671768092313942</v>
      </c>
      <c r="BX68" s="76">
        <f t="shared" si="32"/>
        <v>1.2671768092313942</v>
      </c>
      <c r="BY68" s="76">
        <f>0.0526*BL68*Observaciones!$F67^1.218</f>
        <v>0</v>
      </c>
      <c r="BZ68" s="76">
        <f>BY68*Constantes!$F$30</f>
        <v>0</v>
      </c>
      <c r="CA68" s="76">
        <f t="shared" si="33"/>
        <v>0</v>
      </c>
      <c r="CB68" s="15"/>
      <c r="CC68" s="75">
        <v>62</v>
      </c>
      <c r="CD68" s="76">
        <f>0.0526*Observaciones!$F67^2.218</f>
        <v>0</v>
      </c>
      <c r="CE68" s="76">
        <f>IF(Observaciones!$F67&gt;0.05*$CI$7,((Observaciones!$F67-0.05*$CI$7)^2)/(Observaciones!$F67+0.95*$CI$7),0)</f>
        <v>0</v>
      </c>
      <c r="CF68" s="76">
        <f>0.0526*CE68*Observaciones!$F67^1.218</f>
        <v>0</v>
      </c>
      <c r="CG68" s="29"/>
      <c r="CH68" s="29"/>
      <c r="CI68" s="110"/>
      <c r="CJ68" s="40"/>
    </row>
    <row r="69" spans="2:88" s="2" customFormat="1" x14ac:dyDescent="0.3">
      <c r="B69" s="39"/>
      <c r="C69" s="75">
        <v>63</v>
      </c>
      <c r="D69" s="148">
        <f>ETo!$I68*((1-Constantes!$D$19)*ETo!$K68+ETo!$L68)</f>
        <v>4.1278584503709332</v>
      </c>
      <c r="E69" s="76">
        <f>MIN(D69*Constantes!$D$17,0.8*(H68+Observaciones!$F68-F69-G69-Constantes!$D$14))</f>
        <v>2.0501984902377446</v>
      </c>
      <c r="F69" s="76">
        <f>IF(Observaciones!$F68&gt;0.05*Constantes!$D$18,((Observaciones!$F68-0.05*Constantes!$D$18)^2)/(Observaciones!$F68+0.95*Constantes!$D$18),0)</f>
        <v>0</v>
      </c>
      <c r="G69" s="76">
        <f>MAX(0,H68+Observaciones!$F68-F69-Constantes!$D$13)</f>
        <v>0</v>
      </c>
      <c r="H69" s="76">
        <f>H68+Observaciones!$F68-F69-E69-G69-I68</f>
        <v>30.162186143825878</v>
      </c>
      <c r="I69" s="76">
        <f>MAX(0,(H69-Constantes!$D$14)*(1-EXP(-Constantes!$D$22)))</f>
        <v>0.64421848811537741</v>
      </c>
      <c r="J69" s="76">
        <f t="shared" si="34"/>
        <v>130.27246623972763</v>
      </c>
      <c r="K69" s="76">
        <f>MAX(0,(J69-Constantes!$D$13)*(1-EXP(-Constantes!$D$23)))</f>
        <v>0.8032602769987105</v>
      </c>
      <c r="L69" s="76">
        <f t="shared" si="20"/>
        <v>1.4474787651140879</v>
      </c>
      <c r="M69" s="76">
        <f>0.0526*F69*Observaciones!$F68^1.218</f>
        <v>0</v>
      </c>
      <c r="N69" s="76">
        <f>M69*Constantes!$D$30</f>
        <v>0</v>
      </c>
      <c r="O69" s="76">
        <f t="shared" si="21"/>
        <v>0</v>
      </c>
      <c r="P69" s="15"/>
      <c r="Q69" s="75">
        <v>63</v>
      </c>
      <c r="R69" s="148">
        <f>ETo!$I68*((1-Constantes!$E$19)*ETo!$K68+ETo!$L68)</f>
        <v>4.1278584503709332</v>
      </c>
      <c r="S69" s="76">
        <f>MIN(R69*Constantes!$E$17,0.8*(V68+Observaciones!$F68-T69-U69-Constantes!$D$14))</f>
        <v>2.0501984902377446</v>
      </c>
      <c r="T69" s="76">
        <f>IF(Observaciones!$F68&gt;0.05*Constantes!$E$18,((Observaciones!$F68-0.05*Constantes!$E$18)^2)/(Observaciones!$F68+0.95*Constantes!$E$18),0)</f>
        <v>0</v>
      </c>
      <c r="U69" s="76">
        <f>MAX(0,V68+Observaciones!$F68-T69-Constantes!$D$13)</f>
        <v>0</v>
      </c>
      <c r="V69" s="76">
        <f>V68+Observaciones!$F68-T69-S69-U69-W68</f>
        <v>30.162186143825878</v>
      </c>
      <c r="W69" s="76">
        <f>MAX(0,(V69-Constantes!$D$14)*(1-EXP(-Constantes!$D$22)))</f>
        <v>0.64421848811537741</v>
      </c>
      <c r="X69" s="76">
        <f t="shared" si="22"/>
        <v>130.27246623972763</v>
      </c>
      <c r="Y69" s="76">
        <f>MAX(0,(X69-Constantes!$D$13)*(1-EXP(-Constantes!$D$23)))</f>
        <v>0.8032602769987105</v>
      </c>
      <c r="Z69" s="76">
        <f t="shared" si="23"/>
        <v>1.4474787651140879</v>
      </c>
      <c r="AA69" s="76">
        <f>IF(Z69-Escenarios!$E$29&lt;=0,0,IF(Z69-Escenarios!$E$29&gt;Escenarios!$E$28,Escenarios!$E$28,Z69-Escenarios!$E$29))</f>
        <v>0.75627876511408787</v>
      </c>
      <c r="AB69" s="76">
        <f>AA69*Entradas!$E$24</f>
        <v>0.18906969127852197</v>
      </c>
      <c r="AC69" s="76">
        <f>R69*Entradas!$D$47/Escenarios!$E$9</f>
        <v>0.19813720561780479</v>
      </c>
      <c r="AD69" s="76">
        <f>Entradas!$D$48*Entradas!$D$46/Escenarios!$E$9</f>
        <v>0.12</v>
      </c>
      <c r="AE69" s="76">
        <f t="shared" si="24"/>
        <v>2.2483356958555492</v>
      </c>
      <c r="AF69" s="76">
        <f t="shared" si="5"/>
        <v>0</v>
      </c>
      <c r="AG69" s="76">
        <f t="shared" si="6"/>
        <v>0.75627876511408787</v>
      </c>
      <c r="AH69" s="76">
        <f t="shared" si="0"/>
        <v>0</v>
      </c>
      <c r="AI69" s="76">
        <f t="shared" si="7"/>
        <v>0.11206027699871046</v>
      </c>
      <c r="AJ69" s="76">
        <f t="shared" si="1"/>
        <v>0.69120000000000004</v>
      </c>
      <c r="AK69" s="76">
        <f t="shared" si="8"/>
        <v>0</v>
      </c>
      <c r="AL69" s="76">
        <f t="shared" si="9"/>
        <v>0.88026969127852195</v>
      </c>
      <c r="AM69" s="76">
        <f t="shared" si="10"/>
        <v>0.24907186821776117</v>
      </c>
      <c r="AN69" s="76">
        <f t="shared" si="11"/>
        <v>0.24907186821776117</v>
      </c>
      <c r="AO69" s="76">
        <f t="shared" si="25"/>
        <v>67.598988410852968</v>
      </c>
      <c r="AP69" s="76">
        <f>MAX(0,(AO69-Constantes!$D$13)*(1-EXP(-Constantes!$D$24)))</f>
        <v>0.28811144479593015</v>
      </c>
      <c r="AQ69" s="76">
        <f t="shared" si="2"/>
        <v>0.97931144479593013</v>
      </c>
      <c r="AR69" s="76">
        <f t="shared" si="12"/>
        <v>1.168381136074452</v>
      </c>
      <c r="AS69" s="76">
        <f>0.0526*AF69*Observaciones!$F68^1.218</f>
        <v>0</v>
      </c>
      <c r="AT69" s="76">
        <f>AS69*Constantes!$E$30</f>
        <v>0</v>
      </c>
      <c r="AU69" s="76">
        <f t="shared" si="26"/>
        <v>0</v>
      </c>
      <c r="AV69" s="15"/>
      <c r="AW69" s="75">
        <v>63</v>
      </c>
      <c r="AX69" s="148">
        <f>ETo!$I68*((1-Constantes!$F$19)*ETo!$K68+ETo!$L68)</f>
        <v>4.1278584503709332</v>
      </c>
      <c r="AY69" s="76">
        <f>MIN(AX69*Constantes!$F$17,0.8*(BB68+Observaciones!$F68-AZ69-BA69-Constantes!$D$14))</f>
        <v>2.0501984902377446</v>
      </c>
      <c r="AZ69" s="76">
        <f>IF(Observaciones!$F68&gt;0.05*Constantes!$F$18,((Observaciones!$F68-0.05*Constantes!$F$18)^2)/(Observaciones!$F68+0.95*Constantes!$F$18),0)</f>
        <v>0</v>
      </c>
      <c r="BA69" s="76">
        <f>MAX(0,BB68+Observaciones!$F68-AZ69-Constantes!$D$13)</f>
        <v>0</v>
      </c>
      <c r="BB69" s="76">
        <f>BB68+Observaciones!$F68-AZ69-AY69-BA69-BC68</f>
        <v>30.162186143825878</v>
      </c>
      <c r="BC69" s="76">
        <f>MAX(0,(BB69-Constantes!$D$14)*(1-EXP(-Constantes!$D$22)))</f>
        <v>0.64421848811537741</v>
      </c>
      <c r="BD69" s="76">
        <f t="shared" si="27"/>
        <v>130.27246623972763</v>
      </c>
      <c r="BE69" s="76">
        <f>MAX(0,(BD69-Constantes!$D$13)*(1-EXP(-Constantes!$D$23)))</f>
        <v>0.8032602769987105</v>
      </c>
      <c r="BF69" s="76">
        <f t="shared" si="28"/>
        <v>1.4474787651140879</v>
      </c>
      <c r="BG69" s="76">
        <f>IF(BF69-Escenarios!$F$29&lt;=0,0,IF(BF69-Escenarios!$F$29&gt;Escenarios!$F$28,Escenarios!$F$28,BF69-Escenarios!$F$29))</f>
        <v>0.75627876511408787</v>
      </c>
      <c r="BH69" s="76">
        <f>BG69*Entradas!$F$24</f>
        <v>0</v>
      </c>
      <c r="BI69" s="76">
        <f>AX69*Entradas!$D$47/Escenarios!$F$9</f>
        <v>0.19813720561780479</v>
      </c>
      <c r="BJ69" s="76">
        <f>Entradas!$D$48*Entradas!$D$46/Escenarios!$F$9</f>
        <v>0.12</v>
      </c>
      <c r="BK69" s="76">
        <f t="shared" si="29"/>
        <v>2.2483356958555492</v>
      </c>
      <c r="BL69" s="76">
        <f t="shared" si="13"/>
        <v>0</v>
      </c>
      <c r="BM69" s="76">
        <f t="shared" si="14"/>
        <v>0.75627876511408787</v>
      </c>
      <c r="BN69" s="76">
        <f t="shared" si="3"/>
        <v>0</v>
      </c>
      <c r="BO69" s="76">
        <f t="shared" si="15"/>
        <v>0.11206027699871046</v>
      </c>
      <c r="BP69" s="76">
        <f t="shared" si="4"/>
        <v>0.69120000000000004</v>
      </c>
      <c r="BQ69" s="76">
        <f t="shared" si="16"/>
        <v>0</v>
      </c>
      <c r="BR69" s="76">
        <f t="shared" si="17"/>
        <v>0.69120000000000004</v>
      </c>
      <c r="BS69" s="76">
        <f t="shared" si="18"/>
        <v>0.43814155949628308</v>
      </c>
      <c r="BT69" s="76">
        <f t="shared" si="19"/>
        <v>0.43814155949628308</v>
      </c>
      <c r="BU69" s="76">
        <f t="shared" si="30"/>
        <v>86.29404236471494</v>
      </c>
      <c r="BV69" s="76">
        <f>MAX(0,(BU69-Constantes!$D$13)*(1-EXP(-Constantes!$D$24)))</f>
        <v>0.57386996338484875</v>
      </c>
      <c r="BW69" s="76">
        <f t="shared" si="31"/>
        <v>1.2650699633848488</v>
      </c>
      <c r="BX69" s="76">
        <f t="shared" si="32"/>
        <v>1.2650699633848488</v>
      </c>
      <c r="BY69" s="76">
        <f>0.0526*BL69*Observaciones!$F68^1.218</f>
        <v>0</v>
      </c>
      <c r="BZ69" s="76">
        <f>BY69*Constantes!$F$30</f>
        <v>0</v>
      </c>
      <c r="CA69" s="76">
        <f t="shared" si="33"/>
        <v>0</v>
      </c>
      <c r="CB69" s="15"/>
      <c r="CC69" s="75">
        <v>63</v>
      </c>
      <c r="CD69" s="76">
        <f>0.0526*Observaciones!$F68^2.218</f>
        <v>0.43792186533391209</v>
      </c>
      <c r="CE69" s="76">
        <f>IF(Observaciones!$F68&gt;0.05*$CI$7,((Observaciones!$F68-0.05*$CI$7)^2)/(Observaciones!$F68+0.95*$CI$7),0)</f>
        <v>2.1229385132854627E-2</v>
      </c>
      <c r="CF69" s="76">
        <f>0.0526*CE69*Observaciones!$F68^1.218</f>
        <v>3.5756968989506619E-3</v>
      </c>
      <c r="CG69" s="29"/>
      <c r="CH69" s="29"/>
      <c r="CI69" s="110"/>
      <c r="CJ69" s="40"/>
    </row>
    <row r="70" spans="2:88" s="2" customFormat="1" x14ac:dyDescent="0.3">
      <c r="B70" s="39"/>
      <c r="C70" s="75">
        <v>64</v>
      </c>
      <c r="D70" s="148">
        <f>ETo!$I69*((1-Constantes!$D$19)*ETo!$K69+ETo!$L69)</f>
        <v>4.0426511433150134</v>
      </c>
      <c r="E70" s="76">
        <f>MIN(D70*Constantes!$D$17,0.8*(H69+Observaciones!$F69-F70-G70-Constantes!$D$14))</f>
        <v>2.0078782667166175</v>
      </c>
      <c r="F70" s="76">
        <f>IF(Observaciones!$F69&gt;0.05*Constantes!$D$18,((Observaciones!$F69-0.05*Constantes!$D$18)^2)/(Observaciones!$F69+0.95*Constantes!$D$18),0)</f>
        <v>0</v>
      </c>
      <c r="G70" s="76">
        <f>MAX(0,H69+Observaciones!$F69-F70-Constantes!$D$13)</f>
        <v>0</v>
      </c>
      <c r="H70" s="76">
        <f>H69+Observaciones!$F69-F70-E70-G70-I69</f>
        <v>27.510089388993883</v>
      </c>
      <c r="I70" s="76">
        <f>MAX(0,(H70-Constantes!$D$14)*(1-EXP(-Constantes!$D$22)))</f>
        <v>0.55387833659929597</v>
      </c>
      <c r="J70" s="76">
        <f t="shared" si="34"/>
        <v>129.46920596272892</v>
      </c>
      <c r="K70" s="76">
        <f>MAX(0,(J70-Constantes!$D$13)*(1-EXP(-Constantes!$D$23)))</f>
        <v>0.7953455621677501</v>
      </c>
      <c r="L70" s="76">
        <f t="shared" si="20"/>
        <v>1.349223898767046</v>
      </c>
      <c r="M70" s="76">
        <f>0.0526*F70*Observaciones!$F69^1.218</f>
        <v>0</v>
      </c>
      <c r="N70" s="76">
        <f>M70*Constantes!$D$30</f>
        <v>0</v>
      </c>
      <c r="O70" s="76">
        <f t="shared" si="21"/>
        <v>0</v>
      </c>
      <c r="P70" s="15"/>
      <c r="Q70" s="75">
        <v>64</v>
      </c>
      <c r="R70" s="148">
        <f>ETo!$I69*((1-Constantes!$E$19)*ETo!$K69+ETo!$L69)</f>
        <v>4.0426511433150134</v>
      </c>
      <c r="S70" s="76">
        <f>MIN(R70*Constantes!$E$17,0.8*(V69+Observaciones!$F69-T70-U70-Constantes!$D$14))</f>
        <v>2.0078782667166175</v>
      </c>
      <c r="T70" s="76">
        <f>IF(Observaciones!$F69&gt;0.05*Constantes!$E$18,((Observaciones!$F69-0.05*Constantes!$E$18)^2)/(Observaciones!$F69+0.95*Constantes!$E$18),0)</f>
        <v>0</v>
      </c>
      <c r="U70" s="76">
        <f>MAX(0,V69+Observaciones!$F69-T70-Constantes!$D$13)</f>
        <v>0</v>
      </c>
      <c r="V70" s="76">
        <f>V69+Observaciones!$F69-T70-S70-U70-W69</f>
        <v>27.510089388993883</v>
      </c>
      <c r="W70" s="76">
        <f>MAX(0,(V70-Constantes!$D$14)*(1-EXP(-Constantes!$D$22)))</f>
        <v>0.55387833659929597</v>
      </c>
      <c r="X70" s="76">
        <f t="shared" si="22"/>
        <v>129.46920596272892</v>
      </c>
      <c r="Y70" s="76">
        <f>MAX(0,(X70-Constantes!$D$13)*(1-EXP(-Constantes!$D$23)))</f>
        <v>0.7953455621677501</v>
      </c>
      <c r="Z70" s="76">
        <f t="shared" si="23"/>
        <v>1.349223898767046</v>
      </c>
      <c r="AA70" s="76">
        <f>IF(Z70-Escenarios!$E$29&lt;=0,0,IF(Z70-Escenarios!$E$29&gt;Escenarios!$E$28,Escenarios!$E$28,Z70-Escenarios!$E$29))</f>
        <v>0.65802389876704592</v>
      </c>
      <c r="AB70" s="76">
        <f>AA70*Entradas!$E$24</f>
        <v>0.16450597469176148</v>
      </c>
      <c r="AC70" s="76">
        <f>R70*Entradas!$D$47/Escenarios!$E$9</f>
        <v>0.19404725487912067</v>
      </c>
      <c r="AD70" s="76">
        <f>Entradas!$D$48*Entradas!$D$46/Escenarios!$E$9</f>
        <v>0.12</v>
      </c>
      <c r="AE70" s="76">
        <f t="shared" si="24"/>
        <v>2.2019255215957383</v>
      </c>
      <c r="AF70" s="76">
        <f t="shared" si="5"/>
        <v>0</v>
      </c>
      <c r="AG70" s="76">
        <f t="shared" si="6"/>
        <v>0.65802389876704592</v>
      </c>
      <c r="AH70" s="76">
        <f t="shared" ref="AH70:AH133" si="35">MAX(0,W70-AG70)</f>
        <v>0</v>
      </c>
      <c r="AI70" s="76">
        <f t="shared" si="7"/>
        <v>0.10414556216774995</v>
      </c>
      <c r="AJ70" s="76">
        <f t="shared" ref="AJ70:AJ133" si="36">MAX(0,Y70-AI70)</f>
        <v>0.69120000000000015</v>
      </c>
      <c r="AK70" s="76">
        <f t="shared" si="8"/>
        <v>0</v>
      </c>
      <c r="AL70" s="76">
        <f t="shared" si="9"/>
        <v>0.85570597469176168</v>
      </c>
      <c r="AM70" s="76">
        <f t="shared" si="10"/>
        <v>0.17947066919616378</v>
      </c>
      <c r="AN70" s="76">
        <f t="shared" si="11"/>
        <v>0.17947066919616378</v>
      </c>
      <c r="AO70" s="76">
        <f t="shared" si="25"/>
        <v>67.490347635253201</v>
      </c>
      <c r="AP70" s="76">
        <f>MAX(0,(AO70-Constantes!$D$13)*(1-EXP(-Constantes!$D$24)))</f>
        <v>0.2864508436994927</v>
      </c>
      <c r="AQ70" s="76">
        <f t="shared" ref="AQ70:AQ133" si="37">AJ70+AP70</f>
        <v>0.97765084369949284</v>
      </c>
      <c r="AR70" s="76">
        <f t="shared" si="12"/>
        <v>1.1421568183912543</v>
      </c>
      <c r="AS70" s="76">
        <f>0.0526*AF70*Observaciones!$F69^1.218</f>
        <v>0</v>
      </c>
      <c r="AT70" s="76">
        <f>AS70*Constantes!$E$30</f>
        <v>0</v>
      </c>
      <c r="AU70" s="76">
        <f t="shared" si="26"/>
        <v>0</v>
      </c>
      <c r="AV70" s="15"/>
      <c r="AW70" s="75">
        <v>64</v>
      </c>
      <c r="AX70" s="148">
        <f>ETo!$I69*((1-Constantes!$F$19)*ETo!$K69+ETo!$L69)</f>
        <v>4.0426511433150134</v>
      </c>
      <c r="AY70" s="76">
        <f>MIN(AX70*Constantes!$F$17,0.8*(BB69+Observaciones!$F69-AZ70-BA70-Constantes!$D$14))</f>
        <v>2.0078782667166175</v>
      </c>
      <c r="AZ70" s="76">
        <f>IF(Observaciones!$F69&gt;0.05*Constantes!$F$18,((Observaciones!$F69-0.05*Constantes!$F$18)^2)/(Observaciones!$F69+0.95*Constantes!$F$18),0)</f>
        <v>0</v>
      </c>
      <c r="BA70" s="76">
        <f>MAX(0,BB69+Observaciones!$F69-AZ70-Constantes!$D$13)</f>
        <v>0</v>
      </c>
      <c r="BB70" s="76">
        <f>BB69+Observaciones!$F69-AZ70-AY70-BA70-BC69</f>
        <v>27.510089388993883</v>
      </c>
      <c r="BC70" s="76">
        <f>MAX(0,(BB70-Constantes!$D$14)*(1-EXP(-Constantes!$D$22)))</f>
        <v>0.55387833659929597</v>
      </c>
      <c r="BD70" s="76">
        <f t="shared" si="27"/>
        <v>129.46920596272892</v>
      </c>
      <c r="BE70" s="76">
        <f>MAX(0,(BD70-Constantes!$D$13)*(1-EXP(-Constantes!$D$23)))</f>
        <v>0.7953455621677501</v>
      </c>
      <c r="BF70" s="76">
        <f t="shared" si="28"/>
        <v>1.349223898767046</v>
      </c>
      <c r="BG70" s="76">
        <f>IF(BF70-Escenarios!$F$29&lt;=0,0,IF(BF70-Escenarios!$F$29&gt;Escenarios!$F$28,Escenarios!$F$28,BF70-Escenarios!$F$29))</f>
        <v>0.65802389876704592</v>
      </c>
      <c r="BH70" s="76">
        <f>BG70*Entradas!$F$24</f>
        <v>0</v>
      </c>
      <c r="BI70" s="76">
        <f>AX70*Entradas!$D$47/Escenarios!$F$9</f>
        <v>0.19404725487912067</v>
      </c>
      <c r="BJ70" s="76">
        <f>Entradas!$D$48*Entradas!$D$46/Escenarios!$F$9</f>
        <v>0.12</v>
      </c>
      <c r="BK70" s="76">
        <f t="shared" si="29"/>
        <v>2.2019255215957383</v>
      </c>
      <c r="BL70" s="76">
        <f t="shared" si="13"/>
        <v>0</v>
      </c>
      <c r="BM70" s="76">
        <f t="shared" si="14"/>
        <v>0.65802389876704592</v>
      </c>
      <c r="BN70" s="76">
        <f t="shared" ref="BN70:BN133" si="38">MAX(0,BC70-BM70)</f>
        <v>0</v>
      </c>
      <c r="BO70" s="76">
        <f t="shared" si="15"/>
        <v>0.10414556216774995</v>
      </c>
      <c r="BP70" s="76">
        <f t="shared" ref="BP70:BP133" si="39">MAX(0,BE70-BO70)</f>
        <v>0.69120000000000015</v>
      </c>
      <c r="BQ70" s="76">
        <f t="shared" si="16"/>
        <v>0</v>
      </c>
      <c r="BR70" s="76">
        <f t="shared" si="17"/>
        <v>0.69120000000000015</v>
      </c>
      <c r="BS70" s="76">
        <f t="shared" si="18"/>
        <v>0.34397664388792526</v>
      </c>
      <c r="BT70" s="76">
        <f t="shared" si="19"/>
        <v>0.34397664388792526</v>
      </c>
      <c r="BU70" s="76">
        <f t="shared" si="30"/>
        <v>86.064149045218016</v>
      </c>
      <c r="BV70" s="76">
        <f>MAX(0,(BU70-Constantes!$D$13)*(1-EXP(-Constantes!$D$24)))</f>
        <v>0.5703559871976146</v>
      </c>
      <c r="BW70" s="76">
        <f t="shared" si="31"/>
        <v>1.2615559871976147</v>
      </c>
      <c r="BX70" s="76">
        <f t="shared" si="32"/>
        <v>1.2615559871976147</v>
      </c>
      <c r="BY70" s="76">
        <f>0.0526*BL70*Observaciones!$F69^1.218</f>
        <v>0</v>
      </c>
      <c r="BZ70" s="76">
        <f>BY70*Constantes!$F$30</f>
        <v>0</v>
      </c>
      <c r="CA70" s="76">
        <f t="shared" si="33"/>
        <v>0</v>
      </c>
      <c r="CB70" s="15"/>
      <c r="CC70" s="75">
        <v>64</v>
      </c>
      <c r="CD70" s="76">
        <f>0.0526*Observaciones!$F69^2.218</f>
        <v>0</v>
      </c>
      <c r="CE70" s="76">
        <f>IF(Observaciones!$F69&gt;0.05*$CI$7,((Observaciones!$F69-0.05*$CI$7)^2)/(Observaciones!$F69+0.95*$CI$7),0)</f>
        <v>0</v>
      </c>
      <c r="CF70" s="76">
        <f>0.0526*CE70*Observaciones!$F69^1.218</f>
        <v>0</v>
      </c>
      <c r="CG70" s="29"/>
      <c r="CH70" s="29"/>
      <c r="CI70" s="110"/>
      <c r="CJ70" s="40"/>
    </row>
    <row r="71" spans="2:88" s="2" customFormat="1" x14ac:dyDescent="0.3">
      <c r="B71" s="39"/>
      <c r="C71" s="75">
        <v>65</v>
      </c>
      <c r="D71" s="148">
        <f>ETo!$I70*((1-Constantes!$D$19)*ETo!$K70+ETo!$L70)</f>
        <v>3.9575712959927594</v>
      </c>
      <c r="E71" s="76">
        <f>MIN(D71*Constantes!$D$17,0.8*(H70+Observaciones!$F70-F71-G71-Constantes!$D$14))</f>
        <v>1.9656213490856196</v>
      </c>
      <c r="F71" s="76">
        <f>IF(Observaciones!$F70&gt;0.05*Constantes!$D$18,((Observaciones!$F70-0.05*Constantes!$D$18)^2)/(Observaciones!$F70+0.95*Constantes!$D$18),0)</f>
        <v>0.10420604914933833</v>
      </c>
      <c r="G71" s="76">
        <f>MAX(0,H70+Observaciones!$F70-F71-Constantes!$D$13)</f>
        <v>0</v>
      </c>
      <c r="H71" s="76">
        <f>H70+Observaciones!$F70-F71-E71-G71-I70</f>
        <v>30.686383654159624</v>
      </c>
      <c r="I71" s="76">
        <f>MAX(0,(H71-Constantes!$D$14)*(1-EXP(-Constantes!$D$22)))</f>
        <v>0.66207457968580097</v>
      </c>
      <c r="J71" s="76">
        <f t="shared" si="34"/>
        <v>128.67386040056118</v>
      </c>
      <c r="K71" s="76">
        <f>MAX(0,(J71-Constantes!$D$13)*(1-EXP(-Constantes!$D$23)))</f>
        <v>0.78750883290715734</v>
      </c>
      <c r="L71" s="76">
        <f t="shared" si="20"/>
        <v>1.5537894617422965</v>
      </c>
      <c r="M71" s="76">
        <f>0.0526*F71*Observaciones!$F70^1.218</f>
        <v>4.6637361332176039E-2</v>
      </c>
      <c r="N71" s="76">
        <f>M71*Constantes!$D$30</f>
        <v>7.2857385820484111E-4</v>
      </c>
      <c r="O71" s="76">
        <f t="shared" si="21"/>
        <v>46.890127404254379</v>
      </c>
      <c r="P71" s="15"/>
      <c r="Q71" s="75">
        <v>65</v>
      </c>
      <c r="R71" s="148">
        <f>ETo!$I70*((1-Constantes!$E$19)*ETo!$K70+ETo!$L70)</f>
        <v>3.9575712959927594</v>
      </c>
      <c r="S71" s="76">
        <f>MIN(R71*Constantes!$E$17,0.8*(V70+Observaciones!$F70-T71-U71-Constantes!$D$14))</f>
        <v>1.9656213490856196</v>
      </c>
      <c r="T71" s="76">
        <f>IF(Observaciones!$F70&gt;0.05*Constantes!$E$18,((Observaciones!$F70-0.05*Constantes!$E$18)^2)/(Observaciones!$F70+0.95*Constantes!$E$18),0)</f>
        <v>0.10420604914933833</v>
      </c>
      <c r="U71" s="76">
        <f>MAX(0,V70+Observaciones!$F70-T71-Constantes!$D$13)</f>
        <v>0</v>
      </c>
      <c r="V71" s="76">
        <f>V70+Observaciones!$F70-T71-S71-U71-W70</f>
        <v>30.686383654159624</v>
      </c>
      <c r="W71" s="76">
        <f>MAX(0,(V71-Constantes!$D$14)*(1-EXP(-Constantes!$D$22)))</f>
        <v>0.66207457968580097</v>
      </c>
      <c r="X71" s="76">
        <f t="shared" si="22"/>
        <v>128.67386040056118</v>
      </c>
      <c r="Y71" s="76">
        <f>MAX(0,(X71-Constantes!$D$13)*(1-EXP(-Constantes!$D$23)))</f>
        <v>0.78750883290715734</v>
      </c>
      <c r="Z71" s="76">
        <f t="shared" si="23"/>
        <v>1.5537894617422965</v>
      </c>
      <c r="AA71" s="76">
        <f>IF(Z71-Escenarios!$E$29&lt;=0,0,IF(Z71-Escenarios!$E$29&gt;Escenarios!$E$28,Escenarios!$E$28,Z71-Escenarios!$E$29))</f>
        <v>0.86258946174229645</v>
      </c>
      <c r="AB71" s="76">
        <f>AA71*Entradas!$E$24</f>
        <v>0.21564736543557411</v>
      </c>
      <c r="AC71" s="76">
        <f>R71*Entradas!$D$47/Escenarios!$E$9</f>
        <v>0.18996342220765244</v>
      </c>
      <c r="AD71" s="76">
        <f>Entradas!$D$48*Entradas!$D$46/Escenarios!$E$9</f>
        <v>0.12</v>
      </c>
      <c r="AE71" s="76">
        <f t="shared" si="24"/>
        <v>2.1555847712932721</v>
      </c>
      <c r="AF71" s="76">
        <f t="shared" ref="AF71:AF134" si="40">MAX(0,T71-AA71)</f>
        <v>0</v>
      </c>
      <c r="AG71" s="76">
        <f t="shared" ref="AG71:AG134" si="41">AA71+AF71-T71</f>
        <v>0.75838341259295816</v>
      </c>
      <c r="AH71" s="76">
        <f t="shared" si="35"/>
        <v>0</v>
      </c>
      <c r="AI71" s="76">
        <f t="shared" ref="AI71:AI134" si="42">AG71+AH71-W71</f>
        <v>9.6308832907157194E-2</v>
      </c>
      <c r="AJ71" s="76">
        <f t="shared" si="36"/>
        <v>0.69120000000000015</v>
      </c>
      <c r="AK71" s="76">
        <f t="shared" ref="AK71:AK134" si="43">AI71+AJ71-Y71</f>
        <v>0</v>
      </c>
      <c r="AL71" s="76">
        <f t="shared" ref="AL71:AL134" si="44">AF71+AH71+AJ71+AB71</f>
        <v>0.9068473654355742</v>
      </c>
      <c r="AM71" s="76">
        <f t="shared" ref="AM71:AM134" si="45">MAX(0,AA71-AB71-AC71-AD71)</f>
        <v>0.33697867409906984</v>
      </c>
      <c r="AN71" s="76">
        <f t="shared" ref="AN71:AN134" si="46">U71+AM71</f>
        <v>0.33697867409906984</v>
      </c>
      <c r="AO71" s="76">
        <f t="shared" si="25"/>
        <v>67.540875465652775</v>
      </c>
      <c r="AP71" s="76">
        <f>MAX(0,(AO71-Constantes!$D$13)*(1-EXP(-Constantes!$D$24)))</f>
        <v>0.28722317407083736</v>
      </c>
      <c r="AQ71" s="76">
        <f t="shared" si="37"/>
        <v>0.97842317407083756</v>
      </c>
      <c r="AR71" s="76">
        <f t="shared" ref="AR71:AR134" si="47">AL71+AP71</f>
        <v>1.1940705395064115</v>
      </c>
      <c r="AS71" s="76">
        <f>0.0526*AF71*Observaciones!$F70^1.218</f>
        <v>0</v>
      </c>
      <c r="AT71" s="76">
        <f>AS71*Constantes!$E$30</f>
        <v>0</v>
      </c>
      <c r="AU71" s="76">
        <f t="shared" si="26"/>
        <v>0</v>
      </c>
      <c r="AV71" s="15"/>
      <c r="AW71" s="75">
        <v>65</v>
      </c>
      <c r="AX71" s="148">
        <f>ETo!$I70*((1-Constantes!$F$19)*ETo!$K70+ETo!$L70)</f>
        <v>3.9575712959927594</v>
      </c>
      <c r="AY71" s="76">
        <f>MIN(AX71*Constantes!$F$17,0.8*(BB70+Observaciones!$F70-AZ71-BA71-Constantes!$D$14))</f>
        <v>1.9656213490856196</v>
      </c>
      <c r="AZ71" s="76">
        <f>IF(Observaciones!$F70&gt;0.05*Constantes!$F$18,((Observaciones!$F70-0.05*Constantes!$F$18)^2)/(Observaciones!$F70+0.95*Constantes!$F$18),0)</f>
        <v>0.10420604914933833</v>
      </c>
      <c r="BA71" s="76">
        <f>MAX(0,BB70+Observaciones!$F70-AZ71-Constantes!$D$13)</f>
        <v>0</v>
      </c>
      <c r="BB71" s="76">
        <f>BB70+Observaciones!$F70-AZ71-AY71-BA71-BC70</f>
        <v>30.686383654159624</v>
      </c>
      <c r="BC71" s="76">
        <f>MAX(0,(BB71-Constantes!$D$14)*(1-EXP(-Constantes!$D$22)))</f>
        <v>0.66207457968580097</v>
      </c>
      <c r="BD71" s="76">
        <f t="shared" si="27"/>
        <v>128.67386040056118</v>
      </c>
      <c r="BE71" s="76">
        <f>MAX(0,(BD71-Constantes!$D$13)*(1-EXP(-Constantes!$D$23)))</f>
        <v>0.78750883290715734</v>
      </c>
      <c r="BF71" s="76">
        <f t="shared" si="28"/>
        <v>1.5537894617422965</v>
      </c>
      <c r="BG71" s="76">
        <f>IF(BF71-Escenarios!$F$29&lt;=0,0,IF(BF71-Escenarios!$F$29&gt;Escenarios!$F$28,Escenarios!$F$28,BF71-Escenarios!$F$29))</f>
        <v>0.86258946174229645</v>
      </c>
      <c r="BH71" s="76">
        <f>BG71*Entradas!$F$24</f>
        <v>0</v>
      </c>
      <c r="BI71" s="76">
        <f>AX71*Entradas!$D$47/Escenarios!$F$9</f>
        <v>0.18996342220765244</v>
      </c>
      <c r="BJ71" s="76">
        <f>Entradas!$D$48*Entradas!$D$46/Escenarios!$F$9</f>
        <v>0.12</v>
      </c>
      <c r="BK71" s="76">
        <f t="shared" si="29"/>
        <v>2.1555847712932721</v>
      </c>
      <c r="BL71" s="76">
        <f t="shared" ref="BL71:BL134" si="48">MAX(0,AZ71-BG71)</f>
        <v>0</v>
      </c>
      <c r="BM71" s="76">
        <f t="shared" ref="BM71:BM134" si="49">BG71+BL71-AZ71</f>
        <v>0.75838341259295816</v>
      </c>
      <c r="BN71" s="76">
        <f t="shared" si="38"/>
        <v>0</v>
      </c>
      <c r="BO71" s="76">
        <f t="shared" ref="BO71:BO134" si="50">BM71+BN71-BC71</f>
        <v>9.6308832907157194E-2</v>
      </c>
      <c r="BP71" s="76">
        <f t="shared" si="39"/>
        <v>0.69120000000000015</v>
      </c>
      <c r="BQ71" s="76">
        <f t="shared" ref="BQ71:BQ134" si="51">BO71+BP71-BE71</f>
        <v>0</v>
      </c>
      <c r="BR71" s="76">
        <f t="shared" ref="BR71:BR134" si="52">BL71+BN71+BP71+BH71</f>
        <v>0.69120000000000015</v>
      </c>
      <c r="BS71" s="76">
        <f t="shared" ref="BS71:BS134" si="53">MAX(0,BG71-BH71-BI71-BJ71)</f>
        <v>0.55262603953464395</v>
      </c>
      <c r="BT71" s="76">
        <f t="shared" ref="BT71:BT134" si="54">BA71+BS71</f>
        <v>0.55262603953464395</v>
      </c>
      <c r="BU71" s="76">
        <f t="shared" si="30"/>
        <v>86.046419097555045</v>
      </c>
      <c r="BV71" s="76">
        <f>MAX(0,(BU71-Constantes!$D$13)*(1-EXP(-Constantes!$D$24)))</f>
        <v>0.57008498056712642</v>
      </c>
      <c r="BW71" s="76">
        <f t="shared" si="31"/>
        <v>1.2612849805671265</v>
      </c>
      <c r="BX71" s="76">
        <f t="shared" si="32"/>
        <v>1.2612849805671265</v>
      </c>
      <c r="BY71" s="76">
        <f>0.0526*BL71*Observaciones!$F70^1.218</f>
        <v>0</v>
      </c>
      <c r="BZ71" s="76">
        <f>BY71*Constantes!$F$30</f>
        <v>0</v>
      </c>
      <c r="CA71" s="76">
        <f t="shared" si="33"/>
        <v>0</v>
      </c>
      <c r="CB71" s="15"/>
      <c r="CC71" s="75">
        <v>65</v>
      </c>
      <c r="CD71" s="76">
        <f>0.0526*Observaciones!$F70^2.218</f>
        <v>2.5957868850681649</v>
      </c>
      <c r="CE71" s="76">
        <f>IF(Observaciones!$F70&gt;0.05*$CI$7,((Observaciones!$F70-0.05*$CI$7)^2)/(Observaciones!$F70+0.95*$CI$7),0)</f>
        <v>0.42760102492926944</v>
      </c>
      <c r="CF71" s="76">
        <f>0.0526*CE71*Observaciones!$F70^1.218</f>
        <v>0.19137260906087983</v>
      </c>
      <c r="CG71" s="29"/>
      <c r="CH71" s="29"/>
      <c r="CI71" s="110"/>
      <c r="CJ71" s="40"/>
    </row>
    <row r="72" spans="2:88" s="2" customFormat="1" x14ac:dyDescent="0.3">
      <c r="B72" s="39"/>
      <c r="C72" s="75">
        <v>66</v>
      </c>
      <c r="D72" s="148">
        <f>ETo!$I71*((1-Constantes!$D$19)*ETo!$K71+ETo!$L71)</f>
        <v>3.9061736013659285</v>
      </c>
      <c r="E72" s="76">
        <f>MIN(D72*Constantes!$D$17,0.8*(H71+Observaciones!$F71-F72-G72-Constantes!$D$14))</f>
        <v>1.9400934689045148</v>
      </c>
      <c r="F72" s="76">
        <f>IF(Observaciones!$F71&gt;0.05*Constantes!$D$18,((Observaciones!$F71-0.05*Constantes!$D$18)^2)/(Observaciones!$F71+0.95*Constantes!$D$18),0)</f>
        <v>0</v>
      </c>
      <c r="G72" s="76">
        <f>MAX(0,H71+Observaciones!$F71-F72-Constantes!$D$13)</f>
        <v>0</v>
      </c>
      <c r="H72" s="76">
        <f>H71+Observaciones!$F71-F72-E72-G72-I71</f>
        <v>28.084215605569309</v>
      </c>
      <c r="I72" s="76">
        <f>MAX(0,(H72-Constantes!$D$14)*(1-EXP(-Constantes!$D$22)))</f>
        <v>0.57343518319634412</v>
      </c>
      <c r="J72" s="76">
        <f t="shared" ref="J72:J135" si="55">J71+G72-K71</f>
        <v>127.88635156765403</v>
      </c>
      <c r="K72" s="76">
        <f>MAX(0,(J72-Constantes!$D$13)*(1-EXP(-Constantes!$D$23)))</f>
        <v>0.7797493208065327</v>
      </c>
      <c r="L72" s="76">
        <f t="shared" ref="L72:L135" si="56">F72+I72+K72</f>
        <v>1.3531845040028769</v>
      </c>
      <c r="M72" s="76">
        <f>0.0526*F72*Observaciones!$F71^1.218</f>
        <v>0</v>
      </c>
      <c r="N72" s="76">
        <f>M72*Constantes!$D$30</f>
        <v>0</v>
      </c>
      <c r="O72" s="76">
        <f t="shared" ref="O72:O135" si="57">N72*1000000/(L72/1000*10000)</f>
        <v>0</v>
      </c>
      <c r="P72" s="15"/>
      <c r="Q72" s="75">
        <v>66</v>
      </c>
      <c r="R72" s="148">
        <f>ETo!$I71*((1-Constantes!$E$19)*ETo!$K71+ETo!$L71)</f>
        <v>3.9061736013659285</v>
      </c>
      <c r="S72" s="76">
        <f>MIN(R72*Constantes!$E$17,0.8*(V71+Observaciones!$F71-T72-U72-Constantes!$D$14))</f>
        <v>1.9400934689045148</v>
      </c>
      <c r="T72" s="76">
        <f>IF(Observaciones!$F71&gt;0.05*Constantes!$E$18,((Observaciones!$F71-0.05*Constantes!$E$18)^2)/(Observaciones!$F71+0.95*Constantes!$E$18),0)</f>
        <v>0</v>
      </c>
      <c r="U72" s="76">
        <f>MAX(0,V71+Observaciones!$F71-T72-Constantes!$D$13)</f>
        <v>0</v>
      </c>
      <c r="V72" s="76">
        <f>V71+Observaciones!$F71-T72-S72-U72-W71</f>
        <v>28.084215605569309</v>
      </c>
      <c r="W72" s="76">
        <f>MAX(0,(V72-Constantes!$D$14)*(1-EXP(-Constantes!$D$22)))</f>
        <v>0.57343518319634412</v>
      </c>
      <c r="X72" s="76">
        <f t="shared" ref="X72:X135" si="58">X71+U72-Y71</f>
        <v>127.88635156765403</v>
      </c>
      <c r="Y72" s="76">
        <f>MAX(0,(X72-Constantes!$D$13)*(1-EXP(-Constantes!$D$23)))</f>
        <v>0.7797493208065327</v>
      </c>
      <c r="Z72" s="76">
        <f t="shared" ref="Z72:Z135" si="59">T72+W72+Y72</f>
        <v>1.3531845040028769</v>
      </c>
      <c r="AA72" s="76">
        <f>IF(Z72-Escenarios!$E$29&lt;=0,0,IF(Z72-Escenarios!$E$29&gt;Escenarios!$E$28,Escenarios!$E$28,Z72-Escenarios!$E$29))</f>
        <v>0.66198450400287689</v>
      </c>
      <c r="AB72" s="76">
        <f>AA72*Entradas!$E$24</f>
        <v>0.16549612600071922</v>
      </c>
      <c r="AC72" s="76">
        <f>R72*Entradas!$D$47/Escenarios!$E$9</f>
        <v>0.18749633286556458</v>
      </c>
      <c r="AD72" s="76">
        <f>Entradas!$D$48*Entradas!$D$46/Escenarios!$E$9</f>
        <v>0.12</v>
      </c>
      <c r="AE72" s="76">
        <f t="shared" ref="AE72:AE135" si="60">S72+AC72</f>
        <v>2.1275898017700796</v>
      </c>
      <c r="AF72" s="76">
        <f t="shared" si="40"/>
        <v>0</v>
      </c>
      <c r="AG72" s="76">
        <f t="shared" si="41"/>
        <v>0.66198450400287689</v>
      </c>
      <c r="AH72" s="76">
        <f t="shared" si="35"/>
        <v>0</v>
      </c>
      <c r="AI72" s="76">
        <f t="shared" si="42"/>
        <v>8.8549320806532772E-2</v>
      </c>
      <c r="AJ72" s="76">
        <f t="shared" si="36"/>
        <v>0.69119999999999993</v>
      </c>
      <c r="AK72" s="76">
        <f t="shared" si="43"/>
        <v>0</v>
      </c>
      <c r="AL72" s="76">
        <f t="shared" si="44"/>
        <v>0.85669612600071909</v>
      </c>
      <c r="AM72" s="76">
        <f t="shared" si="45"/>
        <v>0.18899204513659307</v>
      </c>
      <c r="AN72" s="76">
        <f t="shared" si="46"/>
        <v>0.18899204513659307</v>
      </c>
      <c r="AO72" s="76">
        <f t="shared" ref="AO72:AO135" si="61">AO71+AM72-AP71</f>
        <v>67.44264433671853</v>
      </c>
      <c r="AP72" s="76">
        <f>MAX(0,(AO72-Constantes!$D$13)*(1-EXP(-Constantes!$D$24)))</f>
        <v>0.28572168699554767</v>
      </c>
      <c r="AQ72" s="76">
        <f t="shared" si="37"/>
        <v>0.9769216869955476</v>
      </c>
      <c r="AR72" s="76">
        <f t="shared" si="47"/>
        <v>1.1424178129962668</v>
      </c>
      <c r="AS72" s="76">
        <f>0.0526*AF72*Observaciones!$F71^1.218</f>
        <v>0</v>
      </c>
      <c r="AT72" s="76">
        <f>AS72*Constantes!$E$30</f>
        <v>0</v>
      </c>
      <c r="AU72" s="76">
        <f t="shared" ref="AU72:AU135" si="62">AT72*1000000/(AR72/1000*10000)</f>
        <v>0</v>
      </c>
      <c r="AV72" s="15"/>
      <c r="AW72" s="75">
        <v>66</v>
      </c>
      <c r="AX72" s="148">
        <f>ETo!$I71*((1-Constantes!$F$19)*ETo!$K71+ETo!$L71)</f>
        <v>3.9061736013659285</v>
      </c>
      <c r="AY72" s="76">
        <f>MIN(AX72*Constantes!$F$17,0.8*(BB71+Observaciones!$F71-AZ72-BA72-Constantes!$D$14))</f>
        <v>1.9400934689045148</v>
      </c>
      <c r="AZ72" s="76">
        <f>IF(Observaciones!$F71&gt;0.05*Constantes!$F$18,((Observaciones!$F71-0.05*Constantes!$F$18)^2)/(Observaciones!$F71+0.95*Constantes!$F$18),0)</f>
        <v>0</v>
      </c>
      <c r="BA72" s="76">
        <f>MAX(0,BB71+Observaciones!$F71-AZ72-Constantes!$D$13)</f>
        <v>0</v>
      </c>
      <c r="BB72" s="76">
        <f>BB71+Observaciones!$F71-AZ72-AY72-BA72-BC71</f>
        <v>28.084215605569309</v>
      </c>
      <c r="BC72" s="76">
        <f>MAX(0,(BB72-Constantes!$D$14)*(1-EXP(-Constantes!$D$22)))</f>
        <v>0.57343518319634412</v>
      </c>
      <c r="BD72" s="76">
        <f t="shared" ref="BD72:BD135" si="63">BD71+BA72-BE71</f>
        <v>127.88635156765403</v>
      </c>
      <c r="BE72" s="76">
        <f>MAX(0,(BD72-Constantes!$D$13)*(1-EXP(-Constantes!$D$23)))</f>
        <v>0.7797493208065327</v>
      </c>
      <c r="BF72" s="76">
        <f t="shared" ref="BF72:BF135" si="64">AZ72+BC72+BE72</f>
        <v>1.3531845040028769</v>
      </c>
      <c r="BG72" s="76">
        <f>IF(BF72-Escenarios!$F$29&lt;=0,0,IF(BF72-Escenarios!$F$29&gt;Escenarios!$F$28,Escenarios!$F$28,BF72-Escenarios!$F$29))</f>
        <v>0.66198450400287689</v>
      </c>
      <c r="BH72" s="76">
        <f>BG72*Entradas!$F$24</f>
        <v>0</v>
      </c>
      <c r="BI72" s="76">
        <f>AX72*Entradas!$D$47/Escenarios!$F$9</f>
        <v>0.18749633286556458</v>
      </c>
      <c r="BJ72" s="76">
        <f>Entradas!$D$48*Entradas!$D$46/Escenarios!$F$9</f>
        <v>0.12</v>
      </c>
      <c r="BK72" s="76">
        <f t="shared" ref="BK72:BK135" si="65">AY72+BI72</f>
        <v>2.1275898017700796</v>
      </c>
      <c r="BL72" s="76">
        <f t="shared" si="48"/>
        <v>0</v>
      </c>
      <c r="BM72" s="76">
        <f t="shared" si="49"/>
        <v>0.66198450400287689</v>
      </c>
      <c r="BN72" s="76">
        <f t="shared" si="38"/>
        <v>0</v>
      </c>
      <c r="BO72" s="76">
        <f t="shared" si="50"/>
        <v>8.8549320806532772E-2</v>
      </c>
      <c r="BP72" s="76">
        <f t="shared" si="39"/>
        <v>0.69119999999999993</v>
      </c>
      <c r="BQ72" s="76">
        <f t="shared" si="51"/>
        <v>0</v>
      </c>
      <c r="BR72" s="76">
        <f t="shared" si="52"/>
        <v>0.69119999999999993</v>
      </c>
      <c r="BS72" s="76">
        <f t="shared" si="53"/>
        <v>0.35448817113731235</v>
      </c>
      <c r="BT72" s="76">
        <f t="shared" si="54"/>
        <v>0.35448817113731235</v>
      </c>
      <c r="BU72" s="76">
        <f t="shared" ref="BU72:BU135" si="66">BU71+BS72-BV71</f>
        <v>85.830822288125233</v>
      </c>
      <c r="BV72" s="76">
        <f>MAX(0,(BU72-Constantes!$D$13)*(1-EXP(-Constantes!$D$24)))</f>
        <v>0.56678953006844346</v>
      </c>
      <c r="BW72" s="76">
        <f t="shared" ref="BW72:BW135" si="67">BP72+BV72</f>
        <v>1.2579895300684434</v>
      </c>
      <c r="BX72" s="76">
        <f t="shared" ref="BX72:BX135" si="68">BR72+BV72</f>
        <v>1.2579895300684434</v>
      </c>
      <c r="BY72" s="76">
        <f>0.0526*BL72*Observaciones!$F71^1.218</f>
        <v>0</v>
      </c>
      <c r="BZ72" s="76">
        <f>BY72*Constantes!$F$30</f>
        <v>0</v>
      </c>
      <c r="CA72" s="76">
        <f t="shared" ref="CA72:CA135" si="69">BZ72*1000000/(BX72/1000*10000)</f>
        <v>0</v>
      </c>
      <c r="CB72" s="15"/>
      <c r="CC72" s="75">
        <v>66</v>
      </c>
      <c r="CD72" s="76">
        <f>0.0526*Observaciones!$F71^2.218</f>
        <v>0</v>
      </c>
      <c r="CE72" s="76">
        <f>IF(Observaciones!$F71&gt;0.05*$CI$7,((Observaciones!$F71-0.05*$CI$7)^2)/(Observaciones!$F71+0.95*$CI$7),0)</f>
        <v>0</v>
      </c>
      <c r="CF72" s="76">
        <f>0.0526*CE72*Observaciones!$F71^1.218</f>
        <v>0</v>
      </c>
      <c r="CG72" s="29"/>
      <c r="CH72" s="29"/>
      <c r="CI72" s="110"/>
      <c r="CJ72" s="40"/>
    </row>
    <row r="73" spans="2:88" s="2" customFormat="1" x14ac:dyDescent="0.3">
      <c r="B73" s="39"/>
      <c r="C73" s="75">
        <v>67</v>
      </c>
      <c r="D73" s="148">
        <f>ETo!$I72*((1-Constantes!$D$19)*ETo!$K72+ETo!$L72)</f>
        <v>4.0432992739936457</v>
      </c>
      <c r="E73" s="76">
        <f>MIN(D73*Constantes!$D$17,0.8*(H72+Observaciones!$F72-F73-G73-Constantes!$D$14))</f>
        <v>2.0082001761412704</v>
      </c>
      <c r="F73" s="76">
        <f>IF(Observaciones!$F72&gt;0.05*Constantes!$D$18,((Observaciones!$F72-0.05*Constantes!$D$18)^2)/(Observaciones!$F72+0.95*Constantes!$D$18),0)</f>
        <v>10.018844521093127</v>
      </c>
      <c r="G73" s="76">
        <f>MAX(0,H72+Observaciones!$F72-F73-Constantes!$D$13)</f>
        <v>3.2153710844761747</v>
      </c>
      <c r="H73" s="76">
        <f>H72+Observaciones!$F72-F73-E73-G73-I72</f>
        <v>46.168364640662382</v>
      </c>
      <c r="I73" s="76">
        <f>MAX(0,(H73-Constantes!$D$14)*(1-EXP(-Constantes!$D$22)))</f>
        <v>1.1894476876018254</v>
      </c>
      <c r="J73" s="76">
        <f t="shared" si="55"/>
        <v>130.32197333132368</v>
      </c>
      <c r="K73" s="76">
        <f>MAX(0,(J73-Constantes!$D$13)*(1-EXP(-Constantes!$D$23)))</f>
        <v>0.80374808216387683</v>
      </c>
      <c r="L73" s="76">
        <f t="shared" si="56"/>
        <v>12.012040290858829</v>
      </c>
      <c r="M73" s="76">
        <f>0.0526*F73*Observaciones!$F72^1.218</f>
        <v>38.511161179049438</v>
      </c>
      <c r="N73" s="76">
        <f>M73*Constantes!$D$30</f>
        <v>0.60162548829302276</v>
      </c>
      <c r="O73" s="76">
        <f t="shared" si="57"/>
        <v>5008.5203989105839</v>
      </c>
      <c r="P73" s="15"/>
      <c r="Q73" s="75">
        <v>67</v>
      </c>
      <c r="R73" s="148">
        <f>ETo!$I72*((1-Constantes!$E$19)*ETo!$K72+ETo!$L72)</f>
        <v>4.0432992739936457</v>
      </c>
      <c r="S73" s="76">
        <f>MIN(R73*Constantes!$E$17,0.8*(V72+Observaciones!$F72-T73-U73-Constantes!$D$14))</f>
        <v>2.0082001761412704</v>
      </c>
      <c r="T73" s="76">
        <f>IF(Observaciones!$F72&gt;0.05*Constantes!$E$18,((Observaciones!$F72-0.05*Constantes!$E$18)^2)/(Observaciones!$F72+0.95*Constantes!$E$18),0)</f>
        <v>10.018844521093127</v>
      </c>
      <c r="U73" s="76">
        <f>MAX(0,V72+Observaciones!$F72-T73-Constantes!$D$13)</f>
        <v>3.2153710844761747</v>
      </c>
      <c r="V73" s="76">
        <f>V72+Observaciones!$F72-T73-S73-U73-W72</f>
        <v>46.168364640662382</v>
      </c>
      <c r="W73" s="76">
        <f>MAX(0,(V73-Constantes!$D$14)*(1-EXP(-Constantes!$D$22)))</f>
        <v>1.1894476876018254</v>
      </c>
      <c r="X73" s="76">
        <f t="shared" si="58"/>
        <v>130.32197333132368</v>
      </c>
      <c r="Y73" s="76">
        <f>MAX(0,(X73-Constantes!$D$13)*(1-EXP(-Constantes!$D$23)))</f>
        <v>0.80374808216387683</v>
      </c>
      <c r="Z73" s="76">
        <f t="shared" si="59"/>
        <v>12.012040290858829</v>
      </c>
      <c r="AA73" s="76">
        <f>IF(Z73-Escenarios!$E$29&lt;=0,0,IF(Z73-Escenarios!$E$29&gt;Escenarios!$E$28,Escenarios!$E$28,Z73-Escenarios!$E$29))</f>
        <v>2.2212791916551762</v>
      </c>
      <c r="AB73" s="76">
        <f>AA73*Entradas!$E$24</f>
        <v>0.55531979791379404</v>
      </c>
      <c r="AC73" s="76">
        <f>R73*Entradas!$D$47/Escenarios!$E$9</f>
        <v>0.19407836515169499</v>
      </c>
      <c r="AD73" s="76">
        <f>Entradas!$D$48*Entradas!$D$46/Escenarios!$E$9</f>
        <v>0.12</v>
      </c>
      <c r="AE73" s="76">
        <f t="shared" si="60"/>
        <v>2.2022785412929653</v>
      </c>
      <c r="AF73" s="76">
        <f t="shared" si="40"/>
        <v>7.7975653294379512</v>
      </c>
      <c r="AG73" s="76">
        <f t="shared" si="41"/>
        <v>0</v>
      </c>
      <c r="AH73" s="76">
        <f t="shared" si="35"/>
        <v>1.1894476876018254</v>
      </c>
      <c r="AI73" s="76">
        <f t="shared" si="42"/>
        <v>0</v>
      </c>
      <c r="AJ73" s="76">
        <f t="shared" si="36"/>
        <v>0.80374808216387683</v>
      </c>
      <c r="AK73" s="76">
        <f t="shared" si="43"/>
        <v>0</v>
      </c>
      <c r="AL73" s="76">
        <f t="shared" si="44"/>
        <v>10.346080897117448</v>
      </c>
      <c r="AM73" s="76">
        <f t="shared" si="45"/>
        <v>1.3518810285896872</v>
      </c>
      <c r="AN73" s="76">
        <f t="shared" si="46"/>
        <v>4.5672521130658623</v>
      </c>
      <c r="AO73" s="76">
        <f t="shared" si="61"/>
        <v>68.508803678312674</v>
      </c>
      <c r="AP73" s="76">
        <f>MAX(0,(AO73-Constantes!$D$13)*(1-EXP(-Constantes!$D$24)))</f>
        <v>0.30201819594307833</v>
      </c>
      <c r="AQ73" s="76">
        <f t="shared" si="37"/>
        <v>1.1057662781069553</v>
      </c>
      <c r="AR73" s="76">
        <f t="shared" si="47"/>
        <v>10.648099093060527</v>
      </c>
      <c r="AS73" s="76">
        <f>0.0526*AF73*Observaciones!$F72^1.218</f>
        <v>29.972847125627268</v>
      </c>
      <c r="AT73" s="76">
        <f>AS73*Constantes!$E$30</f>
        <v>0.46823903085263241</v>
      </c>
      <c r="AU73" s="76">
        <f t="shared" si="62"/>
        <v>4397.395504684855</v>
      </c>
      <c r="AV73" s="15"/>
      <c r="AW73" s="75">
        <v>67</v>
      </c>
      <c r="AX73" s="148">
        <f>ETo!$I72*((1-Constantes!$F$19)*ETo!$K72+ETo!$L72)</f>
        <v>4.0432992739936457</v>
      </c>
      <c r="AY73" s="76">
        <f>MIN(AX73*Constantes!$F$17,0.8*(BB72+Observaciones!$F72-AZ73-BA73-Constantes!$D$14))</f>
        <v>2.0082001761412704</v>
      </c>
      <c r="AZ73" s="76">
        <f>IF(Observaciones!$F72&gt;0.05*Constantes!$F$18,((Observaciones!$F72-0.05*Constantes!$F$18)^2)/(Observaciones!$F72+0.95*Constantes!$F$18),0)</f>
        <v>10.018844521093127</v>
      </c>
      <c r="BA73" s="76">
        <f>MAX(0,BB72+Observaciones!$F72-AZ73-Constantes!$D$13)</f>
        <v>3.2153710844761747</v>
      </c>
      <c r="BB73" s="76">
        <f>BB72+Observaciones!$F72-AZ73-AY73-BA73-BC72</f>
        <v>46.168364640662382</v>
      </c>
      <c r="BC73" s="76">
        <f>MAX(0,(BB73-Constantes!$D$14)*(1-EXP(-Constantes!$D$22)))</f>
        <v>1.1894476876018254</v>
      </c>
      <c r="BD73" s="76">
        <f t="shared" si="63"/>
        <v>130.32197333132368</v>
      </c>
      <c r="BE73" s="76">
        <f>MAX(0,(BD73-Constantes!$D$13)*(1-EXP(-Constantes!$D$23)))</f>
        <v>0.80374808216387683</v>
      </c>
      <c r="BF73" s="76">
        <f t="shared" si="64"/>
        <v>12.012040290858829</v>
      </c>
      <c r="BG73" s="76">
        <f>IF(BF73-Escenarios!$F$29&lt;=0,0,IF(BF73-Escenarios!$F$29&gt;Escenarios!$F$28,Escenarios!$F$28,BF73-Escenarios!$F$29))</f>
        <v>3.9467247716830118</v>
      </c>
      <c r="BH73" s="76">
        <f>BG73*Entradas!$F$24</f>
        <v>0</v>
      </c>
      <c r="BI73" s="76">
        <f>AX73*Entradas!$D$47/Escenarios!$F$9</f>
        <v>0.19407836515169499</v>
      </c>
      <c r="BJ73" s="76">
        <f>Entradas!$D$48*Entradas!$D$46/Escenarios!$F$9</f>
        <v>0.12</v>
      </c>
      <c r="BK73" s="76">
        <f t="shared" si="65"/>
        <v>2.2022785412929653</v>
      </c>
      <c r="BL73" s="76">
        <f t="shared" si="48"/>
        <v>6.0721197494101151</v>
      </c>
      <c r="BM73" s="76">
        <f t="shared" si="49"/>
        <v>0</v>
      </c>
      <c r="BN73" s="76">
        <f t="shared" si="38"/>
        <v>1.1894476876018254</v>
      </c>
      <c r="BO73" s="76">
        <f t="shared" si="50"/>
        <v>0</v>
      </c>
      <c r="BP73" s="76">
        <f t="shared" si="39"/>
        <v>0.80374808216387683</v>
      </c>
      <c r="BQ73" s="76">
        <f t="shared" si="51"/>
        <v>0</v>
      </c>
      <c r="BR73" s="76">
        <f t="shared" si="52"/>
        <v>8.065315519175817</v>
      </c>
      <c r="BS73" s="76">
        <f t="shared" si="53"/>
        <v>3.6326464065313169</v>
      </c>
      <c r="BT73" s="76">
        <f t="shared" si="54"/>
        <v>6.8480174910074911</v>
      </c>
      <c r="BU73" s="76">
        <f t="shared" si="66"/>
        <v>88.896679164588107</v>
      </c>
      <c r="BV73" s="76">
        <f>MAX(0,(BU73-Constantes!$D$13)*(1-EXP(-Constantes!$D$24)))</f>
        <v>0.61365190989285145</v>
      </c>
      <c r="BW73" s="76">
        <f t="shared" si="67"/>
        <v>1.4173999920567284</v>
      </c>
      <c r="BX73" s="76">
        <f t="shared" si="68"/>
        <v>8.6789674290686687</v>
      </c>
      <c r="BY73" s="76">
        <f>0.0526*BL73*Observaciones!$F72^1.218</f>
        <v>23.340454268523583</v>
      </c>
      <c r="BZ73" s="76">
        <f>BY73*Constantes!$F$30</f>
        <v>0.36462707865377508</v>
      </c>
      <c r="CA73" s="76">
        <f t="shared" si="69"/>
        <v>4201.2725780318187</v>
      </c>
      <c r="CB73" s="15"/>
      <c r="CC73" s="75">
        <v>67</v>
      </c>
      <c r="CD73" s="76">
        <f>0.0526*Observaciones!$F72^2.218</f>
        <v>130.30727857101567</v>
      </c>
      <c r="CE73" s="76">
        <f>IF(Observaciones!$F72&gt;0.05*$CI$7,((Observaciones!$F72-0.05*$CI$7)^2)/(Observaciones!$F72+0.95*$CI$7),0)</f>
        <v>15.489843010632969</v>
      </c>
      <c r="CF73" s="76">
        <f>0.0526*CE73*Observaciones!$F72^1.218</f>
        <v>59.540981953033921</v>
      </c>
      <c r="CG73" s="29"/>
      <c r="CH73" s="29"/>
      <c r="CI73" s="110"/>
      <c r="CJ73" s="40"/>
    </row>
    <row r="74" spans="2:88" s="2" customFormat="1" x14ac:dyDescent="0.3">
      <c r="B74" s="39"/>
      <c r="C74" s="75">
        <v>68</v>
      </c>
      <c r="D74" s="148">
        <f>ETo!$I73*((1-Constantes!$D$19)*ETo!$K73+ETo!$L73)</f>
        <v>3.9284981751048949</v>
      </c>
      <c r="E74" s="76">
        <f>MIN(D74*Constantes!$D$17,0.8*(H73+Observaciones!$F73-F74-G74-Constantes!$D$14))</f>
        <v>1.9511814962497154</v>
      </c>
      <c r="F74" s="76">
        <f>IF(Observaciones!$F73&gt;0.05*Constantes!$D$18,((Observaciones!$F73-0.05*Constantes!$D$18)^2)/(Observaciones!$F73+0.95*Constantes!$D$18),0)</f>
        <v>0</v>
      </c>
      <c r="G74" s="76">
        <f>MAX(0,H73+Observaciones!$F73-F74-Constantes!$D$13)</f>
        <v>0</v>
      </c>
      <c r="H74" s="76">
        <f>H73+Observaciones!$F73-F74-E74-G74-I73</f>
        <v>45.027735456810838</v>
      </c>
      <c r="I74" s="76">
        <f>MAX(0,(H74-Constantes!$D$14)*(1-EXP(-Constantes!$D$22)))</f>
        <v>1.1505936702643846</v>
      </c>
      <c r="J74" s="76">
        <f t="shared" si="55"/>
        <v>129.5182252491598</v>
      </c>
      <c r="K74" s="76">
        <f>MAX(0,(J74-Constantes!$D$13)*(1-EXP(-Constantes!$D$23)))</f>
        <v>0.79582856087243792</v>
      </c>
      <c r="L74" s="76">
        <f t="shared" si="56"/>
        <v>1.9464222311368227</v>
      </c>
      <c r="M74" s="76">
        <f>0.0526*F74*Observaciones!$F73^1.218</f>
        <v>0</v>
      </c>
      <c r="N74" s="76">
        <f>M74*Constantes!$D$30</f>
        <v>0</v>
      </c>
      <c r="O74" s="76">
        <f t="shared" si="57"/>
        <v>0</v>
      </c>
      <c r="P74" s="15"/>
      <c r="Q74" s="75">
        <v>68</v>
      </c>
      <c r="R74" s="148">
        <f>ETo!$I73*((1-Constantes!$E$19)*ETo!$K73+ETo!$L73)</f>
        <v>3.9284981751048949</v>
      </c>
      <c r="S74" s="76">
        <f>MIN(R74*Constantes!$E$17,0.8*(V73+Observaciones!$F73-T74-U74-Constantes!$D$14))</f>
        <v>1.9511814962497154</v>
      </c>
      <c r="T74" s="76">
        <f>IF(Observaciones!$F73&gt;0.05*Constantes!$E$18,((Observaciones!$F73-0.05*Constantes!$E$18)^2)/(Observaciones!$F73+0.95*Constantes!$E$18),0)</f>
        <v>0</v>
      </c>
      <c r="U74" s="76">
        <f>MAX(0,V73+Observaciones!$F73-T74-Constantes!$D$13)</f>
        <v>0</v>
      </c>
      <c r="V74" s="76">
        <f>V73+Observaciones!$F73-T74-S74-U74-W73</f>
        <v>45.027735456810838</v>
      </c>
      <c r="W74" s="76">
        <f>MAX(0,(V74-Constantes!$D$14)*(1-EXP(-Constantes!$D$22)))</f>
        <v>1.1505936702643846</v>
      </c>
      <c r="X74" s="76">
        <f t="shared" si="58"/>
        <v>129.5182252491598</v>
      </c>
      <c r="Y74" s="76">
        <f>MAX(0,(X74-Constantes!$D$13)*(1-EXP(-Constantes!$D$23)))</f>
        <v>0.79582856087243792</v>
      </c>
      <c r="Z74" s="76">
        <f t="shared" si="59"/>
        <v>1.9464222311368227</v>
      </c>
      <c r="AA74" s="76">
        <f>IF(Z74-Escenarios!$E$29&lt;=0,0,IF(Z74-Escenarios!$E$29&gt;Escenarios!$E$28,Escenarios!$E$28,Z74-Escenarios!$E$29))</f>
        <v>1.2552222311368226</v>
      </c>
      <c r="AB74" s="76">
        <f>AA74*Entradas!$E$24</f>
        <v>0.31380555778420566</v>
      </c>
      <c r="AC74" s="76">
        <f>R74*Entradas!$D$47/Escenarios!$E$9</f>
        <v>0.18856791240503495</v>
      </c>
      <c r="AD74" s="76">
        <f>Entradas!$D$48*Entradas!$D$46/Escenarios!$E$9</f>
        <v>0.12</v>
      </c>
      <c r="AE74" s="76">
        <f t="shared" si="60"/>
        <v>2.1397494086547502</v>
      </c>
      <c r="AF74" s="76">
        <f t="shared" si="40"/>
        <v>0</v>
      </c>
      <c r="AG74" s="76">
        <f t="shared" si="41"/>
        <v>1.2552222311368226</v>
      </c>
      <c r="AH74" s="76">
        <f t="shared" si="35"/>
        <v>0</v>
      </c>
      <c r="AI74" s="76">
        <f t="shared" si="42"/>
        <v>0.10462856087243799</v>
      </c>
      <c r="AJ74" s="76">
        <f t="shared" si="36"/>
        <v>0.69119999999999993</v>
      </c>
      <c r="AK74" s="76">
        <f t="shared" si="43"/>
        <v>0</v>
      </c>
      <c r="AL74" s="76">
        <f t="shared" si="44"/>
        <v>1.0050055577842056</v>
      </c>
      <c r="AM74" s="76">
        <f t="shared" si="45"/>
        <v>0.63284876094758202</v>
      </c>
      <c r="AN74" s="76">
        <f t="shared" si="46"/>
        <v>0.63284876094758202</v>
      </c>
      <c r="AO74" s="76">
        <f t="shared" si="61"/>
        <v>68.839634243317178</v>
      </c>
      <c r="AP74" s="76">
        <f>MAX(0,(AO74-Constantes!$D$13)*(1-EXP(-Constantes!$D$24)))</f>
        <v>0.30707502286601385</v>
      </c>
      <c r="AQ74" s="76">
        <f t="shared" si="37"/>
        <v>0.99827502286601377</v>
      </c>
      <c r="AR74" s="76">
        <f t="shared" si="47"/>
        <v>1.3120805806502194</v>
      </c>
      <c r="AS74" s="76">
        <f>0.0526*AF74*Observaciones!$F73^1.218</f>
        <v>0</v>
      </c>
      <c r="AT74" s="76">
        <f>AS74*Constantes!$E$30</f>
        <v>0</v>
      </c>
      <c r="AU74" s="76">
        <f t="shared" si="62"/>
        <v>0</v>
      </c>
      <c r="AV74" s="15"/>
      <c r="AW74" s="75">
        <v>68</v>
      </c>
      <c r="AX74" s="148">
        <f>ETo!$I73*((1-Constantes!$F$19)*ETo!$K73+ETo!$L73)</f>
        <v>3.9284981751048949</v>
      </c>
      <c r="AY74" s="76">
        <f>MIN(AX74*Constantes!$F$17,0.8*(BB73+Observaciones!$F73-AZ74-BA74-Constantes!$D$14))</f>
        <v>1.9511814962497154</v>
      </c>
      <c r="AZ74" s="76">
        <f>IF(Observaciones!$F73&gt;0.05*Constantes!$F$18,((Observaciones!$F73-0.05*Constantes!$F$18)^2)/(Observaciones!$F73+0.95*Constantes!$F$18),0)</f>
        <v>0</v>
      </c>
      <c r="BA74" s="76">
        <f>MAX(0,BB73+Observaciones!$F73-AZ74-Constantes!$D$13)</f>
        <v>0</v>
      </c>
      <c r="BB74" s="76">
        <f>BB73+Observaciones!$F73-AZ74-AY74-BA74-BC73</f>
        <v>45.027735456810838</v>
      </c>
      <c r="BC74" s="76">
        <f>MAX(0,(BB74-Constantes!$D$14)*(1-EXP(-Constantes!$D$22)))</f>
        <v>1.1505936702643846</v>
      </c>
      <c r="BD74" s="76">
        <f t="shared" si="63"/>
        <v>129.5182252491598</v>
      </c>
      <c r="BE74" s="76">
        <f>MAX(0,(BD74-Constantes!$D$13)*(1-EXP(-Constantes!$D$23)))</f>
        <v>0.79582856087243792</v>
      </c>
      <c r="BF74" s="76">
        <f t="shared" si="64"/>
        <v>1.9464222311368227</v>
      </c>
      <c r="BG74" s="76">
        <f>IF(BF74-Escenarios!$F$29&lt;=0,0,IF(BF74-Escenarios!$F$29&gt;Escenarios!$F$28,Escenarios!$F$28,BF74-Escenarios!$F$29))</f>
        <v>1.2552222311368226</v>
      </c>
      <c r="BH74" s="76">
        <f>BG74*Entradas!$F$24</f>
        <v>0</v>
      </c>
      <c r="BI74" s="76">
        <f>AX74*Entradas!$D$47/Escenarios!$F$9</f>
        <v>0.18856791240503495</v>
      </c>
      <c r="BJ74" s="76">
        <f>Entradas!$D$48*Entradas!$D$46/Escenarios!$F$9</f>
        <v>0.12</v>
      </c>
      <c r="BK74" s="76">
        <f t="shared" si="65"/>
        <v>2.1397494086547502</v>
      </c>
      <c r="BL74" s="76">
        <f t="shared" si="48"/>
        <v>0</v>
      </c>
      <c r="BM74" s="76">
        <f t="shared" si="49"/>
        <v>1.2552222311368226</v>
      </c>
      <c r="BN74" s="76">
        <f t="shared" si="38"/>
        <v>0</v>
      </c>
      <c r="BO74" s="76">
        <f t="shared" si="50"/>
        <v>0.10462856087243799</v>
      </c>
      <c r="BP74" s="76">
        <f t="shared" si="39"/>
        <v>0.69119999999999993</v>
      </c>
      <c r="BQ74" s="76">
        <f t="shared" si="51"/>
        <v>0</v>
      </c>
      <c r="BR74" s="76">
        <f t="shared" si="52"/>
        <v>0.69119999999999993</v>
      </c>
      <c r="BS74" s="76">
        <f t="shared" si="53"/>
        <v>0.94665431873178763</v>
      </c>
      <c r="BT74" s="76">
        <f t="shared" si="54"/>
        <v>0.94665431873178763</v>
      </c>
      <c r="BU74" s="76">
        <f t="shared" si="66"/>
        <v>89.229681573427044</v>
      </c>
      <c r="BV74" s="76">
        <f>MAX(0,(BU74-Constantes!$D$13)*(1-EXP(-Constantes!$D$24)))</f>
        <v>0.61874193398538413</v>
      </c>
      <c r="BW74" s="76">
        <f t="shared" si="67"/>
        <v>1.3099419339853839</v>
      </c>
      <c r="BX74" s="76">
        <f t="shared" si="68"/>
        <v>1.3099419339853839</v>
      </c>
      <c r="BY74" s="76">
        <f>0.0526*BL74*Observaciones!$F73^1.218</f>
        <v>0</v>
      </c>
      <c r="BZ74" s="76">
        <f>BY74*Constantes!$F$30</f>
        <v>0</v>
      </c>
      <c r="CA74" s="76">
        <f t="shared" si="69"/>
        <v>0</v>
      </c>
      <c r="CB74" s="15"/>
      <c r="CC74" s="75">
        <v>68</v>
      </c>
      <c r="CD74" s="76">
        <f>0.0526*Observaciones!$F73^2.218</f>
        <v>0.24472045674166781</v>
      </c>
      <c r="CE74" s="76">
        <f>IF(Observaciones!$F73&gt;0.05*$CI$7,((Observaciones!$F73-0.05*$CI$7)^2)/(Observaciones!$F73+0.95*$CI$7),0)</f>
        <v>2.0605192437462322E-3</v>
      </c>
      <c r="CF74" s="76">
        <f>0.0526*CE74*Observaciones!$F73^1.218</f>
        <v>2.5212560522728692E-4</v>
      </c>
      <c r="CG74" s="29"/>
      <c r="CH74" s="29"/>
      <c r="CI74" s="110"/>
      <c r="CJ74" s="40"/>
    </row>
    <row r="75" spans="2:88" s="2" customFormat="1" x14ac:dyDescent="0.3">
      <c r="B75" s="39"/>
      <c r="C75" s="75">
        <v>69</v>
      </c>
      <c r="D75" s="148">
        <f>ETo!$I74*((1-Constantes!$D$19)*ETo!$K74+ETo!$L74)</f>
        <v>4.0519071507086517</v>
      </c>
      <c r="E75" s="76">
        <f>MIN(D75*Constantes!$D$17,0.8*(H74+Observaciones!$F74-F75-G75-Constantes!$D$14))</f>
        <v>2.0124754816192656</v>
      </c>
      <c r="F75" s="76">
        <f>IF(Observaciones!$F74&gt;0.05*Constantes!$D$18,((Observaciones!$F74-0.05*Constantes!$D$18)^2)/(Observaciones!$F74+0.95*Constantes!$D$18),0)</f>
        <v>1.3415815457950286</v>
      </c>
      <c r="G75" s="76">
        <f>MAX(0,H74+Observaciones!$F74-F75-Constantes!$D$13)</f>
        <v>8.0361539110158091</v>
      </c>
      <c r="H75" s="76">
        <f>H74+Observaciones!$F74-F75-E75-G75-I74</f>
        <v>45.586930848116346</v>
      </c>
      <c r="I75" s="76">
        <f>MAX(0,(H75-Constantes!$D$14)*(1-EXP(-Constantes!$D$22)))</f>
        <v>1.1696419181405575</v>
      </c>
      <c r="J75" s="76">
        <f t="shared" si="55"/>
        <v>136.75855059930316</v>
      </c>
      <c r="K75" s="76">
        <f>MAX(0,(J75-Constantes!$D$13)*(1-EXP(-Constantes!$D$23)))</f>
        <v>0.86716921105854261</v>
      </c>
      <c r="L75" s="76">
        <f t="shared" si="56"/>
        <v>3.3783926749941289</v>
      </c>
      <c r="M75" s="76">
        <f>0.0526*F75*Observaciones!$F74^1.218</f>
        <v>1.6197174382787165</v>
      </c>
      <c r="N75" s="76">
        <f>M75*Constantes!$D$30</f>
        <v>2.5303399452709235E-2</v>
      </c>
      <c r="O75" s="76">
        <f t="shared" si="57"/>
        <v>748.97745427870404</v>
      </c>
      <c r="P75" s="15"/>
      <c r="Q75" s="75">
        <v>69</v>
      </c>
      <c r="R75" s="148">
        <f>ETo!$I74*((1-Constantes!$E$19)*ETo!$K74+ETo!$L74)</f>
        <v>4.0519071507086517</v>
      </c>
      <c r="S75" s="76">
        <f>MIN(R75*Constantes!$E$17,0.8*(V74+Observaciones!$F74-T75-U75-Constantes!$D$14))</f>
        <v>2.0124754816192656</v>
      </c>
      <c r="T75" s="76">
        <f>IF(Observaciones!$F74&gt;0.05*Constantes!$E$18,((Observaciones!$F74-0.05*Constantes!$E$18)^2)/(Observaciones!$F74+0.95*Constantes!$E$18),0)</f>
        <v>1.3415815457950286</v>
      </c>
      <c r="U75" s="76">
        <f>MAX(0,V74+Observaciones!$F74-T75-Constantes!$D$13)</f>
        <v>8.0361539110158091</v>
      </c>
      <c r="V75" s="76">
        <f>V74+Observaciones!$F74-T75-S75-U75-W74</f>
        <v>45.586930848116346</v>
      </c>
      <c r="W75" s="76">
        <f>MAX(0,(V75-Constantes!$D$14)*(1-EXP(-Constantes!$D$22)))</f>
        <v>1.1696419181405575</v>
      </c>
      <c r="X75" s="76">
        <f t="shared" si="58"/>
        <v>136.75855059930316</v>
      </c>
      <c r="Y75" s="76">
        <f>MAX(0,(X75-Constantes!$D$13)*(1-EXP(-Constantes!$D$23)))</f>
        <v>0.86716921105854261</v>
      </c>
      <c r="Z75" s="76">
        <f t="shared" si="59"/>
        <v>3.3783926749941289</v>
      </c>
      <c r="AA75" s="76">
        <f>IF(Z75-Escenarios!$E$29&lt;=0,0,IF(Z75-Escenarios!$E$29&gt;Escenarios!$E$28,Escenarios!$E$28,Z75-Escenarios!$E$29))</f>
        <v>2.2212791916551762</v>
      </c>
      <c r="AB75" s="76">
        <f>AA75*Entradas!$E$24</f>
        <v>0.55531979791379404</v>
      </c>
      <c r="AC75" s="76">
        <f>R75*Entradas!$D$47/Escenarios!$E$9</f>
        <v>0.1944915432340153</v>
      </c>
      <c r="AD75" s="76">
        <f>Entradas!$D$48*Entradas!$D$46/Escenarios!$E$9</f>
        <v>0.12</v>
      </c>
      <c r="AE75" s="76">
        <f t="shared" si="60"/>
        <v>2.2069670248532809</v>
      </c>
      <c r="AF75" s="76">
        <f t="shared" si="40"/>
        <v>0</v>
      </c>
      <c r="AG75" s="76">
        <f t="shared" si="41"/>
        <v>0.87969764586014754</v>
      </c>
      <c r="AH75" s="76">
        <f t="shared" si="35"/>
        <v>0.28994427228040998</v>
      </c>
      <c r="AI75" s="76">
        <f t="shared" si="42"/>
        <v>0</v>
      </c>
      <c r="AJ75" s="76">
        <f t="shared" si="36"/>
        <v>0.86716921105854261</v>
      </c>
      <c r="AK75" s="76">
        <f t="shared" si="43"/>
        <v>0</v>
      </c>
      <c r="AL75" s="76">
        <f t="shared" si="44"/>
        <v>1.7124332812527467</v>
      </c>
      <c r="AM75" s="76">
        <f t="shared" si="45"/>
        <v>1.3514678505073667</v>
      </c>
      <c r="AN75" s="76">
        <f t="shared" si="46"/>
        <v>9.3876217615231763</v>
      </c>
      <c r="AO75" s="76">
        <f t="shared" si="61"/>
        <v>69.884027070958524</v>
      </c>
      <c r="AP75" s="76">
        <f>MAX(0,(AO75-Constantes!$D$13)*(1-EXP(-Constantes!$D$24)))</f>
        <v>0.32303882527001981</v>
      </c>
      <c r="AQ75" s="76">
        <f t="shared" si="37"/>
        <v>1.1902080363285625</v>
      </c>
      <c r="AR75" s="76">
        <f t="shared" si="47"/>
        <v>2.0354721065227666</v>
      </c>
      <c r="AS75" s="76">
        <f>0.0526*AF75*Observaciones!$F74^1.218</f>
        <v>0</v>
      </c>
      <c r="AT75" s="76">
        <f>AS75*Constantes!$E$30</f>
        <v>0</v>
      </c>
      <c r="AU75" s="76">
        <f t="shared" si="62"/>
        <v>0</v>
      </c>
      <c r="AV75" s="15"/>
      <c r="AW75" s="75">
        <v>69</v>
      </c>
      <c r="AX75" s="148">
        <f>ETo!$I74*((1-Constantes!$F$19)*ETo!$K74+ETo!$L74)</f>
        <v>4.0519071507086517</v>
      </c>
      <c r="AY75" s="76">
        <f>MIN(AX75*Constantes!$F$17,0.8*(BB74+Observaciones!$F74-AZ75-BA75-Constantes!$D$14))</f>
        <v>2.0124754816192656</v>
      </c>
      <c r="AZ75" s="76">
        <f>IF(Observaciones!$F74&gt;0.05*Constantes!$F$18,((Observaciones!$F74-0.05*Constantes!$F$18)^2)/(Observaciones!$F74+0.95*Constantes!$F$18),0)</f>
        <v>1.3415815457950286</v>
      </c>
      <c r="BA75" s="76">
        <f>MAX(0,BB74+Observaciones!$F74-AZ75-Constantes!$D$13)</f>
        <v>8.0361539110158091</v>
      </c>
      <c r="BB75" s="76">
        <f>BB74+Observaciones!$F74-AZ75-AY75-BA75-BC74</f>
        <v>45.586930848116346</v>
      </c>
      <c r="BC75" s="76">
        <f>MAX(0,(BB75-Constantes!$D$14)*(1-EXP(-Constantes!$D$22)))</f>
        <v>1.1696419181405575</v>
      </c>
      <c r="BD75" s="76">
        <f t="shared" si="63"/>
        <v>136.75855059930316</v>
      </c>
      <c r="BE75" s="76">
        <f>MAX(0,(BD75-Constantes!$D$13)*(1-EXP(-Constantes!$D$23)))</f>
        <v>0.86716921105854261</v>
      </c>
      <c r="BF75" s="76">
        <f t="shared" si="64"/>
        <v>3.3783926749941289</v>
      </c>
      <c r="BG75" s="76">
        <f>IF(BF75-Escenarios!$F$29&lt;=0,0,IF(BF75-Escenarios!$F$29&gt;Escenarios!$F$28,Escenarios!$F$28,BF75-Escenarios!$F$29))</f>
        <v>2.6871926749941286</v>
      </c>
      <c r="BH75" s="76">
        <f>BG75*Entradas!$F$24</f>
        <v>0</v>
      </c>
      <c r="BI75" s="76">
        <f>AX75*Entradas!$D$47/Escenarios!$F$9</f>
        <v>0.1944915432340153</v>
      </c>
      <c r="BJ75" s="76">
        <f>Entradas!$D$48*Entradas!$D$46/Escenarios!$F$9</f>
        <v>0.12</v>
      </c>
      <c r="BK75" s="76">
        <f t="shared" si="65"/>
        <v>2.2069670248532809</v>
      </c>
      <c r="BL75" s="76">
        <f t="shared" si="48"/>
        <v>0</v>
      </c>
      <c r="BM75" s="76">
        <f t="shared" si="49"/>
        <v>1.3456111291991</v>
      </c>
      <c r="BN75" s="76">
        <f t="shared" si="38"/>
        <v>0</v>
      </c>
      <c r="BO75" s="76">
        <f t="shared" si="50"/>
        <v>0.17596921105854246</v>
      </c>
      <c r="BP75" s="76">
        <f t="shared" si="39"/>
        <v>0.69120000000000015</v>
      </c>
      <c r="BQ75" s="76">
        <f t="shared" si="51"/>
        <v>0</v>
      </c>
      <c r="BR75" s="76">
        <f t="shared" si="52"/>
        <v>0.69120000000000015</v>
      </c>
      <c r="BS75" s="76">
        <f t="shared" si="53"/>
        <v>2.3727011317601132</v>
      </c>
      <c r="BT75" s="76">
        <f t="shared" si="54"/>
        <v>10.408855042775922</v>
      </c>
      <c r="BU75" s="76">
        <f t="shared" si="66"/>
        <v>90.983640771201763</v>
      </c>
      <c r="BV75" s="76">
        <f>MAX(0,(BU75-Constantes!$D$13)*(1-EXP(-Constantes!$D$24)))</f>
        <v>0.64555163366629753</v>
      </c>
      <c r="BW75" s="76">
        <f t="shared" si="67"/>
        <v>1.3367516336662977</v>
      </c>
      <c r="BX75" s="76">
        <f t="shared" si="68"/>
        <v>1.3367516336662977</v>
      </c>
      <c r="BY75" s="76">
        <f>0.0526*BL75*Observaciones!$F74^1.218</f>
        <v>0</v>
      </c>
      <c r="BZ75" s="76">
        <f>BY75*Constantes!$F$30</f>
        <v>0</v>
      </c>
      <c r="CA75" s="76">
        <f t="shared" si="69"/>
        <v>0</v>
      </c>
      <c r="CB75" s="15"/>
      <c r="CC75" s="75">
        <v>69</v>
      </c>
      <c r="CD75" s="76">
        <f>0.0526*Observaciones!$F74^2.218</f>
        <v>15.815884250910074</v>
      </c>
      <c r="CE75" s="76">
        <f>IF(Observaciones!$F74&gt;0.05*$CI$7,((Observaciones!$F74-0.05*$CI$7)^2)/(Observaciones!$F74+0.95*$CI$7),0)</f>
        <v>2.8091910608904982</v>
      </c>
      <c r="CF75" s="76">
        <f>0.0526*CE75*Observaciones!$F74^1.218</f>
        <v>3.3915908899034655</v>
      </c>
      <c r="CG75" s="29"/>
      <c r="CH75" s="29"/>
      <c r="CI75" s="110"/>
      <c r="CJ75" s="40"/>
    </row>
    <row r="76" spans="2:88" s="2" customFormat="1" x14ac:dyDescent="0.3">
      <c r="B76" s="39"/>
      <c r="C76" s="75">
        <v>70</v>
      </c>
      <c r="D76" s="148">
        <f>ETo!$I75*((1-Constantes!$D$19)*ETo!$K75+ETo!$L75)</f>
        <v>3.94105555426068</v>
      </c>
      <c r="E76" s="76">
        <f>MIN(D76*Constantes!$D$17,0.8*(H75+Observaciones!$F75-F76-G76-Constantes!$D$14))</f>
        <v>1.9574184154890901</v>
      </c>
      <c r="F76" s="76">
        <f>IF(Observaciones!$F75&gt;0.05*Constantes!$D$18,((Observaciones!$F75-0.05*Constantes!$D$18)^2)/(Observaciones!$F75+0.95*Constantes!$D$18),0)</f>
        <v>7.5323316850513522E-2</v>
      </c>
      <c r="G76" s="76">
        <f>MAX(0,H75+Observaciones!$F75-F76-Constantes!$D$13)</f>
        <v>2.1616075312658296</v>
      </c>
      <c r="H76" s="76">
        <f>H75+Observaciones!$F75-F76-E76-G76-I75</f>
        <v>45.622939666370357</v>
      </c>
      <c r="I76" s="76">
        <f>MAX(0,(H76-Constantes!$D$14)*(1-EXP(-Constantes!$D$22)))</f>
        <v>1.1708685106813672</v>
      </c>
      <c r="J76" s="76">
        <f t="shared" si="55"/>
        <v>138.05298891951045</v>
      </c>
      <c r="K76" s="76">
        <f>MAX(0,(J76-Constantes!$D$13)*(1-EXP(-Constantes!$D$23)))</f>
        <v>0.87992362013873249</v>
      </c>
      <c r="L76" s="76">
        <f t="shared" si="56"/>
        <v>2.1261154476706134</v>
      </c>
      <c r="M76" s="76">
        <f>0.0526*F76*Observaciones!$F75^1.218</f>
        <v>3.0900875159380066E-2</v>
      </c>
      <c r="N76" s="76">
        <f>M76*Constantes!$D$30</f>
        <v>4.8273678427949806E-4</v>
      </c>
      <c r="O76" s="76">
        <f t="shared" si="57"/>
        <v>22.705106856186376</v>
      </c>
      <c r="P76" s="15"/>
      <c r="Q76" s="75">
        <v>70</v>
      </c>
      <c r="R76" s="148">
        <f>ETo!$I75*((1-Constantes!$E$19)*ETo!$K75+ETo!$L75)</f>
        <v>3.94105555426068</v>
      </c>
      <c r="S76" s="76">
        <f>MIN(R76*Constantes!$E$17,0.8*(V75+Observaciones!$F75-T76-U76-Constantes!$D$14))</f>
        <v>1.9574184154890901</v>
      </c>
      <c r="T76" s="76">
        <f>IF(Observaciones!$F75&gt;0.05*Constantes!$E$18,((Observaciones!$F75-0.05*Constantes!$E$18)^2)/(Observaciones!$F75+0.95*Constantes!$E$18),0)</f>
        <v>7.5323316850513522E-2</v>
      </c>
      <c r="U76" s="76">
        <f>MAX(0,V75+Observaciones!$F75-T76-Constantes!$D$13)</f>
        <v>2.1616075312658296</v>
      </c>
      <c r="V76" s="76">
        <f>V75+Observaciones!$F75-T76-S76-U76-W75</f>
        <v>45.622939666370357</v>
      </c>
      <c r="W76" s="76">
        <f>MAX(0,(V76-Constantes!$D$14)*(1-EXP(-Constantes!$D$22)))</f>
        <v>1.1708685106813672</v>
      </c>
      <c r="X76" s="76">
        <f t="shared" si="58"/>
        <v>138.05298891951045</v>
      </c>
      <c r="Y76" s="76">
        <f>MAX(0,(X76-Constantes!$D$13)*(1-EXP(-Constantes!$D$23)))</f>
        <v>0.87992362013873249</v>
      </c>
      <c r="Z76" s="76">
        <f t="shared" si="59"/>
        <v>2.1261154476706134</v>
      </c>
      <c r="AA76" s="76">
        <f>IF(Z76-Escenarios!$E$29&lt;=0,0,IF(Z76-Escenarios!$E$29&gt;Escenarios!$E$28,Escenarios!$E$28,Z76-Escenarios!$E$29))</f>
        <v>1.4349154476706134</v>
      </c>
      <c r="AB76" s="76">
        <f>AA76*Entradas!$E$24</f>
        <v>0.35872886191765335</v>
      </c>
      <c r="AC76" s="76">
        <f>R76*Entradas!$D$47/Escenarios!$E$9</f>
        <v>0.18917066660451262</v>
      </c>
      <c r="AD76" s="76">
        <f>Entradas!$D$48*Entradas!$D$46/Escenarios!$E$9</f>
        <v>0.12</v>
      </c>
      <c r="AE76" s="76">
        <f t="shared" si="60"/>
        <v>2.1465890820936027</v>
      </c>
      <c r="AF76" s="76">
        <f t="shared" si="40"/>
        <v>0</v>
      </c>
      <c r="AG76" s="76">
        <f t="shared" si="41"/>
        <v>1.3595921308200998</v>
      </c>
      <c r="AH76" s="76">
        <f t="shared" si="35"/>
        <v>0</v>
      </c>
      <c r="AI76" s="76">
        <f t="shared" si="42"/>
        <v>0.18872362013873256</v>
      </c>
      <c r="AJ76" s="76">
        <f t="shared" si="36"/>
        <v>0.69119999999999993</v>
      </c>
      <c r="AK76" s="76">
        <f t="shared" si="43"/>
        <v>0</v>
      </c>
      <c r="AL76" s="76">
        <f t="shared" si="44"/>
        <v>1.0499288619176532</v>
      </c>
      <c r="AM76" s="76">
        <f t="shared" si="45"/>
        <v>0.76701591914844736</v>
      </c>
      <c r="AN76" s="76">
        <f t="shared" si="46"/>
        <v>2.928623450414277</v>
      </c>
      <c r="AO76" s="76">
        <f t="shared" si="61"/>
        <v>70.328004164836955</v>
      </c>
      <c r="AP76" s="76">
        <f>MAX(0,(AO76-Constantes!$D$13)*(1-EXP(-Constantes!$D$24)))</f>
        <v>0.32982512484140486</v>
      </c>
      <c r="AQ76" s="76">
        <f t="shared" si="37"/>
        <v>1.0210251248414048</v>
      </c>
      <c r="AR76" s="76">
        <f t="shared" si="47"/>
        <v>1.379753986759058</v>
      </c>
      <c r="AS76" s="76">
        <f>0.0526*AF76*Observaciones!$F75^1.218</f>
        <v>0</v>
      </c>
      <c r="AT76" s="76">
        <f>AS76*Constantes!$E$30</f>
        <v>0</v>
      </c>
      <c r="AU76" s="76">
        <f t="shared" si="62"/>
        <v>0</v>
      </c>
      <c r="AV76" s="15"/>
      <c r="AW76" s="75">
        <v>70</v>
      </c>
      <c r="AX76" s="148">
        <f>ETo!$I75*((1-Constantes!$F$19)*ETo!$K75+ETo!$L75)</f>
        <v>3.94105555426068</v>
      </c>
      <c r="AY76" s="76">
        <f>MIN(AX76*Constantes!$F$17,0.8*(BB75+Observaciones!$F75-AZ76-BA76-Constantes!$D$14))</f>
        <v>1.9574184154890901</v>
      </c>
      <c r="AZ76" s="76">
        <f>IF(Observaciones!$F75&gt;0.05*Constantes!$F$18,((Observaciones!$F75-0.05*Constantes!$F$18)^2)/(Observaciones!$F75+0.95*Constantes!$F$18),0)</f>
        <v>7.5323316850513522E-2</v>
      </c>
      <c r="BA76" s="76">
        <f>MAX(0,BB75+Observaciones!$F75-AZ76-Constantes!$D$13)</f>
        <v>2.1616075312658296</v>
      </c>
      <c r="BB76" s="76">
        <f>BB75+Observaciones!$F75-AZ76-AY76-BA76-BC75</f>
        <v>45.622939666370357</v>
      </c>
      <c r="BC76" s="76">
        <f>MAX(0,(BB76-Constantes!$D$14)*(1-EXP(-Constantes!$D$22)))</f>
        <v>1.1708685106813672</v>
      </c>
      <c r="BD76" s="76">
        <f t="shared" si="63"/>
        <v>138.05298891951045</v>
      </c>
      <c r="BE76" s="76">
        <f>MAX(0,(BD76-Constantes!$D$13)*(1-EXP(-Constantes!$D$23)))</f>
        <v>0.87992362013873249</v>
      </c>
      <c r="BF76" s="76">
        <f t="shared" si="64"/>
        <v>2.1261154476706134</v>
      </c>
      <c r="BG76" s="76">
        <f>IF(BF76-Escenarios!$F$29&lt;=0,0,IF(BF76-Escenarios!$F$29&gt;Escenarios!$F$28,Escenarios!$F$28,BF76-Escenarios!$F$29))</f>
        <v>1.4349154476706134</v>
      </c>
      <c r="BH76" s="76">
        <f>BG76*Entradas!$F$24</f>
        <v>0</v>
      </c>
      <c r="BI76" s="76">
        <f>AX76*Entradas!$D$47/Escenarios!$F$9</f>
        <v>0.18917066660451262</v>
      </c>
      <c r="BJ76" s="76">
        <f>Entradas!$D$48*Entradas!$D$46/Escenarios!$F$9</f>
        <v>0.12</v>
      </c>
      <c r="BK76" s="76">
        <f t="shared" si="65"/>
        <v>2.1465890820936027</v>
      </c>
      <c r="BL76" s="76">
        <f t="shared" si="48"/>
        <v>0</v>
      </c>
      <c r="BM76" s="76">
        <f t="shared" si="49"/>
        <v>1.3595921308200998</v>
      </c>
      <c r="BN76" s="76">
        <f t="shared" si="38"/>
        <v>0</v>
      </c>
      <c r="BO76" s="76">
        <f t="shared" si="50"/>
        <v>0.18872362013873256</v>
      </c>
      <c r="BP76" s="76">
        <f t="shared" si="39"/>
        <v>0.69119999999999993</v>
      </c>
      <c r="BQ76" s="76">
        <f t="shared" si="51"/>
        <v>0</v>
      </c>
      <c r="BR76" s="76">
        <f t="shared" si="52"/>
        <v>0.69119999999999993</v>
      </c>
      <c r="BS76" s="76">
        <f t="shared" si="53"/>
        <v>1.1257447810661008</v>
      </c>
      <c r="BT76" s="76">
        <f t="shared" si="54"/>
        <v>3.2873523123319304</v>
      </c>
      <c r="BU76" s="76">
        <f t="shared" si="66"/>
        <v>91.463833918601566</v>
      </c>
      <c r="BV76" s="76">
        <f>MAX(0,(BU76-Constantes!$D$13)*(1-EXP(-Constantes!$D$24)))</f>
        <v>0.65289150456349654</v>
      </c>
      <c r="BW76" s="76">
        <f t="shared" si="67"/>
        <v>1.3440915045634965</v>
      </c>
      <c r="BX76" s="76">
        <f t="shared" si="68"/>
        <v>1.3440915045634965</v>
      </c>
      <c r="BY76" s="76">
        <f>0.0526*BL76*Observaciones!$F75^1.218</f>
        <v>0</v>
      </c>
      <c r="BZ76" s="76">
        <f>BY76*Constantes!$F$30</f>
        <v>0</v>
      </c>
      <c r="CA76" s="76">
        <f t="shared" si="69"/>
        <v>0</v>
      </c>
      <c r="CB76" s="15"/>
      <c r="CC76" s="75">
        <v>70</v>
      </c>
      <c r="CD76" s="76">
        <f>0.0526*Observaciones!$F75^2.218</f>
        <v>2.215313037685418</v>
      </c>
      <c r="CE76" s="76">
        <f>IF(Observaciones!$F75&gt;0.05*$CI$7,((Observaciones!$F75-0.05*$CI$7)^2)/(Observaciones!$F75+0.95*$CI$7),0)</f>
        <v>0.35127835852292982</v>
      </c>
      <c r="CF76" s="76">
        <f>0.0526*CE76*Observaciones!$F75^1.218</f>
        <v>0.14410954212825539</v>
      </c>
      <c r="CG76" s="29"/>
      <c r="CH76" s="29"/>
      <c r="CI76" s="110"/>
      <c r="CJ76" s="40"/>
    </row>
    <row r="77" spans="2:88" s="2" customFormat="1" x14ac:dyDescent="0.3">
      <c r="B77" s="39"/>
      <c r="C77" s="75">
        <v>71</v>
      </c>
      <c r="D77" s="148">
        <f>ETo!$I76*((1-Constantes!$D$19)*ETo!$K76+ETo!$L76)</f>
        <v>3.9717524834672524</v>
      </c>
      <c r="E77" s="76">
        <f>MIN(D77*Constantes!$D$17,0.8*(H76+Observaciones!$F76-F77-G77-Constantes!$D$14))</f>
        <v>1.972664771116569</v>
      </c>
      <c r="F77" s="76">
        <f>IF(Observaciones!$F76&gt;0.05*Constantes!$D$18,((Observaciones!$F76-0.05*Constantes!$D$18)^2)/(Observaciones!$F76+0.95*Constantes!$D$18),0)</f>
        <v>3.5617733913584084</v>
      </c>
      <c r="G77" s="76">
        <f>MAX(0,H76+Observaciones!$F76-F77-Constantes!$D$13)</f>
        <v>13.411166275011958</v>
      </c>
      <c r="H77" s="76">
        <f>H76+Observaciones!$F76-F77-E77-G77-I76</f>
        <v>45.606466718202064</v>
      </c>
      <c r="I77" s="76">
        <f>MAX(0,(H77-Constantes!$D$14)*(1-EXP(-Constantes!$D$22)))</f>
        <v>1.1703073815933245</v>
      </c>
      <c r="J77" s="76">
        <f t="shared" si="55"/>
        <v>150.58423157438369</v>
      </c>
      <c r="K77" s="76">
        <f>MAX(0,(J77-Constantes!$D$13)*(1-EXP(-Constantes!$D$23)))</f>
        <v>1.003396938726661</v>
      </c>
      <c r="L77" s="76">
        <f t="shared" si="56"/>
        <v>5.7354777116783939</v>
      </c>
      <c r="M77" s="76">
        <f>0.0526*F77*Observaciones!$F76^1.218</f>
        <v>7.2434393358165954</v>
      </c>
      <c r="N77" s="76">
        <f>M77*Constantes!$D$30</f>
        <v>0.11315778579281756</v>
      </c>
      <c r="O77" s="76">
        <f t="shared" si="57"/>
        <v>1972.9443907071479</v>
      </c>
      <c r="P77" s="15"/>
      <c r="Q77" s="75">
        <v>71</v>
      </c>
      <c r="R77" s="148">
        <f>ETo!$I76*((1-Constantes!$E$19)*ETo!$K76+ETo!$L76)</f>
        <v>3.9717524834672524</v>
      </c>
      <c r="S77" s="76">
        <f>MIN(R77*Constantes!$E$17,0.8*(V76+Observaciones!$F76-T77-U77-Constantes!$D$14))</f>
        <v>1.972664771116569</v>
      </c>
      <c r="T77" s="76">
        <f>IF(Observaciones!$F76&gt;0.05*Constantes!$E$18,((Observaciones!$F76-0.05*Constantes!$E$18)^2)/(Observaciones!$F76+0.95*Constantes!$E$18),0)</f>
        <v>3.5617733913584084</v>
      </c>
      <c r="U77" s="76">
        <f>MAX(0,V76+Observaciones!$F76-T77-Constantes!$D$13)</f>
        <v>13.411166275011958</v>
      </c>
      <c r="V77" s="76">
        <f>V76+Observaciones!$F76-T77-S77-U77-W76</f>
        <v>45.606466718202064</v>
      </c>
      <c r="W77" s="76">
        <f>MAX(0,(V77-Constantes!$D$14)*(1-EXP(-Constantes!$D$22)))</f>
        <v>1.1703073815933245</v>
      </c>
      <c r="X77" s="76">
        <f t="shared" si="58"/>
        <v>150.58423157438369</v>
      </c>
      <c r="Y77" s="76">
        <f>MAX(0,(X77-Constantes!$D$13)*(1-EXP(-Constantes!$D$23)))</f>
        <v>1.003396938726661</v>
      </c>
      <c r="Z77" s="76">
        <f t="shared" si="59"/>
        <v>5.7354777116783939</v>
      </c>
      <c r="AA77" s="76">
        <f>IF(Z77-Escenarios!$E$29&lt;=0,0,IF(Z77-Escenarios!$E$29&gt;Escenarios!$E$28,Escenarios!$E$28,Z77-Escenarios!$E$29))</f>
        <v>2.2212791916551762</v>
      </c>
      <c r="AB77" s="76">
        <f>AA77*Entradas!$E$24</f>
        <v>0.55531979791379404</v>
      </c>
      <c r="AC77" s="76">
        <f>R77*Entradas!$D$47/Escenarios!$E$9</f>
        <v>0.19064411920642813</v>
      </c>
      <c r="AD77" s="76">
        <f>Entradas!$D$48*Entradas!$D$46/Escenarios!$E$9</f>
        <v>0.12</v>
      </c>
      <c r="AE77" s="76">
        <f t="shared" si="60"/>
        <v>2.1633088903229973</v>
      </c>
      <c r="AF77" s="76">
        <f t="shared" si="40"/>
        <v>1.3404941997032322</v>
      </c>
      <c r="AG77" s="76">
        <f t="shared" si="41"/>
        <v>0</v>
      </c>
      <c r="AH77" s="76">
        <f t="shared" si="35"/>
        <v>1.1703073815933245</v>
      </c>
      <c r="AI77" s="76">
        <f t="shared" si="42"/>
        <v>0</v>
      </c>
      <c r="AJ77" s="76">
        <f t="shared" si="36"/>
        <v>1.003396938726661</v>
      </c>
      <c r="AK77" s="76">
        <f t="shared" si="43"/>
        <v>0</v>
      </c>
      <c r="AL77" s="76">
        <f t="shared" si="44"/>
        <v>4.0695183179370122</v>
      </c>
      <c r="AM77" s="76">
        <f t="shared" si="45"/>
        <v>1.3553152745349539</v>
      </c>
      <c r="AN77" s="76">
        <f t="shared" si="46"/>
        <v>14.766481549546912</v>
      </c>
      <c r="AO77" s="76">
        <f t="shared" si="61"/>
        <v>71.353494314530508</v>
      </c>
      <c r="AP77" s="76">
        <f>MAX(0,(AO77-Constantes!$D$13)*(1-EXP(-Constantes!$D$24)))</f>
        <v>0.3454999951427779</v>
      </c>
      <c r="AQ77" s="76">
        <f t="shared" si="37"/>
        <v>1.348896933869439</v>
      </c>
      <c r="AR77" s="76">
        <f t="shared" si="47"/>
        <v>4.4150183130797904</v>
      </c>
      <c r="AS77" s="76">
        <f>0.0526*AF77*Observaciones!$F76^1.218</f>
        <v>2.7261106613695061</v>
      </c>
      <c r="AT77" s="76">
        <f>AS77*Constantes!$E$30</f>
        <v>4.2587592987964183E-2</v>
      </c>
      <c r="AU77" s="76">
        <f t="shared" si="62"/>
        <v>964.60739158874071</v>
      </c>
      <c r="AV77" s="15"/>
      <c r="AW77" s="75">
        <v>71</v>
      </c>
      <c r="AX77" s="148">
        <f>ETo!$I76*((1-Constantes!$F$19)*ETo!$K76+ETo!$L76)</f>
        <v>3.9717524834672524</v>
      </c>
      <c r="AY77" s="76">
        <f>MIN(AX77*Constantes!$F$17,0.8*(BB76+Observaciones!$F76-AZ77-BA77-Constantes!$D$14))</f>
        <v>1.972664771116569</v>
      </c>
      <c r="AZ77" s="76">
        <f>IF(Observaciones!$F76&gt;0.05*Constantes!$F$18,((Observaciones!$F76-0.05*Constantes!$F$18)^2)/(Observaciones!$F76+0.95*Constantes!$F$18),0)</f>
        <v>3.5617733913584084</v>
      </c>
      <c r="BA77" s="76">
        <f>MAX(0,BB76+Observaciones!$F76-AZ77-Constantes!$D$13)</f>
        <v>13.411166275011958</v>
      </c>
      <c r="BB77" s="76">
        <f>BB76+Observaciones!$F76-AZ77-AY77-BA77-BC76</f>
        <v>45.606466718202064</v>
      </c>
      <c r="BC77" s="76">
        <f>MAX(0,(BB77-Constantes!$D$14)*(1-EXP(-Constantes!$D$22)))</f>
        <v>1.1703073815933245</v>
      </c>
      <c r="BD77" s="76">
        <f t="shared" si="63"/>
        <v>150.58423157438369</v>
      </c>
      <c r="BE77" s="76">
        <f>MAX(0,(BD77-Constantes!$D$13)*(1-EXP(-Constantes!$D$23)))</f>
        <v>1.003396938726661</v>
      </c>
      <c r="BF77" s="76">
        <f t="shared" si="64"/>
        <v>5.7354777116783939</v>
      </c>
      <c r="BG77" s="76">
        <f>IF(BF77-Escenarios!$F$29&lt;=0,0,IF(BF77-Escenarios!$F$29&gt;Escenarios!$F$28,Escenarios!$F$28,BF77-Escenarios!$F$29))</f>
        <v>3.9467247716830118</v>
      </c>
      <c r="BH77" s="76">
        <f>BG77*Entradas!$F$24</f>
        <v>0</v>
      </c>
      <c r="BI77" s="76">
        <f>AX77*Entradas!$D$47/Escenarios!$F$9</f>
        <v>0.19064411920642813</v>
      </c>
      <c r="BJ77" s="76">
        <f>Entradas!$D$48*Entradas!$D$46/Escenarios!$F$9</f>
        <v>0.12</v>
      </c>
      <c r="BK77" s="76">
        <f t="shared" si="65"/>
        <v>2.1633088903229973</v>
      </c>
      <c r="BL77" s="76">
        <f t="shared" si="48"/>
        <v>0</v>
      </c>
      <c r="BM77" s="76">
        <f t="shared" si="49"/>
        <v>0.38495138032460341</v>
      </c>
      <c r="BN77" s="76">
        <f t="shared" si="38"/>
        <v>0.78535600126872107</v>
      </c>
      <c r="BO77" s="76">
        <f t="shared" si="50"/>
        <v>0</v>
      </c>
      <c r="BP77" s="76">
        <f t="shared" si="39"/>
        <v>1.003396938726661</v>
      </c>
      <c r="BQ77" s="76">
        <f t="shared" si="51"/>
        <v>0</v>
      </c>
      <c r="BR77" s="76">
        <f t="shared" si="52"/>
        <v>1.7887529399953821</v>
      </c>
      <c r="BS77" s="76">
        <f t="shared" si="53"/>
        <v>3.6360806524765836</v>
      </c>
      <c r="BT77" s="76">
        <f t="shared" si="54"/>
        <v>17.047246927488541</v>
      </c>
      <c r="BU77" s="76">
        <f t="shared" si="66"/>
        <v>94.447023066514646</v>
      </c>
      <c r="BV77" s="76">
        <f>MAX(0,(BU77-Constantes!$D$13)*(1-EXP(-Constantes!$D$24)))</f>
        <v>0.69849028773267163</v>
      </c>
      <c r="BW77" s="76">
        <f t="shared" si="67"/>
        <v>1.7018872264593328</v>
      </c>
      <c r="BX77" s="76">
        <f t="shared" si="68"/>
        <v>2.4872432277280536</v>
      </c>
      <c r="BY77" s="76">
        <f>0.0526*BL77*Observaciones!$F76^1.218</f>
        <v>0</v>
      </c>
      <c r="BZ77" s="76">
        <f>BY77*Constantes!$F$30</f>
        <v>0</v>
      </c>
      <c r="CA77" s="76">
        <f t="shared" si="69"/>
        <v>0</v>
      </c>
      <c r="CB77" s="15"/>
      <c r="CC77" s="75">
        <v>71</v>
      </c>
      <c r="CD77" s="76">
        <f>0.0526*Observaciones!$F76^2.218</f>
        <v>40.876584401228989</v>
      </c>
      <c r="CE77" s="76">
        <f>IF(Observaciones!$F76&gt;0.05*$CI$7,((Observaciones!$F76-0.05*$CI$7)^2)/(Observaciones!$F76+0.95*$CI$7),0)</f>
        <v>6.3653050962415536</v>
      </c>
      <c r="CF77" s="76">
        <f>0.0526*CE77*Observaciones!$F76^1.218</f>
        <v>12.944872189357753</v>
      </c>
      <c r="CG77" s="29"/>
      <c r="CH77" s="29"/>
      <c r="CI77" s="110"/>
      <c r="CJ77" s="40"/>
    </row>
    <row r="78" spans="2:88" s="2" customFormat="1" x14ac:dyDescent="0.3">
      <c r="B78" s="39"/>
      <c r="C78" s="75">
        <v>72</v>
      </c>
      <c r="D78" s="148">
        <f>ETo!$I77*((1-Constantes!$D$19)*ETo!$K77+ETo!$L77)</f>
        <v>3.9646683205919202</v>
      </c>
      <c r="E78" s="76">
        <f>MIN(D78*Constantes!$D$17,0.8*(H77+Observaciones!$F77-F78-G78-Constantes!$D$14))</f>
        <v>1.9691462541407025</v>
      </c>
      <c r="F78" s="76">
        <f>IF(Observaciones!$F77&gt;0.05*Constantes!$D$18,((Observaciones!$F77-0.05*Constantes!$D$18)^2)/(Observaciones!$F77+0.95*Constantes!$D$18),0)</f>
        <v>0.41199600435888117</v>
      </c>
      <c r="G78" s="76">
        <f>MAX(0,H77+Observaciones!$F77-F78-Constantes!$D$13)</f>
        <v>4.9444707138431809</v>
      </c>
      <c r="H78" s="76">
        <f>H77+Observaciones!$F77-F78-E78-G78-I77</f>
        <v>45.610546364265971</v>
      </c>
      <c r="I78" s="76">
        <f>MAX(0,(H78-Constantes!$D$14)*(1-EXP(-Constantes!$D$22)))</f>
        <v>1.1704463493149484</v>
      </c>
      <c r="J78" s="76">
        <f t="shared" si="55"/>
        <v>154.5253053495002</v>
      </c>
      <c r="K78" s="76">
        <f>MAX(0,(J78-Constantes!$D$13)*(1-EXP(-Constantes!$D$23)))</f>
        <v>1.042229277323524</v>
      </c>
      <c r="L78" s="76">
        <f t="shared" si="56"/>
        <v>2.6246716309973537</v>
      </c>
      <c r="M78" s="76">
        <f>0.0526*F78*Observaciones!$F77^1.218</f>
        <v>0.29370476997339917</v>
      </c>
      <c r="N78" s="76">
        <f>M78*Constantes!$D$30</f>
        <v>4.5882874013511545E-3</v>
      </c>
      <c r="O78" s="76">
        <f t="shared" si="57"/>
        <v>174.81376897450761</v>
      </c>
      <c r="P78" s="15"/>
      <c r="Q78" s="75">
        <v>72</v>
      </c>
      <c r="R78" s="148">
        <f>ETo!$I77*((1-Constantes!$E$19)*ETo!$K77+ETo!$L77)</f>
        <v>3.9646683205919202</v>
      </c>
      <c r="S78" s="76">
        <f>MIN(R78*Constantes!$E$17,0.8*(V77+Observaciones!$F77-T78-U78-Constantes!$D$14))</f>
        <v>1.9691462541407025</v>
      </c>
      <c r="T78" s="76">
        <f>IF(Observaciones!$F77&gt;0.05*Constantes!$E$18,((Observaciones!$F77-0.05*Constantes!$E$18)^2)/(Observaciones!$F77+0.95*Constantes!$E$18),0)</f>
        <v>0.41199600435888117</v>
      </c>
      <c r="U78" s="76">
        <f>MAX(0,V77+Observaciones!$F77-T78-Constantes!$D$13)</f>
        <v>4.9444707138431809</v>
      </c>
      <c r="V78" s="76">
        <f>V77+Observaciones!$F77-T78-S78-U78-W77</f>
        <v>45.610546364265971</v>
      </c>
      <c r="W78" s="76">
        <f>MAX(0,(V78-Constantes!$D$14)*(1-EXP(-Constantes!$D$22)))</f>
        <v>1.1704463493149484</v>
      </c>
      <c r="X78" s="76">
        <f t="shared" si="58"/>
        <v>154.5253053495002</v>
      </c>
      <c r="Y78" s="76">
        <f>MAX(0,(X78-Constantes!$D$13)*(1-EXP(-Constantes!$D$23)))</f>
        <v>1.042229277323524</v>
      </c>
      <c r="Z78" s="76">
        <f t="shared" si="59"/>
        <v>2.6246716309973537</v>
      </c>
      <c r="AA78" s="76">
        <f>IF(Z78-Escenarios!$E$29&lt;=0,0,IF(Z78-Escenarios!$E$29&gt;Escenarios!$E$28,Escenarios!$E$28,Z78-Escenarios!$E$29))</f>
        <v>1.9334716309973536</v>
      </c>
      <c r="AB78" s="76">
        <f>AA78*Entradas!$E$24</f>
        <v>0.48336790774933841</v>
      </c>
      <c r="AC78" s="76">
        <f>R78*Entradas!$D$47/Escenarios!$E$9</f>
        <v>0.19030407938841215</v>
      </c>
      <c r="AD78" s="76">
        <f>Entradas!$D$48*Entradas!$D$46/Escenarios!$E$9</f>
        <v>0.12</v>
      </c>
      <c r="AE78" s="76">
        <f t="shared" si="60"/>
        <v>2.1594503335291146</v>
      </c>
      <c r="AF78" s="76">
        <f t="shared" si="40"/>
        <v>0</v>
      </c>
      <c r="AG78" s="76">
        <f t="shared" si="41"/>
        <v>1.5214756266384724</v>
      </c>
      <c r="AH78" s="76">
        <f t="shared" si="35"/>
        <v>0</v>
      </c>
      <c r="AI78" s="76">
        <f t="shared" si="42"/>
        <v>0.35102927732352396</v>
      </c>
      <c r="AJ78" s="76">
        <f t="shared" si="36"/>
        <v>0.69120000000000004</v>
      </c>
      <c r="AK78" s="76">
        <f t="shared" si="43"/>
        <v>0</v>
      </c>
      <c r="AL78" s="76">
        <f t="shared" si="44"/>
        <v>1.1745679077493385</v>
      </c>
      <c r="AM78" s="76">
        <f t="shared" si="45"/>
        <v>1.139799643859603</v>
      </c>
      <c r="AN78" s="76">
        <f t="shared" si="46"/>
        <v>6.0842703577027839</v>
      </c>
      <c r="AO78" s="76">
        <f t="shared" si="61"/>
        <v>72.147793963247338</v>
      </c>
      <c r="AP78" s="76">
        <f>MAX(0,(AO78-Constantes!$D$13)*(1-EXP(-Constantes!$D$24)))</f>
        <v>0.35764106151750918</v>
      </c>
      <c r="AQ78" s="76">
        <f t="shared" si="37"/>
        <v>1.0488410615175092</v>
      </c>
      <c r="AR78" s="76">
        <f t="shared" si="47"/>
        <v>1.5322089692668477</v>
      </c>
      <c r="AS78" s="76">
        <f>0.0526*AF78*Observaciones!$F77^1.218</f>
        <v>0</v>
      </c>
      <c r="AT78" s="76">
        <f>AS78*Constantes!$E$30</f>
        <v>0</v>
      </c>
      <c r="AU78" s="76">
        <f t="shared" si="62"/>
        <v>0</v>
      </c>
      <c r="AV78" s="15"/>
      <c r="AW78" s="75">
        <v>72</v>
      </c>
      <c r="AX78" s="148">
        <f>ETo!$I77*((1-Constantes!$F$19)*ETo!$K77+ETo!$L77)</f>
        <v>3.9646683205919202</v>
      </c>
      <c r="AY78" s="76">
        <f>MIN(AX78*Constantes!$F$17,0.8*(BB77+Observaciones!$F77-AZ78-BA78-Constantes!$D$14))</f>
        <v>1.9691462541407025</v>
      </c>
      <c r="AZ78" s="76">
        <f>IF(Observaciones!$F77&gt;0.05*Constantes!$F$18,((Observaciones!$F77-0.05*Constantes!$F$18)^2)/(Observaciones!$F77+0.95*Constantes!$F$18),0)</f>
        <v>0.41199600435888117</v>
      </c>
      <c r="BA78" s="76">
        <f>MAX(0,BB77+Observaciones!$F77-AZ78-Constantes!$D$13)</f>
        <v>4.9444707138431809</v>
      </c>
      <c r="BB78" s="76">
        <f>BB77+Observaciones!$F77-AZ78-AY78-BA78-BC77</f>
        <v>45.610546364265971</v>
      </c>
      <c r="BC78" s="76">
        <f>MAX(0,(BB78-Constantes!$D$14)*(1-EXP(-Constantes!$D$22)))</f>
        <v>1.1704463493149484</v>
      </c>
      <c r="BD78" s="76">
        <f t="shared" si="63"/>
        <v>154.5253053495002</v>
      </c>
      <c r="BE78" s="76">
        <f>MAX(0,(BD78-Constantes!$D$13)*(1-EXP(-Constantes!$D$23)))</f>
        <v>1.042229277323524</v>
      </c>
      <c r="BF78" s="76">
        <f t="shared" si="64"/>
        <v>2.6246716309973537</v>
      </c>
      <c r="BG78" s="76">
        <f>IF(BF78-Escenarios!$F$29&lt;=0,0,IF(BF78-Escenarios!$F$29&gt;Escenarios!$F$28,Escenarios!$F$28,BF78-Escenarios!$F$29))</f>
        <v>1.9334716309973536</v>
      </c>
      <c r="BH78" s="76">
        <f>BG78*Entradas!$F$24</f>
        <v>0</v>
      </c>
      <c r="BI78" s="76">
        <f>AX78*Entradas!$D$47/Escenarios!$F$9</f>
        <v>0.19030407938841215</v>
      </c>
      <c r="BJ78" s="76">
        <f>Entradas!$D$48*Entradas!$D$46/Escenarios!$F$9</f>
        <v>0.12</v>
      </c>
      <c r="BK78" s="76">
        <f t="shared" si="65"/>
        <v>2.1594503335291146</v>
      </c>
      <c r="BL78" s="76">
        <f t="shared" si="48"/>
        <v>0</v>
      </c>
      <c r="BM78" s="76">
        <f t="shared" si="49"/>
        <v>1.5214756266384724</v>
      </c>
      <c r="BN78" s="76">
        <f t="shared" si="38"/>
        <v>0</v>
      </c>
      <c r="BO78" s="76">
        <f t="shared" si="50"/>
        <v>0.35102927732352396</v>
      </c>
      <c r="BP78" s="76">
        <f t="shared" si="39"/>
        <v>0.69120000000000004</v>
      </c>
      <c r="BQ78" s="76">
        <f t="shared" si="51"/>
        <v>0</v>
      </c>
      <c r="BR78" s="76">
        <f t="shared" si="52"/>
        <v>0.69120000000000004</v>
      </c>
      <c r="BS78" s="76">
        <f t="shared" si="53"/>
        <v>1.6231675516089417</v>
      </c>
      <c r="BT78" s="76">
        <f t="shared" si="54"/>
        <v>6.567638265452123</v>
      </c>
      <c r="BU78" s="76">
        <f t="shared" si="66"/>
        <v>95.371700330390922</v>
      </c>
      <c r="BV78" s="76">
        <f>MAX(0,(BU78-Constantes!$D$13)*(1-EXP(-Constantes!$D$24)))</f>
        <v>0.71262420816693461</v>
      </c>
      <c r="BW78" s="76">
        <f t="shared" si="67"/>
        <v>1.4038242081669345</v>
      </c>
      <c r="BX78" s="76">
        <f t="shared" si="68"/>
        <v>1.4038242081669345</v>
      </c>
      <c r="BY78" s="76">
        <f>0.0526*BL78*Observaciones!$F77^1.218</f>
        <v>0</v>
      </c>
      <c r="BZ78" s="76">
        <f>BY78*Constantes!$F$30</f>
        <v>0</v>
      </c>
      <c r="CA78" s="76">
        <f t="shared" si="69"/>
        <v>0</v>
      </c>
      <c r="CB78" s="15"/>
      <c r="CC78" s="75">
        <v>72</v>
      </c>
      <c r="CD78" s="76">
        <f>0.0526*Observaciones!$F77^2.218</f>
        <v>6.0595018358460901</v>
      </c>
      <c r="CE78" s="76">
        <f>IF(Observaciones!$F77&gt;0.05*$CI$7,((Observaciones!$F77-0.05*$CI$7)^2)/(Observaciones!$F77+0.95*$CI$7),0)</f>
        <v>1.106358845896666</v>
      </c>
      <c r="CF78" s="76">
        <f>0.0526*CE78*Observaciones!$F77^1.218</f>
        <v>0.78870393621357715</v>
      </c>
      <c r="CG78" s="29"/>
      <c r="CH78" s="29"/>
      <c r="CI78" s="110"/>
      <c r="CJ78" s="40"/>
    </row>
    <row r="79" spans="2:88" s="2" customFormat="1" x14ac:dyDescent="0.3">
      <c r="B79" s="39"/>
      <c r="C79" s="75">
        <v>73</v>
      </c>
      <c r="D79" s="148">
        <f>ETo!$I78*((1-Constantes!$D$19)*ETo!$K78+ETo!$L78)</f>
        <v>3.8085658938996638</v>
      </c>
      <c r="E79" s="76">
        <f>MIN(D79*Constantes!$D$17,0.8*(H78+Observaciones!$F78-F79-G79-Constantes!$D$14))</f>
        <v>1.891614293349229</v>
      </c>
      <c r="F79" s="76">
        <f>IF(Observaciones!$F78&gt;0.05*Constantes!$D$18,((Observaciones!$F78-0.05*Constantes!$D$18)^2)/(Observaciones!$F78+0.95*Constantes!$D$18),0)</f>
        <v>7.9442918791682764E-4</v>
      </c>
      <c r="G79" s="76">
        <f>MAX(0,H78+Observaciones!$F78-F79-Constantes!$D$13)</f>
        <v>0.25975193507805017</v>
      </c>
      <c r="H79" s="76">
        <f>H78+Observaciones!$F78-F79-E79-G79-I78</f>
        <v>45.687939357335821</v>
      </c>
      <c r="I79" s="76">
        <f>MAX(0,(H79-Constantes!$D$14)*(1-EXP(-Constantes!$D$22)))</f>
        <v>1.1730826387744016</v>
      </c>
      <c r="J79" s="76">
        <f t="shared" si="55"/>
        <v>153.74282800725473</v>
      </c>
      <c r="K79" s="76">
        <f>MAX(0,(J79-Constantes!$D$13)*(1-EXP(-Constantes!$D$23)))</f>
        <v>1.0345193416987968</v>
      </c>
      <c r="L79" s="76">
        <f t="shared" si="56"/>
        <v>2.2083964096611153</v>
      </c>
      <c r="M79" s="76">
        <f>0.0526*F79*Observaciones!$F78^1.218</f>
        <v>1.8551637825392389E-4</v>
      </c>
      <c r="N79" s="76">
        <f>M79*Constantes!$D$30</f>
        <v>2.8981567482334985E-6</v>
      </c>
      <c r="O79" s="76">
        <f t="shared" si="57"/>
        <v>0.13123353830656828</v>
      </c>
      <c r="P79" s="15"/>
      <c r="Q79" s="75">
        <v>73</v>
      </c>
      <c r="R79" s="148">
        <f>ETo!$I78*((1-Constantes!$E$19)*ETo!$K78+ETo!$L78)</f>
        <v>3.8085658938996638</v>
      </c>
      <c r="S79" s="76">
        <f>MIN(R79*Constantes!$E$17,0.8*(V78+Observaciones!$F78-T79-U79-Constantes!$D$14))</f>
        <v>1.891614293349229</v>
      </c>
      <c r="T79" s="76">
        <f>IF(Observaciones!$F78&gt;0.05*Constantes!$E$18,((Observaciones!$F78-0.05*Constantes!$E$18)^2)/(Observaciones!$F78+0.95*Constantes!$E$18),0)</f>
        <v>7.9442918791682764E-4</v>
      </c>
      <c r="U79" s="76">
        <f>MAX(0,V78+Observaciones!$F78-T79-Constantes!$D$13)</f>
        <v>0.25975193507805017</v>
      </c>
      <c r="V79" s="76">
        <f>V78+Observaciones!$F78-T79-S79-U79-W78</f>
        <v>45.687939357335821</v>
      </c>
      <c r="W79" s="76">
        <f>MAX(0,(V79-Constantes!$D$14)*(1-EXP(-Constantes!$D$22)))</f>
        <v>1.1730826387744016</v>
      </c>
      <c r="X79" s="76">
        <f t="shared" si="58"/>
        <v>153.74282800725473</v>
      </c>
      <c r="Y79" s="76">
        <f>MAX(0,(X79-Constantes!$D$13)*(1-EXP(-Constantes!$D$23)))</f>
        <v>1.0345193416987968</v>
      </c>
      <c r="Z79" s="76">
        <f t="shared" si="59"/>
        <v>2.2083964096611153</v>
      </c>
      <c r="AA79" s="76">
        <f>IF(Z79-Escenarios!$E$29&lt;=0,0,IF(Z79-Escenarios!$E$29&gt;Escenarios!$E$28,Escenarios!$E$28,Z79-Escenarios!$E$29))</f>
        <v>1.5171964096611152</v>
      </c>
      <c r="AB79" s="76">
        <f>AA79*Entradas!$E$24</f>
        <v>0.37929910241527881</v>
      </c>
      <c r="AC79" s="76">
        <f>R79*Entradas!$D$47/Escenarios!$E$9</f>
        <v>0.18281116290718388</v>
      </c>
      <c r="AD79" s="76">
        <f>Entradas!$D$48*Entradas!$D$46/Escenarios!$E$9</f>
        <v>0.12</v>
      </c>
      <c r="AE79" s="76">
        <f t="shared" si="60"/>
        <v>2.0744254562564128</v>
      </c>
      <c r="AF79" s="76">
        <f t="shared" si="40"/>
        <v>0</v>
      </c>
      <c r="AG79" s="76">
        <f t="shared" si="41"/>
        <v>1.5164019804731985</v>
      </c>
      <c r="AH79" s="76">
        <f t="shared" si="35"/>
        <v>0</v>
      </c>
      <c r="AI79" s="76">
        <f t="shared" si="42"/>
        <v>0.34331934169879696</v>
      </c>
      <c r="AJ79" s="76">
        <f t="shared" si="36"/>
        <v>0.69119999999999981</v>
      </c>
      <c r="AK79" s="76">
        <f t="shared" si="43"/>
        <v>0</v>
      </c>
      <c r="AL79" s="76">
        <f t="shared" si="44"/>
        <v>1.0704991024152786</v>
      </c>
      <c r="AM79" s="76">
        <f t="shared" si="45"/>
        <v>0.83508614433865258</v>
      </c>
      <c r="AN79" s="76">
        <f t="shared" si="46"/>
        <v>1.0948380794167027</v>
      </c>
      <c r="AO79" s="76">
        <f t="shared" si="61"/>
        <v>72.625239046068472</v>
      </c>
      <c r="AP79" s="76">
        <f>MAX(0,(AO79-Constantes!$D$13)*(1-EXP(-Constantes!$D$24)))</f>
        <v>0.36493892756867113</v>
      </c>
      <c r="AQ79" s="76">
        <f t="shared" si="37"/>
        <v>1.056138927568671</v>
      </c>
      <c r="AR79" s="76">
        <f t="shared" si="47"/>
        <v>1.4354380299839498</v>
      </c>
      <c r="AS79" s="76">
        <f>0.0526*AF79*Observaciones!$F78^1.218</f>
        <v>0</v>
      </c>
      <c r="AT79" s="76">
        <f>AS79*Constantes!$E$30</f>
        <v>0</v>
      </c>
      <c r="AU79" s="76">
        <f t="shared" si="62"/>
        <v>0</v>
      </c>
      <c r="AV79" s="15"/>
      <c r="AW79" s="75">
        <v>73</v>
      </c>
      <c r="AX79" s="148">
        <f>ETo!$I78*((1-Constantes!$F$19)*ETo!$K78+ETo!$L78)</f>
        <v>3.8085658938996638</v>
      </c>
      <c r="AY79" s="76">
        <f>MIN(AX79*Constantes!$F$17,0.8*(BB78+Observaciones!$F78-AZ79-BA79-Constantes!$D$14))</f>
        <v>1.891614293349229</v>
      </c>
      <c r="AZ79" s="76">
        <f>IF(Observaciones!$F78&gt;0.05*Constantes!$F$18,((Observaciones!$F78-0.05*Constantes!$F$18)^2)/(Observaciones!$F78+0.95*Constantes!$F$18),0)</f>
        <v>7.9442918791682764E-4</v>
      </c>
      <c r="BA79" s="76">
        <f>MAX(0,BB78+Observaciones!$F78-AZ79-Constantes!$D$13)</f>
        <v>0.25975193507805017</v>
      </c>
      <c r="BB79" s="76">
        <f>BB78+Observaciones!$F78-AZ79-AY79-BA79-BC78</f>
        <v>45.687939357335821</v>
      </c>
      <c r="BC79" s="76">
        <f>MAX(0,(BB79-Constantes!$D$14)*(1-EXP(-Constantes!$D$22)))</f>
        <v>1.1730826387744016</v>
      </c>
      <c r="BD79" s="76">
        <f t="shared" si="63"/>
        <v>153.74282800725473</v>
      </c>
      <c r="BE79" s="76">
        <f>MAX(0,(BD79-Constantes!$D$13)*(1-EXP(-Constantes!$D$23)))</f>
        <v>1.0345193416987968</v>
      </c>
      <c r="BF79" s="76">
        <f t="shared" si="64"/>
        <v>2.2083964096611153</v>
      </c>
      <c r="BG79" s="76">
        <f>IF(BF79-Escenarios!$F$29&lt;=0,0,IF(BF79-Escenarios!$F$29&gt;Escenarios!$F$28,Escenarios!$F$28,BF79-Escenarios!$F$29))</f>
        <v>1.5171964096611152</v>
      </c>
      <c r="BH79" s="76">
        <f>BG79*Entradas!$F$24</f>
        <v>0</v>
      </c>
      <c r="BI79" s="76">
        <f>AX79*Entradas!$D$47/Escenarios!$F$9</f>
        <v>0.18281116290718388</v>
      </c>
      <c r="BJ79" s="76">
        <f>Entradas!$D$48*Entradas!$D$46/Escenarios!$F$9</f>
        <v>0.12</v>
      </c>
      <c r="BK79" s="76">
        <f t="shared" si="65"/>
        <v>2.0744254562564128</v>
      </c>
      <c r="BL79" s="76">
        <f t="shared" si="48"/>
        <v>0</v>
      </c>
      <c r="BM79" s="76">
        <f t="shared" si="49"/>
        <v>1.5164019804731985</v>
      </c>
      <c r="BN79" s="76">
        <f t="shared" si="38"/>
        <v>0</v>
      </c>
      <c r="BO79" s="76">
        <f t="shared" si="50"/>
        <v>0.34331934169879696</v>
      </c>
      <c r="BP79" s="76">
        <f t="shared" si="39"/>
        <v>0.69119999999999981</v>
      </c>
      <c r="BQ79" s="76">
        <f t="shared" si="51"/>
        <v>0</v>
      </c>
      <c r="BR79" s="76">
        <f t="shared" si="52"/>
        <v>0.69119999999999981</v>
      </c>
      <c r="BS79" s="76">
        <f t="shared" si="53"/>
        <v>1.2143852467539316</v>
      </c>
      <c r="BT79" s="76">
        <f t="shared" si="54"/>
        <v>1.4741371818319817</v>
      </c>
      <c r="BU79" s="76">
        <f t="shared" si="66"/>
        <v>95.873461368977928</v>
      </c>
      <c r="BV79" s="76">
        <f>MAX(0,(BU79-Constantes!$D$13)*(1-EXP(-Constantes!$D$24)))</f>
        <v>0.72029374960961334</v>
      </c>
      <c r="BW79" s="76">
        <f t="shared" si="67"/>
        <v>1.4114937496096132</v>
      </c>
      <c r="BX79" s="76">
        <f t="shared" si="68"/>
        <v>1.4114937496096132</v>
      </c>
      <c r="BY79" s="76">
        <f>0.0526*BL79*Observaciones!$F78^1.218</f>
        <v>0</v>
      </c>
      <c r="BZ79" s="76">
        <f>BY79*Constantes!$F$30</f>
        <v>0</v>
      </c>
      <c r="CA79" s="76">
        <f t="shared" si="69"/>
        <v>0</v>
      </c>
      <c r="CB79" s="15"/>
      <c r="CC79" s="75">
        <v>73</v>
      </c>
      <c r="CD79" s="76">
        <f>0.0526*Observaciones!$F78^2.218</f>
        <v>0.79397345371627714</v>
      </c>
      <c r="CE79" s="76">
        <f>IF(Observaciones!$F78&gt;0.05*$CI$7,((Observaciones!$F78-0.05*$CI$7)^2)/(Observaciones!$F78+0.95*$CI$7),0)</f>
        <v>7.6652401060814793E-2</v>
      </c>
      <c r="CF79" s="76">
        <f>0.0526*CE79*Observaciones!$F78^1.218</f>
        <v>1.7899991648794227E-2</v>
      </c>
      <c r="CG79" s="29"/>
      <c r="CH79" s="29"/>
      <c r="CI79" s="110"/>
      <c r="CJ79" s="40"/>
    </row>
    <row r="80" spans="2:88" s="2" customFormat="1" x14ac:dyDescent="0.3">
      <c r="B80" s="39"/>
      <c r="C80" s="75">
        <v>74</v>
      </c>
      <c r="D80" s="148">
        <f>ETo!$I79*((1-Constantes!$D$19)*ETo!$K79+ETo!$L79)</f>
        <v>3.830082067599176</v>
      </c>
      <c r="E80" s="76">
        <f>MIN(D80*Constantes!$D$17,0.8*(H79+Observaciones!$F79-F80-G80-Constantes!$D$14))</f>
        <v>1.9023008097026346</v>
      </c>
      <c r="F80" s="76">
        <f>IF(Observaciones!$F79&gt;0.05*Constantes!$D$18,((Observaciones!$F79-0.05*Constantes!$D$18)^2)/(Observaciones!$F79+0.95*Constantes!$D$18),0)</f>
        <v>8.9201744406522523E-2</v>
      </c>
      <c r="G80" s="76">
        <f>MAX(0,H79+Observaciones!$F79-F80-Constantes!$D$13)</f>
        <v>2.4487376129292997</v>
      </c>
      <c r="H80" s="76">
        <f>H79+Observaciones!$F79-F80-E80-G80-I79</f>
        <v>45.674616551522959</v>
      </c>
      <c r="I80" s="76">
        <f>MAX(0,(H80-Constantes!$D$14)*(1-EXP(-Constantes!$D$22)))</f>
        <v>1.172628815099394</v>
      </c>
      <c r="J80" s="76">
        <f t="shared" si="55"/>
        <v>155.15704627848524</v>
      </c>
      <c r="K80" s="76">
        <f>MAX(0,(J80-Constantes!$D$13)*(1-EXP(-Constantes!$D$23)))</f>
        <v>1.0484539711657799</v>
      </c>
      <c r="L80" s="76">
        <f t="shared" si="56"/>
        <v>2.3102845306716961</v>
      </c>
      <c r="M80" s="76">
        <f>0.0526*F80*Observaciones!$F79^1.218</f>
        <v>3.8251820439588094E-2</v>
      </c>
      <c r="N80" s="76">
        <f>M80*Constantes!$D$30</f>
        <v>5.9757403946011705E-4</v>
      </c>
      <c r="O80" s="76">
        <f t="shared" si="57"/>
        <v>25.865820054916675</v>
      </c>
      <c r="P80" s="15"/>
      <c r="Q80" s="75">
        <v>74</v>
      </c>
      <c r="R80" s="148">
        <f>ETo!$I79*((1-Constantes!$E$19)*ETo!$K79+ETo!$L79)</f>
        <v>3.830082067599176</v>
      </c>
      <c r="S80" s="76">
        <f>MIN(R80*Constantes!$E$17,0.8*(V79+Observaciones!$F79-T80-U80-Constantes!$D$14))</f>
        <v>1.9023008097026346</v>
      </c>
      <c r="T80" s="76">
        <f>IF(Observaciones!$F79&gt;0.05*Constantes!$E$18,((Observaciones!$F79-0.05*Constantes!$E$18)^2)/(Observaciones!$F79+0.95*Constantes!$E$18),0)</f>
        <v>8.9201744406522523E-2</v>
      </c>
      <c r="U80" s="76">
        <f>MAX(0,V79+Observaciones!$F79-T80-Constantes!$D$13)</f>
        <v>2.4487376129292997</v>
      </c>
      <c r="V80" s="76">
        <f>V79+Observaciones!$F79-T80-S80-U80-W79</f>
        <v>45.674616551522959</v>
      </c>
      <c r="W80" s="76">
        <f>MAX(0,(V80-Constantes!$D$14)*(1-EXP(-Constantes!$D$22)))</f>
        <v>1.172628815099394</v>
      </c>
      <c r="X80" s="76">
        <f t="shared" si="58"/>
        <v>155.15704627848524</v>
      </c>
      <c r="Y80" s="76">
        <f>MAX(0,(X80-Constantes!$D$13)*(1-EXP(-Constantes!$D$23)))</f>
        <v>1.0484539711657799</v>
      </c>
      <c r="Z80" s="76">
        <f t="shared" si="59"/>
        <v>2.3102845306716961</v>
      </c>
      <c r="AA80" s="76">
        <f>IF(Z80-Escenarios!$E$29&lt;=0,0,IF(Z80-Escenarios!$E$29&gt;Escenarios!$E$28,Escenarios!$E$28,Z80-Escenarios!$E$29))</f>
        <v>1.6190845306716961</v>
      </c>
      <c r="AB80" s="76">
        <f>AA80*Entradas!$E$24</f>
        <v>0.40477113266792403</v>
      </c>
      <c r="AC80" s="76">
        <f>R80*Entradas!$D$47/Escenarios!$E$9</f>
        <v>0.18384393924476047</v>
      </c>
      <c r="AD80" s="76">
        <f>Entradas!$D$48*Entradas!$D$46/Escenarios!$E$9</f>
        <v>0.12</v>
      </c>
      <c r="AE80" s="76">
        <f t="shared" si="60"/>
        <v>2.0861447489473952</v>
      </c>
      <c r="AF80" s="76">
        <f t="shared" si="40"/>
        <v>0</v>
      </c>
      <c r="AG80" s="76">
        <f t="shared" si="41"/>
        <v>1.5298827862651736</v>
      </c>
      <c r="AH80" s="76">
        <f t="shared" si="35"/>
        <v>0</v>
      </c>
      <c r="AI80" s="76">
        <f t="shared" si="42"/>
        <v>0.35725397116577962</v>
      </c>
      <c r="AJ80" s="76">
        <f t="shared" si="36"/>
        <v>0.69120000000000026</v>
      </c>
      <c r="AK80" s="76">
        <f t="shared" si="43"/>
        <v>0</v>
      </c>
      <c r="AL80" s="76">
        <f t="shared" si="44"/>
        <v>1.0959711326679242</v>
      </c>
      <c r="AM80" s="76">
        <f t="shared" si="45"/>
        <v>0.91046945875901175</v>
      </c>
      <c r="AN80" s="76">
        <f t="shared" si="46"/>
        <v>3.3592070716883113</v>
      </c>
      <c r="AO80" s="76">
        <f t="shared" si="61"/>
        <v>73.17076957725881</v>
      </c>
      <c r="AP80" s="76">
        <f>MAX(0,(AO80-Constantes!$D$13)*(1-EXP(-Constantes!$D$24)))</f>
        <v>0.37327749651972641</v>
      </c>
      <c r="AQ80" s="76">
        <f t="shared" si="37"/>
        <v>1.0644774965197268</v>
      </c>
      <c r="AR80" s="76">
        <f t="shared" si="47"/>
        <v>1.4692486291876508</v>
      </c>
      <c r="AS80" s="76">
        <f>0.0526*AF80*Observaciones!$F79^1.218</f>
        <v>0</v>
      </c>
      <c r="AT80" s="76">
        <f>AS80*Constantes!$E$30</f>
        <v>0</v>
      </c>
      <c r="AU80" s="76">
        <f t="shared" si="62"/>
        <v>0</v>
      </c>
      <c r="AV80" s="15"/>
      <c r="AW80" s="75">
        <v>74</v>
      </c>
      <c r="AX80" s="148">
        <f>ETo!$I79*((1-Constantes!$F$19)*ETo!$K79+ETo!$L79)</f>
        <v>3.830082067599176</v>
      </c>
      <c r="AY80" s="76">
        <f>MIN(AX80*Constantes!$F$17,0.8*(BB79+Observaciones!$F79-AZ80-BA80-Constantes!$D$14))</f>
        <v>1.9023008097026346</v>
      </c>
      <c r="AZ80" s="76">
        <f>IF(Observaciones!$F79&gt;0.05*Constantes!$F$18,((Observaciones!$F79-0.05*Constantes!$F$18)^2)/(Observaciones!$F79+0.95*Constantes!$F$18),0)</f>
        <v>8.9201744406522523E-2</v>
      </c>
      <c r="BA80" s="76">
        <f>MAX(0,BB79+Observaciones!$F79-AZ80-Constantes!$D$13)</f>
        <v>2.4487376129292997</v>
      </c>
      <c r="BB80" s="76">
        <f>BB79+Observaciones!$F79-AZ80-AY80-BA80-BC79</f>
        <v>45.674616551522959</v>
      </c>
      <c r="BC80" s="76">
        <f>MAX(0,(BB80-Constantes!$D$14)*(1-EXP(-Constantes!$D$22)))</f>
        <v>1.172628815099394</v>
      </c>
      <c r="BD80" s="76">
        <f t="shared" si="63"/>
        <v>155.15704627848524</v>
      </c>
      <c r="BE80" s="76">
        <f>MAX(0,(BD80-Constantes!$D$13)*(1-EXP(-Constantes!$D$23)))</f>
        <v>1.0484539711657799</v>
      </c>
      <c r="BF80" s="76">
        <f t="shared" si="64"/>
        <v>2.3102845306716961</v>
      </c>
      <c r="BG80" s="76">
        <f>IF(BF80-Escenarios!$F$29&lt;=0,0,IF(BF80-Escenarios!$F$29&gt;Escenarios!$F$28,Escenarios!$F$28,BF80-Escenarios!$F$29))</f>
        <v>1.6190845306716961</v>
      </c>
      <c r="BH80" s="76">
        <f>BG80*Entradas!$F$24</f>
        <v>0</v>
      </c>
      <c r="BI80" s="76">
        <f>AX80*Entradas!$D$47/Escenarios!$F$9</f>
        <v>0.18384393924476047</v>
      </c>
      <c r="BJ80" s="76">
        <f>Entradas!$D$48*Entradas!$D$46/Escenarios!$F$9</f>
        <v>0.12</v>
      </c>
      <c r="BK80" s="76">
        <f t="shared" si="65"/>
        <v>2.0861447489473952</v>
      </c>
      <c r="BL80" s="76">
        <f t="shared" si="48"/>
        <v>0</v>
      </c>
      <c r="BM80" s="76">
        <f t="shared" si="49"/>
        <v>1.5298827862651736</v>
      </c>
      <c r="BN80" s="76">
        <f t="shared" si="38"/>
        <v>0</v>
      </c>
      <c r="BO80" s="76">
        <f t="shared" si="50"/>
        <v>0.35725397116577962</v>
      </c>
      <c r="BP80" s="76">
        <f t="shared" si="39"/>
        <v>0.69120000000000026</v>
      </c>
      <c r="BQ80" s="76">
        <f t="shared" si="51"/>
        <v>0</v>
      </c>
      <c r="BR80" s="76">
        <f t="shared" si="52"/>
        <v>0.69120000000000026</v>
      </c>
      <c r="BS80" s="76">
        <f t="shared" si="53"/>
        <v>1.3152405914269356</v>
      </c>
      <c r="BT80" s="76">
        <f t="shared" si="54"/>
        <v>3.7639782043562353</v>
      </c>
      <c r="BU80" s="76">
        <f t="shared" si="66"/>
        <v>96.468408210795261</v>
      </c>
      <c r="BV80" s="76">
        <f>MAX(0,(BU80-Constantes!$D$13)*(1-EXP(-Constantes!$D$24)))</f>
        <v>0.72938765907767111</v>
      </c>
      <c r="BW80" s="76">
        <f t="shared" si="67"/>
        <v>1.4205876590776714</v>
      </c>
      <c r="BX80" s="76">
        <f t="shared" si="68"/>
        <v>1.4205876590776714</v>
      </c>
      <c r="BY80" s="76">
        <f>0.0526*BL80*Observaciones!$F79^1.218</f>
        <v>0</v>
      </c>
      <c r="BZ80" s="76">
        <f>BY80*Constantes!$F$30</f>
        <v>0</v>
      </c>
      <c r="CA80" s="76">
        <f t="shared" si="69"/>
        <v>0</v>
      </c>
      <c r="CB80" s="15"/>
      <c r="CC80" s="75">
        <v>74</v>
      </c>
      <c r="CD80" s="76">
        <f>0.0526*Observaciones!$F79^2.218</f>
        <v>2.40141261683701</v>
      </c>
      <c r="CE80" s="76">
        <f>IF(Observaciones!$F79&gt;0.05*$CI$7,((Observaciones!$F79-0.05*$CI$7)^2)/(Observaciones!$F79+0.95*$CI$7),0)</f>
        <v>0.38859907062598614</v>
      </c>
      <c r="CF80" s="76">
        <f>0.0526*CE80*Observaciones!$F79^1.218</f>
        <v>0.16664048412363916</v>
      </c>
      <c r="CG80" s="29"/>
      <c r="CH80" s="29"/>
      <c r="CI80" s="110"/>
      <c r="CJ80" s="40"/>
    </row>
    <row r="81" spans="2:88" s="2" customFormat="1" x14ac:dyDescent="0.3">
      <c r="B81" s="39"/>
      <c r="C81" s="75">
        <v>75</v>
      </c>
      <c r="D81" s="148">
        <f>ETo!$I80*((1-Constantes!$D$19)*ETo!$K80+ETo!$L80)</f>
        <v>3.8676111247916363</v>
      </c>
      <c r="E81" s="76">
        <f>MIN(D81*Constantes!$D$17,0.8*(H80+Observaciones!$F80-F81-G81-Constantes!$D$14))</f>
        <v>1.9209405032195268</v>
      </c>
      <c r="F81" s="76">
        <f>IF(Observaciones!$F80&gt;0.05*Constantes!$D$18,((Observaciones!$F80-0.05*Constantes!$D$18)^2)/(Observaciones!$F80+0.95*Constantes!$D$18),0)</f>
        <v>2.9095786963434023</v>
      </c>
      <c r="G81" s="76">
        <f>MAX(0,H80+Observaciones!$F80-F81-Constantes!$D$13)</f>
        <v>12.315037855179554</v>
      </c>
      <c r="H81" s="76">
        <f>H80+Observaciones!$F80-F81-E81-G81-I80</f>
        <v>45.65643068168108</v>
      </c>
      <c r="I81" s="76">
        <f>MAX(0,(H81-Constantes!$D$14)*(1-EXP(-Constantes!$D$22)))</f>
        <v>1.1720093376108847</v>
      </c>
      <c r="J81" s="76">
        <f t="shared" si="55"/>
        <v>166.42363016249902</v>
      </c>
      <c r="K81" s="76">
        <f>MAX(0,(J81-Constantes!$D$13)*(1-EXP(-Constantes!$D$23)))</f>
        <v>1.1594663056661789</v>
      </c>
      <c r="L81" s="76">
        <f t="shared" si="56"/>
        <v>5.2410543396204652</v>
      </c>
      <c r="M81" s="76">
        <f>0.0526*F81*Observaciones!$F80^1.218</f>
        <v>5.2781445473336079</v>
      </c>
      <c r="N81" s="76">
        <f>M81*Constantes!$D$30</f>
        <v>8.2455739929707228E-2</v>
      </c>
      <c r="O81" s="76">
        <f t="shared" si="57"/>
        <v>1573.2662664145996</v>
      </c>
      <c r="P81" s="15"/>
      <c r="Q81" s="75">
        <v>75</v>
      </c>
      <c r="R81" s="148">
        <f>ETo!$I80*((1-Constantes!$E$19)*ETo!$K80+ETo!$L80)</f>
        <v>3.8676111247916363</v>
      </c>
      <c r="S81" s="76">
        <f>MIN(R81*Constantes!$E$17,0.8*(V80+Observaciones!$F80-T81-U81-Constantes!$D$14))</f>
        <v>1.9209405032195268</v>
      </c>
      <c r="T81" s="76">
        <f>IF(Observaciones!$F80&gt;0.05*Constantes!$E$18,((Observaciones!$F80-0.05*Constantes!$E$18)^2)/(Observaciones!$F80+0.95*Constantes!$E$18),0)</f>
        <v>2.9095786963434023</v>
      </c>
      <c r="U81" s="76">
        <f>MAX(0,V80+Observaciones!$F80-T81-Constantes!$D$13)</f>
        <v>12.315037855179554</v>
      </c>
      <c r="V81" s="76">
        <f>V80+Observaciones!$F80-T81-S81-U81-W80</f>
        <v>45.65643068168108</v>
      </c>
      <c r="W81" s="76">
        <f>MAX(0,(V81-Constantes!$D$14)*(1-EXP(-Constantes!$D$22)))</f>
        <v>1.1720093376108847</v>
      </c>
      <c r="X81" s="76">
        <f t="shared" si="58"/>
        <v>166.42363016249902</v>
      </c>
      <c r="Y81" s="76">
        <f>MAX(0,(X81-Constantes!$D$13)*(1-EXP(-Constantes!$D$23)))</f>
        <v>1.1594663056661789</v>
      </c>
      <c r="Z81" s="76">
        <f t="shared" si="59"/>
        <v>5.2410543396204652</v>
      </c>
      <c r="AA81" s="76">
        <f>IF(Z81-Escenarios!$E$29&lt;=0,0,IF(Z81-Escenarios!$E$29&gt;Escenarios!$E$28,Escenarios!$E$28,Z81-Escenarios!$E$29))</f>
        <v>2.2212791916551762</v>
      </c>
      <c r="AB81" s="76">
        <f>AA81*Entradas!$E$24</f>
        <v>0.55531979791379404</v>
      </c>
      <c r="AC81" s="76">
        <f>R81*Entradas!$D$47/Escenarios!$E$9</f>
        <v>0.18564533398999852</v>
      </c>
      <c r="AD81" s="76">
        <f>Entradas!$D$48*Entradas!$D$46/Escenarios!$E$9</f>
        <v>0.12</v>
      </c>
      <c r="AE81" s="76">
        <f t="shared" si="60"/>
        <v>2.1065858372095252</v>
      </c>
      <c r="AF81" s="76">
        <f t="shared" si="40"/>
        <v>0.68829950468822609</v>
      </c>
      <c r="AG81" s="76">
        <f t="shared" si="41"/>
        <v>0</v>
      </c>
      <c r="AH81" s="76">
        <f t="shared" si="35"/>
        <v>1.1720093376108847</v>
      </c>
      <c r="AI81" s="76">
        <f t="shared" si="42"/>
        <v>0</v>
      </c>
      <c r="AJ81" s="76">
        <f t="shared" si="36"/>
        <v>1.1594663056661789</v>
      </c>
      <c r="AK81" s="76">
        <f t="shared" si="43"/>
        <v>0</v>
      </c>
      <c r="AL81" s="76">
        <f t="shared" si="44"/>
        <v>3.5750949458790839</v>
      </c>
      <c r="AM81" s="76">
        <f t="shared" si="45"/>
        <v>1.3603140597513836</v>
      </c>
      <c r="AN81" s="76">
        <f t="shared" si="46"/>
        <v>13.675351914930937</v>
      </c>
      <c r="AO81" s="76">
        <f t="shared" si="61"/>
        <v>74.157806140490479</v>
      </c>
      <c r="AP81" s="76">
        <f>MAX(0,(AO81-Constantes!$D$13)*(1-EXP(-Constantes!$D$24)))</f>
        <v>0.38836459425147235</v>
      </c>
      <c r="AQ81" s="76">
        <f t="shared" si="37"/>
        <v>1.5478308999176513</v>
      </c>
      <c r="AR81" s="76">
        <f t="shared" si="47"/>
        <v>3.9634595401305561</v>
      </c>
      <c r="AS81" s="76">
        <f>0.0526*AF81*Observaciones!$F80^1.218</f>
        <v>1.2486152315344716</v>
      </c>
      <c r="AT81" s="76">
        <f>AS81*Constantes!$E$30</f>
        <v>1.9506000997204256E-2</v>
      </c>
      <c r="AU81" s="76">
        <f t="shared" si="62"/>
        <v>492.1458337016789</v>
      </c>
      <c r="AV81" s="15"/>
      <c r="AW81" s="75">
        <v>75</v>
      </c>
      <c r="AX81" s="148">
        <f>ETo!$I80*((1-Constantes!$F$19)*ETo!$K80+ETo!$L80)</f>
        <v>3.8676111247916363</v>
      </c>
      <c r="AY81" s="76">
        <f>MIN(AX81*Constantes!$F$17,0.8*(BB80+Observaciones!$F80-AZ81-BA81-Constantes!$D$14))</f>
        <v>1.9209405032195268</v>
      </c>
      <c r="AZ81" s="76">
        <f>IF(Observaciones!$F80&gt;0.05*Constantes!$F$18,((Observaciones!$F80-0.05*Constantes!$F$18)^2)/(Observaciones!$F80+0.95*Constantes!$F$18),0)</f>
        <v>2.9095786963434023</v>
      </c>
      <c r="BA81" s="76">
        <f>MAX(0,BB80+Observaciones!$F80-AZ81-Constantes!$D$13)</f>
        <v>12.315037855179554</v>
      </c>
      <c r="BB81" s="76">
        <f>BB80+Observaciones!$F80-AZ81-AY81-BA81-BC80</f>
        <v>45.65643068168108</v>
      </c>
      <c r="BC81" s="76">
        <f>MAX(0,(BB81-Constantes!$D$14)*(1-EXP(-Constantes!$D$22)))</f>
        <v>1.1720093376108847</v>
      </c>
      <c r="BD81" s="76">
        <f t="shared" si="63"/>
        <v>166.42363016249902</v>
      </c>
      <c r="BE81" s="76">
        <f>MAX(0,(BD81-Constantes!$D$13)*(1-EXP(-Constantes!$D$23)))</f>
        <v>1.1594663056661789</v>
      </c>
      <c r="BF81" s="76">
        <f t="shared" si="64"/>
        <v>5.2410543396204652</v>
      </c>
      <c r="BG81" s="76">
        <f>IF(BF81-Escenarios!$F$29&lt;=0,0,IF(BF81-Escenarios!$F$29&gt;Escenarios!$F$28,Escenarios!$F$28,BF81-Escenarios!$F$29))</f>
        <v>3.9467247716830118</v>
      </c>
      <c r="BH81" s="76">
        <f>BG81*Entradas!$F$24</f>
        <v>0</v>
      </c>
      <c r="BI81" s="76">
        <f>AX81*Entradas!$D$47/Escenarios!$F$9</f>
        <v>0.18564533398999852</v>
      </c>
      <c r="BJ81" s="76">
        <f>Entradas!$D$48*Entradas!$D$46/Escenarios!$F$9</f>
        <v>0.12</v>
      </c>
      <c r="BK81" s="76">
        <f t="shared" si="65"/>
        <v>2.1065858372095252</v>
      </c>
      <c r="BL81" s="76">
        <f t="shared" si="48"/>
        <v>0</v>
      </c>
      <c r="BM81" s="76">
        <f t="shared" si="49"/>
        <v>1.0371460753396096</v>
      </c>
      <c r="BN81" s="76">
        <f t="shared" si="38"/>
        <v>0.1348632622712751</v>
      </c>
      <c r="BO81" s="76">
        <f t="shared" si="50"/>
        <v>0</v>
      </c>
      <c r="BP81" s="76">
        <f t="shared" si="39"/>
        <v>1.1594663056661789</v>
      </c>
      <c r="BQ81" s="76">
        <f t="shared" si="51"/>
        <v>0</v>
      </c>
      <c r="BR81" s="76">
        <f t="shared" si="52"/>
        <v>1.294329567937454</v>
      </c>
      <c r="BS81" s="76">
        <f t="shared" si="53"/>
        <v>3.6410794376930133</v>
      </c>
      <c r="BT81" s="76">
        <f t="shared" si="54"/>
        <v>15.956117292872568</v>
      </c>
      <c r="BU81" s="76">
        <f t="shared" si="66"/>
        <v>99.380099989410596</v>
      </c>
      <c r="BV81" s="76">
        <f>MAX(0,(BU81-Constantes!$D$13)*(1-EXP(-Constantes!$D$24)))</f>
        <v>0.77389358729259194</v>
      </c>
      <c r="BW81" s="76">
        <f t="shared" si="67"/>
        <v>1.9333598929587708</v>
      </c>
      <c r="BX81" s="76">
        <f t="shared" si="68"/>
        <v>2.0682231552300459</v>
      </c>
      <c r="BY81" s="76">
        <f>0.0526*BL81*Observaciones!$F80^1.218</f>
        <v>0</v>
      </c>
      <c r="BZ81" s="76">
        <f>BY81*Constantes!$F$30</f>
        <v>0</v>
      </c>
      <c r="CA81" s="76">
        <f t="shared" si="69"/>
        <v>0</v>
      </c>
      <c r="CB81" s="15"/>
      <c r="CC81" s="75">
        <v>75</v>
      </c>
      <c r="CD81" s="76">
        <f>0.0526*Observaciones!$F80^2.218</f>
        <v>33.197261630212672</v>
      </c>
      <c r="CE81" s="76">
        <f>IF(Observaciones!$F80&gt;0.05*$CI$7,((Observaciones!$F80-0.05*$CI$7)^2)/(Observaciones!$F80+0.95*$CI$7),0)</f>
        <v>5.3609429851107651</v>
      </c>
      <c r="CF81" s="76">
        <f>0.0526*CE81*Observaciones!$F80^1.218</f>
        <v>9.7250615771243361</v>
      </c>
      <c r="CG81" s="29"/>
      <c r="CH81" s="29"/>
      <c r="CI81" s="110"/>
      <c r="CJ81" s="40"/>
    </row>
    <row r="82" spans="2:88" s="2" customFormat="1" x14ac:dyDescent="0.3">
      <c r="B82" s="39"/>
      <c r="C82" s="75">
        <v>76</v>
      </c>
      <c r="D82" s="148">
        <f>ETo!$I81*((1-Constantes!$D$19)*ETo!$K81+ETo!$L81)</f>
        <v>3.8677465451271158</v>
      </c>
      <c r="E82" s="76">
        <f>MIN(D82*Constantes!$D$17,0.8*(H81+Observaciones!$F81-F82-G82-Constantes!$D$14))</f>
        <v>1.9210077629307514</v>
      </c>
      <c r="F82" s="76">
        <f>IF(Observaciones!$F81&gt;0.05*Constantes!$D$18,((Observaciones!$F81-0.05*Constantes!$D$18)^2)/(Observaciones!$F81+0.95*Constantes!$D$18),0)</f>
        <v>0</v>
      </c>
      <c r="G82" s="76">
        <f>MAX(0,H81+Observaciones!$F81-F82-Constantes!$D$13)</f>
        <v>0</v>
      </c>
      <c r="H82" s="76">
        <f>H81+Observaciones!$F81-F82-E82-G82-I81</f>
        <v>42.763413581139446</v>
      </c>
      <c r="I82" s="76">
        <f>MAX(0,(H82-Constantes!$D$14)*(1-EXP(-Constantes!$D$22)))</f>
        <v>1.0734625546832375</v>
      </c>
      <c r="J82" s="76">
        <f t="shared" si="55"/>
        <v>165.26416385683285</v>
      </c>
      <c r="K82" s="76">
        <f>MAX(0,(J82-Constantes!$D$13)*(1-EXP(-Constantes!$D$23)))</f>
        <v>1.1480418079930919</v>
      </c>
      <c r="L82" s="76">
        <f t="shared" si="56"/>
        <v>2.2215043626763293</v>
      </c>
      <c r="M82" s="76">
        <f>0.0526*F82*Observaciones!$F81^1.218</f>
        <v>0</v>
      </c>
      <c r="N82" s="76">
        <f>M82*Constantes!$D$30</f>
        <v>0</v>
      </c>
      <c r="O82" s="76">
        <f t="shared" si="57"/>
        <v>0</v>
      </c>
      <c r="P82" s="15"/>
      <c r="Q82" s="75">
        <v>76</v>
      </c>
      <c r="R82" s="148">
        <f>ETo!$I81*((1-Constantes!$E$19)*ETo!$K81+ETo!$L81)</f>
        <v>3.8677465451271158</v>
      </c>
      <c r="S82" s="76">
        <f>MIN(R82*Constantes!$E$17,0.8*(V81+Observaciones!$F81-T82-U82-Constantes!$D$14))</f>
        <v>1.9210077629307514</v>
      </c>
      <c r="T82" s="76">
        <f>IF(Observaciones!$F81&gt;0.05*Constantes!$E$18,((Observaciones!$F81-0.05*Constantes!$E$18)^2)/(Observaciones!$F81+0.95*Constantes!$E$18),0)</f>
        <v>0</v>
      </c>
      <c r="U82" s="76">
        <f>MAX(0,V81+Observaciones!$F81-T82-Constantes!$D$13)</f>
        <v>0</v>
      </c>
      <c r="V82" s="76">
        <f>V81+Observaciones!$F81-T82-S82-U82-W81</f>
        <v>42.763413581139446</v>
      </c>
      <c r="W82" s="76">
        <f>MAX(0,(V82-Constantes!$D$14)*(1-EXP(-Constantes!$D$22)))</f>
        <v>1.0734625546832375</v>
      </c>
      <c r="X82" s="76">
        <f t="shared" si="58"/>
        <v>165.26416385683285</v>
      </c>
      <c r="Y82" s="76">
        <f>MAX(0,(X82-Constantes!$D$13)*(1-EXP(-Constantes!$D$23)))</f>
        <v>1.1480418079930919</v>
      </c>
      <c r="Z82" s="76">
        <f t="shared" si="59"/>
        <v>2.2215043626763293</v>
      </c>
      <c r="AA82" s="76">
        <f>IF(Z82-Escenarios!$E$29&lt;=0,0,IF(Z82-Escenarios!$E$29&gt;Escenarios!$E$28,Escenarios!$E$28,Z82-Escenarios!$E$29))</f>
        <v>1.5303043626763293</v>
      </c>
      <c r="AB82" s="76">
        <f>AA82*Entradas!$E$24</f>
        <v>0.38257609066908232</v>
      </c>
      <c r="AC82" s="76">
        <f>R82*Entradas!$D$47/Escenarios!$E$9</f>
        <v>0.18565183416610156</v>
      </c>
      <c r="AD82" s="76">
        <f>Entradas!$D$48*Entradas!$D$46/Escenarios!$E$9</f>
        <v>0.12</v>
      </c>
      <c r="AE82" s="76">
        <f t="shared" si="60"/>
        <v>2.1066595970968529</v>
      </c>
      <c r="AF82" s="76">
        <f t="shared" si="40"/>
        <v>0</v>
      </c>
      <c r="AG82" s="76">
        <f t="shared" si="41"/>
        <v>1.5303043626763293</v>
      </c>
      <c r="AH82" s="76">
        <f t="shared" si="35"/>
        <v>0</v>
      </c>
      <c r="AI82" s="76">
        <f t="shared" si="42"/>
        <v>0.45684180799309182</v>
      </c>
      <c r="AJ82" s="76">
        <f t="shared" si="36"/>
        <v>0.69120000000000004</v>
      </c>
      <c r="AK82" s="76">
        <f t="shared" si="43"/>
        <v>0</v>
      </c>
      <c r="AL82" s="76">
        <f t="shared" si="44"/>
        <v>1.0737760906690823</v>
      </c>
      <c r="AM82" s="76">
        <f t="shared" si="45"/>
        <v>0.8420764378411455</v>
      </c>
      <c r="AN82" s="76">
        <f t="shared" si="46"/>
        <v>0.8420764378411455</v>
      </c>
      <c r="AO82" s="76">
        <f t="shared" si="61"/>
        <v>74.611517984080152</v>
      </c>
      <c r="AP82" s="76">
        <f>MAX(0,(AO82-Constantes!$D$13)*(1-EXP(-Constantes!$D$24)))</f>
        <v>0.39529969187731523</v>
      </c>
      <c r="AQ82" s="76">
        <f t="shared" si="37"/>
        <v>1.0864996918773153</v>
      </c>
      <c r="AR82" s="76">
        <f t="shared" si="47"/>
        <v>1.4690757825463976</v>
      </c>
      <c r="AS82" s="76">
        <f>0.0526*AF82*Observaciones!$F81^1.218</f>
        <v>0</v>
      </c>
      <c r="AT82" s="76">
        <f>AS82*Constantes!$E$30</f>
        <v>0</v>
      </c>
      <c r="AU82" s="76">
        <f t="shared" si="62"/>
        <v>0</v>
      </c>
      <c r="AV82" s="15"/>
      <c r="AW82" s="75">
        <v>76</v>
      </c>
      <c r="AX82" s="148">
        <f>ETo!$I81*((1-Constantes!$F$19)*ETo!$K81+ETo!$L81)</f>
        <v>3.8677465451271158</v>
      </c>
      <c r="AY82" s="76">
        <f>MIN(AX82*Constantes!$F$17,0.8*(BB81+Observaciones!$F81-AZ82-BA82-Constantes!$D$14))</f>
        <v>1.9210077629307514</v>
      </c>
      <c r="AZ82" s="76">
        <f>IF(Observaciones!$F81&gt;0.05*Constantes!$F$18,((Observaciones!$F81-0.05*Constantes!$F$18)^2)/(Observaciones!$F81+0.95*Constantes!$F$18),0)</f>
        <v>0</v>
      </c>
      <c r="BA82" s="76">
        <f>MAX(0,BB81+Observaciones!$F81-AZ82-Constantes!$D$13)</f>
        <v>0</v>
      </c>
      <c r="BB82" s="76">
        <f>BB81+Observaciones!$F81-AZ82-AY82-BA82-BC81</f>
        <v>42.763413581139446</v>
      </c>
      <c r="BC82" s="76">
        <f>MAX(0,(BB82-Constantes!$D$14)*(1-EXP(-Constantes!$D$22)))</f>
        <v>1.0734625546832375</v>
      </c>
      <c r="BD82" s="76">
        <f t="shared" si="63"/>
        <v>165.26416385683285</v>
      </c>
      <c r="BE82" s="76">
        <f>MAX(0,(BD82-Constantes!$D$13)*(1-EXP(-Constantes!$D$23)))</f>
        <v>1.1480418079930919</v>
      </c>
      <c r="BF82" s="76">
        <f t="shared" si="64"/>
        <v>2.2215043626763293</v>
      </c>
      <c r="BG82" s="76">
        <f>IF(BF82-Escenarios!$F$29&lt;=0,0,IF(BF82-Escenarios!$F$29&gt;Escenarios!$F$28,Escenarios!$F$28,BF82-Escenarios!$F$29))</f>
        <v>1.5303043626763293</v>
      </c>
      <c r="BH82" s="76">
        <f>BG82*Entradas!$F$24</f>
        <v>0</v>
      </c>
      <c r="BI82" s="76">
        <f>AX82*Entradas!$D$47/Escenarios!$F$9</f>
        <v>0.18565183416610156</v>
      </c>
      <c r="BJ82" s="76">
        <f>Entradas!$D$48*Entradas!$D$46/Escenarios!$F$9</f>
        <v>0.12</v>
      </c>
      <c r="BK82" s="76">
        <f t="shared" si="65"/>
        <v>2.1066595970968529</v>
      </c>
      <c r="BL82" s="76">
        <f t="shared" si="48"/>
        <v>0</v>
      </c>
      <c r="BM82" s="76">
        <f t="shared" si="49"/>
        <v>1.5303043626763293</v>
      </c>
      <c r="BN82" s="76">
        <f t="shared" si="38"/>
        <v>0</v>
      </c>
      <c r="BO82" s="76">
        <f t="shared" si="50"/>
        <v>0.45684180799309182</v>
      </c>
      <c r="BP82" s="76">
        <f t="shared" si="39"/>
        <v>0.69120000000000004</v>
      </c>
      <c r="BQ82" s="76">
        <f t="shared" si="51"/>
        <v>0</v>
      </c>
      <c r="BR82" s="76">
        <f t="shared" si="52"/>
        <v>0.69120000000000004</v>
      </c>
      <c r="BS82" s="76">
        <f t="shared" si="53"/>
        <v>1.2246525285102279</v>
      </c>
      <c r="BT82" s="76">
        <f t="shared" si="54"/>
        <v>1.2246525285102279</v>
      </c>
      <c r="BU82" s="76">
        <f t="shared" si="66"/>
        <v>99.830858930628239</v>
      </c>
      <c r="BV82" s="76">
        <f>MAX(0,(BU82-Constantes!$D$13)*(1-EXP(-Constantes!$D$24)))</f>
        <v>0.7807835490761178</v>
      </c>
      <c r="BW82" s="76">
        <f t="shared" si="67"/>
        <v>1.4719835490761177</v>
      </c>
      <c r="BX82" s="76">
        <f t="shared" si="68"/>
        <v>1.4719835490761177</v>
      </c>
      <c r="BY82" s="76">
        <f>0.0526*BL82*Observaciones!$F81^1.218</f>
        <v>0</v>
      </c>
      <c r="BZ82" s="76">
        <f>BY82*Constantes!$F$30</f>
        <v>0</v>
      </c>
      <c r="CA82" s="76">
        <f t="shared" si="69"/>
        <v>0</v>
      </c>
      <c r="CB82" s="15"/>
      <c r="CC82" s="75">
        <v>76</v>
      </c>
      <c r="CD82" s="76">
        <f>0.0526*Observaciones!$F81^2.218</f>
        <v>1.4813929535417848E-3</v>
      </c>
      <c r="CE82" s="76">
        <f>IF(Observaciones!$F81&gt;0.05*$CI$7,((Observaciones!$F81-0.05*$CI$7)^2)/(Observaciones!$F81+0.95*$CI$7),0)</f>
        <v>0</v>
      </c>
      <c r="CF82" s="76">
        <f>0.0526*CE82*Observaciones!$F81^1.218</f>
        <v>0</v>
      </c>
      <c r="CG82" s="29"/>
      <c r="CH82" s="29"/>
      <c r="CI82" s="110"/>
      <c r="CJ82" s="40"/>
    </row>
    <row r="83" spans="2:88" s="2" customFormat="1" x14ac:dyDescent="0.3">
      <c r="B83" s="39"/>
      <c r="C83" s="75">
        <v>77</v>
      </c>
      <c r="D83" s="148">
        <f>ETo!$I82*((1-Constantes!$D$19)*ETo!$K82+ETo!$L82)</f>
        <v>3.9781576407978902</v>
      </c>
      <c r="E83" s="76">
        <f>MIN(D83*Constantes!$D$17,0.8*(H82+Observaciones!$F82-F83-G83-Constantes!$D$14))</f>
        <v>1.9758460439356089</v>
      </c>
      <c r="F83" s="76">
        <f>IF(Observaciones!$F82&gt;0.05*Constantes!$D$18,((Observaciones!$F82-0.05*Constantes!$D$18)^2)/(Observaciones!$F82+0.95*Constantes!$D$18),0)</f>
        <v>0</v>
      </c>
      <c r="G83" s="76">
        <f>MAX(0,H82+Observaciones!$F82-F83-Constantes!$D$13)</f>
        <v>0</v>
      </c>
      <c r="H83" s="76">
        <f>H82+Observaciones!$F82-F83-E83-G83-I82</f>
        <v>41.914104982520598</v>
      </c>
      <c r="I83" s="76">
        <f>MAX(0,(H83-Constantes!$D$14)*(1-EXP(-Constantes!$D$22)))</f>
        <v>1.0445319859385849</v>
      </c>
      <c r="J83" s="76">
        <f t="shared" si="55"/>
        <v>164.11612204883977</v>
      </c>
      <c r="K83" s="76">
        <f>MAX(0,(J83-Constantes!$D$13)*(1-EXP(-Constantes!$D$23)))</f>
        <v>1.1367298786166811</v>
      </c>
      <c r="L83" s="76">
        <f t="shared" si="56"/>
        <v>2.1812618645552657</v>
      </c>
      <c r="M83" s="76">
        <f>0.0526*F83*Observaciones!$F82^1.218</f>
        <v>0</v>
      </c>
      <c r="N83" s="76">
        <f>M83*Constantes!$D$30</f>
        <v>0</v>
      </c>
      <c r="O83" s="76">
        <f t="shared" si="57"/>
        <v>0</v>
      </c>
      <c r="P83" s="15"/>
      <c r="Q83" s="75">
        <v>77</v>
      </c>
      <c r="R83" s="148">
        <f>ETo!$I82*((1-Constantes!$E$19)*ETo!$K82+ETo!$L82)</f>
        <v>3.9781576407978902</v>
      </c>
      <c r="S83" s="76">
        <f>MIN(R83*Constantes!$E$17,0.8*(V82+Observaciones!$F82-T83-U83-Constantes!$D$14))</f>
        <v>1.9758460439356089</v>
      </c>
      <c r="T83" s="76">
        <f>IF(Observaciones!$F82&gt;0.05*Constantes!$E$18,((Observaciones!$F82-0.05*Constantes!$E$18)^2)/(Observaciones!$F82+0.95*Constantes!$E$18),0)</f>
        <v>0</v>
      </c>
      <c r="U83" s="76">
        <f>MAX(0,V82+Observaciones!$F82-T83-Constantes!$D$13)</f>
        <v>0</v>
      </c>
      <c r="V83" s="76">
        <f>V82+Observaciones!$F82-T83-S83-U83-W82</f>
        <v>41.914104982520598</v>
      </c>
      <c r="W83" s="76">
        <f>MAX(0,(V83-Constantes!$D$14)*(1-EXP(-Constantes!$D$22)))</f>
        <v>1.0445319859385849</v>
      </c>
      <c r="X83" s="76">
        <f t="shared" si="58"/>
        <v>164.11612204883977</v>
      </c>
      <c r="Y83" s="76">
        <f>MAX(0,(X83-Constantes!$D$13)*(1-EXP(-Constantes!$D$23)))</f>
        <v>1.1367298786166811</v>
      </c>
      <c r="Z83" s="76">
        <f t="shared" si="59"/>
        <v>2.1812618645552657</v>
      </c>
      <c r="AA83" s="76">
        <f>IF(Z83-Escenarios!$E$29&lt;=0,0,IF(Z83-Escenarios!$E$29&gt;Escenarios!$E$28,Escenarios!$E$28,Z83-Escenarios!$E$29))</f>
        <v>1.4900618645552657</v>
      </c>
      <c r="AB83" s="76">
        <f>AA83*Entradas!$E$24</f>
        <v>0.37251546613881642</v>
      </c>
      <c r="AC83" s="76">
        <f>R83*Entradas!$D$47/Escenarios!$E$9</f>
        <v>0.19095156675829872</v>
      </c>
      <c r="AD83" s="76">
        <f>Entradas!$D$48*Entradas!$D$46/Escenarios!$E$9</f>
        <v>0.12</v>
      </c>
      <c r="AE83" s="76">
        <f t="shared" si="60"/>
        <v>2.1667976106939077</v>
      </c>
      <c r="AF83" s="76">
        <f t="shared" si="40"/>
        <v>0</v>
      </c>
      <c r="AG83" s="76">
        <f t="shared" si="41"/>
        <v>1.4900618645552657</v>
      </c>
      <c r="AH83" s="76">
        <f t="shared" si="35"/>
        <v>0</v>
      </c>
      <c r="AI83" s="76">
        <f t="shared" si="42"/>
        <v>0.44552987861668081</v>
      </c>
      <c r="AJ83" s="76">
        <f t="shared" si="36"/>
        <v>0.69120000000000026</v>
      </c>
      <c r="AK83" s="76">
        <f t="shared" si="43"/>
        <v>0</v>
      </c>
      <c r="AL83" s="76">
        <f t="shared" si="44"/>
        <v>1.0637154661388166</v>
      </c>
      <c r="AM83" s="76">
        <f t="shared" si="45"/>
        <v>0.8065948316581506</v>
      </c>
      <c r="AN83" s="76">
        <f t="shared" si="46"/>
        <v>0.8065948316581506</v>
      </c>
      <c r="AO83" s="76">
        <f t="shared" si="61"/>
        <v>75.022813123860985</v>
      </c>
      <c r="AP83" s="76">
        <f>MAX(0,(AO83-Constantes!$D$13)*(1-EXP(-Constantes!$D$24)))</f>
        <v>0.40158643970573288</v>
      </c>
      <c r="AQ83" s="76">
        <f t="shared" si="37"/>
        <v>1.0927864397057332</v>
      </c>
      <c r="AR83" s="76">
        <f t="shared" si="47"/>
        <v>1.4653019058445496</v>
      </c>
      <c r="AS83" s="76">
        <f>0.0526*AF83*Observaciones!$F82^1.218</f>
        <v>0</v>
      </c>
      <c r="AT83" s="76">
        <f>AS83*Constantes!$E$30</f>
        <v>0</v>
      </c>
      <c r="AU83" s="76">
        <f t="shared" si="62"/>
        <v>0</v>
      </c>
      <c r="AV83" s="15"/>
      <c r="AW83" s="75">
        <v>77</v>
      </c>
      <c r="AX83" s="148">
        <f>ETo!$I82*((1-Constantes!$F$19)*ETo!$K82+ETo!$L82)</f>
        <v>3.9781576407978902</v>
      </c>
      <c r="AY83" s="76">
        <f>MIN(AX83*Constantes!$F$17,0.8*(BB82+Observaciones!$F82-AZ83-BA83-Constantes!$D$14))</f>
        <v>1.9758460439356089</v>
      </c>
      <c r="AZ83" s="76">
        <f>IF(Observaciones!$F82&gt;0.05*Constantes!$F$18,((Observaciones!$F82-0.05*Constantes!$F$18)^2)/(Observaciones!$F82+0.95*Constantes!$F$18),0)</f>
        <v>0</v>
      </c>
      <c r="BA83" s="76">
        <f>MAX(0,BB82+Observaciones!$F82-AZ83-Constantes!$D$13)</f>
        <v>0</v>
      </c>
      <c r="BB83" s="76">
        <f>BB82+Observaciones!$F82-AZ83-AY83-BA83-BC82</f>
        <v>41.914104982520598</v>
      </c>
      <c r="BC83" s="76">
        <f>MAX(0,(BB83-Constantes!$D$14)*(1-EXP(-Constantes!$D$22)))</f>
        <v>1.0445319859385849</v>
      </c>
      <c r="BD83" s="76">
        <f t="shared" si="63"/>
        <v>164.11612204883977</v>
      </c>
      <c r="BE83" s="76">
        <f>MAX(0,(BD83-Constantes!$D$13)*(1-EXP(-Constantes!$D$23)))</f>
        <v>1.1367298786166811</v>
      </c>
      <c r="BF83" s="76">
        <f t="shared" si="64"/>
        <v>2.1812618645552657</v>
      </c>
      <c r="BG83" s="76">
        <f>IF(BF83-Escenarios!$F$29&lt;=0,0,IF(BF83-Escenarios!$F$29&gt;Escenarios!$F$28,Escenarios!$F$28,BF83-Escenarios!$F$29))</f>
        <v>1.4900618645552657</v>
      </c>
      <c r="BH83" s="76">
        <f>BG83*Entradas!$F$24</f>
        <v>0</v>
      </c>
      <c r="BI83" s="76">
        <f>AX83*Entradas!$D$47/Escenarios!$F$9</f>
        <v>0.19095156675829872</v>
      </c>
      <c r="BJ83" s="76">
        <f>Entradas!$D$48*Entradas!$D$46/Escenarios!$F$9</f>
        <v>0.12</v>
      </c>
      <c r="BK83" s="76">
        <f t="shared" si="65"/>
        <v>2.1667976106939077</v>
      </c>
      <c r="BL83" s="76">
        <f t="shared" si="48"/>
        <v>0</v>
      </c>
      <c r="BM83" s="76">
        <f t="shared" si="49"/>
        <v>1.4900618645552657</v>
      </c>
      <c r="BN83" s="76">
        <f t="shared" si="38"/>
        <v>0</v>
      </c>
      <c r="BO83" s="76">
        <f t="shared" si="50"/>
        <v>0.44552987861668081</v>
      </c>
      <c r="BP83" s="76">
        <f t="shared" si="39"/>
        <v>0.69120000000000026</v>
      </c>
      <c r="BQ83" s="76">
        <f t="shared" si="51"/>
        <v>0</v>
      </c>
      <c r="BR83" s="76">
        <f t="shared" si="52"/>
        <v>0.69120000000000026</v>
      </c>
      <c r="BS83" s="76">
        <f t="shared" si="53"/>
        <v>1.1791102977969667</v>
      </c>
      <c r="BT83" s="76">
        <f t="shared" si="54"/>
        <v>1.1791102977969667</v>
      </c>
      <c r="BU83" s="76">
        <f t="shared" si="66"/>
        <v>100.22918567934909</v>
      </c>
      <c r="BV83" s="76">
        <f>MAX(0,(BU83-Constantes!$D$13)*(1-EXP(-Constantes!$D$24)))</f>
        <v>0.78687207184314067</v>
      </c>
      <c r="BW83" s="76">
        <f t="shared" si="67"/>
        <v>1.4780720718431408</v>
      </c>
      <c r="BX83" s="76">
        <f t="shared" si="68"/>
        <v>1.4780720718431408</v>
      </c>
      <c r="BY83" s="76">
        <f>0.0526*BL83*Observaciones!$F82^1.218</f>
        <v>0</v>
      </c>
      <c r="BZ83" s="76">
        <f>BY83*Constantes!$F$30</f>
        <v>0</v>
      </c>
      <c r="CA83" s="76">
        <f t="shared" si="69"/>
        <v>0</v>
      </c>
      <c r="CB83" s="15"/>
      <c r="CC83" s="75">
        <v>77</v>
      </c>
      <c r="CD83" s="76">
        <f>0.0526*Observaciones!$F82^2.218</f>
        <v>0.30232861200727251</v>
      </c>
      <c r="CE83" s="76">
        <f>IF(Observaciones!$F82&gt;0.05*$CI$7,((Observaciones!$F82-0.05*$CI$7)^2)/(Observaciones!$F82+0.95*$CI$7),0)</f>
        <v>6.2440408225724973E-3</v>
      </c>
      <c r="CF83" s="76">
        <f>0.0526*CE83*Observaciones!$F82^1.218</f>
        <v>8.5806917963867778E-4</v>
      </c>
      <c r="CG83" s="29"/>
      <c r="CH83" s="29"/>
      <c r="CI83" s="110"/>
      <c r="CJ83" s="40"/>
    </row>
    <row r="84" spans="2:88" s="2" customFormat="1" x14ac:dyDescent="0.3">
      <c r="B84" s="39"/>
      <c r="C84" s="75">
        <v>78</v>
      </c>
      <c r="D84" s="148">
        <f>ETo!$I83*((1-Constantes!$D$19)*ETo!$K83+ETo!$L83)</f>
        <v>4.0142575528288429</v>
      </c>
      <c r="E84" s="76">
        <f>MIN(D84*Constantes!$D$17,0.8*(H83+Observaciones!$F83-F84-G84-Constantes!$D$14))</f>
        <v>1.9937759187201776</v>
      </c>
      <c r="F84" s="76">
        <f>IF(Observaciones!$F83&gt;0.05*Constantes!$D$18,((Observaciones!$F83-0.05*Constantes!$D$18)^2)/(Observaciones!$F83+0.95*Constantes!$D$18),0)</f>
        <v>0</v>
      </c>
      <c r="G84" s="76">
        <f>MAX(0,H83+Observaciones!$F83-F84-Constantes!$D$13)</f>
        <v>0</v>
      </c>
      <c r="H84" s="76">
        <f>H83+Observaciones!$F83-F84-E84-G84-I83</f>
        <v>39.075797077861843</v>
      </c>
      <c r="I84" s="76">
        <f>MAX(0,(H84-Constantes!$D$14)*(1-EXP(-Constantes!$D$22)))</f>
        <v>0.94784879906427832</v>
      </c>
      <c r="J84" s="76">
        <f t="shared" si="55"/>
        <v>162.97939217022309</v>
      </c>
      <c r="K84" s="76">
        <f>MAX(0,(J84-Constantes!$D$13)*(1-EXP(-Constantes!$D$23)))</f>
        <v>1.1255294083747078</v>
      </c>
      <c r="L84" s="76">
        <f t="shared" si="56"/>
        <v>2.0733782074389859</v>
      </c>
      <c r="M84" s="76">
        <f>0.0526*F84*Observaciones!$F83^1.218</f>
        <v>0</v>
      </c>
      <c r="N84" s="76">
        <f>M84*Constantes!$D$30</f>
        <v>0</v>
      </c>
      <c r="O84" s="76">
        <f t="shared" si="57"/>
        <v>0</v>
      </c>
      <c r="P84" s="15"/>
      <c r="Q84" s="75">
        <v>78</v>
      </c>
      <c r="R84" s="148">
        <f>ETo!$I83*((1-Constantes!$E$19)*ETo!$K83+ETo!$L83)</f>
        <v>4.0142575528288429</v>
      </c>
      <c r="S84" s="76">
        <f>MIN(R84*Constantes!$E$17,0.8*(V83+Observaciones!$F83-T84-U84-Constantes!$D$14))</f>
        <v>1.9937759187201776</v>
      </c>
      <c r="T84" s="76">
        <f>IF(Observaciones!$F83&gt;0.05*Constantes!$E$18,((Observaciones!$F83-0.05*Constantes!$E$18)^2)/(Observaciones!$F83+0.95*Constantes!$E$18),0)</f>
        <v>0</v>
      </c>
      <c r="U84" s="76">
        <f>MAX(0,V83+Observaciones!$F83-T84-Constantes!$D$13)</f>
        <v>0</v>
      </c>
      <c r="V84" s="76">
        <f>V83+Observaciones!$F83-T84-S84-U84-W83</f>
        <v>39.075797077861843</v>
      </c>
      <c r="W84" s="76">
        <f>MAX(0,(V84-Constantes!$D$14)*(1-EXP(-Constantes!$D$22)))</f>
        <v>0.94784879906427832</v>
      </c>
      <c r="X84" s="76">
        <f t="shared" si="58"/>
        <v>162.97939217022309</v>
      </c>
      <c r="Y84" s="76">
        <f>MAX(0,(X84-Constantes!$D$13)*(1-EXP(-Constantes!$D$23)))</f>
        <v>1.1255294083747078</v>
      </c>
      <c r="Z84" s="76">
        <f t="shared" si="59"/>
        <v>2.0733782074389859</v>
      </c>
      <c r="AA84" s="76">
        <f>IF(Z84-Escenarios!$E$29&lt;=0,0,IF(Z84-Escenarios!$E$29&gt;Escenarios!$E$28,Escenarios!$E$28,Z84-Escenarios!$E$29))</f>
        <v>1.3821782074389859</v>
      </c>
      <c r="AB84" s="76">
        <f>AA84*Entradas!$E$24</f>
        <v>0.34554455185974647</v>
      </c>
      <c r="AC84" s="76">
        <f>R84*Entradas!$D$47/Escenarios!$E$9</f>
        <v>0.19268436253578447</v>
      </c>
      <c r="AD84" s="76">
        <f>Entradas!$D$48*Entradas!$D$46/Escenarios!$E$9</f>
        <v>0.12</v>
      </c>
      <c r="AE84" s="76">
        <f t="shared" si="60"/>
        <v>2.1864602812559619</v>
      </c>
      <c r="AF84" s="76">
        <f t="shared" si="40"/>
        <v>0</v>
      </c>
      <c r="AG84" s="76">
        <f t="shared" si="41"/>
        <v>1.3821782074389859</v>
      </c>
      <c r="AH84" s="76">
        <f t="shared" si="35"/>
        <v>0</v>
      </c>
      <c r="AI84" s="76">
        <f t="shared" si="42"/>
        <v>0.43432940837470757</v>
      </c>
      <c r="AJ84" s="76">
        <f t="shared" si="36"/>
        <v>0.69120000000000026</v>
      </c>
      <c r="AK84" s="76">
        <f t="shared" si="43"/>
        <v>0</v>
      </c>
      <c r="AL84" s="76">
        <f t="shared" si="44"/>
        <v>1.0367445518597467</v>
      </c>
      <c r="AM84" s="76">
        <f t="shared" si="45"/>
        <v>0.72394929304345501</v>
      </c>
      <c r="AN84" s="76">
        <f t="shared" si="46"/>
        <v>0.72394929304345501</v>
      </c>
      <c r="AO84" s="76">
        <f t="shared" si="61"/>
        <v>75.345175977198707</v>
      </c>
      <c r="AP84" s="76">
        <f>MAX(0,(AO84-Constantes!$D$13)*(1-EXP(-Constantes!$D$24)))</f>
        <v>0.40651383556376169</v>
      </c>
      <c r="AQ84" s="76">
        <f t="shared" si="37"/>
        <v>1.0977138355637619</v>
      </c>
      <c r="AR84" s="76">
        <f t="shared" si="47"/>
        <v>1.4432583874235083</v>
      </c>
      <c r="AS84" s="76">
        <f>0.0526*AF84*Observaciones!$F83^1.218</f>
        <v>0</v>
      </c>
      <c r="AT84" s="76">
        <f>AS84*Constantes!$E$30</f>
        <v>0</v>
      </c>
      <c r="AU84" s="76">
        <f t="shared" si="62"/>
        <v>0</v>
      </c>
      <c r="AV84" s="15"/>
      <c r="AW84" s="75">
        <v>78</v>
      </c>
      <c r="AX84" s="148">
        <f>ETo!$I83*((1-Constantes!$F$19)*ETo!$K83+ETo!$L83)</f>
        <v>4.0142575528288429</v>
      </c>
      <c r="AY84" s="76">
        <f>MIN(AX84*Constantes!$F$17,0.8*(BB83+Observaciones!$F83-AZ84-BA84-Constantes!$D$14))</f>
        <v>1.9937759187201776</v>
      </c>
      <c r="AZ84" s="76">
        <f>IF(Observaciones!$F83&gt;0.05*Constantes!$F$18,((Observaciones!$F83-0.05*Constantes!$F$18)^2)/(Observaciones!$F83+0.95*Constantes!$F$18),0)</f>
        <v>0</v>
      </c>
      <c r="BA84" s="76">
        <f>MAX(0,BB83+Observaciones!$F83-AZ84-Constantes!$D$13)</f>
        <v>0</v>
      </c>
      <c r="BB84" s="76">
        <f>BB83+Observaciones!$F83-AZ84-AY84-BA84-BC83</f>
        <v>39.075797077861843</v>
      </c>
      <c r="BC84" s="76">
        <f>MAX(0,(BB84-Constantes!$D$14)*(1-EXP(-Constantes!$D$22)))</f>
        <v>0.94784879906427832</v>
      </c>
      <c r="BD84" s="76">
        <f t="shared" si="63"/>
        <v>162.97939217022309</v>
      </c>
      <c r="BE84" s="76">
        <f>MAX(0,(BD84-Constantes!$D$13)*(1-EXP(-Constantes!$D$23)))</f>
        <v>1.1255294083747078</v>
      </c>
      <c r="BF84" s="76">
        <f t="shared" si="64"/>
        <v>2.0733782074389859</v>
      </c>
      <c r="BG84" s="76">
        <f>IF(BF84-Escenarios!$F$29&lt;=0,0,IF(BF84-Escenarios!$F$29&gt;Escenarios!$F$28,Escenarios!$F$28,BF84-Escenarios!$F$29))</f>
        <v>1.3821782074389859</v>
      </c>
      <c r="BH84" s="76">
        <f>BG84*Entradas!$F$24</f>
        <v>0</v>
      </c>
      <c r="BI84" s="76">
        <f>AX84*Entradas!$D$47/Escenarios!$F$9</f>
        <v>0.19268436253578447</v>
      </c>
      <c r="BJ84" s="76">
        <f>Entradas!$D$48*Entradas!$D$46/Escenarios!$F$9</f>
        <v>0.12</v>
      </c>
      <c r="BK84" s="76">
        <f t="shared" si="65"/>
        <v>2.1864602812559619</v>
      </c>
      <c r="BL84" s="76">
        <f t="shared" si="48"/>
        <v>0</v>
      </c>
      <c r="BM84" s="76">
        <f t="shared" si="49"/>
        <v>1.3821782074389859</v>
      </c>
      <c r="BN84" s="76">
        <f t="shared" si="38"/>
        <v>0</v>
      </c>
      <c r="BO84" s="76">
        <f t="shared" si="50"/>
        <v>0.43432940837470757</v>
      </c>
      <c r="BP84" s="76">
        <f t="shared" si="39"/>
        <v>0.69120000000000026</v>
      </c>
      <c r="BQ84" s="76">
        <f t="shared" si="51"/>
        <v>0</v>
      </c>
      <c r="BR84" s="76">
        <f t="shared" si="52"/>
        <v>0.69120000000000026</v>
      </c>
      <c r="BS84" s="76">
        <f t="shared" si="53"/>
        <v>1.0694938449032012</v>
      </c>
      <c r="BT84" s="76">
        <f t="shared" si="54"/>
        <v>1.0694938449032012</v>
      </c>
      <c r="BU84" s="76">
        <f t="shared" si="66"/>
        <v>100.51180745240916</v>
      </c>
      <c r="BV84" s="76">
        <f>MAX(0,(BU84-Constantes!$D$13)*(1-EXP(-Constantes!$D$24)))</f>
        <v>0.79119201547047302</v>
      </c>
      <c r="BW84" s="76">
        <f t="shared" si="67"/>
        <v>1.4823920154704733</v>
      </c>
      <c r="BX84" s="76">
        <f t="shared" si="68"/>
        <v>1.4823920154704733</v>
      </c>
      <c r="BY84" s="76">
        <f>0.0526*BL84*Observaciones!$F83^1.218</f>
        <v>0</v>
      </c>
      <c r="BZ84" s="76">
        <f>BY84*Constantes!$F$30</f>
        <v>0</v>
      </c>
      <c r="CA84" s="76">
        <f t="shared" si="69"/>
        <v>0</v>
      </c>
      <c r="CB84" s="15"/>
      <c r="CC84" s="75">
        <v>78</v>
      </c>
      <c r="CD84" s="76">
        <f>0.0526*Observaciones!$F83^2.218</f>
        <v>1.4813929535417848E-3</v>
      </c>
      <c r="CE84" s="76">
        <f>IF(Observaciones!$F83&gt;0.05*$CI$7,((Observaciones!$F83-0.05*$CI$7)^2)/(Observaciones!$F83+0.95*$CI$7),0)</f>
        <v>0</v>
      </c>
      <c r="CF84" s="76">
        <f>0.0526*CE84*Observaciones!$F83^1.218</f>
        <v>0</v>
      </c>
      <c r="CG84" s="29"/>
      <c r="CH84" s="29"/>
      <c r="CI84" s="110"/>
      <c r="CJ84" s="40"/>
    </row>
    <row r="85" spans="2:88" s="2" customFormat="1" x14ac:dyDescent="0.3">
      <c r="B85" s="39"/>
      <c r="C85" s="75">
        <v>79</v>
      </c>
      <c r="D85" s="148">
        <f>ETo!$I84*((1-Constantes!$D$19)*ETo!$K84+ETo!$L84)</f>
        <v>3.9313626595758642</v>
      </c>
      <c r="E85" s="76">
        <f>MIN(D85*Constantes!$D$17,0.8*(H84+Observaciones!$F84-F85-G85-Constantes!$D$14))</f>
        <v>1.9526042101843861</v>
      </c>
      <c r="F85" s="76">
        <f>IF(Observaciones!$F84&gt;0.05*Constantes!$D$18,((Observaciones!$F84-0.05*Constantes!$D$18)^2)/(Observaciones!$F84+0.95*Constantes!$D$18),0)</f>
        <v>2.8255768478685937E-3</v>
      </c>
      <c r="G85" s="76">
        <f>MAX(0,H84+Observaciones!$F84-F85-Constantes!$D$13)</f>
        <v>0</v>
      </c>
      <c r="H85" s="76">
        <f>H84+Observaciones!$F84-F85-E85-G85-I84</f>
        <v>39.772518491765311</v>
      </c>
      <c r="I85" s="76">
        <f>MAX(0,(H85-Constantes!$D$14)*(1-EXP(-Constantes!$D$22)))</f>
        <v>0.97158168813850254</v>
      </c>
      <c r="J85" s="76">
        <f t="shared" si="55"/>
        <v>161.85386276184838</v>
      </c>
      <c r="K85" s="76">
        <f>MAX(0,(J85-Constantes!$D$13)*(1-EXP(-Constantes!$D$23)))</f>
        <v>1.1144392990337728</v>
      </c>
      <c r="L85" s="76">
        <f t="shared" si="56"/>
        <v>2.0888465640201437</v>
      </c>
      <c r="M85" s="76">
        <f>0.0526*F85*Observaciones!$F84^1.218</f>
        <v>7.074069356909821E-4</v>
      </c>
      <c r="N85" s="76">
        <f>M85*Constantes!$D$30</f>
        <v>1.1051186982606139E-5</v>
      </c>
      <c r="O85" s="76">
        <f t="shared" si="57"/>
        <v>0.52905690503840985</v>
      </c>
      <c r="P85" s="15"/>
      <c r="Q85" s="75">
        <v>79</v>
      </c>
      <c r="R85" s="148">
        <f>ETo!$I84*((1-Constantes!$E$19)*ETo!$K84+ETo!$L84)</f>
        <v>3.9313626595758642</v>
      </c>
      <c r="S85" s="76">
        <f>MIN(R85*Constantes!$E$17,0.8*(V84+Observaciones!$F84-T85-U85-Constantes!$D$14))</f>
        <v>1.9526042101843861</v>
      </c>
      <c r="T85" s="76">
        <f>IF(Observaciones!$F84&gt;0.05*Constantes!$E$18,((Observaciones!$F84-0.05*Constantes!$E$18)^2)/(Observaciones!$F84+0.95*Constantes!$E$18),0)</f>
        <v>2.8255768478685937E-3</v>
      </c>
      <c r="U85" s="76">
        <f>MAX(0,V84+Observaciones!$F84-T85-Constantes!$D$13)</f>
        <v>0</v>
      </c>
      <c r="V85" s="76">
        <f>V84+Observaciones!$F84-T85-S85-U85-W84</f>
        <v>39.772518491765311</v>
      </c>
      <c r="W85" s="76">
        <f>MAX(0,(V85-Constantes!$D$14)*(1-EXP(-Constantes!$D$22)))</f>
        <v>0.97158168813850254</v>
      </c>
      <c r="X85" s="76">
        <f t="shared" si="58"/>
        <v>161.85386276184838</v>
      </c>
      <c r="Y85" s="76">
        <f>MAX(0,(X85-Constantes!$D$13)*(1-EXP(-Constantes!$D$23)))</f>
        <v>1.1144392990337728</v>
      </c>
      <c r="Z85" s="76">
        <f t="shared" si="59"/>
        <v>2.0888465640201437</v>
      </c>
      <c r="AA85" s="76">
        <f>IF(Z85-Escenarios!$E$29&lt;=0,0,IF(Z85-Escenarios!$E$29&gt;Escenarios!$E$28,Escenarios!$E$28,Z85-Escenarios!$E$29))</f>
        <v>1.3976465640201436</v>
      </c>
      <c r="AB85" s="76">
        <f>AA85*Entradas!$E$24</f>
        <v>0.34941164100503591</v>
      </c>
      <c r="AC85" s="76">
        <f>R85*Entradas!$D$47/Escenarios!$E$9</f>
        <v>0.18870540765964147</v>
      </c>
      <c r="AD85" s="76">
        <f>Entradas!$D$48*Entradas!$D$46/Escenarios!$E$9</f>
        <v>0.12</v>
      </c>
      <c r="AE85" s="76">
        <f t="shared" si="60"/>
        <v>2.1413096178440276</v>
      </c>
      <c r="AF85" s="76">
        <f t="shared" si="40"/>
        <v>0</v>
      </c>
      <c r="AG85" s="76">
        <f t="shared" si="41"/>
        <v>1.394820987172275</v>
      </c>
      <c r="AH85" s="76">
        <f t="shared" si="35"/>
        <v>0</v>
      </c>
      <c r="AI85" s="76">
        <f t="shared" si="42"/>
        <v>0.42323929903377244</v>
      </c>
      <c r="AJ85" s="76">
        <f t="shared" si="36"/>
        <v>0.69120000000000037</v>
      </c>
      <c r="AK85" s="76">
        <f t="shared" si="43"/>
        <v>0</v>
      </c>
      <c r="AL85" s="76">
        <f t="shared" si="44"/>
        <v>1.0406116410050363</v>
      </c>
      <c r="AM85" s="76">
        <f t="shared" si="45"/>
        <v>0.73952951535546629</v>
      </c>
      <c r="AN85" s="76">
        <f t="shared" si="46"/>
        <v>0.73952951535546629</v>
      </c>
      <c r="AO85" s="76">
        <f t="shared" si="61"/>
        <v>75.678191656990421</v>
      </c>
      <c r="AP85" s="76">
        <f>MAX(0,(AO85-Constantes!$D$13)*(1-EXP(-Constantes!$D$24)))</f>
        <v>0.41160406250608639</v>
      </c>
      <c r="AQ85" s="76">
        <f t="shared" si="37"/>
        <v>1.1028040625060869</v>
      </c>
      <c r="AR85" s="76">
        <f t="shared" si="47"/>
        <v>1.4522157035111227</v>
      </c>
      <c r="AS85" s="76">
        <f>0.0526*AF85*Observaciones!$F84^1.218</f>
        <v>0</v>
      </c>
      <c r="AT85" s="76">
        <f>AS85*Constantes!$E$30</f>
        <v>0</v>
      </c>
      <c r="AU85" s="76">
        <f t="shared" si="62"/>
        <v>0</v>
      </c>
      <c r="AV85" s="15"/>
      <c r="AW85" s="75">
        <v>79</v>
      </c>
      <c r="AX85" s="148">
        <f>ETo!$I84*((1-Constantes!$F$19)*ETo!$K84+ETo!$L84)</f>
        <v>3.9313626595758642</v>
      </c>
      <c r="AY85" s="76">
        <f>MIN(AX85*Constantes!$F$17,0.8*(BB84+Observaciones!$F84-AZ85-BA85-Constantes!$D$14))</f>
        <v>1.9526042101843861</v>
      </c>
      <c r="AZ85" s="76">
        <f>IF(Observaciones!$F84&gt;0.05*Constantes!$F$18,((Observaciones!$F84-0.05*Constantes!$F$18)^2)/(Observaciones!$F84+0.95*Constantes!$F$18),0)</f>
        <v>2.8255768478685937E-3</v>
      </c>
      <c r="BA85" s="76">
        <f>MAX(0,BB84+Observaciones!$F84-AZ85-Constantes!$D$13)</f>
        <v>0</v>
      </c>
      <c r="BB85" s="76">
        <f>BB84+Observaciones!$F84-AZ85-AY85-BA85-BC84</f>
        <v>39.772518491765311</v>
      </c>
      <c r="BC85" s="76">
        <f>MAX(0,(BB85-Constantes!$D$14)*(1-EXP(-Constantes!$D$22)))</f>
        <v>0.97158168813850254</v>
      </c>
      <c r="BD85" s="76">
        <f t="shared" si="63"/>
        <v>161.85386276184838</v>
      </c>
      <c r="BE85" s="76">
        <f>MAX(0,(BD85-Constantes!$D$13)*(1-EXP(-Constantes!$D$23)))</f>
        <v>1.1144392990337728</v>
      </c>
      <c r="BF85" s="76">
        <f t="shared" si="64"/>
        <v>2.0888465640201437</v>
      </c>
      <c r="BG85" s="76">
        <f>IF(BF85-Escenarios!$F$29&lt;=0,0,IF(BF85-Escenarios!$F$29&gt;Escenarios!$F$28,Escenarios!$F$28,BF85-Escenarios!$F$29))</f>
        <v>1.3976465640201436</v>
      </c>
      <c r="BH85" s="76">
        <f>BG85*Entradas!$F$24</f>
        <v>0</v>
      </c>
      <c r="BI85" s="76">
        <f>AX85*Entradas!$D$47/Escenarios!$F$9</f>
        <v>0.18870540765964147</v>
      </c>
      <c r="BJ85" s="76">
        <f>Entradas!$D$48*Entradas!$D$46/Escenarios!$F$9</f>
        <v>0.12</v>
      </c>
      <c r="BK85" s="76">
        <f t="shared" si="65"/>
        <v>2.1413096178440276</v>
      </c>
      <c r="BL85" s="76">
        <f t="shared" si="48"/>
        <v>0</v>
      </c>
      <c r="BM85" s="76">
        <f t="shared" si="49"/>
        <v>1.394820987172275</v>
      </c>
      <c r="BN85" s="76">
        <f t="shared" si="38"/>
        <v>0</v>
      </c>
      <c r="BO85" s="76">
        <f t="shared" si="50"/>
        <v>0.42323929903377244</v>
      </c>
      <c r="BP85" s="76">
        <f t="shared" si="39"/>
        <v>0.69120000000000037</v>
      </c>
      <c r="BQ85" s="76">
        <f t="shared" si="51"/>
        <v>0</v>
      </c>
      <c r="BR85" s="76">
        <f t="shared" si="52"/>
        <v>0.69120000000000037</v>
      </c>
      <c r="BS85" s="76">
        <f t="shared" si="53"/>
        <v>1.088941156360502</v>
      </c>
      <c r="BT85" s="76">
        <f t="shared" si="54"/>
        <v>1.088941156360502</v>
      </c>
      <c r="BU85" s="76">
        <f t="shared" si="66"/>
        <v>100.80955659329919</v>
      </c>
      <c r="BV85" s="76">
        <f>MAX(0,(BU85-Constantes!$D$13)*(1-EXP(-Constantes!$D$24)))</f>
        <v>0.79574318465253802</v>
      </c>
      <c r="BW85" s="76">
        <f t="shared" si="67"/>
        <v>1.4869431846525383</v>
      </c>
      <c r="BX85" s="76">
        <f t="shared" si="68"/>
        <v>1.4869431846525383</v>
      </c>
      <c r="BY85" s="76">
        <f>0.0526*BL85*Observaciones!$F84^1.218</f>
        <v>0</v>
      </c>
      <c r="BZ85" s="76">
        <f>BY85*Constantes!$F$30</f>
        <v>0</v>
      </c>
      <c r="CA85" s="76">
        <f t="shared" si="69"/>
        <v>0</v>
      </c>
      <c r="CB85" s="15"/>
      <c r="CC85" s="75">
        <v>79</v>
      </c>
      <c r="CD85" s="76">
        <f>0.0526*Observaciones!$F84^2.218</f>
        <v>0.90129028711731973</v>
      </c>
      <c r="CE85" s="76">
        <f>IF(Observaciones!$F84&gt;0.05*$CI$7,((Observaciones!$F84-0.05*$CI$7)^2)/(Observaciones!$F84+0.95*$CI$7),0)</f>
        <v>9.5607362379868999E-2</v>
      </c>
      <c r="CF85" s="76">
        <f>0.0526*CE85*Observaciones!$F84^1.218</f>
        <v>2.3936107524967155E-2</v>
      </c>
      <c r="CG85" s="29"/>
      <c r="CH85" s="29"/>
      <c r="CI85" s="110"/>
      <c r="CJ85" s="40"/>
    </row>
    <row r="86" spans="2:88" s="2" customFormat="1" x14ac:dyDescent="0.3">
      <c r="B86" s="39"/>
      <c r="C86" s="75">
        <v>80</v>
      </c>
      <c r="D86" s="148">
        <f>ETo!$I85*((1-Constantes!$D$19)*ETo!$K85+ETo!$L85)</f>
        <v>3.7879935572599885</v>
      </c>
      <c r="E86" s="76">
        <f>MIN(D86*Constantes!$D$17,0.8*(H85+Observaciones!$F85-F86-G86-Constantes!$D$14))</f>
        <v>1.8813965559857941</v>
      </c>
      <c r="F86" s="76">
        <f>IF(Observaciones!$F85&gt;0.05*Constantes!$D$18,((Observaciones!$F85-0.05*Constantes!$D$18)^2)/(Observaciones!$F85+0.95*Constantes!$D$18),0)</f>
        <v>0</v>
      </c>
      <c r="G86" s="76">
        <f>MAX(0,H85+Observaciones!$F85-F86-Constantes!$D$13)</f>
        <v>0</v>
      </c>
      <c r="H86" s="76">
        <f>H85+Observaciones!$F85-F86-E86-G86-I85</f>
        <v>36.919540247641017</v>
      </c>
      <c r="I86" s="76">
        <f>MAX(0,(H86-Constantes!$D$14)*(1-EXP(-Constantes!$D$22)))</f>
        <v>0.87439877564608104</v>
      </c>
      <c r="J86" s="76">
        <f t="shared" si="55"/>
        <v>160.73942346281461</v>
      </c>
      <c r="K86" s="76">
        <f>MAX(0,(J86-Constantes!$D$13)*(1-EXP(-Constantes!$D$23)))</f>
        <v>1.1034584631816324</v>
      </c>
      <c r="L86" s="76">
        <f t="shared" si="56"/>
        <v>1.9778572388277134</v>
      </c>
      <c r="M86" s="76">
        <f>0.0526*F86*Observaciones!$F85^1.218</f>
        <v>0</v>
      </c>
      <c r="N86" s="76">
        <f>M86*Constantes!$D$30</f>
        <v>0</v>
      </c>
      <c r="O86" s="76">
        <f t="shared" si="57"/>
        <v>0</v>
      </c>
      <c r="P86" s="15"/>
      <c r="Q86" s="75">
        <v>80</v>
      </c>
      <c r="R86" s="148">
        <f>ETo!$I85*((1-Constantes!$E$19)*ETo!$K85+ETo!$L85)</f>
        <v>3.7879935572599885</v>
      </c>
      <c r="S86" s="76">
        <f>MIN(R86*Constantes!$E$17,0.8*(V85+Observaciones!$F85-T86-U86-Constantes!$D$14))</f>
        <v>1.8813965559857941</v>
      </c>
      <c r="T86" s="76">
        <f>IF(Observaciones!$F85&gt;0.05*Constantes!$E$18,((Observaciones!$F85-0.05*Constantes!$E$18)^2)/(Observaciones!$F85+0.95*Constantes!$E$18),0)</f>
        <v>0</v>
      </c>
      <c r="U86" s="76">
        <f>MAX(0,V85+Observaciones!$F85-T86-Constantes!$D$13)</f>
        <v>0</v>
      </c>
      <c r="V86" s="76">
        <f>V85+Observaciones!$F85-T86-S86-U86-W85</f>
        <v>36.919540247641017</v>
      </c>
      <c r="W86" s="76">
        <f>MAX(0,(V86-Constantes!$D$14)*(1-EXP(-Constantes!$D$22)))</f>
        <v>0.87439877564608104</v>
      </c>
      <c r="X86" s="76">
        <f t="shared" si="58"/>
        <v>160.73942346281461</v>
      </c>
      <c r="Y86" s="76">
        <f>MAX(0,(X86-Constantes!$D$13)*(1-EXP(-Constantes!$D$23)))</f>
        <v>1.1034584631816324</v>
      </c>
      <c r="Z86" s="76">
        <f t="shared" si="59"/>
        <v>1.9778572388277134</v>
      </c>
      <c r="AA86" s="76">
        <f>IF(Z86-Escenarios!$E$29&lt;=0,0,IF(Z86-Escenarios!$E$29&gt;Escenarios!$E$28,Escenarios!$E$28,Z86-Escenarios!$E$29))</f>
        <v>1.2866572388277133</v>
      </c>
      <c r="AB86" s="76">
        <f>AA86*Entradas!$E$24</f>
        <v>0.32166430970692833</v>
      </c>
      <c r="AC86" s="76">
        <f>R86*Entradas!$D$47/Escenarios!$E$9</f>
        <v>0.18182369074847946</v>
      </c>
      <c r="AD86" s="76">
        <f>Entradas!$D$48*Entradas!$D$46/Escenarios!$E$9</f>
        <v>0.12</v>
      </c>
      <c r="AE86" s="76">
        <f t="shared" si="60"/>
        <v>2.0632202467342737</v>
      </c>
      <c r="AF86" s="76">
        <f t="shared" si="40"/>
        <v>0</v>
      </c>
      <c r="AG86" s="76">
        <f t="shared" si="41"/>
        <v>1.2866572388277133</v>
      </c>
      <c r="AH86" s="76">
        <f t="shared" si="35"/>
        <v>0</v>
      </c>
      <c r="AI86" s="76">
        <f t="shared" si="42"/>
        <v>0.41225846318163228</v>
      </c>
      <c r="AJ86" s="76">
        <f t="shared" si="36"/>
        <v>0.69120000000000015</v>
      </c>
      <c r="AK86" s="76">
        <f t="shared" si="43"/>
        <v>0</v>
      </c>
      <c r="AL86" s="76">
        <f t="shared" si="44"/>
        <v>1.0128643097069285</v>
      </c>
      <c r="AM86" s="76">
        <f t="shared" si="45"/>
        <v>0.66316923837230557</v>
      </c>
      <c r="AN86" s="76">
        <f t="shared" si="46"/>
        <v>0.66316923837230557</v>
      </c>
      <c r="AO86" s="76">
        <f t="shared" si="61"/>
        <v>75.92975683285664</v>
      </c>
      <c r="AP86" s="76">
        <f>MAX(0,(AO86-Constantes!$D$13)*(1-EXP(-Constantes!$D$24)))</f>
        <v>0.41544929837229483</v>
      </c>
      <c r="AQ86" s="76">
        <f t="shared" si="37"/>
        <v>1.1066492983722949</v>
      </c>
      <c r="AR86" s="76">
        <f t="shared" si="47"/>
        <v>1.4283136080792234</v>
      </c>
      <c r="AS86" s="76">
        <f>0.0526*AF86*Observaciones!$F85^1.218</f>
        <v>0</v>
      </c>
      <c r="AT86" s="76">
        <f>AS86*Constantes!$E$30</f>
        <v>0</v>
      </c>
      <c r="AU86" s="76">
        <f t="shared" si="62"/>
        <v>0</v>
      </c>
      <c r="AV86" s="15"/>
      <c r="AW86" s="75">
        <v>80</v>
      </c>
      <c r="AX86" s="148">
        <f>ETo!$I85*((1-Constantes!$F$19)*ETo!$K85+ETo!$L85)</f>
        <v>3.7879935572599885</v>
      </c>
      <c r="AY86" s="76">
        <f>MIN(AX86*Constantes!$F$17,0.8*(BB85+Observaciones!$F85-AZ86-BA86-Constantes!$D$14))</f>
        <v>1.8813965559857941</v>
      </c>
      <c r="AZ86" s="76">
        <f>IF(Observaciones!$F85&gt;0.05*Constantes!$F$18,((Observaciones!$F85-0.05*Constantes!$F$18)^2)/(Observaciones!$F85+0.95*Constantes!$F$18),0)</f>
        <v>0</v>
      </c>
      <c r="BA86" s="76">
        <f>MAX(0,BB85+Observaciones!$F85-AZ86-Constantes!$D$13)</f>
        <v>0</v>
      </c>
      <c r="BB86" s="76">
        <f>BB85+Observaciones!$F85-AZ86-AY86-BA86-BC85</f>
        <v>36.919540247641017</v>
      </c>
      <c r="BC86" s="76">
        <f>MAX(0,(BB86-Constantes!$D$14)*(1-EXP(-Constantes!$D$22)))</f>
        <v>0.87439877564608104</v>
      </c>
      <c r="BD86" s="76">
        <f t="shared" si="63"/>
        <v>160.73942346281461</v>
      </c>
      <c r="BE86" s="76">
        <f>MAX(0,(BD86-Constantes!$D$13)*(1-EXP(-Constantes!$D$23)))</f>
        <v>1.1034584631816324</v>
      </c>
      <c r="BF86" s="76">
        <f t="shared" si="64"/>
        <v>1.9778572388277134</v>
      </c>
      <c r="BG86" s="76">
        <f>IF(BF86-Escenarios!$F$29&lt;=0,0,IF(BF86-Escenarios!$F$29&gt;Escenarios!$F$28,Escenarios!$F$28,BF86-Escenarios!$F$29))</f>
        <v>1.2866572388277133</v>
      </c>
      <c r="BH86" s="76">
        <f>BG86*Entradas!$F$24</f>
        <v>0</v>
      </c>
      <c r="BI86" s="76">
        <f>AX86*Entradas!$D$47/Escenarios!$F$9</f>
        <v>0.18182369074847946</v>
      </c>
      <c r="BJ86" s="76">
        <f>Entradas!$D$48*Entradas!$D$46/Escenarios!$F$9</f>
        <v>0.12</v>
      </c>
      <c r="BK86" s="76">
        <f t="shared" si="65"/>
        <v>2.0632202467342737</v>
      </c>
      <c r="BL86" s="76">
        <f t="shared" si="48"/>
        <v>0</v>
      </c>
      <c r="BM86" s="76">
        <f t="shared" si="49"/>
        <v>1.2866572388277133</v>
      </c>
      <c r="BN86" s="76">
        <f t="shared" si="38"/>
        <v>0</v>
      </c>
      <c r="BO86" s="76">
        <f t="shared" si="50"/>
        <v>0.41225846318163228</v>
      </c>
      <c r="BP86" s="76">
        <f t="shared" si="39"/>
        <v>0.69120000000000015</v>
      </c>
      <c r="BQ86" s="76">
        <f t="shared" si="51"/>
        <v>0</v>
      </c>
      <c r="BR86" s="76">
        <f t="shared" si="52"/>
        <v>0.69120000000000015</v>
      </c>
      <c r="BS86" s="76">
        <f t="shared" si="53"/>
        <v>0.98483354807923396</v>
      </c>
      <c r="BT86" s="76">
        <f t="shared" si="54"/>
        <v>0.98483354807923396</v>
      </c>
      <c r="BU86" s="76">
        <f t="shared" si="66"/>
        <v>100.99864695672589</v>
      </c>
      <c r="BV86" s="76">
        <f>MAX(0,(BU86-Constantes!$D$13)*(1-EXP(-Constantes!$D$24)))</f>
        <v>0.79863347757523329</v>
      </c>
      <c r="BW86" s="76">
        <f t="shared" si="67"/>
        <v>1.4898334775752335</v>
      </c>
      <c r="BX86" s="76">
        <f t="shared" si="68"/>
        <v>1.4898334775752335</v>
      </c>
      <c r="BY86" s="76">
        <f>0.0526*BL86*Observaciones!$F85^1.218</f>
        <v>0</v>
      </c>
      <c r="BZ86" s="76">
        <f>BY86*Constantes!$F$30</f>
        <v>0</v>
      </c>
      <c r="CA86" s="76">
        <f t="shared" si="69"/>
        <v>0</v>
      </c>
      <c r="CB86" s="15"/>
      <c r="CC86" s="75">
        <v>80</v>
      </c>
      <c r="CD86" s="76">
        <f>0.0526*Observaciones!$F85^2.218</f>
        <v>0</v>
      </c>
      <c r="CE86" s="76">
        <f>IF(Observaciones!$F85&gt;0.05*$CI$7,((Observaciones!$F85-0.05*$CI$7)^2)/(Observaciones!$F85+0.95*$CI$7),0)</f>
        <v>0</v>
      </c>
      <c r="CF86" s="76">
        <f>0.0526*CE86*Observaciones!$F85^1.218</f>
        <v>0</v>
      </c>
      <c r="CG86" s="29"/>
      <c r="CH86" s="29"/>
      <c r="CI86" s="110"/>
      <c r="CJ86" s="40"/>
    </row>
    <row r="87" spans="2:88" s="2" customFormat="1" x14ac:dyDescent="0.3">
      <c r="B87" s="39"/>
      <c r="C87" s="75">
        <v>81</v>
      </c>
      <c r="D87" s="148">
        <f>ETo!$I86*((1-Constantes!$D$19)*ETo!$K86+ETo!$L86)</f>
        <v>3.7907436962522323</v>
      </c>
      <c r="E87" s="76">
        <f>MIN(D87*Constantes!$D$17,0.8*(H86+Observaciones!$F86-F87-G87-Constantes!$D$14))</f>
        <v>1.8827624775350991</v>
      </c>
      <c r="F87" s="76">
        <f>IF(Observaciones!$F86&gt;0.05*Constantes!$D$18,((Observaciones!$F86-0.05*Constantes!$D$18)^2)/(Observaciones!$F86+0.95*Constantes!$D$18),0)</f>
        <v>0</v>
      </c>
      <c r="G87" s="76">
        <f>MAX(0,H86+Observaciones!$F86-F87-Constantes!$D$13)</f>
        <v>0</v>
      </c>
      <c r="H87" s="76">
        <f>H86+Observaciones!$F86-F87-E87-G87-I86</f>
        <v>35.862378994459839</v>
      </c>
      <c r="I87" s="76">
        <f>MAX(0,(H87-Constantes!$D$14)*(1-EXP(-Constantes!$D$22)))</f>
        <v>0.83838798244431934</v>
      </c>
      <c r="J87" s="76">
        <f t="shared" si="55"/>
        <v>159.63596499963299</v>
      </c>
      <c r="K87" s="76">
        <f>MAX(0,(J87-Constantes!$D$13)*(1-EXP(-Constantes!$D$23)))</f>
        <v>1.0925858241205744</v>
      </c>
      <c r="L87" s="76">
        <f t="shared" si="56"/>
        <v>1.9309738065648938</v>
      </c>
      <c r="M87" s="76">
        <f>0.0526*F87*Observaciones!$F86^1.218</f>
        <v>0</v>
      </c>
      <c r="N87" s="76">
        <f>M87*Constantes!$D$30</f>
        <v>0</v>
      </c>
      <c r="O87" s="76">
        <f t="shared" si="57"/>
        <v>0</v>
      </c>
      <c r="P87" s="15"/>
      <c r="Q87" s="75">
        <v>81</v>
      </c>
      <c r="R87" s="148">
        <f>ETo!$I86*((1-Constantes!$E$19)*ETo!$K86+ETo!$L86)</f>
        <v>3.7907436962522323</v>
      </c>
      <c r="S87" s="76">
        <f>MIN(R87*Constantes!$E$17,0.8*(V86+Observaciones!$F86-T87-U87-Constantes!$D$14))</f>
        <v>1.8827624775350991</v>
      </c>
      <c r="T87" s="76">
        <f>IF(Observaciones!$F86&gt;0.05*Constantes!$E$18,((Observaciones!$F86-0.05*Constantes!$E$18)^2)/(Observaciones!$F86+0.95*Constantes!$E$18),0)</f>
        <v>0</v>
      </c>
      <c r="U87" s="76">
        <f>MAX(0,V86+Observaciones!$F86-T87-Constantes!$D$13)</f>
        <v>0</v>
      </c>
      <c r="V87" s="76">
        <f>V86+Observaciones!$F86-T87-S87-U87-W86</f>
        <v>35.862378994459839</v>
      </c>
      <c r="W87" s="76">
        <f>MAX(0,(V87-Constantes!$D$14)*(1-EXP(-Constantes!$D$22)))</f>
        <v>0.83838798244431934</v>
      </c>
      <c r="X87" s="76">
        <f t="shared" si="58"/>
        <v>159.63596499963299</v>
      </c>
      <c r="Y87" s="76">
        <f>MAX(0,(X87-Constantes!$D$13)*(1-EXP(-Constantes!$D$23)))</f>
        <v>1.0925858241205744</v>
      </c>
      <c r="Z87" s="76">
        <f t="shared" si="59"/>
        <v>1.9309738065648938</v>
      </c>
      <c r="AA87" s="76">
        <f>IF(Z87-Escenarios!$E$29&lt;=0,0,IF(Z87-Escenarios!$E$29&gt;Escenarios!$E$28,Escenarios!$E$28,Z87-Escenarios!$E$29))</f>
        <v>1.2397738065648938</v>
      </c>
      <c r="AB87" s="76">
        <f>AA87*Entradas!$E$24</f>
        <v>0.30994345164122344</v>
      </c>
      <c r="AC87" s="76">
        <f>R87*Entradas!$D$47/Escenarios!$E$9</f>
        <v>0.18195569742010714</v>
      </c>
      <c r="AD87" s="76">
        <f>Entradas!$D$48*Entradas!$D$46/Escenarios!$E$9</f>
        <v>0.12</v>
      </c>
      <c r="AE87" s="76">
        <f t="shared" si="60"/>
        <v>2.0647181749552064</v>
      </c>
      <c r="AF87" s="76">
        <f t="shared" si="40"/>
        <v>0</v>
      </c>
      <c r="AG87" s="76">
        <f t="shared" si="41"/>
        <v>1.2397738065648938</v>
      </c>
      <c r="AH87" s="76">
        <f t="shared" si="35"/>
        <v>0</v>
      </c>
      <c r="AI87" s="76">
        <f t="shared" si="42"/>
        <v>0.40138582412057444</v>
      </c>
      <c r="AJ87" s="76">
        <f t="shared" si="36"/>
        <v>0.69119999999999993</v>
      </c>
      <c r="AK87" s="76">
        <f t="shared" si="43"/>
        <v>0</v>
      </c>
      <c r="AL87" s="76">
        <f t="shared" si="44"/>
        <v>1.0011434516412234</v>
      </c>
      <c r="AM87" s="76">
        <f t="shared" si="45"/>
        <v>0.6278746575035633</v>
      </c>
      <c r="AN87" s="76">
        <f t="shared" si="46"/>
        <v>0.6278746575035633</v>
      </c>
      <c r="AO87" s="76">
        <f t="shared" si="61"/>
        <v>76.142182191987914</v>
      </c>
      <c r="AP87" s="76">
        <f>MAX(0,(AO87-Constantes!$D$13)*(1-EXP(-Constantes!$D$24)))</f>
        <v>0.4186962724696085</v>
      </c>
      <c r="AQ87" s="76">
        <f t="shared" si="37"/>
        <v>1.1098962724696084</v>
      </c>
      <c r="AR87" s="76">
        <f t="shared" si="47"/>
        <v>1.4198397241108318</v>
      </c>
      <c r="AS87" s="76">
        <f>0.0526*AF87*Observaciones!$F86^1.218</f>
        <v>0</v>
      </c>
      <c r="AT87" s="76">
        <f>AS87*Constantes!$E$30</f>
        <v>0</v>
      </c>
      <c r="AU87" s="76">
        <f t="shared" si="62"/>
        <v>0</v>
      </c>
      <c r="AV87" s="15"/>
      <c r="AW87" s="75">
        <v>81</v>
      </c>
      <c r="AX87" s="148">
        <f>ETo!$I86*((1-Constantes!$F$19)*ETo!$K86+ETo!$L86)</f>
        <v>3.7907436962522323</v>
      </c>
      <c r="AY87" s="76">
        <f>MIN(AX87*Constantes!$F$17,0.8*(BB86+Observaciones!$F86-AZ87-BA87-Constantes!$D$14))</f>
        <v>1.8827624775350991</v>
      </c>
      <c r="AZ87" s="76">
        <f>IF(Observaciones!$F86&gt;0.05*Constantes!$F$18,((Observaciones!$F86-0.05*Constantes!$F$18)^2)/(Observaciones!$F86+0.95*Constantes!$F$18),0)</f>
        <v>0</v>
      </c>
      <c r="BA87" s="76">
        <f>MAX(0,BB86+Observaciones!$F86-AZ87-Constantes!$D$13)</f>
        <v>0</v>
      </c>
      <c r="BB87" s="76">
        <f>BB86+Observaciones!$F86-AZ87-AY87-BA87-BC86</f>
        <v>35.862378994459839</v>
      </c>
      <c r="BC87" s="76">
        <f>MAX(0,(BB87-Constantes!$D$14)*(1-EXP(-Constantes!$D$22)))</f>
        <v>0.83838798244431934</v>
      </c>
      <c r="BD87" s="76">
        <f t="shared" si="63"/>
        <v>159.63596499963299</v>
      </c>
      <c r="BE87" s="76">
        <f>MAX(0,(BD87-Constantes!$D$13)*(1-EXP(-Constantes!$D$23)))</f>
        <v>1.0925858241205744</v>
      </c>
      <c r="BF87" s="76">
        <f t="shared" si="64"/>
        <v>1.9309738065648938</v>
      </c>
      <c r="BG87" s="76">
        <f>IF(BF87-Escenarios!$F$29&lt;=0,0,IF(BF87-Escenarios!$F$29&gt;Escenarios!$F$28,Escenarios!$F$28,BF87-Escenarios!$F$29))</f>
        <v>1.2397738065648938</v>
      </c>
      <c r="BH87" s="76">
        <f>BG87*Entradas!$F$24</f>
        <v>0</v>
      </c>
      <c r="BI87" s="76">
        <f>AX87*Entradas!$D$47/Escenarios!$F$9</f>
        <v>0.18195569742010714</v>
      </c>
      <c r="BJ87" s="76">
        <f>Entradas!$D$48*Entradas!$D$46/Escenarios!$F$9</f>
        <v>0.12</v>
      </c>
      <c r="BK87" s="76">
        <f t="shared" si="65"/>
        <v>2.0647181749552064</v>
      </c>
      <c r="BL87" s="76">
        <f t="shared" si="48"/>
        <v>0</v>
      </c>
      <c r="BM87" s="76">
        <f t="shared" si="49"/>
        <v>1.2397738065648938</v>
      </c>
      <c r="BN87" s="76">
        <f t="shared" si="38"/>
        <v>0</v>
      </c>
      <c r="BO87" s="76">
        <f t="shared" si="50"/>
        <v>0.40138582412057444</v>
      </c>
      <c r="BP87" s="76">
        <f t="shared" si="39"/>
        <v>0.69119999999999993</v>
      </c>
      <c r="BQ87" s="76">
        <f t="shared" si="51"/>
        <v>0</v>
      </c>
      <c r="BR87" s="76">
        <f t="shared" si="52"/>
        <v>0.69119999999999993</v>
      </c>
      <c r="BS87" s="76">
        <f t="shared" si="53"/>
        <v>0.93781810914478669</v>
      </c>
      <c r="BT87" s="76">
        <f t="shared" si="54"/>
        <v>0.93781810914478669</v>
      </c>
      <c r="BU87" s="76">
        <f t="shared" si="66"/>
        <v>101.13783158829544</v>
      </c>
      <c r="BV87" s="76">
        <f>MAX(0,(BU87-Constantes!$D$13)*(1-EXP(-Constantes!$D$24)))</f>
        <v>0.80076094905650408</v>
      </c>
      <c r="BW87" s="76">
        <f t="shared" si="67"/>
        <v>1.491960949056504</v>
      </c>
      <c r="BX87" s="76">
        <f t="shared" si="68"/>
        <v>1.491960949056504</v>
      </c>
      <c r="BY87" s="76">
        <f>0.0526*BL87*Observaciones!$F86^1.218</f>
        <v>0</v>
      </c>
      <c r="BZ87" s="76">
        <f>BY87*Constantes!$F$30</f>
        <v>0</v>
      </c>
      <c r="CA87" s="76">
        <f t="shared" si="69"/>
        <v>0</v>
      </c>
      <c r="CB87" s="15"/>
      <c r="CC87" s="75">
        <v>81</v>
      </c>
      <c r="CD87" s="76">
        <f>0.0526*Observaciones!$F86^2.218</f>
        <v>0.17065595668433275</v>
      </c>
      <c r="CE87" s="76">
        <f>IF(Observaciones!$F86&gt;0.05*$CI$7,((Observaciones!$F86-0.05*$CI$7)^2)/(Observaciones!$F86+0.95*$CI$7),0)</f>
        <v>0</v>
      </c>
      <c r="CF87" s="76">
        <f>0.0526*CE87*Observaciones!$F86^1.218</f>
        <v>0</v>
      </c>
      <c r="CG87" s="29"/>
      <c r="CH87" s="29"/>
      <c r="CI87" s="110"/>
      <c r="CJ87" s="40"/>
    </row>
    <row r="88" spans="2:88" s="2" customFormat="1" x14ac:dyDescent="0.3">
      <c r="B88" s="39"/>
      <c r="C88" s="75">
        <v>82</v>
      </c>
      <c r="D88" s="148">
        <f>ETo!$I87*((1-Constantes!$D$19)*ETo!$K87+ETo!$L87)</f>
        <v>3.6524398298708061</v>
      </c>
      <c r="E88" s="76">
        <f>MIN(D88*Constantes!$D$17,0.8*(H87+Observaciones!$F87-F88-G88-Constantes!$D$14))</f>
        <v>1.8140705925156981</v>
      </c>
      <c r="F88" s="76">
        <f>IF(Observaciones!$F87&gt;0.05*Constantes!$D$18,((Observaciones!$F87-0.05*Constantes!$D$18)^2)/(Observaciones!$F87+0.95*Constantes!$D$18),0)</f>
        <v>0</v>
      </c>
      <c r="G88" s="76">
        <f>MAX(0,H87+Observaciones!$F87-F88-Constantes!$D$13)</f>
        <v>0</v>
      </c>
      <c r="H88" s="76">
        <f>H87+Observaciones!$F87-F88-E88-G88-I87</f>
        <v>35.509920419499821</v>
      </c>
      <c r="I88" s="76">
        <f>MAX(0,(H88-Constantes!$D$14)*(1-EXP(-Constantes!$D$22)))</f>
        <v>0.82638194947926369</v>
      </c>
      <c r="J88" s="76">
        <f t="shared" si="55"/>
        <v>158.54337917551243</v>
      </c>
      <c r="K88" s="76">
        <f>MAX(0,(J88-Constantes!$D$13)*(1-EXP(-Constantes!$D$23)))</f>
        <v>1.0818203157618458</v>
      </c>
      <c r="L88" s="76">
        <f t="shared" si="56"/>
        <v>1.9082022652411095</v>
      </c>
      <c r="M88" s="76">
        <f>0.0526*F88*Observaciones!$F87^1.218</f>
        <v>0</v>
      </c>
      <c r="N88" s="76">
        <f>M88*Constantes!$D$30</f>
        <v>0</v>
      </c>
      <c r="O88" s="76">
        <f t="shared" si="57"/>
        <v>0</v>
      </c>
      <c r="P88" s="15"/>
      <c r="Q88" s="75">
        <v>82</v>
      </c>
      <c r="R88" s="148">
        <f>ETo!$I87*((1-Constantes!$E$19)*ETo!$K87+ETo!$L87)</f>
        <v>3.6524398298708061</v>
      </c>
      <c r="S88" s="76">
        <f>MIN(R88*Constantes!$E$17,0.8*(V87+Observaciones!$F87-T88-U88-Constantes!$D$14))</f>
        <v>1.8140705925156981</v>
      </c>
      <c r="T88" s="76">
        <f>IF(Observaciones!$F87&gt;0.05*Constantes!$E$18,((Observaciones!$F87-0.05*Constantes!$E$18)^2)/(Observaciones!$F87+0.95*Constantes!$E$18),0)</f>
        <v>0</v>
      </c>
      <c r="U88" s="76">
        <f>MAX(0,V87+Observaciones!$F87-T88-Constantes!$D$13)</f>
        <v>0</v>
      </c>
      <c r="V88" s="76">
        <f>V87+Observaciones!$F87-T88-S88-U88-W87</f>
        <v>35.509920419499821</v>
      </c>
      <c r="W88" s="76">
        <f>MAX(0,(V88-Constantes!$D$14)*(1-EXP(-Constantes!$D$22)))</f>
        <v>0.82638194947926369</v>
      </c>
      <c r="X88" s="76">
        <f t="shared" si="58"/>
        <v>158.54337917551243</v>
      </c>
      <c r="Y88" s="76">
        <f>MAX(0,(X88-Constantes!$D$13)*(1-EXP(-Constantes!$D$23)))</f>
        <v>1.0818203157618458</v>
      </c>
      <c r="Z88" s="76">
        <f t="shared" si="59"/>
        <v>1.9082022652411095</v>
      </c>
      <c r="AA88" s="76">
        <f>IF(Z88-Escenarios!$E$29&lt;=0,0,IF(Z88-Escenarios!$E$29&gt;Escenarios!$E$28,Escenarios!$E$28,Z88-Escenarios!$E$29))</f>
        <v>1.2170022652411094</v>
      </c>
      <c r="AB88" s="76">
        <f>AA88*Entradas!$E$24</f>
        <v>0.30425056631027736</v>
      </c>
      <c r="AC88" s="76">
        <f>R88*Entradas!$D$47/Escenarios!$E$9</f>
        <v>0.17531711183379869</v>
      </c>
      <c r="AD88" s="76">
        <f>Entradas!$D$48*Entradas!$D$46/Escenarios!$E$9</f>
        <v>0.12</v>
      </c>
      <c r="AE88" s="76">
        <f t="shared" si="60"/>
        <v>1.9893877043494967</v>
      </c>
      <c r="AF88" s="76">
        <f t="shared" si="40"/>
        <v>0</v>
      </c>
      <c r="AG88" s="76">
        <f t="shared" si="41"/>
        <v>1.2170022652411094</v>
      </c>
      <c r="AH88" s="76">
        <f t="shared" si="35"/>
        <v>0</v>
      </c>
      <c r="AI88" s="76">
        <f t="shared" si="42"/>
        <v>0.39062031576184575</v>
      </c>
      <c r="AJ88" s="76">
        <f t="shared" si="36"/>
        <v>0.69120000000000004</v>
      </c>
      <c r="AK88" s="76">
        <f t="shared" si="43"/>
        <v>0</v>
      </c>
      <c r="AL88" s="76">
        <f t="shared" si="44"/>
        <v>0.9954505663102774</v>
      </c>
      <c r="AM88" s="76">
        <f t="shared" si="45"/>
        <v>0.61743458709703336</v>
      </c>
      <c r="AN88" s="76">
        <f t="shared" si="46"/>
        <v>0.61743458709703336</v>
      </c>
      <c r="AO88" s="76">
        <f t="shared" si="61"/>
        <v>76.340920506615348</v>
      </c>
      <c r="AP88" s="76">
        <f>MAX(0,(AO88-Constantes!$D$13)*(1-EXP(-Constantes!$D$24)))</f>
        <v>0.42173403671008358</v>
      </c>
      <c r="AQ88" s="76">
        <f t="shared" si="37"/>
        <v>1.1129340367100835</v>
      </c>
      <c r="AR88" s="76">
        <f t="shared" si="47"/>
        <v>1.417184603020361</v>
      </c>
      <c r="AS88" s="76">
        <f>0.0526*AF88*Observaciones!$F87^1.218</f>
        <v>0</v>
      </c>
      <c r="AT88" s="76">
        <f>AS88*Constantes!$E$30</f>
        <v>0</v>
      </c>
      <c r="AU88" s="76">
        <f t="shared" si="62"/>
        <v>0</v>
      </c>
      <c r="AV88" s="15"/>
      <c r="AW88" s="75">
        <v>82</v>
      </c>
      <c r="AX88" s="148">
        <f>ETo!$I87*((1-Constantes!$F$19)*ETo!$K87+ETo!$L87)</f>
        <v>3.6524398298708061</v>
      </c>
      <c r="AY88" s="76">
        <f>MIN(AX88*Constantes!$F$17,0.8*(BB87+Observaciones!$F87-AZ88-BA88-Constantes!$D$14))</f>
        <v>1.8140705925156981</v>
      </c>
      <c r="AZ88" s="76">
        <f>IF(Observaciones!$F87&gt;0.05*Constantes!$F$18,((Observaciones!$F87-0.05*Constantes!$F$18)^2)/(Observaciones!$F87+0.95*Constantes!$F$18),0)</f>
        <v>0</v>
      </c>
      <c r="BA88" s="76">
        <f>MAX(0,BB87+Observaciones!$F87-AZ88-Constantes!$D$13)</f>
        <v>0</v>
      </c>
      <c r="BB88" s="76">
        <f>BB87+Observaciones!$F87-AZ88-AY88-BA88-BC87</f>
        <v>35.509920419499821</v>
      </c>
      <c r="BC88" s="76">
        <f>MAX(0,(BB88-Constantes!$D$14)*(1-EXP(-Constantes!$D$22)))</f>
        <v>0.82638194947926369</v>
      </c>
      <c r="BD88" s="76">
        <f t="shared" si="63"/>
        <v>158.54337917551243</v>
      </c>
      <c r="BE88" s="76">
        <f>MAX(0,(BD88-Constantes!$D$13)*(1-EXP(-Constantes!$D$23)))</f>
        <v>1.0818203157618458</v>
      </c>
      <c r="BF88" s="76">
        <f t="shared" si="64"/>
        <v>1.9082022652411095</v>
      </c>
      <c r="BG88" s="76">
        <f>IF(BF88-Escenarios!$F$29&lt;=0,0,IF(BF88-Escenarios!$F$29&gt;Escenarios!$F$28,Escenarios!$F$28,BF88-Escenarios!$F$29))</f>
        <v>1.2170022652411094</v>
      </c>
      <c r="BH88" s="76">
        <f>BG88*Entradas!$F$24</f>
        <v>0</v>
      </c>
      <c r="BI88" s="76">
        <f>AX88*Entradas!$D$47/Escenarios!$F$9</f>
        <v>0.17531711183379869</v>
      </c>
      <c r="BJ88" s="76">
        <f>Entradas!$D$48*Entradas!$D$46/Escenarios!$F$9</f>
        <v>0.12</v>
      </c>
      <c r="BK88" s="76">
        <f t="shared" si="65"/>
        <v>1.9893877043494967</v>
      </c>
      <c r="BL88" s="76">
        <f t="shared" si="48"/>
        <v>0</v>
      </c>
      <c r="BM88" s="76">
        <f t="shared" si="49"/>
        <v>1.2170022652411094</v>
      </c>
      <c r="BN88" s="76">
        <f t="shared" si="38"/>
        <v>0</v>
      </c>
      <c r="BO88" s="76">
        <f t="shared" si="50"/>
        <v>0.39062031576184575</v>
      </c>
      <c r="BP88" s="76">
        <f t="shared" si="39"/>
        <v>0.69120000000000004</v>
      </c>
      <c r="BQ88" s="76">
        <f t="shared" si="51"/>
        <v>0</v>
      </c>
      <c r="BR88" s="76">
        <f t="shared" si="52"/>
        <v>0.69120000000000004</v>
      </c>
      <c r="BS88" s="76">
        <f t="shared" si="53"/>
        <v>0.92168515340731083</v>
      </c>
      <c r="BT88" s="76">
        <f t="shared" si="54"/>
        <v>0.92168515340731083</v>
      </c>
      <c r="BU88" s="76">
        <f t="shared" si="66"/>
        <v>101.25875579264624</v>
      </c>
      <c r="BV88" s="76">
        <f>MAX(0,(BU88-Constantes!$D$13)*(1-EXP(-Constantes!$D$24)))</f>
        <v>0.80260930539621334</v>
      </c>
      <c r="BW88" s="76">
        <f t="shared" si="67"/>
        <v>1.4938093053962134</v>
      </c>
      <c r="BX88" s="76">
        <f t="shared" si="68"/>
        <v>1.4938093053962134</v>
      </c>
      <c r="BY88" s="76">
        <f>0.0526*BL88*Observaciones!$F87^1.218</f>
        <v>0</v>
      </c>
      <c r="BZ88" s="76">
        <f>BY88*Constantes!$F$30</f>
        <v>0</v>
      </c>
      <c r="CA88" s="76">
        <f t="shared" si="69"/>
        <v>0</v>
      </c>
      <c r="CB88" s="15"/>
      <c r="CC88" s="75">
        <v>82</v>
      </c>
      <c r="CD88" s="76">
        <f>0.0526*Observaciones!$F87^2.218</f>
        <v>0.33365534346892783</v>
      </c>
      <c r="CE88" s="76">
        <f>IF(Observaciones!$F87&gt;0.05*$CI$7,((Observaciones!$F87-0.05*$CI$7)^2)/(Observaciones!$F87+0.95*$CI$7),0)</f>
        <v>9.1701390926697667E-3</v>
      </c>
      <c r="CF88" s="76">
        <f>0.0526*CE88*Observaciones!$F87^1.218</f>
        <v>1.3302895254880757E-3</v>
      </c>
      <c r="CG88" s="29"/>
      <c r="CH88" s="29"/>
      <c r="CI88" s="110"/>
      <c r="CJ88" s="40"/>
    </row>
    <row r="89" spans="2:88" s="2" customFormat="1" x14ac:dyDescent="0.3">
      <c r="B89" s="39"/>
      <c r="C89" s="75">
        <v>83</v>
      </c>
      <c r="D89" s="148">
        <f>ETo!$I88*((1-Constantes!$D$19)*ETo!$K88+ETo!$L88)</f>
        <v>3.7470539016892923</v>
      </c>
      <c r="E89" s="76">
        <f>MIN(D89*Constantes!$D$17,0.8*(H88+Observaciones!$F88-F89-G89-Constantes!$D$14))</f>
        <v>1.8610629081509582</v>
      </c>
      <c r="F89" s="76">
        <f>IF(Observaciones!$F88&gt;0.05*Constantes!$D$18,((Observaciones!$F88-0.05*Constantes!$D$18)^2)/(Observaciones!$F88+0.95*Constantes!$D$18),0)</f>
        <v>0</v>
      </c>
      <c r="G89" s="76">
        <f>MAX(0,H88+Observaciones!$F88-F89-Constantes!$D$13)</f>
        <v>0</v>
      </c>
      <c r="H89" s="76">
        <f>H88+Observaciones!$F88-F89-E89-G89-I88</f>
        <v>32.822475561869602</v>
      </c>
      <c r="I89" s="76">
        <f>MAX(0,(H89-Constantes!$D$14)*(1-EXP(-Constantes!$D$22)))</f>
        <v>0.73483771181633273</v>
      </c>
      <c r="J89" s="76">
        <f t="shared" si="55"/>
        <v>157.46155885975057</v>
      </c>
      <c r="K89" s="76">
        <f>MAX(0,(J89-Constantes!$D$13)*(1-EXP(-Constantes!$D$23)))</f>
        <v>1.0711608825211201</v>
      </c>
      <c r="L89" s="76">
        <f t="shared" si="56"/>
        <v>1.8059985943374528</v>
      </c>
      <c r="M89" s="76">
        <f>0.0526*F89*Observaciones!$F88^1.218</f>
        <v>0</v>
      </c>
      <c r="N89" s="76">
        <f>M89*Constantes!$D$30</f>
        <v>0</v>
      </c>
      <c r="O89" s="76">
        <f t="shared" si="57"/>
        <v>0</v>
      </c>
      <c r="P89" s="15"/>
      <c r="Q89" s="75">
        <v>83</v>
      </c>
      <c r="R89" s="148">
        <f>ETo!$I88*((1-Constantes!$E$19)*ETo!$K88+ETo!$L88)</f>
        <v>3.7470539016892923</v>
      </c>
      <c r="S89" s="76">
        <f>MIN(R89*Constantes!$E$17,0.8*(V88+Observaciones!$F88-T89-U89-Constantes!$D$14))</f>
        <v>1.8610629081509582</v>
      </c>
      <c r="T89" s="76">
        <f>IF(Observaciones!$F88&gt;0.05*Constantes!$E$18,((Observaciones!$F88-0.05*Constantes!$E$18)^2)/(Observaciones!$F88+0.95*Constantes!$E$18),0)</f>
        <v>0</v>
      </c>
      <c r="U89" s="76">
        <f>MAX(0,V88+Observaciones!$F88-T89-Constantes!$D$13)</f>
        <v>0</v>
      </c>
      <c r="V89" s="76">
        <f>V88+Observaciones!$F88-T89-S89-U89-W88</f>
        <v>32.822475561869602</v>
      </c>
      <c r="W89" s="76">
        <f>MAX(0,(V89-Constantes!$D$14)*(1-EXP(-Constantes!$D$22)))</f>
        <v>0.73483771181633273</v>
      </c>
      <c r="X89" s="76">
        <f t="shared" si="58"/>
        <v>157.46155885975057</v>
      </c>
      <c r="Y89" s="76">
        <f>MAX(0,(X89-Constantes!$D$13)*(1-EXP(-Constantes!$D$23)))</f>
        <v>1.0711608825211201</v>
      </c>
      <c r="Z89" s="76">
        <f t="shared" si="59"/>
        <v>1.8059985943374528</v>
      </c>
      <c r="AA89" s="76">
        <f>IF(Z89-Escenarios!$E$29&lt;=0,0,IF(Z89-Escenarios!$E$29&gt;Escenarios!$E$28,Escenarios!$E$28,Z89-Escenarios!$E$29))</f>
        <v>1.1147985943374528</v>
      </c>
      <c r="AB89" s="76">
        <f>AA89*Entradas!$E$24</f>
        <v>0.27869964858436319</v>
      </c>
      <c r="AC89" s="76">
        <f>R89*Entradas!$D$47/Escenarios!$E$9</f>
        <v>0.17985858728108606</v>
      </c>
      <c r="AD89" s="76">
        <f>Entradas!$D$48*Entradas!$D$46/Escenarios!$E$9</f>
        <v>0.12</v>
      </c>
      <c r="AE89" s="76">
        <f t="shared" si="60"/>
        <v>2.0409214954320443</v>
      </c>
      <c r="AF89" s="76">
        <f t="shared" si="40"/>
        <v>0</v>
      </c>
      <c r="AG89" s="76">
        <f t="shared" si="41"/>
        <v>1.1147985943374528</v>
      </c>
      <c r="AH89" s="76">
        <f t="shared" si="35"/>
        <v>0</v>
      </c>
      <c r="AI89" s="76">
        <f t="shared" si="42"/>
        <v>0.37996088252112004</v>
      </c>
      <c r="AJ89" s="76">
        <f t="shared" si="36"/>
        <v>0.69120000000000004</v>
      </c>
      <c r="AK89" s="76">
        <f t="shared" si="43"/>
        <v>0</v>
      </c>
      <c r="AL89" s="76">
        <f t="shared" si="44"/>
        <v>0.96989964858436317</v>
      </c>
      <c r="AM89" s="76">
        <f t="shared" si="45"/>
        <v>0.53624035847200358</v>
      </c>
      <c r="AN89" s="76">
        <f t="shared" si="46"/>
        <v>0.53624035847200358</v>
      </c>
      <c r="AO89" s="76">
        <f t="shared" si="61"/>
        <v>76.45542682837727</v>
      </c>
      <c r="AP89" s="76">
        <f>MAX(0,(AO89-Constantes!$D$13)*(1-EXP(-Constantes!$D$24)))</f>
        <v>0.42348429412878408</v>
      </c>
      <c r="AQ89" s="76">
        <f t="shared" si="37"/>
        <v>1.114684294128784</v>
      </c>
      <c r="AR89" s="76">
        <f t="shared" si="47"/>
        <v>1.3933839427131471</v>
      </c>
      <c r="AS89" s="76">
        <f>0.0526*AF89*Observaciones!$F88^1.218</f>
        <v>0</v>
      </c>
      <c r="AT89" s="76">
        <f>AS89*Constantes!$E$30</f>
        <v>0</v>
      </c>
      <c r="AU89" s="76">
        <f t="shared" si="62"/>
        <v>0</v>
      </c>
      <c r="AV89" s="15"/>
      <c r="AW89" s="75">
        <v>83</v>
      </c>
      <c r="AX89" s="148">
        <f>ETo!$I88*((1-Constantes!$F$19)*ETo!$K88+ETo!$L88)</f>
        <v>3.7470539016892923</v>
      </c>
      <c r="AY89" s="76">
        <f>MIN(AX89*Constantes!$F$17,0.8*(BB88+Observaciones!$F88-AZ89-BA89-Constantes!$D$14))</f>
        <v>1.8610629081509582</v>
      </c>
      <c r="AZ89" s="76">
        <f>IF(Observaciones!$F88&gt;0.05*Constantes!$F$18,((Observaciones!$F88-0.05*Constantes!$F$18)^2)/(Observaciones!$F88+0.95*Constantes!$F$18),0)</f>
        <v>0</v>
      </c>
      <c r="BA89" s="76">
        <f>MAX(0,BB88+Observaciones!$F88-AZ89-Constantes!$D$13)</f>
        <v>0</v>
      </c>
      <c r="BB89" s="76">
        <f>BB88+Observaciones!$F88-AZ89-AY89-BA89-BC88</f>
        <v>32.822475561869602</v>
      </c>
      <c r="BC89" s="76">
        <f>MAX(0,(BB89-Constantes!$D$14)*(1-EXP(-Constantes!$D$22)))</f>
        <v>0.73483771181633273</v>
      </c>
      <c r="BD89" s="76">
        <f t="shared" si="63"/>
        <v>157.46155885975057</v>
      </c>
      <c r="BE89" s="76">
        <f>MAX(0,(BD89-Constantes!$D$13)*(1-EXP(-Constantes!$D$23)))</f>
        <v>1.0711608825211201</v>
      </c>
      <c r="BF89" s="76">
        <f t="shared" si="64"/>
        <v>1.8059985943374528</v>
      </c>
      <c r="BG89" s="76">
        <f>IF(BF89-Escenarios!$F$29&lt;=0,0,IF(BF89-Escenarios!$F$29&gt;Escenarios!$F$28,Escenarios!$F$28,BF89-Escenarios!$F$29))</f>
        <v>1.1147985943374528</v>
      </c>
      <c r="BH89" s="76">
        <f>BG89*Entradas!$F$24</f>
        <v>0</v>
      </c>
      <c r="BI89" s="76">
        <f>AX89*Entradas!$D$47/Escenarios!$F$9</f>
        <v>0.17985858728108606</v>
      </c>
      <c r="BJ89" s="76">
        <f>Entradas!$D$48*Entradas!$D$46/Escenarios!$F$9</f>
        <v>0.12</v>
      </c>
      <c r="BK89" s="76">
        <f t="shared" si="65"/>
        <v>2.0409214954320443</v>
      </c>
      <c r="BL89" s="76">
        <f t="shared" si="48"/>
        <v>0</v>
      </c>
      <c r="BM89" s="76">
        <f t="shared" si="49"/>
        <v>1.1147985943374528</v>
      </c>
      <c r="BN89" s="76">
        <f t="shared" si="38"/>
        <v>0</v>
      </c>
      <c r="BO89" s="76">
        <f t="shared" si="50"/>
        <v>0.37996088252112004</v>
      </c>
      <c r="BP89" s="76">
        <f t="shared" si="39"/>
        <v>0.69120000000000004</v>
      </c>
      <c r="BQ89" s="76">
        <f t="shared" si="51"/>
        <v>0</v>
      </c>
      <c r="BR89" s="76">
        <f t="shared" si="52"/>
        <v>0.69120000000000004</v>
      </c>
      <c r="BS89" s="76">
        <f t="shared" si="53"/>
        <v>0.81494000705636671</v>
      </c>
      <c r="BT89" s="76">
        <f t="shared" si="54"/>
        <v>0.81494000705636671</v>
      </c>
      <c r="BU89" s="76">
        <f t="shared" si="66"/>
        <v>101.27108649430639</v>
      </c>
      <c r="BV89" s="76">
        <f>MAX(0,(BU89-Constantes!$D$13)*(1-EXP(-Constantes!$D$24)))</f>
        <v>0.80279778321758055</v>
      </c>
      <c r="BW89" s="76">
        <f t="shared" si="67"/>
        <v>1.4939977832175806</v>
      </c>
      <c r="BX89" s="76">
        <f t="shared" si="68"/>
        <v>1.4939977832175806</v>
      </c>
      <c r="BY89" s="76">
        <f>0.0526*BL89*Observaciones!$F88^1.218</f>
        <v>0</v>
      </c>
      <c r="BZ89" s="76">
        <f>BY89*Constantes!$F$30</f>
        <v>0</v>
      </c>
      <c r="CA89" s="76">
        <f t="shared" si="69"/>
        <v>0</v>
      </c>
      <c r="CB89" s="15"/>
      <c r="CC89" s="75">
        <v>83</v>
      </c>
      <c r="CD89" s="76">
        <f>0.0526*Observaciones!$F88^2.218</f>
        <v>0</v>
      </c>
      <c r="CE89" s="76">
        <f>IF(Observaciones!$F88&gt;0.05*$CI$7,((Observaciones!$F88-0.05*$CI$7)^2)/(Observaciones!$F88+0.95*$CI$7),0)</f>
        <v>0</v>
      </c>
      <c r="CF89" s="76">
        <f>0.0526*CE89*Observaciones!$F88^1.218</f>
        <v>0</v>
      </c>
      <c r="CG89" s="29"/>
      <c r="CH89" s="29"/>
      <c r="CI89" s="110"/>
      <c r="CJ89" s="40"/>
    </row>
    <row r="90" spans="2:88" s="2" customFormat="1" x14ac:dyDescent="0.3">
      <c r="B90" s="39"/>
      <c r="C90" s="75">
        <v>84</v>
      </c>
      <c r="D90" s="148">
        <f>ETo!$I89*((1-Constantes!$D$19)*ETo!$K89+ETo!$L89)</f>
        <v>3.8973334922964438</v>
      </c>
      <c r="E90" s="76">
        <f>MIN(D90*Constantes!$D$17,0.8*(H89+Observaciones!$F89-F90-G90-Constantes!$D$14))</f>
        <v>1.9357028197372292</v>
      </c>
      <c r="F90" s="76">
        <f>IF(Observaciones!$F89&gt;0.05*Constantes!$D$18,((Observaciones!$F89-0.05*Constantes!$D$18)^2)/(Observaciones!$F89+0.95*Constantes!$D$18),0)</f>
        <v>0</v>
      </c>
      <c r="G90" s="76">
        <f>MAX(0,H89+Observaciones!$F89-F90-Constantes!$D$13)</f>
        <v>0</v>
      </c>
      <c r="H90" s="76">
        <f>H89+Observaciones!$F89-F90-E90-G90-I89</f>
        <v>30.151935030316039</v>
      </c>
      <c r="I90" s="76">
        <f>MAX(0,(H90-Constantes!$D$14)*(1-EXP(-Constantes!$D$22)))</f>
        <v>0.64386929755662414</v>
      </c>
      <c r="J90" s="76">
        <f t="shared" si="55"/>
        <v>156.39039797722944</v>
      </c>
      <c r="K90" s="76">
        <f>MAX(0,(J90-Constantes!$D$13)*(1-EXP(-Constantes!$D$23)))</f>
        <v>1.0606064792149943</v>
      </c>
      <c r="L90" s="76">
        <f t="shared" si="56"/>
        <v>1.7044757767716185</v>
      </c>
      <c r="M90" s="76">
        <f>0.0526*F90*Observaciones!$F89^1.218</f>
        <v>0</v>
      </c>
      <c r="N90" s="76">
        <f>M90*Constantes!$D$30</f>
        <v>0</v>
      </c>
      <c r="O90" s="76">
        <f t="shared" si="57"/>
        <v>0</v>
      </c>
      <c r="P90" s="15"/>
      <c r="Q90" s="75">
        <v>84</v>
      </c>
      <c r="R90" s="148">
        <f>ETo!$I89*((1-Constantes!$E$19)*ETo!$K89+ETo!$L89)</f>
        <v>3.8973334922964438</v>
      </c>
      <c r="S90" s="76">
        <f>MIN(R90*Constantes!$E$17,0.8*(V89+Observaciones!$F89-T90-U90-Constantes!$D$14))</f>
        <v>1.9357028197372292</v>
      </c>
      <c r="T90" s="76">
        <f>IF(Observaciones!$F89&gt;0.05*Constantes!$E$18,((Observaciones!$F89-0.05*Constantes!$E$18)^2)/(Observaciones!$F89+0.95*Constantes!$E$18),0)</f>
        <v>0</v>
      </c>
      <c r="U90" s="76">
        <f>MAX(0,V89+Observaciones!$F89-T90-Constantes!$D$13)</f>
        <v>0</v>
      </c>
      <c r="V90" s="76">
        <f>V89+Observaciones!$F89-T90-S90-U90-W89</f>
        <v>30.151935030316039</v>
      </c>
      <c r="W90" s="76">
        <f>MAX(0,(V90-Constantes!$D$14)*(1-EXP(-Constantes!$D$22)))</f>
        <v>0.64386929755662414</v>
      </c>
      <c r="X90" s="76">
        <f t="shared" si="58"/>
        <v>156.39039797722944</v>
      </c>
      <c r="Y90" s="76">
        <f>MAX(0,(X90-Constantes!$D$13)*(1-EXP(-Constantes!$D$23)))</f>
        <v>1.0606064792149943</v>
      </c>
      <c r="Z90" s="76">
        <f t="shared" si="59"/>
        <v>1.7044757767716185</v>
      </c>
      <c r="AA90" s="76">
        <f>IF(Z90-Escenarios!$E$29&lt;=0,0,IF(Z90-Escenarios!$E$29&gt;Escenarios!$E$28,Escenarios!$E$28,Z90-Escenarios!$E$29))</f>
        <v>1.0132757767716185</v>
      </c>
      <c r="AB90" s="76">
        <f>AA90*Entradas!$E$24</f>
        <v>0.25331894419290463</v>
      </c>
      <c r="AC90" s="76">
        <f>R90*Entradas!$D$47/Escenarios!$E$9</f>
        <v>0.1870720076302293</v>
      </c>
      <c r="AD90" s="76">
        <f>Entradas!$D$48*Entradas!$D$46/Escenarios!$E$9</f>
        <v>0.12</v>
      </c>
      <c r="AE90" s="76">
        <f t="shared" si="60"/>
        <v>2.1227748273674587</v>
      </c>
      <c r="AF90" s="76">
        <f t="shared" si="40"/>
        <v>0</v>
      </c>
      <c r="AG90" s="76">
        <f t="shared" si="41"/>
        <v>1.0132757767716185</v>
      </c>
      <c r="AH90" s="76">
        <f t="shared" si="35"/>
        <v>0</v>
      </c>
      <c r="AI90" s="76">
        <f t="shared" si="42"/>
        <v>0.36940647921499437</v>
      </c>
      <c r="AJ90" s="76">
        <f t="shared" si="36"/>
        <v>0.69119999999999993</v>
      </c>
      <c r="AK90" s="76">
        <f t="shared" si="43"/>
        <v>0</v>
      </c>
      <c r="AL90" s="76">
        <f t="shared" si="44"/>
        <v>0.9445189441929045</v>
      </c>
      <c r="AM90" s="76">
        <f t="shared" si="45"/>
        <v>0.45288482494848459</v>
      </c>
      <c r="AN90" s="76">
        <f t="shared" si="46"/>
        <v>0.45288482494848459</v>
      </c>
      <c r="AO90" s="76">
        <f t="shared" si="61"/>
        <v>76.48482735919697</v>
      </c>
      <c r="AP90" s="76">
        <f>MAX(0,(AO90-Constantes!$D$13)*(1-EXP(-Constantes!$D$24)))</f>
        <v>0.42393368850622204</v>
      </c>
      <c r="AQ90" s="76">
        <f t="shared" si="37"/>
        <v>1.115133688506222</v>
      </c>
      <c r="AR90" s="76">
        <f t="shared" si="47"/>
        <v>1.3684526326991264</v>
      </c>
      <c r="AS90" s="76">
        <f>0.0526*AF90*Observaciones!$F89^1.218</f>
        <v>0</v>
      </c>
      <c r="AT90" s="76">
        <f>AS90*Constantes!$E$30</f>
        <v>0</v>
      </c>
      <c r="AU90" s="76">
        <f t="shared" si="62"/>
        <v>0</v>
      </c>
      <c r="AV90" s="15"/>
      <c r="AW90" s="75">
        <v>84</v>
      </c>
      <c r="AX90" s="148">
        <f>ETo!$I89*((1-Constantes!$F$19)*ETo!$K89+ETo!$L89)</f>
        <v>3.8973334922964438</v>
      </c>
      <c r="AY90" s="76">
        <f>MIN(AX90*Constantes!$F$17,0.8*(BB89+Observaciones!$F89-AZ90-BA90-Constantes!$D$14))</f>
        <v>1.9357028197372292</v>
      </c>
      <c r="AZ90" s="76">
        <f>IF(Observaciones!$F89&gt;0.05*Constantes!$F$18,((Observaciones!$F89-0.05*Constantes!$F$18)^2)/(Observaciones!$F89+0.95*Constantes!$F$18),0)</f>
        <v>0</v>
      </c>
      <c r="BA90" s="76">
        <f>MAX(0,BB89+Observaciones!$F89-AZ90-Constantes!$D$13)</f>
        <v>0</v>
      </c>
      <c r="BB90" s="76">
        <f>BB89+Observaciones!$F89-AZ90-AY90-BA90-BC89</f>
        <v>30.151935030316039</v>
      </c>
      <c r="BC90" s="76">
        <f>MAX(0,(BB90-Constantes!$D$14)*(1-EXP(-Constantes!$D$22)))</f>
        <v>0.64386929755662414</v>
      </c>
      <c r="BD90" s="76">
        <f t="shared" si="63"/>
        <v>156.39039797722944</v>
      </c>
      <c r="BE90" s="76">
        <f>MAX(0,(BD90-Constantes!$D$13)*(1-EXP(-Constantes!$D$23)))</f>
        <v>1.0606064792149943</v>
      </c>
      <c r="BF90" s="76">
        <f t="shared" si="64"/>
        <v>1.7044757767716185</v>
      </c>
      <c r="BG90" s="76">
        <f>IF(BF90-Escenarios!$F$29&lt;=0,0,IF(BF90-Escenarios!$F$29&gt;Escenarios!$F$28,Escenarios!$F$28,BF90-Escenarios!$F$29))</f>
        <v>1.0132757767716185</v>
      </c>
      <c r="BH90" s="76">
        <f>BG90*Entradas!$F$24</f>
        <v>0</v>
      </c>
      <c r="BI90" s="76">
        <f>AX90*Entradas!$D$47/Escenarios!$F$9</f>
        <v>0.1870720076302293</v>
      </c>
      <c r="BJ90" s="76">
        <f>Entradas!$D$48*Entradas!$D$46/Escenarios!$F$9</f>
        <v>0.12</v>
      </c>
      <c r="BK90" s="76">
        <f t="shared" si="65"/>
        <v>2.1227748273674587</v>
      </c>
      <c r="BL90" s="76">
        <f t="shared" si="48"/>
        <v>0</v>
      </c>
      <c r="BM90" s="76">
        <f t="shared" si="49"/>
        <v>1.0132757767716185</v>
      </c>
      <c r="BN90" s="76">
        <f t="shared" si="38"/>
        <v>0</v>
      </c>
      <c r="BO90" s="76">
        <f t="shared" si="50"/>
        <v>0.36940647921499437</v>
      </c>
      <c r="BP90" s="76">
        <f t="shared" si="39"/>
        <v>0.69119999999999993</v>
      </c>
      <c r="BQ90" s="76">
        <f t="shared" si="51"/>
        <v>0</v>
      </c>
      <c r="BR90" s="76">
        <f t="shared" si="52"/>
        <v>0.69119999999999993</v>
      </c>
      <c r="BS90" s="76">
        <f t="shared" si="53"/>
        <v>0.70620376914138927</v>
      </c>
      <c r="BT90" s="76">
        <f t="shared" si="54"/>
        <v>0.70620376914138927</v>
      </c>
      <c r="BU90" s="76">
        <f t="shared" si="66"/>
        <v>101.1744924802302</v>
      </c>
      <c r="BV90" s="76">
        <f>MAX(0,(BU90-Constantes!$D$13)*(1-EXP(-Constantes!$D$24)))</f>
        <v>0.80132131984737098</v>
      </c>
      <c r="BW90" s="76">
        <f t="shared" si="67"/>
        <v>1.4925213198473708</v>
      </c>
      <c r="BX90" s="76">
        <f t="shared" si="68"/>
        <v>1.4925213198473708</v>
      </c>
      <c r="BY90" s="76">
        <f>0.0526*BL90*Observaciones!$F89^1.218</f>
        <v>0</v>
      </c>
      <c r="BZ90" s="76">
        <f>BY90*Constantes!$F$30</f>
        <v>0</v>
      </c>
      <c r="CA90" s="76">
        <f t="shared" si="69"/>
        <v>0</v>
      </c>
      <c r="CB90" s="15"/>
      <c r="CC90" s="75">
        <v>84</v>
      </c>
      <c r="CD90" s="76">
        <f>0.0526*Observaciones!$F89^2.218</f>
        <v>0</v>
      </c>
      <c r="CE90" s="76">
        <f>IF(Observaciones!$F89&gt;0.05*$CI$7,((Observaciones!$F89-0.05*$CI$7)^2)/(Observaciones!$F89+0.95*$CI$7),0)</f>
        <v>0</v>
      </c>
      <c r="CF90" s="76">
        <f>0.0526*CE90*Observaciones!$F89^1.218</f>
        <v>0</v>
      </c>
      <c r="CG90" s="29"/>
      <c r="CH90" s="29"/>
      <c r="CI90" s="110"/>
      <c r="CJ90" s="40"/>
    </row>
    <row r="91" spans="2:88" s="2" customFormat="1" x14ac:dyDescent="0.3">
      <c r="B91" s="39"/>
      <c r="C91" s="75">
        <v>85</v>
      </c>
      <c r="D91" s="148">
        <f>ETo!$I90*((1-Constantes!$D$19)*ETo!$K90+ETo!$L90)</f>
        <v>3.7943659672056027</v>
      </c>
      <c r="E91" s="76">
        <f>MIN(D91*Constantes!$D$17,0.8*(H90+Observaciones!$F90-F91-G91-Constantes!$D$14))</f>
        <v>1.884561564041848</v>
      </c>
      <c r="F91" s="76">
        <f>IF(Observaciones!$F90&gt;0.05*Constantes!$D$18,((Observaciones!$F90-0.05*Constantes!$D$18)^2)/(Observaciones!$F90+0.95*Constantes!$D$18),0)</f>
        <v>0</v>
      </c>
      <c r="G91" s="76">
        <f>MAX(0,H90+Observaciones!$F90-F91-Constantes!$D$13)</f>
        <v>0</v>
      </c>
      <c r="H91" s="76">
        <f>H90+Observaciones!$F90-F91-E91-G91-I90</f>
        <v>27.623504168717567</v>
      </c>
      <c r="I91" s="76">
        <f>MAX(0,(H91-Constantes!$D$14)*(1-EXP(-Constantes!$D$22)))</f>
        <v>0.55774166035086459</v>
      </c>
      <c r="J91" s="76">
        <f t="shared" si="55"/>
        <v>155.32979149801446</v>
      </c>
      <c r="K91" s="76">
        <f>MAX(0,(J91-Constantes!$D$13)*(1-EXP(-Constantes!$D$23)))</f>
        <v>1.0501560709585069</v>
      </c>
      <c r="L91" s="76">
        <f t="shared" si="56"/>
        <v>1.6078977313093716</v>
      </c>
      <c r="M91" s="76">
        <f>0.0526*F91*Observaciones!$F90^1.218</f>
        <v>0</v>
      </c>
      <c r="N91" s="76">
        <f>M91*Constantes!$D$30</f>
        <v>0</v>
      </c>
      <c r="O91" s="76">
        <f t="shared" si="57"/>
        <v>0</v>
      </c>
      <c r="P91" s="15"/>
      <c r="Q91" s="75">
        <v>85</v>
      </c>
      <c r="R91" s="148">
        <f>ETo!$I90*((1-Constantes!$E$19)*ETo!$K90+ETo!$L90)</f>
        <v>3.7943659672056027</v>
      </c>
      <c r="S91" s="76">
        <f>MIN(R91*Constantes!$E$17,0.8*(V90+Observaciones!$F90-T91-U91-Constantes!$D$14))</f>
        <v>1.884561564041848</v>
      </c>
      <c r="T91" s="76">
        <f>IF(Observaciones!$F90&gt;0.05*Constantes!$E$18,((Observaciones!$F90-0.05*Constantes!$E$18)^2)/(Observaciones!$F90+0.95*Constantes!$E$18),0)</f>
        <v>0</v>
      </c>
      <c r="U91" s="76">
        <f>MAX(0,V90+Observaciones!$F90-T91-Constantes!$D$13)</f>
        <v>0</v>
      </c>
      <c r="V91" s="76">
        <f>V90+Observaciones!$F90-T91-S91-U91-W90</f>
        <v>27.623504168717567</v>
      </c>
      <c r="W91" s="76">
        <f>MAX(0,(V91-Constantes!$D$14)*(1-EXP(-Constantes!$D$22)))</f>
        <v>0.55774166035086459</v>
      </c>
      <c r="X91" s="76">
        <f t="shared" si="58"/>
        <v>155.32979149801446</v>
      </c>
      <c r="Y91" s="76">
        <f>MAX(0,(X91-Constantes!$D$13)*(1-EXP(-Constantes!$D$23)))</f>
        <v>1.0501560709585069</v>
      </c>
      <c r="Z91" s="76">
        <f t="shared" si="59"/>
        <v>1.6078977313093716</v>
      </c>
      <c r="AA91" s="76">
        <f>IF(Z91-Escenarios!$E$29&lt;=0,0,IF(Z91-Escenarios!$E$29&gt;Escenarios!$E$28,Escenarios!$E$28,Z91-Escenarios!$E$29))</f>
        <v>0.9166977313093716</v>
      </c>
      <c r="AB91" s="76">
        <f>AA91*Entradas!$E$24</f>
        <v>0.2291744328273429</v>
      </c>
      <c r="AC91" s="76">
        <f>R91*Entradas!$D$47/Escenarios!$E$9</f>
        <v>0.18212956642586892</v>
      </c>
      <c r="AD91" s="76">
        <f>Entradas!$D$48*Entradas!$D$46/Escenarios!$E$9</f>
        <v>0.12</v>
      </c>
      <c r="AE91" s="76">
        <f t="shared" si="60"/>
        <v>2.0666911304677171</v>
      </c>
      <c r="AF91" s="76">
        <f t="shared" si="40"/>
        <v>0</v>
      </c>
      <c r="AG91" s="76">
        <f t="shared" si="41"/>
        <v>0.9166977313093716</v>
      </c>
      <c r="AH91" s="76">
        <f t="shared" si="35"/>
        <v>0</v>
      </c>
      <c r="AI91" s="76">
        <f t="shared" si="42"/>
        <v>0.35895607095850701</v>
      </c>
      <c r="AJ91" s="76">
        <f t="shared" si="36"/>
        <v>0.69119999999999993</v>
      </c>
      <c r="AK91" s="76">
        <f t="shared" si="43"/>
        <v>0</v>
      </c>
      <c r="AL91" s="76">
        <f t="shared" si="44"/>
        <v>0.92037443282734288</v>
      </c>
      <c r="AM91" s="76">
        <f t="shared" si="45"/>
        <v>0.3853937320561599</v>
      </c>
      <c r="AN91" s="76">
        <f t="shared" si="46"/>
        <v>0.3853937320561599</v>
      </c>
      <c r="AO91" s="76">
        <f t="shared" si="61"/>
        <v>76.446287402746904</v>
      </c>
      <c r="AP91" s="76">
        <f>MAX(0,(AO91-Constantes!$D$13)*(1-EXP(-Constantes!$D$24)))</f>
        <v>0.42334459574998651</v>
      </c>
      <c r="AQ91" s="76">
        <f t="shared" si="37"/>
        <v>1.1145445957499864</v>
      </c>
      <c r="AR91" s="76">
        <f t="shared" si="47"/>
        <v>1.3437190285773295</v>
      </c>
      <c r="AS91" s="76">
        <f>0.0526*AF91*Observaciones!$F90^1.218</f>
        <v>0</v>
      </c>
      <c r="AT91" s="76">
        <f>AS91*Constantes!$E$30</f>
        <v>0</v>
      </c>
      <c r="AU91" s="76">
        <f t="shared" si="62"/>
        <v>0</v>
      </c>
      <c r="AV91" s="15"/>
      <c r="AW91" s="75">
        <v>85</v>
      </c>
      <c r="AX91" s="148">
        <f>ETo!$I90*((1-Constantes!$F$19)*ETo!$K90+ETo!$L90)</f>
        <v>3.7943659672056027</v>
      </c>
      <c r="AY91" s="76">
        <f>MIN(AX91*Constantes!$F$17,0.8*(BB90+Observaciones!$F90-AZ91-BA91-Constantes!$D$14))</f>
        <v>1.884561564041848</v>
      </c>
      <c r="AZ91" s="76">
        <f>IF(Observaciones!$F90&gt;0.05*Constantes!$F$18,((Observaciones!$F90-0.05*Constantes!$F$18)^2)/(Observaciones!$F90+0.95*Constantes!$F$18),0)</f>
        <v>0</v>
      </c>
      <c r="BA91" s="76">
        <f>MAX(0,BB90+Observaciones!$F90-AZ91-Constantes!$D$13)</f>
        <v>0</v>
      </c>
      <c r="BB91" s="76">
        <f>BB90+Observaciones!$F90-AZ91-AY91-BA91-BC90</f>
        <v>27.623504168717567</v>
      </c>
      <c r="BC91" s="76">
        <f>MAX(0,(BB91-Constantes!$D$14)*(1-EXP(-Constantes!$D$22)))</f>
        <v>0.55774166035086459</v>
      </c>
      <c r="BD91" s="76">
        <f t="shared" si="63"/>
        <v>155.32979149801446</v>
      </c>
      <c r="BE91" s="76">
        <f>MAX(0,(BD91-Constantes!$D$13)*(1-EXP(-Constantes!$D$23)))</f>
        <v>1.0501560709585069</v>
      </c>
      <c r="BF91" s="76">
        <f t="shared" si="64"/>
        <v>1.6078977313093716</v>
      </c>
      <c r="BG91" s="76">
        <f>IF(BF91-Escenarios!$F$29&lt;=0,0,IF(BF91-Escenarios!$F$29&gt;Escenarios!$F$28,Escenarios!$F$28,BF91-Escenarios!$F$29))</f>
        <v>0.9166977313093716</v>
      </c>
      <c r="BH91" s="76">
        <f>BG91*Entradas!$F$24</f>
        <v>0</v>
      </c>
      <c r="BI91" s="76">
        <f>AX91*Entradas!$D$47/Escenarios!$F$9</f>
        <v>0.18212956642586892</v>
      </c>
      <c r="BJ91" s="76">
        <f>Entradas!$D$48*Entradas!$D$46/Escenarios!$F$9</f>
        <v>0.12</v>
      </c>
      <c r="BK91" s="76">
        <f t="shared" si="65"/>
        <v>2.0666911304677171</v>
      </c>
      <c r="BL91" s="76">
        <f t="shared" si="48"/>
        <v>0</v>
      </c>
      <c r="BM91" s="76">
        <f t="shared" si="49"/>
        <v>0.9166977313093716</v>
      </c>
      <c r="BN91" s="76">
        <f t="shared" si="38"/>
        <v>0</v>
      </c>
      <c r="BO91" s="76">
        <f t="shared" si="50"/>
        <v>0.35895607095850701</v>
      </c>
      <c r="BP91" s="76">
        <f t="shared" si="39"/>
        <v>0.69119999999999993</v>
      </c>
      <c r="BQ91" s="76">
        <f t="shared" si="51"/>
        <v>0</v>
      </c>
      <c r="BR91" s="76">
        <f t="shared" si="52"/>
        <v>0.69119999999999993</v>
      </c>
      <c r="BS91" s="76">
        <f t="shared" si="53"/>
        <v>0.61456816488350274</v>
      </c>
      <c r="BT91" s="76">
        <f t="shared" si="54"/>
        <v>0.61456816488350274</v>
      </c>
      <c r="BU91" s="76">
        <f t="shared" si="66"/>
        <v>100.98773932526633</v>
      </c>
      <c r="BV91" s="76">
        <f>MAX(0,(BU91-Constantes!$D$13)*(1-EXP(-Constantes!$D$24)))</f>
        <v>0.79846675173347381</v>
      </c>
      <c r="BW91" s="76">
        <f t="shared" si="67"/>
        <v>1.4896667517334738</v>
      </c>
      <c r="BX91" s="76">
        <f t="shared" si="68"/>
        <v>1.4896667517334738</v>
      </c>
      <c r="BY91" s="76">
        <f>0.0526*BL91*Observaciones!$F90^1.218</f>
        <v>0</v>
      </c>
      <c r="BZ91" s="76">
        <f>BY91*Constantes!$F$30</f>
        <v>0</v>
      </c>
      <c r="CA91" s="76">
        <f t="shared" si="69"/>
        <v>0</v>
      </c>
      <c r="CB91" s="15"/>
      <c r="CC91" s="75">
        <v>85</v>
      </c>
      <c r="CD91" s="76">
        <f>0.0526*Observaciones!$F90^2.218</f>
        <v>0</v>
      </c>
      <c r="CE91" s="76">
        <f>IF(Observaciones!$F90&gt;0.05*$CI$7,((Observaciones!$F90-0.05*$CI$7)^2)/(Observaciones!$F90+0.95*$CI$7),0)</f>
        <v>0</v>
      </c>
      <c r="CF91" s="76">
        <f>0.0526*CE91*Observaciones!$F90^1.218</f>
        <v>0</v>
      </c>
      <c r="CG91" s="29"/>
      <c r="CH91" s="29"/>
      <c r="CI91" s="110"/>
      <c r="CJ91" s="40"/>
    </row>
    <row r="92" spans="2:88" s="2" customFormat="1" x14ac:dyDescent="0.3">
      <c r="B92" s="39"/>
      <c r="C92" s="75">
        <v>86</v>
      </c>
      <c r="D92" s="148">
        <f>ETo!$I91*((1-Constantes!$D$19)*ETo!$K91+ETo!$L91)</f>
        <v>3.8273524320621717</v>
      </c>
      <c r="E92" s="76">
        <f>MIN(D92*Constantes!$D$17,0.8*(H91+Observaciones!$F91-F92-G92-Constantes!$D$14))</f>
        <v>1.9009450716791172</v>
      </c>
      <c r="F92" s="76">
        <f>IF(Observaciones!$F91&gt;0.05*Constantes!$D$18,((Observaciones!$F91-0.05*Constantes!$D$18)^2)/(Observaciones!$F91+0.95*Constantes!$D$18),0)</f>
        <v>0</v>
      </c>
      <c r="G92" s="76">
        <f>MAX(0,H91+Observaciones!$F91-F92-Constantes!$D$13)</f>
        <v>0</v>
      </c>
      <c r="H92" s="76">
        <f>H91+Observaciones!$F91-F92-E92-G92-I91</f>
        <v>25.164817436687585</v>
      </c>
      <c r="I92" s="76">
        <f>MAX(0,(H92-Constantes!$D$14)*(1-EXP(-Constantes!$D$22)))</f>
        <v>0.47398976423414896</v>
      </c>
      <c r="J92" s="76">
        <f t="shared" si="55"/>
        <v>154.27963542705595</v>
      </c>
      <c r="K92" s="76">
        <f>MAX(0,(J92-Constantes!$D$13)*(1-EXP(-Constantes!$D$23)))</f>
        <v>1.0398086330636642</v>
      </c>
      <c r="L92" s="76">
        <f t="shared" si="56"/>
        <v>1.5137983972978133</v>
      </c>
      <c r="M92" s="76">
        <f>0.0526*F92*Observaciones!$F91^1.218</f>
        <v>0</v>
      </c>
      <c r="N92" s="76">
        <f>M92*Constantes!$D$30</f>
        <v>0</v>
      </c>
      <c r="O92" s="76">
        <f t="shared" si="57"/>
        <v>0</v>
      </c>
      <c r="P92" s="15"/>
      <c r="Q92" s="75">
        <v>86</v>
      </c>
      <c r="R92" s="148">
        <f>ETo!$I91*((1-Constantes!$E$19)*ETo!$K91+ETo!$L91)</f>
        <v>3.8273524320621717</v>
      </c>
      <c r="S92" s="76">
        <f>MIN(R92*Constantes!$E$17,0.8*(V91+Observaciones!$F91-T92-U92-Constantes!$D$14))</f>
        <v>1.9009450716791172</v>
      </c>
      <c r="T92" s="76">
        <f>IF(Observaciones!$F91&gt;0.05*Constantes!$E$18,((Observaciones!$F91-0.05*Constantes!$E$18)^2)/(Observaciones!$F91+0.95*Constantes!$E$18),0)</f>
        <v>0</v>
      </c>
      <c r="U92" s="76">
        <f>MAX(0,V91+Observaciones!$F91-T92-Constantes!$D$13)</f>
        <v>0</v>
      </c>
      <c r="V92" s="76">
        <f>V91+Observaciones!$F91-T92-S92-U92-W91</f>
        <v>25.164817436687585</v>
      </c>
      <c r="W92" s="76">
        <f>MAX(0,(V92-Constantes!$D$14)*(1-EXP(-Constantes!$D$22)))</f>
        <v>0.47398976423414896</v>
      </c>
      <c r="X92" s="76">
        <f t="shared" si="58"/>
        <v>154.27963542705595</v>
      </c>
      <c r="Y92" s="76">
        <f>MAX(0,(X92-Constantes!$D$13)*(1-EXP(-Constantes!$D$23)))</f>
        <v>1.0398086330636642</v>
      </c>
      <c r="Z92" s="76">
        <f t="shared" si="59"/>
        <v>1.5137983972978133</v>
      </c>
      <c r="AA92" s="76">
        <f>IF(Z92-Escenarios!$E$29&lt;=0,0,IF(Z92-Escenarios!$E$29&gt;Escenarios!$E$28,Escenarios!$E$28,Z92-Escenarios!$E$29))</f>
        <v>0.82259839729781326</v>
      </c>
      <c r="AB92" s="76">
        <f>AA92*Entradas!$E$24</f>
        <v>0.20564959932445331</v>
      </c>
      <c r="AC92" s="76">
        <f>R92*Entradas!$D$47/Escenarios!$E$9</f>
        <v>0.18371291673898424</v>
      </c>
      <c r="AD92" s="76">
        <f>Entradas!$D$48*Entradas!$D$46/Escenarios!$E$9</f>
        <v>0.12</v>
      </c>
      <c r="AE92" s="76">
        <f t="shared" si="60"/>
        <v>2.0846579884181016</v>
      </c>
      <c r="AF92" s="76">
        <f t="shared" si="40"/>
        <v>0</v>
      </c>
      <c r="AG92" s="76">
        <f t="shared" si="41"/>
        <v>0.82259839729781326</v>
      </c>
      <c r="AH92" s="76">
        <f t="shared" si="35"/>
        <v>0</v>
      </c>
      <c r="AI92" s="76">
        <f t="shared" si="42"/>
        <v>0.3486086330636643</v>
      </c>
      <c r="AJ92" s="76">
        <f t="shared" si="36"/>
        <v>0.69119999999999993</v>
      </c>
      <c r="AK92" s="76">
        <f t="shared" si="43"/>
        <v>0</v>
      </c>
      <c r="AL92" s="76">
        <f t="shared" si="44"/>
        <v>0.89684959932445318</v>
      </c>
      <c r="AM92" s="76">
        <f t="shared" si="45"/>
        <v>0.31323588123437562</v>
      </c>
      <c r="AN92" s="76">
        <f t="shared" si="46"/>
        <v>0.31323588123437562</v>
      </c>
      <c r="AO92" s="76">
        <f t="shared" si="61"/>
        <v>76.3361786882313</v>
      </c>
      <c r="AP92" s="76">
        <f>MAX(0,(AO92-Constantes!$D$13)*(1-EXP(-Constantes!$D$24)))</f>
        <v>0.42166155684454332</v>
      </c>
      <c r="AQ92" s="76">
        <f t="shared" si="37"/>
        <v>1.1128615568445432</v>
      </c>
      <c r="AR92" s="76">
        <f t="shared" si="47"/>
        <v>1.3185111561689964</v>
      </c>
      <c r="AS92" s="76">
        <f>0.0526*AF92*Observaciones!$F91^1.218</f>
        <v>0</v>
      </c>
      <c r="AT92" s="76">
        <f>AS92*Constantes!$E$30</f>
        <v>0</v>
      </c>
      <c r="AU92" s="76">
        <f t="shared" si="62"/>
        <v>0</v>
      </c>
      <c r="AV92" s="15"/>
      <c r="AW92" s="75">
        <v>86</v>
      </c>
      <c r="AX92" s="148">
        <f>ETo!$I91*((1-Constantes!$F$19)*ETo!$K91+ETo!$L91)</f>
        <v>3.8273524320621717</v>
      </c>
      <c r="AY92" s="76">
        <f>MIN(AX92*Constantes!$F$17,0.8*(BB91+Observaciones!$F91-AZ92-BA92-Constantes!$D$14))</f>
        <v>1.9009450716791172</v>
      </c>
      <c r="AZ92" s="76">
        <f>IF(Observaciones!$F91&gt;0.05*Constantes!$F$18,((Observaciones!$F91-0.05*Constantes!$F$18)^2)/(Observaciones!$F91+0.95*Constantes!$F$18),0)</f>
        <v>0</v>
      </c>
      <c r="BA92" s="76">
        <f>MAX(0,BB91+Observaciones!$F91-AZ92-Constantes!$D$13)</f>
        <v>0</v>
      </c>
      <c r="BB92" s="76">
        <f>BB91+Observaciones!$F91-AZ92-AY92-BA92-BC91</f>
        <v>25.164817436687585</v>
      </c>
      <c r="BC92" s="76">
        <f>MAX(0,(BB92-Constantes!$D$14)*(1-EXP(-Constantes!$D$22)))</f>
        <v>0.47398976423414896</v>
      </c>
      <c r="BD92" s="76">
        <f t="shared" si="63"/>
        <v>154.27963542705595</v>
      </c>
      <c r="BE92" s="76">
        <f>MAX(0,(BD92-Constantes!$D$13)*(1-EXP(-Constantes!$D$23)))</f>
        <v>1.0398086330636642</v>
      </c>
      <c r="BF92" s="76">
        <f t="shared" si="64"/>
        <v>1.5137983972978133</v>
      </c>
      <c r="BG92" s="76">
        <f>IF(BF92-Escenarios!$F$29&lt;=0,0,IF(BF92-Escenarios!$F$29&gt;Escenarios!$F$28,Escenarios!$F$28,BF92-Escenarios!$F$29))</f>
        <v>0.82259839729781326</v>
      </c>
      <c r="BH92" s="76">
        <f>BG92*Entradas!$F$24</f>
        <v>0</v>
      </c>
      <c r="BI92" s="76">
        <f>AX92*Entradas!$D$47/Escenarios!$F$9</f>
        <v>0.18371291673898424</v>
      </c>
      <c r="BJ92" s="76">
        <f>Entradas!$D$48*Entradas!$D$46/Escenarios!$F$9</f>
        <v>0.12</v>
      </c>
      <c r="BK92" s="76">
        <f t="shared" si="65"/>
        <v>2.0846579884181016</v>
      </c>
      <c r="BL92" s="76">
        <f t="shared" si="48"/>
        <v>0</v>
      </c>
      <c r="BM92" s="76">
        <f t="shared" si="49"/>
        <v>0.82259839729781326</v>
      </c>
      <c r="BN92" s="76">
        <f t="shared" si="38"/>
        <v>0</v>
      </c>
      <c r="BO92" s="76">
        <f t="shared" si="50"/>
        <v>0.3486086330636643</v>
      </c>
      <c r="BP92" s="76">
        <f t="shared" si="39"/>
        <v>0.69119999999999993</v>
      </c>
      <c r="BQ92" s="76">
        <f t="shared" si="51"/>
        <v>0</v>
      </c>
      <c r="BR92" s="76">
        <f t="shared" si="52"/>
        <v>0.69119999999999993</v>
      </c>
      <c r="BS92" s="76">
        <f t="shared" si="53"/>
        <v>0.51888548055882899</v>
      </c>
      <c r="BT92" s="76">
        <f t="shared" si="54"/>
        <v>0.51888548055882899</v>
      </c>
      <c r="BU92" s="76">
        <f t="shared" si="66"/>
        <v>100.70815805409168</v>
      </c>
      <c r="BV92" s="76">
        <f>MAX(0,(BU92-Constantes!$D$13)*(1-EXP(-Constantes!$D$24)))</f>
        <v>0.79419328292866354</v>
      </c>
      <c r="BW92" s="76">
        <f t="shared" si="67"/>
        <v>1.4853932829286633</v>
      </c>
      <c r="BX92" s="76">
        <f t="shared" si="68"/>
        <v>1.4853932829286633</v>
      </c>
      <c r="BY92" s="76">
        <f>0.0526*BL92*Observaciones!$F91^1.218</f>
        <v>0</v>
      </c>
      <c r="BZ92" s="76">
        <f>BY92*Constantes!$F$30</f>
        <v>0</v>
      </c>
      <c r="CA92" s="76">
        <f t="shared" si="69"/>
        <v>0</v>
      </c>
      <c r="CB92" s="15"/>
      <c r="CC92" s="75">
        <v>86</v>
      </c>
      <c r="CD92" s="76">
        <f>0.0526*Observaciones!$F91^2.218</f>
        <v>0</v>
      </c>
      <c r="CE92" s="76">
        <f>IF(Observaciones!$F91&gt;0.05*$CI$7,((Observaciones!$F91-0.05*$CI$7)^2)/(Observaciones!$F91+0.95*$CI$7),0)</f>
        <v>0</v>
      </c>
      <c r="CF92" s="76">
        <f>0.0526*CE92*Observaciones!$F91^1.218</f>
        <v>0</v>
      </c>
      <c r="CG92" s="29"/>
      <c r="CH92" s="29"/>
      <c r="CI92" s="110"/>
      <c r="CJ92" s="40"/>
    </row>
    <row r="93" spans="2:88" s="2" customFormat="1" x14ac:dyDescent="0.3">
      <c r="B93" s="39"/>
      <c r="C93" s="75">
        <v>87</v>
      </c>
      <c r="D93" s="148">
        <f>ETo!$I92*((1-Constantes!$D$19)*ETo!$K92+ETo!$L92)</f>
        <v>3.704980752345441</v>
      </c>
      <c r="E93" s="76">
        <f>MIN(D93*Constantes!$D$17,0.8*(H92+Observaciones!$F92-F93-G93-Constantes!$D$14))</f>
        <v>1.8401662838356161</v>
      </c>
      <c r="F93" s="76">
        <f>IF(Observaciones!$F92&gt;0.05*Constantes!$D$18,((Observaciones!$F92-0.05*Constantes!$D$18)^2)/(Observaciones!$F92+0.95*Constantes!$D$18),0)</f>
        <v>1.0090333217632765</v>
      </c>
      <c r="G93" s="76">
        <f>MAX(0,H92+Observaciones!$F92-F93-Constantes!$D$13)</f>
        <v>0</v>
      </c>
      <c r="H93" s="76">
        <f>H92+Observaciones!$F92-F93-E93-G93-I92</f>
        <v>33.54162806685455</v>
      </c>
      <c r="I93" s="76">
        <f>MAX(0,(H93-Constantes!$D$14)*(1-EXP(-Constantes!$D$22)))</f>
        <v>0.75933468619901334</v>
      </c>
      <c r="J93" s="76">
        <f t="shared" si="55"/>
        <v>153.23982679399228</v>
      </c>
      <c r="K93" s="76">
        <f>MAX(0,(J93-Constantes!$D$13)*(1-EXP(-Constantes!$D$23)))</f>
        <v>1.0295631509389667</v>
      </c>
      <c r="L93" s="76">
        <f t="shared" si="56"/>
        <v>2.7979311589012568</v>
      </c>
      <c r="M93" s="76">
        <f>0.0526*F93*Observaciones!$F92^1.218</f>
        <v>1.0615528781199259</v>
      </c>
      <c r="N93" s="76">
        <f>M93*Constantes!$D$30</f>
        <v>1.6583692859284696E-2</v>
      </c>
      <c r="O93" s="76">
        <f t="shared" si="57"/>
        <v>592.71268367435766</v>
      </c>
      <c r="P93" s="15"/>
      <c r="Q93" s="75">
        <v>87</v>
      </c>
      <c r="R93" s="148">
        <f>ETo!$I92*((1-Constantes!$E$19)*ETo!$K92+ETo!$L92)</f>
        <v>3.704980752345441</v>
      </c>
      <c r="S93" s="76">
        <f>MIN(R93*Constantes!$E$17,0.8*(V92+Observaciones!$F92-T93-U93-Constantes!$D$14))</f>
        <v>1.8401662838356161</v>
      </c>
      <c r="T93" s="76">
        <f>IF(Observaciones!$F92&gt;0.05*Constantes!$E$18,((Observaciones!$F92-0.05*Constantes!$E$18)^2)/(Observaciones!$F92+0.95*Constantes!$E$18),0)</f>
        <v>1.0090333217632765</v>
      </c>
      <c r="U93" s="76">
        <f>MAX(0,V92+Observaciones!$F92-T93-Constantes!$D$13)</f>
        <v>0</v>
      </c>
      <c r="V93" s="76">
        <f>V92+Observaciones!$F92-T93-S93-U93-W92</f>
        <v>33.54162806685455</v>
      </c>
      <c r="W93" s="76">
        <f>MAX(0,(V93-Constantes!$D$14)*(1-EXP(-Constantes!$D$22)))</f>
        <v>0.75933468619901334</v>
      </c>
      <c r="X93" s="76">
        <f t="shared" si="58"/>
        <v>153.23982679399228</v>
      </c>
      <c r="Y93" s="76">
        <f>MAX(0,(X93-Constantes!$D$13)*(1-EXP(-Constantes!$D$23)))</f>
        <v>1.0295631509389667</v>
      </c>
      <c r="Z93" s="76">
        <f t="shared" si="59"/>
        <v>2.7979311589012568</v>
      </c>
      <c r="AA93" s="76">
        <f>IF(Z93-Escenarios!$E$29&lt;=0,0,IF(Z93-Escenarios!$E$29&gt;Escenarios!$E$28,Escenarios!$E$28,Z93-Escenarios!$E$29))</f>
        <v>2.1067311589012565</v>
      </c>
      <c r="AB93" s="76">
        <f>AA93*Entradas!$E$24</f>
        <v>0.52668278972531413</v>
      </c>
      <c r="AC93" s="76">
        <f>R93*Entradas!$D$47/Escenarios!$E$9</f>
        <v>0.17783907611258115</v>
      </c>
      <c r="AD93" s="76">
        <f>Entradas!$D$48*Entradas!$D$46/Escenarios!$E$9</f>
        <v>0.12</v>
      </c>
      <c r="AE93" s="76">
        <f t="shared" si="60"/>
        <v>2.0180053599481971</v>
      </c>
      <c r="AF93" s="76">
        <f t="shared" si="40"/>
        <v>0</v>
      </c>
      <c r="AG93" s="76">
        <f t="shared" si="41"/>
        <v>1.09769783713798</v>
      </c>
      <c r="AH93" s="76">
        <f t="shared" si="35"/>
        <v>0</v>
      </c>
      <c r="AI93" s="76">
        <f t="shared" si="42"/>
        <v>0.33836315093896663</v>
      </c>
      <c r="AJ93" s="76">
        <f t="shared" si="36"/>
        <v>0.69120000000000004</v>
      </c>
      <c r="AK93" s="76">
        <f t="shared" si="43"/>
        <v>0</v>
      </c>
      <c r="AL93" s="76">
        <f t="shared" si="44"/>
        <v>1.2178827897253142</v>
      </c>
      <c r="AM93" s="76">
        <f t="shared" si="45"/>
        <v>1.2822092930633611</v>
      </c>
      <c r="AN93" s="76">
        <f t="shared" si="46"/>
        <v>1.2822092930633611</v>
      </c>
      <c r="AO93" s="76">
        <f t="shared" si="61"/>
        <v>77.196726424450119</v>
      </c>
      <c r="AP93" s="76">
        <f>MAX(0,(AO93-Constantes!$D$13)*(1-EXP(-Constantes!$D$24)))</f>
        <v>0.43481524160436391</v>
      </c>
      <c r="AQ93" s="76">
        <f t="shared" si="37"/>
        <v>1.1260152416043638</v>
      </c>
      <c r="AR93" s="76">
        <f t="shared" si="47"/>
        <v>1.652698031329678</v>
      </c>
      <c r="AS93" s="76">
        <f>0.0526*AF93*Observaciones!$F92^1.218</f>
        <v>0</v>
      </c>
      <c r="AT93" s="76">
        <f>AS93*Constantes!$E$30</f>
        <v>0</v>
      </c>
      <c r="AU93" s="76">
        <f t="shared" si="62"/>
        <v>0</v>
      </c>
      <c r="AV93" s="15"/>
      <c r="AW93" s="75">
        <v>87</v>
      </c>
      <c r="AX93" s="148">
        <f>ETo!$I92*((1-Constantes!$F$19)*ETo!$K92+ETo!$L92)</f>
        <v>3.704980752345441</v>
      </c>
      <c r="AY93" s="76">
        <f>MIN(AX93*Constantes!$F$17,0.8*(BB92+Observaciones!$F92-AZ93-BA93-Constantes!$D$14))</f>
        <v>1.8401662838356161</v>
      </c>
      <c r="AZ93" s="76">
        <f>IF(Observaciones!$F92&gt;0.05*Constantes!$F$18,((Observaciones!$F92-0.05*Constantes!$F$18)^2)/(Observaciones!$F92+0.95*Constantes!$F$18),0)</f>
        <v>1.0090333217632765</v>
      </c>
      <c r="BA93" s="76">
        <f>MAX(0,BB92+Observaciones!$F92-AZ93-Constantes!$D$13)</f>
        <v>0</v>
      </c>
      <c r="BB93" s="76">
        <f>BB92+Observaciones!$F92-AZ93-AY93-BA93-BC92</f>
        <v>33.54162806685455</v>
      </c>
      <c r="BC93" s="76">
        <f>MAX(0,(BB93-Constantes!$D$14)*(1-EXP(-Constantes!$D$22)))</f>
        <v>0.75933468619901334</v>
      </c>
      <c r="BD93" s="76">
        <f t="shared" si="63"/>
        <v>153.23982679399228</v>
      </c>
      <c r="BE93" s="76">
        <f>MAX(0,(BD93-Constantes!$D$13)*(1-EXP(-Constantes!$D$23)))</f>
        <v>1.0295631509389667</v>
      </c>
      <c r="BF93" s="76">
        <f t="shared" si="64"/>
        <v>2.7979311589012568</v>
      </c>
      <c r="BG93" s="76">
        <f>IF(BF93-Escenarios!$F$29&lt;=0,0,IF(BF93-Escenarios!$F$29&gt;Escenarios!$F$28,Escenarios!$F$28,BF93-Escenarios!$F$29))</f>
        <v>2.1067311589012565</v>
      </c>
      <c r="BH93" s="76">
        <f>BG93*Entradas!$F$24</f>
        <v>0</v>
      </c>
      <c r="BI93" s="76">
        <f>AX93*Entradas!$D$47/Escenarios!$F$9</f>
        <v>0.17783907611258115</v>
      </c>
      <c r="BJ93" s="76">
        <f>Entradas!$D$48*Entradas!$D$46/Escenarios!$F$9</f>
        <v>0.12</v>
      </c>
      <c r="BK93" s="76">
        <f t="shared" si="65"/>
        <v>2.0180053599481971</v>
      </c>
      <c r="BL93" s="76">
        <f t="shared" si="48"/>
        <v>0</v>
      </c>
      <c r="BM93" s="76">
        <f t="shared" si="49"/>
        <v>1.09769783713798</v>
      </c>
      <c r="BN93" s="76">
        <f t="shared" si="38"/>
        <v>0</v>
      </c>
      <c r="BO93" s="76">
        <f t="shared" si="50"/>
        <v>0.33836315093896663</v>
      </c>
      <c r="BP93" s="76">
        <f t="shared" si="39"/>
        <v>0.69120000000000004</v>
      </c>
      <c r="BQ93" s="76">
        <f t="shared" si="51"/>
        <v>0</v>
      </c>
      <c r="BR93" s="76">
        <f t="shared" si="52"/>
        <v>0.69120000000000004</v>
      </c>
      <c r="BS93" s="76">
        <f t="shared" si="53"/>
        <v>1.8088920827886752</v>
      </c>
      <c r="BT93" s="76">
        <f t="shared" si="54"/>
        <v>1.8088920827886752</v>
      </c>
      <c r="BU93" s="76">
        <f t="shared" si="66"/>
        <v>101.7228568539517</v>
      </c>
      <c r="BV93" s="76">
        <f>MAX(0,(BU93-Constantes!$D$13)*(1-EXP(-Constantes!$D$24)))</f>
        <v>0.80970320478165991</v>
      </c>
      <c r="BW93" s="76">
        <f t="shared" si="67"/>
        <v>1.5009032047816599</v>
      </c>
      <c r="BX93" s="76">
        <f t="shared" si="68"/>
        <v>1.5009032047816599</v>
      </c>
      <c r="BY93" s="76">
        <f>0.0526*BL93*Observaciones!$F92^1.218</f>
        <v>0</v>
      </c>
      <c r="BZ93" s="76">
        <f>BY93*Constantes!$F$30</f>
        <v>0</v>
      </c>
      <c r="CA93" s="76">
        <f t="shared" si="69"/>
        <v>0</v>
      </c>
      <c r="CB93" s="15"/>
      <c r="CC93" s="75">
        <v>87</v>
      </c>
      <c r="CD93" s="76">
        <f>0.0526*Observaciones!$F92^2.218</f>
        <v>12.308977717702129</v>
      </c>
      <c r="CE93" s="76">
        <f>IF(Observaciones!$F92&gt;0.05*$CI$7,((Observaciones!$F92-0.05*$CI$7)^2)/(Observaciones!$F92+0.95*$CI$7),0)</f>
        <v>2.227679886606821</v>
      </c>
      <c r="CF93" s="76">
        <f>0.0526*CE93*Observaciones!$F92^1.218</f>
        <v>2.3436292381552621</v>
      </c>
      <c r="CG93" s="29"/>
      <c r="CH93" s="29"/>
      <c r="CI93" s="110"/>
      <c r="CJ93" s="40"/>
    </row>
    <row r="94" spans="2:88" s="2" customFormat="1" x14ac:dyDescent="0.3">
      <c r="B94" s="39"/>
      <c r="C94" s="75">
        <v>88</v>
      </c>
      <c r="D94" s="148">
        <f>ETo!$I93*((1-Constantes!$D$19)*ETo!$K93+ETo!$L93)</f>
        <v>3.7530935456989223</v>
      </c>
      <c r="E94" s="76">
        <f>MIN(D94*Constantes!$D$17,0.8*(H93+Observaciones!$F93-F94-G94-Constantes!$D$14))</f>
        <v>1.8640626401376508</v>
      </c>
      <c r="F94" s="76">
        <f>IF(Observaciones!$F93&gt;0.05*Constantes!$D$18,((Observaciones!$F93-0.05*Constantes!$D$18)^2)/(Observaciones!$F93+0.95*Constantes!$D$18),0)</f>
        <v>0</v>
      </c>
      <c r="G94" s="76">
        <f>MAX(0,H93+Observaciones!$F93-F94-Constantes!$D$13)</f>
        <v>0</v>
      </c>
      <c r="H94" s="76">
        <f>H93+Observaciones!$F93-F94-E94-G94-I93</f>
        <v>30.918230740517885</v>
      </c>
      <c r="I94" s="76">
        <f>MAX(0,(H94-Constantes!$D$14)*(1-EXP(-Constantes!$D$22)))</f>
        <v>0.66997214257524162</v>
      </c>
      <c r="J94" s="76">
        <f t="shared" si="55"/>
        <v>152.21026364305331</v>
      </c>
      <c r="K94" s="76">
        <f>MAX(0,(J94-Constantes!$D$13)*(1-EXP(-Constantes!$D$23)))</f>
        <v>1.0194186199899278</v>
      </c>
      <c r="L94" s="76">
        <f t="shared" si="56"/>
        <v>1.6893907625651694</v>
      </c>
      <c r="M94" s="76">
        <f>0.0526*F94*Observaciones!$F93^1.218</f>
        <v>0</v>
      </c>
      <c r="N94" s="76">
        <f>M94*Constantes!$D$30</f>
        <v>0</v>
      </c>
      <c r="O94" s="76">
        <f t="shared" si="57"/>
        <v>0</v>
      </c>
      <c r="P94" s="15"/>
      <c r="Q94" s="75">
        <v>88</v>
      </c>
      <c r="R94" s="148">
        <f>ETo!$I93*((1-Constantes!$E$19)*ETo!$K93+ETo!$L93)</f>
        <v>3.7530935456989223</v>
      </c>
      <c r="S94" s="76">
        <f>MIN(R94*Constantes!$E$17,0.8*(V93+Observaciones!$F93-T94-U94-Constantes!$D$14))</f>
        <v>1.8640626401376508</v>
      </c>
      <c r="T94" s="76">
        <f>IF(Observaciones!$F93&gt;0.05*Constantes!$E$18,((Observaciones!$F93-0.05*Constantes!$E$18)^2)/(Observaciones!$F93+0.95*Constantes!$E$18),0)</f>
        <v>0</v>
      </c>
      <c r="U94" s="76">
        <f>MAX(0,V93+Observaciones!$F93-T94-Constantes!$D$13)</f>
        <v>0</v>
      </c>
      <c r="V94" s="76">
        <f>V93+Observaciones!$F93-T94-S94-U94-W93</f>
        <v>30.918230740517885</v>
      </c>
      <c r="W94" s="76">
        <f>MAX(0,(V94-Constantes!$D$14)*(1-EXP(-Constantes!$D$22)))</f>
        <v>0.66997214257524162</v>
      </c>
      <c r="X94" s="76">
        <f t="shared" si="58"/>
        <v>152.21026364305331</v>
      </c>
      <c r="Y94" s="76">
        <f>MAX(0,(X94-Constantes!$D$13)*(1-EXP(-Constantes!$D$23)))</f>
        <v>1.0194186199899278</v>
      </c>
      <c r="Z94" s="76">
        <f t="shared" si="59"/>
        <v>1.6893907625651694</v>
      </c>
      <c r="AA94" s="76">
        <f>IF(Z94-Escenarios!$E$29&lt;=0,0,IF(Z94-Escenarios!$E$29&gt;Escenarios!$E$28,Escenarios!$E$28,Z94-Escenarios!$E$29))</f>
        <v>0.99819076256516936</v>
      </c>
      <c r="AB94" s="76">
        <f>AA94*Entradas!$E$24</f>
        <v>0.24954769064129234</v>
      </c>
      <c r="AC94" s="76">
        <f>R94*Entradas!$D$47/Escenarios!$E$9</f>
        <v>0.18014849019354828</v>
      </c>
      <c r="AD94" s="76">
        <f>Entradas!$D$48*Entradas!$D$46/Escenarios!$E$9</f>
        <v>0.12</v>
      </c>
      <c r="AE94" s="76">
        <f t="shared" si="60"/>
        <v>2.0442111303311989</v>
      </c>
      <c r="AF94" s="76">
        <f t="shared" si="40"/>
        <v>0</v>
      </c>
      <c r="AG94" s="76">
        <f t="shared" si="41"/>
        <v>0.99819076256516936</v>
      </c>
      <c r="AH94" s="76">
        <f t="shared" si="35"/>
        <v>0</v>
      </c>
      <c r="AI94" s="76">
        <f t="shared" si="42"/>
        <v>0.32821861998992774</v>
      </c>
      <c r="AJ94" s="76">
        <f t="shared" si="36"/>
        <v>0.69120000000000004</v>
      </c>
      <c r="AK94" s="76">
        <f t="shared" si="43"/>
        <v>0</v>
      </c>
      <c r="AL94" s="76">
        <f t="shared" si="44"/>
        <v>0.94074769064129238</v>
      </c>
      <c r="AM94" s="76">
        <f t="shared" si="45"/>
        <v>0.44849458173032875</v>
      </c>
      <c r="AN94" s="76">
        <f t="shared" si="46"/>
        <v>0.44849458173032875</v>
      </c>
      <c r="AO94" s="76">
        <f t="shared" si="61"/>
        <v>77.21040576457608</v>
      </c>
      <c r="AP94" s="76">
        <f>MAX(0,(AO94-Constantes!$D$13)*(1-EXP(-Constantes!$D$24)))</f>
        <v>0.43502433369788318</v>
      </c>
      <c r="AQ94" s="76">
        <f t="shared" si="37"/>
        <v>1.1262243336978832</v>
      </c>
      <c r="AR94" s="76">
        <f t="shared" si="47"/>
        <v>1.3757720243391756</v>
      </c>
      <c r="AS94" s="76">
        <f>0.0526*AF94*Observaciones!$F93^1.218</f>
        <v>0</v>
      </c>
      <c r="AT94" s="76">
        <f>AS94*Constantes!$E$30</f>
        <v>0</v>
      </c>
      <c r="AU94" s="76">
        <f t="shared" si="62"/>
        <v>0</v>
      </c>
      <c r="AV94" s="15"/>
      <c r="AW94" s="75">
        <v>88</v>
      </c>
      <c r="AX94" s="148">
        <f>ETo!$I93*((1-Constantes!$F$19)*ETo!$K93+ETo!$L93)</f>
        <v>3.7530935456989223</v>
      </c>
      <c r="AY94" s="76">
        <f>MIN(AX94*Constantes!$F$17,0.8*(BB93+Observaciones!$F93-AZ94-BA94-Constantes!$D$14))</f>
        <v>1.8640626401376508</v>
      </c>
      <c r="AZ94" s="76">
        <f>IF(Observaciones!$F93&gt;0.05*Constantes!$F$18,((Observaciones!$F93-0.05*Constantes!$F$18)^2)/(Observaciones!$F93+0.95*Constantes!$F$18),0)</f>
        <v>0</v>
      </c>
      <c r="BA94" s="76">
        <f>MAX(0,BB93+Observaciones!$F93-AZ94-Constantes!$D$13)</f>
        <v>0</v>
      </c>
      <c r="BB94" s="76">
        <f>BB93+Observaciones!$F93-AZ94-AY94-BA94-BC93</f>
        <v>30.918230740517885</v>
      </c>
      <c r="BC94" s="76">
        <f>MAX(0,(BB94-Constantes!$D$14)*(1-EXP(-Constantes!$D$22)))</f>
        <v>0.66997214257524162</v>
      </c>
      <c r="BD94" s="76">
        <f t="shared" si="63"/>
        <v>152.21026364305331</v>
      </c>
      <c r="BE94" s="76">
        <f>MAX(0,(BD94-Constantes!$D$13)*(1-EXP(-Constantes!$D$23)))</f>
        <v>1.0194186199899278</v>
      </c>
      <c r="BF94" s="76">
        <f t="shared" si="64"/>
        <v>1.6893907625651694</v>
      </c>
      <c r="BG94" s="76">
        <f>IF(BF94-Escenarios!$F$29&lt;=0,0,IF(BF94-Escenarios!$F$29&gt;Escenarios!$F$28,Escenarios!$F$28,BF94-Escenarios!$F$29))</f>
        <v>0.99819076256516936</v>
      </c>
      <c r="BH94" s="76">
        <f>BG94*Entradas!$F$24</f>
        <v>0</v>
      </c>
      <c r="BI94" s="76">
        <f>AX94*Entradas!$D$47/Escenarios!$F$9</f>
        <v>0.18014849019354828</v>
      </c>
      <c r="BJ94" s="76">
        <f>Entradas!$D$48*Entradas!$D$46/Escenarios!$F$9</f>
        <v>0.12</v>
      </c>
      <c r="BK94" s="76">
        <f t="shared" si="65"/>
        <v>2.0442111303311989</v>
      </c>
      <c r="BL94" s="76">
        <f t="shared" si="48"/>
        <v>0</v>
      </c>
      <c r="BM94" s="76">
        <f t="shared" si="49"/>
        <v>0.99819076256516936</v>
      </c>
      <c r="BN94" s="76">
        <f t="shared" si="38"/>
        <v>0</v>
      </c>
      <c r="BO94" s="76">
        <f t="shared" si="50"/>
        <v>0.32821861998992774</v>
      </c>
      <c r="BP94" s="76">
        <f t="shared" si="39"/>
        <v>0.69120000000000004</v>
      </c>
      <c r="BQ94" s="76">
        <f t="shared" si="51"/>
        <v>0</v>
      </c>
      <c r="BR94" s="76">
        <f t="shared" si="52"/>
        <v>0.69120000000000004</v>
      </c>
      <c r="BS94" s="76">
        <f t="shared" si="53"/>
        <v>0.69804227237162109</v>
      </c>
      <c r="BT94" s="76">
        <f t="shared" si="54"/>
        <v>0.69804227237162109</v>
      </c>
      <c r="BU94" s="76">
        <f t="shared" si="66"/>
        <v>101.61119592154166</v>
      </c>
      <c r="BV94" s="76">
        <f>MAX(0,(BU94-Constantes!$D$13)*(1-EXP(-Constantes!$D$24)))</f>
        <v>0.80799643984220082</v>
      </c>
      <c r="BW94" s="76">
        <f t="shared" si="67"/>
        <v>1.4991964398422009</v>
      </c>
      <c r="BX94" s="76">
        <f t="shared" si="68"/>
        <v>1.4991964398422009</v>
      </c>
      <c r="BY94" s="76">
        <f>0.0526*BL94*Observaciones!$F93^1.218</f>
        <v>0</v>
      </c>
      <c r="BZ94" s="76">
        <f>BY94*Constantes!$F$30</f>
        <v>0</v>
      </c>
      <c r="CA94" s="76">
        <f t="shared" si="69"/>
        <v>0</v>
      </c>
      <c r="CB94" s="15"/>
      <c r="CC94" s="75">
        <v>88</v>
      </c>
      <c r="CD94" s="76">
        <f>0.0526*Observaciones!$F93^2.218</f>
        <v>0</v>
      </c>
      <c r="CE94" s="76">
        <f>IF(Observaciones!$F93&gt;0.05*$CI$7,((Observaciones!$F93-0.05*$CI$7)^2)/(Observaciones!$F93+0.95*$CI$7),0)</f>
        <v>0</v>
      </c>
      <c r="CF94" s="76">
        <f>0.0526*CE94*Observaciones!$F93^1.218</f>
        <v>0</v>
      </c>
      <c r="CG94" s="29"/>
      <c r="CH94" s="29"/>
      <c r="CI94" s="110"/>
      <c r="CJ94" s="40"/>
    </row>
    <row r="95" spans="2:88" s="2" customFormat="1" x14ac:dyDescent="0.3">
      <c r="B95" s="39"/>
      <c r="C95" s="75">
        <v>89</v>
      </c>
      <c r="D95" s="148">
        <f>ETo!$I94*((1-Constantes!$D$19)*ETo!$K94+ETo!$L94)</f>
        <v>3.6431492858228314</v>
      </c>
      <c r="E95" s="76">
        <f>MIN(D95*Constantes!$D$17,0.8*(H94+Observaciones!$F94-F95-G95-Constantes!$D$14))</f>
        <v>1.8094562241671581</v>
      </c>
      <c r="F95" s="76">
        <f>IF(Observaciones!$F94&gt;0.05*Constantes!$D$18,((Observaciones!$F94-0.05*Constantes!$D$18)^2)/(Observaciones!$F94+0.95*Constantes!$D$18),0)</f>
        <v>0</v>
      </c>
      <c r="G95" s="76">
        <f>MAX(0,H94+Observaciones!$F94-F95-Constantes!$D$13)</f>
        <v>0</v>
      </c>
      <c r="H95" s="76">
        <f>H94+Observaciones!$F94-F95-E95-G95-I94</f>
        <v>30.138802373775491</v>
      </c>
      <c r="I95" s="76">
        <f>MAX(0,(H95-Constantes!$D$14)*(1-EXP(-Constantes!$D$22)))</f>
        <v>0.643421951063884</v>
      </c>
      <c r="J95" s="76">
        <f t="shared" si="55"/>
        <v>151.19084502306339</v>
      </c>
      <c r="K95" s="76">
        <f>MAX(0,(J95-Constantes!$D$13)*(1-EXP(-Constantes!$D$23)))</f>
        <v>1.0093740455205689</v>
      </c>
      <c r="L95" s="76">
        <f t="shared" si="56"/>
        <v>1.652795996584453</v>
      </c>
      <c r="M95" s="76">
        <f>0.0526*F95*Observaciones!$F94^1.218</f>
        <v>0</v>
      </c>
      <c r="N95" s="76">
        <f>M95*Constantes!$D$30</f>
        <v>0</v>
      </c>
      <c r="O95" s="76">
        <f t="shared" si="57"/>
        <v>0</v>
      </c>
      <c r="P95" s="15"/>
      <c r="Q95" s="75">
        <v>89</v>
      </c>
      <c r="R95" s="148">
        <f>ETo!$I94*((1-Constantes!$E$19)*ETo!$K94+ETo!$L94)</f>
        <v>3.6431492858228314</v>
      </c>
      <c r="S95" s="76">
        <f>MIN(R95*Constantes!$E$17,0.8*(V94+Observaciones!$F94-T95-U95-Constantes!$D$14))</f>
        <v>1.8094562241671581</v>
      </c>
      <c r="T95" s="76">
        <f>IF(Observaciones!$F94&gt;0.05*Constantes!$E$18,((Observaciones!$F94-0.05*Constantes!$E$18)^2)/(Observaciones!$F94+0.95*Constantes!$E$18),0)</f>
        <v>0</v>
      </c>
      <c r="U95" s="76">
        <f>MAX(0,V94+Observaciones!$F94-T95-Constantes!$D$13)</f>
        <v>0</v>
      </c>
      <c r="V95" s="76">
        <f>V94+Observaciones!$F94-T95-S95-U95-W94</f>
        <v>30.138802373775491</v>
      </c>
      <c r="W95" s="76">
        <f>MAX(0,(V95-Constantes!$D$14)*(1-EXP(-Constantes!$D$22)))</f>
        <v>0.643421951063884</v>
      </c>
      <c r="X95" s="76">
        <f t="shared" si="58"/>
        <v>151.19084502306339</v>
      </c>
      <c r="Y95" s="76">
        <f>MAX(0,(X95-Constantes!$D$13)*(1-EXP(-Constantes!$D$23)))</f>
        <v>1.0093740455205689</v>
      </c>
      <c r="Z95" s="76">
        <f t="shared" si="59"/>
        <v>1.652795996584453</v>
      </c>
      <c r="AA95" s="76">
        <f>IF(Z95-Escenarios!$E$29&lt;=0,0,IF(Z95-Escenarios!$E$29&gt;Escenarios!$E$28,Escenarios!$E$28,Z95-Escenarios!$E$29))</f>
        <v>0.96159599658445294</v>
      </c>
      <c r="AB95" s="76">
        <f>AA95*Entradas!$E$24</f>
        <v>0.24039899914611323</v>
      </c>
      <c r="AC95" s="76">
        <f>R95*Entradas!$D$47/Escenarios!$E$9</f>
        <v>0.1748711657194959</v>
      </c>
      <c r="AD95" s="76">
        <f>Entradas!$D$48*Entradas!$D$46/Escenarios!$E$9</f>
        <v>0.12</v>
      </c>
      <c r="AE95" s="76">
        <f t="shared" si="60"/>
        <v>1.984327389886654</v>
      </c>
      <c r="AF95" s="76">
        <f t="shared" si="40"/>
        <v>0</v>
      </c>
      <c r="AG95" s="76">
        <f t="shared" si="41"/>
        <v>0.96159599658445294</v>
      </c>
      <c r="AH95" s="76">
        <f t="shared" si="35"/>
        <v>0</v>
      </c>
      <c r="AI95" s="76">
        <f t="shared" si="42"/>
        <v>0.31817404552056894</v>
      </c>
      <c r="AJ95" s="76">
        <f t="shared" si="36"/>
        <v>0.69119999999999993</v>
      </c>
      <c r="AK95" s="76">
        <f t="shared" si="43"/>
        <v>0</v>
      </c>
      <c r="AL95" s="76">
        <f t="shared" si="44"/>
        <v>0.9315989991461131</v>
      </c>
      <c r="AM95" s="76">
        <f t="shared" si="45"/>
        <v>0.42632583171884375</v>
      </c>
      <c r="AN95" s="76">
        <f t="shared" si="46"/>
        <v>0.42632583171884375</v>
      </c>
      <c r="AO95" s="76">
        <f t="shared" si="61"/>
        <v>77.20170726259704</v>
      </c>
      <c r="AP95" s="76">
        <f>MAX(0,(AO95-Constantes!$D$13)*(1-EXP(-Constantes!$D$24)))</f>
        <v>0.43489137494603319</v>
      </c>
      <c r="AQ95" s="76">
        <f t="shared" si="37"/>
        <v>1.1260913749460331</v>
      </c>
      <c r="AR95" s="76">
        <f t="shared" si="47"/>
        <v>1.3664903740921464</v>
      </c>
      <c r="AS95" s="76">
        <f>0.0526*AF95*Observaciones!$F94^1.218</f>
        <v>0</v>
      </c>
      <c r="AT95" s="76">
        <f>AS95*Constantes!$E$30</f>
        <v>0</v>
      </c>
      <c r="AU95" s="76">
        <f t="shared" si="62"/>
        <v>0</v>
      </c>
      <c r="AV95" s="15"/>
      <c r="AW95" s="75">
        <v>89</v>
      </c>
      <c r="AX95" s="148">
        <f>ETo!$I94*((1-Constantes!$F$19)*ETo!$K94+ETo!$L94)</f>
        <v>3.6431492858228314</v>
      </c>
      <c r="AY95" s="76">
        <f>MIN(AX95*Constantes!$F$17,0.8*(BB94+Observaciones!$F94-AZ95-BA95-Constantes!$D$14))</f>
        <v>1.8094562241671581</v>
      </c>
      <c r="AZ95" s="76">
        <f>IF(Observaciones!$F94&gt;0.05*Constantes!$F$18,((Observaciones!$F94-0.05*Constantes!$F$18)^2)/(Observaciones!$F94+0.95*Constantes!$F$18),0)</f>
        <v>0</v>
      </c>
      <c r="BA95" s="76">
        <f>MAX(0,BB94+Observaciones!$F94-AZ95-Constantes!$D$13)</f>
        <v>0</v>
      </c>
      <c r="BB95" s="76">
        <f>BB94+Observaciones!$F94-AZ95-AY95-BA95-BC94</f>
        <v>30.138802373775491</v>
      </c>
      <c r="BC95" s="76">
        <f>MAX(0,(BB95-Constantes!$D$14)*(1-EXP(-Constantes!$D$22)))</f>
        <v>0.643421951063884</v>
      </c>
      <c r="BD95" s="76">
        <f t="shared" si="63"/>
        <v>151.19084502306339</v>
      </c>
      <c r="BE95" s="76">
        <f>MAX(0,(BD95-Constantes!$D$13)*(1-EXP(-Constantes!$D$23)))</f>
        <v>1.0093740455205689</v>
      </c>
      <c r="BF95" s="76">
        <f t="shared" si="64"/>
        <v>1.652795996584453</v>
      </c>
      <c r="BG95" s="76">
        <f>IF(BF95-Escenarios!$F$29&lt;=0,0,IF(BF95-Escenarios!$F$29&gt;Escenarios!$F$28,Escenarios!$F$28,BF95-Escenarios!$F$29))</f>
        <v>0.96159599658445294</v>
      </c>
      <c r="BH95" s="76">
        <f>BG95*Entradas!$F$24</f>
        <v>0</v>
      </c>
      <c r="BI95" s="76">
        <f>AX95*Entradas!$D$47/Escenarios!$F$9</f>
        <v>0.1748711657194959</v>
      </c>
      <c r="BJ95" s="76">
        <f>Entradas!$D$48*Entradas!$D$46/Escenarios!$F$9</f>
        <v>0.12</v>
      </c>
      <c r="BK95" s="76">
        <f t="shared" si="65"/>
        <v>1.984327389886654</v>
      </c>
      <c r="BL95" s="76">
        <f t="shared" si="48"/>
        <v>0</v>
      </c>
      <c r="BM95" s="76">
        <f t="shared" si="49"/>
        <v>0.96159599658445294</v>
      </c>
      <c r="BN95" s="76">
        <f t="shared" si="38"/>
        <v>0</v>
      </c>
      <c r="BO95" s="76">
        <f t="shared" si="50"/>
        <v>0.31817404552056894</v>
      </c>
      <c r="BP95" s="76">
        <f t="shared" si="39"/>
        <v>0.69119999999999993</v>
      </c>
      <c r="BQ95" s="76">
        <f t="shared" si="51"/>
        <v>0</v>
      </c>
      <c r="BR95" s="76">
        <f t="shared" si="52"/>
        <v>0.69119999999999993</v>
      </c>
      <c r="BS95" s="76">
        <f t="shared" si="53"/>
        <v>0.66672483086495704</v>
      </c>
      <c r="BT95" s="76">
        <f t="shared" si="54"/>
        <v>0.66672483086495704</v>
      </c>
      <c r="BU95" s="76">
        <f t="shared" si="66"/>
        <v>101.46992431256442</v>
      </c>
      <c r="BV95" s="76">
        <f>MAX(0,(BU95-Constantes!$D$13)*(1-EXP(-Constantes!$D$24)))</f>
        <v>0.80583706839563307</v>
      </c>
      <c r="BW95" s="76">
        <f t="shared" si="67"/>
        <v>1.4970370683956329</v>
      </c>
      <c r="BX95" s="76">
        <f t="shared" si="68"/>
        <v>1.4970370683956329</v>
      </c>
      <c r="BY95" s="76">
        <f>0.0526*BL95*Observaciones!$F94^1.218</f>
        <v>0</v>
      </c>
      <c r="BZ95" s="76">
        <f>BY95*Constantes!$F$30</f>
        <v>0</v>
      </c>
      <c r="CA95" s="76">
        <f t="shared" si="69"/>
        <v>0</v>
      </c>
      <c r="CB95" s="15"/>
      <c r="CC95" s="75">
        <v>89</v>
      </c>
      <c r="CD95" s="76">
        <f>0.0526*Observaciones!$F94^2.218</f>
        <v>0.17065595668433275</v>
      </c>
      <c r="CE95" s="76">
        <f>IF(Observaciones!$F94&gt;0.05*$CI$7,((Observaciones!$F94-0.05*$CI$7)^2)/(Observaciones!$F94+0.95*$CI$7),0)</f>
        <v>0</v>
      </c>
      <c r="CF95" s="76">
        <f>0.0526*CE95*Observaciones!$F94^1.218</f>
        <v>0</v>
      </c>
      <c r="CG95" s="29"/>
      <c r="CH95" s="29"/>
      <c r="CI95" s="110"/>
      <c r="CJ95" s="40"/>
    </row>
    <row r="96" spans="2:88" s="2" customFormat="1" x14ac:dyDescent="0.3">
      <c r="B96" s="39"/>
      <c r="C96" s="75">
        <v>90</v>
      </c>
      <c r="D96" s="148">
        <f>ETo!$I95*((1-Constantes!$D$19)*ETo!$K95+ETo!$L95)</f>
        <v>3.7532653421177389</v>
      </c>
      <c r="E96" s="76">
        <f>MIN(D96*Constantes!$D$17,0.8*(H95+Observaciones!$F95-F96-G96-Constantes!$D$14))</f>
        <v>1.8641479668906682</v>
      </c>
      <c r="F96" s="76">
        <f>IF(Observaciones!$F95&gt;0.05*Constantes!$D$18,((Observaciones!$F95-0.05*Constantes!$D$18)^2)/(Observaciones!$F95+0.95*Constantes!$D$18),0)</f>
        <v>0</v>
      </c>
      <c r="G96" s="76">
        <f>MAX(0,H95+Observaciones!$F95-F96-Constantes!$D$13)</f>
        <v>0</v>
      </c>
      <c r="H96" s="76">
        <f>H95+Observaciones!$F95-F96-E96-G96-I95</f>
        <v>27.631232455820935</v>
      </c>
      <c r="I96" s="76">
        <f>MAX(0,(H96-Constantes!$D$14)*(1-EXP(-Constantes!$D$22)))</f>
        <v>0.55800491418072806</v>
      </c>
      <c r="J96" s="76">
        <f t="shared" si="55"/>
        <v>150.18147097754283</v>
      </c>
      <c r="K96" s="76">
        <f>MAX(0,(J96-Constantes!$D$13)*(1-EXP(-Constantes!$D$23)))</f>
        <v>0.9994284426358877</v>
      </c>
      <c r="L96" s="76">
        <f t="shared" si="56"/>
        <v>1.5574333568166159</v>
      </c>
      <c r="M96" s="76">
        <f>0.0526*F96*Observaciones!$F95^1.218</f>
        <v>0</v>
      </c>
      <c r="N96" s="76">
        <f>M96*Constantes!$D$30</f>
        <v>0</v>
      </c>
      <c r="O96" s="76">
        <f t="shared" si="57"/>
        <v>0</v>
      </c>
      <c r="P96" s="15"/>
      <c r="Q96" s="75">
        <v>90</v>
      </c>
      <c r="R96" s="148">
        <f>ETo!$I95*((1-Constantes!$E$19)*ETo!$K95+ETo!$L95)</f>
        <v>3.7532653421177389</v>
      </c>
      <c r="S96" s="76">
        <f>MIN(R96*Constantes!$E$17,0.8*(V95+Observaciones!$F95-T96-U96-Constantes!$D$14))</f>
        <v>1.8641479668906682</v>
      </c>
      <c r="T96" s="76">
        <f>IF(Observaciones!$F95&gt;0.05*Constantes!$E$18,((Observaciones!$F95-0.05*Constantes!$E$18)^2)/(Observaciones!$F95+0.95*Constantes!$E$18),0)</f>
        <v>0</v>
      </c>
      <c r="U96" s="76">
        <f>MAX(0,V95+Observaciones!$F95-T96-Constantes!$D$13)</f>
        <v>0</v>
      </c>
      <c r="V96" s="76">
        <f>V95+Observaciones!$F95-T96-S96-U96-W95</f>
        <v>27.631232455820935</v>
      </c>
      <c r="W96" s="76">
        <f>MAX(0,(V96-Constantes!$D$14)*(1-EXP(-Constantes!$D$22)))</f>
        <v>0.55800491418072806</v>
      </c>
      <c r="X96" s="76">
        <f t="shared" si="58"/>
        <v>150.18147097754283</v>
      </c>
      <c r="Y96" s="76">
        <f>MAX(0,(X96-Constantes!$D$13)*(1-EXP(-Constantes!$D$23)))</f>
        <v>0.9994284426358877</v>
      </c>
      <c r="Z96" s="76">
        <f t="shared" si="59"/>
        <v>1.5574333568166159</v>
      </c>
      <c r="AA96" s="76">
        <f>IF(Z96-Escenarios!$E$29&lt;=0,0,IF(Z96-Escenarios!$E$29&gt;Escenarios!$E$28,Escenarios!$E$28,Z96-Escenarios!$E$29))</f>
        <v>0.86623335681661584</v>
      </c>
      <c r="AB96" s="76">
        <f>AA96*Entradas!$E$24</f>
        <v>0.21655833920415396</v>
      </c>
      <c r="AC96" s="76">
        <f>R96*Entradas!$D$47/Escenarios!$E$9</f>
        <v>0.18015673642165145</v>
      </c>
      <c r="AD96" s="76">
        <f>Entradas!$D$48*Entradas!$D$46/Escenarios!$E$9</f>
        <v>0.12</v>
      </c>
      <c r="AE96" s="76">
        <f t="shared" si="60"/>
        <v>2.0443047033123198</v>
      </c>
      <c r="AF96" s="76">
        <f t="shared" si="40"/>
        <v>0</v>
      </c>
      <c r="AG96" s="76">
        <f t="shared" si="41"/>
        <v>0.86623335681661584</v>
      </c>
      <c r="AH96" s="76">
        <f t="shared" si="35"/>
        <v>0</v>
      </c>
      <c r="AI96" s="76">
        <f t="shared" si="42"/>
        <v>0.30822844263588778</v>
      </c>
      <c r="AJ96" s="76">
        <f t="shared" si="36"/>
        <v>0.69119999999999993</v>
      </c>
      <c r="AK96" s="76">
        <f t="shared" si="43"/>
        <v>0</v>
      </c>
      <c r="AL96" s="76">
        <f t="shared" si="44"/>
        <v>0.90775833920415394</v>
      </c>
      <c r="AM96" s="76">
        <f t="shared" si="45"/>
        <v>0.34951828119081052</v>
      </c>
      <c r="AN96" s="76">
        <f t="shared" si="46"/>
        <v>0.34951828119081052</v>
      </c>
      <c r="AO96" s="76">
        <f t="shared" si="61"/>
        <v>77.116334168841817</v>
      </c>
      <c r="AP96" s="76">
        <f>MAX(0,(AO96-Constantes!$D$13)*(1-EXP(-Constantes!$D$24)))</f>
        <v>0.43358642611523263</v>
      </c>
      <c r="AQ96" s="76">
        <f t="shared" si="37"/>
        <v>1.1247864261152325</v>
      </c>
      <c r="AR96" s="76">
        <f t="shared" si="47"/>
        <v>1.3413447653193866</v>
      </c>
      <c r="AS96" s="76">
        <f>0.0526*AF96*Observaciones!$F95^1.218</f>
        <v>0</v>
      </c>
      <c r="AT96" s="76">
        <f>AS96*Constantes!$E$30</f>
        <v>0</v>
      </c>
      <c r="AU96" s="76">
        <f t="shared" si="62"/>
        <v>0</v>
      </c>
      <c r="AV96" s="15"/>
      <c r="AW96" s="75">
        <v>90</v>
      </c>
      <c r="AX96" s="148">
        <f>ETo!$I95*((1-Constantes!$F$19)*ETo!$K95+ETo!$L95)</f>
        <v>3.7532653421177389</v>
      </c>
      <c r="AY96" s="76">
        <f>MIN(AX96*Constantes!$F$17,0.8*(BB95+Observaciones!$F95-AZ96-BA96-Constantes!$D$14))</f>
        <v>1.8641479668906682</v>
      </c>
      <c r="AZ96" s="76">
        <f>IF(Observaciones!$F95&gt;0.05*Constantes!$F$18,((Observaciones!$F95-0.05*Constantes!$F$18)^2)/(Observaciones!$F95+0.95*Constantes!$F$18),0)</f>
        <v>0</v>
      </c>
      <c r="BA96" s="76">
        <f>MAX(0,BB95+Observaciones!$F95-AZ96-Constantes!$D$13)</f>
        <v>0</v>
      </c>
      <c r="BB96" s="76">
        <f>BB95+Observaciones!$F95-AZ96-AY96-BA96-BC95</f>
        <v>27.631232455820935</v>
      </c>
      <c r="BC96" s="76">
        <f>MAX(0,(BB96-Constantes!$D$14)*(1-EXP(-Constantes!$D$22)))</f>
        <v>0.55800491418072806</v>
      </c>
      <c r="BD96" s="76">
        <f t="shared" si="63"/>
        <v>150.18147097754283</v>
      </c>
      <c r="BE96" s="76">
        <f>MAX(0,(BD96-Constantes!$D$13)*(1-EXP(-Constantes!$D$23)))</f>
        <v>0.9994284426358877</v>
      </c>
      <c r="BF96" s="76">
        <f t="shared" si="64"/>
        <v>1.5574333568166159</v>
      </c>
      <c r="BG96" s="76">
        <f>IF(BF96-Escenarios!$F$29&lt;=0,0,IF(BF96-Escenarios!$F$29&gt;Escenarios!$F$28,Escenarios!$F$28,BF96-Escenarios!$F$29))</f>
        <v>0.86623335681661584</v>
      </c>
      <c r="BH96" s="76">
        <f>BG96*Entradas!$F$24</f>
        <v>0</v>
      </c>
      <c r="BI96" s="76">
        <f>AX96*Entradas!$D$47/Escenarios!$F$9</f>
        <v>0.18015673642165145</v>
      </c>
      <c r="BJ96" s="76">
        <f>Entradas!$D$48*Entradas!$D$46/Escenarios!$F$9</f>
        <v>0.12</v>
      </c>
      <c r="BK96" s="76">
        <f t="shared" si="65"/>
        <v>2.0443047033123198</v>
      </c>
      <c r="BL96" s="76">
        <f t="shared" si="48"/>
        <v>0</v>
      </c>
      <c r="BM96" s="76">
        <f t="shared" si="49"/>
        <v>0.86623335681661584</v>
      </c>
      <c r="BN96" s="76">
        <f t="shared" si="38"/>
        <v>0</v>
      </c>
      <c r="BO96" s="76">
        <f t="shared" si="50"/>
        <v>0.30822844263588778</v>
      </c>
      <c r="BP96" s="76">
        <f t="shared" si="39"/>
        <v>0.69119999999999993</v>
      </c>
      <c r="BQ96" s="76">
        <f t="shared" si="51"/>
        <v>0</v>
      </c>
      <c r="BR96" s="76">
        <f t="shared" si="52"/>
        <v>0.69119999999999993</v>
      </c>
      <c r="BS96" s="76">
        <f t="shared" si="53"/>
        <v>0.56607662039496442</v>
      </c>
      <c r="BT96" s="76">
        <f t="shared" si="54"/>
        <v>0.56607662039496442</v>
      </c>
      <c r="BU96" s="76">
        <f t="shared" si="66"/>
        <v>101.23016386456375</v>
      </c>
      <c r="BV96" s="76">
        <f>MAX(0,(BU96-Constantes!$D$13)*(1-EXP(-Constantes!$D$24)))</f>
        <v>0.80217227071139152</v>
      </c>
      <c r="BW96" s="76">
        <f t="shared" si="67"/>
        <v>1.4933722707113914</v>
      </c>
      <c r="BX96" s="76">
        <f t="shared" si="68"/>
        <v>1.4933722707113914</v>
      </c>
      <c r="BY96" s="76">
        <f>0.0526*BL96*Observaciones!$F95^1.218</f>
        <v>0</v>
      </c>
      <c r="BZ96" s="76">
        <f>BY96*Constantes!$F$30</f>
        <v>0</v>
      </c>
      <c r="CA96" s="76">
        <f t="shared" si="69"/>
        <v>0</v>
      </c>
      <c r="CB96" s="15"/>
      <c r="CC96" s="75">
        <v>90</v>
      </c>
      <c r="CD96" s="76">
        <f>0.0526*Observaciones!$F95^2.218</f>
        <v>0</v>
      </c>
      <c r="CE96" s="76">
        <f>IF(Observaciones!$F95&gt;0.05*$CI$7,((Observaciones!$F95-0.05*$CI$7)^2)/(Observaciones!$F95+0.95*$CI$7),0)</f>
        <v>0</v>
      </c>
      <c r="CF96" s="76">
        <f>0.0526*CE96*Observaciones!$F95^1.218</f>
        <v>0</v>
      </c>
      <c r="CG96" s="29"/>
      <c r="CH96" s="29"/>
      <c r="CI96" s="110"/>
      <c r="CJ96" s="40"/>
    </row>
    <row r="97" spans="2:88" s="2" customFormat="1" x14ac:dyDescent="0.3">
      <c r="B97" s="39"/>
      <c r="C97" s="75">
        <v>91</v>
      </c>
      <c r="D97" s="148">
        <f>ETo!$I96*((1-Constantes!$D$19)*ETo!$K96+ETo!$L96)</f>
        <v>3.7372038200332391</v>
      </c>
      <c r="E97" s="76">
        <f>MIN(D97*Constantes!$D$17,0.8*(H96+Observaciones!$F96-F97-G97-Constantes!$D$14))</f>
        <v>1.8561706322207736</v>
      </c>
      <c r="F97" s="76">
        <f>IF(Observaciones!$F96&gt;0.05*Constantes!$D$18,((Observaciones!$F96-0.05*Constantes!$D$18)^2)/(Observaciones!$F96+0.95*Constantes!$D$18),0)</f>
        <v>0</v>
      </c>
      <c r="G97" s="76">
        <f>MAX(0,H96+Observaciones!$F96-F97-Constantes!$D$13)</f>
        <v>0</v>
      </c>
      <c r="H97" s="76">
        <f>H96+Observaciones!$F96-F97-E97-G97-I96</f>
        <v>25.217056909419433</v>
      </c>
      <c r="I97" s="76">
        <f>MAX(0,(H97-Constantes!$D$14)*(1-EXP(-Constantes!$D$22)))</f>
        <v>0.47576923245042618</v>
      </c>
      <c r="J97" s="76">
        <f t="shared" si="55"/>
        <v>149.18204253490694</v>
      </c>
      <c r="K97" s="76">
        <f>MAX(0,(J97-Constantes!$D$13)*(1-EXP(-Constantes!$D$23)))</f>
        <v>0.98958083614528736</v>
      </c>
      <c r="L97" s="76">
        <f t="shared" si="56"/>
        <v>1.4653500685957135</v>
      </c>
      <c r="M97" s="76">
        <f>0.0526*F97*Observaciones!$F96^1.218</f>
        <v>0</v>
      </c>
      <c r="N97" s="76">
        <f>M97*Constantes!$D$30</f>
        <v>0</v>
      </c>
      <c r="O97" s="76">
        <f t="shared" si="57"/>
        <v>0</v>
      </c>
      <c r="P97" s="15"/>
      <c r="Q97" s="75">
        <v>91</v>
      </c>
      <c r="R97" s="148">
        <f>ETo!$I96*((1-Constantes!$E$19)*ETo!$K96+ETo!$L96)</f>
        <v>3.7372038200332391</v>
      </c>
      <c r="S97" s="76">
        <f>MIN(R97*Constantes!$E$17,0.8*(V96+Observaciones!$F96-T97-U97-Constantes!$D$14))</f>
        <v>1.8561706322207736</v>
      </c>
      <c r="T97" s="76">
        <f>IF(Observaciones!$F96&gt;0.05*Constantes!$E$18,((Observaciones!$F96-0.05*Constantes!$E$18)^2)/(Observaciones!$F96+0.95*Constantes!$E$18),0)</f>
        <v>0</v>
      </c>
      <c r="U97" s="76">
        <f>MAX(0,V96+Observaciones!$F96-T97-Constantes!$D$13)</f>
        <v>0</v>
      </c>
      <c r="V97" s="76">
        <f>V96+Observaciones!$F96-T97-S97-U97-W96</f>
        <v>25.217056909419433</v>
      </c>
      <c r="W97" s="76">
        <f>MAX(0,(V97-Constantes!$D$14)*(1-EXP(-Constantes!$D$22)))</f>
        <v>0.47576923245042618</v>
      </c>
      <c r="X97" s="76">
        <f t="shared" si="58"/>
        <v>149.18204253490694</v>
      </c>
      <c r="Y97" s="76">
        <f>MAX(0,(X97-Constantes!$D$13)*(1-EXP(-Constantes!$D$23)))</f>
        <v>0.98958083614528736</v>
      </c>
      <c r="Z97" s="76">
        <f t="shared" si="59"/>
        <v>1.4653500685957135</v>
      </c>
      <c r="AA97" s="76">
        <f>IF(Z97-Escenarios!$E$29&lt;=0,0,IF(Z97-Escenarios!$E$29&gt;Escenarios!$E$28,Escenarios!$E$28,Z97-Escenarios!$E$29))</f>
        <v>0.77415006859571345</v>
      </c>
      <c r="AB97" s="76">
        <f>AA97*Entradas!$E$24</f>
        <v>0.19353751714892836</v>
      </c>
      <c r="AC97" s="76">
        <f>R97*Entradas!$D$47/Escenarios!$E$9</f>
        <v>0.1793857833615955</v>
      </c>
      <c r="AD97" s="76">
        <f>Entradas!$D$48*Entradas!$D$46/Escenarios!$E$9</f>
        <v>0.12</v>
      </c>
      <c r="AE97" s="76">
        <f t="shared" si="60"/>
        <v>2.0355564155823691</v>
      </c>
      <c r="AF97" s="76">
        <f t="shared" si="40"/>
        <v>0</v>
      </c>
      <c r="AG97" s="76">
        <f t="shared" si="41"/>
        <v>0.77415006859571345</v>
      </c>
      <c r="AH97" s="76">
        <f t="shared" si="35"/>
        <v>0</v>
      </c>
      <c r="AI97" s="76">
        <f t="shared" si="42"/>
        <v>0.29838083614528726</v>
      </c>
      <c r="AJ97" s="76">
        <f t="shared" si="36"/>
        <v>0.69120000000000004</v>
      </c>
      <c r="AK97" s="76">
        <f t="shared" si="43"/>
        <v>0</v>
      </c>
      <c r="AL97" s="76">
        <f t="shared" si="44"/>
        <v>0.88473751714892845</v>
      </c>
      <c r="AM97" s="76">
        <f t="shared" si="45"/>
        <v>0.28122676808518954</v>
      </c>
      <c r="AN97" s="76">
        <f t="shared" si="46"/>
        <v>0.28122676808518954</v>
      </c>
      <c r="AO97" s="76">
        <f t="shared" si="61"/>
        <v>76.963974510811781</v>
      </c>
      <c r="AP97" s="76">
        <f>MAX(0,(AO97-Constantes!$D$13)*(1-EXP(-Constantes!$D$24)))</f>
        <v>0.43125757109941798</v>
      </c>
      <c r="AQ97" s="76">
        <f t="shared" si="37"/>
        <v>1.122457571099418</v>
      </c>
      <c r="AR97" s="76">
        <f t="shared" si="47"/>
        <v>1.3159950882483464</v>
      </c>
      <c r="AS97" s="76">
        <f>0.0526*AF97*Observaciones!$F96^1.218</f>
        <v>0</v>
      </c>
      <c r="AT97" s="76">
        <f>AS97*Constantes!$E$30</f>
        <v>0</v>
      </c>
      <c r="AU97" s="76">
        <f t="shared" si="62"/>
        <v>0</v>
      </c>
      <c r="AV97" s="15"/>
      <c r="AW97" s="75">
        <v>91</v>
      </c>
      <c r="AX97" s="148">
        <f>ETo!$I96*((1-Constantes!$F$19)*ETo!$K96+ETo!$L96)</f>
        <v>3.7372038200332391</v>
      </c>
      <c r="AY97" s="76">
        <f>MIN(AX97*Constantes!$F$17,0.8*(BB96+Observaciones!$F96-AZ97-BA97-Constantes!$D$14))</f>
        <v>1.8561706322207736</v>
      </c>
      <c r="AZ97" s="76">
        <f>IF(Observaciones!$F96&gt;0.05*Constantes!$F$18,((Observaciones!$F96-0.05*Constantes!$F$18)^2)/(Observaciones!$F96+0.95*Constantes!$F$18),0)</f>
        <v>0</v>
      </c>
      <c r="BA97" s="76">
        <f>MAX(0,BB96+Observaciones!$F96-AZ97-Constantes!$D$13)</f>
        <v>0</v>
      </c>
      <c r="BB97" s="76">
        <f>BB96+Observaciones!$F96-AZ97-AY97-BA97-BC96</f>
        <v>25.217056909419433</v>
      </c>
      <c r="BC97" s="76">
        <f>MAX(0,(BB97-Constantes!$D$14)*(1-EXP(-Constantes!$D$22)))</f>
        <v>0.47576923245042618</v>
      </c>
      <c r="BD97" s="76">
        <f t="shared" si="63"/>
        <v>149.18204253490694</v>
      </c>
      <c r="BE97" s="76">
        <f>MAX(0,(BD97-Constantes!$D$13)*(1-EXP(-Constantes!$D$23)))</f>
        <v>0.98958083614528736</v>
      </c>
      <c r="BF97" s="76">
        <f t="shared" si="64"/>
        <v>1.4653500685957135</v>
      </c>
      <c r="BG97" s="76">
        <f>IF(BF97-Escenarios!$F$29&lt;=0,0,IF(BF97-Escenarios!$F$29&gt;Escenarios!$F$28,Escenarios!$F$28,BF97-Escenarios!$F$29))</f>
        <v>0.77415006859571345</v>
      </c>
      <c r="BH97" s="76">
        <f>BG97*Entradas!$F$24</f>
        <v>0</v>
      </c>
      <c r="BI97" s="76">
        <f>AX97*Entradas!$D$47/Escenarios!$F$9</f>
        <v>0.1793857833615955</v>
      </c>
      <c r="BJ97" s="76">
        <f>Entradas!$D$48*Entradas!$D$46/Escenarios!$F$9</f>
        <v>0.12</v>
      </c>
      <c r="BK97" s="76">
        <f t="shared" si="65"/>
        <v>2.0355564155823691</v>
      </c>
      <c r="BL97" s="76">
        <f t="shared" si="48"/>
        <v>0</v>
      </c>
      <c r="BM97" s="76">
        <f t="shared" si="49"/>
        <v>0.77415006859571345</v>
      </c>
      <c r="BN97" s="76">
        <f t="shared" si="38"/>
        <v>0</v>
      </c>
      <c r="BO97" s="76">
        <f t="shared" si="50"/>
        <v>0.29838083614528726</v>
      </c>
      <c r="BP97" s="76">
        <f t="shared" si="39"/>
        <v>0.69120000000000004</v>
      </c>
      <c r="BQ97" s="76">
        <f t="shared" si="51"/>
        <v>0</v>
      </c>
      <c r="BR97" s="76">
        <f t="shared" si="52"/>
        <v>0.69120000000000004</v>
      </c>
      <c r="BS97" s="76">
        <f t="shared" si="53"/>
        <v>0.47476428523411796</v>
      </c>
      <c r="BT97" s="76">
        <f t="shared" si="54"/>
        <v>0.47476428523411796</v>
      </c>
      <c r="BU97" s="76">
        <f t="shared" si="66"/>
        <v>100.90275587908647</v>
      </c>
      <c r="BV97" s="76">
        <f>MAX(0,(BU97-Constantes!$D$13)*(1-EXP(-Constantes!$D$24)))</f>
        <v>0.79716775876213108</v>
      </c>
      <c r="BW97" s="76">
        <f t="shared" si="67"/>
        <v>1.4883677587621311</v>
      </c>
      <c r="BX97" s="76">
        <f t="shared" si="68"/>
        <v>1.4883677587621311</v>
      </c>
      <c r="BY97" s="76">
        <f>0.0526*BL97*Observaciones!$F96^1.218</f>
        <v>0</v>
      </c>
      <c r="BZ97" s="76">
        <f>BY97*Constantes!$F$30</f>
        <v>0</v>
      </c>
      <c r="CA97" s="76">
        <f t="shared" si="69"/>
        <v>0</v>
      </c>
      <c r="CB97" s="15"/>
      <c r="CC97" s="75">
        <v>91</v>
      </c>
      <c r="CD97" s="76">
        <f>0.0526*Observaciones!$F96^2.218</f>
        <v>0</v>
      </c>
      <c r="CE97" s="76">
        <f>IF(Observaciones!$F96&gt;0.05*$CI$7,((Observaciones!$F96-0.05*$CI$7)^2)/(Observaciones!$F96+0.95*$CI$7),0)</f>
        <v>0</v>
      </c>
      <c r="CF97" s="76">
        <f>0.0526*CE97*Observaciones!$F96^1.218</f>
        <v>0</v>
      </c>
      <c r="CG97" s="29"/>
      <c r="CH97" s="29"/>
      <c r="CI97" s="110"/>
      <c r="CJ97" s="40"/>
    </row>
    <row r="98" spans="2:88" s="2" customFormat="1" x14ac:dyDescent="0.3">
      <c r="B98" s="39"/>
      <c r="C98" s="75">
        <v>92</v>
      </c>
      <c r="D98" s="148">
        <f>ETo!$I97*((1-Constantes!$D$19)*ETo!$K97+ETo!$L97)</f>
        <v>3.767872618327023</v>
      </c>
      <c r="E98" s="76">
        <f>MIN(D98*Constantes!$D$17,0.8*(H97+Observaciones!$F97-F98-G98-Constantes!$D$14))</f>
        <v>1.871403015965345</v>
      </c>
      <c r="F98" s="76">
        <f>IF(Observaciones!$F97&gt;0.05*Constantes!$D$18,((Observaciones!$F97-0.05*Constantes!$D$18)^2)/(Observaciones!$F97+0.95*Constantes!$D$18),0)</f>
        <v>0</v>
      </c>
      <c r="G98" s="76">
        <f>MAX(0,H97+Observaciones!$F97-F98-Constantes!$D$13)</f>
        <v>0</v>
      </c>
      <c r="H98" s="76">
        <f>H97+Observaciones!$F97-F98-E98-G98-I97</f>
        <v>22.869884661003663</v>
      </c>
      <c r="I98" s="76">
        <f>MAX(0,(H98-Constantes!$D$14)*(1-EXP(-Constantes!$D$22)))</f>
        <v>0.39581592902366075</v>
      </c>
      <c r="J98" s="76">
        <f t="shared" si="55"/>
        <v>148.19246169876166</v>
      </c>
      <c r="K98" s="76">
        <f>MAX(0,(J98-Constantes!$D$13)*(1-EXP(-Constantes!$D$23)))</f>
        <v>0.97983026046695598</v>
      </c>
      <c r="L98" s="76">
        <f t="shared" si="56"/>
        <v>1.3756461894906167</v>
      </c>
      <c r="M98" s="76">
        <f>0.0526*F98*Observaciones!$F97^1.218</f>
        <v>0</v>
      </c>
      <c r="N98" s="76">
        <f>M98*Constantes!$D$30</f>
        <v>0</v>
      </c>
      <c r="O98" s="76">
        <f t="shared" si="57"/>
        <v>0</v>
      </c>
      <c r="P98" s="15"/>
      <c r="Q98" s="75">
        <v>92</v>
      </c>
      <c r="R98" s="148">
        <f>ETo!$I97*((1-Constantes!$E$19)*ETo!$K97+ETo!$L97)</f>
        <v>3.767872618327023</v>
      </c>
      <c r="S98" s="76">
        <f>MIN(R98*Constantes!$E$17,0.8*(V97+Observaciones!$F97-T98-U98-Constantes!$D$14))</f>
        <v>1.871403015965345</v>
      </c>
      <c r="T98" s="76">
        <f>IF(Observaciones!$F97&gt;0.05*Constantes!$E$18,((Observaciones!$F97-0.05*Constantes!$E$18)^2)/(Observaciones!$F97+0.95*Constantes!$E$18),0)</f>
        <v>0</v>
      </c>
      <c r="U98" s="76">
        <f>MAX(0,V97+Observaciones!$F97-T98-Constantes!$D$13)</f>
        <v>0</v>
      </c>
      <c r="V98" s="76">
        <f>V97+Observaciones!$F97-T98-S98-U98-W97</f>
        <v>22.869884661003663</v>
      </c>
      <c r="W98" s="76">
        <f>MAX(0,(V98-Constantes!$D$14)*(1-EXP(-Constantes!$D$22)))</f>
        <v>0.39581592902366075</v>
      </c>
      <c r="X98" s="76">
        <f t="shared" si="58"/>
        <v>148.19246169876166</v>
      </c>
      <c r="Y98" s="76">
        <f>MAX(0,(X98-Constantes!$D$13)*(1-EXP(-Constantes!$D$23)))</f>
        <v>0.97983026046695598</v>
      </c>
      <c r="Z98" s="76">
        <f t="shared" si="59"/>
        <v>1.3756461894906167</v>
      </c>
      <c r="AA98" s="76">
        <f>IF(Z98-Escenarios!$E$29&lt;=0,0,IF(Z98-Escenarios!$E$29&gt;Escenarios!$E$28,Escenarios!$E$28,Z98-Escenarios!$E$29))</f>
        <v>0.68444618949061664</v>
      </c>
      <c r="AB98" s="76">
        <f>AA98*Entradas!$E$24</f>
        <v>0.17111154737265416</v>
      </c>
      <c r="AC98" s="76">
        <f>R98*Entradas!$D$47/Escenarios!$E$9</f>
        <v>0.18085788567969713</v>
      </c>
      <c r="AD98" s="76">
        <f>Entradas!$D$48*Entradas!$D$46/Escenarios!$E$9</f>
        <v>0.12</v>
      </c>
      <c r="AE98" s="76">
        <f t="shared" si="60"/>
        <v>2.0522609016450422</v>
      </c>
      <c r="AF98" s="76">
        <f t="shared" si="40"/>
        <v>0</v>
      </c>
      <c r="AG98" s="76">
        <f t="shared" si="41"/>
        <v>0.68444618949061664</v>
      </c>
      <c r="AH98" s="76">
        <f t="shared" si="35"/>
        <v>0</v>
      </c>
      <c r="AI98" s="76">
        <f t="shared" si="42"/>
        <v>0.28863026046695589</v>
      </c>
      <c r="AJ98" s="76">
        <f t="shared" si="36"/>
        <v>0.69120000000000004</v>
      </c>
      <c r="AK98" s="76">
        <f t="shared" si="43"/>
        <v>0</v>
      </c>
      <c r="AL98" s="76">
        <f t="shared" si="44"/>
        <v>0.86231154737265414</v>
      </c>
      <c r="AM98" s="76">
        <f t="shared" si="45"/>
        <v>0.21247675643826541</v>
      </c>
      <c r="AN98" s="76">
        <f t="shared" si="46"/>
        <v>0.21247675643826541</v>
      </c>
      <c r="AO98" s="76">
        <f t="shared" si="61"/>
        <v>76.745193696150622</v>
      </c>
      <c r="AP98" s="76">
        <f>MAX(0,(AO98-Constantes!$D$13)*(1-EXP(-Constantes!$D$24)))</f>
        <v>0.42791345229411576</v>
      </c>
      <c r="AQ98" s="76">
        <f t="shared" si="37"/>
        <v>1.1191134522941157</v>
      </c>
      <c r="AR98" s="76">
        <f t="shared" si="47"/>
        <v>1.2902249996667698</v>
      </c>
      <c r="AS98" s="76">
        <f>0.0526*AF98*Observaciones!$F97^1.218</f>
        <v>0</v>
      </c>
      <c r="AT98" s="76">
        <f>AS98*Constantes!$E$30</f>
        <v>0</v>
      </c>
      <c r="AU98" s="76">
        <f t="shared" si="62"/>
        <v>0</v>
      </c>
      <c r="AV98" s="15"/>
      <c r="AW98" s="75">
        <v>92</v>
      </c>
      <c r="AX98" s="148">
        <f>ETo!$I97*((1-Constantes!$F$19)*ETo!$K97+ETo!$L97)</f>
        <v>3.767872618327023</v>
      </c>
      <c r="AY98" s="76">
        <f>MIN(AX98*Constantes!$F$17,0.8*(BB97+Observaciones!$F97-AZ98-BA98-Constantes!$D$14))</f>
        <v>1.871403015965345</v>
      </c>
      <c r="AZ98" s="76">
        <f>IF(Observaciones!$F97&gt;0.05*Constantes!$F$18,((Observaciones!$F97-0.05*Constantes!$F$18)^2)/(Observaciones!$F97+0.95*Constantes!$F$18),0)</f>
        <v>0</v>
      </c>
      <c r="BA98" s="76">
        <f>MAX(0,BB97+Observaciones!$F97-AZ98-Constantes!$D$13)</f>
        <v>0</v>
      </c>
      <c r="BB98" s="76">
        <f>BB97+Observaciones!$F97-AZ98-AY98-BA98-BC97</f>
        <v>22.869884661003663</v>
      </c>
      <c r="BC98" s="76">
        <f>MAX(0,(BB98-Constantes!$D$14)*(1-EXP(-Constantes!$D$22)))</f>
        <v>0.39581592902366075</v>
      </c>
      <c r="BD98" s="76">
        <f t="shared" si="63"/>
        <v>148.19246169876166</v>
      </c>
      <c r="BE98" s="76">
        <f>MAX(0,(BD98-Constantes!$D$13)*(1-EXP(-Constantes!$D$23)))</f>
        <v>0.97983026046695598</v>
      </c>
      <c r="BF98" s="76">
        <f t="shared" si="64"/>
        <v>1.3756461894906167</v>
      </c>
      <c r="BG98" s="76">
        <f>IF(BF98-Escenarios!$F$29&lt;=0,0,IF(BF98-Escenarios!$F$29&gt;Escenarios!$F$28,Escenarios!$F$28,BF98-Escenarios!$F$29))</f>
        <v>0.68444618949061664</v>
      </c>
      <c r="BH98" s="76">
        <f>BG98*Entradas!$F$24</f>
        <v>0</v>
      </c>
      <c r="BI98" s="76">
        <f>AX98*Entradas!$D$47/Escenarios!$F$9</f>
        <v>0.18085788567969713</v>
      </c>
      <c r="BJ98" s="76">
        <f>Entradas!$D$48*Entradas!$D$46/Escenarios!$F$9</f>
        <v>0.12</v>
      </c>
      <c r="BK98" s="76">
        <f t="shared" si="65"/>
        <v>2.0522609016450422</v>
      </c>
      <c r="BL98" s="76">
        <f t="shared" si="48"/>
        <v>0</v>
      </c>
      <c r="BM98" s="76">
        <f t="shared" si="49"/>
        <v>0.68444618949061664</v>
      </c>
      <c r="BN98" s="76">
        <f t="shared" si="38"/>
        <v>0</v>
      </c>
      <c r="BO98" s="76">
        <f t="shared" si="50"/>
        <v>0.28863026046695589</v>
      </c>
      <c r="BP98" s="76">
        <f t="shared" si="39"/>
        <v>0.69120000000000004</v>
      </c>
      <c r="BQ98" s="76">
        <f t="shared" si="51"/>
        <v>0</v>
      </c>
      <c r="BR98" s="76">
        <f t="shared" si="52"/>
        <v>0.69120000000000004</v>
      </c>
      <c r="BS98" s="76">
        <f t="shared" si="53"/>
        <v>0.38358830381091946</v>
      </c>
      <c r="BT98" s="76">
        <f t="shared" si="54"/>
        <v>0.38358830381091946</v>
      </c>
      <c r="BU98" s="76">
        <f t="shared" si="66"/>
        <v>100.48917642413527</v>
      </c>
      <c r="BV98" s="76">
        <f>MAX(0,(BU98-Constantes!$D$13)*(1-EXP(-Constantes!$D$24)))</f>
        <v>0.79084609461195865</v>
      </c>
      <c r="BW98" s="76">
        <f t="shared" si="67"/>
        <v>1.4820460946119587</v>
      </c>
      <c r="BX98" s="76">
        <f t="shared" si="68"/>
        <v>1.4820460946119587</v>
      </c>
      <c r="BY98" s="76">
        <f>0.0526*BL98*Observaciones!$F97^1.218</f>
        <v>0</v>
      </c>
      <c r="BZ98" s="76">
        <f>BY98*Constantes!$F$30</f>
        <v>0</v>
      </c>
      <c r="CA98" s="76">
        <f t="shared" si="69"/>
        <v>0</v>
      </c>
      <c r="CB98" s="15"/>
      <c r="CC98" s="75">
        <v>92</v>
      </c>
      <c r="CD98" s="76">
        <f>0.0526*Observaciones!$F97^2.218</f>
        <v>0</v>
      </c>
      <c r="CE98" s="76">
        <f>IF(Observaciones!$F97&gt;0.05*$CI$7,((Observaciones!$F97-0.05*$CI$7)^2)/(Observaciones!$F97+0.95*$CI$7),0)</f>
        <v>0</v>
      </c>
      <c r="CF98" s="76">
        <f>0.0526*CE98*Observaciones!$F97^1.218</f>
        <v>0</v>
      </c>
      <c r="CG98" s="29"/>
      <c r="CH98" s="29"/>
      <c r="CI98" s="110"/>
      <c r="CJ98" s="40"/>
    </row>
    <row r="99" spans="2:88" s="2" customFormat="1" x14ac:dyDescent="0.3">
      <c r="B99" s="39"/>
      <c r="C99" s="75">
        <v>93</v>
      </c>
      <c r="D99" s="148">
        <f>ETo!$I98*((1-Constantes!$D$19)*ETo!$K98+ETo!$L98)</f>
        <v>3.6967071316749385</v>
      </c>
      <c r="E99" s="76">
        <f>MIN(D99*Constantes!$D$17,0.8*(H98+Observaciones!$F98-F99-G99-Constantes!$D$14))</f>
        <v>1.8360569945246079</v>
      </c>
      <c r="F99" s="76">
        <f>IF(Observaciones!$F98&gt;0.05*Constantes!$D$18,((Observaciones!$F98-0.05*Constantes!$D$18)^2)/(Observaciones!$F98+0.95*Constantes!$D$18),0)</f>
        <v>0</v>
      </c>
      <c r="G99" s="76">
        <f>MAX(0,H98+Observaciones!$F98-F99-Constantes!$D$13)</f>
        <v>0</v>
      </c>
      <c r="H99" s="76">
        <f>H98+Observaciones!$F98-F99-E99-G99-I98</f>
        <v>21.138011737455393</v>
      </c>
      <c r="I99" s="76">
        <f>MAX(0,(H99-Constantes!$D$14)*(1-EXP(-Constantes!$D$22)))</f>
        <v>0.33682197941194647</v>
      </c>
      <c r="J99" s="76">
        <f t="shared" si="55"/>
        <v>147.21263143829469</v>
      </c>
      <c r="K99" s="76">
        <f>MAX(0,(J99-Constantes!$D$13)*(1-EXP(-Constantes!$D$23)))</f>
        <v>0.97017575953318935</v>
      </c>
      <c r="L99" s="76">
        <f t="shared" si="56"/>
        <v>1.3069977389451357</v>
      </c>
      <c r="M99" s="76">
        <f>0.0526*F99*Observaciones!$F98^1.218</f>
        <v>0</v>
      </c>
      <c r="N99" s="76">
        <f>M99*Constantes!$D$30</f>
        <v>0</v>
      </c>
      <c r="O99" s="76">
        <f t="shared" si="57"/>
        <v>0</v>
      </c>
      <c r="P99" s="15"/>
      <c r="Q99" s="75">
        <v>93</v>
      </c>
      <c r="R99" s="148">
        <f>ETo!$I98*((1-Constantes!$E$19)*ETo!$K98+ETo!$L98)</f>
        <v>3.6967071316749385</v>
      </c>
      <c r="S99" s="76">
        <f>MIN(R99*Constantes!$E$17,0.8*(V98+Observaciones!$F98-T99-U99-Constantes!$D$14))</f>
        <v>1.8360569945246079</v>
      </c>
      <c r="T99" s="76">
        <f>IF(Observaciones!$F98&gt;0.05*Constantes!$E$18,((Observaciones!$F98-0.05*Constantes!$E$18)^2)/(Observaciones!$F98+0.95*Constantes!$E$18),0)</f>
        <v>0</v>
      </c>
      <c r="U99" s="76">
        <f>MAX(0,V98+Observaciones!$F98-T99-Constantes!$D$13)</f>
        <v>0</v>
      </c>
      <c r="V99" s="76">
        <f>V98+Observaciones!$F98-T99-S99-U99-W98</f>
        <v>21.138011737455393</v>
      </c>
      <c r="W99" s="76">
        <f>MAX(0,(V99-Constantes!$D$14)*(1-EXP(-Constantes!$D$22)))</f>
        <v>0.33682197941194647</v>
      </c>
      <c r="X99" s="76">
        <f t="shared" si="58"/>
        <v>147.21263143829469</v>
      </c>
      <c r="Y99" s="76">
        <f>MAX(0,(X99-Constantes!$D$13)*(1-EXP(-Constantes!$D$23)))</f>
        <v>0.97017575953318935</v>
      </c>
      <c r="Z99" s="76">
        <f t="shared" si="59"/>
        <v>1.3069977389451357</v>
      </c>
      <c r="AA99" s="76">
        <f>IF(Z99-Escenarios!$E$29&lt;=0,0,IF(Z99-Escenarios!$E$29&gt;Escenarios!$E$28,Escenarios!$E$28,Z99-Escenarios!$E$29))</f>
        <v>0.61579773894513568</v>
      </c>
      <c r="AB99" s="76">
        <f>AA99*Entradas!$E$24</f>
        <v>0.15394943473628392</v>
      </c>
      <c r="AC99" s="76">
        <f>R99*Entradas!$D$47/Escenarios!$E$9</f>
        <v>0.17744194232039706</v>
      </c>
      <c r="AD99" s="76">
        <f>Entradas!$D$48*Entradas!$D$46/Escenarios!$E$9</f>
        <v>0.12</v>
      </c>
      <c r="AE99" s="76">
        <f t="shared" si="60"/>
        <v>2.0134989368450049</v>
      </c>
      <c r="AF99" s="76">
        <f t="shared" si="40"/>
        <v>0</v>
      </c>
      <c r="AG99" s="76">
        <f t="shared" si="41"/>
        <v>0.61579773894513568</v>
      </c>
      <c r="AH99" s="76">
        <f t="shared" si="35"/>
        <v>0</v>
      </c>
      <c r="AI99" s="76">
        <f t="shared" si="42"/>
        <v>0.2789757595331892</v>
      </c>
      <c r="AJ99" s="76">
        <f t="shared" si="36"/>
        <v>0.69120000000000015</v>
      </c>
      <c r="AK99" s="76">
        <f t="shared" si="43"/>
        <v>0</v>
      </c>
      <c r="AL99" s="76">
        <f t="shared" si="44"/>
        <v>0.84514943473628401</v>
      </c>
      <c r="AM99" s="76">
        <f t="shared" si="45"/>
        <v>0.1644063618884547</v>
      </c>
      <c r="AN99" s="76">
        <f t="shared" si="46"/>
        <v>0.1644063618884547</v>
      </c>
      <c r="AO99" s="76">
        <f t="shared" si="61"/>
        <v>76.481686605744954</v>
      </c>
      <c r="AP99" s="76">
        <f>MAX(0,(AO99-Constantes!$D$13)*(1-EXP(-Constantes!$D$24)))</f>
        <v>0.42388568131373594</v>
      </c>
      <c r="AQ99" s="76">
        <f t="shared" si="37"/>
        <v>1.1150856813137362</v>
      </c>
      <c r="AR99" s="76">
        <f t="shared" si="47"/>
        <v>1.26903511605002</v>
      </c>
      <c r="AS99" s="76">
        <f>0.0526*AF99*Observaciones!$F98^1.218</f>
        <v>0</v>
      </c>
      <c r="AT99" s="76">
        <f>AS99*Constantes!$E$30</f>
        <v>0</v>
      </c>
      <c r="AU99" s="76">
        <f t="shared" si="62"/>
        <v>0</v>
      </c>
      <c r="AV99" s="15"/>
      <c r="AW99" s="75">
        <v>93</v>
      </c>
      <c r="AX99" s="148">
        <f>ETo!$I98*((1-Constantes!$F$19)*ETo!$K98+ETo!$L98)</f>
        <v>3.6967071316749385</v>
      </c>
      <c r="AY99" s="76">
        <f>MIN(AX99*Constantes!$F$17,0.8*(BB98+Observaciones!$F98-AZ99-BA99-Constantes!$D$14))</f>
        <v>1.8360569945246079</v>
      </c>
      <c r="AZ99" s="76">
        <f>IF(Observaciones!$F98&gt;0.05*Constantes!$F$18,((Observaciones!$F98-0.05*Constantes!$F$18)^2)/(Observaciones!$F98+0.95*Constantes!$F$18),0)</f>
        <v>0</v>
      </c>
      <c r="BA99" s="76">
        <f>MAX(0,BB98+Observaciones!$F98-AZ99-Constantes!$D$13)</f>
        <v>0</v>
      </c>
      <c r="BB99" s="76">
        <f>BB98+Observaciones!$F98-AZ99-AY99-BA99-BC98</f>
        <v>21.138011737455393</v>
      </c>
      <c r="BC99" s="76">
        <f>MAX(0,(BB99-Constantes!$D$14)*(1-EXP(-Constantes!$D$22)))</f>
        <v>0.33682197941194647</v>
      </c>
      <c r="BD99" s="76">
        <f t="shared" si="63"/>
        <v>147.21263143829469</v>
      </c>
      <c r="BE99" s="76">
        <f>MAX(0,(BD99-Constantes!$D$13)*(1-EXP(-Constantes!$D$23)))</f>
        <v>0.97017575953318935</v>
      </c>
      <c r="BF99" s="76">
        <f t="shared" si="64"/>
        <v>1.3069977389451357</v>
      </c>
      <c r="BG99" s="76">
        <f>IF(BF99-Escenarios!$F$29&lt;=0,0,IF(BF99-Escenarios!$F$29&gt;Escenarios!$F$28,Escenarios!$F$28,BF99-Escenarios!$F$29))</f>
        <v>0.61579773894513568</v>
      </c>
      <c r="BH99" s="76">
        <f>BG99*Entradas!$F$24</f>
        <v>0</v>
      </c>
      <c r="BI99" s="76">
        <f>AX99*Entradas!$D$47/Escenarios!$F$9</f>
        <v>0.17744194232039706</v>
      </c>
      <c r="BJ99" s="76">
        <f>Entradas!$D$48*Entradas!$D$46/Escenarios!$F$9</f>
        <v>0.12</v>
      </c>
      <c r="BK99" s="76">
        <f t="shared" si="65"/>
        <v>2.0134989368450049</v>
      </c>
      <c r="BL99" s="76">
        <f t="shared" si="48"/>
        <v>0</v>
      </c>
      <c r="BM99" s="76">
        <f t="shared" si="49"/>
        <v>0.61579773894513568</v>
      </c>
      <c r="BN99" s="76">
        <f t="shared" si="38"/>
        <v>0</v>
      </c>
      <c r="BO99" s="76">
        <f t="shared" si="50"/>
        <v>0.2789757595331892</v>
      </c>
      <c r="BP99" s="76">
        <f t="shared" si="39"/>
        <v>0.69120000000000015</v>
      </c>
      <c r="BQ99" s="76">
        <f t="shared" si="51"/>
        <v>0</v>
      </c>
      <c r="BR99" s="76">
        <f t="shared" si="52"/>
        <v>0.69120000000000015</v>
      </c>
      <c r="BS99" s="76">
        <f t="shared" si="53"/>
        <v>0.31835579662473862</v>
      </c>
      <c r="BT99" s="76">
        <f t="shared" si="54"/>
        <v>0.31835579662473862</v>
      </c>
      <c r="BU99" s="76">
        <f t="shared" si="66"/>
        <v>100.01668612614804</v>
      </c>
      <c r="BV99" s="76">
        <f>MAX(0,(BU99-Constantes!$D$13)*(1-EXP(-Constantes!$D$24)))</f>
        <v>0.78362396367113984</v>
      </c>
      <c r="BW99" s="76">
        <f t="shared" si="67"/>
        <v>1.47482396367114</v>
      </c>
      <c r="BX99" s="76">
        <f t="shared" si="68"/>
        <v>1.47482396367114</v>
      </c>
      <c r="BY99" s="76">
        <f>0.0526*BL99*Observaciones!$F98^1.218</f>
        <v>0</v>
      </c>
      <c r="BZ99" s="76">
        <f>BY99*Constantes!$F$30</f>
        <v>0</v>
      </c>
      <c r="CA99" s="76">
        <f t="shared" si="69"/>
        <v>0</v>
      </c>
      <c r="CB99" s="15"/>
      <c r="CC99" s="75">
        <v>93</v>
      </c>
      <c r="CD99" s="76">
        <f>0.0526*Observaciones!$F98^2.218</f>
        <v>1.1305797794095535E-2</v>
      </c>
      <c r="CE99" s="76">
        <f>IF(Observaciones!$F98&gt;0.05*$CI$7,((Observaciones!$F98-0.05*$CI$7)^2)/(Observaciones!$F98+0.95*$CI$7),0)</f>
        <v>0</v>
      </c>
      <c r="CF99" s="76">
        <f>0.0526*CE99*Observaciones!$F98^1.218</f>
        <v>0</v>
      </c>
      <c r="CG99" s="29"/>
      <c r="CH99" s="29"/>
      <c r="CI99" s="110"/>
      <c r="CJ99" s="40"/>
    </row>
    <row r="100" spans="2:88" s="2" customFormat="1" x14ac:dyDescent="0.3">
      <c r="B100" s="39"/>
      <c r="C100" s="75">
        <v>94</v>
      </c>
      <c r="D100" s="148">
        <f>ETo!$I99*((1-Constantes!$D$19)*ETo!$K99+ETo!$L99)</f>
        <v>3.6297928177515573</v>
      </c>
      <c r="E100" s="76">
        <f>MIN(D100*Constantes!$D$17,0.8*(H99+Observaciones!$F99-F100-G100-Constantes!$D$14))</f>
        <v>1.8028224185258397</v>
      </c>
      <c r="F100" s="76">
        <f>IF(Observaciones!$F99&gt;0.05*Constantes!$D$18,((Observaciones!$F99-0.05*Constantes!$D$18)^2)/(Observaciones!$F99+0.95*Constantes!$D$18),0)</f>
        <v>0</v>
      </c>
      <c r="G100" s="76">
        <f>MAX(0,H99+Observaciones!$F99-F100-Constantes!$D$13)</f>
        <v>0</v>
      </c>
      <c r="H100" s="76">
        <f>H99+Observaciones!$F99-F100-E100-G100-I99</f>
        <v>18.998367339517607</v>
      </c>
      <c r="I100" s="76">
        <f>MAX(0,(H100-Constantes!$D$14)*(1-EXP(-Constantes!$D$22)))</f>
        <v>0.26393783642279695</v>
      </c>
      <c r="J100" s="76">
        <f t="shared" si="55"/>
        <v>146.2424556787615</v>
      </c>
      <c r="K100" s="76">
        <f>MAX(0,(J100-Constantes!$D$13)*(1-EXP(-Constantes!$D$23)))</f>
        <v>0.96061638669664606</v>
      </c>
      <c r="L100" s="76">
        <f t="shared" si="56"/>
        <v>1.2245542231194431</v>
      </c>
      <c r="M100" s="76">
        <f>0.0526*F100*Observaciones!$F99^1.218</f>
        <v>0</v>
      </c>
      <c r="N100" s="76">
        <f>M100*Constantes!$D$30</f>
        <v>0</v>
      </c>
      <c r="O100" s="76">
        <f t="shared" si="57"/>
        <v>0</v>
      </c>
      <c r="P100" s="15"/>
      <c r="Q100" s="75">
        <v>94</v>
      </c>
      <c r="R100" s="148">
        <f>ETo!$I99*((1-Constantes!$E$19)*ETo!$K99+ETo!$L99)</f>
        <v>3.6297928177515573</v>
      </c>
      <c r="S100" s="76">
        <f>MIN(R100*Constantes!$E$17,0.8*(V99+Observaciones!$F99-T100-U100-Constantes!$D$14))</f>
        <v>1.8028224185258397</v>
      </c>
      <c r="T100" s="76">
        <f>IF(Observaciones!$F99&gt;0.05*Constantes!$E$18,((Observaciones!$F99-0.05*Constantes!$E$18)^2)/(Observaciones!$F99+0.95*Constantes!$E$18),0)</f>
        <v>0</v>
      </c>
      <c r="U100" s="76">
        <f>MAX(0,V99+Observaciones!$F99-T100-Constantes!$D$13)</f>
        <v>0</v>
      </c>
      <c r="V100" s="76">
        <f>V99+Observaciones!$F99-T100-S100-U100-W99</f>
        <v>18.998367339517607</v>
      </c>
      <c r="W100" s="76">
        <f>MAX(0,(V100-Constantes!$D$14)*(1-EXP(-Constantes!$D$22)))</f>
        <v>0.26393783642279695</v>
      </c>
      <c r="X100" s="76">
        <f t="shared" si="58"/>
        <v>146.2424556787615</v>
      </c>
      <c r="Y100" s="76">
        <f>MAX(0,(X100-Constantes!$D$13)*(1-EXP(-Constantes!$D$23)))</f>
        <v>0.96061638669664606</v>
      </c>
      <c r="Z100" s="76">
        <f t="shared" si="59"/>
        <v>1.2245542231194431</v>
      </c>
      <c r="AA100" s="76">
        <f>IF(Z100-Escenarios!$E$29&lt;=0,0,IF(Z100-Escenarios!$E$29&gt;Escenarios!$E$28,Escenarios!$E$28,Z100-Escenarios!$E$29))</f>
        <v>0.53335422311944303</v>
      </c>
      <c r="AB100" s="76">
        <f>AA100*Entradas!$E$24</f>
        <v>0.13333855577986076</v>
      </c>
      <c r="AC100" s="76">
        <f>R100*Entradas!$D$47/Escenarios!$E$9</f>
        <v>0.17423005525207474</v>
      </c>
      <c r="AD100" s="76">
        <f>Entradas!$D$48*Entradas!$D$46/Escenarios!$E$9</f>
        <v>0.12</v>
      </c>
      <c r="AE100" s="76">
        <f t="shared" si="60"/>
        <v>1.9770524737779145</v>
      </c>
      <c r="AF100" s="76">
        <f t="shared" si="40"/>
        <v>0</v>
      </c>
      <c r="AG100" s="76">
        <f t="shared" si="41"/>
        <v>0.53335422311944303</v>
      </c>
      <c r="AH100" s="76">
        <f t="shared" si="35"/>
        <v>0</v>
      </c>
      <c r="AI100" s="76">
        <f t="shared" si="42"/>
        <v>0.26941638669664608</v>
      </c>
      <c r="AJ100" s="76">
        <f t="shared" si="36"/>
        <v>0.69120000000000004</v>
      </c>
      <c r="AK100" s="76">
        <f t="shared" si="43"/>
        <v>0</v>
      </c>
      <c r="AL100" s="76">
        <f t="shared" si="44"/>
        <v>0.82453855577986079</v>
      </c>
      <c r="AM100" s="76">
        <f t="shared" si="45"/>
        <v>0.10578561208750753</v>
      </c>
      <c r="AN100" s="76">
        <f t="shared" si="46"/>
        <v>0.10578561208750753</v>
      </c>
      <c r="AO100" s="76">
        <f t="shared" si="61"/>
        <v>76.163586536518721</v>
      </c>
      <c r="AP100" s="76">
        <f>MAX(0,(AO100-Constantes!$D$13)*(1-EXP(-Constantes!$D$24)))</f>
        <v>0.41902344316403844</v>
      </c>
      <c r="AQ100" s="76">
        <f t="shared" si="37"/>
        <v>1.1102234431640385</v>
      </c>
      <c r="AR100" s="76">
        <f t="shared" si="47"/>
        <v>1.2435619989438993</v>
      </c>
      <c r="AS100" s="76">
        <f>0.0526*AF100*Observaciones!$F99^1.218</f>
        <v>0</v>
      </c>
      <c r="AT100" s="76">
        <f>AS100*Constantes!$E$30</f>
        <v>0</v>
      </c>
      <c r="AU100" s="76">
        <f t="shared" si="62"/>
        <v>0</v>
      </c>
      <c r="AV100" s="15"/>
      <c r="AW100" s="75">
        <v>94</v>
      </c>
      <c r="AX100" s="148">
        <f>ETo!$I99*((1-Constantes!$F$19)*ETo!$K99+ETo!$L99)</f>
        <v>3.6297928177515573</v>
      </c>
      <c r="AY100" s="76">
        <f>MIN(AX100*Constantes!$F$17,0.8*(BB99+Observaciones!$F99-AZ100-BA100-Constantes!$D$14))</f>
        <v>1.8028224185258397</v>
      </c>
      <c r="AZ100" s="76">
        <f>IF(Observaciones!$F99&gt;0.05*Constantes!$F$18,((Observaciones!$F99-0.05*Constantes!$F$18)^2)/(Observaciones!$F99+0.95*Constantes!$F$18),0)</f>
        <v>0</v>
      </c>
      <c r="BA100" s="76">
        <f>MAX(0,BB99+Observaciones!$F99-AZ100-Constantes!$D$13)</f>
        <v>0</v>
      </c>
      <c r="BB100" s="76">
        <f>BB99+Observaciones!$F99-AZ100-AY100-BA100-BC99</f>
        <v>18.998367339517607</v>
      </c>
      <c r="BC100" s="76">
        <f>MAX(0,(BB100-Constantes!$D$14)*(1-EXP(-Constantes!$D$22)))</f>
        <v>0.26393783642279695</v>
      </c>
      <c r="BD100" s="76">
        <f t="shared" si="63"/>
        <v>146.2424556787615</v>
      </c>
      <c r="BE100" s="76">
        <f>MAX(0,(BD100-Constantes!$D$13)*(1-EXP(-Constantes!$D$23)))</f>
        <v>0.96061638669664606</v>
      </c>
      <c r="BF100" s="76">
        <f t="shared" si="64"/>
        <v>1.2245542231194431</v>
      </c>
      <c r="BG100" s="76">
        <f>IF(BF100-Escenarios!$F$29&lt;=0,0,IF(BF100-Escenarios!$F$29&gt;Escenarios!$F$28,Escenarios!$F$28,BF100-Escenarios!$F$29))</f>
        <v>0.53335422311944303</v>
      </c>
      <c r="BH100" s="76">
        <f>BG100*Entradas!$F$24</f>
        <v>0</v>
      </c>
      <c r="BI100" s="76">
        <f>AX100*Entradas!$D$47/Escenarios!$F$9</f>
        <v>0.17423005525207474</v>
      </c>
      <c r="BJ100" s="76">
        <f>Entradas!$D$48*Entradas!$D$46/Escenarios!$F$9</f>
        <v>0.12</v>
      </c>
      <c r="BK100" s="76">
        <f t="shared" si="65"/>
        <v>1.9770524737779145</v>
      </c>
      <c r="BL100" s="76">
        <f t="shared" si="48"/>
        <v>0</v>
      </c>
      <c r="BM100" s="76">
        <f t="shared" si="49"/>
        <v>0.53335422311944303</v>
      </c>
      <c r="BN100" s="76">
        <f t="shared" si="38"/>
        <v>0</v>
      </c>
      <c r="BO100" s="76">
        <f t="shared" si="50"/>
        <v>0.26941638669664608</v>
      </c>
      <c r="BP100" s="76">
        <f t="shared" si="39"/>
        <v>0.69120000000000004</v>
      </c>
      <c r="BQ100" s="76">
        <f t="shared" si="51"/>
        <v>0</v>
      </c>
      <c r="BR100" s="76">
        <f t="shared" si="52"/>
        <v>0.69120000000000004</v>
      </c>
      <c r="BS100" s="76">
        <f t="shared" si="53"/>
        <v>0.23912416786736829</v>
      </c>
      <c r="BT100" s="76">
        <f t="shared" si="54"/>
        <v>0.23912416786736829</v>
      </c>
      <c r="BU100" s="76">
        <f t="shared" si="66"/>
        <v>99.472186330344272</v>
      </c>
      <c r="BV100" s="76">
        <f>MAX(0,(BU100-Constantes!$D$13)*(1-EXP(-Constantes!$D$24)))</f>
        <v>0.77530114976512743</v>
      </c>
      <c r="BW100" s="76">
        <f t="shared" si="67"/>
        <v>1.4665011497651275</v>
      </c>
      <c r="BX100" s="76">
        <f t="shared" si="68"/>
        <v>1.4665011497651275</v>
      </c>
      <c r="BY100" s="76">
        <f>0.0526*BL100*Observaciones!$F99^1.218</f>
        <v>0</v>
      </c>
      <c r="BZ100" s="76">
        <f>BY100*Constantes!$F$30</f>
        <v>0</v>
      </c>
      <c r="CA100" s="76">
        <f t="shared" si="69"/>
        <v>0</v>
      </c>
      <c r="CB100" s="15"/>
      <c r="CC100" s="75">
        <v>94</v>
      </c>
      <c r="CD100" s="76">
        <f>0.0526*Observaciones!$F99^2.218</f>
        <v>0</v>
      </c>
      <c r="CE100" s="76">
        <f>IF(Observaciones!$F99&gt;0.05*$CI$7,((Observaciones!$F99-0.05*$CI$7)^2)/(Observaciones!$F99+0.95*$CI$7),0)</f>
        <v>0</v>
      </c>
      <c r="CF100" s="76">
        <f>0.0526*CE100*Observaciones!$F99^1.218</f>
        <v>0</v>
      </c>
      <c r="CG100" s="29"/>
      <c r="CH100" s="29"/>
      <c r="CI100" s="110"/>
      <c r="CJ100" s="40"/>
    </row>
    <row r="101" spans="2:88" s="2" customFormat="1" x14ac:dyDescent="0.3">
      <c r="B101" s="39"/>
      <c r="C101" s="75">
        <v>95</v>
      </c>
      <c r="D101" s="148">
        <f>ETo!$I100*((1-Constantes!$D$19)*ETo!$K100+ETo!$L100)</f>
        <v>3.6170469519834723</v>
      </c>
      <c r="E101" s="76">
        <f>MIN(D101*Constantes!$D$17,0.8*(H100+Observaciones!$F100-F101-G101-Constantes!$D$14))</f>
        <v>1.7964918829542644</v>
      </c>
      <c r="F101" s="76">
        <f>IF(Observaciones!$F100&gt;0.05*Constantes!$D$18,((Observaciones!$F100-0.05*Constantes!$D$18)^2)/(Observaciones!$F100+0.95*Constantes!$D$18),0)</f>
        <v>0</v>
      </c>
      <c r="G101" s="76">
        <f>MAX(0,H100+Observaciones!$F100-F101-Constantes!$D$13)</f>
        <v>0</v>
      </c>
      <c r="H101" s="76">
        <f>H100+Observaciones!$F100-F101-E101-G101-I100</f>
        <v>16.937937620140545</v>
      </c>
      <c r="I101" s="76">
        <f>MAX(0,(H101-Constantes!$D$14)*(1-EXP(-Constantes!$D$22)))</f>
        <v>0.19375203618846404</v>
      </c>
      <c r="J101" s="76">
        <f t="shared" si="55"/>
        <v>145.28183929206486</v>
      </c>
      <c r="K101" s="76">
        <f>MAX(0,(J101-Constantes!$D$13)*(1-EXP(-Constantes!$D$23)))</f>
        <v>0.95115120463752656</v>
      </c>
      <c r="L101" s="76">
        <f t="shared" si="56"/>
        <v>1.1449032408259905</v>
      </c>
      <c r="M101" s="76">
        <f>0.0526*F101*Observaciones!$F100^1.218</f>
        <v>0</v>
      </c>
      <c r="N101" s="76">
        <f>M101*Constantes!$D$30</f>
        <v>0</v>
      </c>
      <c r="O101" s="76">
        <f t="shared" si="57"/>
        <v>0</v>
      </c>
      <c r="P101" s="15"/>
      <c r="Q101" s="75">
        <v>95</v>
      </c>
      <c r="R101" s="148">
        <f>ETo!$I100*((1-Constantes!$E$19)*ETo!$K100+ETo!$L100)</f>
        <v>3.6170469519834723</v>
      </c>
      <c r="S101" s="76">
        <f>MIN(R101*Constantes!$E$17,0.8*(V100+Observaciones!$F100-T101-U101-Constantes!$D$14))</f>
        <v>1.7964918829542644</v>
      </c>
      <c r="T101" s="76">
        <f>IF(Observaciones!$F100&gt;0.05*Constantes!$E$18,((Observaciones!$F100-0.05*Constantes!$E$18)^2)/(Observaciones!$F100+0.95*Constantes!$E$18),0)</f>
        <v>0</v>
      </c>
      <c r="U101" s="76">
        <f>MAX(0,V100+Observaciones!$F100-T101-Constantes!$D$13)</f>
        <v>0</v>
      </c>
      <c r="V101" s="76">
        <f>V100+Observaciones!$F100-T101-S101-U101-W100</f>
        <v>16.937937620140545</v>
      </c>
      <c r="W101" s="76">
        <f>MAX(0,(V101-Constantes!$D$14)*(1-EXP(-Constantes!$D$22)))</f>
        <v>0.19375203618846404</v>
      </c>
      <c r="X101" s="76">
        <f t="shared" si="58"/>
        <v>145.28183929206486</v>
      </c>
      <c r="Y101" s="76">
        <f>MAX(0,(X101-Constantes!$D$13)*(1-EXP(-Constantes!$D$23)))</f>
        <v>0.95115120463752656</v>
      </c>
      <c r="Z101" s="76">
        <f t="shared" si="59"/>
        <v>1.1449032408259905</v>
      </c>
      <c r="AA101" s="76">
        <f>IF(Z101-Escenarios!$E$29&lt;=0,0,IF(Z101-Escenarios!$E$29&gt;Escenarios!$E$28,Escenarios!$E$28,Z101-Escenarios!$E$29))</f>
        <v>0.45370324082599045</v>
      </c>
      <c r="AB101" s="76">
        <f>AA101*Entradas!$E$24</f>
        <v>0.11342581020649761</v>
      </c>
      <c r="AC101" s="76">
        <f>R101*Entradas!$D$47/Escenarios!$E$9</f>
        <v>0.17361825369520667</v>
      </c>
      <c r="AD101" s="76">
        <f>Entradas!$D$48*Entradas!$D$46/Escenarios!$E$9</f>
        <v>0.12</v>
      </c>
      <c r="AE101" s="76">
        <f t="shared" si="60"/>
        <v>1.9701101366494711</v>
      </c>
      <c r="AF101" s="76">
        <f t="shared" si="40"/>
        <v>0</v>
      </c>
      <c r="AG101" s="76">
        <f t="shared" si="41"/>
        <v>0.45370324082599045</v>
      </c>
      <c r="AH101" s="76">
        <f t="shared" si="35"/>
        <v>0</v>
      </c>
      <c r="AI101" s="76">
        <f t="shared" si="42"/>
        <v>0.25995120463752641</v>
      </c>
      <c r="AJ101" s="76">
        <f t="shared" si="36"/>
        <v>0.69120000000000015</v>
      </c>
      <c r="AK101" s="76">
        <f t="shared" si="43"/>
        <v>0</v>
      </c>
      <c r="AL101" s="76">
        <f t="shared" si="44"/>
        <v>0.80462581020649782</v>
      </c>
      <c r="AM101" s="76">
        <f t="shared" si="45"/>
        <v>4.6659176924286172E-2</v>
      </c>
      <c r="AN101" s="76">
        <f t="shared" si="46"/>
        <v>4.6659176924286172E-2</v>
      </c>
      <c r="AO101" s="76">
        <f t="shared" si="61"/>
        <v>75.791222270278965</v>
      </c>
      <c r="AP101" s="76">
        <f>MAX(0,(AO101-Constantes!$D$13)*(1-EXP(-Constantes!$D$24)))</f>
        <v>0.41333176335617455</v>
      </c>
      <c r="AQ101" s="76">
        <f t="shared" si="37"/>
        <v>1.1045317633561746</v>
      </c>
      <c r="AR101" s="76">
        <f t="shared" si="47"/>
        <v>1.2179575735626724</v>
      </c>
      <c r="AS101" s="76">
        <f>0.0526*AF101*Observaciones!$F100^1.218</f>
        <v>0</v>
      </c>
      <c r="AT101" s="76">
        <f>AS101*Constantes!$E$30</f>
        <v>0</v>
      </c>
      <c r="AU101" s="76">
        <f t="shared" si="62"/>
        <v>0</v>
      </c>
      <c r="AV101" s="15"/>
      <c r="AW101" s="75">
        <v>95</v>
      </c>
      <c r="AX101" s="148">
        <f>ETo!$I100*((1-Constantes!$F$19)*ETo!$K100+ETo!$L100)</f>
        <v>3.6170469519834723</v>
      </c>
      <c r="AY101" s="76">
        <f>MIN(AX101*Constantes!$F$17,0.8*(BB100+Observaciones!$F100-AZ101-BA101-Constantes!$D$14))</f>
        <v>1.7964918829542644</v>
      </c>
      <c r="AZ101" s="76">
        <f>IF(Observaciones!$F100&gt;0.05*Constantes!$F$18,((Observaciones!$F100-0.05*Constantes!$F$18)^2)/(Observaciones!$F100+0.95*Constantes!$F$18),0)</f>
        <v>0</v>
      </c>
      <c r="BA101" s="76">
        <f>MAX(0,BB100+Observaciones!$F100-AZ101-Constantes!$D$13)</f>
        <v>0</v>
      </c>
      <c r="BB101" s="76">
        <f>BB100+Observaciones!$F100-AZ101-AY101-BA101-BC100</f>
        <v>16.937937620140545</v>
      </c>
      <c r="BC101" s="76">
        <f>MAX(0,(BB101-Constantes!$D$14)*(1-EXP(-Constantes!$D$22)))</f>
        <v>0.19375203618846404</v>
      </c>
      <c r="BD101" s="76">
        <f t="shared" si="63"/>
        <v>145.28183929206486</v>
      </c>
      <c r="BE101" s="76">
        <f>MAX(0,(BD101-Constantes!$D$13)*(1-EXP(-Constantes!$D$23)))</f>
        <v>0.95115120463752656</v>
      </c>
      <c r="BF101" s="76">
        <f t="shared" si="64"/>
        <v>1.1449032408259905</v>
      </c>
      <c r="BG101" s="76">
        <f>IF(BF101-Escenarios!$F$29&lt;=0,0,IF(BF101-Escenarios!$F$29&gt;Escenarios!$F$28,Escenarios!$F$28,BF101-Escenarios!$F$29))</f>
        <v>0.45370324082599045</v>
      </c>
      <c r="BH101" s="76">
        <f>BG101*Entradas!$F$24</f>
        <v>0</v>
      </c>
      <c r="BI101" s="76">
        <f>AX101*Entradas!$D$47/Escenarios!$F$9</f>
        <v>0.17361825369520667</v>
      </c>
      <c r="BJ101" s="76">
        <f>Entradas!$D$48*Entradas!$D$46/Escenarios!$F$9</f>
        <v>0.12</v>
      </c>
      <c r="BK101" s="76">
        <f t="shared" si="65"/>
        <v>1.9701101366494711</v>
      </c>
      <c r="BL101" s="76">
        <f t="shared" si="48"/>
        <v>0</v>
      </c>
      <c r="BM101" s="76">
        <f t="shared" si="49"/>
        <v>0.45370324082599045</v>
      </c>
      <c r="BN101" s="76">
        <f t="shared" si="38"/>
        <v>0</v>
      </c>
      <c r="BO101" s="76">
        <f t="shared" si="50"/>
        <v>0.25995120463752641</v>
      </c>
      <c r="BP101" s="76">
        <f t="shared" si="39"/>
        <v>0.69120000000000015</v>
      </c>
      <c r="BQ101" s="76">
        <f t="shared" si="51"/>
        <v>0</v>
      </c>
      <c r="BR101" s="76">
        <f t="shared" si="52"/>
        <v>0.69120000000000015</v>
      </c>
      <c r="BS101" s="76">
        <f t="shared" si="53"/>
        <v>0.16008498713078378</v>
      </c>
      <c r="BT101" s="76">
        <f t="shared" si="54"/>
        <v>0.16008498713078378</v>
      </c>
      <c r="BU101" s="76">
        <f t="shared" si="66"/>
        <v>98.856970167709932</v>
      </c>
      <c r="BV101" s="76">
        <f>MAX(0,(BU101-Constantes!$D$13)*(1-EXP(-Constantes!$D$24)))</f>
        <v>0.76589741872053041</v>
      </c>
      <c r="BW101" s="76">
        <f t="shared" si="67"/>
        <v>1.4570974187205306</v>
      </c>
      <c r="BX101" s="76">
        <f t="shared" si="68"/>
        <v>1.4570974187205306</v>
      </c>
      <c r="BY101" s="76">
        <f>0.0526*BL101*Observaciones!$F100^1.218</f>
        <v>0</v>
      </c>
      <c r="BZ101" s="76">
        <f>BY101*Constantes!$F$30</f>
        <v>0</v>
      </c>
      <c r="CA101" s="76">
        <f t="shared" si="69"/>
        <v>0</v>
      </c>
      <c r="CB101" s="15"/>
      <c r="CC101" s="75">
        <v>95</v>
      </c>
      <c r="CD101" s="76">
        <f>0.0526*Observaciones!$F100^2.218</f>
        <v>0</v>
      </c>
      <c r="CE101" s="76">
        <f>IF(Observaciones!$F100&gt;0.05*$CI$7,((Observaciones!$F100-0.05*$CI$7)^2)/(Observaciones!$F100+0.95*$CI$7),0)</f>
        <v>0</v>
      </c>
      <c r="CF101" s="76">
        <f>0.0526*CE101*Observaciones!$F100^1.218</f>
        <v>0</v>
      </c>
      <c r="CG101" s="29"/>
      <c r="CH101" s="29"/>
      <c r="CI101" s="110"/>
      <c r="CJ101" s="40"/>
    </row>
    <row r="102" spans="2:88" s="2" customFormat="1" x14ac:dyDescent="0.3">
      <c r="B102" s="39"/>
      <c r="C102" s="75">
        <v>96</v>
      </c>
      <c r="D102" s="148">
        <f>ETo!$I101*((1-Constantes!$D$19)*ETo!$K101+ETo!$L101)</f>
        <v>3.4360357329881546</v>
      </c>
      <c r="E102" s="76">
        <f>MIN(D102*Constantes!$D$17,0.8*(H101+Observaciones!$F101-F102-G102-Constantes!$D$14))</f>
        <v>1.7065883815716174</v>
      </c>
      <c r="F102" s="76">
        <f>IF(Observaciones!$F101&gt;0.05*Constantes!$D$18,((Observaciones!$F101-0.05*Constantes!$D$18)^2)/(Observaciones!$F101+0.95*Constantes!$D$18),0)</f>
        <v>0</v>
      </c>
      <c r="G102" s="76">
        <f>MAX(0,H101+Observaciones!$F101-F102-Constantes!$D$13)</f>
        <v>0</v>
      </c>
      <c r="H102" s="76">
        <f>H101+Observaciones!$F101-F102-E102-G102-I101</f>
        <v>15.037597202380464</v>
      </c>
      <c r="I102" s="76">
        <f>MAX(0,(H102-Constantes!$D$14)*(1-EXP(-Constantes!$D$22)))</f>
        <v>0.12901946526706315</v>
      </c>
      <c r="J102" s="76">
        <f t="shared" si="55"/>
        <v>144.33068808742732</v>
      </c>
      <c r="K102" s="76">
        <f>MAX(0,(J102-Constantes!$D$13)*(1-EXP(-Constantes!$D$23)))</f>
        <v>0.9417792852716661</v>
      </c>
      <c r="L102" s="76">
        <f t="shared" si="56"/>
        <v>1.0707987505387293</v>
      </c>
      <c r="M102" s="76">
        <f>0.0526*F102*Observaciones!$F101^1.218</f>
        <v>0</v>
      </c>
      <c r="N102" s="76">
        <f>M102*Constantes!$D$30</f>
        <v>0</v>
      </c>
      <c r="O102" s="76">
        <f t="shared" si="57"/>
        <v>0</v>
      </c>
      <c r="P102" s="15"/>
      <c r="Q102" s="75">
        <v>96</v>
      </c>
      <c r="R102" s="148">
        <f>ETo!$I101*((1-Constantes!$E$19)*ETo!$K101+ETo!$L101)</f>
        <v>3.4360357329881546</v>
      </c>
      <c r="S102" s="76">
        <f>MIN(R102*Constantes!$E$17,0.8*(V101+Observaciones!$F101-T102-U102-Constantes!$D$14))</f>
        <v>1.7065883815716174</v>
      </c>
      <c r="T102" s="76">
        <f>IF(Observaciones!$F101&gt;0.05*Constantes!$E$18,((Observaciones!$F101-0.05*Constantes!$E$18)^2)/(Observaciones!$F101+0.95*Constantes!$E$18),0)</f>
        <v>0</v>
      </c>
      <c r="U102" s="76">
        <f>MAX(0,V101+Observaciones!$F101-T102-Constantes!$D$13)</f>
        <v>0</v>
      </c>
      <c r="V102" s="76">
        <f>V101+Observaciones!$F101-T102-S102-U102-W101</f>
        <v>15.037597202380464</v>
      </c>
      <c r="W102" s="76">
        <f>MAX(0,(V102-Constantes!$D$14)*(1-EXP(-Constantes!$D$22)))</f>
        <v>0.12901946526706315</v>
      </c>
      <c r="X102" s="76">
        <f t="shared" si="58"/>
        <v>144.33068808742732</v>
      </c>
      <c r="Y102" s="76">
        <f>MAX(0,(X102-Constantes!$D$13)*(1-EXP(-Constantes!$D$23)))</f>
        <v>0.9417792852716661</v>
      </c>
      <c r="Z102" s="76">
        <f t="shared" si="59"/>
        <v>1.0707987505387293</v>
      </c>
      <c r="AA102" s="76">
        <f>IF(Z102-Escenarios!$E$29&lt;=0,0,IF(Z102-Escenarios!$E$29&gt;Escenarios!$E$28,Escenarios!$E$28,Z102-Escenarios!$E$29))</f>
        <v>0.37959875053872927</v>
      </c>
      <c r="AB102" s="76">
        <f>AA102*Entradas!$E$24</f>
        <v>9.4899687634682317E-2</v>
      </c>
      <c r="AC102" s="76">
        <f>R102*Entradas!$D$47/Escenarios!$E$9</f>
        <v>0.16492971518343141</v>
      </c>
      <c r="AD102" s="76">
        <f>Entradas!$D$48*Entradas!$D$46/Escenarios!$E$9</f>
        <v>0.12</v>
      </c>
      <c r="AE102" s="76">
        <f t="shared" si="60"/>
        <v>1.8715180967550489</v>
      </c>
      <c r="AF102" s="76">
        <f t="shared" si="40"/>
        <v>0</v>
      </c>
      <c r="AG102" s="76">
        <f t="shared" si="41"/>
        <v>0.37959875053872927</v>
      </c>
      <c r="AH102" s="76">
        <f t="shared" si="35"/>
        <v>0</v>
      </c>
      <c r="AI102" s="76">
        <f t="shared" si="42"/>
        <v>0.25057928527166612</v>
      </c>
      <c r="AJ102" s="76">
        <f t="shared" si="36"/>
        <v>0.69120000000000004</v>
      </c>
      <c r="AK102" s="76">
        <f t="shared" si="43"/>
        <v>0</v>
      </c>
      <c r="AL102" s="76">
        <f t="shared" si="44"/>
        <v>0.78609968763468241</v>
      </c>
      <c r="AM102" s="76">
        <f t="shared" si="45"/>
        <v>0</v>
      </c>
      <c r="AN102" s="76">
        <f t="shared" si="46"/>
        <v>0</v>
      </c>
      <c r="AO102" s="76">
        <f t="shared" si="61"/>
        <v>75.377890506922796</v>
      </c>
      <c r="AP102" s="76">
        <f>MAX(0,(AO102-Constantes!$D$13)*(1-EXP(-Constantes!$D$24)))</f>
        <v>0.40701388523322829</v>
      </c>
      <c r="AQ102" s="76">
        <f t="shared" si="37"/>
        <v>1.0982138852332284</v>
      </c>
      <c r="AR102" s="76">
        <f t="shared" si="47"/>
        <v>1.1931135728679108</v>
      </c>
      <c r="AS102" s="76">
        <f>0.0526*AF102*Observaciones!$F101^1.218</f>
        <v>0</v>
      </c>
      <c r="AT102" s="76">
        <f>AS102*Constantes!$E$30</f>
        <v>0</v>
      </c>
      <c r="AU102" s="76">
        <f t="shared" si="62"/>
        <v>0</v>
      </c>
      <c r="AV102" s="15"/>
      <c r="AW102" s="75">
        <v>96</v>
      </c>
      <c r="AX102" s="148">
        <f>ETo!$I101*((1-Constantes!$F$19)*ETo!$K101+ETo!$L101)</f>
        <v>3.4360357329881546</v>
      </c>
      <c r="AY102" s="76">
        <f>MIN(AX102*Constantes!$F$17,0.8*(BB101+Observaciones!$F101-AZ102-BA102-Constantes!$D$14))</f>
        <v>1.7065883815716174</v>
      </c>
      <c r="AZ102" s="76">
        <f>IF(Observaciones!$F101&gt;0.05*Constantes!$F$18,((Observaciones!$F101-0.05*Constantes!$F$18)^2)/(Observaciones!$F101+0.95*Constantes!$F$18),0)</f>
        <v>0</v>
      </c>
      <c r="BA102" s="76">
        <f>MAX(0,BB101+Observaciones!$F101-AZ102-Constantes!$D$13)</f>
        <v>0</v>
      </c>
      <c r="BB102" s="76">
        <f>BB101+Observaciones!$F101-AZ102-AY102-BA102-BC101</f>
        <v>15.037597202380464</v>
      </c>
      <c r="BC102" s="76">
        <f>MAX(0,(BB102-Constantes!$D$14)*(1-EXP(-Constantes!$D$22)))</f>
        <v>0.12901946526706315</v>
      </c>
      <c r="BD102" s="76">
        <f t="shared" si="63"/>
        <v>144.33068808742732</v>
      </c>
      <c r="BE102" s="76">
        <f>MAX(0,(BD102-Constantes!$D$13)*(1-EXP(-Constantes!$D$23)))</f>
        <v>0.9417792852716661</v>
      </c>
      <c r="BF102" s="76">
        <f t="shared" si="64"/>
        <v>1.0707987505387293</v>
      </c>
      <c r="BG102" s="76">
        <f>IF(BF102-Escenarios!$F$29&lt;=0,0,IF(BF102-Escenarios!$F$29&gt;Escenarios!$F$28,Escenarios!$F$28,BF102-Escenarios!$F$29))</f>
        <v>0.37959875053872927</v>
      </c>
      <c r="BH102" s="76">
        <f>BG102*Entradas!$F$24</f>
        <v>0</v>
      </c>
      <c r="BI102" s="76">
        <f>AX102*Entradas!$D$47/Escenarios!$F$9</f>
        <v>0.16492971518343141</v>
      </c>
      <c r="BJ102" s="76">
        <f>Entradas!$D$48*Entradas!$D$46/Escenarios!$F$9</f>
        <v>0.12</v>
      </c>
      <c r="BK102" s="76">
        <f t="shared" si="65"/>
        <v>1.8715180967550489</v>
      </c>
      <c r="BL102" s="76">
        <f t="shared" si="48"/>
        <v>0</v>
      </c>
      <c r="BM102" s="76">
        <f t="shared" si="49"/>
        <v>0.37959875053872927</v>
      </c>
      <c r="BN102" s="76">
        <f t="shared" si="38"/>
        <v>0</v>
      </c>
      <c r="BO102" s="76">
        <f t="shared" si="50"/>
        <v>0.25057928527166612</v>
      </c>
      <c r="BP102" s="76">
        <f t="shared" si="39"/>
        <v>0.69120000000000004</v>
      </c>
      <c r="BQ102" s="76">
        <f t="shared" si="51"/>
        <v>0</v>
      </c>
      <c r="BR102" s="76">
        <f t="shared" si="52"/>
        <v>0.69120000000000004</v>
      </c>
      <c r="BS102" s="76">
        <f t="shared" si="53"/>
        <v>9.4669035355297859E-2</v>
      </c>
      <c r="BT102" s="76">
        <f t="shared" si="54"/>
        <v>9.4669035355297859E-2</v>
      </c>
      <c r="BU102" s="76">
        <f t="shared" si="66"/>
        <v>98.1857417843447</v>
      </c>
      <c r="BV102" s="76">
        <f>MAX(0,(BU102-Constantes!$D$13)*(1-EXP(-Constantes!$D$24)))</f>
        <v>0.7556375270433705</v>
      </c>
      <c r="BW102" s="76">
        <f t="shared" si="67"/>
        <v>1.4468375270433707</v>
      </c>
      <c r="BX102" s="76">
        <f t="shared" si="68"/>
        <v>1.4468375270433707</v>
      </c>
      <c r="BY102" s="76">
        <f>0.0526*BL102*Observaciones!$F101^1.218</f>
        <v>0</v>
      </c>
      <c r="BZ102" s="76">
        <f>BY102*Constantes!$F$30</f>
        <v>0</v>
      </c>
      <c r="CA102" s="76">
        <f t="shared" si="69"/>
        <v>0</v>
      </c>
      <c r="CB102" s="15"/>
      <c r="CC102" s="75">
        <v>96</v>
      </c>
      <c r="CD102" s="76">
        <f>0.0526*Observaciones!$F101^2.218</f>
        <v>0</v>
      </c>
      <c r="CE102" s="76">
        <f>IF(Observaciones!$F101&gt;0.05*$CI$7,((Observaciones!$F101-0.05*$CI$7)^2)/(Observaciones!$F101+0.95*$CI$7),0)</f>
        <v>0</v>
      </c>
      <c r="CF102" s="76">
        <f>0.0526*CE102*Observaciones!$F101^1.218</f>
        <v>0</v>
      </c>
      <c r="CG102" s="29"/>
      <c r="CH102" s="29"/>
      <c r="CI102" s="110"/>
      <c r="CJ102" s="40"/>
    </row>
    <row r="103" spans="2:88" s="2" customFormat="1" x14ac:dyDescent="0.3">
      <c r="B103" s="39"/>
      <c r="C103" s="75">
        <v>97</v>
      </c>
      <c r="D103" s="148">
        <f>ETo!$I102*((1-Constantes!$D$19)*ETo!$K102+ETo!$L102)</f>
        <v>3.4576994234847467</v>
      </c>
      <c r="E103" s="76">
        <f>MIN(D103*Constantes!$D$17,0.8*(H102+Observaciones!$F102-F103-G103-Constantes!$D$14))</f>
        <v>1.7173481656298861</v>
      </c>
      <c r="F103" s="76">
        <f>IF(Observaciones!$F102&gt;0.05*Constantes!$D$18,((Observaciones!$F102-0.05*Constantes!$D$18)^2)/(Observaciones!$F102+0.95*Constantes!$D$18),0)</f>
        <v>0</v>
      </c>
      <c r="G103" s="76">
        <f>MAX(0,H102+Observaciones!$F102-F103-Constantes!$D$13)</f>
        <v>0</v>
      </c>
      <c r="H103" s="76">
        <f>H102+Observaciones!$F102-F103-E103-G103-I102</f>
        <v>13.391229571483514</v>
      </c>
      <c r="I103" s="76">
        <f>MAX(0,(H103-Constantes!$D$14)*(1-EXP(-Constantes!$D$22)))</f>
        <v>7.2938139819408221E-2</v>
      </c>
      <c r="J103" s="76">
        <f t="shared" si="55"/>
        <v>143.38890880215564</v>
      </c>
      <c r="K103" s="76">
        <f>MAX(0,(J103-Constantes!$D$13)*(1-EXP(-Constantes!$D$23)))</f>
        <v>0.93249970965953477</v>
      </c>
      <c r="L103" s="76">
        <f t="shared" si="56"/>
        <v>1.0054378494789429</v>
      </c>
      <c r="M103" s="76">
        <f>0.0526*F103*Observaciones!$F102^1.218</f>
        <v>0</v>
      </c>
      <c r="N103" s="76">
        <f>M103*Constantes!$D$30</f>
        <v>0</v>
      </c>
      <c r="O103" s="76">
        <f t="shared" si="57"/>
        <v>0</v>
      </c>
      <c r="P103" s="15"/>
      <c r="Q103" s="75">
        <v>97</v>
      </c>
      <c r="R103" s="148">
        <f>ETo!$I102*((1-Constantes!$E$19)*ETo!$K102+ETo!$L102)</f>
        <v>3.4576994234847467</v>
      </c>
      <c r="S103" s="76">
        <f>MIN(R103*Constantes!$E$17,0.8*(V102+Observaciones!$F102-T103-U103-Constantes!$D$14))</f>
        <v>1.7173481656298861</v>
      </c>
      <c r="T103" s="76">
        <f>IF(Observaciones!$F102&gt;0.05*Constantes!$E$18,((Observaciones!$F102-0.05*Constantes!$E$18)^2)/(Observaciones!$F102+0.95*Constantes!$E$18),0)</f>
        <v>0</v>
      </c>
      <c r="U103" s="76">
        <f>MAX(0,V102+Observaciones!$F102-T103-Constantes!$D$13)</f>
        <v>0</v>
      </c>
      <c r="V103" s="76">
        <f>V102+Observaciones!$F102-T103-S103-U103-W102</f>
        <v>13.391229571483514</v>
      </c>
      <c r="W103" s="76">
        <f>MAX(0,(V103-Constantes!$D$14)*(1-EXP(-Constantes!$D$22)))</f>
        <v>7.2938139819408221E-2</v>
      </c>
      <c r="X103" s="76">
        <f t="shared" si="58"/>
        <v>143.38890880215564</v>
      </c>
      <c r="Y103" s="76">
        <f>MAX(0,(X103-Constantes!$D$13)*(1-EXP(-Constantes!$D$23)))</f>
        <v>0.93249970965953477</v>
      </c>
      <c r="Z103" s="76">
        <f t="shared" si="59"/>
        <v>1.0054378494789429</v>
      </c>
      <c r="AA103" s="76">
        <f>IF(Z103-Escenarios!$E$29&lt;=0,0,IF(Z103-Escenarios!$E$29&gt;Escenarios!$E$28,Escenarios!$E$28,Z103-Escenarios!$E$29))</f>
        <v>0.31423784947894284</v>
      </c>
      <c r="AB103" s="76">
        <f>AA103*Entradas!$E$24</f>
        <v>7.8559462369735711E-2</v>
      </c>
      <c r="AC103" s="76">
        <f>R103*Entradas!$D$47/Escenarios!$E$9</f>
        <v>0.16596957232726783</v>
      </c>
      <c r="AD103" s="76">
        <f>Entradas!$D$48*Entradas!$D$46/Escenarios!$E$9</f>
        <v>0.12</v>
      </c>
      <c r="AE103" s="76">
        <f t="shared" si="60"/>
        <v>1.883317737957154</v>
      </c>
      <c r="AF103" s="76">
        <f t="shared" si="40"/>
        <v>0</v>
      </c>
      <c r="AG103" s="76">
        <f t="shared" si="41"/>
        <v>0.31423784947894284</v>
      </c>
      <c r="AH103" s="76">
        <f t="shared" si="35"/>
        <v>0</v>
      </c>
      <c r="AI103" s="76">
        <f t="shared" si="42"/>
        <v>0.24129970965953462</v>
      </c>
      <c r="AJ103" s="76">
        <f t="shared" si="36"/>
        <v>0.69120000000000015</v>
      </c>
      <c r="AK103" s="76">
        <f t="shared" si="43"/>
        <v>0</v>
      </c>
      <c r="AL103" s="76">
        <f t="shared" si="44"/>
        <v>0.76975946236973591</v>
      </c>
      <c r="AM103" s="76">
        <f t="shared" si="45"/>
        <v>0</v>
      </c>
      <c r="AN103" s="76">
        <f t="shared" si="46"/>
        <v>0</v>
      </c>
      <c r="AO103" s="76">
        <f t="shared" si="61"/>
        <v>74.97087662168957</v>
      </c>
      <c r="AP103" s="76">
        <f>MAX(0,(AO103-Constantes!$D$13)*(1-EXP(-Constantes!$D$24)))</f>
        <v>0.40079257743832136</v>
      </c>
      <c r="AQ103" s="76">
        <f t="shared" si="37"/>
        <v>1.0919925774383215</v>
      </c>
      <c r="AR103" s="76">
        <f t="shared" si="47"/>
        <v>1.1705520398080573</v>
      </c>
      <c r="AS103" s="76">
        <f>0.0526*AF103*Observaciones!$F102^1.218</f>
        <v>0</v>
      </c>
      <c r="AT103" s="76">
        <f>AS103*Constantes!$E$30</f>
        <v>0</v>
      </c>
      <c r="AU103" s="76">
        <f t="shared" si="62"/>
        <v>0</v>
      </c>
      <c r="AV103" s="15"/>
      <c r="AW103" s="75">
        <v>97</v>
      </c>
      <c r="AX103" s="148">
        <f>ETo!$I102*((1-Constantes!$F$19)*ETo!$K102+ETo!$L102)</f>
        <v>3.4576994234847467</v>
      </c>
      <c r="AY103" s="76">
        <f>MIN(AX103*Constantes!$F$17,0.8*(BB102+Observaciones!$F102-AZ103-BA103-Constantes!$D$14))</f>
        <v>1.7173481656298861</v>
      </c>
      <c r="AZ103" s="76">
        <f>IF(Observaciones!$F102&gt;0.05*Constantes!$F$18,((Observaciones!$F102-0.05*Constantes!$F$18)^2)/(Observaciones!$F102+0.95*Constantes!$F$18),0)</f>
        <v>0</v>
      </c>
      <c r="BA103" s="76">
        <f>MAX(0,BB102+Observaciones!$F102-AZ103-Constantes!$D$13)</f>
        <v>0</v>
      </c>
      <c r="BB103" s="76">
        <f>BB102+Observaciones!$F102-AZ103-AY103-BA103-BC102</f>
        <v>13.391229571483514</v>
      </c>
      <c r="BC103" s="76">
        <f>MAX(0,(BB103-Constantes!$D$14)*(1-EXP(-Constantes!$D$22)))</f>
        <v>7.2938139819408221E-2</v>
      </c>
      <c r="BD103" s="76">
        <f t="shared" si="63"/>
        <v>143.38890880215564</v>
      </c>
      <c r="BE103" s="76">
        <f>MAX(0,(BD103-Constantes!$D$13)*(1-EXP(-Constantes!$D$23)))</f>
        <v>0.93249970965953477</v>
      </c>
      <c r="BF103" s="76">
        <f t="shared" si="64"/>
        <v>1.0054378494789429</v>
      </c>
      <c r="BG103" s="76">
        <f>IF(BF103-Escenarios!$F$29&lt;=0,0,IF(BF103-Escenarios!$F$29&gt;Escenarios!$F$28,Escenarios!$F$28,BF103-Escenarios!$F$29))</f>
        <v>0.31423784947894284</v>
      </c>
      <c r="BH103" s="76">
        <f>BG103*Entradas!$F$24</f>
        <v>0</v>
      </c>
      <c r="BI103" s="76">
        <f>AX103*Entradas!$D$47/Escenarios!$F$9</f>
        <v>0.16596957232726783</v>
      </c>
      <c r="BJ103" s="76">
        <f>Entradas!$D$48*Entradas!$D$46/Escenarios!$F$9</f>
        <v>0.12</v>
      </c>
      <c r="BK103" s="76">
        <f t="shared" si="65"/>
        <v>1.883317737957154</v>
      </c>
      <c r="BL103" s="76">
        <f t="shared" si="48"/>
        <v>0</v>
      </c>
      <c r="BM103" s="76">
        <f t="shared" si="49"/>
        <v>0.31423784947894284</v>
      </c>
      <c r="BN103" s="76">
        <f t="shared" si="38"/>
        <v>0</v>
      </c>
      <c r="BO103" s="76">
        <f t="shared" si="50"/>
        <v>0.24129970965953462</v>
      </c>
      <c r="BP103" s="76">
        <f t="shared" si="39"/>
        <v>0.69120000000000015</v>
      </c>
      <c r="BQ103" s="76">
        <f t="shared" si="51"/>
        <v>0</v>
      </c>
      <c r="BR103" s="76">
        <f t="shared" si="52"/>
        <v>0.69120000000000015</v>
      </c>
      <c r="BS103" s="76">
        <f t="shared" si="53"/>
        <v>2.8268277151675014E-2</v>
      </c>
      <c r="BT103" s="76">
        <f t="shared" si="54"/>
        <v>2.8268277151675014E-2</v>
      </c>
      <c r="BU103" s="76">
        <f t="shared" si="66"/>
        <v>97.458372534453005</v>
      </c>
      <c r="BV103" s="76">
        <f>MAX(0,(BU103-Constantes!$D$13)*(1-EXP(-Constantes!$D$24)))</f>
        <v>0.74451950835087843</v>
      </c>
      <c r="BW103" s="76">
        <f t="shared" si="67"/>
        <v>1.4357195083508785</v>
      </c>
      <c r="BX103" s="76">
        <f t="shared" si="68"/>
        <v>1.4357195083508785</v>
      </c>
      <c r="BY103" s="76">
        <f>0.0526*BL103*Observaciones!$F102^1.218</f>
        <v>0</v>
      </c>
      <c r="BZ103" s="76">
        <f>BY103*Constantes!$F$30</f>
        <v>0</v>
      </c>
      <c r="CA103" s="76">
        <f t="shared" si="69"/>
        <v>0</v>
      </c>
      <c r="CB103" s="15"/>
      <c r="CC103" s="75">
        <v>97</v>
      </c>
      <c r="CD103" s="76">
        <f>0.0526*Observaciones!$F102^2.218</f>
        <v>1.4813929535417848E-3</v>
      </c>
      <c r="CE103" s="76">
        <f>IF(Observaciones!$F102&gt;0.05*$CI$7,((Observaciones!$F102-0.05*$CI$7)^2)/(Observaciones!$F102+0.95*$CI$7),0)</f>
        <v>0</v>
      </c>
      <c r="CF103" s="76">
        <f>0.0526*CE103*Observaciones!$F102^1.218</f>
        <v>0</v>
      </c>
      <c r="CG103" s="29"/>
      <c r="CH103" s="29"/>
      <c r="CI103" s="110"/>
      <c r="CJ103" s="40"/>
    </row>
    <row r="104" spans="2:88" s="2" customFormat="1" x14ac:dyDescent="0.3">
      <c r="B104" s="39"/>
      <c r="C104" s="75">
        <v>98</v>
      </c>
      <c r="D104" s="148">
        <f>ETo!$I103*((1-Constantes!$D$19)*ETo!$K103+ETo!$L103)</f>
        <v>3.456250898908205</v>
      </c>
      <c r="E104" s="76">
        <f>MIN(D104*Constantes!$D$17,0.8*(H103+Observaciones!$F103-F104-G104-Constantes!$D$14))</f>
        <v>1.7129836571868111</v>
      </c>
      <c r="F104" s="76">
        <f>IF(Observaciones!$F103&gt;0.05*Constantes!$D$18,((Observaciones!$F103-0.05*Constantes!$D$18)^2)/(Observaciones!$F103+0.95*Constantes!$D$18),0)</f>
        <v>0</v>
      </c>
      <c r="G104" s="76">
        <f>MAX(0,H103+Observaciones!$F103-F104-Constantes!$D$13)</f>
        <v>0</v>
      </c>
      <c r="H104" s="76">
        <f>H103+Observaciones!$F103-F104-E104-G104-I103</f>
        <v>11.605307774477295</v>
      </c>
      <c r="I104" s="76">
        <f>MAX(0,(H104-Constantes!$D$14)*(1-EXP(-Constantes!$D$22)))</f>
        <v>1.2103087160239702E-2</v>
      </c>
      <c r="J104" s="76">
        <f t="shared" si="55"/>
        <v>142.4564090924961</v>
      </c>
      <c r="K104" s="76">
        <f>MAX(0,(J104-Constantes!$D$13)*(1-EXP(-Constantes!$D$23)))</f>
        <v>0.92331156791613256</v>
      </c>
      <c r="L104" s="76">
        <f t="shared" si="56"/>
        <v>0.93541465507637223</v>
      </c>
      <c r="M104" s="76">
        <f>0.0526*F104*Observaciones!$F103^1.218</f>
        <v>0</v>
      </c>
      <c r="N104" s="76">
        <f>M104*Constantes!$D$30</f>
        <v>0</v>
      </c>
      <c r="O104" s="76">
        <f t="shared" si="57"/>
        <v>0</v>
      </c>
      <c r="P104" s="15"/>
      <c r="Q104" s="75">
        <v>98</v>
      </c>
      <c r="R104" s="148">
        <f>ETo!$I103*((1-Constantes!$E$19)*ETo!$K103+ETo!$L103)</f>
        <v>3.456250898908205</v>
      </c>
      <c r="S104" s="76">
        <f>MIN(R104*Constantes!$E$17,0.8*(V103+Observaciones!$F103-T104-U104-Constantes!$D$14))</f>
        <v>1.7129836571868111</v>
      </c>
      <c r="T104" s="76">
        <f>IF(Observaciones!$F103&gt;0.05*Constantes!$E$18,((Observaciones!$F103-0.05*Constantes!$E$18)^2)/(Observaciones!$F103+0.95*Constantes!$E$18),0)</f>
        <v>0</v>
      </c>
      <c r="U104" s="76">
        <f>MAX(0,V103+Observaciones!$F103-T104-Constantes!$D$13)</f>
        <v>0</v>
      </c>
      <c r="V104" s="76">
        <f>V103+Observaciones!$F103-T104-S104-U104-W103</f>
        <v>11.605307774477295</v>
      </c>
      <c r="W104" s="76">
        <f>MAX(0,(V104-Constantes!$D$14)*(1-EXP(-Constantes!$D$22)))</f>
        <v>1.2103087160239702E-2</v>
      </c>
      <c r="X104" s="76">
        <f t="shared" si="58"/>
        <v>142.4564090924961</v>
      </c>
      <c r="Y104" s="76">
        <f>MAX(0,(X104-Constantes!$D$13)*(1-EXP(-Constantes!$D$23)))</f>
        <v>0.92331156791613256</v>
      </c>
      <c r="Z104" s="76">
        <f t="shared" si="59"/>
        <v>0.93541465507637223</v>
      </c>
      <c r="AA104" s="76">
        <f>IF(Z104-Escenarios!$E$29&lt;=0,0,IF(Z104-Escenarios!$E$29&gt;Escenarios!$E$28,Escenarios!$E$28,Z104-Escenarios!$E$29))</f>
        <v>0.24421465507637219</v>
      </c>
      <c r="AB104" s="76">
        <f>AA104*Entradas!$E$24</f>
        <v>6.1053663769093047E-2</v>
      </c>
      <c r="AC104" s="76">
        <f>R104*Entradas!$D$47/Escenarios!$E$9</f>
        <v>0.16590004314759382</v>
      </c>
      <c r="AD104" s="76">
        <f>Entradas!$D$48*Entradas!$D$46/Escenarios!$E$9</f>
        <v>0.12</v>
      </c>
      <c r="AE104" s="76">
        <f t="shared" si="60"/>
        <v>1.878883700334405</v>
      </c>
      <c r="AF104" s="76">
        <f t="shared" si="40"/>
        <v>0</v>
      </c>
      <c r="AG104" s="76">
        <f t="shared" si="41"/>
        <v>0.24421465507637219</v>
      </c>
      <c r="AH104" s="76">
        <f t="shared" si="35"/>
        <v>0</v>
      </c>
      <c r="AI104" s="76">
        <f t="shared" si="42"/>
        <v>0.23211156791613249</v>
      </c>
      <c r="AJ104" s="76">
        <f t="shared" si="36"/>
        <v>0.69120000000000004</v>
      </c>
      <c r="AK104" s="76">
        <f t="shared" si="43"/>
        <v>0</v>
      </c>
      <c r="AL104" s="76">
        <f t="shared" si="44"/>
        <v>0.75225366376909308</v>
      </c>
      <c r="AM104" s="76">
        <f t="shared" si="45"/>
        <v>0</v>
      </c>
      <c r="AN104" s="76">
        <f t="shared" si="46"/>
        <v>0</v>
      </c>
      <c r="AO104" s="76">
        <f t="shared" si="61"/>
        <v>74.570084044251246</v>
      </c>
      <c r="AP104" s="76">
        <f>MAX(0,(AO104-Constantes!$D$13)*(1-EXP(-Constantes!$D$24)))</f>
        <v>0.39466636387013049</v>
      </c>
      <c r="AQ104" s="76">
        <f t="shared" si="37"/>
        <v>1.0858663638701305</v>
      </c>
      <c r="AR104" s="76">
        <f t="shared" si="47"/>
        <v>1.1469200276392235</v>
      </c>
      <c r="AS104" s="76">
        <f>0.0526*AF104*Observaciones!$F103^1.218</f>
        <v>0</v>
      </c>
      <c r="AT104" s="76">
        <f>AS104*Constantes!$E$30</f>
        <v>0</v>
      </c>
      <c r="AU104" s="76">
        <f t="shared" si="62"/>
        <v>0</v>
      </c>
      <c r="AV104" s="15"/>
      <c r="AW104" s="75">
        <v>98</v>
      </c>
      <c r="AX104" s="148">
        <f>ETo!$I103*((1-Constantes!$F$19)*ETo!$K103+ETo!$L103)</f>
        <v>3.456250898908205</v>
      </c>
      <c r="AY104" s="76">
        <f>MIN(AX104*Constantes!$F$17,0.8*(BB103+Observaciones!$F103-AZ104-BA104-Constantes!$D$14))</f>
        <v>1.7129836571868111</v>
      </c>
      <c r="AZ104" s="76">
        <f>IF(Observaciones!$F103&gt;0.05*Constantes!$F$18,((Observaciones!$F103-0.05*Constantes!$F$18)^2)/(Observaciones!$F103+0.95*Constantes!$F$18),0)</f>
        <v>0</v>
      </c>
      <c r="BA104" s="76">
        <f>MAX(0,BB103+Observaciones!$F103-AZ104-Constantes!$D$13)</f>
        <v>0</v>
      </c>
      <c r="BB104" s="76">
        <f>BB103+Observaciones!$F103-AZ104-AY104-BA104-BC103</f>
        <v>11.605307774477295</v>
      </c>
      <c r="BC104" s="76">
        <f>MAX(0,(BB104-Constantes!$D$14)*(1-EXP(-Constantes!$D$22)))</f>
        <v>1.2103087160239702E-2</v>
      </c>
      <c r="BD104" s="76">
        <f t="shared" si="63"/>
        <v>142.4564090924961</v>
      </c>
      <c r="BE104" s="76">
        <f>MAX(0,(BD104-Constantes!$D$13)*(1-EXP(-Constantes!$D$23)))</f>
        <v>0.92331156791613256</v>
      </c>
      <c r="BF104" s="76">
        <f t="shared" si="64"/>
        <v>0.93541465507637223</v>
      </c>
      <c r="BG104" s="76">
        <f>IF(BF104-Escenarios!$F$29&lt;=0,0,IF(BF104-Escenarios!$F$29&gt;Escenarios!$F$28,Escenarios!$F$28,BF104-Escenarios!$F$29))</f>
        <v>0.24421465507637219</v>
      </c>
      <c r="BH104" s="76">
        <f>BG104*Entradas!$F$24</f>
        <v>0</v>
      </c>
      <c r="BI104" s="76">
        <f>AX104*Entradas!$D$47/Escenarios!$F$9</f>
        <v>0.16590004314759382</v>
      </c>
      <c r="BJ104" s="76">
        <f>Entradas!$D$48*Entradas!$D$46/Escenarios!$F$9</f>
        <v>0.12</v>
      </c>
      <c r="BK104" s="76">
        <f t="shared" si="65"/>
        <v>1.878883700334405</v>
      </c>
      <c r="BL104" s="76">
        <f t="shared" si="48"/>
        <v>0</v>
      </c>
      <c r="BM104" s="76">
        <f t="shared" si="49"/>
        <v>0.24421465507637219</v>
      </c>
      <c r="BN104" s="76">
        <f t="shared" si="38"/>
        <v>0</v>
      </c>
      <c r="BO104" s="76">
        <f t="shared" si="50"/>
        <v>0.23211156791613249</v>
      </c>
      <c r="BP104" s="76">
        <f t="shared" si="39"/>
        <v>0.69120000000000004</v>
      </c>
      <c r="BQ104" s="76">
        <f t="shared" si="51"/>
        <v>0</v>
      </c>
      <c r="BR104" s="76">
        <f t="shared" si="52"/>
        <v>0.69120000000000004</v>
      </c>
      <c r="BS104" s="76">
        <f t="shared" si="53"/>
        <v>0</v>
      </c>
      <c r="BT104" s="76">
        <f t="shared" si="54"/>
        <v>0</v>
      </c>
      <c r="BU104" s="76">
        <f t="shared" si="66"/>
        <v>96.713853026102129</v>
      </c>
      <c r="BV104" s="76">
        <f>MAX(0,(BU104-Constantes!$D$13)*(1-EXP(-Constantes!$D$24)))</f>
        <v>0.73313934372059952</v>
      </c>
      <c r="BW104" s="76">
        <f t="shared" si="67"/>
        <v>1.4243393437205996</v>
      </c>
      <c r="BX104" s="76">
        <f t="shared" si="68"/>
        <v>1.4243393437205996</v>
      </c>
      <c r="BY104" s="76">
        <f>0.0526*BL104*Observaciones!$F103^1.218</f>
        <v>0</v>
      </c>
      <c r="BZ104" s="76">
        <f>BY104*Constantes!$F$30</f>
        <v>0</v>
      </c>
      <c r="CA104" s="76">
        <f t="shared" si="69"/>
        <v>0</v>
      </c>
      <c r="CB104" s="15"/>
      <c r="CC104" s="75">
        <v>98</v>
      </c>
      <c r="CD104" s="76">
        <f>0.0526*Observaciones!$F103^2.218</f>
        <v>0</v>
      </c>
      <c r="CE104" s="76">
        <f>IF(Observaciones!$F103&gt;0.05*$CI$7,((Observaciones!$F103-0.05*$CI$7)^2)/(Observaciones!$F103+0.95*$CI$7),0)</f>
        <v>0</v>
      </c>
      <c r="CF104" s="76">
        <f>0.0526*CE104*Observaciones!$F103^1.218</f>
        <v>0</v>
      </c>
      <c r="CG104" s="29"/>
      <c r="CH104" s="29"/>
      <c r="CI104" s="110"/>
      <c r="CJ104" s="40"/>
    </row>
    <row r="105" spans="2:88" s="2" customFormat="1" x14ac:dyDescent="0.3">
      <c r="B105" s="39"/>
      <c r="C105" s="75">
        <v>99</v>
      </c>
      <c r="D105" s="148">
        <f>ETo!$I104*((1-Constantes!$D$19)*ETo!$K104+ETo!$L104)</f>
        <v>3.3755489723453524</v>
      </c>
      <c r="E105" s="76">
        <f>MIN(D105*Constantes!$D$17,0.8*(H104+Observaciones!$F104-F105-G105-Constantes!$D$14))</f>
        <v>0.28424621958183566</v>
      </c>
      <c r="F105" s="76">
        <f>IF(Observaciones!$F104&gt;0.05*Constantes!$D$18,((Observaciones!$F104-0.05*Constantes!$D$18)^2)/(Observaciones!$F104+0.95*Constantes!$D$18),0)</f>
        <v>0</v>
      </c>
      <c r="G105" s="76">
        <f>MAX(0,H104+Observaciones!$F104-F105-Constantes!$D$13)</f>
        <v>0</v>
      </c>
      <c r="H105" s="76">
        <f>H104+Observaciones!$F104-F105-E105-G105-I104</f>
        <v>11.30895846773522</v>
      </c>
      <c r="I105" s="76">
        <f>MAX(0,(H105-Constantes!$D$14)*(1-EXP(-Constantes!$D$22)))</f>
        <v>2.0083418520276358E-3</v>
      </c>
      <c r="J105" s="76">
        <f t="shared" si="55"/>
        <v>141.53309752457997</v>
      </c>
      <c r="K105" s="76">
        <f>MAX(0,(J105-Constantes!$D$13)*(1-EXP(-Constantes!$D$23)))</f>
        <v>0.91421395912177306</v>
      </c>
      <c r="L105" s="76">
        <f t="shared" si="56"/>
        <v>0.91622230097380064</v>
      </c>
      <c r="M105" s="76">
        <f>0.0526*F105*Observaciones!$F104^1.218</f>
        <v>0</v>
      </c>
      <c r="N105" s="76">
        <f>M105*Constantes!$D$30</f>
        <v>0</v>
      </c>
      <c r="O105" s="76">
        <f t="shared" si="57"/>
        <v>0</v>
      </c>
      <c r="P105" s="15"/>
      <c r="Q105" s="75">
        <v>99</v>
      </c>
      <c r="R105" s="148">
        <f>ETo!$I104*((1-Constantes!$E$19)*ETo!$K104+ETo!$L104)</f>
        <v>3.3755489723453524</v>
      </c>
      <c r="S105" s="76">
        <f>MIN(R105*Constantes!$E$17,0.8*(V104+Observaciones!$F104-T105-U105-Constantes!$D$14))</f>
        <v>0.28424621958183566</v>
      </c>
      <c r="T105" s="76">
        <f>IF(Observaciones!$F104&gt;0.05*Constantes!$E$18,((Observaciones!$F104-0.05*Constantes!$E$18)^2)/(Observaciones!$F104+0.95*Constantes!$E$18),0)</f>
        <v>0</v>
      </c>
      <c r="U105" s="76">
        <f>MAX(0,V104+Observaciones!$F104-T105-Constantes!$D$13)</f>
        <v>0</v>
      </c>
      <c r="V105" s="76">
        <f>V104+Observaciones!$F104-T105-S105-U105-W104</f>
        <v>11.30895846773522</v>
      </c>
      <c r="W105" s="76">
        <f>MAX(0,(V105-Constantes!$D$14)*(1-EXP(-Constantes!$D$22)))</f>
        <v>2.0083418520276358E-3</v>
      </c>
      <c r="X105" s="76">
        <f t="shared" si="58"/>
        <v>141.53309752457997</v>
      </c>
      <c r="Y105" s="76">
        <f>MAX(0,(X105-Constantes!$D$13)*(1-EXP(-Constantes!$D$23)))</f>
        <v>0.91421395912177306</v>
      </c>
      <c r="Z105" s="76">
        <f t="shared" si="59"/>
        <v>0.91622230097380064</v>
      </c>
      <c r="AA105" s="76">
        <f>IF(Z105-Escenarios!$E$29&lt;=0,0,IF(Z105-Escenarios!$E$29&gt;Escenarios!$E$28,Escenarios!$E$28,Z105-Escenarios!$E$29))</f>
        <v>0.2250223009738006</v>
      </c>
      <c r="AB105" s="76">
        <f>AA105*Entradas!$E$24</f>
        <v>5.6255575243450151E-2</v>
      </c>
      <c r="AC105" s="76">
        <f>R105*Entradas!$D$47/Escenarios!$E$9</f>
        <v>0.16202635067257692</v>
      </c>
      <c r="AD105" s="76">
        <f>Entradas!$D$48*Entradas!$D$46/Escenarios!$E$9</f>
        <v>0.12</v>
      </c>
      <c r="AE105" s="76">
        <f t="shared" si="60"/>
        <v>0.44627257025441258</v>
      </c>
      <c r="AF105" s="76">
        <f t="shared" si="40"/>
        <v>0</v>
      </c>
      <c r="AG105" s="76">
        <f t="shared" si="41"/>
        <v>0.2250223009738006</v>
      </c>
      <c r="AH105" s="76">
        <f t="shared" si="35"/>
        <v>0</v>
      </c>
      <c r="AI105" s="76">
        <f t="shared" si="42"/>
        <v>0.22301395912177296</v>
      </c>
      <c r="AJ105" s="76">
        <f t="shared" si="36"/>
        <v>0.69120000000000004</v>
      </c>
      <c r="AK105" s="76">
        <f t="shared" si="43"/>
        <v>0</v>
      </c>
      <c r="AL105" s="76">
        <f t="shared" si="44"/>
        <v>0.74745557524345019</v>
      </c>
      <c r="AM105" s="76">
        <f t="shared" si="45"/>
        <v>0</v>
      </c>
      <c r="AN105" s="76">
        <f t="shared" si="46"/>
        <v>0</v>
      </c>
      <c r="AO105" s="76">
        <f t="shared" si="61"/>
        <v>74.175417680381116</v>
      </c>
      <c r="AP105" s="76">
        <f>MAX(0,(AO105-Constantes!$D$13)*(1-EXP(-Constantes!$D$24)))</f>
        <v>0.38863379098990591</v>
      </c>
      <c r="AQ105" s="76">
        <f t="shared" si="37"/>
        <v>1.0798337909899058</v>
      </c>
      <c r="AR105" s="76">
        <f t="shared" si="47"/>
        <v>1.1360893662333562</v>
      </c>
      <c r="AS105" s="76">
        <f>0.0526*AF105*Observaciones!$F104^1.218</f>
        <v>0</v>
      </c>
      <c r="AT105" s="76">
        <f>AS105*Constantes!$E$30</f>
        <v>0</v>
      </c>
      <c r="AU105" s="76">
        <f t="shared" si="62"/>
        <v>0</v>
      </c>
      <c r="AV105" s="15"/>
      <c r="AW105" s="75">
        <v>99</v>
      </c>
      <c r="AX105" s="148">
        <f>ETo!$I104*((1-Constantes!$F$19)*ETo!$K104+ETo!$L104)</f>
        <v>3.3755489723453524</v>
      </c>
      <c r="AY105" s="76">
        <f>MIN(AX105*Constantes!$F$17,0.8*(BB104+Observaciones!$F104-AZ105-BA105-Constantes!$D$14))</f>
        <v>0.28424621958183566</v>
      </c>
      <c r="AZ105" s="76">
        <f>IF(Observaciones!$F104&gt;0.05*Constantes!$F$18,((Observaciones!$F104-0.05*Constantes!$F$18)^2)/(Observaciones!$F104+0.95*Constantes!$F$18),0)</f>
        <v>0</v>
      </c>
      <c r="BA105" s="76">
        <f>MAX(0,BB104+Observaciones!$F104-AZ105-Constantes!$D$13)</f>
        <v>0</v>
      </c>
      <c r="BB105" s="76">
        <f>BB104+Observaciones!$F104-AZ105-AY105-BA105-BC104</f>
        <v>11.30895846773522</v>
      </c>
      <c r="BC105" s="76">
        <f>MAX(0,(BB105-Constantes!$D$14)*(1-EXP(-Constantes!$D$22)))</f>
        <v>2.0083418520276358E-3</v>
      </c>
      <c r="BD105" s="76">
        <f t="shared" si="63"/>
        <v>141.53309752457997</v>
      </c>
      <c r="BE105" s="76">
        <f>MAX(0,(BD105-Constantes!$D$13)*(1-EXP(-Constantes!$D$23)))</f>
        <v>0.91421395912177306</v>
      </c>
      <c r="BF105" s="76">
        <f t="shared" si="64"/>
        <v>0.91622230097380064</v>
      </c>
      <c r="BG105" s="76">
        <f>IF(BF105-Escenarios!$F$29&lt;=0,0,IF(BF105-Escenarios!$F$29&gt;Escenarios!$F$28,Escenarios!$F$28,BF105-Escenarios!$F$29))</f>
        <v>0.2250223009738006</v>
      </c>
      <c r="BH105" s="76">
        <f>BG105*Entradas!$F$24</f>
        <v>0</v>
      </c>
      <c r="BI105" s="76">
        <f>AX105*Entradas!$D$47/Escenarios!$F$9</f>
        <v>0.16202635067257692</v>
      </c>
      <c r="BJ105" s="76">
        <f>Entradas!$D$48*Entradas!$D$46/Escenarios!$F$9</f>
        <v>0.12</v>
      </c>
      <c r="BK105" s="76">
        <f t="shared" si="65"/>
        <v>0.44627257025441258</v>
      </c>
      <c r="BL105" s="76">
        <f t="shared" si="48"/>
        <v>0</v>
      </c>
      <c r="BM105" s="76">
        <f t="shared" si="49"/>
        <v>0.2250223009738006</v>
      </c>
      <c r="BN105" s="76">
        <f t="shared" si="38"/>
        <v>0</v>
      </c>
      <c r="BO105" s="76">
        <f t="shared" si="50"/>
        <v>0.22301395912177296</v>
      </c>
      <c r="BP105" s="76">
        <f t="shared" si="39"/>
        <v>0.69120000000000004</v>
      </c>
      <c r="BQ105" s="76">
        <f t="shared" si="51"/>
        <v>0</v>
      </c>
      <c r="BR105" s="76">
        <f t="shared" si="52"/>
        <v>0.69120000000000004</v>
      </c>
      <c r="BS105" s="76">
        <f t="shared" si="53"/>
        <v>0</v>
      </c>
      <c r="BT105" s="76">
        <f t="shared" si="54"/>
        <v>0</v>
      </c>
      <c r="BU105" s="76">
        <f t="shared" si="66"/>
        <v>95.980713682381534</v>
      </c>
      <c r="BV105" s="76">
        <f>MAX(0,(BU105-Constantes!$D$13)*(1-EXP(-Constantes!$D$24)))</f>
        <v>0.72193312771834128</v>
      </c>
      <c r="BW105" s="76">
        <f t="shared" si="67"/>
        <v>1.4131331277183414</v>
      </c>
      <c r="BX105" s="76">
        <f t="shared" si="68"/>
        <v>1.4131331277183414</v>
      </c>
      <c r="BY105" s="76">
        <f>0.0526*BL105*Observaciones!$F104^1.218</f>
        <v>0</v>
      </c>
      <c r="BZ105" s="76">
        <f>BY105*Constantes!$F$30</f>
        <v>0</v>
      </c>
      <c r="CA105" s="76">
        <f t="shared" si="69"/>
        <v>0</v>
      </c>
      <c r="CB105" s="15"/>
      <c r="CC105" s="75">
        <v>99</v>
      </c>
      <c r="CD105" s="76">
        <f>0.0526*Observaciones!$F104^2.218</f>
        <v>0</v>
      </c>
      <c r="CE105" s="76">
        <f>IF(Observaciones!$F104&gt;0.05*$CI$7,((Observaciones!$F104-0.05*$CI$7)^2)/(Observaciones!$F104+0.95*$CI$7),0)</f>
        <v>0</v>
      </c>
      <c r="CF105" s="76">
        <f>0.0526*CE105*Observaciones!$F104^1.218</f>
        <v>0</v>
      </c>
      <c r="CG105" s="29"/>
      <c r="CH105" s="29"/>
      <c r="CI105" s="110"/>
      <c r="CJ105" s="40"/>
    </row>
    <row r="106" spans="2:88" s="2" customFormat="1" x14ac:dyDescent="0.3">
      <c r="B106" s="39"/>
      <c r="C106" s="75">
        <v>100</v>
      </c>
      <c r="D106" s="148">
        <f>ETo!$I105*((1-Constantes!$D$19)*ETo!$K105+ETo!$L105)</f>
        <v>3.4751305439154554</v>
      </c>
      <c r="E106" s="76">
        <f>MIN(D106*Constantes!$D$17,0.8*(H105+Observaciones!$F105-F106-G106-Constantes!$D$14))</f>
        <v>4.7166774188175969E-2</v>
      </c>
      <c r="F106" s="76">
        <f>IF(Observaciones!$F105&gt;0.05*Constantes!$D$18,((Observaciones!$F105-0.05*Constantes!$D$18)^2)/(Observaciones!$F105+0.95*Constantes!$D$18),0)</f>
        <v>0</v>
      </c>
      <c r="G106" s="76">
        <f>MAX(0,H105+Observaciones!$F105-F106-Constantes!$D$13)</f>
        <v>0</v>
      </c>
      <c r="H106" s="76">
        <f>H105+Observaciones!$F105-F106-E106-G106-I105</f>
        <v>11.259783351695017</v>
      </c>
      <c r="I106" s="76">
        <f>MAX(0,(H106-Constantes!$D$14)*(1-EXP(-Constantes!$D$22)))</f>
        <v>3.3325687415160525E-4</v>
      </c>
      <c r="J106" s="76">
        <f t="shared" si="55"/>
        <v>140.61888356545819</v>
      </c>
      <c r="K106" s="76">
        <f>MAX(0,(J106-Constantes!$D$13)*(1-EXP(-Constantes!$D$23)))</f>
        <v>0.90520599123374579</v>
      </c>
      <c r="L106" s="76">
        <f t="shared" si="56"/>
        <v>0.90553924810789743</v>
      </c>
      <c r="M106" s="76">
        <f>0.0526*F106*Observaciones!$F105^1.218</f>
        <v>0</v>
      </c>
      <c r="N106" s="76">
        <f>M106*Constantes!$D$30</f>
        <v>0</v>
      </c>
      <c r="O106" s="76">
        <f t="shared" si="57"/>
        <v>0</v>
      </c>
      <c r="P106" s="15"/>
      <c r="Q106" s="75">
        <v>100</v>
      </c>
      <c r="R106" s="148">
        <f>ETo!$I105*((1-Constantes!$E$19)*ETo!$K105+ETo!$L105)</f>
        <v>3.4751305439154554</v>
      </c>
      <c r="S106" s="76">
        <f>MIN(R106*Constantes!$E$17,0.8*(V105+Observaciones!$F105-T106-U106-Constantes!$D$14))</f>
        <v>4.7166774188175969E-2</v>
      </c>
      <c r="T106" s="76">
        <f>IF(Observaciones!$F105&gt;0.05*Constantes!$E$18,((Observaciones!$F105-0.05*Constantes!$E$18)^2)/(Observaciones!$F105+0.95*Constantes!$E$18),0)</f>
        <v>0</v>
      </c>
      <c r="U106" s="76">
        <f>MAX(0,V105+Observaciones!$F105-T106-Constantes!$D$13)</f>
        <v>0</v>
      </c>
      <c r="V106" s="76">
        <f>V105+Observaciones!$F105-T106-S106-U106-W105</f>
        <v>11.259783351695017</v>
      </c>
      <c r="W106" s="76">
        <f>MAX(0,(V106-Constantes!$D$14)*(1-EXP(-Constantes!$D$22)))</f>
        <v>3.3325687415160525E-4</v>
      </c>
      <c r="X106" s="76">
        <f t="shared" si="58"/>
        <v>140.61888356545819</v>
      </c>
      <c r="Y106" s="76">
        <f>MAX(0,(X106-Constantes!$D$13)*(1-EXP(-Constantes!$D$23)))</f>
        <v>0.90520599123374579</v>
      </c>
      <c r="Z106" s="76">
        <f t="shared" si="59"/>
        <v>0.90553924810789743</v>
      </c>
      <c r="AA106" s="76">
        <f>IF(Z106-Escenarios!$E$29&lt;=0,0,IF(Z106-Escenarios!$E$29&gt;Escenarios!$E$28,Escenarios!$E$28,Z106-Escenarios!$E$29))</f>
        <v>0.2143392481078974</v>
      </c>
      <c r="AB106" s="76">
        <f>AA106*Entradas!$E$24</f>
        <v>5.3584812026974349E-2</v>
      </c>
      <c r="AC106" s="76">
        <f>R106*Entradas!$D$47/Escenarios!$E$9</f>
        <v>0.16680626610794186</v>
      </c>
      <c r="AD106" s="76">
        <f>Entradas!$D$48*Entradas!$D$46/Escenarios!$E$9</f>
        <v>0.12</v>
      </c>
      <c r="AE106" s="76">
        <f t="shared" si="60"/>
        <v>0.21397304029611783</v>
      </c>
      <c r="AF106" s="76">
        <f t="shared" si="40"/>
        <v>0</v>
      </c>
      <c r="AG106" s="76">
        <f t="shared" si="41"/>
        <v>0.2143392481078974</v>
      </c>
      <c r="AH106" s="76">
        <f t="shared" si="35"/>
        <v>0</v>
      </c>
      <c r="AI106" s="76">
        <f t="shared" si="42"/>
        <v>0.21400599123374578</v>
      </c>
      <c r="AJ106" s="76">
        <f t="shared" si="36"/>
        <v>0.69120000000000004</v>
      </c>
      <c r="AK106" s="76">
        <f t="shared" si="43"/>
        <v>0</v>
      </c>
      <c r="AL106" s="76">
        <f t="shared" si="44"/>
        <v>0.74478481202697444</v>
      </c>
      <c r="AM106" s="76">
        <f t="shared" si="45"/>
        <v>0</v>
      </c>
      <c r="AN106" s="76">
        <f t="shared" si="46"/>
        <v>0</v>
      </c>
      <c r="AO106" s="76">
        <f t="shared" si="61"/>
        <v>73.786783889391216</v>
      </c>
      <c r="AP106" s="76">
        <f>MAX(0,(AO106-Constantes!$D$13)*(1-EXP(-Constantes!$D$24)))</f>
        <v>0.38269342747659668</v>
      </c>
      <c r="AQ106" s="76">
        <f t="shared" si="37"/>
        <v>1.0738934274765968</v>
      </c>
      <c r="AR106" s="76">
        <f t="shared" si="47"/>
        <v>1.1274782395035712</v>
      </c>
      <c r="AS106" s="76">
        <f>0.0526*AF106*Observaciones!$F105^1.218</f>
        <v>0</v>
      </c>
      <c r="AT106" s="76">
        <f>AS106*Constantes!$E$30</f>
        <v>0</v>
      </c>
      <c r="AU106" s="76">
        <f t="shared" si="62"/>
        <v>0</v>
      </c>
      <c r="AV106" s="15"/>
      <c r="AW106" s="75">
        <v>100</v>
      </c>
      <c r="AX106" s="148">
        <f>ETo!$I105*((1-Constantes!$F$19)*ETo!$K105+ETo!$L105)</f>
        <v>3.4751305439154554</v>
      </c>
      <c r="AY106" s="76">
        <f>MIN(AX106*Constantes!$F$17,0.8*(BB105+Observaciones!$F105-AZ106-BA106-Constantes!$D$14))</f>
        <v>4.7166774188175969E-2</v>
      </c>
      <c r="AZ106" s="76">
        <f>IF(Observaciones!$F105&gt;0.05*Constantes!$F$18,((Observaciones!$F105-0.05*Constantes!$F$18)^2)/(Observaciones!$F105+0.95*Constantes!$F$18),0)</f>
        <v>0</v>
      </c>
      <c r="BA106" s="76">
        <f>MAX(0,BB105+Observaciones!$F105-AZ106-Constantes!$D$13)</f>
        <v>0</v>
      </c>
      <c r="BB106" s="76">
        <f>BB105+Observaciones!$F105-AZ106-AY106-BA106-BC105</f>
        <v>11.259783351695017</v>
      </c>
      <c r="BC106" s="76">
        <f>MAX(0,(BB106-Constantes!$D$14)*(1-EXP(-Constantes!$D$22)))</f>
        <v>3.3325687415160525E-4</v>
      </c>
      <c r="BD106" s="76">
        <f t="shared" si="63"/>
        <v>140.61888356545819</v>
      </c>
      <c r="BE106" s="76">
        <f>MAX(0,(BD106-Constantes!$D$13)*(1-EXP(-Constantes!$D$23)))</f>
        <v>0.90520599123374579</v>
      </c>
      <c r="BF106" s="76">
        <f t="shared" si="64"/>
        <v>0.90553924810789743</v>
      </c>
      <c r="BG106" s="76">
        <f>IF(BF106-Escenarios!$F$29&lt;=0,0,IF(BF106-Escenarios!$F$29&gt;Escenarios!$F$28,Escenarios!$F$28,BF106-Escenarios!$F$29))</f>
        <v>0.2143392481078974</v>
      </c>
      <c r="BH106" s="76">
        <f>BG106*Entradas!$F$24</f>
        <v>0</v>
      </c>
      <c r="BI106" s="76">
        <f>AX106*Entradas!$D$47/Escenarios!$F$9</f>
        <v>0.16680626610794186</v>
      </c>
      <c r="BJ106" s="76">
        <f>Entradas!$D$48*Entradas!$D$46/Escenarios!$F$9</f>
        <v>0.12</v>
      </c>
      <c r="BK106" s="76">
        <f t="shared" si="65"/>
        <v>0.21397304029611783</v>
      </c>
      <c r="BL106" s="76">
        <f t="shared" si="48"/>
        <v>0</v>
      </c>
      <c r="BM106" s="76">
        <f t="shared" si="49"/>
        <v>0.2143392481078974</v>
      </c>
      <c r="BN106" s="76">
        <f t="shared" si="38"/>
        <v>0</v>
      </c>
      <c r="BO106" s="76">
        <f t="shared" si="50"/>
        <v>0.21400599123374578</v>
      </c>
      <c r="BP106" s="76">
        <f t="shared" si="39"/>
        <v>0.69120000000000004</v>
      </c>
      <c r="BQ106" s="76">
        <f t="shared" si="51"/>
        <v>0</v>
      </c>
      <c r="BR106" s="76">
        <f t="shared" si="52"/>
        <v>0.69120000000000004</v>
      </c>
      <c r="BS106" s="76">
        <f t="shared" si="53"/>
        <v>0</v>
      </c>
      <c r="BT106" s="76">
        <f t="shared" si="54"/>
        <v>0</v>
      </c>
      <c r="BU106" s="76">
        <f t="shared" si="66"/>
        <v>95.25878055466319</v>
      </c>
      <c r="BV106" s="76">
        <f>MAX(0,(BU106-Constantes!$D$13)*(1-EXP(-Constantes!$D$24)))</f>
        <v>0.71089820149634764</v>
      </c>
      <c r="BW106" s="76">
        <f t="shared" si="67"/>
        <v>1.4020982014963477</v>
      </c>
      <c r="BX106" s="76">
        <f t="shared" si="68"/>
        <v>1.4020982014963477</v>
      </c>
      <c r="BY106" s="76">
        <f>0.0526*BL106*Observaciones!$F105^1.218</f>
        <v>0</v>
      </c>
      <c r="BZ106" s="76">
        <f>BY106*Constantes!$F$30</f>
        <v>0</v>
      </c>
      <c r="CA106" s="76">
        <f t="shared" si="69"/>
        <v>0</v>
      </c>
      <c r="CB106" s="15"/>
      <c r="CC106" s="75">
        <v>100</v>
      </c>
      <c r="CD106" s="76">
        <f>0.0526*Observaciones!$F105^2.218</f>
        <v>0</v>
      </c>
      <c r="CE106" s="76">
        <f>IF(Observaciones!$F105&gt;0.05*$CI$7,((Observaciones!$F105-0.05*$CI$7)^2)/(Observaciones!$F105+0.95*$CI$7),0)</f>
        <v>0</v>
      </c>
      <c r="CF106" s="76">
        <f>0.0526*CE106*Observaciones!$F105^1.218</f>
        <v>0</v>
      </c>
      <c r="CG106" s="29"/>
      <c r="CH106" s="29"/>
      <c r="CI106" s="110"/>
      <c r="CJ106" s="40"/>
    </row>
    <row r="107" spans="2:88" s="2" customFormat="1" x14ac:dyDescent="0.3">
      <c r="B107" s="39"/>
      <c r="C107" s="75">
        <v>101</v>
      </c>
      <c r="D107" s="148">
        <f>ETo!$I106*((1-Constantes!$D$19)*ETo!$K106+ETo!$L106)</f>
        <v>3.4953502463562591</v>
      </c>
      <c r="E107" s="76">
        <f>MIN(D107*Constantes!$D$17,0.8*(H106+Observaciones!$F106-F107-G107-Constantes!$D$14))</f>
        <v>7.82668135601341E-3</v>
      </c>
      <c r="F107" s="76">
        <f>IF(Observaciones!$F106&gt;0.05*Constantes!$D$18,((Observaciones!$F106-0.05*Constantes!$D$18)^2)/(Observaciones!$F106+0.95*Constantes!$D$18),0)</f>
        <v>0</v>
      </c>
      <c r="G107" s="76">
        <f>MAX(0,H106+Observaciones!$F106-F107-Constantes!$D$13)</f>
        <v>0</v>
      </c>
      <c r="H107" s="76">
        <f>H106+Observaciones!$F106-F107-E107-G107-I106</f>
        <v>11.251623413464852</v>
      </c>
      <c r="I107" s="76">
        <f>MAX(0,(H107-Constantes!$D$14)*(1-EXP(-Constantes!$D$22)))</f>
        <v>5.5299422285697425E-5</v>
      </c>
      <c r="J107" s="76">
        <f t="shared" si="55"/>
        <v>139.71367757422445</v>
      </c>
      <c r="K107" s="76">
        <f>MAX(0,(J107-Constantes!$D$13)*(1-EXP(-Constantes!$D$23)))</f>
        <v>0.89628678099885029</v>
      </c>
      <c r="L107" s="76">
        <f t="shared" si="56"/>
        <v>0.89634208042113594</v>
      </c>
      <c r="M107" s="76">
        <f>0.0526*F107*Observaciones!$F106^1.218</f>
        <v>0</v>
      </c>
      <c r="N107" s="76">
        <f>M107*Constantes!$D$30</f>
        <v>0</v>
      </c>
      <c r="O107" s="76">
        <f t="shared" si="57"/>
        <v>0</v>
      </c>
      <c r="P107" s="15"/>
      <c r="Q107" s="75">
        <v>101</v>
      </c>
      <c r="R107" s="148">
        <f>ETo!$I106*((1-Constantes!$E$19)*ETo!$K106+ETo!$L106)</f>
        <v>3.4953502463562591</v>
      </c>
      <c r="S107" s="76">
        <f>MIN(R107*Constantes!$E$17,0.8*(V106+Observaciones!$F106-T107-U107-Constantes!$D$14))</f>
        <v>7.82668135601341E-3</v>
      </c>
      <c r="T107" s="76">
        <f>IF(Observaciones!$F106&gt;0.05*Constantes!$E$18,((Observaciones!$F106-0.05*Constantes!$E$18)^2)/(Observaciones!$F106+0.95*Constantes!$E$18),0)</f>
        <v>0</v>
      </c>
      <c r="U107" s="76">
        <f>MAX(0,V106+Observaciones!$F106-T107-Constantes!$D$13)</f>
        <v>0</v>
      </c>
      <c r="V107" s="76">
        <f>V106+Observaciones!$F106-T107-S107-U107-W106</f>
        <v>11.251623413464852</v>
      </c>
      <c r="W107" s="76">
        <f>MAX(0,(V107-Constantes!$D$14)*(1-EXP(-Constantes!$D$22)))</f>
        <v>5.5299422285697425E-5</v>
      </c>
      <c r="X107" s="76">
        <f t="shared" si="58"/>
        <v>139.71367757422445</v>
      </c>
      <c r="Y107" s="76">
        <f>MAX(0,(X107-Constantes!$D$13)*(1-EXP(-Constantes!$D$23)))</f>
        <v>0.89628678099885029</v>
      </c>
      <c r="Z107" s="76">
        <f t="shared" si="59"/>
        <v>0.89634208042113594</v>
      </c>
      <c r="AA107" s="76">
        <f>IF(Z107-Escenarios!$E$29&lt;=0,0,IF(Z107-Escenarios!$E$29&gt;Escenarios!$E$28,Escenarios!$E$28,Z107-Escenarios!$E$29))</f>
        <v>0.20514208042113591</v>
      </c>
      <c r="AB107" s="76">
        <f>AA107*Entradas!$E$24</f>
        <v>5.1285520105283977E-2</v>
      </c>
      <c r="AC107" s="76">
        <f>R107*Entradas!$D$47/Escenarios!$E$9</f>
        <v>0.16777681182510043</v>
      </c>
      <c r="AD107" s="76">
        <f>Entradas!$D$48*Entradas!$D$46/Escenarios!$E$9</f>
        <v>0.12</v>
      </c>
      <c r="AE107" s="76">
        <f t="shared" si="60"/>
        <v>0.17560349318111385</v>
      </c>
      <c r="AF107" s="76">
        <f t="shared" si="40"/>
        <v>0</v>
      </c>
      <c r="AG107" s="76">
        <f t="shared" si="41"/>
        <v>0.20514208042113591</v>
      </c>
      <c r="AH107" s="76">
        <f t="shared" si="35"/>
        <v>0</v>
      </c>
      <c r="AI107" s="76">
        <f t="shared" si="42"/>
        <v>0.20508678099885022</v>
      </c>
      <c r="AJ107" s="76">
        <f t="shared" si="36"/>
        <v>0.69120000000000004</v>
      </c>
      <c r="AK107" s="76">
        <f t="shared" si="43"/>
        <v>0</v>
      </c>
      <c r="AL107" s="76">
        <f t="shared" si="44"/>
        <v>0.74248552010528401</v>
      </c>
      <c r="AM107" s="76">
        <f t="shared" si="45"/>
        <v>0</v>
      </c>
      <c r="AN107" s="76">
        <f t="shared" si="46"/>
        <v>0</v>
      </c>
      <c r="AO107" s="76">
        <f t="shared" si="61"/>
        <v>73.40409046191462</v>
      </c>
      <c r="AP107" s="76">
        <f>MAX(0,(AO107-Constantes!$D$13)*(1-EXP(-Constantes!$D$24)))</f>
        <v>0.37684386388724755</v>
      </c>
      <c r="AQ107" s="76">
        <f t="shared" si="37"/>
        <v>1.0680438638872476</v>
      </c>
      <c r="AR107" s="76">
        <f t="shared" si="47"/>
        <v>1.1193293839925316</v>
      </c>
      <c r="AS107" s="76">
        <f>0.0526*AF107*Observaciones!$F106^1.218</f>
        <v>0</v>
      </c>
      <c r="AT107" s="76">
        <f>AS107*Constantes!$E$30</f>
        <v>0</v>
      </c>
      <c r="AU107" s="76">
        <f t="shared" si="62"/>
        <v>0</v>
      </c>
      <c r="AV107" s="15"/>
      <c r="AW107" s="75">
        <v>101</v>
      </c>
      <c r="AX107" s="148">
        <f>ETo!$I106*((1-Constantes!$F$19)*ETo!$K106+ETo!$L106)</f>
        <v>3.4953502463562591</v>
      </c>
      <c r="AY107" s="76">
        <f>MIN(AX107*Constantes!$F$17,0.8*(BB106+Observaciones!$F106-AZ107-BA107-Constantes!$D$14))</f>
        <v>7.82668135601341E-3</v>
      </c>
      <c r="AZ107" s="76">
        <f>IF(Observaciones!$F106&gt;0.05*Constantes!$F$18,((Observaciones!$F106-0.05*Constantes!$F$18)^2)/(Observaciones!$F106+0.95*Constantes!$F$18),0)</f>
        <v>0</v>
      </c>
      <c r="BA107" s="76">
        <f>MAX(0,BB106+Observaciones!$F106-AZ107-Constantes!$D$13)</f>
        <v>0</v>
      </c>
      <c r="BB107" s="76">
        <f>BB106+Observaciones!$F106-AZ107-AY107-BA107-BC106</f>
        <v>11.251623413464852</v>
      </c>
      <c r="BC107" s="76">
        <f>MAX(0,(BB107-Constantes!$D$14)*(1-EXP(-Constantes!$D$22)))</f>
        <v>5.5299422285697425E-5</v>
      </c>
      <c r="BD107" s="76">
        <f t="shared" si="63"/>
        <v>139.71367757422445</v>
      </c>
      <c r="BE107" s="76">
        <f>MAX(0,(BD107-Constantes!$D$13)*(1-EXP(-Constantes!$D$23)))</f>
        <v>0.89628678099885029</v>
      </c>
      <c r="BF107" s="76">
        <f t="shared" si="64"/>
        <v>0.89634208042113594</v>
      </c>
      <c r="BG107" s="76">
        <f>IF(BF107-Escenarios!$F$29&lt;=0,0,IF(BF107-Escenarios!$F$29&gt;Escenarios!$F$28,Escenarios!$F$28,BF107-Escenarios!$F$29))</f>
        <v>0.20514208042113591</v>
      </c>
      <c r="BH107" s="76">
        <f>BG107*Entradas!$F$24</f>
        <v>0</v>
      </c>
      <c r="BI107" s="76">
        <f>AX107*Entradas!$D$47/Escenarios!$F$9</f>
        <v>0.16777681182510043</v>
      </c>
      <c r="BJ107" s="76">
        <f>Entradas!$D$48*Entradas!$D$46/Escenarios!$F$9</f>
        <v>0.12</v>
      </c>
      <c r="BK107" s="76">
        <f t="shared" si="65"/>
        <v>0.17560349318111385</v>
      </c>
      <c r="BL107" s="76">
        <f t="shared" si="48"/>
        <v>0</v>
      </c>
      <c r="BM107" s="76">
        <f t="shared" si="49"/>
        <v>0.20514208042113591</v>
      </c>
      <c r="BN107" s="76">
        <f t="shared" si="38"/>
        <v>0</v>
      </c>
      <c r="BO107" s="76">
        <f t="shared" si="50"/>
        <v>0.20508678099885022</v>
      </c>
      <c r="BP107" s="76">
        <f t="shared" si="39"/>
        <v>0.69120000000000004</v>
      </c>
      <c r="BQ107" s="76">
        <f t="shared" si="51"/>
        <v>0</v>
      </c>
      <c r="BR107" s="76">
        <f t="shared" si="52"/>
        <v>0.69120000000000004</v>
      </c>
      <c r="BS107" s="76">
        <f t="shared" si="53"/>
        <v>0</v>
      </c>
      <c r="BT107" s="76">
        <f t="shared" si="54"/>
        <v>0</v>
      </c>
      <c r="BU107" s="76">
        <f t="shared" si="66"/>
        <v>94.547882353166841</v>
      </c>
      <c r="BV107" s="76">
        <f>MAX(0,(BU107-Constantes!$D$13)*(1-EXP(-Constantes!$D$24)))</f>
        <v>0.7000319468480074</v>
      </c>
      <c r="BW107" s="76">
        <f t="shared" si="67"/>
        <v>1.3912319468480074</v>
      </c>
      <c r="BX107" s="76">
        <f t="shared" si="68"/>
        <v>1.3912319468480074</v>
      </c>
      <c r="BY107" s="76">
        <f>0.0526*BL107*Observaciones!$F106^1.218</f>
        <v>0</v>
      </c>
      <c r="BZ107" s="76">
        <f>BY107*Constantes!$F$30</f>
        <v>0</v>
      </c>
      <c r="CA107" s="76">
        <f t="shared" si="69"/>
        <v>0</v>
      </c>
      <c r="CB107" s="15"/>
      <c r="CC107" s="75">
        <v>101</v>
      </c>
      <c r="CD107" s="76">
        <f>0.0526*Observaciones!$F106^2.218</f>
        <v>0</v>
      </c>
      <c r="CE107" s="76">
        <f>IF(Observaciones!$F106&gt;0.05*$CI$7,((Observaciones!$F106-0.05*$CI$7)^2)/(Observaciones!$F106+0.95*$CI$7),0)</f>
        <v>0</v>
      </c>
      <c r="CF107" s="76">
        <f>0.0526*CE107*Observaciones!$F106^1.218</f>
        <v>0</v>
      </c>
      <c r="CG107" s="29"/>
      <c r="CH107" s="29"/>
      <c r="CI107" s="110"/>
      <c r="CJ107" s="40"/>
    </row>
    <row r="108" spans="2:88" s="2" customFormat="1" x14ac:dyDescent="0.3">
      <c r="B108" s="39"/>
      <c r="C108" s="75">
        <v>102</v>
      </c>
      <c r="D108" s="148">
        <f>ETo!$I107*((1-Constantes!$D$19)*ETo!$K107+ETo!$L107)</f>
        <v>3.4740754441419059</v>
      </c>
      <c r="E108" s="76">
        <f>MIN(D108*Constantes!$D$17,0.8*(H107+Observaciones!$F107-F108-G108-Constantes!$D$14))</f>
        <v>1.7254817034512697</v>
      </c>
      <c r="F108" s="76">
        <f>IF(Observaciones!$F107&gt;0.05*Constantes!$D$18,((Observaciones!$F107-0.05*Constantes!$D$18)^2)/(Observaciones!$F107+0.95*Constantes!$D$18),0)</f>
        <v>1.6549157853505655E-3</v>
      </c>
      <c r="G108" s="76">
        <f>MAX(0,H107+Observaciones!$F107-F108-Constantes!$D$13)</f>
        <v>0</v>
      </c>
      <c r="H108" s="76">
        <f>H107+Observaciones!$F107-F108-E108-G108-I107</f>
        <v>13.024431494805947</v>
      </c>
      <c r="I108" s="76">
        <f>MAX(0,(H108-Constantes!$D$14)*(1-EXP(-Constantes!$D$22)))</f>
        <v>6.0443650784464328E-2</v>
      </c>
      <c r="J108" s="76">
        <f t="shared" si="55"/>
        <v>138.8173907932256</v>
      </c>
      <c r="K108" s="76">
        <f>MAX(0,(J108-Constantes!$D$13)*(1-EXP(-Constantes!$D$23)))</f>
        <v>0.88745545386678948</v>
      </c>
      <c r="L108" s="76">
        <f t="shared" si="56"/>
        <v>0.94955402043660442</v>
      </c>
      <c r="M108" s="76">
        <f>0.0526*F108*Observaciones!$F107^1.218</f>
        <v>4.0034694670320123E-4</v>
      </c>
      <c r="N108" s="76">
        <f>M108*Constantes!$D$30</f>
        <v>6.2542629181475971E-6</v>
      </c>
      <c r="O108" s="76">
        <f t="shared" si="57"/>
        <v>0.65865267099515734</v>
      </c>
      <c r="P108" s="15"/>
      <c r="Q108" s="75">
        <v>102</v>
      </c>
      <c r="R108" s="148">
        <f>ETo!$I107*((1-Constantes!$E$19)*ETo!$K107+ETo!$L107)</f>
        <v>3.4740754441419059</v>
      </c>
      <c r="S108" s="76">
        <f>MIN(R108*Constantes!$E$17,0.8*(V107+Observaciones!$F107-T108-U108-Constantes!$D$14))</f>
        <v>1.7254817034512697</v>
      </c>
      <c r="T108" s="76">
        <f>IF(Observaciones!$F107&gt;0.05*Constantes!$E$18,((Observaciones!$F107-0.05*Constantes!$E$18)^2)/(Observaciones!$F107+0.95*Constantes!$E$18),0)</f>
        <v>1.6549157853505655E-3</v>
      </c>
      <c r="U108" s="76">
        <f>MAX(0,V107+Observaciones!$F107-T108-Constantes!$D$13)</f>
        <v>0</v>
      </c>
      <c r="V108" s="76">
        <f>V107+Observaciones!$F107-T108-S108-U108-W107</f>
        <v>13.024431494805947</v>
      </c>
      <c r="W108" s="76">
        <f>MAX(0,(V108-Constantes!$D$14)*(1-EXP(-Constantes!$D$22)))</f>
        <v>6.0443650784464328E-2</v>
      </c>
      <c r="X108" s="76">
        <f t="shared" si="58"/>
        <v>138.8173907932256</v>
      </c>
      <c r="Y108" s="76">
        <f>MAX(0,(X108-Constantes!$D$13)*(1-EXP(-Constantes!$D$23)))</f>
        <v>0.88745545386678948</v>
      </c>
      <c r="Z108" s="76">
        <f t="shared" si="59"/>
        <v>0.94955402043660442</v>
      </c>
      <c r="AA108" s="76">
        <f>IF(Z108-Escenarios!$E$29&lt;=0,0,IF(Z108-Escenarios!$E$29&gt;Escenarios!$E$28,Escenarios!$E$28,Z108-Escenarios!$E$29))</f>
        <v>0.25835402043660438</v>
      </c>
      <c r="AB108" s="76">
        <f>AA108*Entradas!$E$24</f>
        <v>6.4588505109151095E-2</v>
      </c>
      <c r="AC108" s="76">
        <f>R108*Entradas!$D$47/Escenarios!$E$9</f>
        <v>0.16675562131881147</v>
      </c>
      <c r="AD108" s="76">
        <f>Entradas!$D$48*Entradas!$D$46/Escenarios!$E$9</f>
        <v>0.12</v>
      </c>
      <c r="AE108" s="76">
        <f t="shared" si="60"/>
        <v>1.8922373247700812</v>
      </c>
      <c r="AF108" s="76">
        <f t="shared" si="40"/>
        <v>0</v>
      </c>
      <c r="AG108" s="76">
        <f t="shared" si="41"/>
        <v>0.25669910465125384</v>
      </c>
      <c r="AH108" s="76">
        <f t="shared" si="35"/>
        <v>0</v>
      </c>
      <c r="AI108" s="76">
        <f t="shared" si="42"/>
        <v>0.1962554538667895</v>
      </c>
      <c r="AJ108" s="76">
        <f t="shared" si="36"/>
        <v>0.69120000000000004</v>
      </c>
      <c r="AK108" s="76">
        <f t="shared" si="43"/>
        <v>0</v>
      </c>
      <c r="AL108" s="76">
        <f t="shared" si="44"/>
        <v>0.75578850510915108</v>
      </c>
      <c r="AM108" s="76">
        <f t="shared" si="45"/>
        <v>0</v>
      </c>
      <c r="AN108" s="76">
        <f t="shared" si="46"/>
        <v>0</v>
      </c>
      <c r="AO108" s="76">
        <f t="shared" si="61"/>
        <v>73.027246598027375</v>
      </c>
      <c r="AP108" s="76">
        <f>MAX(0,(AO108-Constantes!$D$13)*(1-EXP(-Constantes!$D$24)))</f>
        <v>0.37108371232258747</v>
      </c>
      <c r="AQ108" s="76">
        <f t="shared" si="37"/>
        <v>1.0622837123225874</v>
      </c>
      <c r="AR108" s="76">
        <f t="shared" si="47"/>
        <v>1.1268722174317385</v>
      </c>
      <c r="AS108" s="76">
        <f>0.0526*AF108*Observaciones!$F107^1.218</f>
        <v>0</v>
      </c>
      <c r="AT108" s="76">
        <f>AS108*Constantes!$E$30</f>
        <v>0</v>
      </c>
      <c r="AU108" s="76">
        <f t="shared" si="62"/>
        <v>0</v>
      </c>
      <c r="AV108" s="15"/>
      <c r="AW108" s="75">
        <v>102</v>
      </c>
      <c r="AX108" s="148">
        <f>ETo!$I107*((1-Constantes!$F$19)*ETo!$K107+ETo!$L107)</f>
        <v>3.4740754441419059</v>
      </c>
      <c r="AY108" s="76">
        <f>MIN(AX108*Constantes!$F$17,0.8*(BB107+Observaciones!$F107-AZ108-BA108-Constantes!$D$14))</f>
        <v>1.7254817034512697</v>
      </c>
      <c r="AZ108" s="76">
        <f>IF(Observaciones!$F107&gt;0.05*Constantes!$F$18,((Observaciones!$F107-0.05*Constantes!$F$18)^2)/(Observaciones!$F107+0.95*Constantes!$F$18),0)</f>
        <v>1.6549157853505655E-3</v>
      </c>
      <c r="BA108" s="76">
        <f>MAX(0,BB107+Observaciones!$F107-AZ108-Constantes!$D$13)</f>
        <v>0</v>
      </c>
      <c r="BB108" s="76">
        <f>BB107+Observaciones!$F107-AZ108-AY108-BA108-BC107</f>
        <v>13.024431494805947</v>
      </c>
      <c r="BC108" s="76">
        <f>MAX(0,(BB108-Constantes!$D$14)*(1-EXP(-Constantes!$D$22)))</f>
        <v>6.0443650784464328E-2</v>
      </c>
      <c r="BD108" s="76">
        <f t="shared" si="63"/>
        <v>138.8173907932256</v>
      </c>
      <c r="BE108" s="76">
        <f>MAX(0,(BD108-Constantes!$D$13)*(1-EXP(-Constantes!$D$23)))</f>
        <v>0.88745545386678948</v>
      </c>
      <c r="BF108" s="76">
        <f t="shared" si="64"/>
        <v>0.94955402043660442</v>
      </c>
      <c r="BG108" s="76">
        <f>IF(BF108-Escenarios!$F$29&lt;=0,0,IF(BF108-Escenarios!$F$29&gt;Escenarios!$F$28,Escenarios!$F$28,BF108-Escenarios!$F$29))</f>
        <v>0.25835402043660438</v>
      </c>
      <c r="BH108" s="76">
        <f>BG108*Entradas!$F$24</f>
        <v>0</v>
      </c>
      <c r="BI108" s="76">
        <f>AX108*Entradas!$D$47/Escenarios!$F$9</f>
        <v>0.16675562131881147</v>
      </c>
      <c r="BJ108" s="76">
        <f>Entradas!$D$48*Entradas!$D$46/Escenarios!$F$9</f>
        <v>0.12</v>
      </c>
      <c r="BK108" s="76">
        <f t="shared" si="65"/>
        <v>1.8922373247700812</v>
      </c>
      <c r="BL108" s="76">
        <f t="shared" si="48"/>
        <v>0</v>
      </c>
      <c r="BM108" s="76">
        <f t="shared" si="49"/>
        <v>0.25669910465125384</v>
      </c>
      <c r="BN108" s="76">
        <f t="shared" si="38"/>
        <v>0</v>
      </c>
      <c r="BO108" s="76">
        <f t="shared" si="50"/>
        <v>0.1962554538667895</v>
      </c>
      <c r="BP108" s="76">
        <f t="shared" si="39"/>
        <v>0.69120000000000004</v>
      </c>
      <c r="BQ108" s="76">
        <f t="shared" si="51"/>
        <v>0</v>
      </c>
      <c r="BR108" s="76">
        <f t="shared" si="52"/>
        <v>0.69120000000000004</v>
      </c>
      <c r="BS108" s="76">
        <f t="shared" si="53"/>
        <v>0</v>
      </c>
      <c r="BT108" s="76">
        <f t="shared" si="54"/>
        <v>0</v>
      </c>
      <c r="BU108" s="76">
        <f t="shared" si="66"/>
        <v>93.847850406318827</v>
      </c>
      <c r="BV108" s="76">
        <f>MAX(0,(BU108-Constantes!$D$13)*(1-EXP(-Constantes!$D$24)))</f>
        <v>0.68933178558664443</v>
      </c>
      <c r="BW108" s="76">
        <f t="shared" si="67"/>
        <v>1.3805317855866446</v>
      </c>
      <c r="BX108" s="76">
        <f t="shared" si="68"/>
        <v>1.3805317855866446</v>
      </c>
      <c r="BY108" s="76">
        <f>0.0526*BL108*Observaciones!$F107^1.218</f>
        <v>0</v>
      </c>
      <c r="BZ108" s="76">
        <f>BY108*Constantes!$F$30</f>
        <v>0</v>
      </c>
      <c r="CA108" s="76">
        <f t="shared" si="69"/>
        <v>0</v>
      </c>
      <c r="CB108" s="15"/>
      <c r="CC108" s="75">
        <v>102</v>
      </c>
      <c r="CD108" s="76">
        <f>0.0526*Observaciones!$F107^2.218</f>
        <v>0.84669825852460612</v>
      </c>
      <c r="CE108" s="76">
        <f>IF(Observaciones!$F107&gt;0.05*$CI$7,((Observaciones!$F107-0.05*$CI$7)^2)/(Observaciones!$F107+0.95*$CI$7),0)</f>
        <v>8.5881224531493036E-2</v>
      </c>
      <c r="CF108" s="76">
        <f>0.0526*CE108*Observaciones!$F107^1.218</f>
        <v>2.0775852357364521E-2</v>
      </c>
      <c r="CG108" s="29"/>
      <c r="CH108" s="29"/>
      <c r="CI108" s="110"/>
      <c r="CJ108" s="40"/>
    </row>
    <row r="109" spans="2:88" s="2" customFormat="1" x14ac:dyDescent="0.3">
      <c r="B109" s="39"/>
      <c r="C109" s="75">
        <v>103</v>
      </c>
      <c r="D109" s="148">
        <f>ETo!$I108*((1-Constantes!$D$19)*ETo!$K108+ETo!$L108)</f>
        <v>3.2457384736463304</v>
      </c>
      <c r="E109" s="76">
        <f>MIN(D109*Constantes!$D$17,0.8*(H108+Observaciones!$F108-F109-G109-Constantes!$D$14))</f>
        <v>1.6120727487102413</v>
      </c>
      <c r="F109" s="76">
        <f>IF(Observaciones!$F108&gt;0.05*Constantes!$D$18,((Observaciones!$F108-0.05*Constantes!$D$18)^2)/(Observaciones!$F108+0.95*Constantes!$D$18),0)</f>
        <v>0</v>
      </c>
      <c r="G109" s="76">
        <f>MAX(0,H108+Observaciones!$F108-F109-Constantes!$D$13)</f>
        <v>0</v>
      </c>
      <c r="H109" s="76">
        <f>H108+Observaciones!$F108-F109-E109-G109-I108</f>
        <v>13.151915095311242</v>
      </c>
      <c r="I109" s="76">
        <f>MAX(0,(H109-Constantes!$D$14)*(1-EXP(-Constantes!$D$22)))</f>
        <v>6.4786210219553081E-2</v>
      </c>
      <c r="J109" s="76">
        <f t="shared" si="55"/>
        <v>137.92993533935882</v>
      </c>
      <c r="K109" s="76">
        <f>MAX(0,(J109-Constantes!$D$13)*(1-EXP(-Constantes!$D$23)))</f>
        <v>0.87871114390441918</v>
      </c>
      <c r="L109" s="76">
        <f t="shared" si="56"/>
        <v>0.94349735412397229</v>
      </c>
      <c r="M109" s="76">
        <f>0.0526*F109*Observaciones!$F108^1.218</f>
        <v>0</v>
      </c>
      <c r="N109" s="76">
        <f>M109*Constantes!$D$30</f>
        <v>0</v>
      </c>
      <c r="O109" s="76">
        <f t="shared" si="57"/>
        <v>0</v>
      </c>
      <c r="P109" s="15"/>
      <c r="Q109" s="75">
        <v>103</v>
      </c>
      <c r="R109" s="148">
        <f>ETo!$I108*((1-Constantes!$E$19)*ETo!$K108+ETo!$L108)</f>
        <v>3.2457384736463304</v>
      </c>
      <c r="S109" s="76">
        <f>MIN(R109*Constantes!$E$17,0.8*(V108+Observaciones!$F108-T109-U109-Constantes!$D$14))</f>
        <v>1.6120727487102413</v>
      </c>
      <c r="T109" s="76">
        <f>IF(Observaciones!$F108&gt;0.05*Constantes!$E$18,((Observaciones!$F108-0.05*Constantes!$E$18)^2)/(Observaciones!$F108+0.95*Constantes!$E$18),0)</f>
        <v>0</v>
      </c>
      <c r="U109" s="76">
        <f>MAX(0,V108+Observaciones!$F108-T109-Constantes!$D$13)</f>
        <v>0</v>
      </c>
      <c r="V109" s="76">
        <f>V108+Observaciones!$F108-T109-S109-U109-W108</f>
        <v>13.151915095311242</v>
      </c>
      <c r="W109" s="76">
        <f>MAX(0,(V109-Constantes!$D$14)*(1-EXP(-Constantes!$D$22)))</f>
        <v>6.4786210219553081E-2</v>
      </c>
      <c r="X109" s="76">
        <f t="shared" si="58"/>
        <v>137.92993533935882</v>
      </c>
      <c r="Y109" s="76">
        <f>MAX(0,(X109-Constantes!$D$13)*(1-EXP(-Constantes!$D$23)))</f>
        <v>0.87871114390441918</v>
      </c>
      <c r="Z109" s="76">
        <f t="shared" si="59"/>
        <v>0.94349735412397229</v>
      </c>
      <c r="AA109" s="76">
        <f>IF(Z109-Escenarios!$E$29&lt;=0,0,IF(Z109-Escenarios!$E$29&gt;Escenarios!$E$28,Escenarios!$E$28,Z109-Escenarios!$E$29))</f>
        <v>0.25229735412397225</v>
      </c>
      <c r="AB109" s="76">
        <f>AA109*Entradas!$E$24</f>
        <v>6.3074338530993063E-2</v>
      </c>
      <c r="AC109" s="76">
        <f>R109*Entradas!$D$47/Escenarios!$E$9</f>
        <v>0.15579544673502385</v>
      </c>
      <c r="AD109" s="76">
        <f>Entradas!$D$48*Entradas!$D$46/Escenarios!$E$9</f>
        <v>0.12</v>
      </c>
      <c r="AE109" s="76">
        <f t="shared" si="60"/>
        <v>1.7678681954452651</v>
      </c>
      <c r="AF109" s="76">
        <f t="shared" si="40"/>
        <v>0</v>
      </c>
      <c r="AG109" s="76">
        <f t="shared" si="41"/>
        <v>0.25229735412397225</v>
      </c>
      <c r="AH109" s="76">
        <f t="shared" si="35"/>
        <v>0</v>
      </c>
      <c r="AI109" s="76">
        <f t="shared" si="42"/>
        <v>0.18751114390441917</v>
      </c>
      <c r="AJ109" s="76">
        <f t="shared" si="36"/>
        <v>0.69120000000000004</v>
      </c>
      <c r="AK109" s="76">
        <f t="shared" si="43"/>
        <v>0</v>
      </c>
      <c r="AL109" s="76">
        <f t="shared" si="44"/>
        <v>0.75427433853099313</v>
      </c>
      <c r="AM109" s="76">
        <f t="shared" si="45"/>
        <v>0</v>
      </c>
      <c r="AN109" s="76">
        <f t="shared" si="46"/>
        <v>0</v>
      </c>
      <c r="AO109" s="76">
        <f t="shared" si="61"/>
        <v>72.656162885704788</v>
      </c>
      <c r="AP109" s="76">
        <f>MAX(0,(AO109-Constantes!$D$13)*(1-EXP(-Constantes!$D$24)))</f>
        <v>0.36541160609772827</v>
      </c>
      <c r="AQ109" s="76">
        <f t="shared" si="37"/>
        <v>1.0566116060977282</v>
      </c>
      <c r="AR109" s="76">
        <f t="shared" si="47"/>
        <v>1.1196859446287215</v>
      </c>
      <c r="AS109" s="76">
        <f>0.0526*AF109*Observaciones!$F108^1.218</f>
        <v>0</v>
      </c>
      <c r="AT109" s="76">
        <f>AS109*Constantes!$E$30</f>
        <v>0</v>
      </c>
      <c r="AU109" s="76">
        <f t="shared" si="62"/>
        <v>0</v>
      </c>
      <c r="AV109" s="15"/>
      <c r="AW109" s="75">
        <v>103</v>
      </c>
      <c r="AX109" s="148">
        <f>ETo!$I108*((1-Constantes!$F$19)*ETo!$K108+ETo!$L108)</f>
        <v>3.2457384736463304</v>
      </c>
      <c r="AY109" s="76">
        <f>MIN(AX109*Constantes!$F$17,0.8*(BB108+Observaciones!$F108-AZ109-BA109-Constantes!$D$14))</f>
        <v>1.6120727487102413</v>
      </c>
      <c r="AZ109" s="76">
        <f>IF(Observaciones!$F108&gt;0.05*Constantes!$F$18,((Observaciones!$F108-0.05*Constantes!$F$18)^2)/(Observaciones!$F108+0.95*Constantes!$F$18),0)</f>
        <v>0</v>
      </c>
      <c r="BA109" s="76">
        <f>MAX(0,BB108+Observaciones!$F108-AZ109-Constantes!$D$13)</f>
        <v>0</v>
      </c>
      <c r="BB109" s="76">
        <f>BB108+Observaciones!$F108-AZ109-AY109-BA109-BC108</f>
        <v>13.151915095311242</v>
      </c>
      <c r="BC109" s="76">
        <f>MAX(0,(BB109-Constantes!$D$14)*(1-EXP(-Constantes!$D$22)))</f>
        <v>6.4786210219553081E-2</v>
      </c>
      <c r="BD109" s="76">
        <f t="shared" si="63"/>
        <v>137.92993533935882</v>
      </c>
      <c r="BE109" s="76">
        <f>MAX(0,(BD109-Constantes!$D$13)*(1-EXP(-Constantes!$D$23)))</f>
        <v>0.87871114390441918</v>
      </c>
      <c r="BF109" s="76">
        <f t="shared" si="64"/>
        <v>0.94349735412397229</v>
      </c>
      <c r="BG109" s="76">
        <f>IF(BF109-Escenarios!$F$29&lt;=0,0,IF(BF109-Escenarios!$F$29&gt;Escenarios!$F$28,Escenarios!$F$28,BF109-Escenarios!$F$29))</f>
        <v>0.25229735412397225</v>
      </c>
      <c r="BH109" s="76">
        <f>BG109*Entradas!$F$24</f>
        <v>0</v>
      </c>
      <c r="BI109" s="76">
        <f>AX109*Entradas!$D$47/Escenarios!$F$9</f>
        <v>0.15579544673502385</v>
      </c>
      <c r="BJ109" s="76">
        <f>Entradas!$D$48*Entradas!$D$46/Escenarios!$F$9</f>
        <v>0.12</v>
      </c>
      <c r="BK109" s="76">
        <f t="shared" si="65"/>
        <v>1.7678681954452651</v>
      </c>
      <c r="BL109" s="76">
        <f t="shared" si="48"/>
        <v>0</v>
      </c>
      <c r="BM109" s="76">
        <f t="shared" si="49"/>
        <v>0.25229735412397225</v>
      </c>
      <c r="BN109" s="76">
        <f t="shared" si="38"/>
        <v>0</v>
      </c>
      <c r="BO109" s="76">
        <f t="shared" si="50"/>
        <v>0.18751114390441917</v>
      </c>
      <c r="BP109" s="76">
        <f t="shared" si="39"/>
        <v>0.69120000000000004</v>
      </c>
      <c r="BQ109" s="76">
        <f t="shared" si="51"/>
        <v>0</v>
      </c>
      <c r="BR109" s="76">
        <f t="shared" si="52"/>
        <v>0.69120000000000004</v>
      </c>
      <c r="BS109" s="76">
        <f t="shared" si="53"/>
        <v>0</v>
      </c>
      <c r="BT109" s="76">
        <f t="shared" si="54"/>
        <v>0</v>
      </c>
      <c r="BU109" s="76">
        <f t="shared" si="66"/>
        <v>93.158518620732181</v>
      </c>
      <c r="BV109" s="76">
        <f>MAX(0,(BU109-Constantes!$D$13)*(1-EXP(-Constantes!$D$24)))</f>
        <v>0.67879517893380281</v>
      </c>
      <c r="BW109" s="76">
        <f t="shared" si="67"/>
        <v>1.3699951789338027</v>
      </c>
      <c r="BX109" s="76">
        <f t="shared" si="68"/>
        <v>1.3699951789338027</v>
      </c>
      <c r="BY109" s="76">
        <f>0.0526*BL109*Observaciones!$F108^1.218</f>
        <v>0</v>
      </c>
      <c r="BZ109" s="76">
        <f>BY109*Constantes!$F$30</f>
        <v>0</v>
      </c>
      <c r="CA109" s="76">
        <f t="shared" si="69"/>
        <v>0</v>
      </c>
      <c r="CB109" s="15"/>
      <c r="CC109" s="75">
        <v>103</v>
      </c>
      <c r="CD109" s="76">
        <f>0.0526*Observaciones!$F108^2.218</f>
        <v>0.19372254258423433</v>
      </c>
      <c r="CE109" s="76">
        <f>IF(Observaciones!$F108&gt;0.05*$CI$7,((Observaciones!$F108-0.05*$CI$7)^2)/(Observaciones!$F108+0.95*$CI$7),0)</f>
        <v>1.3395249151634377E-4</v>
      </c>
      <c r="CF109" s="76">
        <f>0.0526*CE109*Observaciones!$F108^1.218</f>
        <v>1.441645402335511E-5</v>
      </c>
      <c r="CG109" s="29"/>
      <c r="CH109" s="29"/>
      <c r="CI109" s="110"/>
      <c r="CJ109" s="40"/>
    </row>
    <row r="110" spans="2:88" s="2" customFormat="1" x14ac:dyDescent="0.3">
      <c r="B110" s="39"/>
      <c r="C110" s="75">
        <v>104</v>
      </c>
      <c r="D110" s="148">
        <f>ETo!$I109*((1-Constantes!$D$19)*ETo!$K109+ETo!$L109)</f>
        <v>3.4313094235677064</v>
      </c>
      <c r="E110" s="76">
        <f>MIN(D110*Constantes!$D$17,0.8*(H109+Observaciones!$F109-F110-G110-Constantes!$D$14))</f>
        <v>1.5215320762489939</v>
      </c>
      <c r="F110" s="76">
        <f>IF(Observaciones!$F109&gt;0.05*Constantes!$D$18,((Observaciones!$F109-0.05*Constantes!$D$18)^2)/(Observaciones!$F109+0.95*Constantes!$D$18),0)</f>
        <v>0</v>
      </c>
      <c r="G110" s="76">
        <f>MAX(0,H109+Observaciones!$F109-F110-Constantes!$D$13)</f>
        <v>0</v>
      </c>
      <c r="H110" s="76">
        <f>H109+Observaciones!$F109-F110-E110-G110-I109</f>
        <v>11.565596808842695</v>
      </c>
      <c r="I110" s="76">
        <f>MAX(0,(H110-Constantes!$D$14)*(1-EXP(-Constantes!$D$22)))</f>
        <v>1.0750385888785951E-2</v>
      </c>
      <c r="J110" s="76">
        <f t="shared" si="55"/>
        <v>137.05122419545441</v>
      </c>
      <c r="K110" s="76">
        <f>MAX(0,(J110-Constantes!$D$13)*(1-EXP(-Constantes!$D$23)))</f>
        <v>0.87005299371084044</v>
      </c>
      <c r="L110" s="76">
        <f t="shared" si="56"/>
        <v>0.8808033795996264</v>
      </c>
      <c r="M110" s="76">
        <f>0.0526*F110*Observaciones!$F109^1.218</f>
        <v>0</v>
      </c>
      <c r="N110" s="76">
        <f>M110*Constantes!$D$30</f>
        <v>0</v>
      </c>
      <c r="O110" s="76">
        <f t="shared" si="57"/>
        <v>0</v>
      </c>
      <c r="P110" s="15"/>
      <c r="Q110" s="75">
        <v>104</v>
      </c>
      <c r="R110" s="148">
        <f>ETo!$I109*((1-Constantes!$E$19)*ETo!$K109+ETo!$L109)</f>
        <v>3.4313094235677064</v>
      </c>
      <c r="S110" s="76">
        <f>MIN(R110*Constantes!$E$17,0.8*(V109+Observaciones!$F109-T110-U110-Constantes!$D$14))</f>
        <v>1.5215320762489939</v>
      </c>
      <c r="T110" s="76">
        <f>IF(Observaciones!$F109&gt;0.05*Constantes!$E$18,((Observaciones!$F109-0.05*Constantes!$E$18)^2)/(Observaciones!$F109+0.95*Constantes!$E$18),0)</f>
        <v>0</v>
      </c>
      <c r="U110" s="76">
        <f>MAX(0,V109+Observaciones!$F109-T110-Constantes!$D$13)</f>
        <v>0</v>
      </c>
      <c r="V110" s="76">
        <f>V109+Observaciones!$F109-T110-S110-U110-W109</f>
        <v>11.565596808842695</v>
      </c>
      <c r="W110" s="76">
        <f>MAX(0,(V110-Constantes!$D$14)*(1-EXP(-Constantes!$D$22)))</f>
        <v>1.0750385888785951E-2</v>
      </c>
      <c r="X110" s="76">
        <f t="shared" si="58"/>
        <v>137.05122419545441</v>
      </c>
      <c r="Y110" s="76">
        <f>MAX(0,(X110-Constantes!$D$13)*(1-EXP(-Constantes!$D$23)))</f>
        <v>0.87005299371084044</v>
      </c>
      <c r="Z110" s="76">
        <f t="shared" si="59"/>
        <v>0.8808033795996264</v>
      </c>
      <c r="AA110" s="76">
        <f>IF(Z110-Escenarios!$E$29&lt;=0,0,IF(Z110-Escenarios!$E$29&gt;Escenarios!$E$28,Escenarios!$E$28,Z110-Escenarios!$E$29))</f>
        <v>0.18960337959962636</v>
      </c>
      <c r="AB110" s="76">
        <f>AA110*Entradas!$E$24</f>
        <v>4.7400844899906591E-2</v>
      </c>
      <c r="AC110" s="76">
        <f>R110*Entradas!$D$47/Escenarios!$E$9</f>
        <v>0.16470285233124993</v>
      </c>
      <c r="AD110" s="76">
        <f>Entradas!$D$48*Entradas!$D$46/Escenarios!$E$9</f>
        <v>0.12</v>
      </c>
      <c r="AE110" s="76">
        <f t="shared" si="60"/>
        <v>1.6862349285802438</v>
      </c>
      <c r="AF110" s="76">
        <f t="shared" si="40"/>
        <v>0</v>
      </c>
      <c r="AG110" s="76">
        <f t="shared" si="41"/>
        <v>0.18960337959962636</v>
      </c>
      <c r="AH110" s="76">
        <f t="shared" si="35"/>
        <v>0</v>
      </c>
      <c r="AI110" s="76">
        <f t="shared" si="42"/>
        <v>0.1788529937108404</v>
      </c>
      <c r="AJ110" s="76">
        <f t="shared" si="36"/>
        <v>0.69120000000000004</v>
      </c>
      <c r="AK110" s="76">
        <f t="shared" si="43"/>
        <v>0</v>
      </c>
      <c r="AL110" s="76">
        <f t="shared" si="44"/>
        <v>0.73860084489990663</v>
      </c>
      <c r="AM110" s="76">
        <f t="shared" si="45"/>
        <v>0</v>
      </c>
      <c r="AN110" s="76">
        <f t="shared" si="46"/>
        <v>0</v>
      </c>
      <c r="AO110" s="76">
        <f t="shared" si="61"/>
        <v>72.290751279607065</v>
      </c>
      <c r="AP110" s="76">
        <f>MAX(0,(AO110-Constantes!$D$13)*(1-EXP(-Constantes!$D$24)))</f>
        <v>0.35982619941789828</v>
      </c>
      <c r="AQ110" s="76">
        <f t="shared" si="37"/>
        <v>1.0510261994178984</v>
      </c>
      <c r="AR110" s="76">
        <f t="shared" si="47"/>
        <v>1.098427044317805</v>
      </c>
      <c r="AS110" s="76">
        <f>0.0526*AF110*Observaciones!$F109^1.218</f>
        <v>0</v>
      </c>
      <c r="AT110" s="76">
        <f>AS110*Constantes!$E$30</f>
        <v>0</v>
      </c>
      <c r="AU110" s="76">
        <f t="shared" si="62"/>
        <v>0</v>
      </c>
      <c r="AV110" s="15"/>
      <c r="AW110" s="75">
        <v>104</v>
      </c>
      <c r="AX110" s="148">
        <f>ETo!$I109*((1-Constantes!$F$19)*ETo!$K109+ETo!$L109)</f>
        <v>3.4313094235677064</v>
      </c>
      <c r="AY110" s="76">
        <f>MIN(AX110*Constantes!$F$17,0.8*(BB109+Observaciones!$F109-AZ110-BA110-Constantes!$D$14))</f>
        <v>1.5215320762489939</v>
      </c>
      <c r="AZ110" s="76">
        <f>IF(Observaciones!$F109&gt;0.05*Constantes!$F$18,((Observaciones!$F109-0.05*Constantes!$F$18)^2)/(Observaciones!$F109+0.95*Constantes!$F$18),0)</f>
        <v>0</v>
      </c>
      <c r="BA110" s="76">
        <f>MAX(0,BB109+Observaciones!$F109-AZ110-Constantes!$D$13)</f>
        <v>0</v>
      </c>
      <c r="BB110" s="76">
        <f>BB109+Observaciones!$F109-AZ110-AY110-BA110-BC109</f>
        <v>11.565596808842695</v>
      </c>
      <c r="BC110" s="76">
        <f>MAX(0,(BB110-Constantes!$D$14)*(1-EXP(-Constantes!$D$22)))</f>
        <v>1.0750385888785951E-2</v>
      </c>
      <c r="BD110" s="76">
        <f t="shared" si="63"/>
        <v>137.05122419545441</v>
      </c>
      <c r="BE110" s="76">
        <f>MAX(0,(BD110-Constantes!$D$13)*(1-EXP(-Constantes!$D$23)))</f>
        <v>0.87005299371084044</v>
      </c>
      <c r="BF110" s="76">
        <f t="shared" si="64"/>
        <v>0.8808033795996264</v>
      </c>
      <c r="BG110" s="76">
        <f>IF(BF110-Escenarios!$F$29&lt;=0,0,IF(BF110-Escenarios!$F$29&gt;Escenarios!$F$28,Escenarios!$F$28,BF110-Escenarios!$F$29))</f>
        <v>0.18960337959962636</v>
      </c>
      <c r="BH110" s="76">
        <f>BG110*Entradas!$F$24</f>
        <v>0</v>
      </c>
      <c r="BI110" s="76">
        <f>AX110*Entradas!$D$47/Escenarios!$F$9</f>
        <v>0.16470285233124993</v>
      </c>
      <c r="BJ110" s="76">
        <f>Entradas!$D$48*Entradas!$D$46/Escenarios!$F$9</f>
        <v>0.12</v>
      </c>
      <c r="BK110" s="76">
        <f t="shared" si="65"/>
        <v>1.6862349285802438</v>
      </c>
      <c r="BL110" s="76">
        <f t="shared" si="48"/>
        <v>0</v>
      </c>
      <c r="BM110" s="76">
        <f t="shared" si="49"/>
        <v>0.18960337959962636</v>
      </c>
      <c r="BN110" s="76">
        <f t="shared" si="38"/>
        <v>0</v>
      </c>
      <c r="BO110" s="76">
        <f t="shared" si="50"/>
        <v>0.1788529937108404</v>
      </c>
      <c r="BP110" s="76">
        <f t="shared" si="39"/>
        <v>0.69120000000000004</v>
      </c>
      <c r="BQ110" s="76">
        <f t="shared" si="51"/>
        <v>0</v>
      </c>
      <c r="BR110" s="76">
        <f t="shared" si="52"/>
        <v>0.69120000000000004</v>
      </c>
      <c r="BS110" s="76">
        <f t="shared" si="53"/>
        <v>0</v>
      </c>
      <c r="BT110" s="76">
        <f t="shared" si="54"/>
        <v>0</v>
      </c>
      <c r="BU110" s="76">
        <f t="shared" si="66"/>
        <v>92.479723441798384</v>
      </c>
      <c r="BV110" s="76">
        <f>MAX(0,(BU110-Constantes!$D$13)*(1-EXP(-Constantes!$D$24)))</f>
        <v>0.66841962691688284</v>
      </c>
      <c r="BW110" s="76">
        <f t="shared" si="67"/>
        <v>1.3596196269168828</v>
      </c>
      <c r="BX110" s="76">
        <f t="shared" si="68"/>
        <v>1.3596196269168828</v>
      </c>
      <c r="BY110" s="76">
        <f>0.0526*BL110*Observaciones!$F109^1.218</f>
        <v>0</v>
      </c>
      <c r="BZ110" s="76">
        <f>BY110*Constantes!$F$30</f>
        <v>0</v>
      </c>
      <c r="CA110" s="76">
        <f t="shared" si="69"/>
        <v>0</v>
      </c>
      <c r="CB110" s="15"/>
      <c r="CC110" s="75">
        <v>104</v>
      </c>
      <c r="CD110" s="76">
        <f>0.0526*Observaciones!$F109^2.218</f>
        <v>0</v>
      </c>
      <c r="CE110" s="76">
        <f>IF(Observaciones!$F109&gt;0.05*$CI$7,((Observaciones!$F109-0.05*$CI$7)^2)/(Observaciones!$F109+0.95*$CI$7),0)</f>
        <v>0</v>
      </c>
      <c r="CF110" s="76">
        <f>0.0526*CE110*Observaciones!$F109^1.218</f>
        <v>0</v>
      </c>
      <c r="CG110" s="29"/>
      <c r="CH110" s="29"/>
      <c r="CI110" s="110"/>
      <c r="CJ110" s="40"/>
    </row>
    <row r="111" spans="2:88" s="2" customFormat="1" x14ac:dyDescent="0.3">
      <c r="B111" s="39"/>
      <c r="C111" s="75">
        <v>105</v>
      </c>
      <c r="D111" s="148">
        <f>ETo!$I110*((1-Constantes!$D$19)*ETo!$K110+ETo!$L110)</f>
        <v>3.2595193544641341</v>
      </c>
      <c r="E111" s="76">
        <f>MIN(D111*Constantes!$D$17,0.8*(H110+Observaciones!$F110-F111-G111-Constantes!$D$14))</f>
        <v>0.2524774470741562</v>
      </c>
      <c r="F111" s="76">
        <f>IF(Observaciones!$F110&gt;0.05*Constantes!$D$18,((Observaciones!$F110-0.05*Constantes!$D$18)^2)/(Observaciones!$F110+0.95*Constantes!$D$18),0)</f>
        <v>0</v>
      </c>
      <c r="G111" s="76">
        <f>MAX(0,H110+Observaciones!$F110-F111-Constantes!$D$13)</f>
        <v>0</v>
      </c>
      <c r="H111" s="76">
        <f>H110+Observaciones!$F110-F111-E111-G111-I110</f>
        <v>11.302368975879753</v>
      </c>
      <c r="I111" s="76">
        <f>MAX(0,(H111-Constantes!$D$14)*(1-EXP(-Constantes!$D$22)))</f>
        <v>1.7838795689106152E-3</v>
      </c>
      <c r="J111" s="76">
        <f t="shared" si="55"/>
        <v>136.18117120174358</v>
      </c>
      <c r="K111" s="76">
        <f>MAX(0,(J111-Constantes!$D$13)*(1-EXP(-Constantes!$D$23)))</f>
        <v>0.86148015433332981</v>
      </c>
      <c r="L111" s="76">
        <f t="shared" si="56"/>
        <v>0.86326403390224038</v>
      </c>
      <c r="M111" s="76">
        <f>0.0526*F111*Observaciones!$F110^1.218</f>
        <v>0</v>
      </c>
      <c r="N111" s="76">
        <f>M111*Constantes!$D$30</f>
        <v>0</v>
      </c>
      <c r="O111" s="76">
        <f t="shared" si="57"/>
        <v>0</v>
      </c>
      <c r="P111" s="15"/>
      <c r="Q111" s="75">
        <v>105</v>
      </c>
      <c r="R111" s="148">
        <f>ETo!$I110*((1-Constantes!$E$19)*ETo!$K110+ETo!$L110)</f>
        <v>3.2595193544641341</v>
      </c>
      <c r="S111" s="76">
        <f>MIN(R111*Constantes!$E$17,0.8*(V110+Observaciones!$F110-T111-U111-Constantes!$D$14))</f>
        <v>0.2524774470741562</v>
      </c>
      <c r="T111" s="76">
        <f>IF(Observaciones!$F110&gt;0.05*Constantes!$E$18,((Observaciones!$F110-0.05*Constantes!$E$18)^2)/(Observaciones!$F110+0.95*Constantes!$E$18),0)</f>
        <v>0</v>
      </c>
      <c r="U111" s="76">
        <f>MAX(0,V110+Observaciones!$F110-T111-Constantes!$D$13)</f>
        <v>0</v>
      </c>
      <c r="V111" s="76">
        <f>V110+Observaciones!$F110-T111-S111-U111-W110</f>
        <v>11.302368975879753</v>
      </c>
      <c r="W111" s="76">
        <f>MAX(0,(V111-Constantes!$D$14)*(1-EXP(-Constantes!$D$22)))</f>
        <v>1.7838795689106152E-3</v>
      </c>
      <c r="X111" s="76">
        <f t="shared" si="58"/>
        <v>136.18117120174358</v>
      </c>
      <c r="Y111" s="76">
        <f>MAX(0,(X111-Constantes!$D$13)*(1-EXP(-Constantes!$D$23)))</f>
        <v>0.86148015433332981</v>
      </c>
      <c r="Z111" s="76">
        <f t="shared" si="59"/>
        <v>0.86326403390224038</v>
      </c>
      <c r="AA111" s="76">
        <f>IF(Z111-Escenarios!$E$29&lt;=0,0,IF(Z111-Escenarios!$E$29&gt;Escenarios!$E$28,Escenarios!$E$28,Z111-Escenarios!$E$29))</f>
        <v>0.17206403390224034</v>
      </c>
      <c r="AB111" s="76">
        <f>AA111*Entradas!$E$24</f>
        <v>4.3016008475560086E-2</v>
      </c>
      <c r="AC111" s="76">
        <f>R111*Entradas!$D$47/Escenarios!$E$9</f>
        <v>0.15645692901427843</v>
      </c>
      <c r="AD111" s="76">
        <f>Entradas!$D$48*Entradas!$D$46/Escenarios!$E$9</f>
        <v>0.12</v>
      </c>
      <c r="AE111" s="76">
        <f t="shared" si="60"/>
        <v>0.40893437608843464</v>
      </c>
      <c r="AF111" s="76">
        <f t="shared" si="40"/>
        <v>0</v>
      </c>
      <c r="AG111" s="76">
        <f t="shared" si="41"/>
        <v>0.17206403390224034</v>
      </c>
      <c r="AH111" s="76">
        <f t="shared" si="35"/>
        <v>0</v>
      </c>
      <c r="AI111" s="76">
        <f t="shared" si="42"/>
        <v>0.17028015433332971</v>
      </c>
      <c r="AJ111" s="76">
        <f t="shared" si="36"/>
        <v>0.69120000000000004</v>
      </c>
      <c r="AK111" s="76">
        <f t="shared" si="43"/>
        <v>0</v>
      </c>
      <c r="AL111" s="76">
        <f t="shared" si="44"/>
        <v>0.73421600847556012</v>
      </c>
      <c r="AM111" s="76">
        <f t="shared" si="45"/>
        <v>0</v>
      </c>
      <c r="AN111" s="76">
        <f t="shared" si="46"/>
        <v>0</v>
      </c>
      <c r="AO111" s="76">
        <f t="shared" si="61"/>
        <v>71.930925080189169</v>
      </c>
      <c r="AP111" s="76">
        <f>MAX(0,(AO111-Constantes!$D$13)*(1-EXP(-Constantes!$D$24)))</f>
        <v>0.35432616705913111</v>
      </c>
      <c r="AQ111" s="76">
        <f t="shared" si="37"/>
        <v>1.0455261670591312</v>
      </c>
      <c r="AR111" s="76">
        <f t="shared" si="47"/>
        <v>1.0885421755346911</v>
      </c>
      <c r="AS111" s="76">
        <f>0.0526*AF111*Observaciones!$F110^1.218</f>
        <v>0</v>
      </c>
      <c r="AT111" s="76">
        <f>AS111*Constantes!$E$30</f>
        <v>0</v>
      </c>
      <c r="AU111" s="76">
        <f t="shared" si="62"/>
        <v>0</v>
      </c>
      <c r="AV111" s="15"/>
      <c r="AW111" s="75">
        <v>105</v>
      </c>
      <c r="AX111" s="148">
        <f>ETo!$I110*((1-Constantes!$F$19)*ETo!$K110+ETo!$L110)</f>
        <v>3.2595193544641341</v>
      </c>
      <c r="AY111" s="76">
        <f>MIN(AX111*Constantes!$F$17,0.8*(BB110+Observaciones!$F110-AZ111-BA111-Constantes!$D$14))</f>
        <v>0.2524774470741562</v>
      </c>
      <c r="AZ111" s="76">
        <f>IF(Observaciones!$F110&gt;0.05*Constantes!$F$18,((Observaciones!$F110-0.05*Constantes!$F$18)^2)/(Observaciones!$F110+0.95*Constantes!$F$18),0)</f>
        <v>0</v>
      </c>
      <c r="BA111" s="76">
        <f>MAX(0,BB110+Observaciones!$F110-AZ111-Constantes!$D$13)</f>
        <v>0</v>
      </c>
      <c r="BB111" s="76">
        <f>BB110+Observaciones!$F110-AZ111-AY111-BA111-BC110</f>
        <v>11.302368975879753</v>
      </c>
      <c r="BC111" s="76">
        <f>MAX(0,(BB111-Constantes!$D$14)*(1-EXP(-Constantes!$D$22)))</f>
        <v>1.7838795689106152E-3</v>
      </c>
      <c r="BD111" s="76">
        <f t="shared" si="63"/>
        <v>136.18117120174358</v>
      </c>
      <c r="BE111" s="76">
        <f>MAX(0,(BD111-Constantes!$D$13)*(1-EXP(-Constantes!$D$23)))</f>
        <v>0.86148015433332981</v>
      </c>
      <c r="BF111" s="76">
        <f t="shared" si="64"/>
        <v>0.86326403390224038</v>
      </c>
      <c r="BG111" s="76">
        <f>IF(BF111-Escenarios!$F$29&lt;=0,0,IF(BF111-Escenarios!$F$29&gt;Escenarios!$F$28,Escenarios!$F$28,BF111-Escenarios!$F$29))</f>
        <v>0.17206403390224034</v>
      </c>
      <c r="BH111" s="76">
        <f>BG111*Entradas!$F$24</f>
        <v>0</v>
      </c>
      <c r="BI111" s="76">
        <f>AX111*Entradas!$D$47/Escenarios!$F$9</f>
        <v>0.15645692901427843</v>
      </c>
      <c r="BJ111" s="76">
        <f>Entradas!$D$48*Entradas!$D$46/Escenarios!$F$9</f>
        <v>0.12</v>
      </c>
      <c r="BK111" s="76">
        <f t="shared" si="65"/>
        <v>0.40893437608843464</v>
      </c>
      <c r="BL111" s="76">
        <f t="shared" si="48"/>
        <v>0</v>
      </c>
      <c r="BM111" s="76">
        <f t="shared" si="49"/>
        <v>0.17206403390224034</v>
      </c>
      <c r="BN111" s="76">
        <f t="shared" si="38"/>
        <v>0</v>
      </c>
      <c r="BO111" s="76">
        <f t="shared" si="50"/>
        <v>0.17028015433332971</v>
      </c>
      <c r="BP111" s="76">
        <f t="shared" si="39"/>
        <v>0.69120000000000004</v>
      </c>
      <c r="BQ111" s="76">
        <f t="shared" si="51"/>
        <v>0</v>
      </c>
      <c r="BR111" s="76">
        <f t="shared" si="52"/>
        <v>0.69120000000000004</v>
      </c>
      <c r="BS111" s="76">
        <f t="shared" si="53"/>
        <v>0</v>
      </c>
      <c r="BT111" s="76">
        <f t="shared" si="54"/>
        <v>0</v>
      </c>
      <c r="BU111" s="76">
        <f t="shared" si="66"/>
        <v>91.811303814881498</v>
      </c>
      <c r="BV111" s="76">
        <f>MAX(0,(BU111-Constantes!$D$13)*(1-EXP(-Constantes!$D$24)))</f>
        <v>0.65820266777598291</v>
      </c>
      <c r="BW111" s="76">
        <f t="shared" si="67"/>
        <v>1.3494026677759829</v>
      </c>
      <c r="BX111" s="76">
        <f t="shared" si="68"/>
        <v>1.3494026677759829</v>
      </c>
      <c r="BY111" s="76">
        <f>0.0526*BL111*Observaciones!$F110^1.218</f>
        <v>0</v>
      </c>
      <c r="BZ111" s="76">
        <f>BY111*Constantes!$F$30</f>
        <v>0</v>
      </c>
      <c r="CA111" s="76">
        <f t="shared" si="69"/>
        <v>0</v>
      </c>
      <c r="CB111" s="15"/>
      <c r="CC111" s="75">
        <v>105</v>
      </c>
      <c r="CD111" s="76">
        <f>0.0526*Observaciones!$F110^2.218</f>
        <v>0</v>
      </c>
      <c r="CE111" s="76">
        <f>IF(Observaciones!$F110&gt;0.05*$CI$7,((Observaciones!$F110-0.05*$CI$7)^2)/(Observaciones!$F110+0.95*$CI$7),0)</f>
        <v>0</v>
      </c>
      <c r="CF111" s="76">
        <f>0.0526*CE111*Observaciones!$F110^1.218</f>
        <v>0</v>
      </c>
      <c r="CG111" s="29"/>
      <c r="CH111" s="29"/>
      <c r="CI111" s="110"/>
      <c r="CJ111" s="40"/>
    </row>
    <row r="112" spans="2:88" s="2" customFormat="1" x14ac:dyDescent="0.3">
      <c r="B112" s="39"/>
      <c r="C112" s="75">
        <v>106</v>
      </c>
      <c r="D112" s="148">
        <f>ETo!$I111*((1-Constantes!$D$19)*ETo!$K111+ETo!$L111)</f>
        <v>3.3261254579029296</v>
      </c>
      <c r="E112" s="76">
        <f>MIN(D112*Constantes!$D$17,0.8*(H111+Observaciones!$F111-F112-G112-Constantes!$D$14))</f>
        <v>4.1895180703802742E-2</v>
      </c>
      <c r="F112" s="76">
        <f>IF(Observaciones!$F111&gt;0.05*Constantes!$D$18,((Observaciones!$F111-0.05*Constantes!$D$18)^2)/(Observaciones!$F111+0.95*Constantes!$D$18),0)</f>
        <v>0</v>
      </c>
      <c r="G112" s="76">
        <f>MAX(0,H111+Observaciones!$F111-F112-Constantes!$D$13)</f>
        <v>0</v>
      </c>
      <c r="H112" s="76">
        <f>H111+Observaciones!$F111-F112-E112-G112-I111</f>
        <v>11.258689915607041</v>
      </c>
      <c r="I112" s="76">
        <f>MAX(0,(H112-Constantes!$D$14)*(1-EXP(-Constantes!$D$22)))</f>
        <v>2.9601042690910359E-4</v>
      </c>
      <c r="J112" s="76">
        <f t="shared" si="55"/>
        <v>135.31969104741026</v>
      </c>
      <c r="K112" s="76">
        <f>MAX(0,(J112-Constantes!$D$13)*(1-EXP(-Constantes!$D$23)))</f>
        <v>0.85299178518409702</v>
      </c>
      <c r="L112" s="76">
        <f t="shared" si="56"/>
        <v>0.85328779561100609</v>
      </c>
      <c r="M112" s="76">
        <f>0.0526*F112*Observaciones!$F111^1.218</f>
        <v>0</v>
      </c>
      <c r="N112" s="76">
        <f>M112*Constantes!$D$30</f>
        <v>0</v>
      </c>
      <c r="O112" s="76">
        <f t="shared" si="57"/>
        <v>0</v>
      </c>
      <c r="P112" s="15"/>
      <c r="Q112" s="75">
        <v>106</v>
      </c>
      <c r="R112" s="148">
        <f>ETo!$I111*((1-Constantes!$E$19)*ETo!$K111+ETo!$L111)</f>
        <v>3.3261254579029296</v>
      </c>
      <c r="S112" s="76">
        <f>MIN(R112*Constantes!$E$17,0.8*(V111+Observaciones!$F111-T112-U112-Constantes!$D$14))</f>
        <v>4.1895180703802742E-2</v>
      </c>
      <c r="T112" s="76">
        <f>IF(Observaciones!$F111&gt;0.05*Constantes!$E$18,((Observaciones!$F111-0.05*Constantes!$E$18)^2)/(Observaciones!$F111+0.95*Constantes!$E$18),0)</f>
        <v>0</v>
      </c>
      <c r="U112" s="76">
        <f>MAX(0,V111+Observaciones!$F111-T112-Constantes!$D$13)</f>
        <v>0</v>
      </c>
      <c r="V112" s="76">
        <f>V111+Observaciones!$F111-T112-S112-U112-W111</f>
        <v>11.258689915607041</v>
      </c>
      <c r="W112" s="76">
        <f>MAX(0,(V112-Constantes!$D$14)*(1-EXP(-Constantes!$D$22)))</f>
        <v>2.9601042690910359E-4</v>
      </c>
      <c r="X112" s="76">
        <f t="shared" si="58"/>
        <v>135.31969104741026</v>
      </c>
      <c r="Y112" s="76">
        <f>MAX(0,(X112-Constantes!$D$13)*(1-EXP(-Constantes!$D$23)))</f>
        <v>0.85299178518409702</v>
      </c>
      <c r="Z112" s="76">
        <f t="shared" si="59"/>
        <v>0.85328779561100609</v>
      </c>
      <c r="AA112" s="76">
        <f>IF(Z112-Escenarios!$E$29&lt;=0,0,IF(Z112-Escenarios!$E$29&gt;Escenarios!$E$28,Escenarios!$E$28,Z112-Escenarios!$E$29))</f>
        <v>0.16208779561100606</v>
      </c>
      <c r="AB112" s="76">
        <f>AA112*Entradas!$E$24</f>
        <v>4.0521948902751515E-2</v>
      </c>
      <c r="AC112" s="76">
        <f>R112*Entradas!$D$47/Escenarios!$E$9</f>
        <v>0.15965402197934062</v>
      </c>
      <c r="AD112" s="76">
        <f>Entradas!$D$48*Entradas!$D$46/Escenarios!$E$9</f>
        <v>0.12</v>
      </c>
      <c r="AE112" s="76">
        <f t="shared" si="60"/>
        <v>0.20154920268314336</v>
      </c>
      <c r="AF112" s="76">
        <f t="shared" si="40"/>
        <v>0</v>
      </c>
      <c r="AG112" s="76">
        <f t="shared" si="41"/>
        <v>0.16208779561100606</v>
      </c>
      <c r="AH112" s="76">
        <f t="shared" si="35"/>
        <v>0</v>
      </c>
      <c r="AI112" s="76">
        <f t="shared" si="42"/>
        <v>0.16179178518409695</v>
      </c>
      <c r="AJ112" s="76">
        <f t="shared" si="36"/>
        <v>0.69120000000000004</v>
      </c>
      <c r="AK112" s="76">
        <f t="shared" si="43"/>
        <v>0</v>
      </c>
      <c r="AL112" s="76">
        <f t="shared" si="44"/>
        <v>0.73172194890275155</v>
      </c>
      <c r="AM112" s="76">
        <f t="shared" si="45"/>
        <v>0</v>
      </c>
      <c r="AN112" s="76">
        <f t="shared" si="46"/>
        <v>0</v>
      </c>
      <c r="AO112" s="76">
        <f t="shared" si="61"/>
        <v>71.576598913130042</v>
      </c>
      <c r="AP112" s="76">
        <f>MAX(0,(AO112-Constantes!$D$13)*(1-EXP(-Constantes!$D$24)))</f>
        <v>0.34891020405383633</v>
      </c>
      <c r="AQ112" s="76">
        <f t="shared" si="37"/>
        <v>1.0401102040538364</v>
      </c>
      <c r="AR112" s="76">
        <f t="shared" si="47"/>
        <v>1.0806321529565879</v>
      </c>
      <c r="AS112" s="76">
        <f>0.0526*AF112*Observaciones!$F111^1.218</f>
        <v>0</v>
      </c>
      <c r="AT112" s="76">
        <f>AS112*Constantes!$E$30</f>
        <v>0</v>
      </c>
      <c r="AU112" s="76">
        <f t="shared" si="62"/>
        <v>0</v>
      </c>
      <c r="AV112" s="15"/>
      <c r="AW112" s="75">
        <v>106</v>
      </c>
      <c r="AX112" s="148">
        <f>ETo!$I111*((1-Constantes!$F$19)*ETo!$K111+ETo!$L111)</f>
        <v>3.3261254579029296</v>
      </c>
      <c r="AY112" s="76">
        <f>MIN(AX112*Constantes!$F$17,0.8*(BB111+Observaciones!$F111-AZ112-BA112-Constantes!$D$14))</f>
        <v>4.1895180703802742E-2</v>
      </c>
      <c r="AZ112" s="76">
        <f>IF(Observaciones!$F111&gt;0.05*Constantes!$F$18,((Observaciones!$F111-0.05*Constantes!$F$18)^2)/(Observaciones!$F111+0.95*Constantes!$F$18),0)</f>
        <v>0</v>
      </c>
      <c r="BA112" s="76">
        <f>MAX(0,BB111+Observaciones!$F111-AZ112-Constantes!$D$13)</f>
        <v>0</v>
      </c>
      <c r="BB112" s="76">
        <f>BB111+Observaciones!$F111-AZ112-AY112-BA112-BC111</f>
        <v>11.258689915607041</v>
      </c>
      <c r="BC112" s="76">
        <f>MAX(0,(BB112-Constantes!$D$14)*(1-EXP(-Constantes!$D$22)))</f>
        <v>2.9601042690910359E-4</v>
      </c>
      <c r="BD112" s="76">
        <f t="shared" si="63"/>
        <v>135.31969104741026</v>
      </c>
      <c r="BE112" s="76">
        <f>MAX(0,(BD112-Constantes!$D$13)*(1-EXP(-Constantes!$D$23)))</f>
        <v>0.85299178518409702</v>
      </c>
      <c r="BF112" s="76">
        <f t="shared" si="64"/>
        <v>0.85328779561100609</v>
      </c>
      <c r="BG112" s="76">
        <f>IF(BF112-Escenarios!$F$29&lt;=0,0,IF(BF112-Escenarios!$F$29&gt;Escenarios!$F$28,Escenarios!$F$28,BF112-Escenarios!$F$29))</f>
        <v>0.16208779561100606</v>
      </c>
      <c r="BH112" s="76">
        <f>BG112*Entradas!$F$24</f>
        <v>0</v>
      </c>
      <c r="BI112" s="76">
        <f>AX112*Entradas!$D$47/Escenarios!$F$9</f>
        <v>0.15965402197934062</v>
      </c>
      <c r="BJ112" s="76">
        <f>Entradas!$D$48*Entradas!$D$46/Escenarios!$F$9</f>
        <v>0.12</v>
      </c>
      <c r="BK112" s="76">
        <f t="shared" si="65"/>
        <v>0.20154920268314336</v>
      </c>
      <c r="BL112" s="76">
        <f t="shared" si="48"/>
        <v>0</v>
      </c>
      <c r="BM112" s="76">
        <f t="shared" si="49"/>
        <v>0.16208779561100606</v>
      </c>
      <c r="BN112" s="76">
        <f t="shared" si="38"/>
        <v>0</v>
      </c>
      <c r="BO112" s="76">
        <f t="shared" si="50"/>
        <v>0.16179178518409695</v>
      </c>
      <c r="BP112" s="76">
        <f t="shared" si="39"/>
        <v>0.69120000000000004</v>
      </c>
      <c r="BQ112" s="76">
        <f t="shared" si="51"/>
        <v>0</v>
      </c>
      <c r="BR112" s="76">
        <f t="shared" si="52"/>
        <v>0.69120000000000004</v>
      </c>
      <c r="BS112" s="76">
        <f t="shared" si="53"/>
        <v>0</v>
      </c>
      <c r="BT112" s="76">
        <f t="shared" si="54"/>
        <v>0</v>
      </c>
      <c r="BU112" s="76">
        <f t="shared" si="66"/>
        <v>91.153101147105517</v>
      </c>
      <c r="BV112" s="76">
        <f>MAX(0,(BU112-Constantes!$D$13)*(1-EXP(-Constantes!$D$24)))</f>
        <v>0.64814187737981055</v>
      </c>
      <c r="BW112" s="76">
        <f t="shared" si="67"/>
        <v>1.3393418773798107</v>
      </c>
      <c r="BX112" s="76">
        <f t="shared" si="68"/>
        <v>1.3393418773798107</v>
      </c>
      <c r="BY112" s="76">
        <f>0.0526*BL112*Observaciones!$F111^1.218</f>
        <v>0</v>
      </c>
      <c r="BZ112" s="76">
        <f>BY112*Constantes!$F$30</f>
        <v>0</v>
      </c>
      <c r="CA112" s="76">
        <f t="shared" si="69"/>
        <v>0</v>
      </c>
      <c r="CB112" s="15"/>
      <c r="CC112" s="75">
        <v>106</v>
      </c>
      <c r="CD112" s="76">
        <f>0.0526*Observaciones!$F111^2.218</f>
        <v>0</v>
      </c>
      <c r="CE112" s="76">
        <f>IF(Observaciones!$F111&gt;0.05*$CI$7,((Observaciones!$F111-0.05*$CI$7)^2)/(Observaciones!$F111+0.95*$CI$7),0)</f>
        <v>0</v>
      </c>
      <c r="CF112" s="76">
        <f>0.0526*CE112*Observaciones!$F111^1.218</f>
        <v>0</v>
      </c>
      <c r="CG112" s="29"/>
      <c r="CH112" s="29"/>
      <c r="CI112" s="110"/>
      <c r="CJ112" s="40"/>
    </row>
    <row r="113" spans="2:88" s="2" customFormat="1" x14ac:dyDescent="0.3">
      <c r="B113" s="39"/>
      <c r="C113" s="75">
        <v>107</v>
      </c>
      <c r="D113" s="148">
        <f>ETo!$I112*((1-Constantes!$D$19)*ETo!$K112+ETo!$L112)</f>
        <v>3.2794606899992926</v>
      </c>
      <c r="E113" s="76">
        <f>MIN(D113*Constantes!$D$17,0.8*(H112+Observaciones!$F112-F113-G113-Constantes!$D$14))</f>
        <v>6.9519324856329948E-3</v>
      </c>
      <c r="F113" s="76">
        <f>IF(Observaciones!$F112&gt;0.05*Constantes!$D$18,((Observaciones!$F112-0.05*Constantes!$D$18)^2)/(Observaciones!$F112+0.95*Constantes!$D$18),0)</f>
        <v>0</v>
      </c>
      <c r="G113" s="76">
        <f>MAX(0,H112+Observaciones!$F112-F113-Constantes!$D$13)</f>
        <v>0</v>
      </c>
      <c r="H113" s="76">
        <f>H112+Observaciones!$F112-F113-E113-G113-I112</f>
        <v>11.251441972694499</v>
      </c>
      <c r="I113" s="76">
        <f>MAX(0,(H113-Constantes!$D$14)*(1-EXP(-Constantes!$D$22)))</f>
        <v>4.911888356476708E-5</v>
      </c>
      <c r="J113" s="76">
        <f t="shared" si="55"/>
        <v>134.46669926222617</v>
      </c>
      <c r="K113" s="76">
        <f>MAX(0,(J113-Constantes!$D$13)*(1-EXP(-Constantes!$D$23)))</f>
        <v>0.84458705395786371</v>
      </c>
      <c r="L113" s="76">
        <f t="shared" si="56"/>
        <v>0.84463617284142845</v>
      </c>
      <c r="M113" s="76">
        <f>0.0526*F113*Observaciones!$F112^1.218</f>
        <v>0</v>
      </c>
      <c r="N113" s="76">
        <f>M113*Constantes!$D$30</f>
        <v>0</v>
      </c>
      <c r="O113" s="76">
        <f t="shared" si="57"/>
        <v>0</v>
      </c>
      <c r="P113" s="15"/>
      <c r="Q113" s="75">
        <v>107</v>
      </c>
      <c r="R113" s="148">
        <f>ETo!$I112*((1-Constantes!$E$19)*ETo!$K112+ETo!$L112)</f>
        <v>3.2794606899992926</v>
      </c>
      <c r="S113" s="76">
        <f>MIN(R113*Constantes!$E$17,0.8*(V112+Observaciones!$F112-T113-U113-Constantes!$D$14))</f>
        <v>6.9519324856329948E-3</v>
      </c>
      <c r="T113" s="76">
        <f>IF(Observaciones!$F112&gt;0.05*Constantes!$E$18,((Observaciones!$F112-0.05*Constantes!$E$18)^2)/(Observaciones!$F112+0.95*Constantes!$E$18),0)</f>
        <v>0</v>
      </c>
      <c r="U113" s="76">
        <f>MAX(0,V112+Observaciones!$F112-T113-Constantes!$D$13)</f>
        <v>0</v>
      </c>
      <c r="V113" s="76">
        <f>V112+Observaciones!$F112-T113-S113-U113-W112</f>
        <v>11.251441972694499</v>
      </c>
      <c r="W113" s="76">
        <f>MAX(0,(V113-Constantes!$D$14)*(1-EXP(-Constantes!$D$22)))</f>
        <v>4.911888356476708E-5</v>
      </c>
      <c r="X113" s="76">
        <f t="shared" si="58"/>
        <v>134.46669926222617</v>
      </c>
      <c r="Y113" s="76">
        <f>MAX(0,(X113-Constantes!$D$13)*(1-EXP(-Constantes!$D$23)))</f>
        <v>0.84458705395786371</v>
      </c>
      <c r="Z113" s="76">
        <f t="shared" si="59"/>
        <v>0.84463617284142845</v>
      </c>
      <c r="AA113" s="76">
        <f>IF(Z113-Escenarios!$E$29&lt;=0,0,IF(Z113-Escenarios!$E$29&gt;Escenarios!$E$28,Escenarios!$E$28,Z113-Escenarios!$E$29))</f>
        <v>0.15343617284142841</v>
      </c>
      <c r="AB113" s="76">
        <f>AA113*Entradas!$E$24</f>
        <v>3.8359043210357102E-2</v>
      </c>
      <c r="AC113" s="76">
        <f>R113*Entradas!$D$47/Escenarios!$E$9</f>
        <v>0.15741411311996603</v>
      </c>
      <c r="AD113" s="76">
        <f>Entradas!$D$48*Entradas!$D$46/Escenarios!$E$9</f>
        <v>0.12</v>
      </c>
      <c r="AE113" s="76">
        <f t="shared" si="60"/>
        <v>0.16436604560559903</v>
      </c>
      <c r="AF113" s="76">
        <f t="shared" si="40"/>
        <v>0</v>
      </c>
      <c r="AG113" s="76">
        <f t="shared" si="41"/>
        <v>0.15343617284142841</v>
      </c>
      <c r="AH113" s="76">
        <f t="shared" si="35"/>
        <v>0</v>
      </c>
      <c r="AI113" s="76">
        <f t="shared" si="42"/>
        <v>0.15338705395786364</v>
      </c>
      <c r="AJ113" s="76">
        <f t="shared" si="36"/>
        <v>0.69120000000000004</v>
      </c>
      <c r="AK113" s="76">
        <f t="shared" si="43"/>
        <v>0</v>
      </c>
      <c r="AL113" s="76">
        <f t="shared" si="44"/>
        <v>0.72955904321035714</v>
      </c>
      <c r="AM113" s="76">
        <f t="shared" si="45"/>
        <v>0</v>
      </c>
      <c r="AN113" s="76">
        <f t="shared" si="46"/>
        <v>0</v>
      </c>
      <c r="AO113" s="76">
        <f t="shared" si="61"/>
        <v>71.227688709076205</v>
      </c>
      <c r="AP113" s="76">
        <f>MAX(0,(AO113-Constantes!$D$13)*(1-EXP(-Constantes!$D$24)))</f>
        <v>0.3435770253811754</v>
      </c>
      <c r="AQ113" s="76">
        <f t="shared" si="37"/>
        <v>1.0347770253811754</v>
      </c>
      <c r="AR113" s="76">
        <f t="shared" si="47"/>
        <v>1.0731360685915325</v>
      </c>
      <c r="AS113" s="76">
        <f>0.0526*AF113*Observaciones!$F112^1.218</f>
        <v>0</v>
      </c>
      <c r="AT113" s="76">
        <f>AS113*Constantes!$E$30</f>
        <v>0</v>
      </c>
      <c r="AU113" s="76">
        <f t="shared" si="62"/>
        <v>0</v>
      </c>
      <c r="AV113" s="15"/>
      <c r="AW113" s="75">
        <v>107</v>
      </c>
      <c r="AX113" s="148">
        <f>ETo!$I112*((1-Constantes!$F$19)*ETo!$K112+ETo!$L112)</f>
        <v>3.2794606899992926</v>
      </c>
      <c r="AY113" s="76">
        <f>MIN(AX113*Constantes!$F$17,0.8*(BB112+Observaciones!$F112-AZ113-BA113-Constantes!$D$14))</f>
        <v>6.9519324856329948E-3</v>
      </c>
      <c r="AZ113" s="76">
        <f>IF(Observaciones!$F112&gt;0.05*Constantes!$F$18,((Observaciones!$F112-0.05*Constantes!$F$18)^2)/(Observaciones!$F112+0.95*Constantes!$F$18),0)</f>
        <v>0</v>
      </c>
      <c r="BA113" s="76">
        <f>MAX(0,BB112+Observaciones!$F112-AZ113-Constantes!$D$13)</f>
        <v>0</v>
      </c>
      <c r="BB113" s="76">
        <f>BB112+Observaciones!$F112-AZ113-AY113-BA113-BC112</f>
        <v>11.251441972694499</v>
      </c>
      <c r="BC113" s="76">
        <f>MAX(0,(BB113-Constantes!$D$14)*(1-EXP(-Constantes!$D$22)))</f>
        <v>4.911888356476708E-5</v>
      </c>
      <c r="BD113" s="76">
        <f t="shared" si="63"/>
        <v>134.46669926222617</v>
      </c>
      <c r="BE113" s="76">
        <f>MAX(0,(BD113-Constantes!$D$13)*(1-EXP(-Constantes!$D$23)))</f>
        <v>0.84458705395786371</v>
      </c>
      <c r="BF113" s="76">
        <f t="shared" si="64"/>
        <v>0.84463617284142845</v>
      </c>
      <c r="BG113" s="76">
        <f>IF(BF113-Escenarios!$F$29&lt;=0,0,IF(BF113-Escenarios!$F$29&gt;Escenarios!$F$28,Escenarios!$F$28,BF113-Escenarios!$F$29))</f>
        <v>0.15343617284142841</v>
      </c>
      <c r="BH113" s="76">
        <f>BG113*Entradas!$F$24</f>
        <v>0</v>
      </c>
      <c r="BI113" s="76">
        <f>AX113*Entradas!$D$47/Escenarios!$F$9</f>
        <v>0.15741411311996603</v>
      </c>
      <c r="BJ113" s="76">
        <f>Entradas!$D$48*Entradas!$D$46/Escenarios!$F$9</f>
        <v>0.12</v>
      </c>
      <c r="BK113" s="76">
        <f t="shared" si="65"/>
        <v>0.16436604560559903</v>
      </c>
      <c r="BL113" s="76">
        <f t="shared" si="48"/>
        <v>0</v>
      </c>
      <c r="BM113" s="76">
        <f t="shared" si="49"/>
        <v>0.15343617284142841</v>
      </c>
      <c r="BN113" s="76">
        <f t="shared" si="38"/>
        <v>0</v>
      </c>
      <c r="BO113" s="76">
        <f t="shared" si="50"/>
        <v>0.15338705395786364</v>
      </c>
      <c r="BP113" s="76">
        <f t="shared" si="39"/>
        <v>0.69120000000000004</v>
      </c>
      <c r="BQ113" s="76">
        <f t="shared" si="51"/>
        <v>0</v>
      </c>
      <c r="BR113" s="76">
        <f t="shared" si="52"/>
        <v>0.69120000000000004</v>
      </c>
      <c r="BS113" s="76">
        <f t="shared" si="53"/>
        <v>0</v>
      </c>
      <c r="BT113" s="76">
        <f t="shared" si="54"/>
        <v>0</v>
      </c>
      <c r="BU113" s="76">
        <f t="shared" si="66"/>
        <v>90.504959269725703</v>
      </c>
      <c r="BV113" s="76">
        <f>MAX(0,(BU113-Constantes!$D$13)*(1-EXP(-Constantes!$D$24)))</f>
        <v>0.63823486865051848</v>
      </c>
      <c r="BW113" s="76">
        <f t="shared" si="67"/>
        <v>1.3294348686505186</v>
      </c>
      <c r="BX113" s="76">
        <f t="shared" si="68"/>
        <v>1.3294348686505186</v>
      </c>
      <c r="BY113" s="76">
        <f>0.0526*BL113*Observaciones!$F112^1.218</f>
        <v>0</v>
      </c>
      <c r="BZ113" s="76">
        <f>BY113*Constantes!$F$30</f>
        <v>0</v>
      </c>
      <c r="CA113" s="76">
        <f t="shared" si="69"/>
        <v>0</v>
      </c>
      <c r="CB113" s="15"/>
      <c r="CC113" s="75">
        <v>107</v>
      </c>
      <c r="CD113" s="76">
        <f>0.0526*Observaciones!$F112^2.218</f>
        <v>0</v>
      </c>
      <c r="CE113" s="76">
        <f>IF(Observaciones!$F112&gt;0.05*$CI$7,((Observaciones!$F112-0.05*$CI$7)^2)/(Observaciones!$F112+0.95*$CI$7),0)</f>
        <v>0</v>
      </c>
      <c r="CF113" s="76">
        <f>0.0526*CE113*Observaciones!$F112^1.218</f>
        <v>0</v>
      </c>
      <c r="CG113" s="29"/>
      <c r="CH113" s="29"/>
      <c r="CI113" s="110"/>
      <c r="CJ113" s="40"/>
    </row>
    <row r="114" spans="2:88" s="2" customFormat="1" x14ac:dyDescent="0.3">
      <c r="B114" s="39"/>
      <c r="C114" s="75">
        <v>108</v>
      </c>
      <c r="D114" s="148">
        <f>ETo!$I113*((1-Constantes!$D$19)*ETo!$K113+ETo!$L113)</f>
        <v>3.3306709118359747</v>
      </c>
      <c r="E114" s="76">
        <f>MIN(D114*Constantes!$D$17,0.8*(H113+Observaciones!$F113-F114-G114-Constantes!$D$14))</f>
        <v>0.56115357815559863</v>
      </c>
      <c r="F114" s="76">
        <f>IF(Observaciones!$F113&gt;0.05*Constantes!$D$18,((Observaciones!$F113-0.05*Constantes!$D$18)^2)/(Observaciones!$F113+0.95*Constantes!$D$18),0)</f>
        <v>0</v>
      </c>
      <c r="G114" s="76">
        <f>MAX(0,H113+Observaciones!$F113-F114-Constantes!$D$13)</f>
        <v>0</v>
      </c>
      <c r="H114" s="76">
        <f>H113+Observaciones!$F113-F114-E114-G114-I113</f>
        <v>11.390239275655334</v>
      </c>
      <c r="I114" s="76">
        <f>MAX(0,(H114-Constantes!$D$14)*(1-EXP(-Constantes!$D$22)))</f>
        <v>4.7770645577412171E-3</v>
      </c>
      <c r="J114" s="76">
        <f t="shared" si="55"/>
        <v>133.62211220826831</v>
      </c>
      <c r="K114" s="76">
        <f>MAX(0,(J114-Constantes!$D$13)*(1-EXP(-Constantes!$D$23)))</f>
        <v>0.83626513655025325</v>
      </c>
      <c r="L114" s="76">
        <f t="shared" si="56"/>
        <v>0.84104220110799444</v>
      </c>
      <c r="M114" s="76">
        <f>0.0526*F114*Observaciones!$F113^1.218</f>
        <v>0</v>
      </c>
      <c r="N114" s="76">
        <f>M114*Constantes!$D$30</f>
        <v>0</v>
      </c>
      <c r="O114" s="76">
        <f t="shared" si="57"/>
        <v>0</v>
      </c>
      <c r="P114" s="15"/>
      <c r="Q114" s="75">
        <v>108</v>
      </c>
      <c r="R114" s="148">
        <f>ETo!$I113*((1-Constantes!$E$19)*ETo!$K113+ETo!$L113)</f>
        <v>3.3306709118359747</v>
      </c>
      <c r="S114" s="76">
        <f>MIN(R114*Constantes!$E$17,0.8*(V113+Observaciones!$F113-T114-U114-Constantes!$D$14))</f>
        <v>0.56115357815559863</v>
      </c>
      <c r="T114" s="76">
        <f>IF(Observaciones!$F113&gt;0.05*Constantes!$E$18,((Observaciones!$F113-0.05*Constantes!$E$18)^2)/(Observaciones!$F113+0.95*Constantes!$E$18),0)</f>
        <v>0</v>
      </c>
      <c r="U114" s="76">
        <f>MAX(0,V113+Observaciones!$F113-T114-Constantes!$D$13)</f>
        <v>0</v>
      </c>
      <c r="V114" s="76">
        <f>V113+Observaciones!$F113-T114-S114-U114-W113</f>
        <v>11.390239275655334</v>
      </c>
      <c r="W114" s="76">
        <f>MAX(0,(V114-Constantes!$D$14)*(1-EXP(-Constantes!$D$22)))</f>
        <v>4.7770645577412171E-3</v>
      </c>
      <c r="X114" s="76">
        <f t="shared" si="58"/>
        <v>133.62211220826831</v>
      </c>
      <c r="Y114" s="76">
        <f>MAX(0,(X114-Constantes!$D$13)*(1-EXP(-Constantes!$D$23)))</f>
        <v>0.83626513655025325</v>
      </c>
      <c r="Z114" s="76">
        <f t="shared" si="59"/>
        <v>0.84104220110799444</v>
      </c>
      <c r="AA114" s="76">
        <f>IF(Z114-Escenarios!$E$29&lt;=0,0,IF(Z114-Escenarios!$E$29&gt;Escenarios!$E$28,Escenarios!$E$28,Z114-Escenarios!$E$29))</f>
        <v>0.1498422011079944</v>
      </c>
      <c r="AB114" s="76">
        <f>AA114*Entradas!$E$24</f>
        <v>3.74605502769986E-2</v>
      </c>
      <c r="AC114" s="76">
        <f>R114*Entradas!$D$47/Escenarios!$E$9</f>
        <v>0.15987220376812677</v>
      </c>
      <c r="AD114" s="76">
        <f>Entradas!$D$48*Entradas!$D$46/Escenarios!$E$9</f>
        <v>0.12</v>
      </c>
      <c r="AE114" s="76">
        <f t="shared" si="60"/>
        <v>0.72102578192372535</v>
      </c>
      <c r="AF114" s="76">
        <f t="shared" si="40"/>
        <v>0</v>
      </c>
      <c r="AG114" s="76">
        <f t="shared" si="41"/>
        <v>0.1498422011079944</v>
      </c>
      <c r="AH114" s="76">
        <f t="shared" si="35"/>
        <v>0</v>
      </c>
      <c r="AI114" s="76">
        <f t="shared" si="42"/>
        <v>0.14506513655025319</v>
      </c>
      <c r="AJ114" s="76">
        <f t="shared" si="36"/>
        <v>0.69120000000000004</v>
      </c>
      <c r="AK114" s="76">
        <f t="shared" si="43"/>
        <v>0</v>
      </c>
      <c r="AL114" s="76">
        <f t="shared" si="44"/>
        <v>0.72866055027699861</v>
      </c>
      <c r="AM114" s="76">
        <f t="shared" si="45"/>
        <v>0</v>
      </c>
      <c r="AN114" s="76">
        <f t="shared" si="46"/>
        <v>0</v>
      </c>
      <c r="AO114" s="76">
        <f t="shared" si="61"/>
        <v>70.884111683695025</v>
      </c>
      <c r="AP114" s="76">
        <f>MAX(0,(AO114-Constantes!$D$13)*(1-EXP(-Constantes!$D$24)))</f>
        <v>0.33832536566217092</v>
      </c>
      <c r="AQ114" s="76">
        <f t="shared" si="37"/>
        <v>1.029525365662171</v>
      </c>
      <c r="AR114" s="76">
        <f t="shared" si="47"/>
        <v>1.0669859159391695</v>
      </c>
      <c r="AS114" s="76">
        <f>0.0526*AF114*Observaciones!$F113^1.218</f>
        <v>0</v>
      </c>
      <c r="AT114" s="76">
        <f>AS114*Constantes!$E$30</f>
        <v>0</v>
      </c>
      <c r="AU114" s="76">
        <f t="shared" si="62"/>
        <v>0</v>
      </c>
      <c r="AV114" s="15"/>
      <c r="AW114" s="75">
        <v>108</v>
      </c>
      <c r="AX114" s="148">
        <f>ETo!$I113*((1-Constantes!$F$19)*ETo!$K113+ETo!$L113)</f>
        <v>3.3306709118359747</v>
      </c>
      <c r="AY114" s="76">
        <f>MIN(AX114*Constantes!$F$17,0.8*(BB113+Observaciones!$F113-AZ114-BA114-Constantes!$D$14))</f>
        <v>0.56115357815559863</v>
      </c>
      <c r="AZ114" s="76">
        <f>IF(Observaciones!$F113&gt;0.05*Constantes!$F$18,((Observaciones!$F113-0.05*Constantes!$F$18)^2)/(Observaciones!$F113+0.95*Constantes!$F$18),0)</f>
        <v>0</v>
      </c>
      <c r="BA114" s="76">
        <f>MAX(0,BB113+Observaciones!$F113-AZ114-Constantes!$D$13)</f>
        <v>0</v>
      </c>
      <c r="BB114" s="76">
        <f>BB113+Observaciones!$F113-AZ114-AY114-BA114-BC113</f>
        <v>11.390239275655334</v>
      </c>
      <c r="BC114" s="76">
        <f>MAX(0,(BB114-Constantes!$D$14)*(1-EXP(-Constantes!$D$22)))</f>
        <v>4.7770645577412171E-3</v>
      </c>
      <c r="BD114" s="76">
        <f t="shared" si="63"/>
        <v>133.62211220826831</v>
      </c>
      <c r="BE114" s="76">
        <f>MAX(0,(BD114-Constantes!$D$13)*(1-EXP(-Constantes!$D$23)))</f>
        <v>0.83626513655025325</v>
      </c>
      <c r="BF114" s="76">
        <f t="shared" si="64"/>
        <v>0.84104220110799444</v>
      </c>
      <c r="BG114" s="76">
        <f>IF(BF114-Escenarios!$F$29&lt;=0,0,IF(BF114-Escenarios!$F$29&gt;Escenarios!$F$28,Escenarios!$F$28,BF114-Escenarios!$F$29))</f>
        <v>0.1498422011079944</v>
      </c>
      <c r="BH114" s="76">
        <f>BG114*Entradas!$F$24</f>
        <v>0</v>
      </c>
      <c r="BI114" s="76">
        <f>AX114*Entradas!$D$47/Escenarios!$F$9</f>
        <v>0.15987220376812677</v>
      </c>
      <c r="BJ114" s="76">
        <f>Entradas!$D$48*Entradas!$D$46/Escenarios!$F$9</f>
        <v>0.12</v>
      </c>
      <c r="BK114" s="76">
        <f t="shared" si="65"/>
        <v>0.72102578192372535</v>
      </c>
      <c r="BL114" s="76">
        <f t="shared" si="48"/>
        <v>0</v>
      </c>
      <c r="BM114" s="76">
        <f t="shared" si="49"/>
        <v>0.1498422011079944</v>
      </c>
      <c r="BN114" s="76">
        <f t="shared" si="38"/>
        <v>0</v>
      </c>
      <c r="BO114" s="76">
        <f t="shared" si="50"/>
        <v>0.14506513655025319</v>
      </c>
      <c r="BP114" s="76">
        <f t="shared" si="39"/>
        <v>0.69120000000000004</v>
      </c>
      <c r="BQ114" s="76">
        <f t="shared" si="51"/>
        <v>0</v>
      </c>
      <c r="BR114" s="76">
        <f t="shared" si="52"/>
        <v>0.69120000000000004</v>
      </c>
      <c r="BS114" s="76">
        <f t="shared" si="53"/>
        <v>0</v>
      </c>
      <c r="BT114" s="76">
        <f t="shared" si="54"/>
        <v>0</v>
      </c>
      <c r="BU114" s="76">
        <f t="shared" si="66"/>
        <v>89.866724401075189</v>
      </c>
      <c r="BV114" s="76">
        <f>MAX(0,(BU114-Constantes!$D$13)*(1-EXP(-Constantes!$D$24)))</f>
        <v>0.62847929099733457</v>
      </c>
      <c r="BW114" s="76">
        <f t="shared" si="67"/>
        <v>1.3196792909973345</v>
      </c>
      <c r="BX114" s="76">
        <f t="shared" si="68"/>
        <v>1.3196792909973345</v>
      </c>
      <c r="BY114" s="76">
        <f>0.0526*BL114*Observaciones!$F113^1.218</f>
        <v>0</v>
      </c>
      <c r="BZ114" s="76">
        <f>BY114*Constantes!$F$30</f>
        <v>0</v>
      </c>
      <c r="CA114" s="76">
        <f t="shared" si="69"/>
        <v>0</v>
      </c>
      <c r="CB114" s="15"/>
      <c r="CC114" s="75">
        <v>108</v>
      </c>
      <c r="CD114" s="76">
        <f>0.0526*Observaciones!$F113^2.218</f>
        <v>2.3845871367955355E-2</v>
      </c>
      <c r="CE114" s="76">
        <f>IF(Observaciones!$F113&gt;0.05*$CI$7,((Observaciones!$F113-0.05*$CI$7)^2)/(Observaciones!$F113+0.95*$CI$7),0)</f>
        <v>0</v>
      </c>
      <c r="CF114" s="76">
        <f>0.0526*CE114*Observaciones!$F113^1.218</f>
        <v>0</v>
      </c>
      <c r="CG114" s="29"/>
      <c r="CH114" s="29"/>
      <c r="CI114" s="110"/>
      <c r="CJ114" s="40"/>
    </row>
    <row r="115" spans="2:88" s="2" customFormat="1" x14ac:dyDescent="0.3">
      <c r="B115" s="39"/>
      <c r="C115" s="75">
        <v>109</v>
      </c>
      <c r="D115" s="148">
        <f>ETo!$I114*((1-Constantes!$D$19)*ETo!$K114+ETo!$L114)</f>
        <v>3.3561561345307886</v>
      </c>
      <c r="E115" s="76">
        <f>MIN(D115*Constantes!$D$17,0.8*(H114+Observaciones!$F114-F115-G115-Constantes!$D$14))</f>
        <v>0.51219142052426747</v>
      </c>
      <c r="F115" s="76">
        <f>IF(Observaciones!$F114&gt;0.05*Constantes!$D$18,((Observaciones!$F114-0.05*Constantes!$D$18)^2)/(Observaciones!$F114+0.95*Constantes!$D$18),0)</f>
        <v>0</v>
      </c>
      <c r="G115" s="76">
        <f>MAX(0,H114+Observaciones!$F114-F115-Constantes!$D$13)</f>
        <v>0</v>
      </c>
      <c r="H115" s="76">
        <f>H114+Observaciones!$F114-F115-E115-G115-I114</f>
        <v>11.373270790573326</v>
      </c>
      <c r="I115" s="76">
        <f>MAX(0,(H115-Constantes!$D$14)*(1-EXP(-Constantes!$D$22)))</f>
        <v>4.1990556632640098E-3</v>
      </c>
      <c r="J115" s="76">
        <f t="shared" si="55"/>
        <v>132.78584707171805</v>
      </c>
      <c r="K115" s="76">
        <f>MAX(0,(J115-Constantes!$D$13)*(1-EXP(-Constantes!$D$23)))</f>
        <v>0.82802521697698639</v>
      </c>
      <c r="L115" s="76">
        <f t="shared" si="56"/>
        <v>0.83222427264025045</v>
      </c>
      <c r="M115" s="76">
        <f>0.0526*F115*Observaciones!$F114^1.218</f>
        <v>0</v>
      </c>
      <c r="N115" s="76">
        <f>M115*Constantes!$D$30</f>
        <v>0</v>
      </c>
      <c r="O115" s="76">
        <f t="shared" si="57"/>
        <v>0</v>
      </c>
      <c r="P115" s="15"/>
      <c r="Q115" s="75">
        <v>109</v>
      </c>
      <c r="R115" s="148">
        <f>ETo!$I114*((1-Constantes!$E$19)*ETo!$K114+ETo!$L114)</f>
        <v>3.3561561345307886</v>
      </c>
      <c r="S115" s="76">
        <f>MIN(R115*Constantes!$E$17,0.8*(V114+Observaciones!$F114-T115-U115-Constantes!$D$14))</f>
        <v>0.51219142052426747</v>
      </c>
      <c r="T115" s="76">
        <f>IF(Observaciones!$F114&gt;0.05*Constantes!$E$18,((Observaciones!$F114-0.05*Constantes!$E$18)^2)/(Observaciones!$F114+0.95*Constantes!$E$18),0)</f>
        <v>0</v>
      </c>
      <c r="U115" s="76">
        <f>MAX(0,V114+Observaciones!$F114-T115-Constantes!$D$13)</f>
        <v>0</v>
      </c>
      <c r="V115" s="76">
        <f>V114+Observaciones!$F114-T115-S115-U115-W114</f>
        <v>11.373270790573326</v>
      </c>
      <c r="W115" s="76">
        <f>MAX(0,(V115-Constantes!$D$14)*(1-EXP(-Constantes!$D$22)))</f>
        <v>4.1990556632640098E-3</v>
      </c>
      <c r="X115" s="76">
        <f t="shared" si="58"/>
        <v>132.78584707171805</v>
      </c>
      <c r="Y115" s="76">
        <f>MAX(0,(X115-Constantes!$D$13)*(1-EXP(-Constantes!$D$23)))</f>
        <v>0.82802521697698639</v>
      </c>
      <c r="Z115" s="76">
        <f t="shared" si="59"/>
        <v>0.83222427264025045</v>
      </c>
      <c r="AA115" s="76">
        <f>IF(Z115-Escenarios!$E$29&lt;=0,0,IF(Z115-Escenarios!$E$29&gt;Escenarios!$E$28,Escenarios!$E$28,Z115-Escenarios!$E$29))</f>
        <v>0.14102427264025041</v>
      </c>
      <c r="AB115" s="76">
        <f>AA115*Entradas!$E$24</f>
        <v>3.5256068160062604E-2</v>
      </c>
      <c r="AC115" s="76">
        <f>R115*Entradas!$D$47/Escenarios!$E$9</f>
        <v>0.16109549445747787</v>
      </c>
      <c r="AD115" s="76">
        <f>Entradas!$D$48*Entradas!$D$46/Escenarios!$E$9</f>
        <v>0.12</v>
      </c>
      <c r="AE115" s="76">
        <f t="shared" si="60"/>
        <v>0.67328691498174531</v>
      </c>
      <c r="AF115" s="76">
        <f t="shared" si="40"/>
        <v>0</v>
      </c>
      <c r="AG115" s="76">
        <f t="shared" si="41"/>
        <v>0.14102427264025041</v>
      </c>
      <c r="AH115" s="76">
        <f t="shared" si="35"/>
        <v>0</v>
      </c>
      <c r="AI115" s="76">
        <f t="shared" si="42"/>
        <v>0.13682521697698641</v>
      </c>
      <c r="AJ115" s="76">
        <f t="shared" si="36"/>
        <v>0.69120000000000004</v>
      </c>
      <c r="AK115" s="76">
        <f t="shared" si="43"/>
        <v>0</v>
      </c>
      <c r="AL115" s="76">
        <f t="shared" si="44"/>
        <v>0.7264560681600627</v>
      </c>
      <c r="AM115" s="76">
        <f t="shared" si="45"/>
        <v>0</v>
      </c>
      <c r="AN115" s="76">
        <f t="shared" si="46"/>
        <v>0</v>
      </c>
      <c r="AO115" s="76">
        <f t="shared" si="61"/>
        <v>70.545786318032853</v>
      </c>
      <c r="AP115" s="76">
        <f>MAX(0,(AO115-Constantes!$D$13)*(1-EXP(-Constantes!$D$24)))</f>
        <v>0.33315397885947573</v>
      </c>
      <c r="AQ115" s="76">
        <f t="shared" si="37"/>
        <v>1.0243539788594758</v>
      </c>
      <c r="AR115" s="76">
        <f t="shared" si="47"/>
        <v>1.0596100470195384</v>
      </c>
      <c r="AS115" s="76">
        <f>0.0526*AF115*Observaciones!$F114^1.218</f>
        <v>0</v>
      </c>
      <c r="AT115" s="76">
        <f>AS115*Constantes!$E$30</f>
        <v>0</v>
      </c>
      <c r="AU115" s="76">
        <f t="shared" si="62"/>
        <v>0</v>
      </c>
      <c r="AV115" s="15"/>
      <c r="AW115" s="75">
        <v>109</v>
      </c>
      <c r="AX115" s="148">
        <f>ETo!$I114*((1-Constantes!$F$19)*ETo!$K114+ETo!$L114)</f>
        <v>3.3561561345307886</v>
      </c>
      <c r="AY115" s="76">
        <f>MIN(AX115*Constantes!$F$17,0.8*(BB114+Observaciones!$F114-AZ115-BA115-Constantes!$D$14))</f>
        <v>0.51219142052426747</v>
      </c>
      <c r="AZ115" s="76">
        <f>IF(Observaciones!$F114&gt;0.05*Constantes!$F$18,((Observaciones!$F114-0.05*Constantes!$F$18)^2)/(Observaciones!$F114+0.95*Constantes!$F$18),0)</f>
        <v>0</v>
      </c>
      <c r="BA115" s="76">
        <f>MAX(0,BB114+Observaciones!$F114-AZ115-Constantes!$D$13)</f>
        <v>0</v>
      </c>
      <c r="BB115" s="76">
        <f>BB114+Observaciones!$F114-AZ115-AY115-BA115-BC114</f>
        <v>11.373270790573326</v>
      </c>
      <c r="BC115" s="76">
        <f>MAX(0,(BB115-Constantes!$D$14)*(1-EXP(-Constantes!$D$22)))</f>
        <v>4.1990556632640098E-3</v>
      </c>
      <c r="BD115" s="76">
        <f t="shared" si="63"/>
        <v>132.78584707171805</v>
      </c>
      <c r="BE115" s="76">
        <f>MAX(0,(BD115-Constantes!$D$13)*(1-EXP(-Constantes!$D$23)))</f>
        <v>0.82802521697698639</v>
      </c>
      <c r="BF115" s="76">
        <f t="shared" si="64"/>
        <v>0.83222427264025045</v>
      </c>
      <c r="BG115" s="76">
        <f>IF(BF115-Escenarios!$F$29&lt;=0,0,IF(BF115-Escenarios!$F$29&gt;Escenarios!$F$28,Escenarios!$F$28,BF115-Escenarios!$F$29))</f>
        <v>0.14102427264025041</v>
      </c>
      <c r="BH115" s="76">
        <f>BG115*Entradas!$F$24</f>
        <v>0</v>
      </c>
      <c r="BI115" s="76">
        <f>AX115*Entradas!$D$47/Escenarios!$F$9</f>
        <v>0.16109549445747787</v>
      </c>
      <c r="BJ115" s="76">
        <f>Entradas!$D$48*Entradas!$D$46/Escenarios!$F$9</f>
        <v>0.12</v>
      </c>
      <c r="BK115" s="76">
        <f t="shared" si="65"/>
        <v>0.67328691498174531</v>
      </c>
      <c r="BL115" s="76">
        <f t="shared" si="48"/>
        <v>0</v>
      </c>
      <c r="BM115" s="76">
        <f t="shared" si="49"/>
        <v>0.14102427264025041</v>
      </c>
      <c r="BN115" s="76">
        <f t="shared" si="38"/>
        <v>0</v>
      </c>
      <c r="BO115" s="76">
        <f t="shared" si="50"/>
        <v>0.13682521697698641</v>
      </c>
      <c r="BP115" s="76">
        <f t="shared" si="39"/>
        <v>0.69120000000000004</v>
      </c>
      <c r="BQ115" s="76">
        <f t="shared" si="51"/>
        <v>0</v>
      </c>
      <c r="BR115" s="76">
        <f t="shared" si="52"/>
        <v>0.69120000000000004</v>
      </c>
      <c r="BS115" s="76">
        <f t="shared" si="53"/>
        <v>0</v>
      </c>
      <c r="BT115" s="76">
        <f t="shared" si="54"/>
        <v>0</v>
      </c>
      <c r="BU115" s="76">
        <f t="shared" si="66"/>
        <v>89.238245110077855</v>
      </c>
      <c r="BV115" s="76">
        <f>MAX(0,(BU115-Constantes!$D$13)*(1-EXP(-Constantes!$D$24)))</f>
        <v>0.61887282975884683</v>
      </c>
      <c r="BW115" s="76">
        <f t="shared" si="67"/>
        <v>1.3100728297588469</v>
      </c>
      <c r="BX115" s="76">
        <f t="shared" si="68"/>
        <v>1.3100728297588469</v>
      </c>
      <c r="BY115" s="76">
        <f>0.0526*BL115*Observaciones!$F114^1.218</f>
        <v>0</v>
      </c>
      <c r="BZ115" s="76">
        <f>BY115*Constantes!$F$30</f>
        <v>0</v>
      </c>
      <c r="CA115" s="76">
        <f t="shared" si="69"/>
        <v>0</v>
      </c>
      <c r="CB115" s="15"/>
      <c r="CC115" s="75">
        <v>109</v>
      </c>
      <c r="CD115" s="76">
        <f>0.0526*Observaciones!$F114^2.218</f>
        <v>1.1305797794095535E-2</v>
      </c>
      <c r="CE115" s="76">
        <f>IF(Observaciones!$F114&gt;0.05*$CI$7,((Observaciones!$F114-0.05*$CI$7)^2)/(Observaciones!$F114+0.95*$CI$7),0)</f>
        <v>0</v>
      </c>
      <c r="CF115" s="76">
        <f>0.0526*CE115*Observaciones!$F114^1.218</f>
        <v>0</v>
      </c>
      <c r="CG115" s="29"/>
      <c r="CH115" s="29"/>
      <c r="CI115" s="110"/>
      <c r="CJ115" s="40"/>
    </row>
    <row r="116" spans="2:88" s="2" customFormat="1" x14ac:dyDescent="0.3">
      <c r="B116" s="39"/>
      <c r="C116" s="75">
        <v>110</v>
      </c>
      <c r="D116" s="148">
        <f>ETo!$I115*((1-Constantes!$D$19)*ETo!$K115+ETo!$L115)</f>
        <v>3.4030992801758777</v>
      </c>
      <c r="E116" s="76">
        <f>MIN(D116*Constantes!$D$17,0.8*(H115+Observaciones!$F115-F116-G116-Constantes!$D$14))</f>
        <v>9.861663245866055E-2</v>
      </c>
      <c r="F116" s="76">
        <f>IF(Observaciones!$F115&gt;0.05*Constantes!$D$18,((Observaciones!$F115-0.05*Constantes!$D$18)^2)/(Observaciones!$F115+0.95*Constantes!$D$18),0)</f>
        <v>0</v>
      </c>
      <c r="G116" s="76">
        <f>MAX(0,H115+Observaciones!$F115-F116-Constantes!$D$13)</f>
        <v>0</v>
      </c>
      <c r="H116" s="76">
        <f>H115+Observaciones!$F115-F116-E116-G116-I115</f>
        <v>11.2704551024514</v>
      </c>
      <c r="I116" s="76">
        <f>MAX(0,(H116-Constantes!$D$14)*(1-EXP(-Constantes!$D$22)))</f>
        <v>6.967758817130865E-4</v>
      </c>
      <c r="J116" s="76">
        <f t="shared" si="55"/>
        <v>131.95782185474107</v>
      </c>
      <c r="K116" s="76">
        <f>MAX(0,(J116-Constantes!$D$13)*(1-EXP(-Constantes!$D$23)))</f>
        <v>0.8198664872938709</v>
      </c>
      <c r="L116" s="76">
        <f t="shared" si="56"/>
        <v>0.82056326317558403</v>
      </c>
      <c r="M116" s="76">
        <f>0.0526*F116*Observaciones!$F115^1.218</f>
        <v>0</v>
      </c>
      <c r="N116" s="76">
        <f>M116*Constantes!$D$30</f>
        <v>0</v>
      </c>
      <c r="O116" s="76">
        <f t="shared" si="57"/>
        <v>0</v>
      </c>
      <c r="P116" s="15"/>
      <c r="Q116" s="75">
        <v>110</v>
      </c>
      <c r="R116" s="148">
        <f>ETo!$I115*((1-Constantes!$E$19)*ETo!$K115+ETo!$L115)</f>
        <v>3.4030992801758777</v>
      </c>
      <c r="S116" s="76">
        <f>MIN(R116*Constantes!$E$17,0.8*(V115+Observaciones!$F115-T116-U116-Constantes!$D$14))</f>
        <v>9.861663245866055E-2</v>
      </c>
      <c r="T116" s="76">
        <f>IF(Observaciones!$F115&gt;0.05*Constantes!$E$18,((Observaciones!$F115-0.05*Constantes!$E$18)^2)/(Observaciones!$F115+0.95*Constantes!$E$18),0)</f>
        <v>0</v>
      </c>
      <c r="U116" s="76">
        <f>MAX(0,V115+Observaciones!$F115-T116-Constantes!$D$13)</f>
        <v>0</v>
      </c>
      <c r="V116" s="76">
        <f>V115+Observaciones!$F115-T116-S116-U116-W115</f>
        <v>11.2704551024514</v>
      </c>
      <c r="W116" s="76">
        <f>MAX(0,(V116-Constantes!$D$14)*(1-EXP(-Constantes!$D$22)))</f>
        <v>6.967758817130865E-4</v>
      </c>
      <c r="X116" s="76">
        <f t="shared" si="58"/>
        <v>131.95782185474107</v>
      </c>
      <c r="Y116" s="76">
        <f>MAX(0,(X116-Constantes!$D$13)*(1-EXP(-Constantes!$D$23)))</f>
        <v>0.8198664872938709</v>
      </c>
      <c r="Z116" s="76">
        <f t="shared" si="59"/>
        <v>0.82056326317558403</v>
      </c>
      <c r="AA116" s="76">
        <f>IF(Z116-Escenarios!$E$29&lt;=0,0,IF(Z116-Escenarios!$E$29&gt;Escenarios!$E$28,Escenarios!$E$28,Z116-Escenarios!$E$29))</f>
        <v>0.129363263175584</v>
      </c>
      <c r="AB116" s="76">
        <f>AA116*Entradas!$E$24</f>
        <v>3.2340815793895999E-2</v>
      </c>
      <c r="AC116" s="76">
        <f>R116*Entradas!$D$47/Escenarios!$E$9</f>
        <v>0.16334876544844212</v>
      </c>
      <c r="AD116" s="76">
        <f>Entradas!$D$48*Entradas!$D$46/Escenarios!$E$9</f>
        <v>0.12</v>
      </c>
      <c r="AE116" s="76">
        <f t="shared" si="60"/>
        <v>0.26196539790710266</v>
      </c>
      <c r="AF116" s="76">
        <f t="shared" si="40"/>
        <v>0</v>
      </c>
      <c r="AG116" s="76">
        <f t="shared" si="41"/>
        <v>0.129363263175584</v>
      </c>
      <c r="AH116" s="76">
        <f t="shared" si="35"/>
        <v>0</v>
      </c>
      <c r="AI116" s="76">
        <f t="shared" si="42"/>
        <v>0.12866648729387092</v>
      </c>
      <c r="AJ116" s="76">
        <f t="shared" si="36"/>
        <v>0.69120000000000004</v>
      </c>
      <c r="AK116" s="76">
        <f t="shared" si="43"/>
        <v>0</v>
      </c>
      <c r="AL116" s="76">
        <f t="shared" si="44"/>
        <v>0.72354081579389606</v>
      </c>
      <c r="AM116" s="76">
        <f t="shared" si="45"/>
        <v>0</v>
      </c>
      <c r="AN116" s="76">
        <f t="shared" si="46"/>
        <v>0</v>
      </c>
      <c r="AO116" s="76">
        <f t="shared" si="61"/>
        <v>70.212632339173382</v>
      </c>
      <c r="AP116" s="76">
        <f>MAX(0,(AO116-Constantes!$D$13)*(1-EXP(-Constantes!$D$24)))</f>
        <v>0.32806163798173144</v>
      </c>
      <c r="AQ116" s="76">
        <f t="shared" si="37"/>
        <v>1.0192616379817314</v>
      </c>
      <c r="AR116" s="76">
        <f t="shared" si="47"/>
        <v>1.0516024537756274</v>
      </c>
      <c r="AS116" s="76">
        <f>0.0526*AF116*Observaciones!$F115^1.218</f>
        <v>0</v>
      </c>
      <c r="AT116" s="76">
        <f>AS116*Constantes!$E$30</f>
        <v>0</v>
      </c>
      <c r="AU116" s="76">
        <f t="shared" si="62"/>
        <v>0</v>
      </c>
      <c r="AV116" s="15"/>
      <c r="AW116" s="75">
        <v>110</v>
      </c>
      <c r="AX116" s="148">
        <f>ETo!$I115*((1-Constantes!$F$19)*ETo!$K115+ETo!$L115)</f>
        <v>3.4030992801758777</v>
      </c>
      <c r="AY116" s="76">
        <f>MIN(AX116*Constantes!$F$17,0.8*(BB115+Observaciones!$F115-AZ116-BA116-Constantes!$D$14))</f>
        <v>9.861663245866055E-2</v>
      </c>
      <c r="AZ116" s="76">
        <f>IF(Observaciones!$F115&gt;0.05*Constantes!$F$18,((Observaciones!$F115-0.05*Constantes!$F$18)^2)/(Observaciones!$F115+0.95*Constantes!$F$18),0)</f>
        <v>0</v>
      </c>
      <c r="BA116" s="76">
        <f>MAX(0,BB115+Observaciones!$F115-AZ116-Constantes!$D$13)</f>
        <v>0</v>
      </c>
      <c r="BB116" s="76">
        <f>BB115+Observaciones!$F115-AZ116-AY116-BA116-BC115</f>
        <v>11.2704551024514</v>
      </c>
      <c r="BC116" s="76">
        <f>MAX(0,(BB116-Constantes!$D$14)*(1-EXP(-Constantes!$D$22)))</f>
        <v>6.967758817130865E-4</v>
      </c>
      <c r="BD116" s="76">
        <f t="shared" si="63"/>
        <v>131.95782185474107</v>
      </c>
      <c r="BE116" s="76">
        <f>MAX(0,(BD116-Constantes!$D$13)*(1-EXP(-Constantes!$D$23)))</f>
        <v>0.8198664872938709</v>
      </c>
      <c r="BF116" s="76">
        <f t="shared" si="64"/>
        <v>0.82056326317558403</v>
      </c>
      <c r="BG116" s="76">
        <f>IF(BF116-Escenarios!$F$29&lt;=0,0,IF(BF116-Escenarios!$F$29&gt;Escenarios!$F$28,Escenarios!$F$28,BF116-Escenarios!$F$29))</f>
        <v>0.129363263175584</v>
      </c>
      <c r="BH116" s="76">
        <f>BG116*Entradas!$F$24</f>
        <v>0</v>
      </c>
      <c r="BI116" s="76">
        <f>AX116*Entradas!$D$47/Escenarios!$F$9</f>
        <v>0.16334876544844212</v>
      </c>
      <c r="BJ116" s="76">
        <f>Entradas!$D$48*Entradas!$D$46/Escenarios!$F$9</f>
        <v>0.12</v>
      </c>
      <c r="BK116" s="76">
        <f t="shared" si="65"/>
        <v>0.26196539790710266</v>
      </c>
      <c r="BL116" s="76">
        <f t="shared" si="48"/>
        <v>0</v>
      </c>
      <c r="BM116" s="76">
        <f t="shared" si="49"/>
        <v>0.129363263175584</v>
      </c>
      <c r="BN116" s="76">
        <f t="shared" si="38"/>
        <v>0</v>
      </c>
      <c r="BO116" s="76">
        <f t="shared" si="50"/>
        <v>0.12866648729387092</v>
      </c>
      <c r="BP116" s="76">
        <f t="shared" si="39"/>
        <v>0.69120000000000004</v>
      </c>
      <c r="BQ116" s="76">
        <f t="shared" si="51"/>
        <v>0</v>
      </c>
      <c r="BR116" s="76">
        <f t="shared" si="52"/>
        <v>0.69120000000000004</v>
      </c>
      <c r="BS116" s="76">
        <f t="shared" si="53"/>
        <v>0</v>
      </c>
      <c r="BT116" s="76">
        <f t="shared" si="54"/>
        <v>0</v>
      </c>
      <c r="BU116" s="76">
        <f t="shared" si="66"/>
        <v>88.619372280319013</v>
      </c>
      <c r="BV116" s="76">
        <f>MAX(0,(BU116-Constantes!$D$13)*(1-EXP(-Constantes!$D$24)))</f>
        <v>0.60941320565381518</v>
      </c>
      <c r="BW116" s="76">
        <f t="shared" si="67"/>
        <v>1.3006132056538151</v>
      </c>
      <c r="BX116" s="76">
        <f t="shared" si="68"/>
        <v>1.3006132056538151</v>
      </c>
      <c r="BY116" s="76">
        <f>0.0526*BL116*Observaciones!$F115^1.218</f>
        <v>0</v>
      </c>
      <c r="BZ116" s="76">
        <f>BY116*Constantes!$F$30</f>
        <v>0</v>
      </c>
      <c r="CA116" s="76">
        <f t="shared" si="69"/>
        <v>0</v>
      </c>
      <c r="CB116" s="15"/>
      <c r="CC116" s="75">
        <v>110</v>
      </c>
      <c r="CD116" s="76">
        <f>0.0526*Observaciones!$F115^2.218</f>
        <v>0</v>
      </c>
      <c r="CE116" s="76">
        <f>IF(Observaciones!$F115&gt;0.05*$CI$7,((Observaciones!$F115-0.05*$CI$7)^2)/(Observaciones!$F115+0.95*$CI$7),0)</f>
        <v>0</v>
      </c>
      <c r="CF116" s="76">
        <f>0.0526*CE116*Observaciones!$F115^1.218</f>
        <v>0</v>
      </c>
      <c r="CG116" s="29"/>
      <c r="CH116" s="29"/>
      <c r="CI116" s="110"/>
      <c r="CJ116" s="40"/>
    </row>
    <row r="117" spans="2:88" s="2" customFormat="1" x14ac:dyDescent="0.3">
      <c r="B117" s="39"/>
      <c r="C117" s="75">
        <v>111</v>
      </c>
      <c r="D117" s="148">
        <f>ETo!$I116*((1-Constantes!$D$19)*ETo!$K116+ETo!$L116)</f>
        <v>3.2375409422931889</v>
      </c>
      <c r="E117" s="76">
        <f>MIN(D117*Constantes!$D$17,0.8*(H116+Observaciones!$F116-F117-G117-Constantes!$D$14))</f>
        <v>1.6364081961120294E-2</v>
      </c>
      <c r="F117" s="76">
        <f>IF(Observaciones!$F116&gt;0.05*Constantes!$D$18,((Observaciones!$F116-0.05*Constantes!$D$18)^2)/(Observaciones!$F116+0.95*Constantes!$D$18),0)</f>
        <v>0</v>
      </c>
      <c r="G117" s="76">
        <f>MAX(0,H116+Observaciones!$F116-F117-Constantes!$D$13)</f>
        <v>0</v>
      </c>
      <c r="H117" s="76">
        <f>H116+Observaciones!$F116-F117-E117-G117-I116</f>
        <v>11.253394244608568</v>
      </c>
      <c r="I117" s="76">
        <f>MAX(0,(H117-Constantes!$D$14)*(1-EXP(-Constantes!$D$22)))</f>
        <v>1.156204318948829E-4</v>
      </c>
      <c r="J117" s="76">
        <f t="shared" si="55"/>
        <v>131.1379553674472</v>
      </c>
      <c r="K117" s="76">
        <f>MAX(0,(J117-Constantes!$D$13)*(1-EXP(-Constantes!$D$23)))</f>
        <v>0.8117881475175811</v>
      </c>
      <c r="L117" s="76">
        <f t="shared" si="56"/>
        <v>0.81190376794947594</v>
      </c>
      <c r="M117" s="76">
        <f>0.0526*F117*Observaciones!$F116^1.218</f>
        <v>0</v>
      </c>
      <c r="N117" s="76">
        <f>M117*Constantes!$D$30</f>
        <v>0</v>
      </c>
      <c r="O117" s="76">
        <f t="shared" si="57"/>
        <v>0</v>
      </c>
      <c r="P117" s="15"/>
      <c r="Q117" s="75">
        <v>111</v>
      </c>
      <c r="R117" s="148">
        <f>ETo!$I116*((1-Constantes!$E$19)*ETo!$K116+ETo!$L116)</f>
        <v>3.2375409422931889</v>
      </c>
      <c r="S117" s="76">
        <f>MIN(R117*Constantes!$E$17,0.8*(V116+Observaciones!$F116-T117-U117-Constantes!$D$14))</f>
        <v>1.6364081961120294E-2</v>
      </c>
      <c r="T117" s="76">
        <f>IF(Observaciones!$F116&gt;0.05*Constantes!$E$18,((Observaciones!$F116-0.05*Constantes!$E$18)^2)/(Observaciones!$F116+0.95*Constantes!$E$18),0)</f>
        <v>0</v>
      </c>
      <c r="U117" s="76">
        <f>MAX(0,V116+Observaciones!$F116-T117-Constantes!$D$13)</f>
        <v>0</v>
      </c>
      <c r="V117" s="76">
        <f>V116+Observaciones!$F116-T117-S117-U117-W116</f>
        <v>11.253394244608568</v>
      </c>
      <c r="W117" s="76">
        <f>MAX(0,(V117-Constantes!$D$14)*(1-EXP(-Constantes!$D$22)))</f>
        <v>1.156204318948829E-4</v>
      </c>
      <c r="X117" s="76">
        <f t="shared" si="58"/>
        <v>131.1379553674472</v>
      </c>
      <c r="Y117" s="76">
        <f>MAX(0,(X117-Constantes!$D$13)*(1-EXP(-Constantes!$D$23)))</f>
        <v>0.8117881475175811</v>
      </c>
      <c r="Z117" s="76">
        <f t="shared" si="59"/>
        <v>0.81190376794947594</v>
      </c>
      <c r="AA117" s="76">
        <f>IF(Z117-Escenarios!$E$29&lt;=0,0,IF(Z117-Escenarios!$E$29&gt;Escenarios!$E$28,Escenarios!$E$28,Z117-Escenarios!$E$29))</f>
        <v>0.1207037679494759</v>
      </c>
      <c r="AB117" s="76">
        <f>AA117*Entradas!$E$24</f>
        <v>3.0175941987368976E-2</v>
      </c>
      <c r="AC117" s="76">
        <f>R117*Entradas!$D$47/Escenarios!$E$9</f>
        <v>0.15540196523007307</v>
      </c>
      <c r="AD117" s="76">
        <f>Entradas!$D$48*Entradas!$D$46/Escenarios!$E$9</f>
        <v>0.12</v>
      </c>
      <c r="AE117" s="76">
        <f t="shared" si="60"/>
        <v>0.17176604719119337</v>
      </c>
      <c r="AF117" s="76">
        <f t="shared" si="40"/>
        <v>0</v>
      </c>
      <c r="AG117" s="76">
        <f t="shared" si="41"/>
        <v>0.1207037679494759</v>
      </c>
      <c r="AH117" s="76">
        <f t="shared" si="35"/>
        <v>0</v>
      </c>
      <c r="AI117" s="76">
        <f t="shared" si="42"/>
        <v>0.12058814751758103</v>
      </c>
      <c r="AJ117" s="76">
        <f t="shared" si="36"/>
        <v>0.69120000000000004</v>
      </c>
      <c r="AK117" s="76">
        <f t="shared" si="43"/>
        <v>0</v>
      </c>
      <c r="AL117" s="76">
        <f t="shared" si="44"/>
        <v>0.72137594198736898</v>
      </c>
      <c r="AM117" s="76">
        <f t="shared" si="45"/>
        <v>0</v>
      </c>
      <c r="AN117" s="76">
        <f t="shared" si="46"/>
        <v>0</v>
      </c>
      <c r="AO117" s="76">
        <f t="shared" si="61"/>
        <v>69.884570701191649</v>
      </c>
      <c r="AP117" s="76">
        <f>MAX(0,(AO117-Constantes!$D$13)*(1-EXP(-Constantes!$D$24)))</f>
        <v>0.32304713479244546</v>
      </c>
      <c r="AQ117" s="76">
        <f t="shared" si="37"/>
        <v>1.0142471347924455</v>
      </c>
      <c r="AR117" s="76">
        <f t="shared" si="47"/>
        <v>1.0444230767798144</v>
      </c>
      <c r="AS117" s="76">
        <f>0.0526*AF117*Observaciones!$F116^1.218</f>
        <v>0</v>
      </c>
      <c r="AT117" s="76">
        <f>AS117*Constantes!$E$30</f>
        <v>0</v>
      </c>
      <c r="AU117" s="76">
        <f t="shared" si="62"/>
        <v>0</v>
      </c>
      <c r="AV117" s="15"/>
      <c r="AW117" s="75">
        <v>111</v>
      </c>
      <c r="AX117" s="148">
        <f>ETo!$I116*((1-Constantes!$F$19)*ETo!$K116+ETo!$L116)</f>
        <v>3.2375409422931889</v>
      </c>
      <c r="AY117" s="76">
        <f>MIN(AX117*Constantes!$F$17,0.8*(BB116+Observaciones!$F116-AZ117-BA117-Constantes!$D$14))</f>
        <v>1.6364081961120294E-2</v>
      </c>
      <c r="AZ117" s="76">
        <f>IF(Observaciones!$F116&gt;0.05*Constantes!$F$18,((Observaciones!$F116-0.05*Constantes!$F$18)^2)/(Observaciones!$F116+0.95*Constantes!$F$18),0)</f>
        <v>0</v>
      </c>
      <c r="BA117" s="76">
        <f>MAX(0,BB116+Observaciones!$F116-AZ117-Constantes!$D$13)</f>
        <v>0</v>
      </c>
      <c r="BB117" s="76">
        <f>BB116+Observaciones!$F116-AZ117-AY117-BA117-BC116</f>
        <v>11.253394244608568</v>
      </c>
      <c r="BC117" s="76">
        <f>MAX(0,(BB117-Constantes!$D$14)*(1-EXP(-Constantes!$D$22)))</f>
        <v>1.156204318948829E-4</v>
      </c>
      <c r="BD117" s="76">
        <f t="shared" si="63"/>
        <v>131.1379553674472</v>
      </c>
      <c r="BE117" s="76">
        <f>MAX(0,(BD117-Constantes!$D$13)*(1-EXP(-Constantes!$D$23)))</f>
        <v>0.8117881475175811</v>
      </c>
      <c r="BF117" s="76">
        <f t="shared" si="64"/>
        <v>0.81190376794947594</v>
      </c>
      <c r="BG117" s="76">
        <f>IF(BF117-Escenarios!$F$29&lt;=0,0,IF(BF117-Escenarios!$F$29&gt;Escenarios!$F$28,Escenarios!$F$28,BF117-Escenarios!$F$29))</f>
        <v>0.1207037679494759</v>
      </c>
      <c r="BH117" s="76">
        <f>BG117*Entradas!$F$24</f>
        <v>0</v>
      </c>
      <c r="BI117" s="76">
        <f>AX117*Entradas!$D$47/Escenarios!$F$9</f>
        <v>0.15540196523007307</v>
      </c>
      <c r="BJ117" s="76">
        <f>Entradas!$D$48*Entradas!$D$46/Escenarios!$F$9</f>
        <v>0.12</v>
      </c>
      <c r="BK117" s="76">
        <f t="shared" si="65"/>
        <v>0.17176604719119337</v>
      </c>
      <c r="BL117" s="76">
        <f t="shared" si="48"/>
        <v>0</v>
      </c>
      <c r="BM117" s="76">
        <f t="shared" si="49"/>
        <v>0.1207037679494759</v>
      </c>
      <c r="BN117" s="76">
        <f t="shared" si="38"/>
        <v>0</v>
      </c>
      <c r="BO117" s="76">
        <f t="shared" si="50"/>
        <v>0.12058814751758103</v>
      </c>
      <c r="BP117" s="76">
        <f t="shared" si="39"/>
        <v>0.69120000000000004</v>
      </c>
      <c r="BQ117" s="76">
        <f t="shared" si="51"/>
        <v>0</v>
      </c>
      <c r="BR117" s="76">
        <f t="shared" si="52"/>
        <v>0.69120000000000004</v>
      </c>
      <c r="BS117" s="76">
        <f t="shared" si="53"/>
        <v>0</v>
      </c>
      <c r="BT117" s="76">
        <f t="shared" si="54"/>
        <v>0</v>
      </c>
      <c r="BU117" s="76">
        <f t="shared" si="66"/>
        <v>88.009959074665204</v>
      </c>
      <c r="BV117" s="76">
        <f>MAX(0,(BU117-Constantes!$D$13)*(1-EXP(-Constantes!$D$24)))</f>
        <v>0.60009817424037648</v>
      </c>
      <c r="BW117" s="76">
        <f t="shared" si="67"/>
        <v>1.2912981742403766</v>
      </c>
      <c r="BX117" s="76">
        <f t="shared" si="68"/>
        <v>1.2912981742403766</v>
      </c>
      <c r="BY117" s="76">
        <f>0.0526*BL117*Observaciones!$F116^1.218</f>
        <v>0</v>
      </c>
      <c r="BZ117" s="76">
        <f>BY117*Constantes!$F$30</f>
        <v>0</v>
      </c>
      <c r="CA117" s="76">
        <f t="shared" si="69"/>
        <v>0</v>
      </c>
      <c r="CB117" s="15"/>
      <c r="CC117" s="75">
        <v>111</v>
      </c>
      <c r="CD117" s="76">
        <f>0.0526*Observaciones!$F116^2.218</f>
        <v>0</v>
      </c>
      <c r="CE117" s="76">
        <f>IF(Observaciones!$F116&gt;0.05*$CI$7,((Observaciones!$F116-0.05*$CI$7)^2)/(Observaciones!$F116+0.95*$CI$7),0)</f>
        <v>0</v>
      </c>
      <c r="CF117" s="76">
        <f>0.0526*CE117*Observaciones!$F116^1.218</f>
        <v>0</v>
      </c>
      <c r="CG117" s="29"/>
      <c r="CH117" s="29"/>
      <c r="CI117" s="110"/>
      <c r="CJ117" s="40"/>
    </row>
    <row r="118" spans="2:88" s="2" customFormat="1" x14ac:dyDescent="0.3">
      <c r="B118" s="39"/>
      <c r="C118" s="75">
        <v>112</v>
      </c>
      <c r="D118" s="148">
        <f>ETo!$I117*((1-Constantes!$D$19)*ETo!$K117+ETo!$L117)</f>
        <v>3.1736752097524086</v>
      </c>
      <c r="E118" s="76">
        <f>MIN(D118*Constantes!$D$17,0.8*(H117+Observaciones!$F117-F118-G118-Constantes!$D$14))</f>
        <v>0.48271539568685429</v>
      </c>
      <c r="F118" s="76">
        <f>IF(Observaciones!$F117&gt;0.05*Constantes!$D$18,((Observaciones!$F117-0.05*Constantes!$D$18)^2)/(Observaciones!$F117+0.95*Constantes!$D$18),0)</f>
        <v>0</v>
      </c>
      <c r="G118" s="76">
        <f>MAX(0,H117+Observaciones!$F117-F118-Constantes!$D$13)</f>
        <v>0</v>
      </c>
      <c r="H118" s="76">
        <f>H117+Observaciones!$F117-F118-E118-G118-I117</f>
        <v>11.370563228489818</v>
      </c>
      <c r="I118" s="76">
        <f>MAX(0,(H118-Constantes!$D$14)*(1-EXP(-Constantes!$D$22)))</f>
        <v>4.1068261590358418E-3</v>
      </c>
      <c r="J118" s="76">
        <f t="shared" si="55"/>
        <v>130.32616721992963</v>
      </c>
      <c r="K118" s="76">
        <f>MAX(0,(J118-Constantes!$D$13)*(1-EXP(-Constantes!$D$23)))</f>
        <v>0.80378940554721778</v>
      </c>
      <c r="L118" s="76">
        <f t="shared" si="56"/>
        <v>0.80789623170625358</v>
      </c>
      <c r="M118" s="76">
        <f>0.0526*F118*Observaciones!$F117^1.218</f>
        <v>0</v>
      </c>
      <c r="N118" s="76">
        <f>M118*Constantes!$D$30</f>
        <v>0</v>
      </c>
      <c r="O118" s="76">
        <f t="shared" si="57"/>
        <v>0</v>
      </c>
      <c r="P118" s="15"/>
      <c r="Q118" s="75">
        <v>112</v>
      </c>
      <c r="R118" s="148">
        <f>ETo!$I117*((1-Constantes!$E$19)*ETo!$K117+ETo!$L117)</f>
        <v>3.1736752097524086</v>
      </c>
      <c r="S118" s="76">
        <f>MIN(R118*Constantes!$E$17,0.8*(V117+Observaciones!$F117-T118-U118-Constantes!$D$14))</f>
        <v>0.48271539568685429</v>
      </c>
      <c r="T118" s="76">
        <f>IF(Observaciones!$F117&gt;0.05*Constantes!$E$18,((Observaciones!$F117-0.05*Constantes!$E$18)^2)/(Observaciones!$F117+0.95*Constantes!$E$18),0)</f>
        <v>0</v>
      </c>
      <c r="U118" s="76">
        <f>MAX(0,V117+Observaciones!$F117-T118-Constantes!$D$13)</f>
        <v>0</v>
      </c>
      <c r="V118" s="76">
        <f>V117+Observaciones!$F117-T118-S118-U118-W117</f>
        <v>11.370563228489818</v>
      </c>
      <c r="W118" s="76">
        <f>MAX(0,(V118-Constantes!$D$14)*(1-EXP(-Constantes!$D$22)))</f>
        <v>4.1068261590358418E-3</v>
      </c>
      <c r="X118" s="76">
        <f t="shared" si="58"/>
        <v>130.32616721992963</v>
      </c>
      <c r="Y118" s="76">
        <f>MAX(0,(X118-Constantes!$D$13)*(1-EXP(-Constantes!$D$23)))</f>
        <v>0.80378940554721778</v>
      </c>
      <c r="Z118" s="76">
        <f t="shared" si="59"/>
        <v>0.80789623170625358</v>
      </c>
      <c r="AA118" s="76">
        <f>IF(Z118-Escenarios!$E$29&lt;=0,0,IF(Z118-Escenarios!$E$29&gt;Escenarios!$E$28,Escenarios!$E$28,Z118-Escenarios!$E$29))</f>
        <v>0.11669623170625354</v>
      </c>
      <c r="AB118" s="76">
        <f>AA118*Entradas!$E$24</f>
        <v>2.9174057926563385E-2</v>
      </c>
      <c r="AC118" s="76">
        <f>R118*Entradas!$D$47/Escenarios!$E$9</f>
        <v>0.1523364100681156</v>
      </c>
      <c r="AD118" s="76">
        <f>Entradas!$D$48*Entradas!$D$46/Escenarios!$E$9</f>
        <v>0.12</v>
      </c>
      <c r="AE118" s="76">
        <f t="shared" si="60"/>
        <v>0.63505180575496989</v>
      </c>
      <c r="AF118" s="76">
        <f t="shared" si="40"/>
        <v>0</v>
      </c>
      <c r="AG118" s="76">
        <f t="shared" si="41"/>
        <v>0.11669623170625354</v>
      </c>
      <c r="AH118" s="76">
        <f t="shared" si="35"/>
        <v>0</v>
      </c>
      <c r="AI118" s="76">
        <f t="shared" si="42"/>
        <v>0.11258940554721769</v>
      </c>
      <c r="AJ118" s="76">
        <f t="shared" si="36"/>
        <v>0.69120000000000004</v>
      </c>
      <c r="AK118" s="76">
        <f t="shared" si="43"/>
        <v>0</v>
      </c>
      <c r="AL118" s="76">
        <f t="shared" si="44"/>
        <v>0.72037405792656339</v>
      </c>
      <c r="AM118" s="76">
        <f t="shared" si="45"/>
        <v>0</v>
      </c>
      <c r="AN118" s="76">
        <f t="shared" si="46"/>
        <v>0</v>
      </c>
      <c r="AO118" s="76">
        <f t="shared" si="61"/>
        <v>69.561523566399202</v>
      </c>
      <c r="AP118" s="76">
        <f>MAX(0,(AO118-Constantes!$D$13)*(1-EXP(-Constantes!$D$24)))</f>
        <v>0.3181092795233188</v>
      </c>
      <c r="AQ118" s="76">
        <f t="shared" si="37"/>
        <v>1.0093092795233187</v>
      </c>
      <c r="AR118" s="76">
        <f t="shared" si="47"/>
        <v>1.0384833374498821</v>
      </c>
      <c r="AS118" s="76">
        <f>0.0526*AF118*Observaciones!$F117^1.218</f>
        <v>0</v>
      </c>
      <c r="AT118" s="76">
        <f>AS118*Constantes!$E$30</f>
        <v>0</v>
      </c>
      <c r="AU118" s="76">
        <f t="shared" si="62"/>
        <v>0</v>
      </c>
      <c r="AV118" s="15"/>
      <c r="AW118" s="75">
        <v>112</v>
      </c>
      <c r="AX118" s="148">
        <f>ETo!$I117*((1-Constantes!$F$19)*ETo!$K117+ETo!$L117)</f>
        <v>3.1736752097524086</v>
      </c>
      <c r="AY118" s="76">
        <f>MIN(AX118*Constantes!$F$17,0.8*(BB117+Observaciones!$F117-AZ118-BA118-Constantes!$D$14))</f>
        <v>0.48271539568685429</v>
      </c>
      <c r="AZ118" s="76">
        <f>IF(Observaciones!$F117&gt;0.05*Constantes!$F$18,((Observaciones!$F117-0.05*Constantes!$F$18)^2)/(Observaciones!$F117+0.95*Constantes!$F$18),0)</f>
        <v>0</v>
      </c>
      <c r="BA118" s="76">
        <f>MAX(0,BB117+Observaciones!$F117-AZ118-Constantes!$D$13)</f>
        <v>0</v>
      </c>
      <c r="BB118" s="76">
        <f>BB117+Observaciones!$F117-AZ118-AY118-BA118-BC117</f>
        <v>11.370563228489818</v>
      </c>
      <c r="BC118" s="76">
        <f>MAX(0,(BB118-Constantes!$D$14)*(1-EXP(-Constantes!$D$22)))</f>
        <v>4.1068261590358418E-3</v>
      </c>
      <c r="BD118" s="76">
        <f t="shared" si="63"/>
        <v>130.32616721992963</v>
      </c>
      <c r="BE118" s="76">
        <f>MAX(0,(BD118-Constantes!$D$13)*(1-EXP(-Constantes!$D$23)))</f>
        <v>0.80378940554721778</v>
      </c>
      <c r="BF118" s="76">
        <f t="shared" si="64"/>
        <v>0.80789623170625358</v>
      </c>
      <c r="BG118" s="76">
        <f>IF(BF118-Escenarios!$F$29&lt;=0,0,IF(BF118-Escenarios!$F$29&gt;Escenarios!$F$28,Escenarios!$F$28,BF118-Escenarios!$F$29))</f>
        <v>0.11669623170625354</v>
      </c>
      <c r="BH118" s="76">
        <f>BG118*Entradas!$F$24</f>
        <v>0</v>
      </c>
      <c r="BI118" s="76">
        <f>AX118*Entradas!$D$47/Escenarios!$F$9</f>
        <v>0.1523364100681156</v>
      </c>
      <c r="BJ118" s="76">
        <f>Entradas!$D$48*Entradas!$D$46/Escenarios!$F$9</f>
        <v>0.12</v>
      </c>
      <c r="BK118" s="76">
        <f t="shared" si="65"/>
        <v>0.63505180575496989</v>
      </c>
      <c r="BL118" s="76">
        <f t="shared" si="48"/>
        <v>0</v>
      </c>
      <c r="BM118" s="76">
        <f t="shared" si="49"/>
        <v>0.11669623170625354</v>
      </c>
      <c r="BN118" s="76">
        <f t="shared" si="38"/>
        <v>0</v>
      </c>
      <c r="BO118" s="76">
        <f t="shared" si="50"/>
        <v>0.11258940554721769</v>
      </c>
      <c r="BP118" s="76">
        <f t="shared" si="39"/>
        <v>0.69120000000000004</v>
      </c>
      <c r="BQ118" s="76">
        <f t="shared" si="51"/>
        <v>0</v>
      </c>
      <c r="BR118" s="76">
        <f t="shared" si="52"/>
        <v>0.69120000000000004</v>
      </c>
      <c r="BS118" s="76">
        <f t="shared" si="53"/>
        <v>0</v>
      </c>
      <c r="BT118" s="76">
        <f t="shared" si="54"/>
        <v>0</v>
      </c>
      <c r="BU118" s="76">
        <f t="shared" si="66"/>
        <v>87.409860900424832</v>
      </c>
      <c r="BV118" s="76">
        <f>MAX(0,(BU118-Constantes!$D$13)*(1-EXP(-Constantes!$D$24)))</f>
        <v>0.59092552538351562</v>
      </c>
      <c r="BW118" s="76">
        <f t="shared" si="67"/>
        <v>1.2821255253835155</v>
      </c>
      <c r="BX118" s="76">
        <f t="shared" si="68"/>
        <v>1.2821255253835155</v>
      </c>
      <c r="BY118" s="76">
        <f>0.0526*BL118*Observaciones!$F117^1.218</f>
        <v>0</v>
      </c>
      <c r="BZ118" s="76">
        <f>BY118*Constantes!$F$30</f>
        <v>0</v>
      </c>
      <c r="CA118" s="76">
        <f t="shared" si="69"/>
        <v>0</v>
      </c>
      <c r="CB118" s="15"/>
      <c r="CC118" s="75">
        <v>112</v>
      </c>
      <c r="CD118" s="76">
        <f>0.0526*Observaciones!$F117^2.218</f>
        <v>1.6940460723560119E-2</v>
      </c>
      <c r="CE118" s="76">
        <f>IF(Observaciones!$F117&gt;0.05*$CI$7,((Observaciones!$F117-0.05*$CI$7)^2)/(Observaciones!$F117+0.95*$CI$7),0)</f>
        <v>0</v>
      </c>
      <c r="CF118" s="76">
        <f>0.0526*CE118*Observaciones!$F117^1.218</f>
        <v>0</v>
      </c>
      <c r="CG118" s="29"/>
      <c r="CH118" s="29"/>
      <c r="CI118" s="110"/>
      <c r="CJ118" s="40"/>
    </row>
    <row r="119" spans="2:88" s="2" customFormat="1" x14ac:dyDescent="0.3">
      <c r="B119" s="39"/>
      <c r="C119" s="75">
        <v>113</v>
      </c>
      <c r="D119" s="148">
        <f>ETo!$I118*((1-Constantes!$D$19)*ETo!$K118+ETo!$L118)</f>
        <v>3.0893719631424412</v>
      </c>
      <c r="E119" s="76">
        <f>MIN(D119*Constantes!$D$17,0.8*(H118+Observaciones!$F118-F119-G119-Constantes!$D$14))</f>
        <v>9.6450582791854353E-2</v>
      </c>
      <c r="F119" s="76">
        <f>IF(Observaciones!$F118&gt;0.05*Constantes!$D$18,((Observaciones!$F118-0.05*Constantes!$D$18)^2)/(Observaciones!$F118+0.95*Constantes!$D$18),0)</f>
        <v>0</v>
      </c>
      <c r="G119" s="76">
        <f>MAX(0,H118+Observaciones!$F118-F119-Constantes!$D$13)</f>
        <v>0</v>
      </c>
      <c r="H119" s="76">
        <f>H118+Observaciones!$F118-F119-E119-G119-I118</f>
        <v>11.270005819538927</v>
      </c>
      <c r="I119" s="76">
        <f>MAX(0,(H119-Constantes!$D$14)*(1-EXP(-Constantes!$D$22)))</f>
        <v>6.8147165636289861E-4</v>
      </c>
      <c r="J119" s="76">
        <f t="shared" si="55"/>
        <v>129.52237781438242</v>
      </c>
      <c r="K119" s="76">
        <f>MAX(0,(J119-Constantes!$D$13)*(1-EXP(-Constantes!$D$23)))</f>
        <v>0.79586947708664035</v>
      </c>
      <c r="L119" s="76">
        <f t="shared" si="56"/>
        <v>0.79655094874300325</v>
      </c>
      <c r="M119" s="76">
        <f>0.0526*F119*Observaciones!$F118^1.218</f>
        <v>0</v>
      </c>
      <c r="N119" s="76">
        <f>M119*Constantes!$D$30</f>
        <v>0</v>
      </c>
      <c r="O119" s="76">
        <f t="shared" si="57"/>
        <v>0</v>
      </c>
      <c r="P119" s="15"/>
      <c r="Q119" s="75">
        <v>113</v>
      </c>
      <c r="R119" s="148">
        <f>ETo!$I118*((1-Constantes!$E$19)*ETo!$K118+ETo!$L118)</f>
        <v>3.0893719631424412</v>
      </c>
      <c r="S119" s="76">
        <f>MIN(R119*Constantes!$E$17,0.8*(V118+Observaciones!$F118-T119-U119-Constantes!$D$14))</f>
        <v>9.6450582791854353E-2</v>
      </c>
      <c r="T119" s="76">
        <f>IF(Observaciones!$F118&gt;0.05*Constantes!$E$18,((Observaciones!$F118-0.05*Constantes!$E$18)^2)/(Observaciones!$F118+0.95*Constantes!$E$18),0)</f>
        <v>0</v>
      </c>
      <c r="U119" s="76">
        <f>MAX(0,V118+Observaciones!$F118-T119-Constantes!$D$13)</f>
        <v>0</v>
      </c>
      <c r="V119" s="76">
        <f>V118+Observaciones!$F118-T119-S119-U119-W118</f>
        <v>11.270005819538927</v>
      </c>
      <c r="W119" s="76">
        <f>MAX(0,(V119-Constantes!$D$14)*(1-EXP(-Constantes!$D$22)))</f>
        <v>6.8147165636289861E-4</v>
      </c>
      <c r="X119" s="76">
        <f t="shared" si="58"/>
        <v>129.52237781438242</v>
      </c>
      <c r="Y119" s="76">
        <f>MAX(0,(X119-Constantes!$D$13)*(1-EXP(-Constantes!$D$23)))</f>
        <v>0.79586947708664035</v>
      </c>
      <c r="Z119" s="76">
        <f t="shared" si="59"/>
        <v>0.79655094874300325</v>
      </c>
      <c r="AA119" s="76">
        <f>IF(Z119-Escenarios!$E$29&lt;=0,0,IF(Z119-Escenarios!$E$29&gt;Escenarios!$E$28,Escenarios!$E$28,Z119-Escenarios!$E$29))</f>
        <v>0.10535094874300321</v>
      </c>
      <c r="AB119" s="76">
        <f>AA119*Entradas!$E$24</f>
        <v>2.6337737185750804E-2</v>
      </c>
      <c r="AC119" s="76">
        <f>R119*Entradas!$D$47/Escenarios!$E$9</f>
        <v>0.14828985423083718</v>
      </c>
      <c r="AD119" s="76">
        <f>Entradas!$D$48*Entradas!$D$46/Escenarios!$E$9</f>
        <v>0.12</v>
      </c>
      <c r="AE119" s="76">
        <f t="shared" si="60"/>
        <v>0.24474043702269155</v>
      </c>
      <c r="AF119" s="76">
        <f t="shared" si="40"/>
        <v>0</v>
      </c>
      <c r="AG119" s="76">
        <f t="shared" si="41"/>
        <v>0.10535094874300321</v>
      </c>
      <c r="AH119" s="76">
        <f t="shared" si="35"/>
        <v>0</v>
      </c>
      <c r="AI119" s="76">
        <f t="shared" si="42"/>
        <v>0.10466947708664032</v>
      </c>
      <c r="AJ119" s="76">
        <f t="shared" si="36"/>
        <v>0.69120000000000004</v>
      </c>
      <c r="AK119" s="76">
        <f t="shared" si="43"/>
        <v>0</v>
      </c>
      <c r="AL119" s="76">
        <f t="shared" si="44"/>
        <v>0.71753773718575087</v>
      </c>
      <c r="AM119" s="76">
        <f t="shared" si="45"/>
        <v>0</v>
      </c>
      <c r="AN119" s="76">
        <f t="shared" si="46"/>
        <v>0</v>
      </c>
      <c r="AO119" s="76">
        <f t="shared" si="61"/>
        <v>69.24341428687589</v>
      </c>
      <c r="AP119" s="76">
        <f>MAX(0,(AO119-Constantes!$D$13)*(1-EXP(-Constantes!$D$24)))</f>
        <v>0.31324690059195487</v>
      </c>
      <c r="AQ119" s="76">
        <f t="shared" si="37"/>
        <v>1.004446900591955</v>
      </c>
      <c r="AR119" s="76">
        <f t="shared" si="47"/>
        <v>1.0307846377777057</v>
      </c>
      <c r="AS119" s="76">
        <f>0.0526*AF119*Observaciones!$F118^1.218</f>
        <v>0</v>
      </c>
      <c r="AT119" s="76">
        <f>AS119*Constantes!$E$30</f>
        <v>0</v>
      </c>
      <c r="AU119" s="76">
        <f t="shared" si="62"/>
        <v>0</v>
      </c>
      <c r="AV119" s="15"/>
      <c r="AW119" s="75">
        <v>113</v>
      </c>
      <c r="AX119" s="148">
        <f>ETo!$I118*((1-Constantes!$F$19)*ETo!$K118+ETo!$L118)</f>
        <v>3.0893719631424412</v>
      </c>
      <c r="AY119" s="76">
        <f>MIN(AX119*Constantes!$F$17,0.8*(BB118+Observaciones!$F118-AZ119-BA119-Constantes!$D$14))</f>
        <v>9.6450582791854353E-2</v>
      </c>
      <c r="AZ119" s="76">
        <f>IF(Observaciones!$F118&gt;0.05*Constantes!$F$18,((Observaciones!$F118-0.05*Constantes!$F$18)^2)/(Observaciones!$F118+0.95*Constantes!$F$18),0)</f>
        <v>0</v>
      </c>
      <c r="BA119" s="76">
        <f>MAX(0,BB118+Observaciones!$F118-AZ119-Constantes!$D$13)</f>
        <v>0</v>
      </c>
      <c r="BB119" s="76">
        <f>BB118+Observaciones!$F118-AZ119-AY119-BA119-BC118</f>
        <v>11.270005819538927</v>
      </c>
      <c r="BC119" s="76">
        <f>MAX(0,(BB119-Constantes!$D$14)*(1-EXP(-Constantes!$D$22)))</f>
        <v>6.8147165636289861E-4</v>
      </c>
      <c r="BD119" s="76">
        <f t="shared" si="63"/>
        <v>129.52237781438242</v>
      </c>
      <c r="BE119" s="76">
        <f>MAX(0,(BD119-Constantes!$D$13)*(1-EXP(-Constantes!$D$23)))</f>
        <v>0.79586947708664035</v>
      </c>
      <c r="BF119" s="76">
        <f t="shared" si="64"/>
        <v>0.79655094874300325</v>
      </c>
      <c r="BG119" s="76">
        <f>IF(BF119-Escenarios!$F$29&lt;=0,0,IF(BF119-Escenarios!$F$29&gt;Escenarios!$F$28,Escenarios!$F$28,BF119-Escenarios!$F$29))</f>
        <v>0.10535094874300321</v>
      </c>
      <c r="BH119" s="76">
        <f>BG119*Entradas!$F$24</f>
        <v>0</v>
      </c>
      <c r="BI119" s="76">
        <f>AX119*Entradas!$D$47/Escenarios!$F$9</f>
        <v>0.14828985423083718</v>
      </c>
      <c r="BJ119" s="76">
        <f>Entradas!$D$48*Entradas!$D$46/Escenarios!$F$9</f>
        <v>0.12</v>
      </c>
      <c r="BK119" s="76">
        <f t="shared" si="65"/>
        <v>0.24474043702269155</v>
      </c>
      <c r="BL119" s="76">
        <f t="shared" si="48"/>
        <v>0</v>
      </c>
      <c r="BM119" s="76">
        <f t="shared" si="49"/>
        <v>0.10535094874300321</v>
      </c>
      <c r="BN119" s="76">
        <f t="shared" si="38"/>
        <v>0</v>
      </c>
      <c r="BO119" s="76">
        <f t="shared" si="50"/>
        <v>0.10466947708664032</v>
      </c>
      <c r="BP119" s="76">
        <f t="shared" si="39"/>
        <v>0.69120000000000004</v>
      </c>
      <c r="BQ119" s="76">
        <f t="shared" si="51"/>
        <v>0</v>
      </c>
      <c r="BR119" s="76">
        <f t="shared" si="52"/>
        <v>0.69120000000000004</v>
      </c>
      <c r="BS119" s="76">
        <f t="shared" si="53"/>
        <v>0</v>
      </c>
      <c r="BT119" s="76">
        <f t="shared" si="54"/>
        <v>0</v>
      </c>
      <c r="BU119" s="76">
        <f t="shared" si="66"/>
        <v>86.81893537504132</v>
      </c>
      <c r="BV119" s="76">
        <f>MAX(0,(BU119-Constantes!$D$13)*(1-EXP(-Constantes!$D$24)))</f>
        <v>0.58189308273067764</v>
      </c>
      <c r="BW119" s="76">
        <f t="shared" si="67"/>
        <v>1.2730930827306777</v>
      </c>
      <c r="BX119" s="76">
        <f t="shared" si="68"/>
        <v>1.2730930827306777</v>
      </c>
      <c r="BY119" s="76">
        <f>0.0526*BL119*Observaciones!$F118^1.218</f>
        <v>0</v>
      </c>
      <c r="BZ119" s="76">
        <f>BY119*Constantes!$F$30</f>
        <v>0</v>
      </c>
      <c r="CA119" s="76">
        <f t="shared" si="69"/>
        <v>0</v>
      </c>
      <c r="CB119" s="15"/>
      <c r="CC119" s="75">
        <v>113</v>
      </c>
      <c r="CD119" s="76">
        <f>0.0526*Observaciones!$F118^2.218</f>
        <v>0</v>
      </c>
      <c r="CE119" s="76">
        <f>IF(Observaciones!$F118&gt;0.05*$CI$7,((Observaciones!$F118-0.05*$CI$7)^2)/(Observaciones!$F118+0.95*$CI$7),0)</f>
        <v>0</v>
      </c>
      <c r="CF119" s="76">
        <f>0.0526*CE119*Observaciones!$F118^1.218</f>
        <v>0</v>
      </c>
      <c r="CG119" s="29"/>
      <c r="CH119" s="29"/>
      <c r="CI119" s="110"/>
      <c r="CJ119" s="40"/>
    </row>
    <row r="120" spans="2:88" s="2" customFormat="1" x14ac:dyDescent="0.3">
      <c r="B120" s="39"/>
      <c r="C120" s="75">
        <v>114</v>
      </c>
      <c r="D120" s="148">
        <f>ETo!$I119*((1-Constantes!$D$19)*ETo!$K119+ETo!$L119)</f>
        <v>3.1454938931420395</v>
      </c>
      <c r="E120" s="76">
        <f>MIN(D120*Constantes!$D$17,0.8*(H119+Observaciones!$F119-F120-G120-Constantes!$D$14))</f>
        <v>1.600465563114142E-2</v>
      </c>
      <c r="F120" s="76">
        <f>IF(Observaciones!$F119&gt;0.05*Constantes!$D$18,((Observaciones!$F119-0.05*Constantes!$D$18)^2)/(Observaciones!$F119+0.95*Constantes!$D$18),0)</f>
        <v>0</v>
      </c>
      <c r="G120" s="76">
        <f>MAX(0,H119+Observaciones!$F119-F120-Constantes!$D$13)</f>
        <v>0</v>
      </c>
      <c r="H120" s="76">
        <f>H119+Observaciones!$F119-F120-E120-G120-I119</f>
        <v>11.253319692251424</v>
      </c>
      <c r="I120" s="76">
        <f>MAX(0,(H120-Constantes!$D$14)*(1-EXP(-Constantes!$D$22)))</f>
        <v>1.1308090492323191E-4</v>
      </c>
      <c r="J120" s="76">
        <f t="shared" si="55"/>
        <v>128.72650833729577</v>
      </c>
      <c r="K120" s="76">
        <f>MAX(0,(J120-Constantes!$D$13)*(1-EXP(-Constantes!$D$23)))</f>
        <v>0.7880275855675648</v>
      </c>
      <c r="L120" s="76">
        <f t="shared" si="56"/>
        <v>0.78814066647248804</v>
      </c>
      <c r="M120" s="76">
        <f>0.0526*F120*Observaciones!$F119^1.218</f>
        <v>0</v>
      </c>
      <c r="N120" s="76">
        <f>M120*Constantes!$D$30</f>
        <v>0</v>
      </c>
      <c r="O120" s="76">
        <f t="shared" si="57"/>
        <v>0</v>
      </c>
      <c r="P120" s="15"/>
      <c r="Q120" s="75">
        <v>114</v>
      </c>
      <c r="R120" s="148">
        <f>ETo!$I119*((1-Constantes!$E$19)*ETo!$K119+ETo!$L119)</f>
        <v>3.1454938931420395</v>
      </c>
      <c r="S120" s="76">
        <f>MIN(R120*Constantes!$E$17,0.8*(V119+Observaciones!$F119-T120-U120-Constantes!$D$14))</f>
        <v>1.600465563114142E-2</v>
      </c>
      <c r="T120" s="76">
        <f>IF(Observaciones!$F119&gt;0.05*Constantes!$E$18,((Observaciones!$F119-0.05*Constantes!$E$18)^2)/(Observaciones!$F119+0.95*Constantes!$E$18),0)</f>
        <v>0</v>
      </c>
      <c r="U120" s="76">
        <f>MAX(0,V119+Observaciones!$F119-T120-Constantes!$D$13)</f>
        <v>0</v>
      </c>
      <c r="V120" s="76">
        <f>V119+Observaciones!$F119-T120-S120-U120-W119</f>
        <v>11.253319692251424</v>
      </c>
      <c r="W120" s="76">
        <f>MAX(0,(V120-Constantes!$D$14)*(1-EXP(-Constantes!$D$22)))</f>
        <v>1.1308090492323191E-4</v>
      </c>
      <c r="X120" s="76">
        <f t="shared" si="58"/>
        <v>128.72650833729577</v>
      </c>
      <c r="Y120" s="76">
        <f>MAX(0,(X120-Constantes!$D$13)*(1-EXP(-Constantes!$D$23)))</f>
        <v>0.7880275855675648</v>
      </c>
      <c r="Z120" s="76">
        <f t="shared" si="59"/>
        <v>0.78814066647248804</v>
      </c>
      <c r="AA120" s="76">
        <f>IF(Z120-Escenarios!$E$29&lt;=0,0,IF(Z120-Escenarios!$E$29&gt;Escenarios!$E$28,Escenarios!$E$28,Z120-Escenarios!$E$29))</f>
        <v>9.6940666472488002E-2</v>
      </c>
      <c r="AB120" s="76">
        <f>AA120*Entradas!$E$24</f>
        <v>2.4235166618122E-2</v>
      </c>
      <c r="AC120" s="76">
        <f>R120*Entradas!$D$47/Escenarios!$E$9</f>
        <v>0.15098370687081791</v>
      </c>
      <c r="AD120" s="76">
        <f>Entradas!$D$48*Entradas!$D$46/Escenarios!$E$9</f>
        <v>0.12</v>
      </c>
      <c r="AE120" s="76">
        <f t="shared" si="60"/>
        <v>0.16698836250195934</v>
      </c>
      <c r="AF120" s="76">
        <f t="shared" si="40"/>
        <v>0</v>
      </c>
      <c r="AG120" s="76">
        <f t="shared" si="41"/>
        <v>9.6940666472488002E-2</v>
      </c>
      <c r="AH120" s="76">
        <f t="shared" si="35"/>
        <v>0</v>
      </c>
      <c r="AI120" s="76">
        <f t="shared" si="42"/>
        <v>9.6827585567564767E-2</v>
      </c>
      <c r="AJ120" s="76">
        <f t="shared" si="36"/>
        <v>0.69120000000000004</v>
      </c>
      <c r="AK120" s="76">
        <f t="shared" si="43"/>
        <v>0</v>
      </c>
      <c r="AL120" s="76">
        <f t="shared" si="44"/>
        <v>0.71543516661812201</v>
      </c>
      <c r="AM120" s="76">
        <f t="shared" si="45"/>
        <v>0</v>
      </c>
      <c r="AN120" s="76">
        <f t="shared" si="46"/>
        <v>0</v>
      </c>
      <c r="AO120" s="76">
        <f t="shared" si="61"/>
        <v>68.930167386283941</v>
      </c>
      <c r="AP120" s="76">
        <f>MAX(0,(AO120-Constantes!$D$13)*(1-EXP(-Constantes!$D$24)))</f>
        <v>0.30845884432388326</v>
      </c>
      <c r="AQ120" s="76">
        <f t="shared" si="37"/>
        <v>0.9996588443238833</v>
      </c>
      <c r="AR120" s="76">
        <f t="shared" si="47"/>
        <v>1.0238940109420054</v>
      </c>
      <c r="AS120" s="76">
        <f>0.0526*AF120*Observaciones!$F119^1.218</f>
        <v>0</v>
      </c>
      <c r="AT120" s="76">
        <f>AS120*Constantes!$E$30</f>
        <v>0</v>
      </c>
      <c r="AU120" s="76">
        <f t="shared" si="62"/>
        <v>0</v>
      </c>
      <c r="AV120" s="15"/>
      <c r="AW120" s="75">
        <v>114</v>
      </c>
      <c r="AX120" s="148">
        <f>ETo!$I119*((1-Constantes!$F$19)*ETo!$K119+ETo!$L119)</f>
        <v>3.1454938931420395</v>
      </c>
      <c r="AY120" s="76">
        <f>MIN(AX120*Constantes!$F$17,0.8*(BB119+Observaciones!$F119-AZ120-BA120-Constantes!$D$14))</f>
        <v>1.600465563114142E-2</v>
      </c>
      <c r="AZ120" s="76">
        <f>IF(Observaciones!$F119&gt;0.05*Constantes!$F$18,((Observaciones!$F119-0.05*Constantes!$F$18)^2)/(Observaciones!$F119+0.95*Constantes!$F$18),0)</f>
        <v>0</v>
      </c>
      <c r="BA120" s="76">
        <f>MAX(0,BB119+Observaciones!$F119-AZ120-Constantes!$D$13)</f>
        <v>0</v>
      </c>
      <c r="BB120" s="76">
        <f>BB119+Observaciones!$F119-AZ120-AY120-BA120-BC119</f>
        <v>11.253319692251424</v>
      </c>
      <c r="BC120" s="76">
        <f>MAX(0,(BB120-Constantes!$D$14)*(1-EXP(-Constantes!$D$22)))</f>
        <v>1.1308090492323191E-4</v>
      </c>
      <c r="BD120" s="76">
        <f t="shared" si="63"/>
        <v>128.72650833729577</v>
      </c>
      <c r="BE120" s="76">
        <f>MAX(0,(BD120-Constantes!$D$13)*(1-EXP(-Constantes!$D$23)))</f>
        <v>0.7880275855675648</v>
      </c>
      <c r="BF120" s="76">
        <f t="shared" si="64"/>
        <v>0.78814066647248804</v>
      </c>
      <c r="BG120" s="76">
        <f>IF(BF120-Escenarios!$F$29&lt;=0,0,IF(BF120-Escenarios!$F$29&gt;Escenarios!$F$28,Escenarios!$F$28,BF120-Escenarios!$F$29))</f>
        <v>9.6940666472488002E-2</v>
      </c>
      <c r="BH120" s="76">
        <f>BG120*Entradas!$F$24</f>
        <v>0</v>
      </c>
      <c r="BI120" s="76">
        <f>AX120*Entradas!$D$47/Escenarios!$F$9</f>
        <v>0.15098370687081791</v>
      </c>
      <c r="BJ120" s="76">
        <f>Entradas!$D$48*Entradas!$D$46/Escenarios!$F$9</f>
        <v>0.12</v>
      </c>
      <c r="BK120" s="76">
        <f t="shared" si="65"/>
        <v>0.16698836250195934</v>
      </c>
      <c r="BL120" s="76">
        <f t="shared" si="48"/>
        <v>0</v>
      </c>
      <c r="BM120" s="76">
        <f t="shared" si="49"/>
        <v>9.6940666472488002E-2</v>
      </c>
      <c r="BN120" s="76">
        <f t="shared" si="38"/>
        <v>0</v>
      </c>
      <c r="BO120" s="76">
        <f t="shared" si="50"/>
        <v>9.6827585567564767E-2</v>
      </c>
      <c r="BP120" s="76">
        <f t="shared" si="39"/>
        <v>0.69120000000000004</v>
      </c>
      <c r="BQ120" s="76">
        <f t="shared" si="51"/>
        <v>0</v>
      </c>
      <c r="BR120" s="76">
        <f t="shared" si="52"/>
        <v>0.69120000000000004</v>
      </c>
      <c r="BS120" s="76">
        <f t="shared" si="53"/>
        <v>0</v>
      </c>
      <c r="BT120" s="76">
        <f t="shared" si="54"/>
        <v>0</v>
      </c>
      <c r="BU120" s="76">
        <f t="shared" si="66"/>
        <v>86.237042292310647</v>
      </c>
      <c r="BV120" s="76">
        <f>MAX(0,(BU120-Constantes!$D$13)*(1-EXP(-Constantes!$D$24)))</f>
        <v>0.57299870319539392</v>
      </c>
      <c r="BW120" s="76">
        <f t="shared" si="67"/>
        <v>1.2641987031953938</v>
      </c>
      <c r="BX120" s="76">
        <f t="shared" si="68"/>
        <v>1.2641987031953938</v>
      </c>
      <c r="BY120" s="76">
        <f>0.0526*BL120*Observaciones!$F119^1.218</f>
        <v>0</v>
      </c>
      <c r="BZ120" s="76">
        <f>BY120*Constantes!$F$30</f>
        <v>0</v>
      </c>
      <c r="CA120" s="76">
        <f t="shared" si="69"/>
        <v>0</v>
      </c>
      <c r="CB120" s="15"/>
      <c r="CC120" s="75">
        <v>114</v>
      </c>
      <c r="CD120" s="76">
        <f>0.0526*Observaciones!$F119^2.218</f>
        <v>0</v>
      </c>
      <c r="CE120" s="76">
        <f>IF(Observaciones!$F119&gt;0.05*$CI$7,((Observaciones!$F119-0.05*$CI$7)^2)/(Observaciones!$F119+0.95*$CI$7),0)</f>
        <v>0</v>
      </c>
      <c r="CF120" s="76">
        <f>0.0526*CE120*Observaciones!$F119^1.218</f>
        <v>0</v>
      </c>
      <c r="CG120" s="29"/>
      <c r="CH120" s="29"/>
      <c r="CI120" s="110"/>
      <c r="CJ120" s="40"/>
    </row>
    <row r="121" spans="2:88" s="2" customFormat="1" x14ac:dyDescent="0.3">
      <c r="B121" s="39"/>
      <c r="C121" s="75">
        <v>115</v>
      </c>
      <c r="D121" s="148">
        <f>ETo!$I120*((1-Constantes!$D$19)*ETo!$K120+ETo!$L120)</f>
        <v>3.1069803268093308</v>
      </c>
      <c r="E121" s="76">
        <f>MIN(D121*Constantes!$D$17,0.8*(H120+Observaciones!$F120-F121-G121-Constantes!$D$14))</f>
        <v>2.6557538011388717E-3</v>
      </c>
      <c r="F121" s="76">
        <f>IF(Observaciones!$F120&gt;0.05*Constantes!$D$18,((Observaciones!$F120-0.05*Constantes!$D$18)^2)/(Observaciones!$F120+0.95*Constantes!$D$18),0)</f>
        <v>0</v>
      </c>
      <c r="G121" s="76">
        <f>MAX(0,H120+Observaciones!$F120-F121-Constantes!$D$13)</f>
        <v>0</v>
      </c>
      <c r="H121" s="76">
        <f>H120+Observaciones!$F120-F121-E121-G121-I120</f>
        <v>11.250550857545361</v>
      </c>
      <c r="I121" s="76">
        <f>MAX(0,(H121-Constantes!$D$14)*(1-EXP(-Constantes!$D$22)))</f>
        <v>1.8764230234458982E-5</v>
      </c>
      <c r="J121" s="76">
        <f t="shared" si="55"/>
        <v>127.93848075172821</v>
      </c>
      <c r="K121" s="76">
        <f>MAX(0,(J121-Constantes!$D$13)*(1-EXP(-Constantes!$D$23)))</f>
        <v>0.78026296207341994</v>
      </c>
      <c r="L121" s="76">
        <f t="shared" si="56"/>
        <v>0.78028172630365444</v>
      </c>
      <c r="M121" s="76">
        <f>0.0526*F121*Observaciones!$F120^1.218</f>
        <v>0</v>
      </c>
      <c r="N121" s="76">
        <f>M121*Constantes!$D$30</f>
        <v>0</v>
      </c>
      <c r="O121" s="76">
        <f t="shared" si="57"/>
        <v>0</v>
      </c>
      <c r="P121" s="15"/>
      <c r="Q121" s="75">
        <v>115</v>
      </c>
      <c r="R121" s="148">
        <f>ETo!$I120*((1-Constantes!$E$19)*ETo!$K120+ETo!$L120)</f>
        <v>3.1069803268093308</v>
      </c>
      <c r="S121" s="76">
        <f>MIN(R121*Constantes!$E$17,0.8*(V120+Observaciones!$F120-T121-U121-Constantes!$D$14))</f>
        <v>2.6557538011388717E-3</v>
      </c>
      <c r="T121" s="76">
        <f>IF(Observaciones!$F120&gt;0.05*Constantes!$E$18,((Observaciones!$F120-0.05*Constantes!$E$18)^2)/(Observaciones!$F120+0.95*Constantes!$E$18),0)</f>
        <v>0</v>
      </c>
      <c r="U121" s="76">
        <f>MAX(0,V120+Observaciones!$F120-T121-Constantes!$D$13)</f>
        <v>0</v>
      </c>
      <c r="V121" s="76">
        <f>V120+Observaciones!$F120-T121-S121-U121-W120</f>
        <v>11.250550857545361</v>
      </c>
      <c r="W121" s="76">
        <f>MAX(0,(V121-Constantes!$D$14)*(1-EXP(-Constantes!$D$22)))</f>
        <v>1.8764230234458982E-5</v>
      </c>
      <c r="X121" s="76">
        <f t="shared" si="58"/>
        <v>127.93848075172821</v>
      </c>
      <c r="Y121" s="76">
        <f>MAX(0,(X121-Constantes!$D$13)*(1-EXP(-Constantes!$D$23)))</f>
        <v>0.78026296207341994</v>
      </c>
      <c r="Z121" s="76">
        <f t="shared" si="59"/>
        <v>0.78028172630365444</v>
      </c>
      <c r="AA121" s="76">
        <f>IF(Z121-Escenarios!$E$29&lt;=0,0,IF(Z121-Escenarios!$E$29&gt;Escenarios!$E$28,Escenarios!$E$28,Z121-Escenarios!$E$29))</f>
        <v>8.9081726303654407E-2</v>
      </c>
      <c r="AB121" s="76">
        <f>AA121*Entradas!$E$24</f>
        <v>2.2270431575913602E-2</v>
      </c>
      <c r="AC121" s="76">
        <f>R121*Entradas!$D$47/Escenarios!$E$9</f>
        <v>0.14913505568684787</v>
      </c>
      <c r="AD121" s="76">
        <f>Entradas!$D$48*Entradas!$D$46/Escenarios!$E$9</f>
        <v>0.12</v>
      </c>
      <c r="AE121" s="76">
        <f t="shared" si="60"/>
        <v>0.15179080948798673</v>
      </c>
      <c r="AF121" s="76">
        <f t="shared" si="40"/>
        <v>0</v>
      </c>
      <c r="AG121" s="76">
        <f t="shared" si="41"/>
        <v>8.9081726303654407E-2</v>
      </c>
      <c r="AH121" s="76">
        <f t="shared" si="35"/>
        <v>0</v>
      </c>
      <c r="AI121" s="76">
        <f t="shared" si="42"/>
        <v>8.9062962073419946E-2</v>
      </c>
      <c r="AJ121" s="76">
        <f t="shared" si="36"/>
        <v>0.69120000000000004</v>
      </c>
      <c r="AK121" s="76">
        <f t="shared" si="43"/>
        <v>0</v>
      </c>
      <c r="AL121" s="76">
        <f t="shared" si="44"/>
        <v>0.71347043157591361</v>
      </c>
      <c r="AM121" s="76">
        <f t="shared" si="45"/>
        <v>0</v>
      </c>
      <c r="AN121" s="76">
        <f t="shared" si="46"/>
        <v>0</v>
      </c>
      <c r="AO121" s="76">
        <f t="shared" si="61"/>
        <v>68.621708541960061</v>
      </c>
      <c r="AP121" s="76">
        <f>MAX(0,(AO121-Constantes!$D$13)*(1-EXP(-Constantes!$D$24)))</f>
        <v>0.30374397467883296</v>
      </c>
      <c r="AQ121" s="76">
        <f t="shared" si="37"/>
        <v>0.994943974678833</v>
      </c>
      <c r="AR121" s="76">
        <f t="shared" si="47"/>
        <v>1.0172144062547466</v>
      </c>
      <c r="AS121" s="76">
        <f>0.0526*AF121*Observaciones!$F120^1.218</f>
        <v>0</v>
      </c>
      <c r="AT121" s="76">
        <f>AS121*Constantes!$E$30</f>
        <v>0</v>
      </c>
      <c r="AU121" s="76">
        <f t="shared" si="62"/>
        <v>0</v>
      </c>
      <c r="AV121" s="15"/>
      <c r="AW121" s="75">
        <v>115</v>
      </c>
      <c r="AX121" s="148">
        <f>ETo!$I120*((1-Constantes!$F$19)*ETo!$K120+ETo!$L120)</f>
        <v>3.1069803268093308</v>
      </c>
      <c r="AY121" s="76">
        <f>MIN(AX121*Constantes!$F$17,0.8*(BB120+Observaciones!$F120-AZ121-BA121-Constantes!$D$14))</f>
        <v>2.6557538011388717E-3</v>
      </c>
      <c r="AZ121" s="76">
        <f>IF(Observaciones!$F120&gt;0.05*Constantes!$F$18,((Observaciones!$F120-0.05*Constantes!$F$18)^2)/(Observaciones!$F120+0.95*Constantes!$F$18),0)</f>
        <v>0</v>
      </c>
      <c r="BA121" s="76">
        <f>MAX(0,BB120+Observaciones!$F120-AZ121-Constantes!$D$13)</f>
        <v>0</v>
      </c>
      <c r="BB121" s="76">
        <f>BB120+Observaciones!$F120-AZ121-AY121-BA121-BC120</f>
        <v>11.250550857545361</v>
      </c>
      <c r="BC121" s="76">
        <f>MAX(0,(BB121-Constantes!$D$14)*(1-EXP(-Constantes!$D$22)))</f>
        <v>1.8764230234458982E-5</v>
      </c>
      <c r="BD121" s="76">
        <f t="shared" si="63"/>
        <v>127.93848075172821</v>
      </c>
      <c r="BE121" s="76">
        <f>MAX(0,(BD121-Constantes!$D$13)*(1-EXP(-Constantes!$D$23)))</f>
        <v>0.78026296207341994</v>
      </c>
      <c r="BF121" s="76">
        <f t="shared" si="64"/>
        <v>0.78028172630365444</v>
      </c>
      <c r="BG121" s="76">
        <f>IF(BF121-Escenarios!$F$29&lt;=0,0,IF(BF121-Escenarios!$F$29&gt;Escenarios!$F$28,Escenarios!$F$28,BF121-Escenarios!$F$29))</f>
        <v>8.9081726303654407E-2</v>
      </c>
      <c r="BH121" s="76">
        <f>BG121*Entradas!$F$24</f>
        <v>0</v>
      </c>
      <c r="BI121" s="76">
        <f>AX121*Entradas!$D$47/Escenarios!$F$9</f>
        <v>0.14913505568684787</v>
      </c>
      <c r="BJ121" s="76">
        <f>Entradas!$D$48*Entradas!$D$46/Escenarios!$F$9</f>
        <v>0.12</v>
      </c>
      <c r="BK121" s="76">
        <f t="shared" si="65"/>
        <v>0.15179080948798673</v>
      </c>
      <c r="BL121" s="76">
        <f t="shared" si="48"/>
        <v>0</v>
      </c>
      <c r="BM121" s="76">
        <f t="shared" si="49"/>
        <v>8.9081726303654407E-2</v>
      </c>
      <c r="BN121" s="76">
        <f t="shared" si="38"/>
        <v>0</v>
      </c>
      <c r="BO121" s="76">
        <f t="shared" si="50"/>
        <v>8.9062962073419946E-2</v>
      </c>
      <c r="BP121" s="76">
        <f t="shared" si="39"/>
        <v>0.69120000000000004</v>
      </c>
      <c r="BQ121" s="76">
        <f t="shared" si="51"/>
        <v>0</v>
      </c>
      <c r="BR121" s="76">
        <f t="shared" si="52"/>
        <v>0.69120000000000004</v>
      </c>
      <c r="BS121" s="76">
        <f t="shared" si="53"/>
        <v>0</v>
      </c>
      <c r="BT121" s="76">
        <f t="shared" si="54"/>
        <v>0</v>
      </c>
      <c r="BU121" s="76">
        <f t="shared" si="66"/>
        <v>85.664043589115252</v>
      </c>
      <c r="BV121" s="76">
        <f>MAX(0,(BU121-Constantes!$D$13)*(1-EXP(-Constantes!$D$24)))</f>
        <v>0.5642402764488017</v>
      </c>
      <c r="BW121" s="76">
        <f t="shared" si="67"/>
        <v>1.2554402764488017</v>
      </c>
      <c r="BX121" s="76">
        <f t="shared" si="68"/>
        <v>1.2554402764488017</v>
      </c>
      <c r="BY121" s="76">
        <f>0.0526*BL121*Observaciones!$F120^1.218</f>
        <v>0</v>
      </c>
      <c r="BZ121" s="76">
        <f>BY121*Constantes!$F$30</f>
        <v>0</v>
      </c>
      <c r="CA121" s="76">
        <f t="shared" si="69"/>
        <v>0</v>
      </c>
      <c r="CB121" s="15"/>
      <c r="CC121" s="75">
        <v>115</v>
      </c>
      <c r="CD121" s="76">
        <f>0.0526*Observaciones!$F120^2.218</f>
        <v>0</v>
      </c>
      <c r="CE121" s="76">
        <f>IF(Observaciones!$F120&gt;0.05*$CI$7,((Observaciones!$F120-0.05*$CI$7)^2)/(Observaciones!$F120+0.95*$CI$7),0)</f>
        <v>0</v>
      </c>
      <c r="CF121" s="76">
        <f>0.0526*CE121*Observaciones!$F120^1.218</f>
        <v>0</v>
      </c>
      <c r="CG121" s="29"/>
      <c r="CH121" s="29"/>
      <c r="CI121" s="110"/>
      <c r="CJ121" s="40"/>
    </row>
    <row r="122" spans="2:88" s="2" customFormat="1" x14ac:dyDescent="0.3">
      <c r="B122" s="39"/>
      <c r="C122" s="75">
        <v>116</v>
      </c>
      <c r="D122" s="148">
        <f>ETo!$I121*((1-Constantes!$D$19)*ETo!$K121+ETo!$L121)</f>
        <v>3.1102930375507132</v>
      </c>
      <c r="E122" s="76">
        <f>MIN(D122*Constantes!$D$17,0.8*(H121+Observaciones!$F121-F122-G122-Constantes!$D$14))</f>
        <v>1.5448005706713179</v>
      </c>
      <c r="F122" s="76">
        <f>IF(Observaciones!$F121&gt;0.05*Constantes!$D$18,((Observaciones!$F121-0.05*Constantes!$D$18)^2)/(Observaciones!$F121+0.95*Constantes!$D$18),0)</f>
        <v>1.1940353587366974</v>
      </c>
      <c r="G122" s="76">
        <f>MAX(0,H121+Observaciones!$F121-F122-Constantes!$D$13)</f>
        <v>0</v>
      </c>
      <c r="H122" s="76">
        <f>H121+Observaciones!$F121-F122-E122-G122-I121</f>
        <v>21.011696163907114</v>
      </c>
      <c r="I122" s="76">
        <f>MAX(0,(H122-Constantes!$D$14)*(1-EXP(-Constantes!$D$22)))</f>
        <v>0.33251920726292844</v>
      </c>
      <c r="J122" s="76">
        <f t="shared" si="55"/>
        <v>127.15821778965478</v>
      </c>
      <c r="K122" s="76">
        <f>MAX(0,(J122-Constantes!$D$13)*(1-EXP(-Constantes!$D$23)))</f>
        <v>0.77257484526395193</v>
      </c>
      <c r="L122" s="76">
        <f t="shared" si="56"/>
        <v>2.2991294112635776</v>
      </c>
      <c r="M122" s="76">
        <f>0.0526*F122*Observaciones!$F121^1.218</f>
        <v>1.3615679740554207</v>
      </c>
      <c r="N122" s="76">
        <f>M122*Constantes!$D$30</f>
        <v>2.1270560849275675E-2</v>
      </c>
      <c r="O122" s="76">
        <f t="shared" si="57"/>
        <v>925.15718102121093</v>
      </c>
      <c r="P122" s="15"/>
      <c r="Q122" s="75">
        <v>116</v>
      </c>
      <c r="R122" s="148">
        <f>ETo!$I121*((1-Constantes!$E$19)*ETo!$K121+ETo!$L121)</f>
        <v>3.1102930375507132</v>
      </c>
      <c r="S122" s="76">
        <f>MIN(R122*Constantes!$E$17,0.8*(V121+Observaciones!$F121-T122-U122-Constantes!$D$14))</f>
        <v>1.5448005706713179</v>
      </c>
      <c r="T122" s="76">
        <f>IF(Observaciones!$F121&gt;0.05*Constantes!$E$18,((Observaciones!$F121-0.05*Constantes!$E$18)^2)/(Observaciones!$F121+0.95*Constantes!$E$18),0)</f>
        <v>1.1940353587366974</v>
      </c>
      <c r="U122" s="76">
        <f>MAX(0,V121+Observaciones!$F121-T122-Constantes!$D$13)</f>
        <v>0</v>
      </c>
      <c r="V122" s="76">
        <f>V121+Observaciones!$F121-T122-S122-U122-W121</f>
        <v>21.011696163907114</v>
      </c>
      <c r="W122" s="76">
        <f>MAX(0,(V122-Constantes!$D$14)*(1-EXP(-Constantes!$D$22)))</f>
        <v>0.33251920726292844</v>
      </c>
      <c r="X122" s="76">
        <f t="shared" si="58"/>
        <v>127.15821778965478</v>
      </c>
      <c r="Y122" s="76">
        <f>MAX(0,(X122-Constantes!$D$13)*(1-EXP(-Constantes!$D$23)))</f>
        <v>0.77257484526395193</v>
      </c>
      <c r="Z122" s="76">
        <f t="shared" si="59"/>
        <v>2.2991294112635776</v>
      </c>
      <c r="AA122" s="76">
        <f>IF(Z122-Escenarios!$E$29&lt;=0,0,IF(Z122-Escenarios!$E$29&gt;Escenarios!$E$28,Escenarios!$E$28,Z122-Escenarios!$E$29))</f>
        <v>1.6079294112635776</v>
      </c>
      <c r="AB122" s="76">
        <f>AA122*Entradas!$E$24</f>
        <v>0.40198235281589439</v>
      </c>
      <c r="AC122" s="76">
        <f>R122*Entradas!$D$47/Escenarios!$E$9</f>
        <v>0.14929406580243423</v>
      </c>
      <c r="AD122" s="76">
        <f>Entradas!$D$48*Entradas!$D$46/Escenarios!$E$9</f>
        <v>0.12</v>
      </c>
      <c r="AE122" s="76">
        <f t="shared" si="60"/>
        <v>1.6940946364737521</v>
      </c>
      <c r="AF122" s="76">
        <f t="shared" si="40"/>
        <v>0</v>
      </c>
      <c r="AG122" s="76">
        <f t="shared" si="41"/>
        <v>0.41389405252688016</v>
      </c>
      <c r="AH122" s="76">
        <f t="shared" si="35"/>
        <v>0</v>
      </c>
      <c r="AI122" s="76">
        <f t="shared" si="42"/>
        <v>8.1374845263951723E-2</v>
      </c>
      <c r="AJ122" s="76">
        <f t="shared" si="36"/>
        <v>0.69120000000000026</v>
      </c>
      <c r="AK122" s="76">
        <f t="shared" si="43"/>
        <v>0</v>
      </c>
      <c r="AL122" s="76">
        <f t="shared" si="44"/>
        <v>1.0931823528158946</v>
      </c>
      <c r="AM122" s="76">
        <f t="shared" si="45"/>
        <v>0.93665299264524904</v>
      </c>
      <c r="AN122" s="76">
        <f t="shared" si="46"/>
        <v>0.93665299264524904</v>
      </c>
      <c r="AO122" s="76">
        <f t="shared" si="61"/>
        <v>69.254617559926473</v>
      </c>
      <c r="AP122" s="76">
        <f>MAX(0,(AO122-Constantes!$D$13)*(1-EXP(-Constantes!$D$24)))</f>
        <v>0.31341814538847607</v>
      </c>
      <c r="AQ122" s="76">
        <f t="shared" si="37"/>
        <v>1.0046181453884764</v>
      </c>
      <c r="AR122" s="76">
        <f t="shared" si="47"/>
        <v>1.4066004982043707</v>
      </c>
      <c r="AS122" s="76">
        <f>0.0526*AF122*Observaciones!$F121^1.218</f>
        <v>0</v>
      </c>
      <c r="AT122" s="76">
        <f>AS122*Constantes!$E$30</f>
        <v>0</v>
      </c>
      <c r="AU122" s="76">
        <f t="shared" si="62"/>
        <v>0</v>
      </c>
      <c r="AV122" s="15"/>
      <c r="AW122" s="75">
        <v>116</v>
      </c>
      <c r="AX122" s="148">
        <f>ETo!$I121*((1-Constantes!$F$19)*ETo!$K121+ETo!$L121)</f>
        <v>3.1102930375507132</v>
      </c>
      <c r="AY122" s="76">
        <f>MIN(AX122*Constantes!$F$17,0.8*(BB121+Observaciones!$F121-AZ122-BA122-Constantes!$D$14))</f>
        <v>1.5448005706713179</v>
      </c>
      <c r="AZ122" s="76">
        <f>IF(Observaciones!$F121&gt;0.05*Constantes!$F$18,((Observaciones!$F121-0.05*Constantes!$F$18)^2)/(Observaciones!$F121+0.95*Constantes!$F$18),0)</f>
        <v>1.1940353587366974</v>
      </c>
      <c r="BA122" s="76">
        <f>MAX(0,BB121+Observaciones!$F121-AZ122-Constantes!$D$13)</f>
        <v>0</v>
      </c>
      <c r="BB122" s="76">
        <f>BB121+Observaciones!$F121-AZ122-AY122-BA122-BC121</f>
        <v>21.011696163907114</v>
      </c>
      <c r="BC122" s="76">
        <f>MAX(0,(BB122-Constantes!$D$14)*(1-EXP(-Constantes!$D$22)))</f>
        <v>0.33251920726292844</v>
      </c>
      <c r="BD122" s="76">
        <f t="shared" si="63"/>
        <v>127.15821778965478</v>
      </c>
      <c r="BE122" s="76">
        <f>MAX(0,(BD122-Constantes!$D$13)*(1-EXP(-Constantes!$D$23)))</f>
        <v>0.77257484526395193</v>
      </c>
      <c r="BF122" s="76">
        <f t="shared" si="64"/>
        <v>2.2991294112635776</v>
      </c>
      <c r="BG122" s="76">
        <f>IF(BF122-Escenarios!$F$29&lt;=0,0,IF(BF122-Escenarios!$F$29&gt;Escenarios!$F$28,Escenarios!$F$28,BF122-Escenarios!$F$29))</f>
        <v>1.6079294112635776</v>
      </c>
      <c r="BH122" s="76">
        <f>BG122*Entradas!$F$24</f>
        <v>0</v>
      </c>
      <c r="BI122" s="76">
        <f>AX122*Entradas!$D$47/Escenarios!$F$9</f>
        <v>0.14929406580243423</v>
      </c>
      <c r="BJ122" s="76">
        <f>Entradas!$D$48*Entradas!$D$46/Escenarios!$F$9</f>
        <v>0.12</v>
      </c>
      <c r="BK122" s="76">
        <f t="shared" si="65"/>
        <v>1.6940946364737521</v>
      </c>
      <c r="BL122" s="76">
        <f t="shared" si="48"/>
        <v>0</v>
      </c>
      <c r="BM122" s="76">
        <f t="shared" si="49"/>
        <v>0.41389405252688016</v>
      </c>
      <c r="BN122" s="76">
        <f t="shared" si="38"/>
        <v>0</v>
      </c>
      <c r="BO122" s="76">
        <f t="shared" si="50"/>
        <v>8.1374845263951723E-2</v>
      </c>
      <c r="BP122" s="76">
        <f t="shared" si="39"/>
        <v>0.69120000000000026</v>
      </c>
      <c r="BQ122" s="76">
        <f t="shared" si="51"/>
        <v>0</v>
      </c>
      <c r="BR122" s="76">
        <f t="shared" si="52"/>
        <v>0.69120000000000026</v>
      </c>
      <c r="BS122" s="76">
        <f t="shared" si="53"/>
        <v>1.3386353454611433</v>
      </c>
      <c r="BT122" s="76">
        <f t="shared" si="54"/>
        <v>1.3386353454611433</v>
      </c>
      <c r="BU122" s="76">
        <f t="shared" si="66"/>
        <v>86.438438658127595</v>
      </c>
      <c r="BV122" s="76">
        <f>MAX(0,(BU122-Constantes!$D$13)*(1-EXP(-Constantes!$D$24)))</f>
        <v>0.57607709640501359</v>
      </c>
      <c r="BW122" s="76">
        <f t="shared" si="67"/>
        <v>1.2672770964050137</v>
      </c>
      <c r="BX122" s="76">
        <f t="shared" si="68"/>
        <v>1.2672770964050137</v>
      </c>
      <c r="BY122" s="76">
        <f>0.0526*BL122*Observaciones!$F121^1.218</f>
        <v>0</v>
      </c>
      <c r="BZ122" s="76">
        <f>BY122*Constantes!$F$30</f>
        <v>0</v>
      </c>
      <c r="CA122" s="76">
        <f t="shared" si="69"/>
        <v>0</v>
      </c>
      <c r="CB122" s="15"/>
      <c r="CC122" s="75">
        <v>116</v>
      </c>
      <c r="CD122" s="76">
        <f>0.0526*Observaciones!$F121^2.218</f>
        <v>14.253848976214318</v>
      </c>
      <c r="CE122" s="76">
        <f>IF(Observaciones!$F121&gt;0.05*$CI$7,((Observaciones!$F121-0.05*$CI$7)^2)/(Observaciones!$F121+0.95*$CI$7),0)</f>
        <v>2.5537914433149203</v>
      </c>
      <c r="CF122" s="76">
        <f>0.0526*CE122*Observaciones!$F121^1.218</f>
        <v>2.9121086039807391</v>
      </c>
      <c r="CG122" s="29"/>
      <c r="CH122" s="29"/>
      <c r="CI122" s="110"/>
      <c r="CJ122" s="40"/>
    </row>
    <row r="123" spans="2:88" s="2" customFormat="1" x14ac:dyDescent="0.3">
      <c r="B123" s="39"/>
      <c r="C123" s="75">
        <v>117</v>
      </c>
      <c r="D123" s="148">
        <f>ETo!$I122*((1-Constantes!$D$19)*ETo!$K122+ETo!$L122)</f>
        <v>3.2456910693419405</v>
      </c>
      <c r="E123" s="76">
        <f>MIN(D123*Constantes!$D$17,0.8*(H122+Observaciones!$F122-F123-G123-Constantes!$D$14))</f>
        <v>1.6120492042417331</v>
      </c>
      <c r="F123" s="76">
        <f>IF(Observaciones!$F122&gt;0.05*Constantes!$D$18,((Observaciones!$F122-0.05*Constantes!$D$18)^2)/(Observaciones!$F122+0.95*Constantes!$D$18),0)</f>
        <v>0</v>
      </c>
      <c r="G123" s="76">
        <f>MAX(0,H122+Observaciones!$F122-F123-Constantes!$D$13)</f>
        <v>0</v>
      </c>
      <c r="H123" s="76">
        <f>H122+Observaciones!$F122-F123-E123-G123-I122</f>
        <v>19.067127752402453</v>
      </c>
      <c r="I123" s="76">
        <f>MAX(0,(H123-Constantes!$D$14)*(1-EXP(-Constantes!$D$22)))</f>
        <v>0.26628006851029817</v>
      </c>
      <c r="J123" s="76">
        <f t="shared" si="55"/>
        <v>126.38564294439084</v>
      </c>
      <c r="K123" s="76">
        <f>MAX(0,(J123-Constantes!$D$13)*(1-EXP(-Constantes!$D$23)))</f>
        <v>0.76496248130057454</v>
      </c>
      <c r="L123" s="76">
        <f t="shared" si="56"/>
        <v>1.0312425498108726</v>
      </c>
      <c r="M123" s="76">
        <f>0.0526*F123*Observaciones!$F122^1.218</f>
        <v>0</v>
      </c>
      <c r="N123" s="76">
        <f>M123*Constantes!$D$30</f>
        <v>0</v>
      </c>
      <c r="O123" s="76">
        <f t="shared" si="57"/>
        <v>0</v>
      </c>
      <c r="P123" s="15"/>
      <c r="Q123" s="75">
        <v>117</v>
      </c>
      <c r="R123" s="148">
        <f>ETo!$I122*((1-Constantes!$E$19)*ETo!$K122+ETo!$L122)</f>
        <v>3.2456910693419405</v>
      </c>
      <c r="S123" s="76">
        <f>MIN(R123*Constantes!$E$17,0.8*(V122+Observaciones!$F122-T123-U123-Constantes!$D$14))</f>
        <v>1.6120492042417331</v>
      </c>
      <c r="T123" s="76">
        <f>IF(Observaciones!$F122&gt;0.05*Constantes!$E$18,((Observaciones!$F122-0.05*Constantes!$E$18)^2)/(Observaciones!$F122+0.95*Constantes!$E$18),0)</f>
        <v>0</v>
      </c>
      <c r="U123" s="76">
        <f>MAX(0,V122+Observaciones!$F122-T123-Constantes!$D$13)</f>
        <v>0</v>
      </c>
      <c r="V123" s="76">
        <f>V122+Observaciones!$F122-T123-S123-U123-W122</f>
        <v>19.067127752402453</v>
      </c>
      <c r="W123" s="76">
        <f>MAX(0,(V123-Constantes!$D$14)*(1-EXP(-Constantes!$D$22)))</f>
        <v>0.26628006851029817</v>
      </c>
      <c r="X123" s="76">
        <f t="shared" si="58"/>
        <v>126.38564294439084</v>
      </c>
      <c r="Y123" s="76">
        <f>MAX(0,(X123-Constantes!$D$13)*(1-EXP(-Constantes!$D$23)))</f>
        <v>0.76496248130057454</v>
      </c>
      <c r="Z123" s="76">
        <f t="shared" si="59"/>
        <v>1.0312425498108726</v>
      </c>
      <c r="AA123" s="76">
        <f>IF(Z123-Escenarios!$E$29&lt;=0,0,IF(Z123-Escenarios!$E$29&gt;Escenarios!$E$28,Escenarios!$E$28,Z123-Escenarios!$E$29))</f>
        <v>0.34004254981087256</v>
      </c>
      <c r="AB123" s="76">
        <f>AA123*Entradas!$E$24</f>
        <v>8.5010637452718141E-2</v>
      </c>
      <c r="AC123" s="76">
        <f>R123*Entradas!$D$47/Escenarios!$E$9</f>
        <v>0.15579317132841314</v>
      </c>
      <c r="AD123" s="76">
        <f>Entradas!$D$48*Entradas!$D$46/Escenarios!$E$9</f>
        <v>0.12</v>
      </c>
      <c r="AE123" s="76">
        <f t="shared" si="60"/>
        <v>1.7678423755701462</v>
      </c>
      <c r="AF123" s="76">
        <f t="shared" si="40"/>
        <v>0</v>
      </c>
      <c r="AG123" s="76">
        <f t="shared" si="41"/>
        <v>0.34004254981087256</v>
      </c>
      <c r="AH123" s="76">
        <f t="shared" si="35"/>
        <v>0</v>
      </c>
      <c r="AI123" s="76">
        <f t="shared" si="42"/>
        <v>7.376248130057439E-2</v>
      </c>
      <c r="AJ123" s="76">
        <f t="shared" si="36"/>
        <v>0.69120000000000015</v>
      </c>
      <c r="AK123" s="76">
        <f t="shared" si="43"/>
        <v>0</v>
      </c>
      <c r="AL123" s="76">
        <f t="shared" si="44"/>
        <v>0.77621063745271823</v>
      </c>
      <c r="AM123" s="76">
        <f t="shared" si="45"/>
        <v>0</v>
      </c>
      <c r="AN123" s="76">
        <f t="shared" si="46"/>
        <v>0</v>
      </c>
      <c r="AO123" s="76">
        <f t="shared" si="61"/>
        <v>68.941199414537991</v>
      </c>
      <c r="AP123" s="76">
        <f>MAX(0,(AO123-Constantes!$D$13)*(1-EXP(-Constantes!$D$24)))</f>
        <v>0.30862747160138077</v>
      </c>
      <c r="AQ123" s="76">
        <f t="shared" si="37"/>
        <v>0.99982747160138086</v>
      </c>
      <c r="AR123" s="76">
        <f t="shared" si="47"/>
        <v>1.0848381090540991</v>
      </c>
      <c r="AS123" s="76">
        <f>0.0526*AF123*Observaciones!$F122^1.218</f>
        <v>0</v>
      </c>
      <c r="AT123" s="76">
        <f>AS123*Constantes!$E$30</f>
        <v>0</v>
      </c>
      <c r="AU123" s="76">
        <f t="shared" si="62"/>
        <v>0</v>
      </c>
      <c r="AV123" s="15"/>
      <c r="AW123" s="75">
        <v>117</v>
      </c>
      <c r="AX123" s="148">
        <f>ETo!$I122*((1-Constantes!$F$19)*ETo!$K122+ETo!$L122)</f>
        <v>3.2456910693419405</v>
      </c>
      <c r="AY123" s="76">
        <f>MIN(AX123*Constantes!$F$17,0.8*(BB122+Observaciones!$F122-AZ123-BA123-Constantes!$D$14))</f>
        <v>1.6120492042417331</v>
      </c>
      <c r="AZ123" s="76">
        <f>IF(Observaciones!$F122&gt;0.05*Constantes!$F$18,((Observaciones!$F122-0.05*Constantes!$F$18)^2)/(Observaciones!$F122+0.95*Constantes!$F$18),0)</f>
        <v>0</v>
      </c>
      <c r="BA123" s="76">
        <f>MAX(0,BB122+Observaciones!$F122-AZ123-Constantes!$D$13)</f>
        <v>0</v>
      </c>
      <c r="BB123" s="76">
        <f>BB122+Observaciones!$F122-AZ123-AY123-BA123-BC122</f>
        <v>19.067127752402453</v>
      </c>
      <c r="BC123" s="76">
        <f>MAX(0,(BB123-Constantes!$D$14)*(1-EXP(-Constantes!$D$22)))</f>
        <v>0.26628006851029817</v>
      </c>
      <c r="BD123" s="76">
        <f t="shared" si="63"/>
        <v>126.38564294439084</v>
      </c>
      <c r="BE123" s="76">
        <f>MAX(0,(BD123-Constantes!$D$13)*(1-EXP(-Constantes!$D$23)))</f>
        <v>0.76496248130057454</v>
      </c>
      <c r="BF123" s="76">
        <f t="shared" si="64"/>
        <v>1.0312425498108726</v>
      </c>
      <c r="BG123" s="76">
        <f>IF(BF123-Escenarios!$F$29&lt;=0,0,IF(BF123-Escenarios!$F$29&gt;Escenarios!$F$28,Escenarios!$F$28,BF123-Escenarios!$F$29))</f>
        <v>0.34004254981087256</v>
      </c>
      <c r="BH123" s="76">
        <f>BG123*Entradas!$F$24</f>
        <v>0</v>
      </c>
      <c r="BI123" s="76">
        <f>AX123*Entradas!$D$47/Escenarios!$F$9</f>
        <v>0.15579317132841314</v>
      </c>
      <c r="BJ123" s="76">
        <f>Entradas!$D$48*Entradas!$D$46/Escenarios!$F$9</f>
        <v>0.12</v>
      </c>
      <c r="BK123" s="76">
        <f t="shared" si="65"/>
        <v>1.7678423755701462</v>
      </c>
      <c r="BL123" s="76">
        <f t="shared" si="48"/>
        <v>0</v>
      </c>
      <c r="BM123" s="76">
        <f t="shared" si="49"/>
        <v>0.34004254981087256</v>
      </c>
      <c r="BN123" s="76">
        <f t="shared" si="38"/>
        <v>0</v>
      </c>
      <c r="BO123" s="76">
        <f t="shared" si="50"/>
        <v>7.376248130057439E-2</v>
      </c>
      <c r="BP123" s="76">
        <f t="shared" si="39"/>
        <v>0.69120000000000015</v>
      </c>
      <c r="BQ123" s="76">
        <f t="shared" si="51"/>
        <v>0</v>
      </c>
      <c r="BR123" s="76">
        <f t="shared" si="52"/>
        <v>0.69120000000000015</v>
      </c>
      <c r="BS123" s="76">
        <f t="shared" si="53"/>
        <v>6.4249378482459429E-2</v>
      </c>
      <c r="BT123" s="76">
        <f t="shared" si="54"/>
        <v>6.4249378482459429E-2</v>
      </c>
      <c r="BU123" s="76">
        <f t="shared" si="66"/>
        <v>85.926610940205038</v>
      </c>
      <c r="BV123" s="76">
        <f>MAX(0,(BU123-Constantes!$D$13)*(1-EXP(-Constantes!$D$24)))</f>
        <v>0.56825368328156101</v>
      </c>
      <c r="BW123" s="76">
        <f t="shared" si="67"/>
        <v>1.2594536832815613</v>
      </c>
      <c r="BX123" s="76">
        <f t="shared" si="68"/>
        <v>1.2594536832815613</v>
      </c>
      <c r="BY123" s="76">
        <f>0.0526*BL123*Observaciones!$F122^1.218</f>
        <v>0</v>
      </c>
      <c r="BZ123" s="76">
        <f>BY123*Constantes!$F$30</f>
        <v>0</v>
      </c>
      <c r="CA123" s="76">
        <f t="shared" si="69"/>
        <v>0</v>
      </c>
      <c r="CB123" s="15"/>
      <c r="CC123" s="75">
        <v>117</v>
      </c>
      <c r="CD123" s="76">
        <f>0.0526*Observaciones!$F122^2.218</f>
        <v>0</v>
      </c>
      <c r="CE123" s="76">
        <f>IF(Observaciones!$F122&gt;0.05*$CI$7,((Observaciones!$F122-0.05*$CI$7)^2)/(Observaciones!$F122+0.95*$CI$7),0)</f>
        <v>0</v>
      </c>
      <c r="CF123" s="76">
        <f>0.0526*CE123*Observaciones!$F122^1.218</f>
        <v>0</v>
      </c>
      <c r="CG123" s="29"/>
      <c r="CH123" s="29"/>
      <c r="CI123" s="110"/>
      <c r="CJ123" s="40"/>
    </row>
    <row r="124" spans="2:88" s="2" customFormat="1" x14ac:dyDescent="0.3">
      <c r="B124" s="39"/>
      <c r="C124" s="75">
        <v>118</v>
      </c>
      <c r="D124" s="148">
        <f>ETo!$I123*((1-Constantes!$D$19)*ETo!$K123+ETo!$L123)</f>
        <v>3.0958595032029916</v>
      </c>
      <c r="E124" s="76">
        <f>MIN(D124*Constantes!$D$17,0.8*(H123+Observaciones!$F123-F124-G124-Constantes!$D$14))</f>
        <v>1.5376318145997927</v>
      </c>
      <c r="F124" s="76">
        <f>IF(Observaciones!$F123&gt;0.05*Constantes!$D$18,((Observaciones!$F123-0.05*Constantes!$D$18)^2)/(Observaciones!$F123+0.95*Constantes!$D$18),0)</f>
        <v>0</v>
      </c>
      <c r="G124" s="76">
        <f>MAX(0,H123+Observaciones!$F123-F124-Constantes!$D$13)</f>
        <v>0</v>
      </c>
      <c r="H124" s="76">
        <f>H123+Observaciones!$F123-F124-E124-G124-I123</f>
        <v>17.263215869292363</v>
      </c>
      <c r="I124" s="76">
        <f>MAX(0,(H124-Constantes!$D$14)*(1-EXP(-Constantes!$D$22)))</f>
        <v>0.2048322074754737</v>
      </c>
      <c r="J124" s="76">
        <f t="shared" si="55"/>
        <v>125.62068046309027</v>
      </c>
      <c r="K124" s="76">
        <f>MAX(0,(J124-Constantes!$D$13)*(1-EXP(-Constantes!$D$23)))</f>
        <v>0.75742512377245219</v>
      </c>
      <c r="L124" s="76">
        <f t="shared" si="56"/>
        <v>0.9622573312479259</v>
      </c>
      <c r="M124" s="76">
        <f>0.0526*F124*Observaciones!$F123^1.218</f>
        <v>0</v>
      </c>
      <c r="N124" s="76">
        <f>M124*Constantes!$D$30</f>
        <v>0</v>
      </c>
      <c r="O124" s="76">
        <f t="shared" si="57"/>
        <v>0</v>
      </c>
      <c r="P124" s="15"/>
      <c r="Q124" s="75">
        <v>118</v>
      </c>
      <c r="R124" s="148">
        <f>ETo!$I123*((1-Constantes!$E$19)*ETo!$K123+ETo!$L123)</f>
        <v>3.0958595032029916</v>
      </c>
      <c r="S124" s="76">
        <f>MIN(R124*Constantes!$E$17,0.8*(V123+Observaciones!$F123-T124-U124-Constantes!$D$14))</f>
        <v>1.5376318145997927</v>
      </c>
      <c r="T124" s="76">
        <f>IF(Observaciones!$F123&gt;0.05*Constantes!$E$18,((Observaciones!$F123-0.05*Constantes!$E$18)^2)/(Observaciones!$F123+0.95*Constantes!$E$18),0)</f>
        <v>0</v>
      </c>
      <c r="U124" s="76">
        <f>MAX(0,V123+Observaciones!$F123-T124-Constantes!$D$13)</f>
        <v>0</v>
      </c>
      <c r="V124" s="76">
        <f>V123+Observaciones!$F123-T124-S124-U124-W123</f>
        <v>17.263215869292363</v>
      </c>
      <c r="W124" s="76">
        <f>MAX(0,(V124-Constantes!$D$14)*(1-EXP(-Constantes!$D$22)))</f>
        <v>0.2048322074754737</v>
      </c>
      <c r="X124" s="76">
        <f t="shared" si="58"/>
        <v>125.62068046309027</v>
      </c>
      <c r="Y124" s="76">
        <f>MAX(0,(X124-Constantes!$D$13)*(1-EXP(-Constantes!$D$23)))</f>
        <v>0.75742512377245219</v>
      </c>
      <c r="Z124" s="76">
        <f t="shared" si="59"/>
        <v>0.9622573312479259</v>
      </c>
      <c r="AA124" s="76">
        <f>IF(Z124-Escenarios!$E$29&lt;=0,0,IF(Z124-Escenarios!$E$29&gt;Escenarios!$E$28,Escenarios!$E$28,Z124-Escenarios!$E$29))</f>
        <v>0.27105733124792586</v>
      </c>
      <c r="AB124" s="76">
        <f>AA124*Entradas!$E$24</f>
        <v>6.7764332811981465E-2</v>
      </c>
      <c r="AC124" s="76">
        <f>R124*Entradas!$D$47/Escenarios!$E$9</f>
        <v>0.14860125615374362</v>
      </c>
      <c r="AD124" s="76">
        <f>Entradas!$D$48*Entradas!$D$46/Escenarios!$E$9</f>
        <v>0.12</v>
      </c>
      <c r="AE124" s="76">
        <f t="shared" si="60"/>
        <v>1.6862330707535362</v>
      </c>
      <c r="AF124" s="76">
        <f t="shared" si="40"/>
        <v>0</v>
      </c>
      <c r="AG124" s="76">
        <f t="shared" si="41"/>
        <v>0.27105733124792586</v>
      </c>
      <c r="AH124" s="76">
        <f t="shared" si="35"/>
        <v>0</v>
      </c>
      <c r="AI124" s="76">
        <f t="shared" si="42"/>
        <v>6.6225123772452155E-2</v>
      </c>
      <c r="AJ124" s="76">
        <f t="shared" si="36"/>
        <v>0.69120000000000004</v>
      </c>
      <c r="AK124" s="76">
        <f t="shared" si="43"/>
        <v>0</v>
      </c>
      <c r="AL124" s="76">
        <f t="shared" si="44"/>
        <v>0.7589643328119815</v>
      </c>
      <c r="AM124" s="76">
        <f t="shared" si="45"/>
        <v>0</v>
      </c>
      <c r="AN124" s="76">
        <f t="shared" si="46"/>
        <v>0</v>
      </c>
      <c r="AO124" s="76">
        <f t="shared" si="61"/>
        <v>68.632571942936607</v>
      </c>
      <c r="AP124" s="76">
        <f>MAX(0,(AO124-Constantes!$D$13)*(1-EXP(-Constantes!$D$24)))</f>
        <v>0.30391002444673182</v>
      </c>
      <c r="AQ124" s="76">
        <f t="shared" si="37"/>
        <v>0.99511002444673191</v>
      </c>
      <c r="AR124" s="76">
        <f t="shared" si="47"/>
        <v>1.0628743572587134</v>
      </c>
      <c r="AS124" s="76">
        <f>0.0526*AF124*Observaciones!$F123^1.218</f>
        <v>0</v>
      </c>
      <c r="AT124" s="76">
        <f>AS124*Constantes!$E$30</f>
        <v>0</v>
      </c>
      <c r="AU124" s="76">
        <f t="shared" si="62"/>
        <v>0</v>
      </c>
      <c r="AV124" s="15"/>
      <c r="AW124" s="75">
        <v>118</v>
      </c>
      <c r="AX124" s="148">
        <f>ETo!$I123*((1-Constantes!$F$19)*ETo!$K123+ETo!$L123)</f>
        <v>3.0958595032029916</v>
      </c>
      <c r="AY124" s="76">
        <f>MIN(AX124*Constantes!$F$17,0.8*(BB123+Observaciones!$F123-AZ124-BA124-Constantes!$D$14))</f>
        <v>1.5376318145997927</v>
      </c>
      <c r="AZ124" s="76">
        <f>IF(Observaciones!$F123&gt;0.05*Constantes!$F$18,((Observaciones!$F123-0.05*Constantes!$F$18)^2)/(Observaciones!$F123+0.95*Constantes!$F$18),0)</f>
        <v>0</v>
      </c>
      <c r="BA124" s="76">
        <f>MAX(0,BB123+Observaciones!$F123-AZ124-Constantes!$D$13)</f>
        <v>0</v>
      </c>
      <c r="BB124" s="76">
        <f>BB123+Observaciones!$F123-AZ124-AY124-BA124-BC123</f>
        <v>17.263215869292363</v>
      </c>
      <c r="BC124" s="76">
        <f>MAX(0,(BB124-Constantes!$D$14)*(1-EXP(-Constantes!$D$22)))</f>
        <v>0.2048322074754737</v>
      </c>
      <c r="BD124" s="76">
        <f t="shared" si="63"/>
        <v>125.62068046309027</v>
      </c>
      <c r="BE124" s="76">
        <f>MAX(0,(BD124-Constantes!$D$13)*(1-EXP(-Constantes!$D$23)))</f>
        <v>0.75742512377245219</v>
      </c>
      <c r="BF124" s="76">
        <f t="shared" si="64"/>
        <v>0.9622573312479259</v>
      </c>
      <c r="BG124" s="76">
        <f>IF(BF124-Escenarios!$F$29&lt;=0,0,IF(BF124-Escenarios!$F$29&gt;Escenarios!$F$28,Escenarios!$F$28,BF124-Escenarios!$F$29))</f>
        <v>0.27105733124792586</v>
      </c>
      <c r="BH124" s="76">
        <f>BG124*Entradas!$F$24</f>
        <v>0</v>
      </c>
      <c r="BI124" s="76">
        <f>AX124*Entradas!$D$47/Escenarios!$F$9</f>
        <v>0.14860125615374362</v>
      </c>
      <c r="BJ124" s="76">
        <f>Entradas!$D$48*Entradas!$D$46/Escenarios!$F$9</f>
        <v>0.12</v>
      </c>
      <c r="BK124" s="76">
        <f t="shared" si="65"/>
        <v>1.6862330707535362</v>
      </c>
      <c r="BL124" s="76">
        <f t="shared" si="48"/>
        <v>0</v>
      </c>
      <c r="BM124" s="76">
        <f t="shared" si="49"/>
        <v>0.27105733124792586</v>
      </c>
      <c r="BN124" s="76">
        <f t="shared" si="38"/>
        <v>0</v>
      </c>
      <c r="BO124" s="76">
        <f t="shared" si="50"/>
        <v>6.6225123772452155E-2</v>
      </c>
      <c r="BP124" s="76">
        <f t="shared" si="39"/>
        <v>0.69120000000000004</v>
      </c>
      <c r="BQ124" s="76">
        <f t="shared" si="51"/>
        <v>0</v>
      </c>
      <c r="BR124" s="76">
        <f t="shared" si="52"/>
        <v>0.69120000000000004</v>
      </c>
      <c r="BS124" s="76">
        <f t="shared" si="53"/>
        <v>2.4560750941822473E-3</v>
      </c>
      <c r="BT124" s="76">
        <f t="shared" si="54"/>
        <v>2.4560750941822473E-3</v>
      </c>
      <c r="BU124" s="76">
        <f t="shared" si="66"/>
        <v>85.360813332017671</v>
      </c>
      <c r="BV124" s="76">
        <f>MAX(0,(BU124-Constantes!$D$13)*(1-EXP(-Constantes!$D$24)))</f>
        <v>0.55960532705130928</v>
      </c>
      <c r="BW124" s="76">
        <f t="shared" si="67"/>
        <v>1.2508053270513093</v>
      </c>
      <c r="BX124" s="76">
        <f t="shared" si="68"/>
        <v>1.2508053270513093</v>
      </c>
      <c r="BY124" s="76">
        <f>0.0526*BL124*Observaciones!$F123^1.218</f>
        <v>0</v>
      </c>
      <c r="BZ124" s="76">
        <f>BY124*Constantes!$F$30</f>
        <v>0</v>
      </c>
      <c r="CA124" s="76">
        <f t="shared" si="69"/>
        <v>0</v>
      </c>
      <c r="CB124" s="15"/>
      <c r="CC124" s="75">
        <v>118</v>
      </c>
      <c r="CD124" s="76">
        <f>0.0526*Observaciones!$F123^2.218</f>
        <v>0</v>
      </c>
      <c r="CE124" s="76">
        <f>IF(Observaciones!$F123&gt;0.05*$CI$7,((Observaciones!$F123-0.05*$CI$7)^2)/(Observaciones!$F123+0.95*$CI$7),0)</f>
        <v>0</v>
      </c>
      <c r="CF124" s="76">
        <f>0.0526*CE124*Observaciones!$F123^1.218</f>
        <v>0</v>
      </c>
      <c r="CG124" s="29"/>
      <c r="CH124" s="29"/>
      <c r="CI124" s="110"/>
      <c r="CJ124" s="40"/>
    </row>
    <row r="125" spans="2:88" s="2" customFormat="1" x14ac:dyDescent="0.3">
      <c r="B125" s="39"/>
      <c r="C125" s="75">
        <v>119</v>
      </c>
      <c r="D125" s="148">
        <f>ETo!$I124*((1-Constantes!$D$19)*ETo!$K124+ETo!$L124)</f>
        <v>3.1919274969005227</v>
      </c>
      <c r="E125" s="76">
        <f>MIN(D125*Constantes!$D$17,0.8*(H124+Observaciones!$F124-F125-G125-Constantes!$D$14))</f>
        <v>1.5853462549099127</v>
      </c>
      <c r="F125" s="76">
        <f>IF(Observaciones!$F124&gt;0.05*Constantes!$D$18,((Observaciones!$F124-0.05*Constantes!$D$18)^2)/(Observaciones!$F124+0.95*Constantes!$D$18),0)</f>
        <v>0</v>
      </c>
      <c r="G125" s="76">
        <f>MAX(0,H124+Observaciones!$F124-F125-Constantes!$D$13)</f>
        <v>0</v>
      </c>
      <c r="H125" s="76">
        <f>H124+Observaciones!$F124-F125-E125-G125-I124</f>
        <v>15.473037406906977</v>
      </c>
      <c r="I125" s="76">
        <f>MAX(0,(H125-Constantes!$D$14)*(1-EXP(-Constantes!$D$22)))</f>
        <v>0.14385215716695224</v>
      </c>
      <c r="J125" s="76">
        <f t="shared" si="55"/>
        <v>124.86325533931782</v>
      </c>
      <c r="K125" s="76">
        <f>MAX(0,(J125-Constantes!$D$13)*(1-EXP(-Constantes!$D$23)))</f>
        <v>0.74996203362331304</v>
      </c>
      <c r="L125" s="76">
        <f t="shared" si="56"/>
        <v>0.89381419079026525</v>
      </c>
      <c r="M125" s="76">
        <f>0.0526*F125*Observaciones!$F124^1.218</f>
        <v>0</v>
      </c>
      <c r="N125" s="76">
        <f>M125*Constantes!$D$30</f>
        <v>0</v>
      </c>
      <c r="O125" s="76">
        <f t="shared" si="57"/>
        <v>0</v>
      </c>
      <c r="P125" s="15"/>
      <c r="Q125" s="75">
        <v>119</v>
      </c>
      <c r="R125" s="148">
        <f>ETo!$I124*((1-Constantes!$E$19)*ETo!$K124+ETo!$L124)</f>
        <v>3.1919274969005227</v>
      </c>
      <c r="S125" s="76">
        <f>MIN(R125*Constantes!$E$17,0.8*(V124+Observaciones!$F124-T125-U125-Constantes!$D$14))</f>
        <v>1.5853462549099127</v>
      </c>
      <c r="T125" s="76">
        <f>IF(Observaciones!$F124&gt;0.05*Constantes!$E$18,((Observaciones!$F124-0.05*Constantes!$E$18)^2)/(Observaciones!$F124+0.95*Constantes!$E$18),0)</f>
        <v>0</v>
      </c>
      <c r="U125" s="76">
        <f>MAX(0,V124+Observaciones!$F124-T125-Constantes!$D$13)</f>
        <v>0</v>
      </c>
      <c r="V125" s="76">
        <f>V124+Observaciones!$F124-T125-S125-U125-W124</f>
        <v>15.473037406906977</v>
      </c>
      <c r="W125" s="76">
        <f>MAX(0,(V125-Constantes!$D$14)*(1-EXP(-Constantes!$D$22)))</f>
        <v>0.14385215716695224</v>
      </c>
      <c r="X125" s="76">
        <f t="shared" si="58"/>
        <v>124.86325533931782</v>
      </c>
      <c r="Y125" s="76">
        <f>MAX(0,(X125-Constantes!$D$13)*(1-EXP(-Constantes!$D$23)))</f>
        <v>0.74996203362331304</v>
      </c>
      <c r="Z125" s="76">
        <f t="shared" si="59"/>
        <v>0.89381419079026525</v>
      </c>
      <c r="AA125" s="76">
        <f>IF(Z125-Escenarios!$E$29&lt;=0,0,IF(Z125-Escenarios!$E$29&gt;Escenarios!$E$28,Escenarios!$E$28,Z125-Escenarios!$E$29))</f>
        <v>0.20261419079026521</v>
      </c>
      <c r="AB125" s="76">
        <f>AA125*Entradas!$E$24</f>
        <v>5.0653547697566303E-2</v>
      </c>
      <c r="AC125" s="76">
        <f>R125*Entradas!$D$47/Escenarios!$E$9</f>
        <v>0.15321251985122511</v>
      </c>
      <c r="AD125" s="76">
        <f>Entradas!$D$48*Entradas!$D$46/Escenarios!$E$9</f>
        <v>0.12</v>
      </c>
      <c r="AE125" s="76">
        <f t="shared" si="60"/>
        <v>1.7385587747611377</v>
      </c>
      <c r="AF125" s="76">
        <f t="shared" si="40"/>
        <v>0</v>
      </c>
      <c r="AG125" s="76">
        <f t="shared" si="41"/>
        <v>0.20261419079026521</v>
      </c>
      <c r="AH125" s="76">
        <f t="shared" si="35"/>
        <v>0</v>
      </c>
      <c r="AI125" s="76">
        <f t="shared" si="42"/>
        <v>5.8762033623312976E-2</v>
      </c>
      <c r="AJ125" s="76">
        <f t="shared" si="36"/>
        <v>0.69120000000000004</v>
      </c>
      <c r="AK125" s="76">
        <f t="shared" si="43"/>
        <v>0</v>
      </c>
      <c r="AL125" s="76">
        <f t="shared" si="44"/>
        <v>0.74185354769756628</v>
      </c>
      <c r="AM125" s="76">
        <f t="shared" si="45"/>
        <v>0</v>
      </c>
      <c r="AN125" s="76">
        <f t="shared" si="46"/>
        <v>0</v>
      </c>
      <c r="AO125" s="76">
        <f t="shared" si="61"/>
        <v>68.328661918489871</v>
      </c>
      <c r="AP125" s="76">
        <f>MAX(0,(AO125-Constantes!$D$13)*(1-EXP(-Constantes!$D$24)))</f>
        <v>0.29926468463736039</v>
      </c>
      <c r="AQ125" s="76">
        <f t="shared" si="37"/>
        <v>0.99046468463736037</v>
      </c>
      <c r="AR125" s="76">
        <f t="shared" si="47"/>
        <v>1.0411182323349266</v>
      </c>
      <c r="AS125" s="76">
        <f>0.0526*AF125*Observaciones!$F124^1.218</f>
        <v>0</v>
      </c>
      <c r="AT125" s="76">
        <f>AS125*Constantes!$E$30</f>
        <v>0</v>
      </c>
      <c r="AU125" s="76">
        <f t="shared" si="62"/>
        <v>0</v>
      </c>
      <c r="AV125" s="15"/>
      <c r="AW125" s="75">
        <v>119</v>
      </c>
      <c r="AX125" s="148">
        <f>ETo!$I124*((1-Constantes!$F$19)*ETo!$K124+ETo!$L124)</f>
        <v>3.1919274969005227</v>
      </c>
      <c r="AY125" s="76">
        <f>MIN(AX125*Constantes!$F$17,0.8*(BB124+Observaciones!$F124-AZ125-BA125-Constantes!$D$14))</f>
        <v>1.5853462549099127</v>
      </c>
      <c r="AZ125" s="76">
        <f>IF(Observaciones!$F124&gt;0.05*Constantes!$F$18,((Observaciones!$F124-0.05*Constantes!$F$18)^2)/(Observaciones!$F124+0.95*Constantes!$F$18),0)</f>
        <v>0</v>
      </c>
      <c r="BA125" s="76">
        <f>MAX(0,BB124+Observaciones!$F124-AZ125-Constantes!$D$13)</f>
        <v>0</v>
      </c>
      <c r="BB125" s="76">
        <f>BB124+Observaciones!$F124-AZ125-AY125-BA125-BC124</f>
        <v>15.473037406906977</v>
      </c>
      <c r="BC125" s="76">
        <f>MAX(0,(BB125-Constantes!$D$14)*(1-EXP(-Constantes!$D$22)))</f>
        <v>0.14385215716695224</v>
      </c>
      <c r="BD125" s="76">
        <f t="shared" si="63"/>
        <v>124.86325533931782</v>
      </c>
      <c r="BE125" s="76">
        <f>MAX(0,(BD125-Constantes!$D$13)*(1-EXP(-Constantes!$D$23)))</f>
        <v>0.74996203362331304</v>
      </c>
      <c r="BF125" s="76">
        <f t="shared" si="64"/>
        <v>0.89381419079026525</v>
      </c>
      <c r="BG125" s="76">
        <f>IF(BF125-Escenarios!$F$29&lt;=0,0,IF(BF125-Escenarios!$F$29&gt;Escenarios!$F$28,Escenarios!$F$28,BF125-Escenarios!$F$29))</f>
        <v>0.20261419079026521</v>
      </c>
      <c r="BH125" s="76">
        <f>BG125*Entradas!$F$24</f>
        <v>0</v>
      </c>
      <c r="BI125" s="76">
        <f>AX125*Entradas!$D$47/Escenarios!$F$9</f>
        <v>0.15321251985122511</v>
      </c>
      <c r="BJ125" s="76">
        <f>Entradas!$D$48*Entradas!$D$46/Escenarios!$F$9</f>
        <v>0.12</v>
      </c>
      <c r="BK125" s="76">
        <f t="shared" si="65"/>
        <v>1.7385587747611377</v>
      </c>
      <c r="BL125" s="76">
        <f t="shared" si="48"/>
        <v>0</v>
      </c>
      <c r="BM125" s="76">
        <f t="shared" si="49"/>
        <v>0.20261419079026521</v>
      </c>
      <c r="BN125" s="76">
        <f t="shared" si="38"/>
        <v>0</v>
      </c>
      <c r="BO125" s="76">
        <f t="shared" si="50"/>
        <v>5.8762033623312976E-2</v>
      </c>
      <c r="BP125" s="76">
        <f t="shared" si="39"/>
        <v>0.69120000000000004</v>
      </c>
      <c r="BQ125" s="76">
        <f t="shared" si="51"/>
        <v>0</v>
      </c>
      <c r="BR125" s="76">
        <f t="shared" si="52"/>
        <v>0.69120000000000004</v>
      </c>
      <c r="BS125" s="76">
        <f t="shared" si="53"/>
        <v>0</v>
      </c>
      <c r="BT125" s="76">
        <f t="shared" si="54"/>
        <v>0</v>
      </c>
      <c r="BU125" s="76">
        <f t="shared" si="66"/>
        <v>84.801208004966355</v>
      </c>
      <c r="BV125" s="76">
        <f>MAX(0,(BU125-Constantes!$D$13)*(1-EXP(-Constantes!$D$24)))</f>
        <v>0.55105162136812147</v>
      </c>
      <c r="BW125" s="76">
        <f t="shared" si="67"/>
        <v>1.2422516213681214</v>
      </c>
      <c r="BX125" s="76">
        <f t="shared" si="68"/>
        <v>1.2422516213681214</v>
      </c>
      <c r="BY125" s="76">
        <f>0.0526*BL125*Observaciones!$F124^1.218</f>
        <v>0</v>
      </c>
      <c r="BZ125" s="76">
        <f>BY125*Constantes!$F$30</f>
        <v>0</v>
      </c>
      <c r="CA125" s="76">
        <f t="shared" si="69"/>
        <v>0</v>
      </c>
      <c r="CB125" s="15"/>
      <c r="CC125" s="75">
        <v>119</v>
      </c>
      <c r="CD125" s="76">
        <f>0.0526*Observaciones!$F124^2.218</f>
        <v>0</v>
      </c>
      <c r="CE125" s="76">
        <f>IF(Observaciones!$F124&gt;0.05*$CI$7,((Observaciones!$F124-0.05*$CI$7)^2)/(Observaciones!$F124+0.95*$CI$7),0)</f>
        <v>0</v>
      </c>
      <c r="CF125" s="76">
        <f>0.0526*CE125*Observaciones!$F124^1.218</f>
        <v>0</v>
      </c>
      <c r="CG125" s="29"/>
      <c r="CH125" s="29"/>
      <c r="CI125" s="110"/>
      <c r="CJ125" s="40"/>
    </row>
    <row r="126" spans="2:88" s="2" customFormat="1" x14ac:dyDescent="0.3">
      <c r="B126" s="39"/>
      <c r="C126" s="75">
        <v>120</v>
      </c>
      <c r="D126" s="148">
        <f>ETo!$I125*((1-Constantes!$D$19)*ETo!$K125+ETo!$L125)</f>
        <v>3.0881143555266468</v>
      </c>
      <c r="E126" s="76">
        <f>MIN(D126*Constantes!$D$17,0.8*(H125+Observaciones!$F125-F126-G126-Constantes!$D$14))</f>
        <v>1.5337850038954957</v>
      </c>
      <c r="F126" s="76">
        <f>IF(Observaciones!$F125&gt;0.05*Constantes!$D$18,((Observaciones!$F125-0.05*Constantes!$D$18)^2)/(Observaciones!$F125+0.95*Constantes!$D$18),0)</f>
        <v>0</v>
      </c>
      <c r="G126" s="76">
        <f>MAX(0,H125+Observaciones!$F125-F126-Constantes!$D$13)</f>
        <v>0</v>
      </c>
      <c r="H126" s="76">
        <f>H125+Observaciones!$F125-F126-E126-G126-I125</f>
        <v>13.79540024584453</v>
      </c>
      <c r="I126" s="76">
        <f>MAX(0,(H126-Constantes!$D$14)*(1-EXP(-Constantes!$D$22)))</f>
        <v>8.6705676729065193E-2</v>
      </c>
      <c r="J126" s="76">
        <f t="shared" si="55"/>
        <v>124.1132933056945</v>
      </c>
      <c r="K126" s="76">
        <f>MAX(0,(J126-Constantes!$D$13)*(1-EXP(-Constantes!$D$23)))</f>
        <v>0.74257247907898283</v>
      </c>
      <c r="L126" s="76">
        <f t="shared" si="56"/>
        <v>0.82927815580804798</v>
      </c>
      <c r="M126" s="76">
        <f>0.0526*F126*Observaciones!$F125^1.218</f>
        <v>0</v>
      </c>
      <c r="N126" s="76">
        <f>M126*Constantes!$D$30</f>
        <v>0</v>
      </c>
      <c r="O126" s="76">
        <f t="shared" si="57"/>
        <v>0</v>
      </c>
      <c r="P126" s="15"/>
      <c r="Q126" s="75">
        <v>120</v>
      </c>
      <c r="R126" s="148">
        <f>ETo!$I125*((1-Constantes!$E$19)*ETo!$K125+ETo!$L125)</f>
        <v>3.0881143555266468</v>
      </c>
      <c r="S126" s="76">
        <f>MIN(R126*Constantes!$E$17,0.8*(V125+Observaciones!$F125-T126-U126-Constantes!$D$14))</f>
        <v>1.5337850038954957</v>
      </c>
      <c r="T126" s="76">
        <f>IF(Observaciones!$F125&gt;0.05*Constantes!$E$18,((Observaciones!$F125-0.05*Constantes!$E$18)^2)/(Observaciones!$F125+0.95*Constantes!$E$18),0)</f>
        <v>0</v>
      </c>
      <c r="U126" s="76">
        <f>MAX(0,V125+Observaciones!$F125-T126-Constantes!$D$13)</f>
        <v>0</v>
      </c>
      <c r="V126" s="76">
        <f>V125+Observaciones!$F125-T126-S126-U126-W125</f>
        <v>13.79540024584453</v>
      </c>
      <c r="W126" s="76">
        <f>MAX(0,(V126-Constantes!$D$14)*(1-EXP(-Constantes!$D$22)))</f>
        <v>8.6705676729065193E-2</v>
      </c>
      <c r="X126" s="76">
        <f t="shared" si="58"/>
        <v>124.1132933056945</v>
      </c>
      <c r="Y126" s="76">
        <f>MAX(0,(X126-Constantes!$D$13)*(1-EXP(-Constantes!$D$23)))</f>
        <v>0.74257247907898283</v>
      </c>
      <c r="Z126" s="76">
        <f t="shared" si="59"/>
        <v>0.82927815580804798</v>
      </c>
      <c r="AA126" s="76">
        <f>IF(Z126-Escenarios!$E$29&lt;=0,0,IF(Z126-Escenarios!$E$29&gt;Escenarios!$E$28,Escenarios!$E$28,Z126-Escenarios!$E$29))</f>
        <v>0.13807815580804794</v>
      </c>
      <c r="AB126" s="76">
        <f>AA126*Entradas!$E$24</f>
        <v>3.4519538952011986E-2</v>
      </c>
      <c r="AC126" s="76">
        <f>R126*Entradas!$D$47/Escenarios!$E$9</f>
        <v>0.14822948906527905</v>
      </c>
      <c r="AD126" s="76">
        <f>Entradas!$D$48*Entradas!$D$46/Escenarios!$E$9</f>
        <v>0.12</v>
      </c>
      <c r="AE126" s="76">
        <f t="shared" si="60"/>
        <v>1.6820144929607748</v>
      </c>
      <c r="AF126" s="76">
        <f t="shared" si="40"/>
        <v>0</v>
      </c>
      <c r="AG126" s="76">
        <f t="shared" si="41"/>
        <v>0.13807815580804794</v>
      </c>
      <c r="AH126" s="76">
        <f t="shared" si="35"/>
        <v>0</v>
      </c>
      <c r="AI126" s="76">
        <f t="shared" si="42"/>
        <v>5.137247907898275E-2</v>
      </c>
      <c r="AJ126" s="76">
        <f t="shared" si="36"/>
        <v>0.69120000000000004</v>
      </c>
      <c r="AK126" s="76">
        <f t="shared" si="43"/>
        <v>0</v>
      </c>
      <c r="AL126" s="76">
        <f t="shared" si="44"/>
        <v>0.72571953895201202</v>
      </c>
      <c r="AM126" s="76">
        <f t="shared" si="45"/>
        <v>0</v>
      </c>
      <c r="AN126" s="76">
        <f t="shared" si="46"/>
        <v>0</v>
      </c>
      <c r="AO126" s="76">
        <f t="shared" si="61"/>
        <v>68.029397233852507</v>
      </c>
      <c r="AP126" s="76">
        <f>MAX(0,(AO126-Constantes!$D$13)*(1-EXP(-Constantes!$D$24)))</f>
        <v>0.29469034999467875</v>
      </c>
      <c r="AQ126" s="76">
        <f t="shared" si="37"/>
        <v>0.98589034999467873</v>
      </c>
      <c r="AR126" s="76">
        <f t="shared" si="47"/>
        <v>1.0204098889466908</v>
      </c>
      <c r="AS126" s="76">
        <f>0.0526*AF126*Observaciones!$F125^1.218</f>
        <v>0</v>
      </c>
      <c r="AT126" s="76">
        <f>AS126*Constantes!$E$30</f>
        <v>0</v>
      </c>
      <c r="AU126" s="76">
        <f t="shared" si="62"/>
        <v>0</v>
      </c>
      <c r="AV126" s="15"/>
      <c r="AW126" s="75">
        <v>120</v>
      </c>
      <c r="AX126" s="148">
        <f>ETo!$I125*((1-Constantes!$F$19)*ETo!$K125+ETo!$L125)</f>
        <v>3.0881143555266468</v>
      </c>
      <c r="AY126" s="76">
        <f>MIN(AX126*Constantes!$F$17,0.8*(BB125+Observaciones!$F125-AZ126-BA126-Constantes!$D$14))</f>
        <v>1.5337850038954957</v>
      </c>
      <c r="AZ126" s="76">
        <f>IF(Observaciones!$F125&gt;0.05*Constantes!$F$18,((Observaciones!$F125-0.05*Constantes!$F$18)^2)/(Observaciones!$F125+0.95*Constantes!$F$18),0)</f>
        <v>0</v>
      </c>
      <c r="BA126" s="76">
        <f>MAX(0,BB125+Observaciones!$F125-AZ126-Constantes!$D$13)</f>
        <v>0</v>
      </c>
      <c r="BB126" s="76">
        <f>BB125+Observaciones!$F125-AZ126-AY126-BA126-BC125</f>
        <v>13.79540024584453</v>
      </c>
      <c r="BC126" s="76">
        <f>MAX(0,(BB126-Constantes!$D$14)*(1-EXP(-Constantes!$D$22)))</f>
        <v>8.6705676729065193E-2</v>
      </c>
      <c r="BD126" s="76">
        <f t="shared" si="63"/>
        <v>124.1132933056945</v>
      </c>
      <c r="BE126" s="76">
        <f>MAX(0,(BD126-Constantes!$D$13)*(1-EXP(-Constantes!$D$23)))</f>
        <v>0.74257247907898283</v>
      </c>
      <c r="BF126" s="76">
        <f t="shared" si="64"/>
        <v>0.82927815580804798</v>
      </c>
      <c r="BG126" s="76">
        <f>IF(BF126-Escenarios!$F$29&lt;=0,0,IF(BF126-Escenarios!$F$29&gt;Escenarios!$F$28,Escenarios!$F$28,BF126-Escenarios!$F$29))</f>
        <v>0.13807815580804794</v>
      </c>
      <c r="BH126" s="76">
        <f>BG126*Entradas!$F$24</f>
        <v>0</v>
      </c>
      <c r="BI126" s="76">
        <f>AX126*Entradas!$D$47/Escenarios!$F$9</f>
        <v>0.14822948906527905</v>
      </c>
      <c r="BJ126" s="76">
        <f>Entradas!$D$48*Entradas!$D$46/Escenarios!$F$9</f>
        <v>0.12</v>
      </c>
      <c r="BK126" s="76">
        <f t="shared" si="65"/>
        <v>1.6820144929607748</v>
      </c>
      <c r="BL126" s="76">
        <f t="shared" si="48"/>
        <v>0</v>
      </c>
      <c r="BM126" s="76">
        <f t="shared" si="49"/>
        <v>0.13807815580804794</v>
      </c>
      <c r="BN126" s="76">
        <f t="shared" si="38"/>
        <v>0</v>
      </c>
      <c r="BO126" s="76">
        <f t="shared" si="50"/>
        <v>5.137247907898275E-2</v>
      </c>
      <c r="BP126" s="76">
        <f t="shared" si="39"/>
        <v>0.69120000000000004</v>
      </c>
      <c r="BQ126" s="76">
        <f t="shared" si="51"/>
        <v>0</v>
      </c>
      <c r="BR126" s="76">
        <f t="shared" si="52"/>
        <v>0.69120000000000004</v>
      </c>
      <c r="BS126" s="76">
        <f t="shared" si="53"/>
        <v>0</v>
      </c>
      <c r="BT126" s="76">
        <f t="shared" si="54"/>
        <v>0</v>
      </c>
      <c r="BU126" s="76">
        <f t="shared" si="66"/>
        <v>84.250156383598238</v>
      </c>
      <c r="BV126" s="76">
        <f>MAX(0,(BU126-Constantes!$D$13)*(1-EXP(-Constantes!$D$24)))</f>
        <v>0.5426286611896276</v>
      </c>
      <c r="BW126" s="76">
        <f t="shared" si="67"/>
        <v>1.2338286611896276</v>
      </c>
      <c r="BX126" s="76">
        <f t="shared" si="68"/>
        <v>1.2338286611896276</v>
      </c>
      <c r="BY126" s="76">
        <f>0.0526*BL126*Observaciones!$F125^1.218</f>
        <v>0</v>
      </c>
      <c r="BZ126" s="76">
        <f>BY126*Constantes!$F$30</f>
        <v>0</v>
      </c>
      <c r="CA126" s="76">
        <f t="shared" si="69"/>
        <v>0</v>
      </c>
      <c r="CB126" s="15"/>
      <c r="CC126" s="75">
        <v>120</v>
      </c>
      <c r="CD126" s="76">
        <f>0.0526*Observaciones!$F125^2.218</f>
        <v>0</v>
      </c>
      <c r="CE126" s="76">
        <f>IF(Observaciones!$F125&gt;0.05*$CI$7,((Observaciones!$F125-0.05*$CI$7)^2)/(Observaciones!$F125+0.95*$CI$7),0)</f>
        <v>0</v>
      </c>
      <c r="CF126" s="76">
        <f>0.0526*CE126*Observaciones!$F125^1.218</f>
        <v>0</v>
      </c>
      <c r="CG126" s="29"/>
      <c r="CH126" s="29"/>
      <c r="CI126" s="110"/>
      <c r="CJ126" s="40"/>
    </row>
    <row r="127" spans="2:88" s="2" customFormat="1" x14ac:dyDescent="0.3">
      <c r="B127" s="39"/>
      <c r="C127" s="75">
        <v>121</v>
      </c>
      <c r="D127" s="148">
        <f>ETo!$I126*((1-Constantes!$D$19)*ETo!$K126+ETo!$L126)</f>
        <v>3.0671776813864864</v>
      </c>
      <c r="E127" s="76">
        <f>MIN(D127*Constantes!$D$17,0.8*(H126+Observaciones!$F126-F127-G127-Constantes!$D$14))</f>
        <v>1.523386309698775</v>
      </c>
      <c r="F127" s="76">
        <f>IF(Observaciones!$F126&gt;0.05*Constantes!$D$18,((Observaciones!$F126-0.05*Constantes!$D$18)^2)/(Observaciones!$F126+0.95*Constantes!$D$18),0)</f>
        <v>0</v>
      </c>
      <c r="G127" s="76">
        <f>MAX(0,H126+Observaciones!$F126-F127-Constantes!$D$13)</f>
        <v>0</v>
      </c>
      <c r="H127" s="76">
        <f>H126+Observaciones!$F126-F127-E127-G127-I126</f>
        <v>12.185308259416688</v>
      </c>
      <c r="I127" s="76">
        <f>MAX(0,(H127-Constantes!$D$14)*(1-EXP(-Constantes!$D$22)))</f>
        <v>3.1860032902645247E-2</v>
      </c>
      <c r="J127" s="76">
        <f t="shared" si="55"/>
        <v>123.37072082661551</v>
      </c>
      <c r="K127" s="76">
        <f>MAX(0,(J127-Constantes!$D$13)*(1-EXP(-Constantes!$D$23)))</f>
        <v>0.73525573557563273</v>
      </c>
      <c r="L127" s="76">
        <f t="shared" si="56"/>
        <v>0.767115768478278</v>
      </c>
      <c r="M127" s="76">
        <f>0.0526*F127*Observaciones!$F126^1.218</f>
        <v>0</v>
      </c>
      <c r="N127" s="76">
        <f>M127*Constantes!$D$30</f>
        <v>0</v>
      </c>
      <c r="O127" s="76">
        <f t="shared" si="57"/>
        <v>0</v>
      </c>
      <c r="P127" s="15"/>
      <c r="Q127" s="75">
        <v>121</v>
      </c>
      <c r="R127" s="148">
        <f>ETo!$I126*((1-Constantes!$E$19)*ETo!$K126+ETo!$L126)</f>
        <v>3.0671776813864864</v>
      </c>
      <c r="S127" s="76">
        <f>MIN(R127*Constantes!$E$17,0.8*(V126+Observaciones!$F126-T127-U127-Constantes!$D$14))</f>
        <v>1.523386309698775</v>
      </c>
      <c r="T127" s="76">
        <f>IF(Observaciones!$F126&gt;0.05*Constantes!$E$18,((Observaciones!$F126-0.05*Constantes!$E$18)^2)/(Observaciones!$F126+0.95*Constantes!$E$18),0)</f>
        <v>0</v>
      </c>
      <c r="U127" s="76">
        <f>MAX(0,V126+Observaciones!$F126-T127-Constantes!$D$13)</f>
        <v>0</v>
      </c>
      <c r="V127" s="76">
        <f>V126+Observaciones!$F126-T127-S127-U127-W126</f>
        <v>12.185308259416688</v>
      </c>
      <c r="W127" s="76">
        <f>MAX(0,(V127-Constantes!$D$14)*(1-EXP(-Constantes!$D$22)))</f>
        <v>3.1860032902645247E-2</v>
      </c>
      <c r="X127" s="76">
        <f t="shared" si="58"/>
        <v>123.37072082661551</v>
      </c>
      <c r="Y127" s="76">
        <f>MAX(0,(X127-Constantes!$D$13)*(1-EXP(-Constantes!$D$23)))</f>
        <v>0.73525573557563273</v>
      </c>
      <c r="Z127" s="76">
        <f t="shared" si="59"/>
        <v>0.767115768478278</v>
      </c>
      <c r="AA127" s="76">
        <f>IF(Z127-Escenarios!$E$29&lt;=0,0,IF(Z127-Escenarios!$E$29&gt;Escenarios!$E$28,Escenarios!$E$28,Z127-Escenarios!$E$29))</f>
        <v>7.5915768478277967E-2</v>
      </c>
      <c r="AB127" s="76">
        <f>AA127*Entradas!$E$24</f>
        <v>1.8978942119569492E-2</v>
      </c>
      <c r="AC127" s="76">
        <f>R127*Entradas!$D$47/Escenarios!$E$9</f>
        <v>0.14722452870655137</v>
      </c>
      <c r="AD127" s="76">
        <f>Entradas!$D$48*Entradas!$D$46/Escenarios!$E$9</f>
        <v>0.12</v>
      </c>
      <c r="AE127" s="76">
        <f t="shared" si="60"/>
        <v>1.6706108384053264</v>
      </c>
      <c r="AF127" s="76">
        <f t="shared" si="40"/>
        <v>0</v>
      </c>
      <c r="AG127" s="76">
        <f t="shared" si="41"/>
        <v>7.5915768478277967E-2</v>
      </c>
      <c r="AH127" s="76">
        <f t="shared" si="35"/>
        <v>0</v>
      </c>
      <c r="AI127" s="76">
        <f t="shared" si="42"/>
        <v>4.4055735575632721E-2</v>
      </c>
      <c r="AJ127" s="76">
        <f t="shared" si="36"/>
        <v>0.69120000000000004</v>
      </c>
      <c r="AK127" s="76">
        <f t="shared" si="43"/>
        <v>0</v>
      </c>
      <c r="AL127" s="76">
        <f t="shared" si="44"/>
        <v>0.71017894211956956</v>
      </c>
      <c r="AM127" s="76">
        <f t="shared" si="45"/>
        <v>0</v>
      </c>
      <c r="AN127" s="76">
        <f t="shared" si="46"/>
        <v>0</v>
      </c>
      <c r="AO127" s="76">
        <f t="shared" si="61"/>
        <v>67.734706883857825</v>
      </c>
      <c r="AP127" s="76">
        <f>MAX(0,(AO127-Constantes!$D$13)*(1-EXP(-Constantes!$D$24)))</f>
        <v>0.29018593518717112</v>
      </c>
      <c r="AQ127" s="76">
        <f t="shared" si="37"/>
        <v>0.98138593518717121</v>
      </c>
      <c r="AR127" s="76">
        <f t="shared" si="47"/>
        <v>1.0003648773067406</v>
      </c>
      <c r="AS127" s="76">
        <f>0.0526*AF127*Observaciones!$F126^1.218</f>
        <v>0</v>
      </c>
      <c r="AT127" s="76">
        <f>AS127*Constantes!$E$30</f>
        <v>0</v>
      </c>
      <c r="AU127" s="76">
        <f t="shared" si="62"/>
        <v>0</v>
      </c>
      <c r="AV127" s="15"/>
      <c r="AW127" s="75">
        <v>121</v>
      </c>
      <c r="AX127" s="148">
        <f>ETo!$I126*((1-Constantes!$F$19)*ETo!$K126+ETo!$L126)</f>
        <v>3.0671776813864864</v>
      </c>
      <c r="AY127" s="76">
        <f>MIN(AX127*Constantes!$F$17,0.8*(BB126+Observaciones!$F126-AZ127-BA127-Constantes!$D$14))</f>
        <v>1.523386309698775</v>
      </c>
      <c r="AZ127" s="76">
        <f>IF(Observaciones!$F126&gt;0.05*Constantes!$F$18,((Observaciones!$F126-0.05*Constantes!$F$18)^2)/(Observaciones!$F126+0.95*Constantes!$F$18),0)</f>
        <v>0</v>
      </c>
      <c r="BA127" s="76">
        <f>MAX(0,BB126+Observaciones!$F126-AZ127-Constantes!$D$13)</f>
        <v>0</v>
      </c>
      <c r="BB127" s="76">
        <f>BB126+Observaciones!$F126-AZ127-AY127-BA127-BC126</f>
        <v>12.185308259416688</v>
      </c>
      <c r="BC127" s="76">
        <f>MAX(0,(BB127-Constantes!$D$14)*(1-EXP(-Constantes!$D$22)))</f>
        <v>3.1860032902645247E-2</v>
      </c>
      <c r="BD127" s="76">
        <f t="shared" si="63"/>
        <v>123.37072082661551</v>
      </c>
      <c r="BE127" s="76">
        <f>MAX(0,(BD127-Constantes!$D$13)*(1-EXP(-Constantes!$D$23)))</f>
        <v>0.73525573557563273</v>
      </c>
      <c r="BF127" s="76">
        <f t="shared" si="64"/>
        <v>0.767115768478278</v>
      </c>
      <c r="BG127" s="76">
        <f>IF(BF127-Escenarios!$F$29&lt;=0,0,IF(BF127-Escenarios!$F$29&gt;Escenarios!$F$28,Escenarios!$F$28,BF127-Escenarios!$F$29))</f>
        <v>7.5915768478277967E-2</v>
      </c>
      <c r="BH127" s="76">
        <f>BG127*Entradas!$F$24</f>
        <v>0</v>
      </c>
      <c r="BI127" s="76">
        <f>AX127*Entradas!$D$47/Escenarios!$F$9</f>
        <v>0.14722452870655137</v>
      </c>
      <c r="BJ127" s="76">
        <f>Entradas!$D$48*Entradas!$D$46/Escenarios!$F$9</f>
        <v>0.12</v>
      </c>
      <c r="BK127" s="76">
        <f t="shared" si="65"/>
        <v>1.6706108384053264</v>
      </c>
      <c r="BL127" s="76">
        <f t="shared" si="48"/>
        <v>0</v>
      </c>
      <c r="BM127" s="76">
        <f t="shared" si="49"/>
        <v>7.5915768478277967E-2</v>
      </c>
      <c r="BN127" s="76">
        <f t="shared" si="38"/>
        <v>0</v>
      </c>
      <c r="BO127" s="76">
        <f t="shared" si="50"/>
        <v>4.4055735575632721E-2</v>
      </c>
      <c r="BP127" s="76">
        <f t="shared" si="39"/>
        <v>0.69120000000000004</v>
      </c>
      <c r="BQ127" s="76">
        <f t="shared" si="51"/>
        <v>0</v>
      </c>
      <c r="BR127" s="76">
        <f t="shared" si="52"/>
        <v>0.69120000000000004</v>
      </c>
      <c r="BS127" s="76">
        <f t="shared" si="53"/>
        <v>0</v>
      </c>
      <c r="BT127" s="76">
        <f t="shared" si="54"/>
        <v>0</v>
      </c>
      <c r="BU127" s="76">
        <f t="shared" si="66"/>
        <v>83.707527722408614</v>
      </c>
      <c r="BV127" s="76">
        <f>MAX(0,(BU127-Constantes!$D$13)*(1-EXP(-Constantes!$D$24)))</f>
        <v>0.5343344480384854</v>
      </c>
      <c r="BW127" s="76">
        <f t="shared" si="67"/>
        <v>1.2255344480384855</v>
      </c>
      <c r="BX127" s="76">
        <f t="shared" si="68"/>
        <v>1.2255344480384855</v>
      </c>
      <c r="BY127" s="76">
        <f>0.0526*BL127*Observaciones!$F126^1.218</f>
        <v>0</v>
      </c>
      <c r="BZ127" s="76">
        <f>BY127*Constantes!$F$30</f>
        <v>0</v>
      </c>
      <c r="CA127" s="76">
        <f t="shared" si="69"/>
        <v>0</v>
      </c>
      <c r="CB127" s="15"/>
      <c r="CC127" s="75">
        <v>121</v>
      </c>
      <c r="CD127" s="76">
        <f>0.0526*Observaciones!$F126^2.218</f>
        <v>0</v>
      </c>
      <c r="CE127" s="76">
        <f>IF(Observaciones!$F126&gt;0.05*$CI$7,((Observaciones!$F126-0.05*$CI$7)^2)/(Observaciones!$F126+0.95*$CI$7),0)</f>
        <v>0</v>
      </c>
      <c r="CF127" s="76">
        <f>0.0526*CE127*Observaciones!$F126^1.218</f>
        <v>0</v>
      </c>
      <c r="CG127" s="29"/>
      <c r="CH127" s="29"/>
      <c r="CI127" s="110"/>
      <c r="CJ127" s="40"/>
    </row>
    <row r="128" spans="2:88" s="2" customFormat="1" x14ac:dyDescent="0.3">
      <c r="B128" s="39"/>
      <c r="C128" s="75">
        <v>122</v>
      </c>
      <c r="D128" s="148">
        <f>ETo!$I127*((1-Constantes!$D$19)*ETo!$K127+ETo!$L127)</f>
        <v>3.0904117410612129</v>
      </c>
      <c r="E128" s="76">
        <f>MIN(D128*Constantes!$D$17,0.8*(H127+Observaciones!$F127-F128-G128-Constantes!$D$14))</f>
        <v>0.74824660753335059</v>
      </c>
      <c r="F128" s="76">
        <f>IF(Observaciones!$F127&gt;0.05*Constantes!$D$18,((Observaciones!$F127-0.05*Constantes!$D$18)^2)/(Observaciones!$F127+0.95*Constantes!$D$18),0)</f>
        <v>0</v>
      </c>
      <c r="G128" s="76">
        <f>MAX(0,H127+Observaciones!$F127-F128-Constantes!$D$13)</f>
        <v>0</v>
      </c>
      <c r="H128" s="76">
        <f>H127+Observaciones!$F127-F128-E128-G128-I127</f>
        <v>11.405201618980692</v>
      </c>
      <c r="I128" s="76">
        <f>MAX(0,(H128-Constantes!$D$14)*(1-EXP(-Constantes!$D$22)))</f>
        <v>5.2867368992897462E-3</v>
      </c>
      <c r="J128" s="76">
        <f t="shared" si="55"/>
        <v>122.63546509103988</v>
      </c>
      <c r="K128" s="76">
        <f>MAX(0,(J128-Constantes!$D$13)*(1-EXP(-Constantes!$D$23)))</f>
        <v>0.72801108568873363</v>
      </c>
      <c r="L128" s="76">
        <f t="shared" si="56"/>
        <v>0.73329782258802334</v>
      </c>
      <c r="M128" s="76">
        <f>0.0526*F128*Observaciones!$F127^1.218</f>
        <v>0</v>
      </c>
      <c r="N128" s="76">
        <f>M128*Constantes!$D$30</f>
        <v>0</v>
      </c>
      <c r="O128" s="76">
        <f t="shared" si="57"/>
        <v>0</v>
      </c>
      <c r="P128" s="15"/>
      <c r="Q128" s="75">
        <v>122</v>
      </c>
      <c r="R128" s="148">
        <f>ETo!$I127*((1-Constantes!$E$19)*ETo!$K127+ETo!$L127)</f>
        <v>3.0904117410612129</v>
      </c>
      <c r="S128" s="76">
        <f>MIN(R128*Constantes!$E$17,0.8*(V127+Observaciones!$F127-T128-U128-Constantes!$D$14))</f>
        <v>0.74824660753335059</v>
      </c>
      <c r="T128" s="76">
        <f>IF(Observaciones!$F127&gt;0.05*Constantes!$E$18,((Observaciones!$F127-0.05*Constantes!$E$18)^2)/(Observaciones!$F127+0.95*Constantes!$E$18),0)</f>
        <v>0</v>
      </c>
      <c r="U128" s="76">
        <f>MAX(0,V127+Observaciones!$F127-T128-Constantes!$D$13)</f>
        <v>0</v>
      </c>
      <c r="V128" s="76">
        <f>V127+Observaciones!$F127-T128-S128-U128-W127</f>
        <v>11.405201618980692</v>
      </c>
      <c r="W128" s="76">
        <f>MAX(0,(V128-Constantes!$D$14)*(1-EXP(-Constantes!$D$22)))</f>
        <v>5.2867368992897462E-3</v>
      </c>
      <c r="X128" s="76">
        <f t="shared" si="58"/>
        <v>122.63546509103988</v>
      </c>
      <c r="Y128" s="76">
        <f>MAX(0,(X128-Constantes!$D$13)*(1-EXP(-Constantes!$D$23)))</f>
        <v>0.72801108568873363</v>
      </c>
      <c r="Z128" s="76">
        <f t="shared" si="59"/>
        <v>0.73329782258802334</v>
      </c>
      <c r="AA128" s="76">
        <f>IF(Z128-Escenarios!$E$29&lt;=0,0,IF(Z128-Escenarios!$E$29&gt;Escenarios!$E$28,Escenarios!$E$28,Z128-Escenarios!$E$29))</f>
        <v>4.2097822588023304E-2</v>
      </c>
      <c r="AB128" s="76">
        <f>AA128*Entradas!$E$24</f>
        <v>1.0524455647005826E-2</v>
      </c>
      <c r="AC128" s="76">
        <f>R128*Entradas!$D$47/Escenarios!$E$9</f>
        <v>0.1483397635709382</v>
      </c>
      <c r="AD128" s="76">
        <f>Entradas!$D$48*Entradas!$D$46/Escenarios!$E$9</f>
        <v>0.12</v>
      </c>
      <c r="AE128" s="76">
        <f t="shared" si="60"/>
        <v>0.89658637110428874</v>
      </c>
      <c r="AF128" s="76">
        <f t="shared" si="40"/>
        <v>0</v>
      </c>
      <c r="AG128" s="76">
        <f t="shared" si="41"/>
        <v>4.2097822588023304E-2</v>
      </c>
      <c r="AH128" s="76">
        <f t="shared" si="35"/>
        <v>0</v>
      </c>
      <c r="AI128" s="76">
        <f t="shared" si="42"/>
        <v>3.6811085688733557E-2</v>
      </c>
      <c r="AJ128" s="76">
        <f t="shared" si="36"/>
        <v>0.69120000000000004</v>
      </c>
      <c r="AK128" s="76">
        <f t="shared" si="43"/>
        <v>0</v>
      </c>
      <c r="AL128" s="76">
        <f t="shared" si="44"/>
        <v>0.70172445564700592</v>
      </c>
      <c r="AM128" s="76">
        <f t="shared" si="45"/>
        <v>0</v>
      </c>
      <c r="AN128" s="76">
        <f t="shared" si="46"/>
        <v>0</v>
      </c>
      <c r="AO128" s="76">
        <f t="shared" si="61"/>
        <v>67.444520948670657</v>
      </c>
      <c r="AP128" s="76">
        <f>MAX(0,(AO128-Constantes!$D$13)*(1-EXP(-Constantes!$D$24)))</f>
        <v>0.28575037147288213</v>
      </c>
      <c r="AQ128" s="76">
        <f t="shared" si="37"/>
        <v>0.97695037147288222</v>
      </c>
      <c r="AR128" s="76">
        <f t="shared" si="47"/>
        <v>0.9874748271198881</v>
      </c>
      <c r="AS128" s="76">
        <f>0.0526*AF128*Observaciones!$F127^1.218</f>
        <v>0</v>
      </c>
      <c r="AT128" s="76">
        <f>AS128*Constantes!$E$30</f>
        <v>0</v>
      </c>
      <c r="AU128" s="76">
        <f t="shared" si="62"/>
        <v>0</v>
      </c>
      <c r="AV128" s="15"/>
      <c r="AW128" s="75">
        <v>122</v>
      </c>
      <c r="AX128" s="148">
        <f>ETo!$I127*((1-Constantes!$F$19)*ETo!$K127+ETo!$L127)</f>
        <v>3.0904117410612129</v>
      </c>
      <c r="AY128" s="76">
        <f>MIN(AX128*Constantes!$F$17,0.8*(BB127+Observaciones!$F127-AZ128-BA128-Constantes!$D$14))</f>
        <v>0.74824660753335059</v>
      </c>
      <c r="AZ128" s="76">
        <f>IF(Observaciones!$F127&gt;0.05*Constantes!$F$18,((Observaciones!$F127-0.05*Constantes!$F$18)^2)/(Observaciones!$F127+0.95*Constantes!$F$18),0)</f>
        <v>0</v>
      </c>
      <c r="BA128" s="76">
        <f>MAX(0,BB127+Observaciones!$F127-AZ128-Constantes!$D$13)</f>
        <v>0</v>
      </c>
      <c r="BB128" s="76">
        <f>BB127+Observaciones!$F127-AZ128-AY128-BA128-BC127</f>
        <v>11.405201618980692</v>
      </c>
      <c r="BC128" s="76">
        <f>MAX(0,(BB128-Constantes!$D$14)*(1-EXP(-Constantes!$D$22)))</f>
        <v>5.2867368992897462E-3</v>
      </c>
      <c r="BD128" s="76">
        <f t="shared" si="63"/>
        <v>122.63546509103988</v>
      </c>
      <c r="BE128" s="76">
        <f>MAX(0,(BD128-Constantes!$D$13)*(1-EXP(-Constantes!$D$23)))</f>
        <v>0.72801108568873363</v>
      </c>
      <c r="BF128" s="76">
        <f t="shared" si="64"/>
        <v>0.73329782258802334</v>
      </c>
      <c r="BG128" s="76">
        <f>IF(BF128-Escenarios!$F$29&lt;=0,0,IF(BF128-Escenarios!$F$29&gt;Escenarios!$F$28,Escenarios!$F$28,BF128-Escenarios!$F$29))</f>
        <v>4.2097822588023304E-2</v>
      </c>
      <c r="BH128" s="76">
        <f>BG128*Entradas!$F$24</f>
        <v>0</v>
      </c>
      <c r="BI128" s="76">
        <f>AX128*Entradas!$D$47/Escenarios!$F$9</f>
        <v>0.1483397635709382</v>
      </c>
      <c r="BJ128" s="76">
        <f>Entradas!$D$48*Entradas!$D$46/Escenarios!$F$9</f>
        <v>0.12</v>
      </c>
      <c r="BK128" s="76">
        <f t="shared" si="65"/>
        <v>0.89658637110428874</v>
      </c>
      <c r="BL128" s="76">
        <f t="shared" si="48"/>
        <v>0</v>
      </c>
      <c r="BM128" s="76">
        <f t="shared" si="49"/>
        <v>4.2097822588023304E-2</v>
      </c>
      <c r="BN128" s="76">
        <f t="shared" si="38"/>
        <v>0</v>
      </c>
      <c r="BO128" s="76">
        <f t="shared" si="50"/>
        <v>3.6811085688733557E-2</v>
      </c>
      <c r="BP128" s="76">
        <f t="shared" si="39"/>
        <v>0.69120000000000004</v>
      </c>
      <c r="BQ128" s="76">
        <f t="shared" si="51"/>
        <v>0</v>
      </c>
      <c r="BR128" s="76">
        <f t="shared" si="52"/>
        <v>0.69120000000000004</v>
      </c>
      <c r="BS128" s="76">
        <f t="shared" si="53"/>
        <v>0</v>
      </c>
      <c r="BT128" s="76">
        <f t="shared" si="54"/>
        <v>0</v>
      </c>
      <c r="BU128" s="76">
        <f t="shared" si="66"/>
        <v>83.173193274370135</v>
      </c>
      <c r="BV128" s="76">
        <f>MAX(0,(BU128-Constantes!$D$13)*(1-EXP(-Constantes!$D$24)))</f>
        <v>0.52616701398457288</v>
      </c>
      <c r="BW128" s="76">
        <f t="shared" si="67"/>
        <v>1.2173670139845729</v>
      </c>
      <c r="BX128" s="76">
        <f t="shared" si="68"/>
        <v>1.2173670139845729</v>
      </c>
      <c r="BY128" s="76">
        <f>0.0526*BL128*Observaciones!$F127^1.218</f>
        <v>0</v>
      </c>
      <c r="BZ128" s="76">
        <f>BY128*Constantes!$F$30</f>
        <v>0</v>
      </c>
      <c r="CA128" s="76">
        <f t="shared" si="69"/>
        <v>0</v>
      </c>
      <c r="CB128" s="15"/>
      <c r="CC128" s="75">
        <v>122</v>
      </c>
      <c r="CD128" s="76">
        <f>0.0526*Observaciones!$F127^2.218</f>
        <v>0</v>
      </c>
      <c r="CE128" s="76">
        <f>IF(Observaciones!$F127&gt;0.05*$CI$7,((Observaciones!$F127-0.05*$CI$7)^2)/(Observaciones!$F127+0.95*$CI$7),0)</f>
        <v>0</v>
      </c>
      <c r="CF128" s="76">
        <f>0.0526*CE128*Observaciones!$F127^1.218</f>
        <v>0</v>
      </c>
      <c r="CG128" s="29"/>
      <c r="CH128" s="29"/>
      <c r="CI128" s="110"/>
      <c r="CJ128" s="40"/>
    </row>
    <row r="129" spans="2:88" s="2" customFormat="1" x14ac:dyDescent="0.3">
      <c r="B129" s="39"/>
      <c r="C129" s="75">
        <v>123</v>
      </c>
      <c r="D129" s="148">
        <f>ETo!$I128*((1-Constantes!$D$19)*ETo!$K128+ETo!$L128)</f>
        <v>3.0796496805446685</v>
      </c>
      <c r="E129" s="76">
        <f>MIN(D129*Constantes!$D$17,0.8*(H128+Observaciones!$F128-F129-G129-Constantes!$D$14))</f>
        <v>0.12416129518455393</v>
      </c>
      <c r="F129" s="76">
        <f>IF(Observaciones!$F128&gt;0.05*Constantes!$D$18,((Observaciones!$F128-0.05*Constantes!$D$18)^2)/(Observaciones!$F128+0.95*Constantes!$D$18),0)</f>
        <v>0</v>
      </c>
      <c r="G129" s="76">
        <f>MAX(0,H128+Observaciones!$F128-F129-Constantes!$D$13)</f>
        <v>0</v>
      </c>
      <c r="H129" s="76">
        <f>H128+Observaciones!$F128-F129-E129-G129-I128</f>
        <v>11.275753586896849</v>
      </c>
      <c r="I129" s="76">
        <f>MAX(0,(H129-Constantes!$D$14)*(1-EXP(-Constantes!$D$22)))</f>
        <v>8.7726171305967939E-4</v>
      </c>
      <c r="J129" s="76">
        <f t="shared" si="55"/>
        <v>121.90745400535114</v>
      </c>
      <c r="K129" s="76">
        <f>MAX(0,(J129-Constantes!$D$13)*(1-EXP(-Constantes!$D$23)))</f>
        <v>0.72083781906271138</v>
      </c>
      <c r="L129" s="76">
        <f t="shared" si="56"/>
        <v>0.72171508077577107</v>
      </c>
      <c r="M129" s="76">
        <f>0.0526*F129*Observaciones!$F128^1.218</f>
        <v>0</v>
      </c>
      <c r="N129" s="76">
        <f>M129*Constantes!$D$30</f>
        <v>0</v>
      </c>
      <c r="O129" s="76">
        <f t="shared" si="57"/>
        <v>0</v>
      </c>
      <c r="P129" s="15"/>
      <c r="Q129" s="75">
        <v>123</v>
      </c>
      <c r="R129" s="148">
        <f>ETo!$I128*((1-Constantes!$E$19)*ETo!$K128+ETo!$L128)</f>
        <v>3.0796496805446685</v>
      </c>
      <c r="S129" s="76">
        <f>MIN(R129*Constantes!$E$17,0.8*(V128+Observaciones!$F128-T129-U129-Constantes!$D$14))</f>
        <v>0.12416129518455393</v>
      </c>
      <c r="T129" s="76">
        <f>IF(Observaciones!$F128&gt;0.05*Constantes!$E$18,((Observaciones!$F128-0.05*Constantes!$E$18)^2)/(Observaciones!$F128+0.95*Constantes!$E$18),0)</f>
        <v>0</v>
      </c>
      <c r="U129" s="76">
        <f>MAX(0,V128+Observaciones!$F128-T129-Constantes!$D$13)</f>
        <v>0</v>
      </c>
      <c r="V129" s="76">
        <f>V128+Observaciones!$F128-T129-S129-U129-W128</f>
        <v>11.275753586896849</v>
      </c>
      <c r="W129" s="76">
        <f>MAX(0,(V129-Constantes!$D$14)*(1-EXP(-Constantes!$D$22)))</f>
        <v>8.7726171305967939E-4</v>
      </c>
      <c r="X129" s="76">
        <f t="shared" si="58"/>
        <v>121.90745400535114</v>
      </c>
      <c r="Y129" s="76">
        <f>MAX(0,(X129-Constantes!$D$13)*(1-EXP(-Constantes!$D$23)))</f>
        <v>0.72083781906271138</v>
      </c>
      <c r="Z129" s="76">
        <f t="shared" si="59"/>
        <v>0.72171508077577107</v>
      </c>
      <c r="AA129" s="76">
        <f>IF(Z129-Escenarios!$E$29&lt;=0,0,IF(Z129-Escenarios!$E$29&gt;Escenarios!$E$28,Escenarios!$E$28,Z129-Escenarios!$E$29))</f>
        <v>3.0515080775771031E-2</v>
      </c>
      <c r="AB129" s="76">
        <f>AA129*Entradas!$E$24</f>
        <v>7.6287701939427577E-3</v>
      </c>
      <c r="AC129" s="76">
        <f>R129*Entradas!$D$47/Escenarios!$E$9</f>
        <v>0.14782318466614408</v>
      </c>
      <c r="AD129" s="76">
        <f>Entradas!$D$48*Entradas!$D$46/Escenarios!$E$9</f>
        <v>0.12</v>
      </c>
      <c r="AE129" s="76">
        <f t="shared" si="60"/>
        <v>0.27198447985069801</v>
      </c>
      <c r="AF129" s="76">
        <f t="shared" si="40"/>
        <v>0</v>
      </c>
      <c r="AG129" s="76">
        <f t="shared" si="41"/>
        <v>3.0515080775771031E-2</v>
      </c>
      <c r="AH129" s="76">
        <f t="shared" si="35"/>
        <v>0</v>
      </c>
      <c r="AI129" s="76">
        <f t="shared" si="42"/>
        <v>2.9637819062711353E-2</v>
      </c>
      <c r="AJ129" s="76">
        <f t="shared" si="36"/>
        <v>0.69120000000000004</v>
      </c>
      <c r="AK129" s="76">
        <f t="shared" si="43"/>
        <v>0</v>
      </c>
      <c r="AL129" s="76">
        <f t="shared" si="44"/>
        <v>0.69882877019394285</v>
      </c>
      <c r="AM129" s="76">
        <f t="shared" si="45"/>
        <v>0</v>
      </c>
      <c r="AN129" s="76">
        <f t="shared" si="46"/>
        <v>0</v>
      </c>
      <c r="AO129" s="76">
        <f t="shared" si="61"/>
        <v>67.158770577197771</v>
      </c>
      <c r="AP129" s="76">
        <f>MAX(0,(AO129-Constantes!$D$13)*(1-EXP(-Constantes!$D$24)))</f>
        <v>0.28138260644584101</v>
      </c>
      <c r="AQ129" s="76">
        <f t="shared" si="37"/>
        <v>0.97258260644584105</v>
      </c>
      <c r="AR129" s="76">
        <f t="shared" si="47"/>
        <v>0.98021137663978386</v>
      </c>
      <c r="AS129" s="76">
        <f>0.0526*AF129*Observaciones!$F128^1.218</f>
        <v>0</v>
      </c>
      <c r="AT129" s="76">
        <f>AS129*Constantes!$E$30</f>
        <v>0</v>
      </c>
      <c r="AU129" s="76">
        <f t="shared" si="62"/>
        <v>0</v>
      </c>
      <c r="AV129" s="15"/>
      <c r="AW129" s="75">
        <v>123</v>
      </c>
      <c r="AX129" s="148">
        <f>ETo!$I128*((1-Constantes!$F$19)*ETo!$K128+ETo!$L128)</f>
        <v>3.0796496805446685</v>
      </c>
      <c r="AY129" s="76">
        <f>MIN(AX129*Constantes!$F$17,0.8*(BB128+Observaciones!$F128-AZ129-BA129-Constantes!$D$14))</f>
        <v>0.12416129518455393</v>
      </c>
      <c r="AZ129" s="76">
        <f>IF(Observaciones!$F128&gt;0.05*Constantes!$F$18,((Observaciones!$F128-0.05*Constantes!$F$18)^2)/(Observaciones!$F128+0.95*Constantes!$F$18),0)</f>
        <v>0</v>
      </c>
      <c r="BA129" s="76">
        <f>MAX(0,BB128+Observaciones!$F128-AZ129-Constantes!$D$13)</f>
        <v>0</v>
      </c>
      <c r="BB129" s="76">
        <f>BB128+Observaciones!$F128-AZ129-AY129-BA129-BC128</f>
        <v>11.275753586896849</v>
      </c>
      <c r="BC129" s="76">
        <f>MAX(0,(BB129-Constantes!$D$14)*(1-EXP(-Constantes!$D$22)))</f>
        <v>8.7726171305967939E-4</v>
      </c>
      <c r="BD129" s="76">
        <f t="shared" si="63"/>
        <v>121.90745400535114</v>
      </c>
      <c r="BE129" s="76">
        <f>MAX(0,(BD129-Constantes!$D$13)*(1-EXP(-Constantes!$D$23)))</f>
        <v>0.72083781906271138</v>
      </c>
      <c r="BF129" s="76">
        <f t="shared" si="64"/>
        <v>0.72171508077577107</v>
      </c>
      <c r="BG129" s="76">
        <f>IF(BF129-Escenarios!$F$29&lt;=0,0,IF(BF129-Escenarios!$F$29&gt;Escenarios!$F$28,Escenarios!$F$28,BF129-Escenarios!$F$29))</f>
        <v>3.0515080775771031E-2</v>
      </c>
      <c r="BH129" s="76">
        <f>BG129*Entradas!$F$24</f>
        <v>0</v>
      </c>
      <c r="BI129" s="76">
        <f>AX129*Entradas!$D$47/Escenarios!$F$9</f>
        <v>0.14782318466614408</v>
      </c>
      <c r="BJ129" s="76">
        <f>Entradas!$D$48*Entradas!$D$46/Escenarios!$F$9</f>
        <v>0.12</v>
      </c>
      <c r="BK129" s="76">
        <f t="shared" si="65"/>
        <v>0.27198447985069801</v>
      </c>
      <c r="BL129" s="76">
        <f t="shared" si="48"/>
        <v>0</v>
      </c>
      <c r="BM129" s="76">
        <f t="shared" si="49"/>
        <v>3.0515080775771031E-2</v>
      </c>
      <c r="BN129" s="76">
        <f t="shared" si="38"/>
        <v>0</v>
      </c>
      <c r="BO129" s="76">
        <f t="shared" si="50"/>
        <v>2.9637819062711353E-2</v>
      </c>
      <c r="BP129" s="76">
        <f t="shared" si="39"/>
        <v>0.69120000000000004</v>
      </c>
      <c r="BQ129" s="76">
        <f t="shared" si="51"/>
        <v>0</v>
      </c>
      <c r="BR129" s="76">
        <f t="shared" si="52"/>
        <v>0.69120000000000004</v>
      </c>
      <c r="BS129" s="76">
        <f t="shared" si="53"/>
        <v>0</v>
      </c>
      <c r="BT129" s="76">
        <f t="shared" si="54"/>
        <v>0</v>
      </c>
      <c r="BU129" s="76">
        <f t="shared" si="66"/>
        <v>82.647026260385559</v>
      </c>
      <c r="BV129" s="76">
        <f>MAX(0,(BU129-Constantes!$D$13)*(1-EXP(-Constantes!$D$24)))</f>
        <v>0.51812442117806601</v>
      </c>
      <c r="BW129" s="76">
        <f t="shared" si="67"/>
        <v>1.209324421178066</v>
      </c>
      <c r="BX129" s="76">
        <f t="shared" si="68"/>
        <v>1.209324421178066</v>
      </c>
      <c r="BY129" s="76">
        <f>0.0526*BL129*Observaciones!$F128^1.218</f>
        <v>0</v>
      </c>
      <c r="BZ129" s="76">
        <f>BY129*Constantes!$F$30</f>
        <v>0</v>
      </c>
      <c r="CA129" s="76">
        <f t="shared" si="69"/>
        <v>0</v>
      </c>
      <c r="CB129" s="15"/>
      <c r="CC129" s="75">
        <v>123</v>
      </c>
      <c r="CD129" s="76">
        <f>0.0526*Observaciones!$F128^2.218</f>
        <v>0</v>
      </c>
      <c r="CE129" s="76">
        <f>IF(Observaciones!$F128&gt;0.05*$CI$7,((Observaciones!$F128-0.05*$CI$7)^2)/(Observaciones!$F128+0.95*$CI$7),0)</f>
        <v>0</v>
      </c>
      <c r="CF129" s="76">
        <f>0.0526*CE129*Observaciones!$F128^1.218</f>
        <v>0</v>
      </c>
      <c r="CG129" s="29"/>
      <c r="CH129" s="29"/>
      <c r="CI129" s="110"/>
      <c r="CJ129" s="40"/>
    </row>
    <row r="130" spans="2:88" s="2" customFormat="1" x14ac:dyDescent="0.3">
      <c r="B130" s="39"/>
      <c r="C130" s="75">
        <v>124</v>
      </c>
      <c r="D130" s="148">
        <f>ETo!$I129*((1-Constantes!$D$19)*ETo!$K129+ETo!$L129)</f>
        <v>2.9717839638879178</v>
      </c>
      <c r="E130" s="76">
        <f>MIN(D130*Constantes!$D$17,0.8*(H129+Observaciones!$F129-F130-G130-Constantes!$D$14))</f>
        <v>2.0602869517479406E-2</v>
      </c>
      <c r="F130" s="76">
        <f>IF(Observaciones!$F129&gt;0.05*Constantes!$D$18,((Observaciones!$F129-0.05*Constantes!$D$18)^2)/(Observaciones!$F129+0.95*Constantes!$D$18),0)</f>
        <v>0</v>
      </c>
      <c r="G130" s="76">
        <f>MAX(0,H129+Observaciones!$F129-F130-Constantes!$D$13)</f>
        <v>0</v>
      </c>
      <c r="H130" s="76">
        <f>H129+Observaciones!$F129-F130-E130-G130-I129</f>
        <v>11.254273455666311</v>
      </c>
      <c r="I130" s="76">
        <f>MAX(0,(H130-Constantes!$D$14)*(1-EXP(-Constantes!$D$22)))</f>
        <v>1.4556958817148362E-4</v>
      </c>
      <c r="J130" s="76">
        <f t="shared" si="55"/>
        <v>121.18661618628843</v>
      </c>
      <c r="K130" s="76">
        <f>MAX(0,(J130-Constantes!$D$13)*(1-EXP(-Constantes!$D$23)))</f>
        <v>0.71373523234129432</v>
      </c>
      <c r="L130" s="76">
        <f t="shared" si="56"/>
        <v>0.71388080192946579</v>
      </c>
      <c r="M130" s="76">
        <f>0.0526*F130*Observaciones!$F129^1.218</f>
        <v>0</v>
      </c>
      <c r="N130" s="76">
        <f>M130*Constantes!$D$30</f>
        <v>0</v>
      </c>
      <c r="O130" s="76">
        <f t="shared" si="57"/>
        <v>0</v>
      </c>
      <c r="P130" s="15"/>
      <c r="Q130" s="75">
        <v>124</v>
      </c>
      <c r="R130" s="148">
        <f>ETo!$I129*((1-Constantes!$E$19)*ETo!$K129+ETo!$L129)</f>
        <v>2.9717839638879178</v>
      </c>
      <c r="S130" s="76">
        <f>MIN(R130*Constantes!$E$17,0.8*(V129+Observaciones!$F129-T130-U130-Constantes!$D$14))</f>
        <v>2.0602869517479406E-2</v>
      </c>
      <c r="T130" s="76">
        <f>IF(Observaciones!$F129&gt;0.05*Constantes!$E$18,((Observaciones!$F129-0.05*Constantes!$E$18)^2)/(Observaciones!$F129+0.95*Constantes!$E$18),0)</f>
        <v>0</v>
      </c>
      <c r="U130" s="76">
        <f>MAX(0,V129+Observaciones!$F129-T130-Constantes!$D$13)</f>
        <v>0</v>
      </c>
      <c r="V130" s="76">
        <f>V129+Observaciones!$F129-T130-S130-U130-W129</f>
        <v>11.254273455666311</v>
      </c>
      <c r="W130" s="76">
        <f>MAX(0,(V130-Constantes!$D$14)*(1-EXP(-Constantes!$D$22)))</f>
        <v>1.4556958817148362E-4</v>
      </c>
      <c r="X130" s="76">
        <f t="shared" si="58"/>
        <v>121.18661618628843</v>
      </c>
      <c r="Y130" s="76">
        <f>MAX(0,(X130-Constantes!$D$13)*(1-EXP(-Constantes!$D$23)))</f>
        <v>0.71373523234129432</v>
      </c>
      <c r="Z130" s="76">
        <f t="shared" si="59"/>
        <v>0.71388080192946579</v>
      </c>
      <c r="AA130" s="76">
        <f>IF(Z130-Escenarios!$E$29&lt;=0,0,IF(Z130-Escenarios!$E$29&gt;Escenarios!$E$28,Escenarios!$E$28,Z130-Escenarios!$E$29))</f>
        <v>2.2680801929465755E-2</v>
      </c>
      <c r="AB130" s="76">
        <f>AA130*Entradas!$E$24</f>
        <v>5.6702004823664387E-3</v>
      </c>
      <c r="AC130" s="76">
        <f>R130*Entradas!$D$47/Escenarios!$E$9</f>
        <v>0.14264563026662005</v>
      </c>
      <c r="AD130" s="76">
        <f>Entradas!$D$48*Entradas!$D$46/Escenarios!$E$9</f>
        <v>0.12</v>
      </c>
      <c r="AE130" s="76">
        <f t="shared" si="60"/>
        <v>0.16324849978409947</v>
      </c>
      <c r="AF130" s="76">
        <f t="shared" si="40"/>
        <v>0</v>
      </c>
      <c r="AG130" s="76">
        <f t="shared" si="41"/>
        <v>2.2680801929465755E-2</v>
      </c>
      <c r="AH130" s="76">
        <f t="shared" si="35"/>
        <v>0</v>
      </c>
      <c r="AI130" s="76">
        <f t="shared" si="42"/>
        <v>2.2535232341294273E-2</v>
      </c>
      <c r="AJ130" s="76">
        <f t="shared" si="36"/>
        <v>0.69120000000000004</v>
      </c>
      <c r="AK130" s="76">
        <f t="shared" si="43"/>
        <v>0</v>
      </c>
      <c r="AL130" s="76">
        <f t="shared" si="44"/>
        <v>0.69687020048236648</v>
      </c>
      <c r="AM130" s="76">
        <f t="shared" si="45"/>
        <v>0</v>
      </c>
      <c r="AN130" s="76">
        <f t="shared" si="46"/>
        <v>0</v>
      </c>
      <c r="AO130" s="76">
        <f t="shared" si="61"/>
        <v>66.877387970751926</v>
      </c>
      <c r="AP130" s="76">
        <f>MAX(0,(AO130-Constantes!$D$13)*(1-EXP(-Constantes!$D$24)))</f>
        <v>0.2770816037863626</v>
      </c>
      <c r="AQ130" s="76">
        <f t="shared" si="37"/>
        <v>0.96828160378636263</v>
      </c>
      <c r="AR130" s="76">
        <f t="shared" si="47"/>
        <v>0.97395180426872907</v>
      </c>
      <c r="AS130" s="76">
        <f>0.0526*AF130*Observaciones!$F129^1.218</f>
        <v>0</v>
      </c>
      <c r="AT130" s="76">
        <f>AS130*Constantes!$E$30</f>
        <v>0</v>
      </c>
      <c r="AU130" s="76">
        <f t="shared" si="62"/>
        <v>0</v>
      </c>
      <c r="AV130" s="15"/>
      <c r="AW130" s="75">
        <v>124</v>
      </c>
      <c r="AX130" s="148">
        <f>ETo!$I129*((1-Constantes!$F$19)*ETo!$K129+ETo!$L129)</f>
        <v>2.9717839638879178</v>
      </c>
      <c r="AY130" s="76">
        <f>MIN(AX130*Constantes!$F$17,0.8*(BB129+Observaciones!$F129-AZ130-BA130-Constantes!$D$14))</f>
        <v>2.0602869517479406E-2</v>
      </c>
      <c r="AZ130" s="76">
        <f>IF(Observaciones!$F129&gt;0.05*Constantes!$F$18,((Observaciones!$F129-0.05*Constantes!$F$18)^2)/(Observaciones!$F129+0.95*Constantes!$F$18),0)</f>
        <v>0</v>
      </c>
      <c r="BA130" s="76">
        <f>MAX(0,BB129+Observaciones!$F129-AZ130-Constantes!$D$13)</f>
        <v>0</v>
      </c>
      <c r="BB130" s="76">
        <f>BB129+Observaciones!$F129-AZ130-AY130-BA130-BC129</f>
        <v>11.254273455666311</v>
      </c>
      <c r="BC130" s="76">
        <f>MAX(0,(BB130-Constantes!$D$14)*(1-EXP(-Constantes!$D$22)))</f>
        <v>1.4556958817148362E-4</v>
      </c>
      <c r="BD130" s="76">
        <f t="shared" si="63"/>
        <v>121.18661618628843</v>
      </c>
      <c r="BE130" s="76">
        <f>MAX(0,(BD130-Constantes!$D$13)*(1-EXP(-Constantes!$D$23)))</f>
        <v>0.71373523234129432</v>
      </c>
      <c r="BF130" s="76">
        <f t="shared" si="64"/>
        <v>0.71388080192946579</v>
      </c>
      <c r="BG130" s="76">
        <f>IF(BF130-Escenarios!$F$29&lt;=0,0,IF(BF130-Escenarios!$F$29&gt;Escenarios!$F$28,Escenarios!$F$28,BF130-Escenarios!$F$29))</f>
        <v>2.2680801929465755E-2</v>
      </c>
      <c r="BH130" s="76">
        <f>BG130*Entradas!$F$24</f>
        <v>0</v>
      </c>
      <c r="BI130" s="76">
        <f>AX130*Entradas!$D$47/Escenarios!$F$9</f>
        <v>0.14264563026662005</v>
      </c>
      <c r="BJ130" s="76">
        <f>Entradas!$D$48*Entradas!$D$46/Escenarios!$F$9</f>
        <v>0.12</v>
      </c>
      <c r="BK130" s="76">
        <f t="shared" si="65"/>
        <v>0.16324849978409947</v>
      </c>
      <c r="BL130" s="76">
        <f t="shared" si="48"/>
        <v>0</v>
      </c>
      <c r="BM130" s="76">
        <f t="shared" si="49"/>
        <v>2.2680801929465755E-2</v>
      </c>
      <c r="BN130" s="76">
        <f t="shared" si="38"/>
        <v>0</v>
      </c>
      <c r="BO130" s="76">
        <f t="shared" si="50"/>
        <v>2.2535232341294273E-2</v>
      </c>
      <c r="BP130" s="76">
        <f t="shared" si="39"/>
        <v>0.69120000000000004</v>
      </c>
      <c r="BQ130" s="76">
        <f t="shared" si="51"/>
        <v>0</v>
      </c>
      <c r="BR130" s="76">
        <f t="shared" si="52"/>
        <v>0.69120000000000004</v>
      </c>
      <c r="BS130" s="76">
        <f t="shared" si="53"/>
        <v>0</v>
      </c>
      <c r="BT130" s="76">
        <f t="shared" si="54"/>
        <v>0</v>
      </c>
      <c r="BU130" s="76">
        <f t="shared" si="66"/>
        <v>82.128901839207487</v>
      </c>
      <c r="BV130" s="76">
        <f>MAX(0,(BU130-Constantes!$D$13)*(1-EXP(-Constantes!$D$24)))</f>
        <v>0.51020476138965443</v>
      </c>
      <c r="BW130" s="76">
        <f t="shared" si="67"/>
        <v>1.2014047613896546</v>
      </c>
      <c r="BX130" s="76">
        <f t="shared" si="68"/>
        <v>1.2014047613896546</v>
      </c>
      <c r="BY130" s="76">
        <f>0.0526*BL130*Observaciones!$F129^1.218</f>
        <v>0</v>
      </c>
      <c r="BZ130" s="76">
        <f>BY130*Constantes!$F$30</f>
        <v>0</v>
      </c>
      <c r="CA130" s="76">
        <f t="shared" si="69"/>
        <v>0</v>
      </c>
      <c r="CB130" s="15"/>
      <c r="CC130" s="75">
        <v>124</v>
      </c>
      <c r="CD130" s="76">
        <f>0.0526*Observaciones!$F129^2.218</f>
        <v>0</v>
      </c>
      <c r="CE130" s="76">
        <f>IF(Observaciones!$F129&gt;0.05*$CI$7,((Observaciones!$F129-0.05*$CI$7)^2)/(Observaciones!$F129+0.95*$CI$7),0)</f>
        <v>0</v>
      </c>
      <c r="CF130" s="76">
        <f>0.0526*CE130*Observaciones!$F129^1.218</f>
        <v>0</v>
      </c>
      <c r="CG130" s="29"/>
      <c r="CH130" s="29"/>
      <c r="CI130" s="110"/>
      <c r="CJ130" s="40"/>
    </row>
    <row r="131" spans="2:88" s="2" customFormat="1" x14ac:dyDescent="0.3">
      <c r="B131" s="39"/>
      <c r="C131" s="75">
        <v>125</v>
      </c>
      <c r="D131" s="148">
        <f>ETo!$I130*((1-Constantes!$D$19)*ETo!$K130+ETo!$L130)</f>
        <v>2.991458611916185</v>
      </c>
      <c r="E131" s="76">
        <f>MIN(D131*Constantes!$D$17,0.8*(H130+Observaciones!$F130-F131-G131-Constantes!$D$14))</f>
        <v>3.4187645330490571E-3</v>
      </c>
      <c r="F131" s="76">
        <f>IF(Observaciones!$F130&gt;0.05*Constantes!$D$18,((Observaciones!$F130-0.05*Constantes!$D$18)^2)/(Observaciones!$F130+0.95*Constantes!$D$18),0)</f>
        <v>0</v>
      </c>
      <c r="G131" s="76">
        <f>MAX(0,H130+Observaciones!$F130-F131-Constantes!$D$13)</f>
        <v>0</v>
      </c>
      <c r="H131" s="76">
        <f>H130+Observaciones!$F130-F131-E131-G131-I130</f>
        <v>11.250709121545091</v>
      </c>
      <c r="I131" s="76">
        <f>MAX(0,(H131-Constantes!$D$14)*(1-EXP(-Constantes!$D$22)))</f>
        <v>2.4155283064283444E-5</v>
      </c>
      <c r="J131" s="76">
        <f t="shared" si="55"/>
        <v>120.47288095394714</v>
      </c>
      <c r="K131" s="76">
        <f>MAX(0,(J131-Constantes!$D$13)*(1-EXP(-Constantes!$D$23)))</f>
        <v>0.70670262909854775</v>
      </c>
      <c r="L131" s="76">
        <f t="shared" si="56"/>
        <v>0.70672678438161207</v>
      </c>
      <c r="M131" s="76">
        <f>0.0526*F131*Observaciones!$F130^1.218</f>
        <v>0</v>
      </c>
      <c r="N131" s="76">
        <f>M131*Constantes!$D$30</f>
        <v>0</v>
      </c>
      <c r="O131" s="76">
        <f t="shared" si="57"/>
        <v>0</v>
      </c>
      <c r="P131" s="15"/>
      <c r="Q131" s="75">
        <v>125</v>
      </c>
      <c r="R131" s="148">
        <f>ETo!$I130*((1-Constantes!$E$19)*ETo!$K130+ETo!$L130)</f>
        <v>2.991458611916185</v>
      </c>
      <c r="S131" s="76">
        <f>MIN(R131*Constantes!$E$17,0.8*(V130+Observaciones!$F130-T131-U131-Constantes!$D$14))</f>
        <v>3.4187645330490571E-3</v>
      </c>
      <c r="T131" s="76">
        <f>IF(Observaciones!$F130&gt;0.05*Constantes!$E$18,((Observaciones!$F130-0.05*Constantes!$E$18)^2)/(Observaciones!$F130+0.95*Constantes!$E$18),0)</f>
        <v>0</v>
      </c>
      <c r="U131" s="76">
        <f>MAX(0,V130+Observaciones!$F130-T131-Constantes!$D$13)</f>
        <v>0</v>
      </c>
      <c r="V131" s="76">
        <f>V130+Observaciones!$F130-T131-S131-U131-W130</f>
        <v>11.250709121545091</v>
      </c>
      <c r="W131" s="76">
        <f>MAX(0,(V131-Constantes!$D$14)*(1-EXP(-Constantes!$D$22)))</f>
        <v>2.4155283064283444E-5</v>
      </c>
      <c r="X131" s="76">
        <f t="shared" si="58"/>
        <v>120.47288095394714</v>
      </c>
      <c r="Y131" s="76">
        <f>MAX(0,(X131-Constantes!$D$13)*(1-EXP(-Constantes!$D$23)))</f>
        <v>0.70670262909854775</v>
      </c>
      <c r="Z131" s="76">
        <f t="shared" si="59"/>
        <v>0.70672678438161207</v>
      </c>
      <c r="AA131" s="76">
        <f>IF(Z131-Escenarios!$E$29&lt;=0,0,IF(Z131-Escenarios!$E$29&gt;Escenarios!$E$28,Escenarios!$E$28,Z131-Escenarios!$E$29))</f>
        <v>1.5526784381612035E-2</v>
      </c>
      <c r="AB131" s="76">
        <f>AA131*Entradas!$E$24</f>
        <v>3.8816960954030089E-3</v>
      </c>
      <c r="AC131" s="76">
        <f>R131*Entradas!$D$47/Escenarios!$E$9</f>
        <v>0.14359001337197688</v>
      </c>
      <c r="AD131" s="76">
        <f>Entradas!$D$48*Entradas!$D$46/Escenarios!$E$9</f>
        <v>0.12</v>
      </c>
      <c r="AE131" s="76">
        <f t="shared" si="60"/>
        <v>0.14700877790502595</v>
      </c>
      <c r="AF131" s="76">
        <f t="shared" si="40"/>
        <v>0</v>
      </c>
      <c r="AG131" s="76">
        <f t="shared" si="41"/>
        <v>1.5526784381612035E-2</v>
      </c>
      <c r="AH131" s="76">
        <f t="shared" si="35"/>
        <v>0</v>
      </c>
      <c r="AI131" s="76">
        <f t="shared" si="42"/>
        <v>1.5502629098547752E-2</v>
      </c>
      <c r="AJ131" s="76">
        <f t="shared" si="36"/>
        <v>0.69120000000000004</v>
      </c>
      <c r="AK131" s="76">
        <f t="shared" si="43"/>
        <v>0</v>
      </c>
      <c r="AL131" s="76">
        <f t="shared" si="44"/>
        <v>0.69508169609540305</v>
      </c>
      <c r="AM131" s="76">
        <f t="shared" si="45"/>
        <v>0</v>
      </c>
      <c r="AN131" s="76">
        <f t="shared" si="46"/>
        <v>0</v>
      </c>
      <c r="AO131" s="76">
        <f t="shared" si="61"/>
        <v>66.600306366965569</v>
      </c>
      <c r="AP131" s="76">
        <f>MAX(0,(AO131-Constantes!$D$13)*(1-EXP(-Constantes!$D$24)))</f>
        <v>0.27284634301516408</v>
      </c>
      <c r="AQ131" s="76">
        <f t="shared" si="37"/>
        <v>0.96404634301516412</v>
      </c>
      <c r="AR131" s="76">
        <f t="shared" si="47"/>
        <v>0.96792803911056713</v>
      </c>
      <c r="AS131" s="76">
        <f>0.0526*AF131*Observaciones!$F130^1.218</f>
        <v>0</v>
      </c>
      <c r="AT131" s="76">
        <f>AS131*Constantes!$E$30</f>
        <v>0</v>
      </c>
      <c r="AU131" s="76">
        <f t="shared" si="62"/>
        <v>0</v>
      </c>
      <c r="AV131" s="15"/>
      <c r="AW131" s="75">
        <v>125</v>
      </c>
      <c r="AX131" s="148">
        <f>ETo!$I130*((1-Constantes!$F$19)*ETo!$K130+ETo!$L130)</f>
        <v>2.991458611916185</v>
      </c>
      <c r="AY131" s="76">
        <f>MIN(AX131*Constantes!$F$17,0.8*(BB130+Observaciones!$F130-AZ131-BA131-Constantes!$D$14))</f>
        <v>3.4187645330490571E-3</v>
      </c>
      <c r="AZ131" s="76">
        <f>IF(Observaciones!$F130&gt;0.05*Constantes!$F$18,((Observaciones!$F130-0.05*Constantes!$F$18)^2)/(Observaciones!$F130+0.95*Constantes!$F$18),0)</f>
        <v>0</v>
      </c>
      <c r="BA131" s="76">
        <f>MAX(0,BB130+Observaciones!$F130-AZ131-Constantes!$D$13)</f>
        <v>0</v>
      </c>
      <c r="BB131" s="76">
        <f>BB130+Observaciones!$F130-AZ131-AY131-BA131-BC130</f>
        <v>11.250709121545091</v>
      </c>
      <c r="BC131" s="76">
        <f>MAX(0,(BB131-Constantes!$D$14)*(1-EXP(-Constantes!$D$22)))</f>
        <v>2.4155283064283444E-5</v>
      </c>
      <c r="BD131" s="76">
        <f t="shared" si="63"/>
        <v>120.47288095394714</v>
      </c>
      <c r="BE131" s="76">
        <f>MAX(0,(BD131-Constantes!$D$13)*(1-EXP(-Constantes!$D$23)))</f>
        <v>0.70670262909854775</v>
      </c>
      <c r="BF131" s="76">
        <f t="shared" si="64"/>
        <v>0.70672678438161207</v>
      </c>
      <c r="BG131" s="76">
        <f>IF(BF131-Escenarios!$F$29&lt;=0,0,IF(BF131-Escenarios!$F$29&gt;Escenarios!$F$28,Escenarios!$F$28,BF131-Escenarios!$F$29))</f>
        <v>1.5526784381612035E-2</v>
      </c>
      <c r="BH131" s="76">
        <f>BG131*Entradas!$F$24</f>
        <v>0</v>
      </c>
      <c r="BI131" s="76">
        <f>AX131*Entradas!$D$47/Escenarios!$F$9</f>
        <v>0.14359001337197688</v>
      </c>
      <c r="BJ131" s="76">
        <f>Entradas!$D$48*Entradas!$D$46/Escenarios!$F$9</f>
        <v>0.12</v>
      </c>
      <c r="BK131" s="76">
        <f t="shared" si="65"/>
        <v>0.14700877790502595</v>
      </c>
      <c r="BL131" s="76">
        <f t="shared" si="48"/>
        <v>0</v>
      </c>
      <c r="BM131" s="76">
        <f t="shared" si="49"/>
        <v>1.5526784381612035E-2</v>
      </c>
      <c r="BN131" s="76">
        <f t="shared" si="38"/>
        <v>0</v>
      </c>
      <c r="BO131" s="76">
        <f t="shared" si="50"/>
        <v>1.5502629098547752E-2</v>
      </c>
      <c r="BP131" s="76">
        <f t="shared" si="39"/>
        <v>0.69120000000000004</v>
      </c>
      <c r="BQ131" s="76">
        <f t="shared" si="51"/>
        <v>0</v>
      </c>
      <c r="BR131" s="76">
        <f t="shared" si="52"/>
        <v>0.69120000000000004</v>
      </c>
      <c r="BS131" s="76">
        <f t="shared" si="53"/>
        <v>0</v>
      </c>
      <c r="BT131" s="76">
        <f t="shared" si="54"/>
        <v>0</v>
      </c>
      <c r="BU131" s="76">
        <f t="shared" si="66"/>
        <v>81.618697077817828</v>
      </c>
      <c r="BV131" s="76">
        <f>MAX(0,(BU131-Constantes!$D$13)*(1-EXP(-Constantes!$D$24)))</f>
        <v>0.5024061555577839</v>
      </c>
      <c r="BW131" s="76">
        <f t="shared" si="67"/>
        <v>1.1936061555577839</v>
      </c>
      <c r="BX131" s="76">
        <f t="shared" si="68"/>
        <v>1.1936061555577839</v>
      </c>
      <c r="BY131" s="76">
        <f>0.0526*BL131*Observaciones!$F130^1.218</f>
        <v>0</v>
      </c>
      <c r="BZ131" s="76">
        <f>BY131*Constantes!$F$30</f>
        <v>0</v>
      </c>
      <c r="CA131" s="76">
        <f t="shared" si="69"/>
        <v>0</v>
      </c>
      <c r="CB131" s="15"/>
      <c r="CC131" s="75">
        <v>125</v>
      </c>
      <c r="CD131" s="76">
        <f>0.0526*Observaciones!$F130^2.218</f>
        <v>0</v>
      </c>
      <c r="CE131" s="76">
        <f>IF(Observaciones!$F130&gt;0.05*$CI$7,((Observaciones!$F130-0.05*$CI$7)^2)/(Observaciones!$F130+0.95*$CI$7),0)</f>
        <v>0</v>
      </c>
      <c r="CF131" s="76">
        <f>0.0526*CE131*Observaciones!$F130^1.218</f>
        <v>0</v>
      </c>
      <c r="CG131" s="29"/>
      <c r="CH131" s="29"/>
      <c r="CI131" s="110"/>
      <c r="CJ131" s="40"/>
    </row>
    <row r="132" spans="2:88" s="2" customFormat="1" x14ac:dyDescent="0.3">
      <c r="B132" s="39"/>
      <c r="C132" s="75">
        <v>126</v>
      </c>
      <c r="D132" s="148">
        <f>ETo!$I131*((1-Constantes!$D$19)*ETo!$K131+ETo!$L131)</f>
        <v>2.8888112856881638</v>
      </c>
      <c r="E132" s="76">
        <f>MIN(D132*Constantes!$D$17,0.8*(H131+Observaciones!$F131-F132-G132-Constantes!$D$14))</f>
        <v>5.672972360727613E-4</v>
      </c>
      <c r="F132" s="76">
        <f>IF(Observaciones!$F131&gt;0.05*Constantes!$D$18,((Observaciones!$F131-0.05*Constantes!$D$18)^2)/(Observaciones!$F131+0.95*Constantes!$D$18),0)</f>
        <v>0</v>
      </c>
      <c r="G132" s="76">
        <f>MAX(0,H131+Observaciones!$F131-F132-Constantes!$D$13)</f>
        <v>0</v>
      </c>
      <c r="H132" s="76">
        <f>H131+Observaciones!$F131-F132-E132-G132-I131</f>
        <v>11.250117669025954</v>
      </c>
      <c r="I132" s="76">
        <f>MAX(0,(H132-Constantes!$D$14)*(1-EXP(-Constantes!$D$22)))</f>
        <v>4.008238995834768E-6</v>
      </c>
      <c r="J132" s="76">
        <f t="shared" si="55"/>
        <v>119.7661783248486</v>
      </c>
      <c r="K132" s="76">
        <f>MAX(0,(J132-Constantes!$D$13)*(1-EXP(-Constantes!$D$23)))</f>
        <v>0.69973931977058756</v>
      </c>
      <c r="L132" s="76">
        <f t="shared" si="56"/>
        <v>0.69974332800958339</v>
      </c>
      <c r="M132" s="76">
        <f>0.0526*F132*Observaciones!$F131^1.218</f>
        <v>0</v>
      </c>
      <c r="N132" s="76">
        <f>M132*Constantes!$D$30</f>
        <v>0</v>
      </c>
      <c r="O132" s="76">
        <f t="shared" si="57"/>
        <v>0</v>
      </c>
      <c r="P132" s="15"/>
      <c r="Q132" s="75">
        <v>126</v>
      </c>
      <c r="R132" s="148">
        <f>ETo!$I131*((1-Constantes!$E$19)*ETo!$K131+ETo!$L131)</f>
        <v>2.8888112856881638</v>
      </c>
      <c r="S132" s="76">
        <f>MIN(R132*Constantes!$E$17,0.8*(V131+Observaciones!$F131-T132-U132-Constantes!$D$14))</f>
        <v>5.672972360727613E-4</v>
      </c>
      <c r="T132" s="76">
        <f>IF(Observaciones!$F131&gt;0.05*Constantes!$E$18,((Observaciones!$F131-0.05*Constantes!$E$18)^2)/(Observaciones!$F131+0.95*Constantes!$E$18),0)</f>
        <v>0</v>
      </c>
      <c r="U132" s="76">
        <f>MAX(0,V131+Observaciones!$F131-T132-Constantes!$D$13)</f>
        <v>0</v>
      </c>
      <c r="V132" s="76">
        <f>V131+Observaciones!$F131-T132-S132-U132-W131</f>
        <v>11.250117669025954</v>
      </c>
      <c r="W132" s="76">
        <f>MAX(0,(V132-Constantes!$D$14)*(1-EXP(-Constantes!$D$22)))</f>
        <v>4.008238995834768E-6</v>
      </c>
      <c r="X132" s="76">
        <f t="shared" si="58"/>
        <v>119.7661783248486</v>
      </c>
      <c r="Y132" s="76">
        <f>MAX(0,(X132-Constantes!$D$13)*(1-EXP(-Constantes!$D$23)))</f>
        <v>0.69973931977058756</v>
      </c>
      <c r="Z132" s="76">
        <f t="shared" si="59"/>
        <v>0.69974332800958339</v>
      </c>
      <c r="AA132" s="76">
        <f>IF(Z132-Escenarios!$E$29&lt;=0,0,IF(Z132-Escenarios!$E$29&gt;Escenarios!$E$28,Escenarios!$E$28,Z132-Escenarios!$E$29))</f>
        <v>8.5433280095833508E-3</v>
      </c>
      <c r="AB132" s="76">
        <f>AA132*Entradas!$E$24</f>
        <v>2.1358320023958377E-3</v>
      </c>
      <c r="AC132" s="76">
        <f>R132*Entradas!$D$47/Escenarios!$E$9</f>
        <v>0.13866294171303187</v>
      </c>
      <c r="AD132" s="76">
        <f>Entradas!$D$48*Entradas!$D$46/Escenarios!$E$9</f>
        <v>0.12</v>
      </c>
      <c r="AE132" s="76">
        <f t="shared" si="60"/>
        <v>0.13923023894910463</v>
      </c>
      <c r="AF132" s="76">
        <f t="shared" si="40"/>
        <v>0</v>
      </c>
      <c r="AG132" s="76">
        <f t="shared" si="41"/>
        <v>8.5433280095833508E-3</v>
      </c>
      <c r="AH132" s="76">
        <f t="shared" si="35"/>
        <v>0</v>
      </c>
      <c r="AI132" s="76">
        <f t="shared" si="42"/>
        <v>8.5393197705875157E-3</v>
      </c>
      <c r="AJ132" s="76">
        <f t="shared" si="36"/>
        <v>0.69120000000000004</v>
      </c>
      <c r="AK132" s="76">
        <f t="shared" si="43"/>
        <v>0</v>
      </c>
      <c r="AL132" s="76">
        <f t="shared" si="44"/>
        <v>0.6933358320023959</v>
      </c>
      <c r="AM132" s="76">
        <f t="shared" si="45"/>
        <v>0</v>
      </c>
      <c r="AN132" s="76">
        <f t="shared" si="46"/>
        <v>0</v>
      </c>
      <c r="AO132" s="76">
        <f t="shared" si="61"/>
        <v>66.327460023950408</v>
      </c>
      <c r="AP132" s="76">
        <f>MAX(0,(AO132-Constantes!$D$13)*(1-EXP(-Constantes!$D$24)))</f>
        <v>0.2686758192512404</v>
      </c>
      <c r="AQ132" s="76">
        <f t="shared" si="37"/>
        <v>0.95987581925124044</v>
      </c>
      <c r="AR132" s="76">
        <f t="shared" si="47"/>
        <v>0.9620116512536363</v>
      </c>
      <c r="AS132" s="76">
        <f>0.0526*AF132*Observaciones!$F131^1.218</f>
        <v>0</v>
      </c>
      <c r="AT132" s="76">
        <f>AS132*Constantes!$E$30</f>
        <v>0</v>
      </c>
      <c r="AU132" s="76">
        <f t="shared" si="62"/>
        <v>0</v>
      </c>
      <c r="AV132" s="15"/>
      <c r="AW132" s="75">
        <v>126</v>
      </c>
      <c r="AX132" s="148">
        <f>ETo!$I131*((1-Constantes!$F$19)*ETo!$K131+ETo!$L131)</f>
        <v>2.8888112856881638</v>
      </c>
      <c r="AY132" s="76">
        <f>MIN(AX132*Constantes!$F$17,0.8*(BB131+Observaciones!$F131-AZ132-BA132-Constantes!$D$14))</f>
        <v>5.672972360727613E-4</v>
      </c>
      <c r="AZ132" s="76">
        <f>IF(Observaciones!$F131&gt;0.05*Constantes!$F$18,((Observaciones!$F131-0.05*Constantes!$F$18)^2)/(Observaciones!$F131+0.95*Constantes!$F$18),0)</f>
        <v>0</v>
      </c>
      <c r="BA132" s="76">
        <f>MAX(0,BB131+Observaciones!$F131-AZ132-Constantes!$D$13)</f>
        <v>0</v>
      </c>
      <c r="BB132" s="76">
        <f>BB131+Observaciones!$F131-AZ132-AY132-BA132-BC131</f>
        <v>11.250117669025954</v>
      </c>
      <c r="BC132" s="76">
        <f>MAX(0,(BB132-Constantes!$D$14)*(1-EXP(-Constantes!$D$22)))</f>
        <v>4.008238995834768E-6</v>
      </c>
      <c r="BD132" s="76">
        <f t="shared" si="63"/>
        <v>119.7661783248486</v>
      </c>
      <c r="BE132" s="76">
        <f>MAX(0,(BD132-Constantes!$D$13)*(1-EXP(-Constantes!$D$23)))</f>
        <v>0.69973931977058756</v>
      </c>
      <c r="BF132" s="76">
        <f t="shared" si="64"/>
        <v>0.69974332800958339</v>
      </c>
      <c r="BG132" s="76">
        <f>IF(BF132-Escenarios!$F$29&lt;=0,0,IF(BF132-Escenarios!$F$29&gt;Escenarios!$F$28,Escenarios!$F$28,BF132-Escenarios!$F$29))</f>
        <v>8.5433280095833508E-3</v>
      </c>
      <c r="BH132" s="76">
        <f>BG132*Entradas!$F$24</f>
        <v>0</v>
      </c>
      <c r="BI132" s="76">
        <f>AX132*Entradas!$D$47/Escenarios!$F$9</f>
        <v>0.13866294171303187</v>
      </c>
      <c r="BJ132" s="76">
        <f>Entradas!$D$48*Entradas!$D$46/Escenarios!$F$9</f>
        <v>0.12</v>
      </c>
      <c r="BK132" s="76">
        <f t="shared" si="65"/>
        <v>0.13923023894910463</v>
      </c>
      <c r="BL132" s="76">
        <f t="shared" si="48"/>
        <v>0</v>
      </c>
      <c r="BM132" s="76">
        <f t="shared" si="49"/>
        <v>8.5433280095833508E-3</v>
      </c>
      <c r="BN132" s="76">
        <f t="shared" si="38"/>
        <v>0</v>
      </c>
      <c r="BO132" s="76">
        <f t="shared" si="50"/>
        <v>8.5393197705875157E-3</v>
      </c>
      <c r="BP132" s="76">
        <f t="shared" si="39"/>
        <v>0.69120000000000004</v>
      </c>
      <c r="BQ132" s="76">
        <f t="shared" si="51"/>
        <v>0</v>
      </c>
      <c r="BR132" s="76">
        <f t="shared" si="52"/>
        <v>0.69120000000000004</v>
      </c>
      <c r="BS132" s="76">
        <f t="shared" si="53"/>
        <v>0</v>
      </c>
      <c r="BT132" s="76">
        <f t="shared" si="54"/>
        <v>0</v>
      </c>
      <c r="BU132" s="76">
        <f t="shared" si="66"/>
        <v>81.116290922260049</v>
      </c>
      <c r="BV132" s="76">
        <f>MAX(0,(BU132-Constantes!$D$13)*(1-EXP(-Constantes!$D$24)))</f>
        <v>0.49472675334282068</v>
      </c>
      <c r="BW132" s="76">
        <f t="shared" si="67"/>
        <v>1.1859267533428208</v>
      </c>
      <c r="BX132" s="76">
        <f t="shared" si="68"/>
        <v>1.1859267533428208</v>
      </c>
      <c r="BY132" s="76">
        <f>0.0526*BL132*Observaciones!$F131^1.218</f>
        <v>0</v>
      </c>
      <c r="BZ132" s="76">
        <f>BY132*Constantes!$F$30</f>
        <v>0</v>
      </c>
      <c r="CA132" s="76">
        <f t="shared" si="69"/>
        <v>0</v>
      </c>
      <c r="CB132" s="15"/>
      <c r="CC132" s="75">
        <v>126</v>
      </c>
      <c r="CD132" s="76">
        <f>0.0526*Observaciones!$F131^2.218</f>
        <v>0</v>
      </c>
      <c r="CE132" s="76">
        <f>IF(Observaciones!$F131&gt;0.05*$CI$7,((Observaciones!$F131-0.05*$CI$7)^2)/(Observaciones!$F131+0.95*$CI$7),0)</f>
        <v>0</v>
      </c>
      <c r="CF132" s="76">
        <f>0.0526*CE132*Observaciones!$F131^1.218</f>
        <v>0</v>
      </c>
      <c r="CG132" s="29"/>
      <c r="CH132" s="29"/>
      <c r="CI132" s="110"/>
      <c r="CJ132" s="40"/>
    </row>
    <row r="133" spans="2:88" s="2" customFormat="1" x14ac:dyDescent="0.3">
      <c r="B133" s="39"/>
      <c r="C133" s="75">
        <v>127</v>
      </c>
      <c r="D133" s="148">
        <f>ETo!$I132*((1-Constantes!$D$19)*ETo!$K132+ETo!$L132)</f>
        <v>2.9544720603031358</v>
      </c>
      <c r="E133" s="76">
        <f>MIN(D133*Constantes!$D$17,0.8*(H132+Observaciones!$F132-F133-G133-Constantes!$D$14))</f>
        <v>9.4135220763291727E-5</v>
      </c>
      <c r="F133" s="76">
        <f>IF(Observaciones!$F132&gt;0.05*Constantes!$D$18,((Observaciones!$F132-0.05*Constantes!$D$18)^2)/(Observaciones!$F132+0.95*Constantes!$D$18),0)</f>
        <v>0</v>
      </c>
      <c r="G133" s="76">
        <f>MAX(0,H132+Observaciones!$F132-F133-Constantes!$D$13)</f>
        <v>0</v>
      </c>
      <c r="H133" s="76">
        <f>H132+Observaciones!$F132-F133-E133-G133-I132</f>
        <v>11.250019525566195</v>
      </c>
      <c r="I133" s="76">
        <f>MAX(0,(H133-Constantes!$D$14)*(1-EXP(-Constantes!$D$22)))</f>
        <v>6.6511246442263439E-7</v>
      </c>
      <c r="J133" s="76">
        <f t="shared" si="55"/>
        <v>119.06643900507801</v>
      </c>
      <c r="K133" s="76">
        <f>MAX(0,(J133-Constantes!$D$13)*(1-EXP(-Constantes!$D$23)))</f>
        <v>0.69284462158796689</v>
      </c>
      <c r="L133" s="76">
        <f t="shared" si="56"/>
        <v>0.69284528670043133</v>
      </c>
      <c r="M133" s="76">
        <f>0.0526*F133*Observaciones!$F132^1.218</f>
        <v>0</v>
      </c>
      <c r="N133" s="76">
        <f>M133*Constantes!$D$30</f>
        <v>0</v>
      </c>
      <c r="O133" s="76">
        <f t="shared" si="57"/>
        <v>0</v>
      </c>
      <c r="P133" s="15"/>
      <c r="Q133" s="75">
        <v>127</v>
      </c>
      <c r="R133" s="148">
        <f>ETo!$I132*((1-Constantes!$E$19)*ETo!$K132+ETo!$L132)</f>
        <v>2.9544720603031358</v>
      </c>
      <c r="S133" s="76">
        <f>MIN(R133*Constantes!$E$17,0.8*(V132+Observaciones!$F132-T133-U133-Constantes!$D$14))</f>
        <v>9.4135220763291727E-5</v>
      </c>
      <c r="T133" s="76">
        <f>IF(Observaciones!$F132&gt;0.05*Constantes!$E$18,((Observaciones!$F132-0.05*Constantes!$E$18)^2)/(Observaciones!$F132+0.95*Constantes!$E$18),0)</f>
        <v>0</v>
      </c>
      <c r="U133" s="76">
        <f>MAX(0,V132+Observaciones!$F132-T133-Constantes!$D$13)</f>
        <v>0</v>
      </c>
      <c r="V133" s="76">
        <f>V132+Observaciones!$F132-T133-S133-U133-W132</f>
        <v>11.250019525566195</v>
      </c>
      <c r="W133" s="76">
        <f>MAX(0,(V133-Constantes!$D$14)*(1-EXP(-Constantes!$D$22)))</f>
        <v>6.6511246442263439E-7</v>
      </c>
      <c r="X133" s="76">
        <f t="shared" si="58"/>
        <v>119.06643900507801</v>
      </c>
      <c r="Y133" s="76">
        <f>MAX(0,(X133-Constantes!$D$13)*(1-EXP(-Constantes!$D$23)))</f>
        <v>0.69284462158796689</v>
      </c>
      <c r="Z133" s="76">
        <f t="shared" si="59"/>
        <v>0.69284528670043133</v>
      </c>
      <c r="AA133" s="76">
        <f>IF(Z133-Escenarios!$E$29&lt;=0,0,IF(Z133-Escenarios!$E$29&gt;Escenarios!$E$28,Escenarios!$E$28,Z133-Escenarios!$E$29))</f>
        <v>1.6452867004312921E-3</v>
      </c>
      <c r="AB133" s="76">
        <f>AA133*Entradas!$E$24</f>
        <v>4.1132167510782303E-4</v>
      </c>
      <c r="AC133" s="76">
        <f>R133*Entradas!$D$47/Escenarios!$E$9</f>
        <v>0.14181465889455053</v>
      </c>
      <c r="AD133" s="76">
        <f>Entradas!$D$48*Entradas!$D$46/Escenarios!$E$9</f>
        <v>0.12</v>
      </c>
      <c r="AE133" s="76">
        <f t="shared" si="60"/>
        <v>0.14190879411531382</v>
      </c>
      <c r="AF133" s="76">
        <f t="shared" si="40"/>
        <v>0</v>
      </c>
      <c r="AG133" s="76">
        <f t="shared" si="41"/>
        <v>1.6452867004312921E-3</v>
      </c>
      <c r="AH133" s="76">
        <f t="shared" si="35"/>
        <v>0</v>
      </c>
      <c r="AI133" s="76">
        <f t="shared" si="42"/>
        <v>1.6446215879668694E-3</v>
      </c>
      <c r="AJ133" s="76">
        <f t="shared" si="36"/>
        <v>0.69120000000000004</v>
      </c>
      <c r="AK133" s="76">
        <f t="shared" si="43"/>
        <v>0</v>
      </c>
      <c r="AL133" s="76">
        <f t="shared" si="44"/>
        <v>0.69161132167510786</v>
      </c>
      <c r="AM133" s="76">
        <f t="shared" si="45"/>
        <v>0</v>
      </c>
      <c r="AN133" s="76">
        <f t="shared" si="46"/>
        <v>0</v>
      </c>
      <c r="AO133" s="76">
        <f t="shared" si="61"/>
        <v>66.058784204699165</v>
      </c>
      <c r="AP133" s="76">
        <f>MAX(0,(AO133-Constantes!$D$13)*(1-EXP(-Constantes!$D$24)))</f>
        <v>0.26456904297344108</v>
      </c>
      <c r="AQ133" s="76">
        <f t="shared" si="37"/>
        <v>0.95576904297344112</v>
      </c>
      <c r="AR133" s="76">
        <f t="shared" si="47"/>
        <v>0.95618036464854894</v>
      </c>
      <c r="AS133" s="76">
        <f>0.0526*AF133*Observaciones!$F132^1.218</f>
        <v>0</v>
      </c>
      <c r="AT133" s="76">
        <f>AS133*Constantes!$E$30</f>
        <v>0</v>
      </c>
      <c r="AU133" s="76">
        <f t="shared" si="62"/>
        <v>0</v>
      </c>
      <c r="AV133" s="15"/>
      <c r="AW133" s="75">
        <v>127</v>
      </c>
      <c r="AX133" s="148">
        <f>ETo!$I132*((1-Constantes!$F$19)*ETo!$K132+ETo!$L132)</f>
        <v>2.9544720603031358</v>
      </c>
      <c r="AY133" s="76">
        <f>MIN(AX133*Constantes!$F$17,0.8*(BB132+Observaciones!$F132-AZ133-BA133-Constantes!$D$14))</f>
        <v>9.4135220763291727E-5</v>
      </c>
      <c r="AZ133" s="76">
        <f>IF(Observaciones!$F132&gt;0.05*Constantes!$F$18,((Observaciones!$F132-0.05*Constantes!$F$18)^2)/(Observaciones!$F132+0.95*Constantes!$F$18),0)</f>
        <v>0</v>
      </c>
      <c r="BA133" s="76">
        <f>MAX(0,BB132+Observaciones!$F132-AZ133-Constantes!$D$13)</f>
        <v>0</v>
      </c>
      <c r="BB133" s="76">
        <f>BB132+Observaciones!$F132-AZ133-AY133-BA133-BC132</f>
        <v>11.250019525566195</v>
      </c>
      <c r="BC133" s="76">
        <f>MAX(0,(BB133-Constantes!$D$14)*(1-EXP(-Constantes!$D$22)))</f>
        <v>6.6511246442263439E-7</v>
      </c>
      <c r="BD133" s="76">
        <f t="shared" si="63"/>
        <v>119.06643900507801</v>
      </c>
      <c r="BE133" s="76">
        <f>MAX(0,(BD133-Constantes!$D$13)*(1-EXP(-Constantes!$D$23)))</f>
        <v>0.69284462158796689</v>
      </c>
      <c r="BF133" s="76">
        <f t="shared" si="64"/>
        <v>0.69284528670043133</v>
      </c>
      <c r="BG133" s="76">
        <f>IF(BF133-Escenarios!$F$29&lt;=0,0,IF(BF133-Escenarios!$F$29&gt;Escenarios!$F$28,Escenarios!$F$28,BF133-Escenarios!$F$29))</f>
        <v>1.6452867004312921E-3</v>
      </c>
      <c r="BH133" s="76">
        <f>BG133*Entradas!$F$24</f>
        <v>0</v>
      </c>
      <c r="BI133" s="76">
        <f>AX133*Entradas!$D$47/Escenarios!$F$9</f>
        <v>0.14181465889455053</v>
      </c>
      <c r="BJ133" s="76">
        <f>Entradas!$D$48*Entradas!$D$46/Escenarios!$F$9</f>
        <v>0.12</v>
      </c>
      <c r="BK133" s="76">
        <f t="shared" si="65"/>
        <v>0.14190879411531382</v>
      </c>
      <c r="BL133" s="76">
        <f t="shared" si="48"/>
        <v>0</v>
      </c>
      <c r="BM133" s="76">
        <f t="shared" si="49"/>
        <v>1.6452867004312921E-3</v>
      </c>
      <c r="BN133" s="76">
        <f t="shared" si="38"/>
        <v>0</v>
      </c>
      <c r="BO133" s="76">
        <f t="shared" si="50"/>
        <v>1.6446215879668694E-3</v>
      </c>
      <c r="BP133" s="76">
        <f t="shared" si="39"/>
        <v>0.69120000000000004</v>
      </c>
      <c r="BQ133" s="76">
        <f t="shared" si="51"/>
        <v>0</v>
      </c>
      <c r="BR133" s="76">
        <f t="shared" si="52"/>
        <v>0.69120000000000004</v>
      </c>
      <c r="BS133" s="76">
        <f t="shared" si="53"/>
        <v>0</v>
      </c>
      <c r="BT133" s="76">
        <f t="shared" si="54"/>
        <v>0</v>
      </c>
      <c r="BU133" s="76">
        <f t="shared" si="66"/>
        <v>80.621564168917232</v>
      </c>
      <c r="BV133" s="76">
        <f>MAX(0,(BU133-Constantes!$D$13)*(1-EXP(-Constantes!$D$24)))</f>
        <v>0.48716473268802901</v>
      </c>
      <c r="BW133" s="76">
        <f t="shared" si="67"/>
        <v>1.1783647326880291</v>
      </c>
      <c r="BX133" s="76">
        <f t="shared" si="68"/>
        <v>1.1783647326880291</v>
      </c>
      <c r="BY133" s="76">
        <f>0.0526*BL133*Observaciones!$F132^1.218</f>
        <v>0</v>
      </c>
      <c r="BZ133" s="76">
        <f>BY133*Constantes!$F$30</f>
        <v>0</v>
      </c>
      <c r="CA133" s="76">
        <f t="shared" si="69"/>
        <v>0</v>
      </c>
      <c r="CB133" s="15"/>
      <c r="CC133" s="75">
        <v>127</v>
      </c>
      <c r="CD133" s="76">
        <f>0.0526*Observaciones!$F132^2.218</f>
        <v>0</v>
      </c>
      <c r="CE133" s="76">
        <f>IF(Observaciones!$F132&gt;0.05*$CI$7,((Observaciones!$F132-0.05*$CI$7)^2)/(Observaciones!$F132+0.95*$CI$7),0)</f>
        <v>0</v>
      </c>
      <c r="CF133" s="76">
        <f>0.0526*CE133*Observaciones!$F132^1.218</f>
        <v>0</v>
      </c>
      <c r="CG133" s="29"/>
      <c r="CH133" s="29"/>
      <c r="CI133" s="110"/>
      <c r="CJ133" s="40"/>
    </row>
    <row r="134" spans="2:88" s="2" customFormat="1" x14ac:dyDescent="0.3">
      <c r="B134" s="39"/>
      <c r="C134" s="75">
        <v>128</v>
      </c>
      <c r="D134" s="148">
        <f>ETo!$I133*((1-Constantes!$D$19)*ETo!$K133+ETo!$L133)</f>
        <v>2.8562751362447689</v>
      </c>
      <c r="E134" s="76">
        <f>MIN(D134*Constantes!$D$17,0.8*(H133+Observaciones!$F133-F134-G134-Constantes!$D$14))</f>
        <v>1.5620452956000008E-5</v>
      </c>
      <c r="F134" s="76">
        <f>IF(Observaciones!$F133&gt;0.05*Constantes!$D$18,((Observaciones!$F133-0.05*Constantes!$D$18)^2)/(Observaciones!$F133+0.95*Constantes!$D$18),0)</f>
        <v>0</v>
      </c>
      <c r="G134" s="76">
        <f>MAX(0,H133+Observaciones!$F133-F134-Constantes!$D$13)</f>
        <v>0</v>
      </c>
      <c r="H134" s="76">
        <f>H133+Observaciones!$F133-F134-E134-G134-I133</f>
        <v>11.250003240000774</v>
      </c>
      <c r="I134" s="76">
        <f>MAX(0,(H134-Constantes!$D$14)*(1-EXP(-Constantes!$D$22)))</f>
        <v>1.1036632066038039E-7</v>
      </c>
      <c r="J134" s="76">
        <f t="shared" si="55"/>
        <v>118.37359438349004</v>
      </c>
      <c r="K134" s="76">
        <f>MAX(0,(J134-Constantes!$D$13)*(1-EXP(-Constantes!$D$23)))</f>
        <v>0.68601785850872865</v>
      </c>
      <c r="L134" s="76">
        <f t="shared" si="56"/>
        <v>0.68601796887504929</v>
      </c>
      <c r="M134" s="76">
        <f>0.0526*F134*Observaciones!$F133^1.218</f>
        <v>0</v>
      </c>
      <c r="N134" s="76">
        <f>M134*Constantes!$D$30</f>
        <v>0</v>
      </c>
      <c r="O134" s="76">
        <f t="shared" si="57"/>
        <v>0</v>
      </c>
      <c r="P134" s="15"/>
      <c r="Q134" s="75">
        <v>128</v>
      </c>
      <c r="R134" s="148">
        <f>ETo!$I133*((1-Constantes!$E$19)*ETo!$K133+ETo!$L133)</f>
        <v>2.8562751362447689</v>
      </c>
      <c r="S134" s="76">
        <f>MIN(R134*Constantes!$E$17,0.8*(V133+Observaciones!$F133-T134-U134-Constantes!$D$14))</f>
        <v>1.5620452956000008E-5</v>
      </c>
      <c r="T134" s="76">
        <f>IF(Observaciones!$F133&gt;0.05*Constantes!$E$18,((Observaciones!$F133-0.05*Constantes!$E$18)^2)/(Observaciones!$F133+0.95*Constantes!$E$18),0)</f>
        <v>0</v>
      </c>
      <c r="U134" s="76">
        <f>MAX(0,V133+Observaciones!$F133-T134-Constantes!$D$13)</f>
        <v>0</v>
      </c>
      <c r="V134" s="76">
        <f>V133+Observaciones!$F133-T134-S134-U134-W133</f>
        <v>11.250003240000774</v>
      </c>
      <c r="W134" s="76">
        <f>MAX(0,(V134-Constantes!$D$14)*(1-EXP(-Constantes!$D$22)))</f>
        <v>1.1036632066038039E-7</v>
      </c>
      <c r="X134" s="76">
        <f t="shared" si="58"/>
        <v>118.37359438349004</v>
      </c>
      <c r="Y134" s="76">
        <f>MAX(0,(X134-Constantes!$D$13)*(1-EXP(-Constantes!$D$23)))</f>
        <v>0.68601785850872865</v>
      </c>
      <c r="Z134" s="76">
        <f t="shared" si="59"/>
        <v>0.68601796887504929</v>
      </c>
      <c r="AA134" s="76">
        <f>IF(Z134-Escenarios!$E$29&lt;=0,0,IF(Z134-Escenarios!$E$29&gt;Escenarios!$E$28,Escenarios!$E$28,Z134-Escenarios!$E$29))</f>
        <v>0</v>
      </c>
      <c r="AB134" s="76">
        <f>AA134*Entradas!$E$24</f>
        <v>0</v>
      </c>
      <c r="AC134" s="76">
        <f>R134*Entradas!$D$47/Escenarios!$E$9</f>
        <v>0.13710120653974892</v>
      </c>
      <c r="AD134" s="76">
        <f>Entradas!$D$48*Entradas!$D$46/Escenarios!$E$9</f>
        <v>0.12</v>
      </c>
      <c r="AE134" s="76">
        <f t="shared" si="60"/>
        <v>0.13711682699270492</v>
      </c>
      <c r="AF134" s="76">
        <f t="shared" si="40"/>
        <v>0</v>
      </c>
      <c r="AG134" s="76">
        <f t="shared" si="41"/>
        <v>0</v>
      </c>
      <c r="AH134" s="76">
        <f t="shared" ref="AH134:AH197" si="70">MAX(0,W134-AG134)</f>
        <v>1.1036632066038039E-7</v>
      </c>
      <c r="AI134" s="76">
        <f t="shared" si="42"/>
        <v>0</v>
      </c>
      <c r="AJ134" s="76">
        <f t="shared" ref="AJ134:AJ197" si="71">MAX(0,Y134-AI134)</f>
        <v>0.68601785850872865</v>
      </c>
      <c r="AK134" s="76">
        <f t="shared" si="43"/>
        <v>0</v>
      </c>
      <c r="AL134" s="76">
        <f t="shared" si="44"/>
        <v>0.68601796887504929</v>
      </c>
      <c r="AM134" s="76">
        <f t="shared" si="45"/>
        <v>0</v>
      </c>
      <c r="AN134" s="76">
        <f t="shared" si="46"/>
        <v>0</v>
      </c>
      <c r="AO134" s="76">
        <f t="shared" si="61"/>
        <v>65.794215161725731</v>
      </c>
      <c r="AP134" s="76">
        <f>MAX(0,(AO134-Constantes!$D$13)*(1-EXP(-Constantes!$D$24)))</f>
        <v>0.26052503978569103</v>
      </c>
      <c r="AQ134" s="76">
        <f t="shared" ref="AQ134:AQ197" si="72">AJ134+AP134</f>
        <v>0.94654289829441973</v>
      </c>
      <c r="AR134" s="76">
        <f t="shared" si="47"/>
        <v>0.94654300866074026</v>
      </c>
      <c r="AS134" s="76">
        <f>0.0526*AF134*Observaciones!$F133^1.218</f>
        <v>0</v>
      </c>
      <c r="AT134" s="76">
        <f>AS134*Constantes!$E$30</f>
        <v>0</v>
      </c>
      <c r="AU134" s="76">
        <f t="shared" si="62"/>
        <v>0</v>
      </c>
      <c r="AV134" s="15"/>
      <c r="AW134" s="75">
        <v>128</v>
      </c>
      <c r="AX134" s="148">
        <f>ETo!$I133*((1-Constantes!$F$19)*ETo!$K133+ETo!$L133)</f>
        <v>2.8562751362447689</v>
      </c>
      <c r="AY134" s="76">
        <f>MIN(AX134*Constantes!$F$17,0.8*(BB133+Observaciones!$F133-AZ134-BA134-Constantes!$D$14))</f>
        <v>1.5620452956000008E-5</v>
      </c>
      <c r="AZ134" s="76">
        <f>IF(Observaciones!$F133&gt;0.05*Constantes!$F$18,((Observaciones!$F133-0.05*Constantes!$F$18)^2)/(Observaciones!$F133+0.95*Constantes!$F$18),0)</f>
        <v>0</v>
      </c>
      <c r="BA134" s="76">
        <f>MAX(0,BB133+Observaciones!$F133-AZ134-Constantes!$D$13)</f>
        <v>0</v>
      </c>
      <c r="BB134" s="76">
        <f>BB133+Observaciones!$F133-AZ134-AY134-BA134-BC133</f>
        <v>11.250003240000774</v>
      </c>
      <c r="BC134" s="76">
        <f>MAX(0,(BB134-Constantes!$D$14)*(1-EXP(-Constantes!$D$22)))</f>
        <v>1.1036632066038039E-7</v>
      </c>
      <c r="BD134" s="76">
        <f t="shared" si="63"/>
        <v>118.37359438349004</v>
      </c>
      <c r="BE134" s="76">
        <f>MAX(0,(BD134-Constantes!$D$13)*(1-EXP(-Constantes!$D$23)))</f>
        <v>0.68601785850872865</v>
      </c>
      <c r="BF134" s="76">
        <f t="shared" si="64"/>
        <v>0.68601796887504929</v>
      </c>
      <c r="BG134" s="76">
        <f>IF(BF134-Escenarios!$F$29&lt;=0,0,IF(BF134-Escenarios!$F$29&gt;Escenarios!$F$28,Escenarios!$F$28,BF134-Escenarios!$F$29))</f>
        <v>0</v>
      </c>
      <c r="BH134" s="76">
        <f>BG134*Entradas!$F$24</f>
        <v>0</v>
      </c>
      <c r="BI134" s="76">
        <f>AX134*Entradas!$D$47/Escenarios!$F$9</f>
        <v>0.13710120653974892</v>
      </c>
      <c r="BJ134" s="76">
        <f>Entradas!$D$48*Entradas!$D$46/Escenarios!$F$9</f>
        <v>0.12</v>
      </c>
      <c r="BK134" s="76">
        <f t="shared" si="65"/>
        <v>0.13711682699270492</v>
      </c>
      <c r="BL134" s="76">
        <f t="shared" si="48"/>
        <v>0</v>
      </c>
      <c r="BM134" s="76">
        <f t="shared" si="49"/>
        <v>0</v>
      </c>
      <c r="BN134" s="76">
        <f t="shared" ref="BN134:BN197" si="73">MAX(0,BC134-BM134)</f>
        <v>1.1036632066038039E-7</v>
      </c>
      <c r="BO134" s="76">
        <f t="shared" si="50"/>
        <v>0</v>
      </c>
      <c r="BP134" s="76">
        <f t="shared" ref="BP134:BP197" si="74">MAX(0,BE134-BO134)</f>
        <v>0.68601785850872865</v>
      </c>
      <c r="BQ134" s="76">
        <f t="shared" si="51"/>
        <v>0</v>
      </c>
      <c r="BR134" s="76">
        <f t="shared" si="52"/>
        <v>0.68601796887504929</v>
      </c>
      <c r="BS134" s="76">
        <f t="shared" si="53"/>
        <v>0</v>
      </c>
      <c r="BT134" s="76">
        <f t="shared" si="54"/>
        <v>0</v>
      </c>
      <c r="BU134" s="76">
        <f t="shared" si="66"/>
        <v>80.134399436229202</v>
      </c>
      <c r="BV134" s="76">
        <f>MAX(0,(BU134-Constantes!$D$13)*(1-EXP(-Constantes!$D$24)))</f>
        <v>0.47971829938726074</v>
      </c>
      <c r="BW134" s="76">
        <f t="shared" si="67"/>
        <v>1.1657361578959895</v>
      </c>
      <c r="BX134" s="76">
        <f t="shared" si="68"/>
        <v>1.16573626826231</v>
      </c>
      <c r="BY134" s="76">
        <f>0.0526*BL134*Observaciones!$F133^1.218</f>
        <v>0</v>
      </c>
      <c r="BZ134" s="76">
        <f>BY134*Constantes!$F$30</f>
        <v>0</v>
      </c>
      <c r="CA134" s="76">
        <f t="shared" si="69"/>
        <v>0</v>
      </c>
      <c r="CB134" s="15"/>
      <c r="CC134" s="75">
        <v>128</v>
      </c>
      <c r="CD134" s="76">
        <f>0.0526*Observaciones!$F133^2.218</f>
        <v>0</v>
      </c>
      <c r="CE134" s="76">
        <f>IF(Observaciones!$F133&gt;0.05*$CI$7,((Observaciones!$F133-0.05*$CI$7)^2)/(Observaciones!$F133+0.95*$CI$7),0)</f>
        <v>0</v>
      </c>
      <c r="CF134" s="76">
        <f>0.0526*CE134*Observaciones!$F133^1.218</f>
        <v>0</v>
      </c>
      <c r="CG134" s="29"/>
      <c r="CH134" s="29"/>
      <c r="CI134" s="110"/>
      <c r="CJ134" s="40"/>
    </row>
    <row r="135" spans="2:88" s="2" customFormat="1" x14ac:dyDescent="0.3">
      <c r="B135" s="39"/>
      <c r="C135" s="75">
        <v>129</v>
      </c>
      <c r="D135" s="148">
        <f>ETo!$I134*((1-Constantes!$D$19)*ETo!$K134+ETo!$L134)</f>
        <v>2.8791279828260636</v>
      </c>
      <c r="E135" s="76">
        <f>MIN(D135*Constantes!$D$17,0.8*(H134+Observaciones!$F134-F135-G135-Constantes!$D$14))</f>
        <v>0.16000259200061892</v>
      </c>
      <c r="F135" s="76">
        <f>IF(Observaciones!$F134&gt;0.05*Constantes!$D$18,((Observaciones!$F134-0.05*Constantes!$D$18)^2)/(Observaciones!$F134+0.95*Constantes!$D$18),0)</f>
        <v>0</v>
      </c>
      <c r="G135" s="76">
        <f>MAX(0,H134+Observaciones!$F134-F135-Constantes!$D$13)</f>
        <v>0</v>
      </c>
      <c r="H135" s="76">
        <f>H134+Observaciones!$F134-F135-E135-G135-I134</f>
        <v>11.290000537633833</v>
      </c>
      <c r="I135" s="76">
        <f>MAX(0,(H135-Constantes!$D$14)*(1-EXP(-Constantes!$D$22)))</f>
        <v>1.3625651567882389E-3</v>
      </c>
      <c r="J135" s="76">
        <f t="shared" si="55"/>
        <v>117.68757652498131</v>
      </c>
      <c r="K135" s="76">
        <f>MAX(0,(J135-Constantes!$D$13)*(1-EXP(-Constantes!$D$23)))</f>
        <v>0.67925836115211835</v>
      </c>
      <c r="L135" s="76">
        <f t="shared" si="56"/>
        <v>0.68062092630890658</v>
      </c>
      <c r="M135" s="76">
        <f>0.0526*F135*Observaciones!$F134^1.218</f>
        <v>0</v>
      </c>
      <c r="N135" s="76">
        <f>M135*Constantes!$D$30</f>
        <v>0</v>
      </c>
      <c r="O135" s="76">
        <f t="shared" si="57"/>
        <v>0</v>
      </c>
      <c r="P135" s="15"/>
      <c r="Q135" s="75">
        <v>129</v>
      </c>
      <c r="R135" s="148">
        <f>ETo!$I134*((1-Constantes!$E$19)*ETo!$K134+ETo!$L134)</f>
        <v>2.8791279828260636</v>
      </c>
      <c r="S135" s="76">
        <f>MIN(R135*Constantes!$E$17,0.8*(V134+Observaciones!$F134-T135-U135-Constantes!$D$14))</f>
        <v>0.16000259200061892</v>
      </c>
      <c r="T135" s="76">
        <f>IF(Observaciones!$F134&gt;0.05*Constantes!$E$18,((Observaciones!$F134-0.05*Constantes!$E$18)^2)/(Observaciones!$F134+0.95*Constantes!$E$18),0)</f>
        <v>0</v>
      </c>
      <c r="U135" s="76">
        <f>MAX(0,V134+Observaciones!$F134-T135-Constantes!$D$13)</f>
        <v>0</v>
      </c>
      <c r="V135" s="76">
        <f>V134+Observaciones!$F134-T135-S135-U135-W134</f>
        <v>11.290000537633833</v>
      </c>
      <c r="W135" s="76">
        <f>MAX(0,(V135-Constantes!$D$14)*(1-EXP(-Constantes!$D$22)))</f>
        <v>1.3625651567882389E-3</v>
      </c>
      <c r="X135" s="76">
        <f t="shared" si="58"/>
        <v>117.68757652498131</v>
      </c>
      <c r="Y135" s="76">
        <f>MAX(0,(X135-Constantes!$D$13)*(1-EXP(-Constantes!$D$23)))</f>
        <v>0.67925836115211835</v>
      </c>
      <c r="Z135" s="76">
        <f t="shared" si="59"/>
        <v>0.68062092630890658</v>
      </c>
      <c r="AA135" s="76">
        <f>IF(Z135-Escenarios!$E$29&lt;=0,0,IF(Z135-Escenarios!$E$29&gt;Escenarios!$E$28,Escenarios!$E$28,Z135-Escenarios!$E$29))</f>
        <v>0</v>
      </c>
      <c r="AB135" s="76">
        <f>AA135*Entradas!$E$24</f>
        <v>0</v>
      </c>
      <c r="AC135" s="76">
        <f>R135*Entradas!$D$47/Escenarios!$E$9</f>
        <v>0.13819814317565107</v>
      </c>
      <c r="AD135" s="76">
        <f>Entradas!$D$48*Entradas!$D$46/Escenarios!$E$9</f>
        <v>0.12</v>
      </c>
      <c r="AE135" s="76">
        <f t="shared" si="60"/>
        <v>0.29820073517626999</v>
      </c>
      <c r="AF135" s="76">
        <f t="shared" ref="AF135:AF198" si="75">MAX(0,T135-AA135)</f>
        <v>0</v>
      </c>
      <c r="AG135" s="76">
        <f t="shared" ref="AG135:AG198" si="76">AA135+AF135-T135</f>
        <v>0</v>
      </c>
      <c r="AH135" s="76">
        <f t="shared" si="70"/>
        <v>1.3625651567882389E-3</v>
      </c>
      <c r="AI135" s="76">
        <f t="shared" ref="AI135:AI198" si="77">AG135+AH135-W135</f>
        <v>0</v>
      </c>
      <c r="AJ135" s="76">
        <f t="shared" si="71"/>
        <v>0.67925836115211835</v>
      </c>
      <c r="AK135" s="76">
        <f t="shared" ref="AK135:AK198" si="78">AI135+AJ135-Y135</f>
        <v>0</v>
      </c>
      <c r="AL135" s="76">
        <f t="shared" ref="AL135:AL198" si="79">AF135+AH135+AJ135+AB135</f>
        <v>0.68062092630890658</v>
      </c>
      <c r="AM135" s="76">
        <f t="shared" ref="AM135:AM198" si="80">MAX(0,AA135-AB135-AC135-AD135)</f>
        <v>0</v>
      </c>
      <c r="AN135" s="76">
        <f t="shared" ref="AN135:AN198" si="81">U135+AM135</f>
        <v>0</v>
      </c>
      <c r="AO135" s="76">
        <f t="shared" si="61"/>
        <v>65.53369012194004</v>
      </c>
      <c r="AP135" s="76">
        <f>MAX(0,(AO135-Constantes!$D$13)*(1-EXP(-Constantes!$D$24)))</f>
        <v>0.25654285018579964</v>
      </c>
      <c r="AQ135" s="76">
        <f t="shared" si="72"/>
        <v>0.93580121133791794</v>
      </c>
      <c r="AR135" s="76">
        <f t="shared" ref="AR135:AR198" si="82">AL135+AP135</f>
        <v>0.93716377649470628</v>
      </c>
      <c r="AS135" s="76">
        <f>0.0526*AF135*Observaciones!$F134^1.218</f>
        <v>0</v>
      </c>
      <c r="AT135" s="76">
        <f>AS135*Constantes!$E$30</f>
        <v>0</v>
      </c>
      <c r="AU135" s="76">
        <f t="shared" si="62"/>
        <v>0</v>
      </c>
      <c r="AV135" s="15"/>
      <c r="AW135" s="75">
        <v>129</v>
      </c>
      <c r="AX135" s="148">
        <f>ETo!$I134*((1-Constantes!$F$19)*ETo!$K134+ETo!$L134)</f>
        <v>2.8791279828260636</v>
      </c>
      <c r="AY135" s="76">
        <f>MIN(AX135*Constantes!$F$17,0.8*(BB134+Observaciones!$F134-AZ135-BA135-Constantes!$D$14))</f>
        <v>0.16000259200061892</v>
      </c>
      <c r="AZ135" s="76">
        <f>IF(Observaciones!$F134&gt;0.05*Constantes!$F$18,((Observaciones!$F134-0.05*Constantes!$F$18)^2)/(Observaciones!$F134+0.95*Constantes!$F$18),0)</f>
        <v>0</v>
      </c>
      <c r="BA135" s="76">
        <f>MAX(0,BB134+Observaciones!$F134-AZ135-Constantes!$D$13)</f>
        <v>0</v>
      </c>
      <c r="BB135" s="76">
        <f>BB134+Observaciones!$F134-AZ135-AY135-BA135-BC134</f>
        <v>11.290000537633833</v>
      </c>
      <c r="BC135" s="76">
        <f>MAX(0,(BB135-Constantes!$D$14)*(1-EXP(-Constantes!$D$22)))</f>
        <v>1.3625651567882389E-3</v>
      </c>
      <c r="BD135" s="76">
        <f t="shared" si="63"/>
        <v>117.68757652498131</v>
      </c>
      <c r="BE135" s="76">
        <f>MAX(0,(BD135-Constantes!$D$13)*(1-EXP(-Constantes!$D$23)))</f>
        <v>0.67925836115211835</v>
      </c>
      <c r="BF135" s="76">
        <f t="shared" si="64"/>
        <v>0.68062092630890658</v>
      </c>
      <c r="BG135" s="76">
        <f>IF(BF135-Escenarios!$F$29&lt;=0,0,IF(BF135-Escenarios!$F$29&gt;Escenarios!$F$28,Escenarios!$F$28,BF135-Escenarios!$F$29))</f>
        <v>0</v>
      </c>
      <c r="BH135" s="76">
        <f>BG135*Entradas!$F$24</f>
        <v>0</v>
      </c>
      <c r="BI135" s="76">
        <f>AX135*Entradas!$D$47/Escenarios!$F$9</f>
        <v>0.13819814317565107</v>
      </c>
      <c r="BJ135" s="76">
        <f>Entradas!$D$48*Entradas!$D$46/Escenarios!$F$9</f>
        <v>0.12</v>
      </c>
      <c r="BK135" s="76">
        <f t="shared" si="65"/>
        <v>0.29820073517626999</v>
      </c>
      <c r="BL135" s="76">
        <f t="shared" ref="BL135:BL198" si="83">MAX(0,AZ135-BG135)</f>
        <v>0</v>
      </c>
      <c r="BM135" s="76">
        <f t="shared" ref="BM135:BM198" si="84">BG135+BL135-AZ135</f>
        <v>0</v>
      </c>
      <c r="BN135" s="76">
        <f t="shared" si="73"/>
        <v>1.3625651567882389E-3</v>
      </c>
      <c r="BO135" s="76">
        <f t="shared" ref="BO135:BO198" si="85">BM135+BN135-BC135</f>
        <v>0</v>
      </c>
      <c r="BP135" s="76">
        <f t="shared" si="74"/>
        <v>0.67925836115211835</v>
      </c>
      <c r="BQ135" s="76">
        <f t="shared" ref="BQ135:BQ198" si="86">BO135+BP135-BE135</f>
        <v>0</v>
      </c>
      <c r="BR135" s="76">
        <f t="shared" ref="BR135:BR198" si="87">BL135+BN135+BP135+BH135</f>
        <v>0.68062092630890658</v>
      </c>
      <c r="BS135" s="76">
        <f t="shared" ref="BS135:BS198" si="88">MAX(0,BG135-BH135-BI135-BJ135)</f>
        <v>0</v>
      </c>
      <c r="BT135" s="76">
        <f t="shared" ref="BT135:BT198" si="89">BA135+BS135</f>
        <v>0</v>
      </c>
      <c r="BU135" s="76">
        <f t="shared" si="66"/>
        <v>79.654681136841944</v>
      </c>
      <c r="BV135" s="76">
        <f>MAX(0,(BU135-Constantes!$D$13)*(1-EXP(-Constantes!$D$24)))</f>
        <v>0.47238568665925196</v>
      </c>
      <c r="BW135" s="76">
        <f t="shared" si="67"/>
        <v>1.1516440478113703</v>
      </c>
      <c r="BX135" s="76">
        <f t="shared" si="68"/>
        <v>1.1530066129681584</v>
      </c>
      <c r="BY135" s="76">
        <f>0.0526*BL135*Observaciones!$F134^1.218</f>
        <v>0</v>
      </c>
      <c r="BZ135" s="76">
        <f>BY135*Constantes!$F$30</f>
        <v>0</v>
      </c>
      <c r="CA135" s="76">
        <f t="shared" si="69"/>
        <v>0</v>
      </c>
      <c r="CB135" s="15"/>
      <c r="CC135" s="75">
        <v>129</v>
      </c>
      <c r="CD135" s="76">
        <f>0.0526*Observaciones!$F134^2.218</f>
        <v>1.4813929535417848E-3</v>
      </c>
      <c r="CE135" s="76">
        <f>IF(Observaciones!$F134&gt;0.05*$CI$7,((Observaciones!$F134-0.05*$CI$7)^2)/(Observaciones!$F134+0.95*$CI$7),0)</f>
        <v>0</v>
      </c>
      <c r="CF135" s="76">
        <f>0.0526*CE135*Observaciones!$F134^1.218</f>
        <v>0</v>
      </c>
      <c r="CG135" s="29"/>
      <c r="CH135" s="29"/>
      <c r="CI135" s="110"/>
      <c r="CJ135" s="40"/>
    </row>
    <row r="136" spans="2:88" s="2" customFormat="1" x14ac:dyDescent="0.3">
      <c r="B136" s="39"/>
      <c r="C136" s="75">
        <v>130</v>
      </c>
      <c r="D136" s="148">
        <f>ETo!$I135*((1-Constantes!$D$19)*ETo!$K135+ETo!$L135)</f>
        <v>2.8954628002603884</v>
      </c>
      <c r="E136" s="76">
        <f>MIN(D136*Constantes!$D$17,0.8*(H135+Observaciones!$F135-F136-G136-Constantes!$D$14))</f>
        <v>3.2000430107066789E-2</v>
      </c>
      <c r="F136" s="76">
        <f>IF(Observaciones!$F135&gt;0.05*Constantes!$D$18,((Observaciones!$F135-0.05*Constantes!$D$18)^2)/(Observaciones!$F135+0.95*Constantes!$D$18),0)</f>
        <v>0</v>
      </c>
      <c r="G136" s="76">
        <f>MAX(0,H135+Observaciones!$F135-F136-Constantes!$D$13)</f>
        <v>0</v>
      </c>
      <c r="H136" s="76">
        <f>H135+Observaciones!$F135-F136-E136-G136-I135</f>
        <v>11.25663754236998</v>
      </c>
      <c r="I136" s="76">
        <f>MAX(0,(H136-Constantes!$D$14)*(1-EXP(-Constantes!$D$22)))</f>
        <v>2.2609906003838583E-4</v>
      </c>
      <c r="J136" s="76">
        <f t="shared" ref="J136:J199" si="90">J135+G136-K135</f>
        <v>117.00831816382919</v>
      </c>
      <c r="K136" s="76">
        <f>MAX(0,(J136-Constantes!$D$13)*(1-EXP(-Constantes!$D$23)))</f>
        <v>0.6725654667329497</v>
      </c>
      <c r="L136" s="76">
        <f t="shared" ref="L136:L199" si="91">F136+I136+K136</f>
        <v>0.67279156579298804</v>
      </c>
      <c r="M136" s="76">
        <f>0.0526*F136*Observaciones!$F135^1.218</f>
        <v>0</v>
      </c>
      <c r="N136" s="76">
        <f>M136*Constantes!$D$30</f>
        <v>0</v>
      </c>
      <c r="O136" s="76">
        <f t="shared" ref="O136:O199" si="92">N136*1000000/(L136/1000*10000)</f>
        <v>0</v>
      </c>
      <c r="P136" s="15"/>
      <c r="Q136" s="75">
        <v>130</v>
      </c>
      <c r="R136" s="148">
        <f>ETo!$I135*((1-Constantes!$E$19)*ETo!$K135+ETo!$L135)</f>
        <v>2.8954628002603884</v>
      </c>
      <c r="S136" s="76">
        <f>MIN(R136*Constantes!$E$17,0.8*(V135+Observaciones!$F135-T136-U136-Constantes!$D$14))</f>
        <v>3.2000430107066789E-2</v>
      </c>
      <c r="T136" s="76">
        <f>IF(Observaciones!$F135&gt;0.05*Constantes!$E$18,((Observaciones!$F135-0.05*Constantes!$E$18)^2)/(Observaciones!$F135+0.95*Constantes!$E$18),0)</f>
        <v>0</v>
      </c>
      <c r="U136" s="76">
        <f>MAX(0,V135+Observaciones!$F135-T136-Constantes!$D$13)</f>
        <v>0</v>
      </c>
      <c r="V136" s="76">
        <f>V135+Observaciones!$F135-T136-S136-U136-W135</f>
        <v>11.25663754236998</v>
      </c>
      <c r="W136" s="76">
        <f>MAX(0,(V136-Constantes!$D$14)*(1-EXP(-Constantes!$D$22)))</f>
        <v>2.2609906003838583E-4</v>
      </c>
      <c r="X136" s="76">
        <f t="shared" ref="X136:X199" si="93">X135+U136-Y135</f>
        <v>117.00831816382919</v>
      </c>
      <c r="Y136" s="76">
        <f>MAX(0,(X136-Constantes!$D$13)*(1-EXP(-Constantes!$D$23)))</f>
        <v>0.6725654667329497</v>
      </c>
      <c r="Z136" s="76">
        <f t="shared" ref="Z136:Z199" si="94">T136+W136+Y136</f>
        <v>0.67279156579298804</v>
      </c>
      <c r="AA136" s="76">
        <f>IF(Z136-Escenarios!$E$29&lt;=0,0,IF(Z136-Escenarios!$E$29&gt;Escenarios!$E$28,Escenarios!$E$28,Z136-Escenarios!$E$29))</f>
        <v>0</v>
      </c>
      <c r="AB136" s="76">
        <f>AA136*Entradas!$E$24</f>
        <v>0</v>
      </c>
      <c r="AC136" s="76">
        <f>R136*Entradas!$D$47/Escenarios!$E$9</f>
        <v>0.13898221441249864</v>
      </c>
      <c r="AD136" s="76">
        <f>Entradas!$D$48*Entradas!$D$46/Escenarios!$E$9</f>
        <v>0.12</v>
      </c>
      <c r="AE136" s="76">
        <f t="shared" ref="AE136:AE199" si="95">S136+AC136</f>
        <v>0.17098264451956544</v>
      </c>
      <c r="AF136" s="76">
        <f t="shared" si="75"/>
        <v>0</v>
      </c>
      <c r="AG136" s="76">
        <f t="shared" si="76"/>
        <v>0</v>
      </c>
      <c r="AH136" s="76">
        <f t="shared" si="70"/>
        <v>2.2609906003838583E-4</v>
      </c>
      <c r="AI136" s="76">
        <f t="shared" si="77"/>
        <v>0</v>
      </c>
      <c r="AJ136" s="76">
        <f t="shared" si="71"/>
        <v>0.6725654667329497</v>
      </c>
      <c r="AK136" s="76">
        <f t="shared" si="78"/>
        <v>0</v>
      </c>
      <c r="AL136" s="76">
        <f t="shared" si="79"/>
        <v>0.67279156579298804</v>
      </c>
      <c r="AM136" s="76">
        <f t="shared" si="80"/>
        <v>0</v>
      </c>
      <c r="AN136" s="76">
        <f t="shared" si="81"/>
        <v>0</v>
      </c>
      <c r="AO136" s="76">
        <f t="shared" ref="AO136:AO199" si="96">AO135+AM136-AP135</f>
        <v>65.277147271754245</v>
      </c>
      <c r="AP136" s="76">
        <f>MAX(0,(AO136-Constantes!$D$13)*(1-EXP(-Constantes!$D$24)))</f>
        <v>0.25262152933780457</v>
      </c>
      <c r="AQ136" s="76">
        <f t="shared" si="72"/>
        <v>0.92518699607075428</v>
      </c>
      <c r="AR136" s="76">
        <f t="shared" si="82"/>
        <v>0.92541309513079262</v>
      </c>
      <c r="AS136" s="76">
        <f>0.0526*AF136*Observaciones!$F135^1.218</f>
        <v>0</v>
      </c>
      <c r="AT136" s="76">
        <f>AS136*Constantes!$E$30</f>
        <v>0</v>
      </c>
      <c r="AU136" s="76">
        <f t="shared" ref="AU136:AU199" si="97">AT136*1000000/(AR136/1000*10000)</f>
        <v>0</v>
      </c>
      <c r="AV136" s="15"/>
      <c r="AW136" s="75">
        <v>130</v>
      </c>
      <c r="AX136" s="148">
        <f>ETo!$I135*((1-Constantes!$F$19)*ETo!$K135+ETo!$L135)</f>
        <v>2.8954628002603884</v>
      </c>
      <c r="AY136" s="76">
        <f>MIN(AX136*Constantes!$F$17,0.8*(BB135+Observaciones!$F135-AZ136-BA136-Constantes!$D$14))</f>
        <v>3.2000430107066789E-2</v>
      </c>
      <c r="AZ136" s="76">
        <f>IF(Observaciones!$F135&gt;0.05*Constantes!$F$18,((Observaciones!$F135-0.05*Constantes!$F$18)^2)/(Observaciones!$F135+0.95*Constantes!$F$18),0)</f>
        <v>0</v>
      </c>
      <c r="BA136" s="76">
        <f>MAX(0,BB135+Observaciones!$F135-AZ136-Constantes!$D$13)</f>
        <v>0</v>
      </c>
      <c r="BB136" s="76">
        <f>BB135+Observaciones!$F135-AZ136-AY136-BA136-BC135</f>
        <v>11.25663754236998</v>
      </c>
      <c r="BC136" s="76">
        <f>MAX(0,(BB136-Constantes!$D$14)*(1-EXP(-Constantes!$D$22)))</f>
        <v>2.2609906003838583E-4</v>
      </c>
      <c r="BD136" s="76">
        <f t="shared" ref="BD136:BD199" si="98">BD135+BA136-BE135</f>
        <v>117.00831816382919</v>
      </c>
      <c r="BE136" s="76">
        <f>MAX(0,(BD136-Constantes!$D$13)*(1-EXP(-Constantes!$D$23)))</f>
        <v>0.6725654667329497</v>
      </c>
      <c r="BF136" s="76">
        <f t="shared" ref="BF136:BF199" si="99">AZ136+BC136+BE136</f>
        <v>0.67279156579298804</v>
      </c>
      <c r="BG136" s="76">
        <f>IF(BF136-Escenarios!$F$29&lt;=0,0,IF(BF136-Escenarios!$F$29&gt;Escenarios!$F$28,Escenarios!$F$28,BF136-Escenarios!$F$29))</f>
        <v>0</v>
      </c>
      <c r="BH136" s="76">
        <f>BG136*Entradas!$F$24</f>
        <v>0</v>
      </c>
      <c r="BI136" s="76">
        <f>AX136*Entradas!$D$47/Escenarios!$F$9</f>
        <v>0.13898221441249864</v>
      </c>
      <c r="BJ136" s="76">
        <f>Entradas!$D$48*Entradas!$D$46/Escenarios!$F$9</f>
        <v>0.12</v>
      </c>
      <c r="BK136" s="76">
        <f t="shared" ref="BK136:BK199" si="100">AY136+BI136</f>
        <v>0.17098264451956544</v>
      </c>
      <c r="BL136" s="76">
        <f t="shared" si="83"/>
        <v>0</v>
      </c>
      <c r="BM136" s="76">
        <f t="shared" si="84"/>
        <v>0</v>
      </c>
      <c r="BN136" s="76">
        <f t="shared" si="73"/>
        <v>2.2609906003838583E-4</v>
      </c>
      <c r="BO136" s="76">
        <f t="shared" si="85"/>
        <v>0</v>
      </c>
      <c r="BP136" s="76">
        <f t="shared" si="74"/>
        <v>0.6725654667329497</v>
      </c>
      <c r="BQ136" s="76">
        <f t="shared" si="86"/>
        <v>0</v>
      </c>
      <c r="BR136" s="76">
        <f t="shared" si="87"/>
        <v>0.67279156579298804</v>
      </c>
      <c r="BS136" s="76">
        <f t="shared" si="88"/>
        <v>0</v>
      </c>
      <c r="BT136" s="76">
        <f t="shared" si="89"/>
        <v>0</v>
      </c>
      <c r="BU136" s="76">
        <f t="shared" ref="BU136:BU199" si="101">BU135+BS136-BV135</f>
        <v>79.182295450182693</v>
      </c>
      <c r="BV136" s="76">
        <f>MAX(0,(BU136-Constantes!$D$13)*(1-EXP(-Constantes!$D$24)))</f>
        <v>0.46516515472842695</v>
      </c>
      <c r="BW136" s="76">
        <f t="shared" ref="BW136:BW199" si="102">BP136+BV136</f>
        <v>1.1377306214613767</v>
      </c>
      <c r="BX136" s="76">
        <f t="shared" ref="BX136:BX199" si="103">BR136+BV136</f>
        <v>1.1379567205214149</v>
      </c>
      <c r="BY136" s="76">
        <f>0.0526*BL136*Observaciones!$F135^1.218</f>
        <v>0</v>
      </c>
      <c r="BZ136" s="76">
        <f>BY136*Constantes!$F$30</f>
        <v>0</v>
      </c>
      <c r="CA136" s="76">
        <f t="shared" ref="CA136:CA199" si="104">BZ136*1000000/(BX136/1000*10000)</f>
        <v>0</v>
      </c>
      <c r="CB136" s="15"/>
      <c r="CC136" s="75">
        <v>130</v>
      </c>
      <c r="CD136" s="76">
        <f>0.0526*Observaciones!$F135^2.218</f>
        <v>0</v>
      </c>
      <c r="CE136" s="76">
        <f>IF(Observaciones!$F135&gt;0.05*$CI$7,((Observaciones!$F135-0.05*$CI$7)^2)/(Observaciones!$F135+0.95*$CI$7),0)</f>
        <v>0</v>
      </c>
      <c r="CF136" s="76">
        <f>0.0526*CE136*Observaciones!$F135^1.218</f>
        <v>0</v>
      </c>
      <c r="CG136" s="29"/>
      <c r="CH136" s="29"/>
      <c r="CI136" s="110"/>
      <c r="CJ136" s="40"/>
    </row>
    <row r="137" spans="2:88" s="2" customFormat="1" x14ac:dyDescent="0.3">
      <c r="B137" s="39"/>
      <c r="C137" s="75">
        <v>131</v>
      </c>
      <c r="D137" s="148">
        <f>ETo!$I136*((1-Constantes!$D$19)*ETo!$K136+ETo!$L136)</f>
        <v>2.8729996630617483</v>
      </c>
      <c r="E137" s="76">
        <f>MIN(D137*Constantes!$D$17,0.8*(H136+Observaciones!$F136-F137-G137-Constantes!$D$14))</f>
        <v>5.3100338959836792E-3</v>
      </c>
      <c r="F137" s="76">
        <f>IF(Observaciones!$F136&gt;0.05*Constantes!$D$18,((Observaciones!$F136-0.05*Constantes!$D$18)^2)/(Observaciones!$F136+0.95*Constantes!$D$18),0)</f>
        <v>0</v>
      </c>
      <c r="G137" s="76">
        <f>MAX(0,H136+Observaciones!$F136-F137-Constantes!$D$13)</f>
        <v>0</v>
      </c>
      <c r="H137" s="76">
        <f>H136+Observaciones!$F136-F137-E137-G137-I136</f>
        <v>11.251101409413957</v>
      </c>
      <c r="I137" s="76">
        <f>MAX(0,(H137-Constantes!$D$14)*(1-EXP(-Constantes!$D$22)))</f>
        <v>3.7518047996116618E-5</v>
      </c>
      <c r="J137" s="76">
        <f t="shared" si="90"/>
        <v>116.33575269709624</v>
      </c>
      <c r="K137" s="76">
        <f>MAX(0,(J137-Constantes!$D$13)*(1-EXP(-Constantes!$D$23)))</f>
        <v>0.66593851899661627</v>
      </c>
      <c r="L137" s="76">
        <f t="shared" si="91"/>
        <v>0.66597603704461239</v>
      </c>
      <c r="M137" s="76">
        <f>0.0526*F137*Observaciones!$F136^1.218</f>
        <v>0</v>
      </c>
      <c r="N137" s="76">
        <f>M137*Constantes!$D$30</f>
        <v>0</v>
      </c>
      <c r="O137" s="76">
        <f t="shared" si="92"/>
        <v>0</v>
      </c>
      <c r="P137" s="15"/>
      <c r="Q137" s="75">
        <v>131</v>
      </c>
      <c r="R137" s="148">
        <f>ETo!$I136*((1-Constantes!$E$19)*ETo!$K136+ETo!$L136)</f>
        <v>2.8729996630617483</v>
      </c>
      <c r="S137" s="76">
        <f>MIN(R137*Constantes!$E$17,0.8*(V136+Observaciones!$F136-T137-U137-Constantes!$D$14))</f>
        <v>5.3100338959836792E-3</v>
      </c>
      <c r="T137" s="76">
        <f>IF(Observaciones!$F136&gt;0.05*Constantes!$E$18,((Observaciones!$F136-0.05*Constantes!$E$18)^2)/(Observaciones!$F136+0.95*Constantes!$E$18),0)</f>
        <v>0</v>
      </c>
      <c r="U137" s="76">
        <f>MAX(0,V136+Observaciones!$F136-T137-Constantes!$D$13)</f>
        <v>0</v>
      </c>
      <c r="V137" s="76">
        <f>V136+Observaciones!$F136-T137-S137-U137-W136</f>
        <v>11.251101409413957</v>
      </c>
      <c r="W137" s="76">
        <f>MAX(0,(V137-Constantes!$D$14)*(1-EXP(-Constantes!$D$22)))</f>
        <v>3.7518047996116618E-5</v>
      </c>
      <c r="X137" s="76">
        <f t="shared" si="93"/>
        <v>116.33575269709624</v>
      </c>
      <c r="Y137" s="76">
        <f>MAX(0,(X137-Constantes!$D$13)*(1-EXP(-Constantes!$D$23)))</f>
        <v>0.66593851899661627</v>
      </c>
      <c r="Z137" s="76">
        <f t="shared" si="94"/>
        <v>0.66597603704461239</v>
      </c>
      <c r="AA137" s="76">
        <f>IF(Z137-Escenarios!$E$29&lt;=0,0,IF(Z137-Escenarios!$E$29&gt;Escenarios!$E$28,Escenarios!$E$28,Z137-Escenarios!$E$29))</f>
        <v>0</v>
      </c>
      <c r="AB137" s="76">
        <f>AA137*Entradas!$E$24</f>
        <v>0</v>
      </c>
      <c r="AC137" s="76">
        <f>R137*Entradas!$D$47/Escenarios!$E$9</f>
        <v>0.13790398382696392</v>
      </c>
      <c r="AD137" s="76">
        <f>Entradas!$D$48*Entradas!$D$46/Escenarios!$E$9</f>
        <v>0.12</v>
      </c>
      <c r="AE137" s="76">
        <f t="shared" si="95"/>
        <v>0.14321401772294759</v>
      </c>
      <c r="AF137" s="76">
        <f t="shared" si="75"/>
        <v>0</v>
      </c>
      <c r="AG137" s="76">
        <f t="shared" si="76"/>
        <v>0</v>
      </c>
      <c r="AH137" s="76">
        <f t="shared" si="70"/>
        <v>3.7518047996116618E-5</v>
      </c>
      <c r="AI137" s="76">
        <f t="shared" si="77"/>
        <v>0</v>
      </c>
      <c r="AJ137" s="76">
        <f t="shared" si="71"/>
        <v>0.66593851899661627</v>
      </c>
      <c r="AK137" s="76">
        <f t="shared" si="78"/>
        <v>0</v>
      </c>
      <c r="AL137" s="76">
        <f t="shared" si="79"/>
        <v>0.66597603704461239</v>
      </c>
      <c r="AM137" s="76">
        <f t="shared" si="80"/>
        <v>0</v>
      </c>
      <c r="AN137" s="76">
        <f t="shared" si="81"/>
        <v>0</v>
      </c>
      <c r="AO137" s="76">
        <f t="shared" si="96"/>
        <v>65.024525742416444</v>
      </c>
      <c r="AP137" s="76">
        <f>MAX(0,(AO137-Constantes!$D$13)*(1-EXP(-Constantes!$D$24)))</f>
        <v>0.24876014684779443</v>
      </c>
      <c r="AQ137" s="76">
        <f t="shared" si="72"/>
        <v>0.91469866584441073</v>
      </c>
      <c r="AR137" s="76">
        <f t="shared" si="82"/>
        <v>0.91473618389240685</v>
      </c>
      <c r="AS137" s="76">
        <f>0.0526*AF137*Observaciones!$F136^1.218</f>
        <v>0</v>
      </c>
      <c r="AT137" s="76">
        <f>AS137*Constantes!$E$30</f>
        <v>0</v>
      </c>
      <c r="AU137" s="76">
        <f t="shared" si="97"/>
        <v>0</v>
      </c>
      <c r="AV137" s="15"/>
      <c r="AW137" s="75">
        <v>131</v>
      </c>
      <c r="AX137" s="148">
        <f>ETo!$I136*((1-Constantes!$F$19)*ETo!$K136+ETo!$L136)</f>
        <v>2.8729996630617483</v>
      </c>
      <c r="AY137" s="76">
        <f>MIN(AX137*Constantes!$F$17,0.8*(BB136+Observaciones!$F136-AZ137-BA137-Constantes!$D$14))</f>
        <v>5.3100338959836792E-3</v>
      </c>
      <c r="AZ137" s="76">
        <f>IF(Observaciones!$F136&gt;0.05*Constantes!$F$18,((Observaciones!$F136-0.05*Constantes!$F$18)^2)/(Observaciones!$F136+0.95*Constantes!$F$18),0)</f>
        <v>0</v>
      </c>
      <c r="BA137" s="76">
        <f>MAX(0,BB136+Observaciones!$F136-AZ137-Constantes!$D$13)</f>
        <v>0</v>
      </c>
      <c r="BB137" s="76">
        <f>BB136+Observaciones!$F136-AZ137-AY137-BA137-BC136</f>
        <v>11.251101409413957</v>
      </c>
      <c r="BC137" s="76">
        <f>MAX(0,(BB137-Constantes!$D$14)*(1-EXP(-Constantes!$D$22)))</f>
        <v>3.7518047996116618E-5</v>
      </c>
      <c r="BD137" s="76">
        <f t="shared" si="98"/>
        <v>116.33575269709624</v>
      </c>
      <c r="BE137" s="76">
        <f>MAX(0,(BD137-Constantes!$D$13)*(1-EXP(-Constantes!$D$23)))</f>
        <v>0.66593851899661627</v>
      </c>
      <c r="BF137" s="76">
        <f t="shared" si="99"/>
        <v>0.66597603704461239</v>
      </c>
      <c r="BG137" s="76">
        <f>IF(BF137-Escenarios!$F$29&lt;=0,0,IF(BF137-Escenarios!$F$29&gt;Escenarios!$F$28,Escenarios!$F$28,BF137-Escenarios!$F$29))</f>
        <v>0</v>
      </c>
      <c r="BH137" s="76">
        <f>BG137*Entradas!$F$24</f>
        <v>0</v>
      </c>
      <c r="BI137" s="76">
        <f>AX137*Entradas!$D$47/Escenarios!$F$9</f>
        <v>0.13790398382696392</v>
      </c>
      <c r="BJ137" s="76">
        <f>Entradas!$D$48*Entradas!$D$46/Escenarios!$F$9</f>
        <v>0.12</v>
      </c>
      <c r="BK137" s="76">
        <f t="shared" si="100"/>
        <v>0.14321401772294759</v>
      </c>
      <c r="BL137" s="76">
        <f t="shared" si="83"/>
        <v>0</v>
      </c>
      <c r="BM137" s="76">
        <f t="shared" si="84"/>
        <v>0</v>
      </c>
      <c r="BN137" s="76">
        <f t="shared" si="73"/>
        <v>3.7518047996116618E-5</v>
      </c>
      <c r="BO137" s="76">
        <f t="shared" si="85"/>
        <v>0</v>
      </c>
      <c r="BP137" s="76">
        <f t="shared" si="74"/>
        <v>0.66593851899661627</v>
      </c>
      <c r="BQ137" s="76">
        <f t="shared" si="86"/>
        <v>0</v>
      </c>
      <c r="BR137" s="76">
        <f t="shared" si="87"/>
        <v>0.66597603704461239</v>
      </c>
      <c r="BS137" s="76">
        <f t="shared" si="88"/>
        <v>0</v>
      </c>
      <c r="BT137" s="76">
        <f t="shared" si="89"/>
        <v>0</v>
      </c>
      <c r="BU137" s="76">
        <f t="shared" si="101"/>
        <v>78.717130295454268</v>
      </c>
      <c r="BV137" s="76">
        <f>MAX(0,(BU137-Constantes!$D$13)*(1-EXP(-Constantes!$D$24)))</f>
        <v>0.45805499041210945</v>
      </c>
      <c r="BW137" s="76">
        <f t="shared" si="102"/>
        <v>1.1239935094087257</v>
      </c>
      <c r="BX137" s="76">
        <f t="shared" si="103"/>
        <v>1.1240310274567218</v>
      </c>
      <c r="BY137" s="76">
        <f>0.0526*BL137*Observaciones!$F136^1.218</f>
        <v>0</v>
      </c>
      <c r="BZ137" s="76">
        <f>BY137*Constantes!$F$30</f>
        <v>0</v>
      </c>
      <c r="CA137" s="76">
        <f t="shared" si="104"/>
        <v>0</v>
      </c>
      <c r="CB137" s="15"/>
      <c r="CC137" s="75">
        <v>131</v>
      </c>
      <c r="CD137" s="76">
        <f>0.0526*Observaciones!$F136^2.218</f>
        <v>0</v>
      </c>
      <c r="CE137" s="76">
        <f>IF(Observaciones!$F136&gt;0.05*$CI$7,((Observaciones!$F136-0.05*$CI$7)^2)/(Observaciones!$F136+0.95*$CI$7),0)</f>
        <v>0</v>
      </c>
      <c r="CF137" s="76">
        <f>0.0526*CE137*Observaciones!$F136^1.218</f>
        <v>0</v>
      </c>
      <c r="CG137" s="29"/>
      <c r="CH137" s="29"/>
      <c r="CI137" s="110"/>
      <c r="CJ137" s="40"/>
    </row>
    <row r="138" spans="2:88" s="2" customFormat="1" x14ac:dyDescent="0.3">
      <c r="B138" s="39"/>
      <c r="C138" s="75">
        <v>132</v>
      </c>
      <c r="D138" s="148">
        <f>ETo!$I137*((1-Constantes!$D$19)*ETo!$K137+ETo!$L137)</f>
        <v>2.7932736544036341</v>
      </c>
      <c r="E138" s="76">
        <f>MIN(D138*Constantes!$D$17,0.8*(H137+Observaciones!$F137-F138-G138-Constantes!$D$14))</f>
        <v>8.8112753116575959E-4</v>
      </c>
      <c r="F138" s="76">
        <f>IF(Observaciones!$F137&gt;0.05*Constantes!$D$18,((Observaciones!$F137-0.05*Constantes!$D$18)^2)/(Observaciones!$F137+0.95*Constantes!$D$18),0)</f>
        <v>0</v>
      </c>
      <c r="G138" s="76">
        <f>MAX(0,H137+Observaciones!$F137-F138-Constantes!$D$13)</f>
        <v>0</v>
      </c>
      <c r="H138" s="76">
        <f>H137+Observaciones!$F137-F138-E138-G138-I137</f>
        <v>11.250182763834795</v>
      </c>
      <c r="I138" s="76">
        <f>MAX(0,(H138-Constantes!$D$14)*(1-EXP(-Constantes!$D$22)))</f>
        <v>6.2256071528940296E-6</v>
      </c>
      <c r="J138" s="76">
        <f t="shared" si="90"/>
        <v>115.66981417809963</v>
      </c>
      <c r="K138" s="76">
        <f>MAX(0,(J138-Constantes!$D$13)*(1-EXP(-Constantes!$D$23)))</f>
        <v>0.65937686815474505</v>
      </c>
      <c r="L138" s="76">
        <f t="shared" si="91"/>
        <v>0.65938309376189796</v>
      </c>
      <c r="M138" s="76">
        <f>0.0526*F138*Observaciones!$F137^1.218</f>
        <v>0</v>
      </c>
      <c r="N138" s="76">
        <f>M138*Constantes!$D$30</f>
        <v>0</v>
      </c>
      <c r="O138" s="76">
        <f t="shared" si="92"/>
        <v>0</v>
      </c>
      <c r="P138" s="15"/>
      <c r="Q138" s="75">
        <v>132</v>
      </c>
      <c r="R138" s="148">
        <f>ETo!$I137*((1-Constantes!$E$19)*ETo!$K137+ETo!$L137)</f>
        <v>2.7932736544036341</v>
      </c>
      <c r="S138" s="76">
        <f>MIN(R138*Constantes!$E$17,0.8*(V137+Observaciones!$F137-T138-U138-Constantes!$D$14))</f>
        <v>8.8112753116575959E-4</v>
      </c>
      <c r="T138" s="76">
        <f>IF(Observaciones!$F137&gt;0.05*Constantes!$E$18,((Observaciones!$F137-0.05*Constantes!$E$18)^2)/(Observaciones!$F137+0.95*Constantes!$E$18),0)</f>
        <v>0</v>
      </c>
      <c r="U138" s="76">
        <f>MAX(0,V137+Observaciones!$F137-T138-Constantes!$D$13)</f>
        <v>0</v>
      </c>
      <c r="V138" s="76">
        <f>V137+Observaciones!$F137-T138-S138-U138-W137</f>
        <v>11.250182763834795</v>
      </c>
      <c r="W138" s="76">
        <f>MAX(0,(V138-Constantes!$D$14)*(1-EXP(-Constantes!$D$22)))</f>
        <v>6.2256071528940296E-6</v>
      </c>
      <c r="X138" s="76">
        <f t="shared" si="93"/>
        <v>115.66981417809963</v>
      </c>
      <c r="Y138" s="76">
        <f>MAX(0,(X138-Constantes!$D$13)*(1-EXP(-Constantes!$D$23)))</f>
        <v>0.65937686815474505</v>
      </c>
      <c r="Z138" s="76">
        <f t="shared" si="94"/>
        <v>0.65938309376189796</v>
      </c>
      <c r="AA138" s="76">
        <f>IF(Z138-Escenarios!$E$29&lt;=0,0,IF(Z138-Escenarios!$E$29&gt;Escenarios!$E$28,Escenarios!$E$28,Z138-Escenarios!$E$29))</f>
        <v>0</v>
      </c>
      <c r="AB138" s="76">
        <f>AA138*Entradas!$E$24</f>
        <v>0</v>
      </c>
      <c r="AC138" s="76">
        <f>R138*Entradas!$D$47/Escenarios!$E$9</f>
        <v>0.13407713541137442</v>
      </c>
      <c r="AD138" s="76">
        <f>Entradas!$D$48*Entradas!$D$46/Escenarios!$E$9</f>
        <v>0.12</v>
      </c>
      <c r="AE138" s="76">
        <f t="shared" si="95"/>
        <v>0.13495826294254018</v>
      </c>
      <c r="AF138" s="76">
        <f t="shared" si="75"/>
        <v>0</v>
      </c>
      <c r="AG138" s="76">
        <f t="shared" si="76"/>
        <v>0</v>
      </c>
      <c r="AH138" s="76">
        <f t="shared" si="70"/>
        <v>6.2256071528940296E-6</v>
      </c>
      <c r="AI138" s="76">
        <f t="shared" si="77"/>
        <v>0</v>
      </c>
      <c r="AJ138" s="76">
        <f t="shared" si="71"/>
        <v>0.65937686815474505</v>
      </c>
      <c r="AK138" s="76">
        <f t="shared" si="78"/>
        <v>0</v>
      </c>
      <c r="AL138" s="76">
        <f t="shared" si="79"/>
        <v>0.65938309376189796</v>
      </c>
      <c r="AM138" s="76">
        <f t="shared" si="80"/>
        <v>0</v>
      </c>
      <c r="AN138" s="76">
        <f t="shared" si="81"/>
        <v>0</v>
      </c>
      <c r="AO138" s="76">
        <f t="shared" si="96"/>
        <v>64.775765595568643</v>
      </c>
      <c r="AP138" s="76">
        <f>MAX(0,(AO138-Constantes!$D$13)*(1-EXP(-Constantes!$D$24)))</f>
        <v>0.24495778654315861</v>
      </c>
      <c r="AQ138" s="76">
        <f t="shared" si="72"/>
        <v>0.90433465469790364</v>
      </c>
      <c r="AR138" s="76">
        <f t="shared" si="82"/>
        <v>0.90434088030505655</v>
      </c>
      <c r="AS138" s="76">
        <f>0.0526*AF138*Observaciones!$F137^1.218</f>
        <v>0</v>
      </c>
      <c r="AT138" s="76">
        <f>AS138*Constantes!$E$30</f>
        <v>0</v>
      </c>
      <c r="AU138" s="76">
        <f t="shared" si="97"/>
        <v>0</v>
      </c>
      <c r="AV138" s="15"/>
      <c r="AW138" s="75">
        <v>132</v>
      </c>
      <c r="AX138" s="148">
        <f>ETo!$I137*((1-Constantes!$F$19)*ETo!$K137+ETo!$L137)</f>
        <v>2.7932736544036341</v>
      </c>
      <c r="AY138" s="76">
        <f>MIN(AX138*Constantes!$F$17,0.8*(BB137+Observaciones!$F137-AZ138-BA138-Constantes!$D$14))</f>
        <v>8.8112753116575959E-4</v>
      </c>
      <c r="AZ138" s="76">
        <f>IF(Observaciones!$F137&gt;0.05*Constantes!$F$18,((Observaciones!$F137-0.05*Constantes!$F$18)^2)/(Observaciones!$F137+0.95*Constantes!$F$18),0)</f>
        <v>0</v>
      </c>
      <c r="BA138" s="76">
        <f>MAX(0,BB137+Observaciones!$F137-AZ138-Constantes!$D$13)</f>
        <v>0</v>
      </c>
      <c r="BB138" s="76">
        <f>BB137+Observaciones!$F137-AZ138-AY138-BA138-BC137</f>
        <v>11.250182763834795</v>
      </c>
      <c r="BC138" s="76">
        <f>MAX(0,(BB138-Constantes!$D$14)*(1-EXP(-Constantes!$D$22)))</f>
        <v>6.2256071528940296E-6</v>
      </c>
      <c r="BD138" s="76">
        <f t="shared" si="98"/>
        <v>115.66981417809963</v>
      </c>
      <c r="BE138" s="76">
        <f>MAX(0,(BD138-Constantes!$D$13)*(1-EXP(-Constantes!$D$23)))</f>
        <v>0.65937686815474505</v>
      </c>
      <c r="BF138" s="76">
        <f t="shared" si="99"/>
        <v>0.65938309376189796</v>
      </c>
      <c r="BG138" s="76">
        <f>IF(BF138-Escenarios!$F$29&lt;=0,0,IF(BF138-Escenarios!$F$29&gt;Escenarios!$F$28,Escenarios!$F$28,BF138-Escenarios!$F$29))</f>
        <v>0</v>
      </c>
      <c r="BH138" s="76">
        <f>BG138*Entradas!$F$24</f>
        <v>0</v>
      </c>
      <c r="BI138" s="76">
        <f>AX138*Entradas!$D$47/Escenarios!$F$9</f>
        <v>0.13407713541137442</v>
      </c>
      <c r="BJ138" s="76">
        <f>Entradas!$D$48*Entradas!$D$46/Escenarios!$F$9</f>
        <v>0.12</v>
      </c>
      <c r="BK138" s="76">
        <f t="shared" si="100"/>
        <v>0.13495826294254018</v>
      </c>
      <c r="BL138" s="76">
        <f t="shared" si="83"/>
        <v>0</v>
      </c>
      <c r="BM138" s="76">
        <f t="shared" si="84"/>
        <v>0</v>
      </c>
      <c r="BN138" s="76">
        <f t="shared" si="73"/>
        <v>6.2256071528940296E-6</v>
      </c>
      <c r="BO138" s="76">
        <f t="shared" si="85"/>
        <v>0</v>
      </c>
      <c r="BP138" s="76">
        <f t="shared" si="74"/>
        <v>0.65937686815474505</v>
      </c>
      <c r="BQ138" s="76">
        <f t="shared" si="86"/>
        <v>0</v>
      </c>
      <c r="BR138" s="76">
        <f t="shared" si="87"/>
        <v>0.65938309376189796</v>
      </c>
      <c r="BS138" s="76">
        <f t="shared" si="88"/>
        <v>0</v>
      </c>
      <c r="BT138" s="76">
        <f t="shared" si="89"/>
        <v>0</v>
      </c>
      <c r="BU138" s="76">
        <f t="shared" si="101"/>
        <v>78.25907530504216</v>
      </c>
      <c r="BV138" s="76">
        <f>MAX(0,(BU138-Constantes!$D$13)*(1-EXP(-Constantes!$D$24)))</f>
        <v>0.45105350671404365</v>
      </c>
      <c r="BW138" s="76">
        <f t="shared" si="102"/>
        <v>1.1104303748687887</v>
      </c>
      <c r="BX138" s="76">
        <f t="shared" si="103"/>
        <v>1.1104366004759416</v>
      </c>
      <c r="BY138" s="76">
        <f>0.0526*BL138*Observaciones!$F137^1.218</f>
        <v>0</v>
      </c>
      <c r="BZ138" s="76">
        <f>BY138*Constantes!$F$30</f>
        <v>0</v>
      </c>
      <c r="CA138" s="76">
        <f t="shared" si="104"/>
        <v>0</v>
      </c>
      <c r="CB138" s="15"/>
      <c r="CC138" s="75">
        <v>132</v>
      </c>
      <c r="CD138" s="76">
        <f>0.0526*Observaciones!$F137^2.218</f>
        <v>0</v>
      </c>
      <c r="CE138" s="76">
        <f>IF(Observaciones!$F137&gt;0.05*$CI$7,((Observaciones!$F137-0.05*$CI$7)^2)/(Observaciones!$F137+0.95*$CI$7),0)</f>
        <v>0</v>
      </c>
      <c r="CF138" s="76">
        <f>0.0526*CE138*Observaciones!$F137^1.218</f>
        <v>0</v>
      </c>
      <c r="CG138" s="29"/>
      <c r="CH138" s="29"/>
      <c r="CI138" s="110"/>
      <c r="CJ138" s="40"/>
    </row>
    <row r="139" spans="2:88" s="2" customFormat="1" x14ac:dyDescent="0.3">
      <c r="B139" s="39"/>
      <c r="C139" s="75">
        <v>133</v>
      </c>
      <c r="D139" s="148">
        <f>ETo!$I138*((1-Constantes!$D$19)*ETo!$K138+ETo!$L138)</f>
        <v>2.7369175658345384</v>
      </c>
      <c r="E139" s="76">
        <f>MIN(D139*Constantes!$D$17,0.8*(H138+Observaciones!$F138-F139-G139-Constantes!$D$14))</f>
        <v>1.4621106783607729E-4</v>
      </c>
      <c r="F139" s="76">
        <f>IF(Observaciones!$F138&gt;0.05*Constantes!$D$18,((Observaciones!$F138-0.05*Constantes!$D$18)^2)/(Observaciones!$F138+0.95*Constantes!$D$18),0)</f>
        <v>0</v>
      </c>
      <c r="G139" s="76">
        <f>MAX(0,H138+Observaciones!$F138-F139-Constantes!$D$13)</f>
        <v>0</v>
      </c>
      <c r="H139" s="76">
        <f>H138+Observaciones!$F138-F139-E139-G139-I138</f>
        <v>11.250030327159806</v>
      </c>
      <c r="I139" s="76">
        <f>MAX(0,(H139-Constantes!$D$14)*(1-EXP(-Constantes!$D$22)))</f>
        <v>1.0330543962638282E-6</v>
      </c>
      <c r="J139" s="76">
        <f t="shared" si="90"/>
        <v>115.01043730994488</v>
      </c>
      <c r="K139" s="76">
        <f>MAX(0,(J139-Constantes!$D$13)*(1-EXP(-Constantes!$D$23)))</f>
        <v>0.65287987082148213</v>
      </c>
      <c r="L139" s="76">
        <f t="shared" si="91"/>
        <v>0.65288090387587838</v>
      </c>
      <c r="M139" s="76">
        <f>0.0526*F139*Observaciones!$F138^1.218</f>
        <v>0</v>
      </c>
      <c r="N139" s="76">
        <f>M139*Constantes!$D$30</f>
        <v>0</v>
      </c>
      <c r="O139" s="76">
        <f t="shared" si="92"/>
        <v>0</v>
      </c>
      <c r="P139" s="15"/>
      <c r="Q139" s="75">
        <v>133</v>
      </c>
      <c r="R139" s="148">
        <f>ETo!$I138*((1-Constantes!$E$19)*ETo!$K138+ETo!$L138)</f>
        <v>2.7369175658345384</v>
      </c>
      <c r="S139" s="76">
        <f>MIN(R139*Constantes!$E$17,0.8*(V138+Observaciones!$F138-T139-U139-Constantes!$D$14))</f>
        <v>1.4621106783607729E-4</v>
      </c>
      <c r="T139" s="76">
        <f>IF(Observaciones!$F138&gt;0.05*Constantes!$E$18,((Observaciones!$F138-0.05*Constantes!$E$18)^2)/(Observaciones!$F138+0.95*Constantes!$E$18),0)</f>
        <v>0</v>
      </c>
      <c r="U139" s="76">
        <f>MAX(0,V138+Observaciones!$F138-T139-Constantes!$D$13)</f>
        <v>0</v>
      </c>
      <c r="V139" s="76">
        <f>V138+Observaciones!$F138-T139-S139-U139-W138</f>
        <v>11.250030327159806</v>
      </c>
      <c r="W139" s="76">
        <f>MAX(0,(V139-Constantes!$D$14)*(1-EXP(-Constantes!$D$22)))</f>
        <v>1.0330543962638282E-6</v>
      </c>
      <c r="X139" s="76">
        <f t="shared" si="93"/>
        <v>115.01043730994488</v>
      </c>
      <c r="Y139" s="76">
        <f>MAX(0,(X139-Constantes!$D$13)*(1-EXP(-Constantes!$D$23)))</f>
        <v>0.65287987082148213</v>
      </c>
      <c r="Z139" s="76">
        <f t="shared" si="94"/>
        <v>0.65288090387587838</v>
      </c>
      <c r="AA139" s="76">
        <f>IF(Z139-Escenarios!$E$29&lt;=0,0,IF(Z139-Escenarios!$E$29&gt;Escenarios!$E$28,Escenarios!$E$28,Z139-Escenarios!$E$29))</f>
        <v>0</v>
      </c>
      <c r="AB139" s="76">
        <f>AA139*Entradas!$E$24</f>
        <v>0</v>
      </c>
      <c r="AC139" s="76">
        <f>R139*Entradas!$D$47/Escenarios!$E$9</f>
        <v>0.13137204316005785</v>
      </c>
      <c r="AD139" s="76">
        <f>Entradas!$D$48*Entradas!$D$46/Escenarios!$E$9</f>
        <v>0.12</v>
      </c>
      <c r="AE139" s="76">
        <f t="shared" si="95"/>
        <v>0.13151825422789393</v>
      </c>
      <c r="AF139" s="76">
        <f t="shared" si="75"/>
        <v>0</v>
      </c>
      <c r="AG139" s="76">
        <f t="shared" si="76"/>
        <v>0</v>
      </c>
      <c r="AH139" s="76">
        <f t="shared" si="70"/>
        <v>1.0330543962638282E-6</v>
      </c>
      <c r="AI139" s="76">
        <f t="shared" si="77"/>
        <v>0</v>
      </c>
      <c r="AJ139" s="76">
        <f t="shared" si="71"/>
        <v>0.65287987082148213</v>
      </c>
      <c r="AK139" s="76">
        <f t="shared" si="78"/>
        <v>0</v>
      </c>
      <c r="AL139" s="76">
        <f t="shared" si="79"/>
        <v>0.65288090387587838</v>
      </c>
      <c r="AM139" s="76">
        <f t="shared" si="80"/>
        <v>0</v>
      </c>
      <c r="AN139" s="76">
        <f t="shared" si="81"/>
        <v>0</v>
      </c>
      <c r="AO139" s="76">
        <f t="shared" si="96"/>
        <v>64.53080780902549</v>
      </c>
      <c r="AP139" s="76">
        <f>MAX(0,(AO139-Constantes!$D$13)*(1-EXP(-Constantes!$D$24)))</f>
        <v>0.24121354625521166</v>
      </c>
      <c r="AQ139" s="76">
        <f t="shared" si="72"/>
        <v>0.89409341707669376</v>
      </c>
      <c r="AR139" s="76">
        <f t="shared" si="82"/>
        <v>0.89409445013109001</v>
      </c>
      <c r="AS139" s="76">
        <f>0.0526*AF139*Observaciones!$F138^1.218</f>
        <v>0</v>
      </c>
      <c r="AT139" s="76">
        <f>AS139*Constantes!$E$30</f>
        <v>0</v>
      </c>
      <c r="AU139" s="76">
        <f t="shared" si="97"/>
        <v>0</v>
      </c>
      <c r="AV139" s="15"/>
      <c r="AW139" s="75">
        <v>133</v>
      </c>
      <c r="AX139" s="148">
        <f>ETo!$I138*((1-Constantes!$F$19)*ETo!$K138+ETo!$L138)</f>
        <v>2.7369175658345384</v>
      </c>
      <c r="AY139" s="76">
        <f>MIN(AX139*Constantes!$F$17,0.8*(BB138+Observaciones!$F138-AZ139-BA139-Constantes!$D$14))</f>
        <v>1.4621106783607729E-4</v>
      </c>
      <c r="AZ139" s="76">
        <f>IF(Observaciones!$F138&gt;0.05*Constantes!$F$18,((Observaciones!$F138-0.05*Constantes!$F$18)^2)/(Observaciones!$F138+0.95*Constantes!$F$18),0)</f>
        <v>0</v>
      </c>
      <c r="BA139" s="76">
        <f>MAX(0,BB138+Observaciones!$F138-AZ139-Constantes!$D$13)</f>
        <v>0</v>
      </c>
      <c r="BB139" s="76">
        <f>BB138+Observaciones!$F138-AZ139-AY139-BA139-BC138</f>
        <v>11.250030327159806</v>
      </c>
      <c r="BC139" s="76">
        <f>MAX(0,(BB139-Constantes!$D$14)*(1-EXP(-Constantes!$D$22)))</f>
        <v>1.0330543962638282E-6</v>
      </c>
      <c r="BD139" s="76">
        <f t="shared" si="98"/>
        <v>115.01043730994488</v>
      </c>
      <c r="BE139" s="76">
        <f>MAX(0,(BD139-Constantes!$D$13)*(1-EXP(-Constantes!$D$23)))</f>
        <v>0.65287987082148213</v>
      </c>
      <c r="BF139" s="76">
        <f t="shared" si="99"/>
        <v>0.65288090387587838</v>
      </c>
      <c r="BG139" s="76">
        <f>IF(BF139-Escenarios!$F$29&lt;=0,0,IF(BF139-Escenarios!$F$29&gt;Escenarios!$F$28,Escenarios!$F$28,BF139-Escenarios!$F$29))</f>
        <v>0</v>
      </c>
      <c r="BH139" s="76">
        <f>BG139*Entradas!$F$24</f>
        <v>0</v>
      </c>
      <c r="BI139" s="76">
        <f>AX139*Entradas!$D$47/Escenarios!$F$9</f>
        <v>0.13137204316005785</v>
      </c>
      <c r="BJ139" s="76">
        <f>Entradas!$D$48*Entradas!$D$46/Escenarios!$F$9</f>
        <v>0.12</v>
      </c>
      <c r="BK139" s="76">
        <f t="shared" si="100"/>
        <v>0.13151825422789393</v>
      </c>
      <c r="BL139" s="76">
        <f t="shared" si="83"/>
        <v>0</v>
      </c>
      <c r="BM139" s="76">
        <f t="shared" si="84"/>
        <v>0</v>
      </c>
      <c r="BN139" s="76">
        <f t="shared" si="73"/>
        <v>1.0330543962638282E-6</v>
      </c>
      <c r="BO139" s="76">
        <f t="shared" si="85"/>
        <v>0</v>
      </c>
      <c r="BP139" s="76">
        <f t="shared" si="74"/>
        <v>0.65287987082148213</v>
      </c>
      <c r="BQ139" s="76">
        <f t="shared" si="86"/>
        <v>0</v>
      </c>
      <c r="BR139" s="76">
        <f t="shared" si="87"/>
        <v>0.65288090387587838</v>
      </c>
      <c r="BS139" s="76">
        <f t="shared" si="88"/>
        <v>0</v>
      </c>
      <c r="BT139" s="76">
        <f t="shared" si="89"/>
        <v>0</v>
      </c>
      <c r="BU139" s="76">
        <f t="shared" si="101"/>
        <v>77.808021798328113</v>
      </c>
      <c r="BV139" s="76">
        <f>MAX(0,(BU139-Constantes!$D$13)*(1-EXP(-Constantes!$D$24)))</f>
        <v>0.44415904242412829</v>
      </c>
      <c r="BW139" s="76">
        <f t="shared" si="102"/>
        <v>1.0970389132456104</v>
      </c>
      <c r="BX139" s="76">
        <f t="shared" si="103"/>
        <v>1.0970399463000067</v>
      </c>
      <c r="BY139" s="76">
        <f>0.0526*BL139*Observaciones!$F138^1.218</f>
        <v>0</v>
      </c>
      <c r="BZ139" s="76">
        <f>BY139*Constantes!$F$30</f>
        <v>0</v>
      </c>
      <c r="CA139" s="76">
        <f t="shared" si="104"/>
        <v>0</v>
      </c>
      <c r="CB139" s="15"/>
      <c r="CC139" s="75">
        <v>133</v>
      </c>
      <c r="CD139" s="76">
        <f>0.0526*Observaciones!$F138^2.218</f>
        <v>0</v>
      </c>
      <c r="CE139" s="76">
        <f>IF(Observaciones!$F138&gt;0.05*$CI$7,((Observaciones!$F138-0.05*$CI$7)^2)/(Observaciones!$F138+0.95*$CI$7),0)</f>
        <v>0</v>
      </c>
      <c r="CF139" s="76">
        <f>0.0526*CE139*Observaciones!$F138^1.218</f>
        <v>0</v>
      </c>
      <c r="CG139" s="29"/>
      <c r="CH139" s="29"/>
      <c r="CI139" s="110"/>
      <c r="CJ139" s="40"/>
    </row>
    <row r="140" spans="2:88" s="2" customFormat="1" x14ac:dyDescent="0.3">
      <c r="B140" s="39"/>
      <c r="C140" s="75">
        <v>134</v>
      </c>
      <c r="D140" s="148">
        <f>ETo!$I139*((1-Constantes!$D$19)*ETo!$K139+ETo!$L139)</f>
        <v>2.722080362452914</v>
      </c>
      <c r="E140" s="76">
        <f>MIN(D140*Constantes!$D$17,0.8*(H139+Observaciones!$F139-F140-G140-Constantes!$D$14))</f>
        <v>2.4261727844532288E-5</v>
      </c>
      <c r="F140" s="76">
        <f>IF(Observaciones!$F139&gt;0.05*Constantes!$D$18,((Observaciones!$F139-0.05*Constantes!$D$18)^2)/(Observaciones!$F139+0.95*Constantes!$D$18),0)</f>
        <v>0</v>
      </c>
      <c r="G140" s="76">
        <f>MAX(0,H139+Observaciones!$F139-F140-Constantes!$D$13)</f>
        <v>0</v>
      </c>
      <c r="H140" s="76">
        <f>H139+Observaciones!$F139-F140-E140-G140-I139</f>
        <v>11.250005032377565</v>
      </c>
      <c r="I140" s="76">
        <f>MAX(0,(H140-Constantes!$D$14)*(1-EXP(-Constantes!$D$22)))</f>
        <v>1.7142125411132822E-7</v>
      </c>
      <c r="J140" s="76">
        <f t="shared" si="90"/>
        <v>114.3575574391234</v>
      </c>
      <c r="K140" s="76">
        <f>MAX(0,(J140-Constantes!$D$13)*(1-EXP(-Constantes!$D$23)))</f>
        <v>0.64644688995040811</v>
      </c>
      <c r="L140" s="76">
        <f t="shared" si="91"/>
        <v>0.64644706137166219</v>
      </c>
      <c r="M140" s="76">
        <f>0.0526*F140*Observaciones!$F139^1.218</f>
        <v>0</v>
      </c>
      <c r="N140" s="76">
        <f>M140*Constantes!$D$30</f>
        <v>0</v>
      </c>
      <c r="O140" s="76">
        <f t="shared" si="92"/>
        <v>0</v>
      </c>
      <c r="P140" s="15"/>
      <c r="Q140" s="75">
        <v>134</v>
      </c>
      <c r="R140" s="148">
        <f>ETo!$I139*((1-Constantes!$E$19)*ETo!$K139+ETo!$L139)</f>
        <v>2.722080362452914</v>
      </c>
      <c r="S140" s="76">
        <f>MIN(R140*Constantes!$E$17,0.8*(V139+Observaciones!$F139-T140-U140-Constantes!$D$14))</f>
        <v>2.4261727844532288E-5</v>
      </c>
      <c r="T140" s="76">
        <f>IF(Observaciones!$F139&gt;0.05*Constantes!$E$18,((Observaciones!$F139-0.05*Constantes!$E$18)^2)/(Observaciones!$F139+0.95*Constantes!$E$18),0)</f>
        <v>0</v>
      </c>
      <c r="U140" s="76">
        <f>MAX(0,V139+Observaciones!$F139-T140-Constantes!$D$13)</f>
        <v>0</v>
      </c>
      <c r="V140" s="76">
        <f>V139+Observaciones!$F139-T140-S140-U140-W139</f>
        <v>11.250005032377565</v>
      </c>
      <c r="W140" s="76">
        <f>MAX(0,(V140-Constantes!$D$14)*(1-EXP(-Constantes!$D$22)))</f>
        <v>1.7142125411132822E-7</v>
      </c>
      <c r="X140" s="76">
        <f t="shared" si="93"/>
        <v>114.3575574391234</v>
      </c>
      <c r="Y140" s="76">
        <f>MAX(0,(X140-Constantes!$D$13)*(1-EXP(-Constantes!$D$23)))</f>
        <v>0.64644688995040811</v>
      </c>
      <c r="Z140" s="76">
        <f t="shared" si="94"/>
        <v>0.64644706137166219</v>
      </c>
      <c r="AA140" s="76">
        <f>IF(Z140-Escenarios!$E$29&lt;=0,0,IF(Z140-Escenarios!$E$29&gt;Escenarios!$E$28,Escenarios!$E$28,Z140-Escenarios!$E$29))</f>
        <v>0</v>
      </c>
      <c r="AB140" s="76">
        <f>AA140*Entradas!$E$24</f>
        <v>0</v>
      </c>
      <c r="AC140" s="76">
        <f>R140*Entradas!$D$47/Escenarios!$E$9</f>
        <v>0.13065985739773986</v>
      </c>
      <c r="AD140" s="76">
        <f>Entradas!$D$48*Entradas!$D$46/Escenarios!$E$9</f>
        <v>0.12</v>
      </c>
      <c r="AE140" s="76">
        <f t="shared" si="95"/>
        <v>0.13068411912558439</v>
      </c>
      <c r="AF140" s="76">
        <f t="shared" si="75"/>
        <v>0</v>
      </c>
      <c r="AG140" s="76">
        <f t="shared" si="76"/>
        <v>0</v>
      </c>
      <c r="AH140" s="76">
        <f t="shared" si="70"/>
        <v>1.7142125411132822E-7</v>
      </c>
      <c r="AI140" s="76">
        <f t="shared" si="77"/>
        <v>0</v>
      </c>
      <c r="AJ140" s="76">
        <f t="shared" si="71"/>
        <v>0.64644688995040811</v>
      </c>
      <c r="AK140" s="76">
        <f t="shared" si="78"/>
        <v>0</v>
      </c>
      <c r="AL140" s="76">
        <f t="shared" si="79"/>
        <v>0.64644706137166219</v>
      </c>
      <c r="AM140" s="76">
        <f t="shared" si="80"/>
        <v>0</v>
      </c>
      <c r="AN140" s="76">
        <f t="shared" si="81"/>
        <v>0</v>
      </c>
      <c r="AO140" s="76">
        <f t="shared" si="96"/>
        <v>64.289594262770279</v>
      </c>
      <c r="AP140" s="76">
        <f>MAX(0,(AO140-Constantes!$D$13)*(1-EXP(-Constantes!$D$24)))</f>
        <v>0.23752653760513878</v>
      </c>
      <c r="AQ140" s="76">
        <f t="shared" si="72"/>
        <v>0.88397342755554686</v>
      </c>
      <c r="AR140" s="76">
        <f t="shared" si="82"/>
        <v>0.88397359897680094</v>
      </c>
      <c r="AS140" s="76">
        <f>0.0526*AF140*Observaciones!$F139^1.218</f>
        <v>0</v>
      </c>
      <c r="AT140" s="76">
        <f>AS140*Constantes!$E$30</f>
        <v>0</v>
      </c>
      <c r="AU140" s="76">
        <f t="shared" si="97"/>
        <v>0</v>
      </c>
      <c r="AV140" s="15"/>
      <c r="AW140" s="75">
        <v>134</v>
      </c>
      <c r="AX140" s="148">
        <f>ETo!$I139*((1-Constantes!$F$19)*ETo!$K139+ETo!$L139)</f>
        <v>2.722080362452914</v>
      </c>
      <c r="AY140" s="76">
        <f>MIN(AX140*Constantes!$F$17,0.8*(BB139+Observaciones!$F139-AZ140-BA140-Constantes!$D$14))</f>
        <v>2.4261727844532288E-5</v>
      </c>
      <c r="AZ140" s="76">
        <f>IF(Observaciones!$F139&gt;0.05*Constantes!$F$18,((Observaciones!$F139-0.05*Constantes!$F$18)^2)/(Observaciones!$F139+0.95*Constantes!$F$18),0)</f>
        <v>0</v>
      </c>
      <c r="BA140" s="76">
        <f>MAX(0,BB139+Observaciones!$F139-AZ140-Constantes!$D$13)</f>
        <v>0</v>
      </c>
      <c r="BB140" s="76">
        <f>BB139+Observaciones!$F139-AZ140-AY140-BA140-BC139</f>
        <v>11.250005032377565</v>
      </c>
      <c r="BC140" s="76">
        <f>MAX(0,(BB140-Constantes!$D$14)*(1-EXP(-Constantes!$D$22)))</f>
        <v>1.7142125411132822E-7</v>
      </c>
      <c r="BD140" s="76">
        <f t="shared" si="98"/>
        <v>114.3575574391234</v>
      </c>
      <c r="BE140" s="76">
        <f>MAX(0,(BD140-Constantes!$D$13)*(1-EXP(-Constantes!$D$23)))</f>
        <v>0.64644688995040811</v>
      </c>
      <c r="BF140" s="76">
        <f t="shared" si="99"/>
        <v>0.64644706137166219</v>
      </c>
      <c r="BG140" s="76">
        <f>IF(BF140-Escenarios!$F$29&lt;=0,0,IF(BF140-Escenarios!$F$29&gt;Escenarios!$F$28,Escenarios!$F$28,BF140-Escenarios!$F$29))</f>
        <v>0</v>
      </c>
      <c r="BH140" s="76">
        <f>BG140*Entradas!$F$24</f>
        <v>0</v>
      </c>
      <c r="BI140" s="76">
        <f>AX140*Entradas!$D$47/Escenarios!$F$9</f>
        <v>0.13065985739773986</v>
      </c>
      <c r="BJ140" s="76">
        <f>Entradas!$D$48*Entradas!$D$46/Escenarios!$F$9</f>
        <v>0.12</v>
      </c>
      <c r="BK140" s="76">
        <f t="shared" si="100"/>
        <v>0.13068411912558439</v>
      </c>
      <c r="BL140" s="76">
        <f t="shared" si="83"/>
        <v>0</v>
      </c>
      <c r="BM140" s="76">
        <f t="shared" si="84"/>
        <v>0</v>
      </c>
      <c r="BN140" s="76">
        <f t="shared" si="73"/>
        <v>1.7142125411132822E-7</v>
      </c>
      <c r="BO140" s="76">
        <f t="shared" si="85"/>
        <v>0</v>
      </c>
      <c r="BP140" s="76">
        <f t="shared" si="74"/>
        <v>0.64644688995040811</v>
      </c>
      <c r="BQ140" s="76">
        <f t="shared" si="86"/>
        <v>0</v>
      </c>
      <c r="BR140" s="76">
        <f t="shared" si="87"/>
        <v>0.64644706137166219</v>
      </c>
      <c r="BS140" s="76">
        <f t="shared" si="88"/>
        <v>0</v>
      </c>
      <c r="BT140" s="76">
        <f t="shared" si="89"/>
        <v>0</v>
      </c>
      <c r="BU140" s="76">
        <f t="shared" si="101"/>
        <v>77.36386275590398</v>
      </c>
      <c r="BV140" s="76">
        <f>MAX(0,(BU140-Constantes!$D$13)*(1-EXP(-Constantes!$D$24)))</f>
        <v>0.43736996172426895</v>
      </c>
      <c r="BW140" s="76">
        <f t="shared" si="102"/>
        <v>1.0838168516746771</v>
      </c>
      <c r="BX140" s="76">
        <f t="shared" si="103"/>
        <v>1.0838170230959312</v>
      </c>
      <c r="BY140" s="76">
        <f>0.0526*BL140*Observaciones!$F139^1.218</f>
        <v>0</v>
      </c>
      <c r="BZ140" s="76">
        <f>BY140*Constantes!$F$30</f>
        <v>0</v>
      </c>
      <c r="CA140" s="76">
        <f t="shared" si="104"/>
        <v>0</v>
      </c>
      <c r="CB140" s="15"/>
      <c r="CC140" s="75">
        <v>134</v>
      </c>
      <c r="CD140" s="76">
        <f>0.0526*Observaciones!$F139^2.218</f>
        <v>0</v>
      </c>
      <c r="CE140" s="76">
        <f>IF(Observaciones!$F139&gt;0.05*$CI$7,((Observaciones!$F139-0.05*$CI$7)^2)/(Observaciones!$F139+0.95*$CI$7),0)</f>
        <v>0</v>
      </c>
      <c r="CF140" s="76">
        <f>0.0526*CE140*Observaciones!$F139^1.218</f>
        <v>0</v>
      </c>
      <c r="CG140" s="29"/>
      <c r="CH140" s="29"/>
      <c r="CI140" s="110"/>
      <c r="CJ140" s="40"/>
    </row>
    <row r="141" spans="2:88" s="2" customFormat="1" x14ac:dyDescent="0.3">
      <c r="B141" s="39"/>
      <c r="C141" s="75">
        <v>135</v>
      </c>
      <c r="D141" s="148">
        <f>ETo!$I140*((1-Constantes!$D$19)*ETo!$K140+ETo!$L140)</f>
        <v>2.7544507765808977</v>
      </c>
      <c r="E141" s="76">
        <f>MIN(D141*Constantes!$D$17,0.8*(H140+Observaciones!$F140-F141-G141-Constantes!$D$14))</f>
        <v>4.0259020522626091E-6</v>
      </c>
      <c r="F141" s="76">
        <f>IF(Observaciones!$F140&gt;0.05*Constantes!$D$18,((Observaciones!$F140-0.05*Constantes!$D$18)^2)/(Observaciones!$F140+0.95*Constantes!$D$18),0)</f>
        <v>0</v>
      </c>
      <c r="G141" s="76">
        <f>MAX(0,H140+Observaciones!$F140-F141-Constantes!$D$13)</f>
        <v>0</v>
      </c>
      <c r="H141" s="76">
        <f>H140+Observaciones!$F140-F141-E141-G141-I140</f>
        <v>11.250000835054259</v>
      </c>
      <c r="I141" s="76">
        <f>MAX(0,(H141-Constantes!$D$14)*(1-EXP(-Constantes!$D$22)))</f>
        <v>2.8445013595877615E-8</v>
      </c>
      <c r="J141" s="76">
        <f t="shared" si="90"/>
        <v>113.71111054917299</v>
      </c>
      <c r="K141" s="76">
        <f>MAX(0,(J141-Constantes!$D$13)*(1-EXP(-Constantes!$D$23)))</f>
        <v>0.64007729477207342</v>
      </c>
      <c r="L141" s="76">
        <f t="shared" si="91"/>
        <v>0.64007732321708699</v>
      </c>
      <c r="M141" s="76">
        <f>0.0526*F141*Observaciones!$F140^1.218</f>
        <v>0</v>
      </c>
      <c r="N141" s="76">
        <f>M141*Constantes!$D$30</f>
        <v>0</v>
      </c>
      <c r="O141" s="76">
        <f t="shared" si="92"/>
        <v>0</v>
      </c>
      <c r="P141" s="15"/>
      <c r="Q141" s="75">
        <v>135</v>
      </c>
      <c r="R141" s="148">
        <f>ETo!$I140*((1-Constantes!$E$19)*ETo!$K140+ETo!$L140)</f>
        <v>2.7544507765808977</v>
      </c>
      <c r="S141" s="76">
        <f>MIN(R141*Constantes!$E$17,0.8*(V140+Observaciones!$F140-T141-U141-Constantes!$D$14))</f>
        <v>4.0259020522626091E-6</v>
      </c>
      <c r="T141" s="76">
        <f>IF(Observaciones!$F140&gt;0.05*Constantes!$E$18,((Observaciones!$F140-0.05*Constantes!$E$18)^2)/(Observaciones!$F140+0.95*Constantes!$E$18),0)</f>
        <v>0</v>
      </c>
      <c r="U141" s="76">
        <f>MAX(0,V140+Observaciones!$F140-T141-Constantes!$D$13)</f>
        <v>0</v>
      </c>
      <c r="V141" s="76">
        <f>V140+Observaciones!$F140-T141-S141-U141-W140</f>
        <v>11.250000835054259</v>
      </c>
      <c r="W141" s="76">
        <f>MAX(0,(V141-Constantes!$D$14)*(1-EXP(-Constantes!$D$22)))</f>
        <v>2.8445013595877615E-8</v>
      </c>
      <c r="X141" s="76">
        <f t="shared" si="93"/>
        <v>113.71111054917299</v>
      </c>
      <c r="Y141" s="76">
        <f>MAX(0,(X141-Constantes!$D$13)*(1-EXP(-Constantes!$D$23)))</f>
        <v>0.64007729477207342</v>
      </c>
      <c r="Z141" s="76">
        <f t="shared" si="94"/>
        <v>0.64007732321708699</v>
      </c>
      <c r="AA141" s="76">
        <f>IF(Z141-Escenarios!$E$29&lt;=0,0,IF(Z141-Escenarios!$E$29&gt;Escenarios!$E$28,Escenarios!$E$28,Z141-Escenarios!$E$29))</f>
        <v>0</v>
      </c>
      <c r="AB141" s="76">
        <f>AA141*Entradas!$E$24</f>
        <v>0</v>
      </c>
      <c r="AC141" s="76">
        <f>R141*Entradas!$D$47/Escenarios!$E$9</f>
        <v>0.13221363727588309</v>
      </c>
      <c r="AD141" s="76">
        <f>Entradas!$D$48*Entradas!$D$46/Escenarios!$E$9</f>
        <v>0.12</v>
      </c>
      <c r="AE141" s="76">
        <f t="shared" si="95"/>
        <v>0.13221766317793535</v>
      </c>
      <c r="AF141" s="76">
        <f t="shared" si="75"/>
        <v>0</v>
      </c>
      <c r="AG141" s="76">
        <f t="shared" si="76"/>
        <v>0</v>
      </c>
      <c r="AH141" s="76">
        <f t="shared" si="70"/>
        <v>2.8445013595877615E-8</v>
      </c>
      <c r="AI141" s="76">
        <f t="shared" si="77"/>
        <v>0</v>
      </c>
      <c r="AJ141" s="76">
        <f t="shared" si="71"/>
        <v>0.64007729477207342</v>
      </c>
      <c r="AK141" s="76">
        <f t="shared" si="78"/>
        <v>0</v>
      </c>
      <c r="AL141" s="76">
        <f t="shared" si="79"/>
        <v>0.64007732321708699</v>
      </c>
      <c r="AM141" s="76">
        <f t="shared" si="80"/>
        <v>0</v>
      </c>
      <c r="AN141" s="76">
        <f t="shared" si="81"/>
        <v>0</v>
      </c>
      <c r="AO141" s="76">
        <f t="shared" si="96"/>
        <v>64.052067725165145</v>
      </c>
      <c r="AP141" s="76">
        <f>MAX(0,(AO141-Constantes!$D$13)*(1-EXP(-Constantes!$D$24)))</f>
        <v>0.23389588579321519</v>
      </c>
      <c r="AQ141" s="76">
        <f t="shared" si="72"/>
        <v>0.87397318056528861</v>
      </c>
      <c r="AR141" s="76">
        <f t="shared" si="82"/>
        <v>0.87397320901030218</v>
      </c>
      <c r="AS141" s="76">
        <f>0.0526*AF141*Observaciones!$F140^1.218</f>
        <v>0</v>
      </c>
      <c r="AT141" s="76">
        <f>AS141*Constantes!$E$30</f>
        <v>0</v>
      </c>
      <c r="AU141" s="76">
        <f t="shared" si="97"/>
        <v>0</v>
      </c>
      <c r="AV141" s="15"/>
      <c r="AW141" s="75">
        <v>135</v>
      </c>
      <c r="AX141" s="148">
        <f>ETo!$I140*((1-Constantes!$F$19)*ETo!$K140+ETo!$L140)</f>
        <v>2.7544507765808977</v>
      </c>
      <c r="AY141" s="76">
        <f>MIN(AX141*Constantes!$F$17,0.8*(BB140+Observaciones!$F140-AZ141-BA141-Constantes!$D$14))</f>
        <v>4.0259020522626091E-6</v>
      </c>
      <c r="AZ141" s="76">
        <f>IF(Observaciones!$F140&gt;0.05*Constantes!$F$18,((Observaciones!$F140-0.05*Constantes!$F$18)^2)/(Observaciones!$F140+0.95*Constantes!$F$18),0)</f>
        <v>0</v>
      </c>
      <c r="BA141" s="76">
        <f>MAX(0,BB140+Observaciones!$F140-AZ141-Constantes!$D$13)</f>
        <v>0</v>
      </c>
      <c r="BB141" s="76">
        <f>BB140+Observaciones!$F140-AZ141-AY141-BA141-BC140</f>
        <v>11.250000835054259</v>
      </c>
      <c r="BC141" s="76">
        <f>MAX(0,(BB141-Constantes!$D$14)*(1-EXP(-Constantes!$D$22)))</f>
        <v>2.8445013595877615E-8</v>
      </c>
      <c r="BD141" s="76">
        <f t="shared" si="98"/>
        <v>113.71111054917299</v>
      </c>
      <c r="BE141" s="76">
        <f>MAX(0,(BD141-Constantes!$D$13)*(1-EXP(-Constantes!$D$23)))</f>
        <v>0.64007729477207342</v>
      </c>
      <c r="BF141" s="76">
        <f t="shared" si="99"/>
        <v>0.64007732321708699</v>
      </c>
      <c r="BG141" s="76">
        <f>IF(BF141-Escenarios!$F$29&lt;=0,0,IF(BF141-Escenarios!$F$29&gt;Escenarios!$F$28,Escenarios!$F$28,BF141-Escenarios!$F$29))</f>
        <v>0</v>
      </c>
      <c r="BH141" s="76">
        <f>BG141*Entradas!$F$24</f>
        <v>0</v>
      </c>
      <c r="BI141" s="76">
        <f>AX141*Entradas!$D$47/Escenarios!$F$9</f>
        <v>0.13221363727588309</v>
      </c>
      <c r="BJ141" s="76">
        <f>Entradas!$D$48*Entradas!$D$46/Escenarios!$F$9</f>
        <v>0.12</v>
      </c>
      <c r="BK141" s="76">
        <f t="shared" si="100"/>
        <v>0.13221766317793535</v>
      </c>
      <c r="BL141" s="76">
        <f t="shared" si="83"/>
        <v>0</v>
      </c>
      <c r="BM141" s="76">
        <f t="shared" si="84"/>
        <v>0</v>
      </c>
      <c r="BN141" s="76">
        <f t="shared" si="73"/>
        <v>2.8445013595877615E-8</v>
      </c>
      <c r="BO141" s="76">
        <f t="shared" si="85"/>
        <v>0</v>
      </c>
      <c r="BP141" s="76">
        <f t="shared" si="74"/>
        <v>0.64007729477207342</v>
      </c>
      <c r="BQ141" s="76">
        <f t="shared" si="86"/>
        <v>0</v>
      </c>
      <c r="BR141" s="76">
        <f t="shared" si="87"/>
        <v>0.64007732321708699</v>
      </c>
      <c r="BS141" s="76">
        <f t="shared" si="88"/>
        <v>0</v>
      </c>
      <c r="BT141" s="76">
        <f t="shared" si="89"/>
        <v>0</v>
      </c>
      <c r="BU141" s="76">
        <f t="shared" si="101"/>
        <v>76.926492794179708</v>
      </c>
      <c r="BV141" s="76">
        <f>MAX(0,(BU141-Constantes!$D$13)*(1-EXP(-Constantes!$D$24)))</f>
        <v>0.43068465380025511</v>
      </c>
      <c r="BW141" s="76">
        <f t="shared" si="102"/>
        <v>1.0707619485723285</v>
      </c>
      <c r="BX141" s="76">
        <f t="shared" si="103"/>
        <v>1.0707619770173422</v>
      </c>
      <c r="BY141" s="76">
        <f>0.0526*BL141*Observaciones!$F140^1.218</f>
        <v>0</v>
      </c>
      <c r="BZ141" s="76">
        <f>BY141*Constantes!$F$30</f>
        <v>0</v>
      </c>
      <c r="CA141" s="76">
        <f t="shared" si="104"/>
        <v>0</v>
      </c>
      <c r="CB141" s="15"/>
      <c r="CC141" s="75">
        <v>135</v>
      </c>
      <c r="CD141" s="76">
        <f>0.0526*Observaciones!$F140^2.218</f>
        <v>0</v>
      </c>
      <c r="CE141" s="76">
        <f>IF(Observaciones!$F140&gt;0.05*$CI$7,((Observaciones!$F140-0.05*$CI$7)^2)/(Observaciones!$F140+0.95*$CI$7),0)</f>
        <v>0</v>
      </c>
      <c r="CF141" s="76">
        <f>0.0526*CE141*Observaciones!$F140^1.218</f>
        <v>0</v>
      </c>
      <c r="CG141" s="29"/>
      <c r="CH141" s="29"/>
      <c r="CI141" s="110"/>
      <c r="CJ141" s="40"/>
    </row>
    <row r="142" spans="2:88" s="2" customFormat="1" x14ac:dyDescent="0.3">
      <c r="B142" s="39"/>
      <c r="C142" s="75">
        <v>136</v>
      </c>
      <c r="D142" s="148">
        <f>ETo!$I141*((1-Constantes!$D$19)*ETo!$K141+ETo!$L141)</f>
        <v>2.6775693045782343</v>
      </c>
      <c r="E142" s="76">
        <f>MIN(D142*Constantes!$D$17,0.8*(H141+Observaciones!$F141-F142-G142-Constantes!$D$14))</f>
        <v>6.6804340690396204E-7</v>
      </c>
      <c r="F142" s="76">
        <f>IF(Observaciones!$F141&gt;0.05*Constantes!$D$18,((Observaciones!$F141-0.05*Constantes!$D$18)^2)/(Observaciones!$F141+0.95*Constantes!$D$18),0)</f>
        <v>0</v>
      </c>
      <c r="G142" s="76">
        <f>MAX(0,H141+Observaciones!$F141-F142-Constantes!$D$13)</f>
        <v>0</v>
      </c>
      <c r="H142" s="76">
        <f>H141+Observaciones!$F141-F142-E142-G142-I141</f>
        <v>11.250000138565838</v>
      </c>
      <c r="I142" s="76">
        <f>MAX(0,(H142-Constantes!$D$14)*(1-EXP(-Constantes!$D$22)))</f>
        <v>4.7200611249876422E-9</v>
      </c>
      <c r="J142" s="76">
        <f t="shared" si="90"/>
        <v>113.07103325440092</v>
      </c>
      <c r="K142" s="76">
        <f>MAX(0,(J142-Constantes!$D$13)*(1-EXP(-Constantes!$D$23)))</f>
        <v>0.63377046073215026</v>
      </c>
      <c r="L142" s="76">
        <f t="shared" si="91"/>
        <v>0.63377046545221138</v>
      </c>
      <c r="M142" s="76">
        <f>0.0526*F142*Observaciones!$F141^1.218</f>
        <v>0</v>
      </c>
      <c r="N142" s="76">
        <f>M142*Constantes!$D$30</f>
        <v>0</v>
      </c>
      <c r="O142" s="76">
        <f t="shared" si="92"/>
        <v>0</v>
      </c>
      <c r="P142" s="15"/>
      <c r="Q142" s="75">
        <v>136</v>
      </c>
      <c r="R142" s="148">
        <f>ETo!$I141*((1-Constantes!$E$19)*ETo!$K141+ETo!$L141)</f>
        <v>2.6775693045782343</v>
      </c>
      <c r="S142" s="76">
        <f>MIN(R142*Constantes!$E$17,0.8*(V141+Observaciones!$F141-T142-U142-Constantes!$D$14))</f>
        <v>6.6804340690396204E-7</v>
      </c>
      <c r="T142" s="76">
        <f>IF(Observaciones!$F141&gt;0.05*Constantes!$E$18,((Observaciones!$F141-0.05*Constantes!$E$18)^2)/(Observaciones!$F141+0.95*Constantes!$E$18),0)</f>
        <v>0</v>
      </c>
      <c r="U142" s="76">
        <f>MAX(0,V141+Observaciones!$F141-T142-Constantes!$D$13)</f>
        <v>0</v>
      </c>
      <c r="V142" s="76">
        <f>V141+Observaciones!$F141-T142-S142-U142-W141</f>
        <v>11.250000138565838</v>
      </c>
      <c r="W142" s="76">
        <f>MAX(0,(V142-Constantes!$D$14)*(1-EXP(-Constantes!$D$22)))</f>
        <v>4.7200611249876422E-9</v>
      </c>
      <c r="X142" s="76">
        <f t="shared" si="93"/>
        <v>113.07103325440092</v>
      </c>
      <c r="Y142" s="76">
        <f>MAX(0,(X142-Constantes!$D$13)*(1-EXP(-Constantes!$D$23)))</f>
        <v>0.63377046073215026</v>
      </c>
      <c r="Z142" s="76">
        <f t="shared" si="94"/>
        <v>0.63377046545221138</v>
      </c>
      <c r="AA142" s="76">
        <f>IF(Z142-Escenarios!$E$29&lt;=0,0,IF(Z142-Escenarios!$E$29&gt;Escenarios!$E$28,Escenarios!$E$28,Z142-Escenarios!$E$29))</f>
        <v>0</v>
      </c>
      <c r="AB142" s="76">
        <f>AA142*Entradas!$E$24</f>
        <v>0</v>
      </c>
      <c r="AC142" s="76">
        <f>R142*Entradas!$D$47/Escenarios!$E$9</f>
        <v>0.12852332661975524</v>
      </c>
      <c r="AD142" s="76">
        <f>Entradas!$D$48*Entradas!$D$46/Escenarios!$E$9</f>
        <v>0.12</v>
      </c>
      <c r="AE142" s="76">
        <f t="shared" si="95"/>
        <v>0.12852399466316214</v>
      </c>
      <c r="AF142" s="76">
        <f t="shared" si="75"/>
        <v>0</v>
      </c>
      <c r="AG142" s="76">
        <f t="shared" si="76"/>
        <v>0</v>
      </c>
      <c r="AH142" s="76">
        <f t="shared" si="70"/>
        <v>4.7200611249876422E-9</v>
      </c>
      <c r="AI142" s="76">
        <f t="shared" si="77"/>
        <v>0</v>
      </c>
      <c r="AJ142" s="76">
        <f t="shared" si="71"/>
        <v>0.63377046073215026</v>
      </c>
      <c r="AK142" s="76">
        <f t="shared" si="78"/>
        <v>0</v>
      </c>
      <c r="AL142" s="76">
        <f t="shared" si="79"/>
        <v>0.63377046545221138</v>
      </c>
      <c r="AM142" s="76">
        <f t="shared" si="80"/>
        <v>0</v>
      </c>
      <c r="AN142" s="76">
        <f t="shared" si="81"/>
        <v>0</v>
      </c>
      <c r="AO142" s="76">
        <f t="shared" si="96"/>
        <v>63.818171839371928</v>
      </c>
      <c r="AP142" s="76">
        <f>MAX(0,(AO142-Constantes!$D$13)*(1-EXP(-Constantes!$D$24)))</f>
        <v>0.23032072939124582</v>
      </c>
      <c r="AQ142" s="76">
        <f t="shared" si="72"/>
        <v>0.86409119012339608</v>
      </c>
      <c r="AR142" s="76">
        <f t="shared" si="82"/>
        <v>0.8640911948434572</v>
      </c>
      <c r="AS142" s="76">
        <f>0.0526*AF142*Observaciones!$F141^1.218</f>
        <v>0</v>
      </c>
      <c r="AT142" s="76">
        <f>AS142*Constantes!$E$30</f>
        <v>0</v>
      </c>
      <c r="AU142" s="76">
        <f t="shared" si="97"/>
        <v>0</v>
      </c>
      <c r="AV142" s="15"/>
      <c r="AW142" s="75">
        <v>136</v>
      </c>
      <c r="AX142" s="148">
        <f>ETo!$I141*((1-Constantes!$F$19)*ETo!$K141+ETo!$L141)</f>
        <v>2.6775693045782343</v>
      </c>
      <c r="AY142" s="76">
        <f>MIN(AX142*Constantes!$F$17,0.8*(BB141+Observaciones!$F141-AZ142-BA142-Constantes!$D$14))</f>
        <v>6.6804340690396204E-7</v>
      </c>
      <c r="AZ142" s="76">
        <f>IF(Observaciones!$F141&gt;0.05*Constantes!$F$18,((Observaciones!$F141-0.05*Constantes!$F$18)^2)/(Observaciones!$F141+0.95*Constantes!$F$18),0)</f>
        <v>0</v>
      </c>
      <c r="BA142" s="76">
        <f>MAX(0,BB141+Observaciones!$F141-AZ142-Constantes!$D$13)</f>
        <v>0</v>
      </c>
      <c r="BB142" s="76">
        <f>BB141+Observaciones!$F141-AZ142-AY142-BA142-BC141</f>
        <v>11.250000138565838</v>
      </c>
      <c r="BC142" s="76">
        <f>MAX(0,(BB142-Constantes!$D$14)*(1-EXP(-Constantes!$D$22)))</f>
        <v>4.7200611249876422E-9</v>
      </c>
      <c r="BD142" s="76">
        <f t="shared" si="98"/>
        <v>113.07103325440092</v>
      </c>
      <c r="BE142" s="76">
        <f>MAX(0,(BD142-Constantes!$D$13)*(1-EXP(-Constantes!$D$23)))</f>
        <v>0.63377046073215026</v>
      </c>
      <c r="BF142" s="76">
        <f t="shared" si="99"/>
        <v>0.63377046545221138</v>
      </c>
      <c r="BG142" s="76">
        <f>IF(BF142-Escenarios!$F$29&lt;=0,0,IF(BF142-Escenarios!$F$29&gt;Escenarios!$F$28,Escenarios!$F$28,BF142-Escenarios!$F$29))</f>
        <v>0</v>
      </c>
      <c r="BH142" s="76">
        <f>BG142*Entradas!$F$24</f>
        <v>0</v>
      </c>
      <c r="BI142" s="76">
        <f>AX142*Entradas!$D$47/Escenarios!$F$9</f>
        <v>0.12852332661975524</v>
      </c>
      <c r="BJ142" s="76">
        <f>Entradas!$D$48*Entradas!$D$46/Escenarios!$F$9</f>
        <v>0.12</v>
      </c>
      <c r="BK142" s="76">
        <f t="shared" si="100"/>
        <v>0.12852399466316214</v>
      </c>
      <c r="BL142" s="76">
        <f t="shared" si="83"/>
        <v>0</v>
      </c>
      <c r="BM142" s="76">
        <f t="shared" si="84"/>
        <v>0</v>
      </c>
      <c r="BN142" s="76">
        <f t="shared" si="73"/>
        <v>4.7200611249876422E-9</v>
      </c>
      <c r="BO142" s="76">
        <f t="shared" si="85"/>
        <v>0</v>
      </c>
      <c r="BP142" s="76">
        <f t="shared" si="74"/>
        <v>0.63377046073215026</v>
      </c>
      <c r="BQ142" s="76">
        <f t="shared" si="86"/>
        <v>0</v>
      </c>
      <c r="BR142" s="76">
        <f t="shared" si="87"/>
        <v>0.63377046545221138</v>
      </c>
      <c r="BS142" s="76">
        <f t="shared" si="88"/>
        <v>0</v>
      </c>
      <c r="BT142" s="76">
        <f t="shared" si="89"/>
        <v>0</v>
      </c>
      <c r="BU142" s="76">
        <f t="shared" si="101"/>
        <v>76.495808140379452</v>
      </c>
      <c r="BV142" s="76">
        <f>MAX(0,(BU142-Constantes!$D$13)*(1-EXP(-Constantes!$D$24)))</f>
        <v>0.42410153245956922</v>
      </c>
      <c r="BW142" s="76">
        <f t="shared" si="102"/>
        <v>1.0578719931917195</v>
      </c>
      <c r="BX142" s="76">
        <f t="shared" si="103"/>
        <v>1.0578719979117805</v>
      </c>
      <c r="BY142" s="76">
        <f>0.0526*BL142*Observaciones!$F141^1.218</f>
        <v>0</v>
      </c>
      <c r="BZ142" s="76">
        <f>BY142*Constantes!$F$30</f>
        <v>0</v>
      </c>
      <c r="CA142" s="76">
        <f t="shared" si="104"/>
        <v>0</v>
      </c>
      <c r="CB142" s="15"/>
      <c r="CC142" s="75">
        <v>136</v>
      </c>
      <c r="CD142" s="76">
        <f>0.0526*Observaciones!$F141^2.218</f>
        <v>0</v>
      </c>
      <c r="CE142" s="76">
        <f>IF(Observaciones!$F141&gt;0.05*$CI$7,((Observaciones!$F141-0.05*$CI$7)^2)/(Observaciones!$F141+0.95*$CI$7),0)</f>
        <v>0</v>
      </c>
      <c r="CF142" s="76">
        <f>0.0526*CE142*Observaciones!$F141^1.218</f>
        <v>0</v>
      </c>
      <c r="CG142" s="29"/>
      <c r="CH142" s="29"/>
      <c r="CI142" s="110"/>
      <c r="CJ142" s="40"/>
    </row>
    <row r="143" spans="2:88" s="2" customFormat="1" x14ac:dyDescent="0.3">
      <c r="B143" s="39"/>
      <c r="C143" s="75">
        <v>137</v>
      </c>
      <c r="D143" s="148">
        <f>ETo!$I142*((1-Constantes!$D$19)*ETo!$K142+ETo!$L142)</f>
        <v>2.7037491207101163</v>
      </c>
      <c r="E143" s="76">
        <f>MIN(D143*Constantes!$D$17,0.8*(H142+Observaciones!$F142-F143-G143-Constantes!$D$14))</f>
        <v>1.1085267033195123E-7</v>
      </c>
      <c r="F143" s="76">
        <f>IF(Observaciones!$F142&gt;0.05*Constantes!$D$18,((Observaciones!$F142-0.05*Constantes!$D$18)^2)/(Observaciones!$F142+0.95*Constantes!$D$18),0)</f>
        <v>0</v>
      </c>
      <c r="G143" s="76">
        <f>MAX(0,H142+Observaciones!$F142-F143-Constantes!$D$13)</f>
        <v>0</v>
      </c>
      <c r="H143" s="76">
        <f>H142+Observaciones!$F142-F143-E143-G143-I142</f>
        <v>11.250000022993106</v>
      </c>
      <c r="I143" s="76">
        <f>MAX(0,(H143-Constantes!$D$14)*(1-EXP(-Constantes!$D$22)))</f>
        <v>7.8322960270207198E-10</v>
      </c>
      <c r="J143" s="76">
        <f t="shared" si="90"/>
        <v>112.43726279366876</v>
      </c>
      <c r="K143" s="76">
        <f>MAX(0,(J143-Constantes!$D$13)*(1-EXP(-Constantes!$D$23)))</f>
        <v>0.62752576943019334</v>
      </c>
      <c r="L143" s="76">
        <f t="shared" si="91"/>
        <v>0.62752577021342293</v>
      </c>
      <c r="M143" s="76">
        <f>0.0526*F143*Observaciones!$F142^1.218</f>
        <v>0</v>
      </c>
      <c r="N143" s="76">
        <f>M143*Constantes!$D$30</f>
        <v>0</v>
      </c>
      <c r="O143" s="76">
        <f t="shared" si="92"/>
        <v>0</v>
      </c>
      <c r="P143" s="15"/>
      <c r="Q143" s="75">
        <v>137</v>
      </c>
      <c r="R143" s="148">
        <f>ETo!$I142*((1-Constantes!$E$19)*ETo!$K142+ETo!$L142)</f>
        <v>2.7037491207101163</v>
      </c>
      <c r="S143" s="76">
        <f>MIN(R143*Constantes!$E$17,0.8*(V142+Observaciones!$F142-T143-U143-Constantes!$D$14))</f>
        <v>1.1085267033195123E-7</v>
      </c>
      <c r="T143" s="76">
        <f>IF(Observaciones!$F142&gt;0.05*Constantes!$E$18,((Observaciones!$F142-0.05*Constantes!$E$18)^2)/(Observaciones!$F142+0.95*Constantes!$E$18),0)</f>
        <v>0</v>
      </c>
      <c r="U143" s="76">
        <f>MAX(0,V142+Observaciones!$F142-T143-Constantes!$D$13)</f>
        <v>0</v>
      </c>
      <c r="V143" s="76">
        <f>V142+Observaciones!$F142-T143-S143-U143-W142</f>
        <v>11.250000022993106</v>
      </c>
      <c r="W143" s="76">
        <f>MAX(0,(V143-Constantes!$D$14)*(1-EXP(-Constantes!$D$22)))</f>
        <v>7.8322960270207198E-10</v>
      </c>
      <c r="X143" s="76">
        <f t="shared" si="93"/>
        <v>112.43726279366876</v>
      </c>
      <c r="Y143" s="76">
        <f>MAX(0,(X143-Constantes!$D$13)*(1-EXP(-Constantes!$D$23)))</f>
        <v>0.62752576943019334</v>
      </c>
      <c r="Z143" s="76">
        <f t="shared" si="94"/>
        <v>0.62752577021342293</v>
      </c>
      <c r="AA143" s="76">
        <f>IF(Z143-Escenarios!$E$29&lt;=0,0,IF(Z143-Escenarios!$E$29&gt;Escenarios!$E$28,Escenarios!$E$28,Z143-Escenarios!$E$29))</f>
        <v>0</v>
      </c>
      <c r="AB143" s="76">
        <f>AA143*Entradas!$E$24</f>
        <v>0</v>
      </c>
      <c r="AC143" s="76">
        <f>R143*Entradas!$D$47/Escenarios!$E$9</f>
        <v>0.12977995779408558</v>
      </c>
      <c r="AD143" s="76">
        <f>Entradas!$D$48*Entradas!$D$46/Escenarios!$E$9</f>
        <v>0.12</v>
      </c>
      <c r="AE143" s="76">
        <f t="shared" si="95"/>
        <v>0.1297800686467559</v>
      </c>
      <c r="AF143" s="76">
        <f t="shared" si="75"/>
        <v>0</v>
      </c>
      <c r="AG143" s="76">
        <f t="shared" si="76"/>
        <v>0</v>
      </c>
      <c r="AH143" s="76">
        <f t="shared" si="70"/>
        <v>7.8322960270207198E-10</v>
      </c>
      <c r="AI143" s="76">
        <f t="shared" si="77"/>
        <v>0</v>
      </c>
      <c r="AJ143" s="76">
        <f t="shared" si="71"/>
        <v>0.62752576943019334</v>
      </c>
      <c r="AK143" s="76">
        <f t="shared" si="78"/>
        <v>0</v>
      </c>
      <c r="AL143" s="76">
        <f t="shared" si="79"/>
        <v>0.62752577021342293</v>
      </c>
      <c r="AM143" s="76">
        <f t="shared" si="80"/>
        <v>0</v>
      </c>
      <c r="AN143" s="76">
        <f t="shared" si="81"/>
        <v>0</v>
      </c>
      <c r="AO143" s="76">
        <f t="shared" si="96"/>
        <v>63.587851109980683</v>
      </c>
      <c r="AP143" s="76">
        <f>MAX(0,(AO143-Constantes!$D$13)*(1-EXP(-Constantes!$D$24)))</f>
        <v>0.2268002201381786</v>
      </c>
      <c r="AQ143" s="76">
        <f t="shared" si="72"/>
        <v>0.85432598956837191</v>
      </c>
      <c r="AR143" s="76">
        <f t="shared" si="82"/>
        <v>0.85432599035160151</v>
      </c>
      <c r="AS143" s="76">
        <f>0.0526*AF143*Observaciones!$F142^1.218</f>
        <v>0</v>
      </c>
      <c r="AT143" s="76">
        <f>AS143*Constantes!$E$30</f>
        <v>0</v>
      </c>
      <c r="AU143" s="76">
        <f t="shared" si="97"/>
        <v>0</v>
      </c>
      <c r="AV143" s="15"/>
      <c r="AW143" s="75">
        <v>137</v>
      </c>
      <c r="AX143" s="148">
        <f>ETo!$I142*((1-Constantes!$F$19)*ETo!$K142+ETo!$L142)</f>
        <v>2.7037491207101163</v>
      </c>
      <c r="AY143" s="76">
        <f>MIN(AX143*Constantes!$F$17,0.8*(BB142+Observaciones!$F142-AZ143-BA143-Constantes!$D$14))</f>
        <v>1.1085267033195123E-7</v>
      </c>
      <c r="AZ143" s="76">
        <f>IF(Observaciones!$F142&gt;0.05*Constantes!$F$18,((Observaciones!$F142-0.05*Constantes!$F$18)^2)/(Observaciones!$F142+0.95*Constantes!$F$18),0)</f>
        <v>0</v>
      </c>
      <c r="BA143" s="76">
        <f>MAX(0,BB142+Observaciones!$F142-AZ143-Constantes!$D$13)</f>
        <v>0</v>
      </c>
      <c r="BB143" s="76">
        <f>BB142+Observaciones!$F142-AZ143-AY143-BA143-BC142</f>
        <v>11.250000022993106</v>
      </c>
      <c r="BC143" s="76">
        <f>MAX(0,(BB143-Constantes!$D$14)*(1-EXP(-Constantes!$D$22)))</f>
        <v>7.8322960270207198E-10</v>
      </c>
      <c r="BD143" s="76">
        <f t="shared" si="98"/>
        <v>112.43726279366876</v>
      </c>
      <c r="BE143" s="76">
        <f>MAX(0,(BD143-Constantes!$D$13)*(1-EXP(-Constantes!$D$23)))</f>
        <v>0.62752576943019334</v>
      </c>
      <c r="BF143" s="76">
        <f t="shared" si="99"/>
        <v>0.62752577021342293</v>
      </c>
      <c r="BG143" s="76">
        <f>IF(BF143-Escenarios!$F$29&lt;=0,0,IF(BF143-Escenarios!$F$29&gt;Escenarios!$F$28,Escenarios!$F$28,BF143-Escenarios!$F$29))</f>
        <v>0</v>
      </c>
      <c r="BH143" s="76">
        <f>BG143*Entradas!$F$24</f>
        <v>0</v>
      </c>
      <c r="BI143" s="76">
        <f>AX143*Entradas!$D$47/Escenarios!$F$9</f>
        <v>0.12977995779408558</v>
      </c>
      <c r="BJ143" s="76">
        <f>Entradas!$D$48*Entradas!$D$46/Escenarios!$F$9</f>
        <v>0.12</v>
      </c>
      <c r="BK143" s="76">
        <f t="shared" si="100"/>
        <v>0.1297800686467559</v>
      </c>
      <c r="BL143" s="76">
        <f t="shared" si="83"/>
        <v>0</v>
      </c>
      <c r="BM143" s="76">
        <f t="shared" si="84"/>
        <v>0</v>
      </c>
      <c r="BN143" s="76">
        <f t="shared" si="73"/>
        <v>7.8322960270207198E-10</v>
      </c>
      <c r="BO143" s="76">
        <f t="shared" si="85"/>
        <v>0</v>
      </c>
      <c r="BP143" s="76">
        <f t="shared" si="74"/>
        <v>0.62752576943019334</v>
      </c>
      <c r="BQ143" s="76">
        <f t="shared" si="86"/>
        <v>0</v>
      </c>
      <c r="BR143" s="76">
        <f t="shared" si="87"/>
        <v>0.62752577021342293</v>
      </c>
      <c r="BS143" s="76">
        <f t="shared" si="88"/>
        <v>0</v>
      </c>
      <c r="BT143" s="76">
        <f t="shared" si="89"/>
        <v>0</v>
      </c>
      <c r="BU143" s="76">
        <f t="shared" si="101"/>
        <v>76.071706607919879</v>
      </c>
      <c r="BV143" s="76">
        <f>MAX(0,(BU143-Constantes!$D$13)*(1-EXP(-Constantes!$D$24)))</f>
        <v>0.41761903575503834</v>
      </c>
      <c r="BW143" s="76">
        <f t="shared" si="102"/>
        <v>1.0451448051852317</v>
      </c>
      <c r="BX143" s="76">
        <f t="shared" si="103"/>
        <v>1.0451448059684614</v>
      </c>
      <c r="BY143" s="76">
        <f>0.0526*BL143*Observaciones!$F142^1.218</f>
        <v>0</v>
      </c>
      <c r="BZ143" s="76">
        <f>BY143*Constantes!$F$30</f>
        <v>0</v>
      </c>
      <c r="CA143" s="76">
        <f t="shared" si="104"/>
        <v>0</v>
      </c>
      <c r="CB143" s="15"/>
      <c r="CC143" s="75">
        <v>137</v>
      </c>
      <c r="CD143" s="76">
        <f>0.0526*Observaciones!$F142^2.218</f>
        <v>0</v>
      </c>
      <c r="CE143" s="76">
        <f>IF(Observaciones!$F142&gt;0.05*$CI$7,((Observaciones!$F142-0.05*$CI$7)^2)/(Observaciones!$F142+0.95*$CI$7),0)</f>
        <v>0</v>
      </c>
      <c r="CF143" s="76">
        <f>0.0526*CE143*Observaciones!$F142^1.218</f>
        <v>0</v>
      </c>
      <c r="CG143" s="29"/>
      <c r="CH143" s="29"/>
      <c r="CI143" s="110"/>
      <c r="CJ143" s="40"/>
    </row>
    <row r="144" spans="2:88" s="2" customFormat="1" x14ac:dyDescent="0.3">
      <c r="B144" s="39"/>
      <c r="C144" s="75">
        <v>138</v>
      </c>
      <c r="D144" s="148">
        <f>ETo!$I143*((1-Constantes!$D$19)*ETo!$K143+ETo!$L143)</f>
        <v>2.7114127056424207</v>
      </c>
      <c r="E144" s="76">
        <f>MIN(D144*Constantes!$D$17,0.8*(H143+Observaciones!$F143-F144-G144-Constantes!$D$14))</f>
        <v>1.8394484868622386E-8</v>
      </c>
      <c r="F144" s="76">
        <f>IF(Observaciones!$F143&gt;0.05*Constantes!$D$18,((Observaciones!$F143-0.05*Constantes!$D$18)^2)/(Observaciones!$F143+0.95*Constantes!$D$18),0)</f>
        <v>0</v>
      </c>
      <c r="G144" s="76">
        <f>MAX(0,H143+Observaciones!$F143-F144-Constantes!$D$13)</f>
        <v>0</v>
      </c>
      <c r="H144" s="76">
        <f>H143+Observaciones!$F143-F144-E144-G144-I143</f>
        <v>11.250000003815392</v>
      </c>
      <c r="I144" s="76">
        <f>MAX(0,(H144-Constantes!$D$14)*(1-EXP(-Constantes!$D$22)))</f>
        <v>1.2996627331771163E-10</v>
      </c>
      <c r="J144" s="76">
        <f t="shared" si="90"/>
        <v>111.80973702423857</v>
      </c>
      <c r="K144" s="76">
        <f>MAX(0,(J144-Constantes!$D$13)*(1-EXP(-Constantes!$D$23)))</f>
        <v>0.62134260855900414</v>
      </c>
      <c r="L144" s="76">
        <f t="shared" si="91"/>
        <v>0.6213426086889704</v>
      </c>
      <c r="M144" s="76">
        <f>0.0526*F144*Observaciones!$F143^1.218</f>
        <v>0</v>
      </c>
      <c r="N144" s="76">
        <f>M144*Constantes!$D$30</f>
        <v>0</v>
      </c>
      <c r="O144" s="76">
        <f t="shared" si="92"/>
        <v>0</v>
      </c>
      <c r="P144" s="15"/>
      <c r="Q144" s="75">
        <v>138</v>
      </c>
      <c r="R144" s="148">
        <f>ETo!$I143*((1-Constantes!$E$19)*ETo!$K143+ETo!$L143)</f>
        <v>2.7114127056424207</v>
      </c>
      <c r="S144" s="76">
        <f>MIN(R144*Constantes!$E$17,0.8*(V143+Observaciones!$F143-T144-U144-Constantes!$D$14))</f>
        <v>1.8394484868622386E-8</v>
      </c>
      <c r="T144" s="76">
        <f>IF(Observaciones!$F143&gt;0.05*Constantes!$E$18,((Observaciones!$F143-0.05*Constantes!$E$18)^2)/(Observaciones!$F143+0.95*Constantes!$E$18),0)</f>
        <v>0</v>
      </c>
      <c r="U144" s="76">
        <f>MAX(0,V143+Observaciones!$F143-T144-Constantes!$D$13)</f>
        <v>0</v>
      </c>
      <c r="V144" s="76">
        <f>V143+Observaciones!$F143-T144-S144-U144-W143</f>
        <v>11.250000003815392</v>
      </c>
      <c r="W144" s="76">
        <f>MAX(0,(V144-Constantes!$D$14)*(1-EXP(-Constantes!$D$22)))</f>
        <v>1.2996627331771163E-10</v>
      </c>
      <c r="X144" s="76">
        <f t="shared" si="93"/>
        <v>111.80973702423857</v>
      </c>
      <c r="Y144" s="76">
        <f>MAX(0,(X144-Constantes!$D$13)*(1-EXP(-Constantes!$D$23)))</f>
        <v>0.62134260855900414</v>
      </c>
      <c r="Z144" s="76">
        <f t="shared" si="94"/>
        <v>0.6213426086889704</v>
      </c>
      <c r="AA144" s="76">
        <f>IF(Z144-Escenarios!$E$29&lt;=0,0,IF(Z144-Escenarios!$E$29&gt;Escenarios!$E$28,Escenarios!$E$28,Z144-Escenarios!$E$29))</f>
        <v>0</v>
      </c>
      <c r="AB144" s="76">
        <f>AA144*Entradas!$E$24</f>
        <v>0</v>
      </c>
      <c r="AC144" s="76">
        <f>R144*Entradas!$D$47/Escenarios!$E$9</f>
        <v>0.13014780987083621</v>
      </c>
      <c r="AD144" s="76">
        <f>Entradas!$D$48*Entradas!$D$46/Escenarios!$E$9</f>
        <v>0.12</v>
      </c>
      <c r="AE144" s="76">
        <f t="shared" si="95"/>
        <v>0.13014782826532109</v>
      </c>
      <c r="AF144" s="76">
        <f t="shared" si="75"/>
        <v>0</v>
      </c>
      <c r="AG144" s="76">
        <f t="shared" si="76"/>
        <v>0</v>
      </c>
      <c r="AH144" s="76">
        <f t="shared" si="70"/>
        <v>1.2996627331771163E-10</v>
      </c>
      <c r="AI144" s="76">
        <f t="shared" si="77"/>
        <v>0</v>
      </c>
      <c r="AJ144" s="76">
        <f t="shared" si="71"/>
        <v>0.62134260855900414</v>
      </c>
      <c r="AK144" s="76">
        <f t="shared" si="78"/>
        <v>0</v>
      </c>
      <c r="AL144" s="76">
        <f t="shared" si="79"/>
        <v>0.6213426086889704</v>
      </c>
      <c r="AM144" s="76">
        <f t="shared" si="80"/>
        <v>0</v>
      </c>
      <c r="AN144" s="76">
        <f t="shared" si="81"/>
        <v>0</v>
      </c>
      <c r="AO144" s="76">
        <f t="shared" si="96"/>
        <v>63.361050889842502</v>
      </c>
      <c r="AP144" s="76">
        <f>MAX(0,(AO144-Constantes!$D$13)*(1-EXP(-Constantes!$D$24)))</f>
        <v>0.22333352273884113</v>
      </c>
      <c r="AQ144" s="76">
        <f t="shared" si="72"/>
        <v>0.84467613129784525</v>
      </c>
      <c r="AR144" s="76">
        <f t="shared" si="82"/>
        <v>0.84467613142781151</v>
      </c>
      <c r="AS144" s="76">
        <f>0.0526*AF144*Observaciones!$F143^1.218</f>
        <v>0</v>
      </c>
      <c r="AT144" s="76">
        <f>AS144*Constantes!$E$30</f>
        <v>0</v>
      </c>
      <c r="AU144" s="76">
        <f t="shared" si="97"/>
        <v>0</v>
      </c>
      <c r="AV144" s="15"/>
      <c r="AW144" s="75">
        <v>138</v>
      </c>
      <c r="AX144" s="148">
        <f>ETo!$I143*((1-Constantes!$F$19)*ETo!$K143+ETo!$L143)</f>
        <v>2.7114127056424207</v>
      </c>
      <c r="AY144" s="76">
        <f>MIN(AX144*Constantes!$F$17,0.8*(BB143+Observaciones!$F143-AZ144-BA144-Constantes!$D$14))</f>
        <v>1.8394484868622386E-8</v>
      </c>
      <c r="AZ144" s="76">
        <f>IF(Observaciones!$F143&gt;0.05*Constantes!$F$18,((Observaciones!$F143-0.05*Constantes!$F$18)^2)/(Observaciones!$F143+0.95*Constantes!$F$18),0)</f>
        <v>0</v>
      </c>
      <c r="BA144" s="76">
        <f>MAX(0,BB143+Observaciones!$F143-AZ144-Constantes!$D$13)</f>
        <v>0</v>
      </c>
      <c r="BB144" s="76">
        <f>BB143+Observaciones!$F143-AZ144-AY144-BA144-BC143</f>
        <v>11.250000003815392</v>
      </c>
      <c r="BC144" s="76">
        <f>MAX(0,(BB144-Constantes!$D$14)*(1-EXP(-Constantes!$D$22)))</f>
        <v>1.2996627331771163E-10</v>
      </c>
      <c r="BD144" s="76">
        <f t="shared" si="98"/>
        <v>111.80973702423857</v>
      </c>
      <c r="BE144" s="76">
        <f>MAX(0,(BD144-Constantes!$D$13)*(1-EXP(-Constantes!$D$23)))</f>
        <v>0.62134260855900414</v>
      </c>
      <c r="BF144" s="76">
        <f t="shared" si="99"/>
        <v>0.6213426086889704</v>
      </c>
      <c r="BG144" s="76">
        <f>IF(BF144-Escenarios!$F$29&lt;=0,0,IF(BF144-Escenarios!$F$29&gt;Escenarios!$F$28,Escenarios!$F$28,BF144-Escenarios!$F$29))</f>
        <v>0</v>
      </c>
      <c r="BH144" s="76">
        <f>BG144*Entradas!$F$24</f>
        <v>0</v>
      </c>
      <c r="BI144" s="76">
        <f>AX144*Entradas!$D$47/Escenarios!$F$9</f>
        <v>0.13014780987083621</v>
      </c>
      <c r="BJ144" s="76">
        <f>Entradas!$D$48*Entradas!$D$46/Escenarios!$F$9</f>
        <v>0.12</v>
      </c>
      <c r="BK144" s="76">
        <f t="shared" si="100"/>
        <v>0.13014782826532109</v>
      </c>
      <c r="BL144" s="76">
        <f t="shared" si="83"/>
        <v>0</v>
      </c>
      <c r="BM144" s="76">
        <f t="shared" si="84"/>
        <v>0</v>
      </c>
      <c r="BN144" s="76">
        <f t="shared" si="73"/>
        <v>1.2996627331771163E-10</v>
      </c>
      <c r="BO144" s="76">
        <f t="shared" si="85"/>
        <v>0</v>
      </c>
      <c r="BP144" s="76">
        <f t="shared" si="74"/>
        <v>0.62134260855900414</v>
      </c>
      <c r="BQ144" s="76">
        <f t="shared" si="86"/>
        <v>0</v>
      </c>
      <c r="BR144" s="76">
        <f t="shared" si="87"/>
        <v>0.6213426086889704</v>
      </c>
      <c r="BS144" s="76">
        <f t="shared" si="88"/>
        <v>0</v>
      </c>
      <c r="BT144" s="76">
        <f t="shared" si="89"/>
        <v>0</v>
      </c>
      <c r="BU144" s="76">
        <f t="shared" si="101"/>
        <v>75.65408757216484</v>
      </c>
      <c r="BV144" s="76">
        <f>MAX(0,(BU144-Constantes!$D$13)*(1-EXP(-Constantes!$D$24)))</f>
        <v>0.41123562561423799</v>
      </c>
      <c r="BW144" s="76">
        <f t="shared" si="102"/>
        <v>1.0325782341732421</v>
      </c>
      <c r="BX144" s="76">
        <f t="shared" si="103"/>
        <v>1.0325782343032084</v>
      </c>
      <c r="BY144" s="76">
        <f>0.0526*BL144*Observaciones!$F143^1.218</f>
        <v>0</v>
      </c>
      <c r="BZ144" s="76">
        <f>BY144*Constantes!$F$30</f>
        <v>0</v>
      </c>
      <c r="CA144" s="76">
        <f t="shared" si="104"/>
        <v>0</v>
      </c>
      <c r="CB144" s="15"/>
      <c r="CC144" s="75">
        <v>138</v>
      </c>
      <c r="CD144" s="76">
        <f>0.0526*Observaciones!$F143^2.218</f>
        <v>0</v>
      </c>
      <c r="CE144" s="76">
        <f>IF(Observaciones!$F143&gt;0.05*$CI$7,((Observaciones!$F143-0.05*$CI$7)^2)/(Observaciones!$F143+0.95*$CI$7),0)</f>
        <v>0</v>
      </c>
      <c r="CF144" s="76">
        <f>0.0526*CE144*Observaciones!$F143^1.218</f>
        <v>0</v>
      </c>
      <c r="CG144" s="29"/>
      <c r="CH144" s="29"/>
      <c r="CI144" s="110"/>
      <c r="CJ144" s="40"/>
    </row>
    <row r="145" spans="2:88" s="2" customFormat="1" x14ac:dyDescent="0.3">
      <c r="B145" s="39"/>
      <c r="C145" s="75">
        <v>139</v>
      </c>
      <c r="D145" s="148">
        <f>ETo!$I144*((1-Constantes!$D$19)*ETo!$K144+ETo!$L144)</f>
        <v>2.6361783162974635</v>
      </c>
      <c r="E145" s="76">
        <f>MIN(D145*Constantes!$D$17,0.8*(H144+Observaciones!$F144-F145-G145-Constantes!$D$14))</f>
        <v>3.0523139571414504E-9</v>
      </c>
      <c r="F145" s="76">
        <f>IF(Observaciones!$F144&gt;0.05*Constantes!$D$18,((Observaciones!$F144-0.05*Constantes!$D$18)^2)/(Observaciones!$F144+0.95*Constantes!$D$18),0)</f>
        <v>0</v>
      </c>
      <c r="G145" s="76">
        <f>MAX(0,H144+Observaciones!$F144-F145-Constantes!$D$13)</f>
        <v>0</v>
      </c>
      <c r="H145" s="76">
        <f>H144+Observaciones!$F144-F145-E145-G145-I144</f>
        <v>11.250000000633111</v>
      </c>
      <c r="I145" s="76">
        <f>MAX(0,(H145-Constantes!$D$14)*(1-EXP(-Constantes!$D$22)))</f>
        <v>2.1566096478224104E-11</v>
      </c>
      <c r="J145" s="76">
        <f t="shared" si="90"/>
        <v>111.18839441567957</v>
      </c>
      <c r="K145" s="76">
        <f>MAX(0,(J145-Constantes!$D$13)*(1-EXP(-Constantes!$D$23)))</f>
        <v>0.61522037184459299</v>
      </c>
      <c r="L145" s="76">
        <f t="shared" si="91"/>
        <v>0.61522037186615908</v>
      </c>
      <c r="M145" s="76">
        <f>0.0526*F145*Observaciones!$F144^1.218</f>
        <v>0</v>
      </c>
      <c r="N145" s="76">
        <f>M145*Constantes!$D$30</f>
        <v>0</v>
      </c>
      <c r="O145" s="76">
        <f t="shared" si="92"/>
        <v>0</v>
      </c>
      <c r="P145" s="15"/>
      <c r="Q145" s="75">
        <v>139</v>
      </c>
      <c r="R145" s="148">
        <f>ETo!$I144*((1-Constantes!$E$19)*ETo!$K144+ETo!$L144)</f>
        <v>2.6361783162974635</v>
      </c>
      <c r="S145" s="76">
        <f>MIN(R145*Constantes!$E$17,0.8*(V144+Observaciones!$F144-T145-U145-Constantes!$D$14))</f>
        <v>3.0523139571414504E-9</v>
      </c>
      <c r="T145" s="76">
        <f>IF(Observaciones!$F144&gt;0.05*Constantes!$E$18,((Observaciones!$F144-0.05*Constantes!$E$18)^2)/(Observaciones!$F144+0.95*Constantes!$E$18),0)</f>
        <v>0</v>
      </c>
      <c r="U145" s="76">
        <f>MAX(0,V144+Observaciones!$F144-T145-Constantes!$D$13)</f>
        <v>0</v>
      </c>
      <c r="V145" s="76">
        <f>V144+Observaciones!$F144-T145-S145-U145-W144</f>
        <v>11.250000000633111</v>
      </c>
      <c r="W145" s="76">
        <f>MAX(0,(V145-Constantes!$D$14)*(1-EXP(-Constantes!$D$22)))</f>
        <v>2.1566096478224104E-11</v>
      </c>
      <c r="X145" s="76">
        <f t="shared" si="93"/>
        <v>111.18839441567957</v>
      </c>
      <c r="Y145" s="76">
        <f>MAX(0,(X145-Constantes!$D$13)*(1-EXP(-Constantes!$D$23)))</f>
        <v>0.61522037184459299</v>
      </c>
      <c r="Z145" s="76">
        <f t="shared" si="94"/>
        <v>0.61522037186615908</v>
      </c>
      <c r="AA145" s="76">
        <f>IF(Z145-Escenarios!$E$29&lt;=0,0,IF(Z145-Escenarios!$E$29&gt;Escenarios!$E$28,Escenarios!$E$28,Z145-Escenarios!$E$29))</f>
        <v>0</v>
      </c>
      <c r="AB145" s="76">
        <f>AA145*Entradas!$E$24</f>
        <v>0</v>
      </c>
      <c r="AC145" s="76">
        <f>R145*Entradas!$D$47/Escenarios!$E$9</f>
        <v>0.12653655918227824</v>
      </c>
      <c r="AD145" s="76">
        <f>Entradas!$D$48*Entradas!$D$46/Escenarios!$E$9</f>
        <v>0.12</v>
      </c>
      <c r="AE145" s="76">
        <f t="shared" si="95"/>
        <v>0.1265365622345922</v>
      </c>
      <c r="AF145" s="76">
        <f t="shared" si="75"/>
        <v>0</v>
      </c>
      <c r="AG145" s="76">
        <f t="shared" si="76"/>
        <v>0</v>
      </c>
      <c r="AH145" s="76">
        <f t="shared" si="70"/>
        <v>2.1566096478224104E-11</v>
      </c>
      <c r="AI145" s="76">
        <f t="shared" si="77"/>
        <v>0</v>
      </c>
      <c r="AJ145" s="76">
        <f t="shared" si="71"/>
        <v>0.61522037184459299</v>
      </c>
      <c r="AK145" s="76">
        <f t="shared" si="78"/>
        <v>0</v>
      </c>
      <c r="AL145" s="76">
        <f t="shared" si="79"/>
        <v>0.61522037186615908</v>
      </c>
      <c r="AM145" s="76">
        <f t="shared" si="80"/>
        <v>0</v>
      </c>
      <c r="AN145" s="76">
        <f t="shared" si="81"/>
        <v>0</v>
      </c>
      <c r="AO145" s="76">
        <f t="shared" si="96"/>
        <v>63.137717367103662</v>
      </c>
      <c r="AP145" s="76">
        <f>MAX(0,(AO145-Constantes!$D$13)*(1-EXP(-Constantes!$D$24)))</f>
        <v>0.21991981466575414</v>
      </c>
      <c r="AQ145" s="76">
        <f t="shared" si="72"/>
        <v>0.83514018651034716</v>
      </c>
      <c r="AR145" s="76">
        <f t="shared" si="82"/>
        <v>0.83514018653191324</v>
      </c>
      <c r="AS145" s="76">
        <f>0.0526*AF145*Observaciones!$F144^1.218</f>
        <v>0</v>
      </c>
      <c r="AT145" s="76">
        <f>AS145*Constantes!$E$30</f>
        <v>0</v>
      </c>
      <c r="AU145" s="76">
        <f t="shared" si="97"/>
        <v>0</v>
      </c>
      <c r="AV145" s="15"/>
      <c r="AW145" s="75">
        <v>139</v>
      </c>
      <c r="AX145" s="148">
        <f>ETo!$I144*((1-Constantes!$F$19)*ETo!$K144+ETo!$L144)</f>
        <v>2.6361783162974635</v>
      </c>
      <c r="AY145" s="76">
        <f>MIN(AX145*Constantes!$F$17,0.8*(BB144+Observaciones!$F144-AZ145-BA145-Constantes!$D$14))</f>
        <v>3.0523139571414504E-9</v>
      </c>
      <c r="AZ145" s="76">
        <f>IF(Observaciones!$F144&gt;0.05*Constantes!$F$18,((Observaciones!$F144-0.05*Constantes!$F$18)^2)/(Observaciones!$F144+0.95*Constantes!$F$18),0)</f>
        <v>0</v>
      </c>
      <c r="BA145" s="76">
        <f>MAX(0,BB144+Observaciones!$F144-AZ145-Constantes!$D$13)</f>
        <v>0</v>
      </c>
      <c r="BB145" s="76">
        <f>BB144+Observaciones!$F144-AZ145-AY145-BA145-BC144</f>
        <v>11.250000000633111</v>
      </c>
      <c r="BC145" s="76">
        <f>MAX(0,(BB145-Constantes!$D$14)*(1-EXP(-Constantes!$D$22)))</f>
        <v>2.1566096478224104E-11</v>
      </c>
      <c r="BD145" s="76">
        <f t="shared" si="98"/>
        <v>111.18839441567957</v>
      </c>
      <c r="BE145" s="76">
        <f>MAX(0,(BD145-Constantes!$D$13)*(1-EXP(-Constantes!$D$23)))</f>
        <v>0.61522037184459299</v>
      </c>
      <c r="BF145" s="76">
        <f t="shared" si="99"/>
        <v>0.61522037186615908</v>
      </c>
      <c r="BG145" s="76">
        <f>IF(BF145-Escenarios!$F$29&lt;=0,0,IF(BF145-Escenarios!$F$29&gt;Escenarios!$F$28,Escenarios!$F$28,BF145-Escenarios!$F$29))</f>
        <v>0</v>
      </c>
      <c r="BH145" s="76">
        <f>BG145*Entradas!$F$24</f>
        <v>0</v>
      </c>
      <c r="BI145" s="76">
        <f>AX145*Entradas!$D$47/Escenarios!$F$9</f>
        <v>0.12653655918227824</v>
      </c>
      <c r="BJ145" s="76">
        <f>Entradas!$D$48*Entradas!$D$46/Escenarios!$F$9</f>
        <v>0.12</v>
      </c>
      <c r="BK145" s="76">
        <f t="shared" si="100"/>
        <v>0.1265365622345922</v>
      </c>
      <c r="BL145" s="76">
        <f t="shared" si="83"/>
        <v>0</v>
      </c>
      <c r="BM145" s="76">
        <f t="shared" si="84"/>
        <v>0</v>
      </c>
      <c r="BN145" s="76">
        <f t="shared" si="73"/>
        <v>2.1566096478224104E-11</v>
      </c>
      <c r="BO145" s="76">
        <f t="shared" si="85"/>
        <v>0</v>
      </c>
      <c r="BP145" s="76">
        <f t="shared" si="74"/>
        <v>0.61522037184459299</v>
      </c>
      <c r="BQ145" s="76">
        <f t="shared" si="86"/>
        <v>0</v>
      </c>
      <c r="BR145" s="76">
        <f t="shared" si="87"/>
        <v>0.61522037186615908</v>
      </c>
      <c r="BS145" s="76">
        <f t="shared" si="88"/>
        <v>0</v>
      </c>
      <c r="BT145" s="76">
        <f t="shared" si="89"/>
        <v>0</v>
      </c>
      <c r="BU145" s="76">
        <f t="shared" si="101"/>
        <v>75.242851946550601</v>
      </c>
      <c r="BV145" s="76">
        <f>MAX(0,(BU145-Constantes!$D$13)*(1-EXP(-Constantes!$D$24)))</f>
        <v>0.40494978747456056</v>
      </c>
      <c r="BW145" s="76">
        <f t="shared" si="102"/>
        <v>1.0201701593191537</v>
      </c>
      <c r="BX145" s="76">
        <f t="shared" si="103"/>
        <v>1.0201701593407195</v>
      </c>
      <c r="BY145" s="76">
        <f>0.0526*BL145*Observaciones!$F144^1.218</f>
        <v>0</v>
      </c>
      <c r="BZ145" s="76">
        <f>BY145*Constantes!$F$30</f>
        <v>0</v>
      </c>
      <c r="CA145" s="76">
        <f t="shared" si="104"/>
        <v>0</v>
      </c>
      <c r="CB145" s="15"/>
      <c r="CC145" s="75">
        <v>139</v>
      </c>
      <c r="CD145" s="76">
        <f>0.0526*Observaciones!$F144^2.218</f>
        <v>0</v>
      </c>
      <c r="CE145" s="76">
        <f>IF(Observaciones!$F144&gt;0.05*$CI$7,((Observaciones!$F144-0.05*$CI$7)^2)/(Observaciones!$F144+0.95*$CI$7),0)</f>
        <v>0</v>
      </c>
      <c r="CF145" s="76">
        <f>0.0526*CE145*Observaciones!$F144^1.218</f>
        <v>0</v>
      </c>
      <c r="CG145" s="29"/>
      <c r="CH145" s="29"/>
      <c r="CI145" s="110"/>
      <c r="CJ145" s="40"/>
    </row>
    <row r="146" spans="2:88" s="2" customFormat="1" x14ac:dyDescent="0.3">
      <c r="B146" s="39"/>
      <c r="C146" s="75">
        <v>140</v>
      </c>
      <c r="D146" s="148">
        <f>ETo!$I145*((1-Constantes!$D$19)*ETo!$K145+ETo!$L145)</f>
        <v>2.7086583893589991</v>
      </c>
      <c r="E146" s="76">
        <f>MIN(D146*Constantes!$D$17,0.8*(H145+Observaciones!$F145-F146-G146-Constantes!$D$14))</f>
        <v>5.0648907290451461E-10</v>
      </c>
      <c r="F146" s="76">
        <f>IF(Observaciones!$F145&gt;0.05*Constantes!$D$18,((Observaciones!$F145-0.05*Constantes!$D$18)^2)/(Observaciones!$F145+0.95*Constantes!$D$18),0)</f>
        <v>0</v>
      </c>
      <c r="G146" s="76">
        <f>MAX(0,H145+Observaciones!$F145-F146-Constantes!$D$13)</f>
        <v>0</v>
      </c>
      <c r="H146" s="76">
        <f>H145+Observaciones!$F145-F146-E146-G146-I145</f>
        <v>11.250000000105056</v>
      </c>
      <c r="I146" s="76">
        <f>MAX(0,(H146-Constantes!$D$14)*(1-EXP(-Constantes!$D$22)))</f>
        <v>3.5785766724240388E-12</v>
      </c>
      <c r="J146" s="76">
        <f t="shared" si="90"/>
        <v>110.57317404383498</v>
      </c>
      <c r="K146" s="76">
        <f>MAX(0,(J146-Constantes!$D$13)*(1-EXP(-Constantes!$D$23)))</f>
        <v>0.60915845898673215</v>
      </c>
      <c r="L146" s="76">
        <f t="shared" si="91"/>
        <v>0.60915845899031074</v>
      </c>
      <c r="M146" s="76">
        <f>0.0526*F146*Observaciones!$F145^1.218</f>
        <v>0</v>
      </c>
      <c r="N146" s="76">
        <f>M146*Constantes!$D$30</f>
        <v>0</v>
      </c>
      <c r="O146" s="76">
        <f t="shared" si="92"/>
        <v>0</v>
      </c>
      <c r="P146" s="15"/>
      <c r="Q146" s="75">
        <v>140</v>
      </c>
      <c r="R146" s="148">
        <f>ETo!$I145*((1-Constantes!$E$19)*ETo!$K145+ETo!$L145)</f>
        <v>2.7086583893589991</v>
      </c>
      <c r="S146" s="76">
        <f>MIN(R146*Constantes!$E$17,0.8*(V145+Observaciones!$F145-T146-U146-Constantes!$D$14))</f>
        <v>5.0648907290451461E-10</v>
      </c>
      <c r="T146" s="76">
        <f>IF(Observaciones!$F145&gt;0.05*Constantes!$E$18,((Observaciones!$F145-0.05*Constantes!$E$18)^2)/(Observaciones!$F145+0.95*Constantes!$E$18),0)</f>
        <v>0</v>
      </c>
      <c r="U146" s="76">
        <f>MAX(0,V145+Observaciones!$F145-T146-Constantes!$D$13)</f>
        <v>0</v>
      </c>
      <c r="V146" s="76">
        <f>V145+Observaciones!$F145-T146-S146-U146-W145</f>
        <v>11.250000000105056</v>
      </c>
      <c r="W146" s="76">
        <f>MAX(0,(V146-Constantes!$D$14)*(1-EXP(-Constantes!$D$22)))</f>
        <v>3.5785766724240388E-12</v>
      </c>
      <c r="X146" s="76">
        <f t="shared" si="93"/>
        <v>110.57317404383498</v>
      </c>
      <c r="Y146" s="76">
        <f>MAX(0,(X146-Constantes!$D$13)*(1-EXP(-Constantes!$D$23)))</f>
        <v>0.60915845898673215</v>
      </c>
      <c r="Z146" s="76">
        <f t="shared" si="94"/>
        <v>0.60915845899031074</v>
      </c>
      <c r="AA146" s="76">
        <f>IF(Z146-Escenarios!$E$29&lt;=0,0,IF(Z146-Escenarios!$E$29&gt;Escenarios!$E$28,Escenarios!$E$28,Z146-Escenarios!$E$29))</f>
        <v>0</v>
      </c>
      <c r="AB146" s="76">
        <f>AA146*Entradas!$E$24</f>
        <v>0</v>
      </c>
      <c r="AC146" s="76">
        <f>R146*Entradas!$D$47/Escenarios!$E$9</f>
        <v>0.13001560268923196</v>
      </c>
      <c r="AD146" s="76">
        <f>Entradas!$D$48*Entradas!$D$46/Escenarios!$E$9</f>
        <v>0.12</v>
      </c>
      <c r="AE146" s="76">
        <f t="shared" si="95"/>
        <v>0.13001560319572103</v>
      </c>
      <c r="AF146" s="76">
        <f t="shared" si="75"/>
        <v>0</v>
      </c>
      <c r="AG146" s="76">
        <f t="shared" si="76"/>
        <v>0</v>
      </c>
      <c r="AH146" s="76">
        <f t="shared" si="70"/>
        <v>3.5785766724240388E-12</v>
      </c>
      <c r="AI146" s="76">
        <f t="shared" si="77"/>
        <v>0</v>
      </c>
      <c r="AJ146" s="76">
        <f t="shared" si="71"/>
        <v>0.60915845898673215</v>
      </c>
      <c r="AK146" s="76">
        <f t="shared" si="78"/>
        <v>0</v>
      </c>
      <c r="AL146" s="76">
        <f t="shared" si="79"/>
        <v>0.60915845899031074</v>
      </c>
      <c r="AM146" s="76">
        <f t="shared" si="80"/>
        <v>0</v>
      </c>
      <c r="AN146" s="76">
        <f t="shared" si="81"/>
        <v>0</v>
      </c>
      <c r="AO146" s="76">
        <f t="shared" si="96"/>
        <v>62.917797552437911</v>
      </c>
      <c r="AP146" s="76">
        <f>MAX(0,(AO146-Constantes!$D$13)*(1-EXP(-Constantes!$D$24)))</f>
        <v>0.21655828596397403</v>
      </c>
      <c r="AQ146" s="76">
        <f t="shared" si="72"/>
        <v>0.82571674495070613</v>
      </c>
      <c r="AR146" s="76">
        <f t="shared" si="82"/>
        <v>0.82571674495428482</v>
      </c>
      <c r="AS146" s="76">
        <f>0.0526*AF146*Observaciones!$F145^1.218</f>
        <v>0</v>
      </c>
      <c r="AT146" s="76">
        <f>AS146*Constantes!$E$30</f>
        <v>0</v>
      </c>
      <c r="AU146" s="76">
        <f t="shared" si="97"/>
        <v>0</v>
      </c>
      <c r="AV146" s="15"/>
      <c r="AW146" s="75">
        <v>140</v>
      </c>
      <c r="AX146" s="148">
        <f>ETo!$I145*((1-Constantes!$F$19)*ETo!$K145+ETo!$L145)</f>
        <v>2.7086583893589991</v>
      </c>
      <c r="AY146" s="76">
        <f>MIN(AX146*Constantes!$F$17,0.8*(BB145+Observaciones!$F145-AZ146-BA146-Constantes!$D$14))</f>
        <v>5.0648907290451461E-10</v>
      </c>
      <c r="AZ146" s="76">
        <f>IF(Observaciones!$F145&gt;0.05*Constantes!$F$18,((Observaciones!$F145-0.05*Constantes!$F$18)^2)/(Observaciones!$F145+0.95*Constantes!$F$18),0)</f>
        <v>0</v>
      </c>
      <c r="BA146" s="76">
        <f>MAX(0,BB145+Observaciones!$F145-AZ146-Constantes!$D$13)</f>
        <v>0</v>
      </c>
      <c r="BB146" s="76">
        <f>BB145+Observaciones!$F145-AZ146-AY146-BA146-BC145</f>
        <v>11.250000000105056</v>
      </c>
      <c r="BC146" s="76">
        <f>MAX(0,(BB146-Constantes!$D$14)*(1-EXP(-Constantes!$D$22)))</f>
        <v>3.5785766724240388E-12</v>
      </c>
      <c r="BD146" s="76">
        <f t="shared" si="98"/>
        <v>110.57317404383498</v>
      </c>
      <c r="BE146" s="76">
        <f>MAX(0,(BD146-Constantes!$D$13)*(1-EXP(-Constantes!$D$23)))</f>
        <v>0.60915845898673215</v>
      </c>
      <c r="BF146" s="76">
        <f t="shared" si="99"/>
        <v>0.60915845899031074</v>
      </c>
      <c r="BG146" s="76">
        <f>IF(BF146-Escenarios!$F$29&lt;=0,0,IF(BF146-Escenarios!$F$29&gt;Escenarios!$F$28,Escenarios!$F$28,BF146-Escenarios!$F$29))</f>
        <v>0</v>
      </c>
      <c r="BH146" s="76">
        <f>BG146*Entradas!$F$24</f>
        <v>0</v>
      </c>
      <c r="BI146" s="76">
        <f>AX146*Entradas!$D$47/Escenarios!$F$9</f>
        <v>0.13001560268923196</v>
      </c>
      <c r="BJ146" s="76">
        <f>Entradas!$D$48*Entradas!$D$46/Escenarios!$F$9</f>
        <v>0.12</v>
      </c>
      <c r="BK146" s="76">
        <f t="shared" si="100"/>
        <v>0.13001560319572103</v>
      </c>
      <c r="BL146" s="76">
        <f t="shared" si="83"/>
        <v>0</v>
      </c>
      <c r="BM146" s="76">
        <f t="shared" si="84"/>
        <v>0</v>
      </c>
      <c r="BN146" s="76">
        <f t="shared" si="73"/>
        <v>3.5785766724240388E-12</v>
      </c>
      <c r="BO146" s="76">
        <f t="shared" si="85"/>
        <v>0</v>
      </c>
      <c r="BP146" s="76">
        <f t="shared" si="74"/>
        <v>0.60915845898673215</v>
      </c>
      <c r="BQ146" s="76">
        <f t="shared" si="86"/>
        <v>0</v>
      </c>
      <c r="BR146" s="76">
        <f t="shared" si="87"/>
        <v>0.60915845899031074</v>
      </c>
      <c r="BS146" s="76">
        <f t="shared" si="88"/>
        <v>0</v>
      </c>
      <c r="BT146" s="76">
        <f t="shared" si="89"/>
        <v>0</v>
      </c>
      <c r="BU146" s="76">
        <f t="shared" si="101"/>
        <v>74.837902159076037</v>
      </c>
      <c r="BV146" s="76">
        <f>MAX(0,(BU146-Constantes!$D$13)*(1-EXP(-Constantes!$D$24)))</f>
        <v>0.39876002992386228</v>
      </c>
      <c r="BW146" s="76">
        <f t="shared" si="102"/>
        <v>1.0079184889105943</v>
      </c>
      <c r="BX146" s="76">
        <f t="shared" si="103"/>
        <v>1.007918488914173</v>
      </c>
      <c r="BY146" s="76">
        <f>0.0526*BL146*Observaciones!$F145^1.218</f>
        <v>0</v>
      </c>
      <c r="BZ146" s="76">
        <f>BY146*Constantes!$F$30</f>
        <v>0</v>
      </c>
      <c r="CA146" s="76">
        <f t="shared" si="104"/>
        <v>0</v>
      </c>
      <c r="CB146" s="15"/>
      <c r="CC146" s="75">
        <v>140</v>
      </c>
      <c r="CD146" s="76">
        <f>0.0526*Observaciones!$F145^2.218</f>
        <v>0</v>
      </c>
      <c r="CE146" s="76">
        <f>IF(Observaciones!$F145&gt;0.05*$CI$7,((Observaciones!$F145-0.05*$CI$7)^2)/(Observaciones!$F145+0.95*$CI$7),0)</f>
        <v>0</v>
      </c>
      <c r="CF146" s="76">
        <f>0.0526*CE146*Observaciones!$F145^1.218</f>
        <v>0</v>
      </c>
      <c r="CG146" s="29"/>
      <c r="CH146" s="29"/>
      <c r="CI146" s="110"/>
      <c r="CJ146" s="40"/>
    </row>
    <row r="147" spans="2:88" s="2" customFormat="1" x14ac:dyDescent="0.3">
      <c r="B147" s="39"/>
      <c r="C147" s="75">
        <v>141</v>
      </c>
      <c r="D147" s="148">
        <f>ETo!$I146*((1-Constantes!$D$19)*ETo!$K146+ETo!$L146)</f>
        <v>2.7168122526428964</v>
      </c>
      <c r="E147" s="76">
        <f>MIN(D147*Constantes!$D$17,0.8*(H146+Observaciones!$F146-F147-G147-Constantes!$D$14))</f>
        <v>8.4044415871176175E-11</v>
      </c>
      <c r="F147" s="76">
        <f>IF(Observaciones!$F146&gt;0.05*Constantes!$D$18,((Observaciones!$F146-0.05*Constantes!$D$18)^2)/(Observaciones!$F146+0.95*Constantes!$D$18),0)</f>
        <v>0</v>
      </c>
      <c r="G147" s="76">
        <f>MAX(0,H146+Observaciones!$F146-F147-Constantes!$D$13)</f>
        <v>0</v>
      </c>
      <c r="H147" s="76">
        <f>H146+Observaciones!$F146-F147-E147-G147-I146</f>
        <v>11.250000000017431</v>
      </c>
      <c r="I147" s="76">
        <f>MAX(0,(H147-Constantes!$D$14)*(1-EXP(-Constantes!$D$22)))</f>
        <v>5.937771239325864E-13</v>
      </c>
      <c r="J147" s="76">
        <f t="shared" si="90"/>
        <v>109.96401558484826</v>
      </c>
      <c r="K147" s="76">
        <f>MAX(0,(J147-Constantes!$D$13)*(1-EXP(-Constantes!$D$23)))</f>
        <v>0.60315627560009488</v>
      </c>
      <c r="L147" s="76">
        <f t="shared" si="91"/>
        <v>0.60315627560068863</v>
      </c>
      <c r="M147" s="76">
        <f>0.0526*F147*Observaciones!$F146^1.218</f>
        <v>0</v>
      </c>
      <c r="N147" s="76">
        <f>M147*Constantes!$D$30</f>
        <v>0</v>
      </c>
      <c r="O147" s="76">
        <f t="shared" si="92"/>
        <v>0</v>
      </c>
      <c r="P147" s="15"/>
      <c r="Q147" s="75">
        <v>141</v>
      </c>
      <c r="R147" s="148">
        <f>ETo!$I146*((1-Constantes!$E$19)*ETo!$K146+ETo!$L146)</f>
        <v>2.7168122526428964</v>
      </c>
      <c r="S147" s="76">
        <f>MIN(R147*Constantes!$E$17,0.8*(V146+Observaciones!$F146-T147-U147-Constantes!$D$14))</f>
        <v>8.4044415871176175E-11</v>
      </c>
      <c r="T147" s="76">
        <f>IF(Observaciones!$F146&gt;0.05*Constantes!$E$18,((Observaciones!$F146-0.05*Constantes!$E$18)^2)/(Observaciones!$F146+0.95*Constantes!$E$18),0)</f>
        <v>0</v>
      </c>
      <c r="U147" s="76">
        <f>MAX(0,V146+Observaciones!$F146-T147-Constantes!$D$13)</f>
        <v>0</v>
      </c>
      <c r="V147" s="76">
        <f>V146+Observaciones!$F146-T147-S147-U147-W146</f>
        <v>11.250000000017431</v>
      </c>
      <c r="W147" s="76">
        <f>MAX(0,(V147-Constantes!$D$14)*(1-EXP(-Constantes!$D$22)))</f>
        <v>5.937771239325864E-13</v>
      </c>
      <c r="X147" s="76">
        <f t="shared" si="93"/>
        <v>109.96401558484826</v>
      </c>
      <c r="Y147" s="76">
        <f>MAX(0,(X147-Constantes!$D$13)*(1-EXP(-Constantes!$D$23)))</f>
        <v>0.60315627560009488</v>
      </c>
      <c r="Z147" s="76">
        <f t="shared" si="94"/>
        <v>0.60315627560068863</v>
      </c>
      <c r="AA147" s="76">
        <f>IF(Z147-Escenarios!$E$29&lt;=0,0,IF(Z147-Escenarios!$E$29&gt;Escenarios!$E$28,Escenarios!$E$28,Z147-Escenarios!$E$29))</f>
        <v>0</v>
      </c>
      <c r="AB147" s="76">
        <f>AA147*Entradas!$E$24</f>
        <v>0</v>
      </c>
      <c r="AC147" s="76">
        <f>R147*Entradas!$D$47/Escenarios!$E$9</f>
        <v>0.13040698812685902</v>
      </c>
      <c r="AD147" s="76">
        <f>Entradas!$D$48*Entradas!$D$46/Escenarios!$E$9</f>
        <v>0.12</v>
      </c>
      <c r="AE147" s="76">
        <f t="shared" si="95"/>
        <v>0.13040698821090344</v>
      </c>
      <c r="AF147" s="76">
        <f t="shared" si="75"/>
        <v>0</v>
      </c>
      <c r="AG147" s="76">
        <f t="shared" si="76"/>
        <v>0</v>
      </c>
      <c r="AH147" s="76">
        <f t="shared" si="70"/>
        <v>5.937771239325864E-13</v>
      </c>
      <c r="AI147" s="76">
        <f t="shared" si="77"/>
        <v>0</v>
      </c>
      <c r="AJ147" s="76">
        <f t="shared" si="71"/>
        <v>0.60315627560009488</v>
      </c>
      <c r="AK147" s="76">
        <f t="shared" si="78"/>
        <v>0</v>
      </c>
      <c r="AL147" s="76">
        <f t="shared" si="79"/>
        <v>0.60315627560068863</v>
      </c>
      <c r="AM147" s="76">
        <f t="shared" si="80"/>
        <v>0</v>
      </c>
      <c r="AN147" s="76">
        <f t="shared" si="81"/>
        <v>0</v>
      </c>
      <c r="AO147" s="76">
        <f t="shared" si="96"/>
        <v>62.701239266473934</v>
      </c>
      <c r="AP147" s="76">
        <f>MAX(0,(AO147-Constantes!$D$13)*(1-EXP(-Constantes!$D$24)))</f>
        <v>0.21324813905891857</v>
      </c>
      <c r="AQ147" s="76">
        <f t="shared" si="72"/>
        <v>0.81640441465901348</v>
      </c>
      <c r="AR147" s="76">
        <f t="shared" si="82"/>
        <v>0.81640441465960722</v>
      </c>
      <c r="AS147" s="76">
        <f>0.0526*AF147*Observaciones!$F146^1.218</f>
        <v>0</v>
      </c>
      <c r="AT147" s="76">
        <f>AS147*Constantes!$E$30</f>
        <v>0</v>
      </c>
      <c r="AU147" s="76">
        <f t="shared" si="97"/>
        <v>0</v>
      </c>
      <c r="AV147" s="15"/>
      <c r="AW147" s="75">
        <v>141</v>
      </c>
      <c r="AX147" s="148">
        <f>ETo!$I146*((1-Constantes!$F$19)*ETo!$K146+ETo!$L146)</f>
        <v>2.7168122526428964</v>
      </c>
      <c r="AY147" s="76">
        <f>MIN(AX147*Constantes!$F$17,0.8*(BB146+Observaciones!$F146-AZ147-BA147-Constantes!$D$14))</f>
        <v>8.4044415871176175E-11</v>
      </c>
      <c r="AZ147" s="76">
        <f>IF(Observaciones!$F146&gt;0.05*Constantes!$F$18,((Observaciones!$F146-0.05*Constantes!$F$18)^2)/(Observaciones!$F146+0.95*Constantes!$F$18),0)</f>
        <v>0</v>
      </c>
      <c r="BA147" s="76">
        <f>MAX(0,BB146+Observaciones!$F146-AZ147-Constantes!$D$13)</f>
        <v>0</v>
      </c>
      <c r="BB147" s="76">
        <f>BB146+Observaciones!$F146-AZ147-AY147-BA147-BC146</f>
        <v>11.250000000017431</v>
      </c>
      <c r="BC147" s="76">
        <f>MAX(0,(BB147-Constantes!$D$14)*(1-EXP(-Constantes!$D$22)))</f>
        <v>5.937771239325864E-13</v>
      </c>
      <c r="BD147" s="76">
        <f t="shared" si="98"/>
        <v>109.96401558484826</v>
      </c>
      <c r="BE147" s="76">
        <f>MAX(0,(BD147-Constantes!$D$13)*(1-EXP(-Constantes!$D$23)))</f>
        <v>0.60315627560009488</v>
      </c>
      <c r="BF147" s="76">
        <f t="shared" si="99"/>
        <v>0.60315627560068863</v>
      </c>
      <c r="BG147" s="76">
        <f>IF(BF147-Escenarios!$F$29&lt;=0,0,IF(BF147-Escenarios!$F$29&gt;Escenarios!$F$28,Escenarios!$F$28,BF147-Escenarios!$F$29))</f>
        <v>0</v>
      </c>
      <c r="BH147" s="76">
        <f>BG147*Entradas!$F$24</f>
        <v>0</v>
      </c>
      <c r="BI147" s="76">
        <f>AX147*Entradas!$D$47/Escenarios!$F$9</f>
        <v>0.13040698812685902</v>
      </c>
      <c r="BJ147" s="76">
        <f>Entradas!$D$48*Entradas!$D$46/Escenarios!$F$9</f>
        <v>0.12</v>
      </c>
      <c r="BK147" s="76">
        <f t="shared" si="100"/>
        <v>0.13040698821090344</v>
      </c>
      <c r="BL147" s="76">
        <f t="shared" si="83"/>
        <v>0</v>
      </c>
      <c r="BM147" s="76">
        <f t="shared" si="84"/>
        <v>0</v>
      </c>
      <c r="BN147" s="76">
        <f t="shared" si="73"/>
        <v>5.937771239325864E-13</v>
      </c>
      <c r="BO147" s="76">
        <f t="shared" si="85"/>
        <v>0</v>
      </c>
      <c r="BP147" s="76">
        <f t="shared" si="74"/>
        <v>0.60315627560009488</v>
      </c>
      <c r="BQ147" s="76">
        <f t="shared" si="86"/>
        <v>0</v>
      </c>
      <c r="BR147" s="76">
        <f t="shared" si="87"/>
        <v>0.60315627560068863</v>
      </c>
      <c r="BS147" s="76">
        <f t="shared" si="88"/>
        <v>0</v>
      </c>
      <c r="BT147" s="76">
        <f t="shared" si="89"/>
        <v>0</v>
      </c>
      <c r="BU147" s="76">
        <f t="shared" si="101"/>
        <v>74.439142129152174</v>
      </c>
      <c r="BV147" s="76">
        <f>MAX(0,(BU147-Constantes!$D$13)*(1-EXP(-Constantes!$D$24)))</f>
        <v>0.39266488434660246</v>
      </c>
      <c r="BW147" s="76">
        <f t="shared" si="102"/>
        <v>0.99582115994669729</v>
      </c>
      <c r="BX147" s="76">
        <f t="shared" si="103"/>
        <v>0.99582115994729103</v>
      </c>
      <c r="BY147" s="76">
        <f>0.0526*BL147*Observaciones!$F146^1.218</f>
        <v>0</v>
      </c>
      <c r="BZ147" s="76">
        <f>BY147*Constantes!$F$30</f>
        <v>0</v>
      </c>
      <c r="CA147" s="76">
        <f t="shared" si="104"/>
        <v>0</v>
      </c>
      <c r="CB147" s="15"/>
      <c r="CC147" s="75">
        <v>141</v>
      </c>
      <c r="CD147" s="76">
        <f>0.0526*Observaciones!$F146^2.218</f>
        <v>0</v>
      </c>
      <c r="CE147" s="76">
        <f>IF(Observaciones!$F146&gt;0.05*$CI$7,((Observaciones!$F146-0.05*$CI$7)^2)/(Observaciones!$F146+0.95*$CI$7),0)</f>
        <v>0</v>
      </c>
      <c r="CF147" s="76">
        <f>0.0526*CE147*Observaciones!$F146^1.218</f>
        <v>0</v>
      </c>
      <c r="CG147" s="29"/>
      <c r="CH147" s="29"/>
      <c r="CI147" s="110"/>
      <c r="CJ147" s="40"/>
    </row>
    <row r="148" spans="2:88" s="2" customFormat="1" x14ac:dyDescent="0.3">
      <c r="B148" s="39"/>
      <c r="C148" s="75">
        <v>142</v>
      </c>
      <c r="D148" s="148">
        <f>ETo!$I147*((1-Constantes!$D$19)*ETo!$K147+ETo!$L147)</f>
        <v>2.6487253491921674</v>
      </c>
      <c r="E148" s="76">
        <f>MIN(D148*Constantes!$D$17,0.8*(H147+Observaciones!$F147-F148-G148-Constantes!$D$14))</f>
        <v>1.3945111732027727E-11</v>
      </c>
      <c r="F148" s="76">
        <f>IF(Observaciones!$F147&gt;0.05*Constantes!$D$18,((Observaciones!$F147-0.05*Constantes!$D$18)^2)/(Observaciones!$F147+0.95*Constantes!$D$18),0)</f>
        <v>0</v>
      </c>
      <c r="G148" s="76">
        <f>MAX(0,H147+Observaciones!$F147-F148-Constantes!$D$13)</f>
        <v>0</v>
      </c>
      <c r="H148" s="76">
        <f>H147+Observaciones!$F147-F148-E148-G148-I147</f>
        <v>11.250000000002894</v>
      </c>
      <c r="I148" s="76">
        <f>MAX(0,(H148-Constantes!$D$14)*(1-EXP(-Constantes!$D$22)))</f>
        <v>9.8569543960683106E-14</v>
      </c>
      <c r="J148" s="76">
        <f t="shared" si="90"/>
        <v>109.36085930924816</v>
      </c>
      <c r="K148" s="76">
        <f>MAX(0,(J148-Constantes!$D$13)*(1-EXP(-Constantes!$D$23)))</f>
        <v>0.59721323315597485</v>
      </c>
      <c r="L148" s="76">
        <f t="shared" si="91"/>
        <v>0.59721323315607344</v>
      </c>
      <c r="M148" s="76">
        <f>0.0526*F148*Observaciones!$F147^1.218</f>
        <v>0</v>
      </c>
      <c r="N148" s="76">
        <f>M148*Constantes!$D$30</f>
        <v>0</v>
      </c>
      <c r="O148" s="76">
        <f t="shared" si="92"/>
        <v>0</v>
      </c>
      <c r="P148" s="15"/>
      <c r="Q148" s="75">
        <v>142</v>
      </c>
      <c r="R148" s="148">
        <f>ETo!$I147*((1-Constantes!$E$19)*ETo!$K147+ETo!$L147)</f>
        <v>2.6487253491921674</v>
      </c>
      <c r="S148" s="76">
        <f>MIN(R148*Constantes!$E$17,0.8*(V147+Observaciones!$F147-T148-U148-Constantes!$D$14))</f>
        <v>1.3945111732027727E-11</v>
      </c>
      <c r="T148" s="76">
        <f>IF(Observaciones!$F147&gt;0.05*Constantes!$E$18,((Observaciones!$F147-0.05*Constantes!$E$18)^2)/(Observaciones!$F147+0.95*Constantes!$E$18),0)</f>
        <v>0</v>
      </c>
      <c r="U148" s="76">
        <f>MAX(0,V147+Observaciones!$F147-T148-Constantes!$D$13)</f>
        <v>0</v>
      </c>
      <c r="V148" s="76">
        <f>V147+Observaciones!$F147-T148-S148-U148-W147</f>
        <v>11.250000000002894</v>
      </c>
      <c r="W148" s="76">
        <f>MAX(0,(V148-Constantes!$D$14)*(1-EXP(-Constantes!$D$22)))</f>
        <v>9.8569543960683106E-14</v>
      </c>
      <c r="X148" s="76">
        <f t="shared" si="93"/>
        <v>109.36085930924816</v>
      </c>
      <c r="Y148" s="76">
        <f>MAX(0,(X148-Constantes!$D$13)*(1-EXP(-Constantes!$D$23)))</f>
        <v>0.59721323315597485</v>
      </c>
      <c r="Z148" s="76">
        <f t="shared" si="94"/>
        <v>0.59721323315607344</v>
      </c>
      <c r="AA148" s="76">
        <f>IF(Z148-Escenarios!$E$29&lt;=0,0,IF(Z148-Escenarios!$E$29&gt;Escenarios!$E$28,Escenarios!$E$28,Z148-Escenarios!$E$29))</f>
        <v>0</v>
      </c>
      <c r="AB148" s="76">
        <f>AA148*Entradas!$E$24</f>
        <v>0</v>
      </c>
      <c r="AC148" s="76">
        <f>R148*Entradas!$D$47/Escenarios!$E$9</f>
        <v>0.12713881676122404</v>
      </c>
      <c r="AD148" s="76">
        <f>Entradas!$D$48*Entradas!$D$46/Escenarios!$E$9</f>
        <v>0.12</v>
      </c>
      <c r="AE148" s="76">
        <f t="shared" si="95"/>
        <v>0.12713881677516917</v>
      </c>
      <c r="AF148" s="76">
        <f t="shared" si="75"/>
        <v>0</v>
      </c>
      <c r="AG148" s="76">
        <f t="shared" si="76"/>
        <v>0</v>
      </c>
      <c r="AH148" s="76">
        <f t="shared" si="70"/>
        <v>9.8569543960683106E-14</v>
      </c>
      <c r="AI148" s="76">
        <f t="shared" si="77"/>
        <v>0</v>
      </c>
      <c r="AJ148" s="76">
        <f t="shared" si="71"/>
        <v>0.59721323315597485</v>
      </c>
      <c r="AK148" s="76">
        <f t="shared" si="78"/>
        <v>0</v>
      </c>
      <c r="AL148" s="76">
        <f t="shared" si="79"/>
        <v>0.59721323315607344</v>
      </c>
      <c r="AM148" s="76">
        <f t="shared" si="80"/>
        <v>0</v>
      </c>
      <c r="AN148" s="76">
        <f t="shared" si="81"/>
        <v>0</v>
      </c>
      <c r="AO148" s="76">
        <f t="shared" si="96"/>
        <v>62.487991127415015</v>
      </c>
      <c r="AP148" s="76">
        <f>MAX(0,(AO148-Constantes!$D$13)*(1-EXP(-Constantes!$D$24)))</f>
        <v>0.20998858856713021</v>
      </c>
      <c r="AQ148" s="76">
        <f t="shared" si="72"/>
        <v>0.80720182172310506</v>
      </c>
      <c r="AR148" s="76">
        <f t="shared" si="82"/>
        <v>0.80720182172320365</v>
      </c>
      <c r="AS148" s="76">
        <f>0.0526*AF148*Observaciones!$F147^1.218</f>
        <v>0</v>
      </c>
      <c r="AT148" s="76">
        <f>AS148*Constantes!$E$30</f>
        <v>0</v>
      </c>
      <c r="AU148" s="76">
        <f t="shared" si="97"/>
        <v>0</v>
      </c>
      <c r="AV148" s="15"/>
      <c r="AW148" s="75">
        <v>142</v>
      </c>
      <c r="AX148" s="148">
        <f>ETo!$I147*((1-Constantes!$F$19)*ETo!$K147+ETo!$L147)</f>
        <v>2.6487253491921674</v>
      </c>
      <c r="AY148" s="76">
        <f>MIN(AX148*Constantes!$F$17,0.8*(BB147+Observaciones!$F147-AZ148-BA148-Constantes!$D$14))</f>
        <v>1.3945111732027727E-11</v>
      </c>
      <c r="AZ148" s="76">
        <f>IF(Observaciones!$F147&gt;0.05*Constantes!$F$18,((Observaciones!$F147-0.05*Constantes!$F$18)^2)/(Observaciones!$F147+0.95*Constantes!$F$18),0)</f>
        <v>0</v>
      </c>
      <c r="BA148" s="76">
        <f>MAX(0,BB147+Observaciones!$F147-AZ148-Constantes!$D$13)</f>
        <v>0</v>
      </c>
      <c r="BB148" s="76">
        <f>BB147+Observaciones!$F147-AZ148-AY148-BA148-BC147</f>
        <v>11.250000000002894</v>
      </c>
      <c r="BC148" s="76">
        <f>MAX(0,(BB148-Constantes!$D$14)*(1-EXP(-Constantes!$D$22)))</f>
        <v>9.8569543960683106E-14</v>
      </c>
      <c r="BD148" s="76">
        <f t="shared" si="98"/>
        <v>109.36085930924816</v>
      </c>
      <c r="BE148" s="76">
        <f>MAX(0,(BD148-Constantes!$D$13)*(1-EXP(-Constantes!$D$23)))</f>
        <v>0.59721323315597485</v>
      </c>
      <c r="BF148" s="76">
        <f t="shared" si="99"/>
        <v>0.59721323315607344</v>
      </c>
      <c r="BG148" s="76">
        <f>IF(BF148-Escenarios!$F$29&lt;=0,0,IF(BF148-Escenarios!$F$29&gt;Escenarios!$F$28,Escenarios!$F$28,BF148-Escenarios!$F$29))</f>
        <v>0</v>
      </c>
      <c r="BH148" s="76">
        <f>BG148*Entradas!$F$24</f>
        <v>0</v>
      </c>
      <c r="BI148" s="76">
        <f>AX148*Entradas!$D$47/Escenarios!$F$9</f>
        <v>0.12713881676122404</v>
      </c>
      <c r="BJ148" s="76">
        <f>Entradas!$D$48*Entradas!$D$46/Escenarios!$F$9</f>
        <v>0.12</v>
      </c>
      <c r="BK148" s="76">
        <f t="shared" si="100"/>
        <v>0.12713881677516917</v>
      </c>
      <c r="BL148" s="76">
        <f t="shared" si="83"/>
        <v>0</v>
      </c>
      <c r="BM148" s="76">
        <f t="shared" si="84"/>
        <v>0</v>
      </c>
      <c r="BN148" s="76">
        <f t="shared" si="73"/>
        <v>9.8569543960683106E-14</v>
      </c>
      <c r="BO148" s="76">
        <f t="shared" si="85"/>
        <v>0</v>
      </c>
      <c r="BP148" s="76">
        <f t="shared" si="74"/>
        <v>0.59721323315597485</v>
      </c>
      <c r="BQ148" s="76">
        <f t="shared" si="86"/>
        <v>0</v>
      </c>
      <c r="BR148" s="76">
        <f t="shared" si="87"/>
        <v>0.59721323315607344</v>
      </c>
      <c r="BS148" s="76">
        <f t="shared" si="88"/>
        <v>0</v>
      </c>
      <c r="BT148" s="76">
        <f t="shared" si="89"/>
        <v>0</v>
      </c>
      <c r="BU148" s="76">
        <f t="shared" si="101"/>
        <v>74.046477244805573</v>
      </c>
      <c r="BV148" s="76">
        <f>MAX(0,(BU148-Constantes!$D$13)*(1-EXP(-Constantes!$D$24)))</f>
        <v>0.38666290457539165</v>
      </c>
      <c r="BW148" s="76">
        <f t="shared" si="102"/>
        <v>0.98387613773136651</v>
      </c>
      <c r="BX148" s="76">
        <f t="shared" si="103"/>
        <v>0.98387613773146509</v>
      </c>
      <c r="BY148" s="76">
        <f>0.0526*BL148*Observaciones!$F147^1.218</f>
        <v>0</v>
      </c>
      <c r="BZ148" s="76">
        <f>BY148*Constantes!$F$30</f>
        <v>0</v>
      </c>
      <c r="CA148" s="76">
        <f t="shared" si="104"/>
        <v>0</v>
      </c>
      <c r="CB148" s="15"/>
      <c r="CC148" s="75">
        <v>142</v>
      </c>
      <c r="CD148" s="76">
        <f>0.0526*Observaciones!$F147^2.218</f>
        <v>0</v>
      </c>
      <c r="CE148" s="76">
        <f>IF(Observaciones!$F147&gt;0.05*$CI$7,((Observaciones!$F147-0.05*$CI$7)^2)/(Observaciones!$F147+0.95*$CI$7),0)</f>
        <v>0</v>
      </c>
      <c r="CF148" s="76">
        <f>0.0526*CE148*Observaciones!$F147^1.218</f>
        <v>0</v>
      </c>
      <c r="CG148" s="29"/>
      <c r="CH148" s="29"/>
      <c r="CI148" s="110"/>
      <c r="CJ148" s="40"/>
    </row>
    <row r="149" spans="2:88" s="2" customFormat="1" x14ac:dyDescent="0.3">
      <c r="B149" s="39"/>
      <c r="C149" s="75">
        <v>143</v>
      </c>
      <c r="D149" s="148">
        <f>ETo!$I148*((1-Constantes!$D$19)*ETo!$K148+ETo!$L148)</f>
        <v>2.5848655213265981</v>
      </c>
      <c r="E149" s="76">
        <f>MIN(D149*Constantes!$D$17,0.8*(H148+Observaciones!$F148-F149-G149-Constantes!$D$14))</f>
        <v>2.3149482331064065E-12</v>
      </c>
      <c r="F149" s="76">
        <f>IF(Observaciones!$F148&gt;0.05*Constantes!$D$18,((Observaciones!$F148-0.05*Constantes!$D$18)^2)/(Observaciones!$F148+0.95*Constantes!$D$18),0)</f>
        <v>0</v>
      </c>
      <c r="G149" s="76">
        <f>MAX(0,H148+Observaciones!$F148-F149-Constantes!$D$13)</f>
        <v>0</v>
      </c>
      <c r="H149" s="76">
        <f>H148+Observaciones!$F148-F149-E149-G149-I148</f>
        <v>11.250000000000481</v>
      </c>
      <c r="I149" s="76">
        <f>MAX(0,(H149-Constantes!$D$14)*(1-EXP(-Constantes!$D$22)))</f>
        <v>1.6398002709235802E-14</v>
      </c>
      <c r="J149" s="76">
        <f t="shared" si="90"/>
        <v>108.76364607609219</v>
      </c>
      <c r="K149" s="76">
        <f>MAX(0,(J149-Constantes!$D$13)*(1-EXP(-Constantes!$D$23)))</f>
        <v>0.59132874892457921</v>
      </c>
      <c r="L149" s="76">
        <f t="shared" si="91"/>
        <v>0.59132874892459564</v>
      </c>
      <c r="M149" s="76">
        <f>0.0526*F149*Observaciones!$F148^1.218</f>
        <v>0</v>
      </c>
      <c r="N149" s="76">
        <f>M149*Constantes!$D$30</f>
        <v>0</v>
      </c>
      <c r="O149" s="76">
        <f t="shared" si="92"/>
        <v>0</v>
      </c>
      <c r="P149" s="15"/>
      <c r="Q149" s="75">
        <v>143</v>
      </c>
      <c r="R149" s="148">
        <f>ETo!$I148*((1-Constantes!$E$19)*ETo!$K148+ETo!$L148)</f>
        <v>2.5848655213265981</v>
      </c>
      <c r="S149" s="76">
        <f>MIN(R149*Constantes!$E$17,0.8*(V148+Observaciones!$F148-T149-U149-Constantes!$D$14))</f>
        <v>2.3149482331064065E-12</v>
      </c>
      <c r="T149" s="76">
        <f>IF(Observaciones!$F148&gt;0.05*Constantes!$E$18,((Observaciones!$F148-0.05*Constantes!$E$18)^2)/(Observaciones!$F148+0.95*Constantes!$E$18),0)</f>
        <v>0</v>
      </c>
      <c r="U149" s="76">
        <f>MAX(0,V148+Observaciones!$F148-T149-Constantes!$D$13)</f>
        <v>0</v>
      </c>
      <c r="V149" s="76">
        <f>V148+Observaciones!$F148-T149-S149-U149-W148</f>
        <v>11.250000000000481</v>
      </c>
      <c r="W149" s="76">
        <f>MAX(0,(V149-Constantes!$D$14)*(1-EXP(-Constantes!$D$22)))</f>
        <v>1.6398002709235802E-14</v>
      </c>
      <c r="X149" s="76">
        <f t="shared" si="93"/>
        <v>108.76364607609219</v>
      </c>
      <c r="Y149" s="76">
        <f>MAX(0,(X149-Constantes!$D$13)*(1-EXP(-Constantes!$D$23)))</f>
        <v>0.59132874892457921</v>
      </c>
      <c r="Z149" s="76">
        <f t="shared" si="94"/>
        <v>0.59132874892459564</v>
      </c>
      <c r="AA149" s="76">
        <f>IF(Z149-Escenarios!$E$29&lt;=0,0,IF(Z149-Escenarios!$E$29&gt;Escenarios!$E$28,Escenarios!$E$28,Z149-Escenarios!$E$29))</f>
        <v>0</v>
      </c>
      <c r="AB149" s="76">
        <f>AA149*Entradas!$E$24</f>
        <v>0</v>
      </c>
      <c r="AC149" s="76">
        <f>R149*Entradas!$D$47/Escenarios!$E$9</f>
        <v>0.12407354502367671</v>
      </c>
      <c r="AD149" s="76">
        <f>Entradas!$D$48*Entradas!$D$46/Escenarios!$E$9</f>
        <v>0.12</v>
      </c>
      <c r="AE149" s="76">
        <f t="shared" si="95"/>
        <v>0.12407354502599166</v>
      </c>
      <c r="AF149" s="76">
        <f t="shared" si="75"/>
        <v>0</v>
      </c>
      <c r="AG149" s="76">
        <f t="shared" si="76"/>
        <v>0</v>
      </c>
      <c r="AH149" s="76">
        <f t="shared" si="70"/>
        <v>1.6398002709235802E-14</v>
      </c>
      <c r="AI149" s="76">
        <f t="shared" si="77"/>
        <v>0</v>
      </c>
      <c r="AJ149" s="76">
        <f t="shared" si="71"/>
        <v>0.59132874892457921</v>
      </c>
      <c r="AK149" s="76">
        <f t="shared" si="78"/>
        <v>0</v>
      </c>
      <c r="AL149" s="76">
        <f t="shared" si="79"/>
        <v>0.59132874892459564</v>
      </c>
      <c r="AM149" s="76">
        <f t="shared" si="80"/>
        <v>0</v>
      </c>
      <c r="AN149" s="76">
        <f t="shared" si="81"/>
        <v>0</v>
      </c>
      <c r="AO149" s="76">
        <f t="shared" si="96"/>
        <v>62.278002538847886</v>
      </c>
      <c r="AP149" s="76">
        <f>MAX(0,(AO149-Constantes!$D$13)*(1-EXP(-Constantes!$D$24)))</f>
        <v>0.20677886110993157</v>
      </c>
      <c r="AQ149" s="76">
        <f t="shared" si="72"/>
        <v>0.79810761003451081</v>
      </c>
      <c r="AR149" s="76">
        <f t="shared" si="82"/>
        <v>0.79810761003452724</v>
      </c>
      <c r="AS149" s="76">
        <f>0.0526*AF149*Observaciones!$F148^1.218</f>
        <v>0</v>
      </c>
      <c r="AT149" s="76">
        <f>AS149*Constantes!$E$30</f>
        <v>0</v>
      </c>
      <c r="AU149" s="76">
        <f t="shared" si="97"/>
        <v>0</v>
      </c>
      <c r="AV149" s="15"/>
      <c r="AW149" s="75">
        <v>143</v>
      </c>
      <c r="AX149" s="148">
        <f>ETo!$I148*((1-Constantes!$F$19)*ETo!$K148+ETo!$L148)</f>
        <v>2.5848655213265981</v>
      </c>
      <c r="AY149" s="76">
        <f>MIN(AX149*Constantes!$F$17,0.8*(BB148+Observaciones!$F148-AZ149-BA149-Constantes!$D$14))</f>
        <v>2.3149482331064065E-12</v>
      </c>
      <c r="AZ149" s="76">
        <f>IF(Observaciones!$F148&gt;0.05*Constantes!$F$18,((Observaciones!$F148-0.05*Constantes!$F$18)^2)/(Observaciones!$F148+0.95*Constantes!$F$18),0)</f>
        <v>0</v>
      </c>
      <c r="BA149" s="76">
        <f>MAX(0,BB148+Observaciones!$F148-AZ149-Constantes!$D$13)</f>
        <v>0</v>
      </c>
      <c r="BB149" s="76">
        <f>BB148+Observaciones!$F148-AZ149-AY149-BA149-BC148</f>
        <v>11.250000000000481</v>
      </c>
      <c r="BC149" s="76">
        <f>MAX(0,(BB149-Constantes!$D$14)*(1-EXP(-Constantes!$D$22)))</f>
        <v>1.6398002709235802E-14</v>
      </c>
      <c r="BD149" s="76">
        <f t="shared" si="98"/>
        <v>108.76364607609219</v>
      </c>
      <c r="BE149" s="76">
        <f>MAX(0,(BD149-Constantes!$D$13)*(1-EXP(-Constantes!$D$23)))</f>
        <v>0.59132874892457921</v>
      </c>
      <c r="BF149" s="76">
        <f t="shared" si="99"/>
        <v>0.59132874892459564</v>
      </c>
      <c r="BG149" s="76">
        <f>IF(BF149-Escenarios!$F$29&lt;=0,0,IF(BF149-Escenarios!$F$29&gt;Escenarios!$F$28,Escenarios!$F$28,BF149-Escenarios!$F$29))</f>
        <v>0</v>
      </c>
      <c r="BH149" s="76">
        <f>BG149*Entradas!$F$24</f>
        <v>0</v>
      </c>
      <c r="BI149" s="76">
        <f>AX149*Entradas!$D$47/Escenarios!$F$9</f>
        <v>0.12407354502367671</v>
      </c>
      <c r="BJ149" s="76">
        <f>Entradas!$D$48*Entradas!$D$46/Escenarios!$F$9</f>
        <v>0.12</v>
      </c>
      <c r="BK149" s="76">
        <f t="shared" si="100"/>
        <v>0.12407354502599166</v>
      </c>
      <c r="BL149" s="76">
        <f t="shared" si="83"/>
        <v>0</v>
      </c>
      <c r="BM149" s="76">
        <f t="shared" si="84"/>
        <v>0</v>
      </c>
      <c r="BN149" s="76">
        <f t="shared" si="73"/>
        <v>1.6398002709235802E-14</v>
      </c>
      <c r="BO149" s="76">
        <f t="shared" si="85"/>
        <v>0</v>
      </c>
      <c r="BP149" s="76">
        <f t="shared" si="74"/>
        <v>0.59132874892457921</v>
      </c>
      <c r="BQ149" s="76">
        <f t="shared" si="86"/>
        <v>0</v>
      </c>
      <c r="BR149" s="76">
        <f t="shared" si="87"/>
        <v>0.59132874892459564</v>
      </c>
      <c r="BS149" s="76">
        <f t="shared" si="88"/>
        <v>0</v>
      </c>
      <c r="BT149" s="76">
        <f t="shared" si="89"/>
        <v>0</v>
      </c>
      <c r="BU149" s="76">
        <f t="shared" si="101"/>
        <v>73.659814340230184</v>
      </c>
      <c r="BV149" s="76">
        <f>MAX(0,(BU149-Constantes!$D$13)*(1-EXP(-Constantes!$D$24)))</f>
        <v>0.38075266654786638</v>
      </c>
      <c r="BW149" s="76">
        <f t="shared" si="102"/>
        <v>0.97208141547244553</v>
      </c>
      <c r="BX149" s="76">
        <f t="shared" si="103"/>
        <v>0.97208141547246196</v>
      </c>
      <c r="BY149" s="76">
        <f>0.0526*BL149*Observaciones!$F148^1.218</f>
        <v>0</v>
      </c>
      <c r="BZ149" s="76">
        <f>BY149*Constantes!$F$30</f>
        <v>0</v>
      </c>
      <c r="CA149" s="76">
        <f t="shared" si="104"/>
        <v>0</v>
      </c>
      <c r="CB149" s="15"/>
      <c r="CC149" s="75">
        <v>143</v>
      </c>
      <c r="CD149" s="76">
        <f>0.0526*Observaciones!$F148^2.218</f>
        <v>0</v>
      </c>
      <c r="CE149" s="76">
        <f>IF(Observaciones!$F148&gt;0.05*$CI$7,((Observaciones!$F148-0.05*$CI$7)^2)/(Observaciones!$F148+0.95*$CI$7),0)</f>
        <v>0</v>
      </c>
      <c r="CF149" s="76">
        <f>0.0526*CE149*Observaciones!$F148^1.218</f>
        <v>0</v>
      </c>
      <c r="CG149" s="29"/>
      <c r="CH149" s="29"/>
      <c r="CI149" s="110"/>
      <c r="CJ149" s="40"/>
    </row>
    <row r="150" spans="2:88" s="2" customFormat="1" x14ac:dyDescent="0.3">
      <c r="B150" s="39"/>
      <c r="C150" s="75">
        <v>144</v>
      </c>
      <c r="D150" s="148">
        <f>ETo!$I149*((1-Constantes!$D$19)*ETo!$K149+ETo!$L149)</f>
        <v>2.5578522709244718</v>
      </c>
      <c r="E150" s="76">
        <f>MIN(D150*Constantes!$D$17,0.8*(H149+Observaciones!$F149-F150-G150-Constantes!$D$14))</f>
        <v>3.8511416278197432E-13</v>
      </c>
      <c r="F150" s="76">
        <f>IF(Observaciones!$F149&gt;0.05*Constantes!$D$18,((Observaciones!$F149-0.05*Constantes!$D$18)^2)/(Observaciones!$F149+0.95*Constantes!$D$18),0)</f>
        <v>0</v>
      </c>
      <c r="G150" s="76">
        <f>MAX(0,H149+Observaciones!$F149-F150-Constantes!$D$13)</f>
        <v>0</v>
      </c>
      <c r="H150" s="76">
        <f>H149+Observaciones!$F149-F150-E150-G150-I149</f>
        <v>11.25000000000008</v>
      </c>
      <c r="I150" s="76">
        <f>MAX(0,(H150-Constantes!$D$14)*(1-EXP(-Constantes!$D$22)))</f>
        <v>2.7229155790243949E-15</v>
      </c>
      <c r="J150" s="76">
        <f t="shared" si="90"/>
        <v>108.1723173271676</v>
      </c>
      <c r="K150" s="76">
        <f>MAX(0,(J150-Constantes!$D$13)*(1-EXP(-Constantes!$D$23)))</f>
        <v>0.58550224591789035</v>
      </c>
      <c r="L150" s="76">
        <f t="shared" si="91"/>
        <v>0.58550224591789313</v>
      </c>
      <c r="M150" s="76">
        <f>0.0526*F150*Observaciones!$F149^1.218</f>
        <v>0</v>
      </c>
      <c r="N150" s="76">
        <f>M150*Constantes!$D$30</f>
        <v>0</v>
      </c>
      <c r="O150" s="76">
        <f t="shared" si="92"/>
        <v>0</v>
      </c>
      <c r="P150" s="15"/>
      <c r="Q150" s="75">
        <v>144</v>
      </c>
      <c r="R150" s="148">
        <f>ETo!$I149*((1-Constantes!$E$19)*ETo!$K149+ETo!$L149)</f>
        <v>2.5578522709244718</v>
      </c>
      <c r="S150" s="76">
        <f>MIN(R150*Constantes!$E$17,0.8*(V149+Observaciones!$F149-T150-U150-Constantes!$D$14))</f>
        <v>3.8511416278197432E-13</v>
      </c>
      <c r="T150" s="76">
        <f>IF(Observaciones!$F149&gt;0.05*Constantes!$E$18,((Observaciones!$F149-0.05*Constantes!$E$18)^2)/(Observaciones!$F149+0.95*Constantes!$E$18),0)</f>
        <v>0</v>
      </c>
      <c r="U150" s="76">
        <f>MAX(0,V149+Observaciones!$F149-T150-Constantes!$D$13)</f>
        <v>0</v>
      </c>
      <c r="V150" s="76">
        <f>V149+Observaciones!$F149-T150-S150-U150-W149</f>
        <v>11.25000000000008</v>
      </c>
      <c r="W150" s="76">
        <f>MAX(0,(V150-Constantes!$D$14)*(1-EXP(-Constantes!$D$22)))</f>
        <v>2.7229155790243949E-15</v>
      </c>
      <c r="X150" s="76">
        <f t="shared" si="93"/>
        <v>108.1723173271676</v>
      </c>
      <c r="Y150" s="76">
        <f>MAX(0,(X150-Constantes!$D$13)*(1-EXP(-Constantes!$D$23)))</f>
        <v>0.58550224591789035</v>
      </c>
      <c r="Z150" s="76">
        <f t="shared" si="94"/>
        <v>0.58550224591789313</v>
      </c>
      <c r="AA150" s="76">
        <f>IF(Z150-Escenarios!$E$29&lt;=0,0,IF(Z150-Escenarios!$E$29&gt;Escenarios!$E$28,Escenarios!$E$28,Z150-Escenarios!$E$29))</f>
        <v>0</v>
      </c>
      <c r="AB150" s="76">
        <f>AA150*Entradas!$E$24</f>
        <v>0</v>
      </c>
      <c r="AC150" s="76">
        <f>R150*Entradas!$D$47/Escenarios!$E$9</f>
        <v>0.12277690900437464</v>
      </c>
      <c r="AD150" s="76">
        <f>Entradas!$D$48*Entradas!$D$46/Escenarios!$E$9</f>
        <v>0.12</v>
      </c>
      <c r="AE150" s="76">
        <f t="shared" si="95"/>
        <v>0.12277690900475975</v>
      </c>
      <c r="AF150" s="76">
        <f t="shared" si="75"/>
        <v>0</v>
      </c>
      <c r="AG150" s="76">
        <f t="shared" si="76"/>
        <v>0</v>
      </c>
      <c r="AH150" s="76">
        <f t="shared" si="70"/>
        <v>2.7229155790243949E-15</v>
      </c>
      <c r="AI150" s="76">
        <f t="shared" si="77"/>
        <v>0</v>
      </c>
      <c r="AJ150" s="76">
        <f t="shared" si="71"/>
        <v>0.58550224591789035</v>
      </c>
      <c r="AK150" s="76">
        <f t="shared" si="78"/>
        <v>0</v>
      </c>
      <c r="AL150" s="76">
        <f t="shared" si="79"/>
        <v>0.58550224591789313</v>
      </c>
      <c r="AM150" s="76">
        <f t="shared" si="80"/>
        <v>0</v>
      </c>
      <c r="AN150" s="76">
        <f t="shared" si="81"/>
        <v>0</v>
      </c>
      <c r="AO150" s="76">
        <f t="shared" si="96"/>
        <v>62.071223677737954</v>
      </c>
      <c r="AP150" s="76">
        <f>MAX(0,(AO150-Constantes!$D$13)*(1-EXP(-Constantes!$D$24)))</f>
        <v>0.20361819512992935</v>
      </c>
      <c r="AQ150" s="76">
        <f t="shared" si="72"/>
        <v>0.78912044104781964</v>
      </c>
      <c r="AR150" s="76">
        <f t="shared" si="82"/>
        <v>0.78912044104782253</v>
      </c>
      <c r="AS150" s="76">
        <f>0.0526*AF150*Observaciones!$F149^1.218</f>
        <v>0</v>
      </c>
      <c r="AT150" s="76">
        <f>AS150*Constantes!$E$30</f>
        <v>0</v>
      </c>
      <c r="AU150" s="76">
        <f t="shared" si="97"/>
        <v>0</v>
      </c>
      <c r="AV150" s="15"/>
      <c r="AW150" s="75">
        <v>144</v>
      </c>
      <c r="AX150" s="148">
        <f>ETo!$I149*((1-Constantes!$F$19)*ETo!$K149+ETo!$L149)</f>
        <v>2.5578522709244718</v>
      </c>
      <c r="AY150" s="76">
        <f>MIN(AX150*Constantes!$F$17,0.8*(BB149+Observaciones!$F149-AZ150-BA150-Constantes!$D$14))</f>
        <v>3.8511416278197432E-13</v>
      </c>
      <c r="AZ150" s="76">
        <f>IF(Observaciones!$F149&gt;0.05*Constantes!$F$18,((Observaciones!$F149-0.05*Constantes!$F$18)^2)/(Observaciones!$F149+0.95*Constantes!$F$18),0)</f>
        <v>0</v>
      </c>
      <c r="BA150" s="76">
        <f>MAX(0,BB149+Observaciones!$F149-AZ150-Constantes!$D$13)</f>
        <v>0</v>
      </c>
      <c r="BB150" s="76">
        <f>BB149+Observaciones!$F149-AZ150-AY150-BA150-BC149</f>
        <v>11.25000000000008</v>
      </c>
      <c r="BC150" s="76">
        <f>MAX(0,(BB150-Constantes!$D$14)*(1-EXP(-Constantes!$D$22)))</f>
        <v>2.7229155790243949E-15</v>
      </c>
      <c r="BD150" s="76">
        <f t="shared" si="98"/>
        <v>108.1723173271676</v>
      </c>
      <c r="BE150" s="76">
        <f>MAX(0,(BD150-Constantes!$D$13)*(1-EXP(-Constantes!$D$23)))</f>
        <v>0.58550224591789035</v>
      </c>
      <c r="BF150" s="76">
        <f t="shared" si="99"/>
        <v>0.58550224591789313</v>
      </c>
      <c r="BG150" s="76">
        <f>IF(BF150-Escenarios!$F$29&lt;=0,0,IF(BF150-Escenarios!$F$29&gt;Escenarios!$F$28,Escenarios!$F$28,BF150-Escenarios!$F$29))</f>
        <v>0</v>
      </c>
      <c r="BH150" s="76">
        <f>BG150*Entradas!$F$24</f>
        <v>0</v>
      </c>
      <c r="BI150" s="76">
        <f>AX150*Entradas!$D$47/Escenarios!$F$9</f>
        <v>0.12277690900437464</v>
      </c>
      <c r="BJ150" s="76">
        <f>Entradas!$D$48*Entradas!$D$46/Escenarios!$F$9</f>
        <v>0.12</v>
      </c>
      <c r="BK150" s="76">
        <f t="shared" si="100"/>
        <v>0.12277690900475975</v>
      </c>
      <c r="BL150" s="76">
        <f t="shared" si="83"/>
        <v>0</v>
      </c>
      <c r="BM150" s="76">
        <f t="shared" si="84"/>
        <v>0</v>
      </c>
      <c r="BN150" s="76">
        <f t="shared" si="73"/>
        <v>2.7229155790243949E-15</v>
      </c>
      <c r="BO150" s="76">
        <f t="shared" si="85"/>
        <v>0</v>
      </c>
      <c r="BP150" s="76">
        <f t="shared" si="74"/>
        <v>0.58550224591789035</v>
      </c>
      <c r="BQ150" s="76">
        <f t="shared" si="86"/>
        <v>0</v>
      </c>
      <c r="BR150" s="76">
        <f t="shared" si="87"/>
        <v>0.58550224591789313</v>
      </c>
      <c r="BS150" s="76">
        <f t="shared" si="88"/>
        <v>0</v>
      </c>
      <c r="BT150" s="76">
        <f t="shared" si="89"/>
        <v>0</v>
      </c>
      <c r="BU150" s="76">
        <f t="shared" si="101"/>
        <v>73.279061673682321</v>
      </c>
      <c r="BV150" s="76">
        <f>MAX(0,(BU150-Constantes!$D$13)*(1-EXP(-Constantes!$D$24)))</f>
        <v>0.3749327679688082</v>
      </c>
      <c r="BW150" s="76">
        <f t="shared" si="102"/>
        <v>0.96043501388669861</v>
      </c>
      <c r="BX150" s="76">
        <f t="shared" si="103"/>
        <v>0.96043501388670127</v>
      </c>
      <c r="BY150" s="76">
        <f>0.0526*BL150*Observaciones!$F149^1.218</f>
        <v>0</v>
      </c>
      <c r="BZ150" s="76">
        <f>BY150*Constantes!$F$30</f>
        <v>0</v>
      </c>
      <c r="CA150" s="76">
        <f t="shared" si="104"/>
        <v>0</v>
      </c>
      <c r="CB150" s="15"/>
      <c r="CC150" s="75">
        <v>144</v>
      </c>
      <c r="CD150" s="76">
        <f>0.0526*Observaciones!$F149^2.218</f>
        <v>0</v>
      </c>
      <c r="CE150" s="76">
        <f>IF(Observaciones!$F149&gt;0.05*$CI$7,((Observaciones!$F149-0.05*$CI$7)^2)/(Observaciones!$F149+0.95*$CI$7),0)</f>
        <v>0</v>
      </c>
      <c r="CF150" s="76">
        <f>0.0526*CE150*Observaciones!$F149^1.218</f>
        <v>0</v>
      </c>
      <c r="CG150" s="29"/>
      <c r="CH150" s="29"/>
      <c r="CI150" s="110"/>
      <c r="CJ150" s="40"/>
    </row>
    <row r="151" spans="2:88" s="2" customFormat="1" x14ac:dyDescent="0.3">
      <c r="B151" s="39"/>
      <c r="C151" s="75">
        <v>145</v>
      </c>
      <c r="D151" s="148">
        <f>ETo!$I150*((1-Constantes!$D$19)*ETo!$K150+ETo!$L150)</f>
        <v>2.5165021841572051</v>
      </c>
      <c r="E151" s="76">
        <f>MIN(D151*Constantes!$D$17,0.8*(H150+Observaciones!$F150-F151-G151-Constantes!$D$14))</f>
        <v>6.3948846218409017E-14</v>
      </c>
      <c r="F151" s="76">
        <f>IF(Observaciones!$F150&gt;0.05*Constantes!$D$18,((Observaciones!$F150-0.05*Constantes!$D$18)^2)/(Observaciones!$F150+0.95*Constantes!$D$18),0)</f>
        <v>0</v>
      </c>
      <c r="G151" s="76">
        <f>MAX(0,H150+Observaciones!$F150-F151-Constantes!$D$13)</f>
        <v>0</v>
      </c>
      <c r="H151" s="76">
        <f>H150+Observaciones!$F150-F151-E151-G151-I150</f>
        <v>11.250000000000012</v>
      </c>
      <c r="I151" s="76">
        <f>MAX(0,(H151-Constantes!$D$14)*(1-EXP(-Constantes!$D$22)))</f>
        <v>4.2356464562601701E-16</v>
      </c>
      <c r="J151" s="76">
        <f t="shared" si="90"/>
        <v>107.58681508124971</v>
      </c>
      <c r="K151" s="76">
        <f>MAX(0,(J151-Constantes!$D$13)*(1-EXP(-Constantes!$D$23)))</f>
        <v>0.57973315283309135</v>
      </c>
      <c r="L151" s="76">
        <f t="shared" si="91"/>
        <v>0.57973315283309179</v>
      </c>
      <c r="M151" s="76">
        <f>0.0526*F151*Observaciones!$F150^1.218</f>
        <v>0</v>
      </c>
      <c r="N151" s="76">
        <f>M151*Constantes!$D$30</f>
        <v>0</v>
      </c>
      <c r="O151" s="76">
        <f t="shared" si="92"/>
        <v>0</v>
      </c>
      <c r="P151" s="15"/>
      <c r="Q151" s="75">
        <v>145</v>
      </c>
      <c r="R151" s="148">
        <f>ETo!$I150*((1-Constantes!$E$19)*ETo!$K150+ETo!$L150)</f>
        <v>2.5165021841572051</v>
      </c>
      <c r="S151" s="76">
        <f>MIN(R151*Constantes!$E$17,0.8*(V150+Observaciones!$F150-T151-U151-Constantes!$D$14))</f>
        <v>6.3948846218409017E-14</v>
      </c>
      <c r="T151" s="76">
        <f>IF(Observaciones!$F150&gt;0.05*Constantes!$E$18,((Observaciones!$F150-0.05*Constantes!$E$18)^2)/(Observaciones!$F150+0.95*Constantes!$E$18),0)</f>
        <v>0</v>
      </c>
      <c r="U151" s="76">
        <f>MAX(0,V150+Observaciones!$F150-T151-Constantes!$D$13)</f>
        <v>0</v>
      </c>
      <c r="V151" s="76">
        <f>V150+Observaciones!$F150-T151-S151-U151-W150</f>
        <v>11.250000000000012</v>
      </c>
      <c r="W151" s="76">
        <f>MAX(0,(V151-Constantes!$D$14)*(1-EXP(-Constantes!$D$22)))</f>
        <v>4.2356464562601701E-16</v>
      </c>
      <c r="X151" s="76">
        <f t="shared" si="93"/>
        <v>107.58681508124971</v>
      </c>
      <c r="Y151" s="76">
        <f>MAX(0,(X151-Constantes!$D$13)*(1-EXP(-Constantes!$D$23)))</f>
        <v>0.57973315283309135</v>
      </c>
      <c r="Z151" s="76">
        <f t="shared" si="94"/>
        <v>0.57973315283309179</v>
      </c>
      <c r="AA151" s="76">
        <f>IF(Z151-Escenarios!$E$29&lt;=0,0,IF(Z151-Escenarios!$E$29&gt;Escenarios!$E$28,Escenarios!$E$28,Z151-Escenarios!$E$29))</f>
        <v>0</v>
      </c>
      <c r="AB151" s="76">
        <f>AA151*Entradas!$E$24</f>
        <v>0</v>
      </c>
      <c r="AC151" s="76">
        <f>R151*Entradas!$D$47/Escenarios!$E$9</f>
        <v>0.12079210483954585</v>
      </c>
      <c r="AD151" s="76">
        <f>Entradas!$D$48*Entradas!$D$46/Escenarios!$E$9</f>
        <v>0.12</v>
      </c>
      <c r="AE151" s="76">
        <f t="shared" si="95"/>
        <v>0.1207921048396098</v>
      </c>
      <c r="AF151" s="76">
        <f t="shared" si="75"/>
        <v>0</v>
      </c>
      <c r="AG151" s="76">
        <f t="shared" si="76"/>
        <v>0</v>
      </c>
      <c r="AH151" s="76">
        <f t="shared" si="70"/>
        <v>4.2356464562601701E-16</v>
      </c>
      <c r="AI151" s="76">
        <f t="shared" si="77"/>
        <v>0</v>
      </c>
      <c r="AJ151" s="76">
        <f t="shared" si="71"/>
        <v>0.57973315283309135</v>
      </c>
      <c r="AK151" s="76">
        <f t="shared" si="78"/>
        <v>0</v>
      </c>
      <c r="AL151" s="76">
        <f t="shared" si="79"/>
        <v>0.57973315283309179</v>
      </c>
      <c r="AM151" s="76">
        <f t="shared" si="80"/>
        <v>0</v>
      </c>
      <c r="AN151" s="76">
        <f t="shared" si="81"/>
        <v>0</v>
      </c>
      <c r="AO151" s="76">
        <f t="shared" si="96"/>
        <v>61.867605482608028</v>
      </c>
      <c r="AP151" s="76">
        <f>MAX(0,(AO151-Constantes!$D$13)*(1-EXP(-Constantes!$D$24)))</f>
        <v>0.20050584071032321</v>
      </c>
      <c r="AQ151" s="76">
        <f t="shared" si="72"/>
        <v>0.78023899354341453</v>
      </c>
      <c r="AR151" s="76">
        <f t="shared" si="82"/>
        <v>0.78023899354341497</v>
      </c>
      <c r="AS151" s="76">
        <f>0.0526*AF151*Observaciones!$F150^1.218</f>
        <v>0</v>
      </c>
      <c r="AT151" s="76">
        <f>AS151*Constantes!$E$30</f>
        <v>0</v>
      </c>
      <c r="AU151" s="76">
        <f t="shared" si="97"/>
        <v>0</v>
      </c>
      <c r="AV151" s="15"/>
      <c r="AW151" s="75">
        <v>145</v>
      </c>
      <c r="AX151" s="148">
        <f>ETo!$I150*((1-Constantes!$F$19)*ETo!$K150+ETo!$L150)</f>
        <v>2.5165021841572051</v>
      </c>
      <c r="AY151" s="76">
        <f>MIN(AX151*Constantes!$F$17,0.8*(BB150+Observaciones!$F150-AZ151-BA151-Constantes!$D$14))</f>
        <v>6.3948846218409017E-14</v>
      </c>
      <c r="AZ151" s="76">
        <f>IF(Observaciones!$F150&gt;0.05*Constantes!$F$18,((Observaciones!$F150-0.05*Constantes!$F$18)^2)/(Observaciones!$F150+0.95*Constantes!$F$18),0)</f>
        <v>0</v>
      </c>
      <c r="BA151" s="76">
        <f>MAX(0,BB150+Observaciones!$F150-AZ151-Constantes!$D$13)</f>
        <v>0</v>
      </c>
      <c r="BB151" s="76">
        <f>BB150+Observaciones!$F150-AZ151-AY151-BA151-BC150</f>
        <v>11.250000000000012</v>
      </c>
      <c r="BC151" s="76">
        <f>MAX(0,(BB151-Constantes!$D$14)*(1-EXP(-Constantes!$D$22)))</f>
        <v>4.2356464562601701E-16</v>
      </c>
      <c r="BD151" s="76">
        <f t="shared" si="98"/>
        <v>107.58681508124971</v>
      </c>
      <c r="BE151" s="76">
        <f>MAX(0,(BD151-Constantes!$D$13)*(1-EXP(-Constantes!$D$23)))</f>
        <v>0.57973315283309135</v>
      </c>
      <c r="BF151" s="76">
        <f t="shared" si="99"/>
        <v>0.57973315283309179</v>
      </c>
      <c r="BG151" s="76">
        <f>IF(BF151-Escenarios!$F$29&lt;=0,0,IF(BF151-Escenarios!$F$29&gt;Escenarios!$F$28,Escenarios!$F$28,BF151-Escenarios!$F$29))</f>
        <v>0</v>
      </c>
      <c r="BH151" s="76">
        <f>BG151*Entradas!$F$24</f>
        <v>0</v>
      </c>
      <c r="BI151" s="76">
        <f>AX151*Entradas!$D$47/Escenarios!$F$9</f>
        <v>0.12079210483954585</v>
      </c>
      <c r="BJ151" s="76">
        <f>Entradas!$D$48*Entradas!$D$46/Escenarios!$F$9</f>
        <v>0.12</v>
      </c>
      <c r="BK151" s="76">
        <f t="shared" si="100"/>
        <v>0.1207921048396098</v>
      </c>
      <c r="BL151" s="76">
        <f t="shared" si="83"/>
        <v>0</v>
      </c>
      <c r="BM151" s="76">
        <f t="shared" si="84"/>
        <v>0</v>
      </c>
      <c r="BN151" s="76">
        <f t="shared" si="73"/>
        <v>4.2356464562601701E-16</v>
      </c>
      <c r="BO151" s="76">
        <f t="shared" si="85"/>
        <v>0</v>
      </c>
      <c r="BP151" s="76">
        <f t="shared" si="74"/>
        <v>0.57973315283309135</v>
      </c>
      <c r="BQ151" s="76">
        <f t="shared" si="86"/>
        <v>0</v>
      </c>
      <c r="BR151" s="76">
        <f t="shared" si="87"/>
        <v>0.57973315283309179</v>
      </c>
      <c r="BS151" s="76">
        <f t="shared" si="88"/>
        <v>0</v>
      </c>
      <c r="BT151" s="76">
        <f t="shared" si="89"/>
        <v>0</v>
      </c>
      <c r="BU151" s="76">
        <f t="shared" si="101"/>
        <v>72.904128905713506</v>
      </c>
      <c r="BV151" s="76">
        <f>MAX(0,(BU151-Constantes!$D$13)*(1-EXP(-Constantes!$D$24)))</f>
        <v>0.36920182797742729</v>
      </c>
      <c r="BW151" s="76">
        <f t="shared" si="102"/>
        <v>0.94893498081051864</v>
      </c>
      <c r="BX151" s="76">
        <f t="shared" si="103"/>
        <v>0.94893498081051908</v>
      </c>
      <c r="BY151" s="76">
        <f>0.0526*BL151*Observaciones!$F150^1.218</f>
        <v>0</v>
      </c>
      <c r="BZ151" s="76">
        <f>BY151*Constantes!$F$30</f>
        <v>0</v>
      </c>
      <c r="CA151" s="76">
        <f t="shared" si="104"/>
        <v>0</v>
      </c>
      <c r="CB151" s="15"/>
      <c r="CC151" s="75">
        <v>145</v>
      </c>
      <c r="CD151" s="76">
        <f>0.0526*Observaciones!$F150^2.218</f>
        <v>0</v>
      </c>
      <c r="CE151" s="76">
        <f>IF(Observaciones!$F150&gt;0.05*$CI$7,((Observaciones!$F150-0.05*$CI$7)^2)/(Observaciones!$F150+0.95*$CI$7),0)</f>
        <v>0</v>
      </c>
      <c r="CF151" s="76">
        <f>0.0526*CE151*Observaciones!$F150^1.218</f>
        <v>0</v>
      </c>
      <c r="CG151" s="29"/>
      <c r="CH151" s="29"/>
      <c r="CI151" s="110"/>
      <c r="CJ151" s="40"/>
    </row>
    <row r="152" spans="2:88" s="2" customFormat="1" x14ac:dyDescent="0.3">
      <c r="B152" s="39"/>
      <c r="C152" s="75">
        <v>146</v>
      </c>
      <c r="D152" s="148">
        <f>ETo!$I151*((1-Constantes!$D$19)*ETo!$K151+ETo!$L151)</f>
        <v>2.5644541959807494</v>
      </c>
      <c r="E152" s="76">
        <f>MIN(D152*Constantes!$D$17,0.8*(H151+Observaciones!$F151-F152-G152-Constantes!$D$14))</f>
        <v>9.9475983006414035E-15</v>
      </c>
      <c r="F152" s="76">
        <f>IF(Observaciones!$F151&gt;0.05*Constantes!$D$18,((Observaciones!$F151-0.05*Constantes!$D$18)^2)/(Observaciones!$F151+0.95*Constantes!$D$18),0)</f>
        <v>0</v>
      </c>
      <c r="G152" s="76">
        <f>MAX(0,H151+Observaciones!$F151-F152-Constantes!$D$13)</f>
        <v>0</v>
      </c>
      <c r="H152" s="76">
        <f>H151+Observaciones!$F151-F152-E152-G152-I151</f>
        <v>11.250000000000002</v>
      </c>
      <c r="I152" s="76">
        <f>MAX(0,(H152-Constantes!$D$14)*(1-EXP(-Constantes!$D$22)))</f>
        <v>6.0509235089431002E-17</v>
      </c>
      <c r="J152" s="76">
        <f t="shared" si="90"/>
        <v>107.00708192841662</v>
      </c>
      <c r="K152" s="76">
        <f>MAX(0,(J152-Constantes!$D$13)*(1-EXP(-Constantes!$D$23)))</f>
        <v>0.57402090399654793</v>
      </c>
      <c r="L152" s="76">
        <f t="shared" si="91"/>
        <v>0.57402090399654804</v>
      </c>
      <c r="M152" s="76">
        <f>0.0526*F152*Observaciones!$F151^1.218</f>
        <v>0</v>
      </c>
      <c r="N152" s="76">
        <f>M152*Constantes!$D$30</f>
        <v>0</v>
      </c>
      <c r="O152" s="76">
        <f t="shared" si="92"/>
        <v>0</v>
      </c>
      <c r="P152" s="15"/>
      <c r="Q152" s="75">
        <v>146</v>
      </c>
      <c r="R152" s="148">
        <f>ETo!$I151*((1-Constantes!$E$19)*ETo!$K151+ETo!$L151)</f>
        <v>2.5644541959807494</v>
      </c>
      <c r="S152" s="76">
        <f>MIN(R152*Constantes!$E$17,0.8*(V151+Observaciones!$F151-T152-U152-Constantes!$D$14))</f>
        <v>9.9475983006414035E-15</v>
      </c>
      <c r="T152" s="76">
        <f>IF(Observaciones!$F151&gt;0.05*Constantes!$E$18,((Observaciones!$F151-0.05*Constantes!$E$18)^2)/(Observaciones!$F151+0.95*Constantes!$E$18),0)</f>
        <v>0</v>
      </c>
      <c r="U152" s="76">
        <f>MAX(0,V151+Observaciones!$F151-T152-Constantes!$D$13)</f>
        <v>0</v>
      </c>
      <c r="V152" s="76">
        <f>V151+Observaciones!$F151-T152-S152-U152-W151</f>
        <v>11.250000000000002</v>
      </c>
      <c r="W152" s="76">
        <f>MAX(0,(V152-Constantes!$D$14)*(1-EXP(-Constantes!$D$22)))</f>
        <v>6.0509235089431002E-17</v>
      </c>
      <c r="X152" s="76">
        <f t="shared" si="93"/>
        <v>107.00708192841662</v>
      </c>
      <c r="Y152" s="76">
        <f>MAX(0,(X152-Constantes!$D$13)*(1-EXP(-Constantes!$D$23)))</f>
        <v>0.57402090399654793</v>
      </c>
      <c r="Z152" s="76">
        <f t="shared" si="94"/>
        <v>0.57402090399654804</v>
      </c>
      <c r="AA152" s="76">
        <f>IF(Z152-Escenarios!$E$29&lt;=0,0,IF(Z152-Escenarios!$E$29&gt;Escenarios!$E$28,Escenarios!$E$28,Z152-Escenarios!$E$29))</f>
        <v>0</v>
      </c>
      <c r="AB152" s="76">
        <f>AA152*Entradas!$E$24</f>
        <v>0</v>
      </c>
      <c r="AC152" s="76">
        <f>R152*Entradas!$D$47/Escenarios!$E$9</f>
        <v>0.12309380140707597</v>
      </c>
      <c r="AD152" s="76">
        <f>Entradas!$D$48*Entradas!$D$46/Escenarios!$E$9</f>
        <v>0.12</v>
      </c>
      <c r="AE152" s="76">
        <f t="shared" si="95"/>
        <v>0.12309380140708592</v>
      </c>
      <c r="AF152" s="76">
        <f t="shared" si="75"/>
        <v>0</v>
      </c>
      <c r="AG152" s="76">
        <f t="shared" si="76"/>
        <v>0</v>
      </c>
      <c r="AH152" s="76">
        <f t="shared" si="70"/>
        <v>6.0509235089431002E-17</v>
      </c>
      <c r="AI152" s="76">
        <f t="shared" si="77"/>
        <v>0</v>
      </c>
      <c r="AJ152" s="76">
        <f t="shared" si="71"/>
        <v>0.57402090399654793</v>
      </c>
      <c r="AK152" s="76">
        <f t="shared" si="78"/>
        <v>0</v>
      </c>
      <c r="AL152" s="76">
        <f t="shared" si="79"/>
        <v>0.57402090399654804</v>
      </c>
      <c r="AM152" s="76">
        <f t="shared" si="80"/>
        <v>0</v>
      </c>
      <c r="AN152" s="76">
        <f t="shared" si="81"/>
        <v>0</v>
      </c>
      <c r="AO152" s="76">
        <f t="shared" si="96"/>
        <v>61.667099641897707</v>
      </c>
      <c r="AP152" s="76">
        <f>MAX(0,(AO152-Constantes!$D$13)*(1-EXP(-Constantes!$D$24)))</f>
        <v>0.1974410593969764</v>
      </c>
      <c r="AQ152" s="76">
        <f t="shared" si="72"/>
        <v>0.77146196339352435</v>
      </c>
      <c r="AR152" s="76">
        <f t="shared" si="82"/>
        <v>0.77146196339352446</v>
      </c>
      <c r="AS152" s="76">
        <f>0.0526*AF152*Observaciones!$F151^1.218</f>
        <v>0</v>
      </c>
      <c r="AT152" s="76">
        <f>AS152*Constantes!$E$30</f>
        <v>0</v>
      </c>
      <c r="AU152" s="76">
        <f t="shared" si="97"/>
        <v>0</v>
      </c>
      <c r="AV152" s="15"/>
      <c r="AW152" s="75">
        <v>146</v>
      </c>
      <c r="AX152" s="148">
        <f>ETo!$I151*((1-Constantes!$F$19)*ETo!$K151+ETo!$L151)</f>
        <v>2.5644541959807494</v>
      </c>
      <c r="AY152" s="76">
        <f>MIN(AX152*Constantes!$F$17,0.8*(BB151+Observaciones!$F151-AZ152-BA152-Constantes!$D$14))</f>
        <v>9.9475983006414035E-15</v>
      </c>
      <c r="AZ152" s="76">
        <f>IF(Observaciones!$F151&gt;0.05*Constantes!$F$18,((Observaciones!$F151-0.05*Constantes!$F$18)^2)/(Observaciones!$F151+0.95*Constantes!$F$18),0)</f>
        <v>0</v>
      </c>
      <c r="BA152" s="76">
        <f>MAX(0,BB151+Observaciones!$F151-AZ152-Constantes!$D$13)</f>
        <v>0</v>
      </c>
      <c r="BB152" s="76">
        <f>BB151+Observaciones!$F151-AZ152-AY152-BA152-BC151</f>
        <v>11.250000000000002</v>
      </c>
      <c r="BC152" s="76">
        <f>MAX(0,(BB152-Constantes!$D$14)*(1-EXP(-Constantes!$D$22)))</f>
        <v>6.0509235089431002E-17</v>
      </c>
      <c r="BD152" s="76">
        <f t="shared" si="98"/>
        <v>107.00708192841662</v>
      </c>
      <c r="BE152" s="76">
        <f>MAX(0,(BD152-Constantes!$D$13)*(1-EXP(-Constantes!$D$23)))</f>
        <v>0.57402090399654793</v>
      </c>
      <c r="BF152" s="76">
        <f t="shared" si="99"/>
        <v>0.57402090399654804</v>
      </c>
      <c r="BG152" s="76">
        <f>IF(BF152-Escenarios!$F$29&lt;=0,0,IF(BF152-Escenarios!$F$29&gt;Escenarios!$F$28,Escenarios!$F$28,BF152-Escenarios!$F$29))</f>
        <v>0</v>
      </c>
      <c r="BH152" s="76">
        <f>BG152*Entradas!$F$24</f>
        <v>0</v>
      </c>
      <c r="BI152" s="76">
        <f>AX152*Entradas!$D$47/Escenarios!$F$9</f>
        <v>0.12309380140707597</v>
      </c>
      <c r="BJ152" s="76">
        <f>Entradas!$D$48*Entradas!$D$46/Escenarios!$F$9</f>
        <v>0.12</v>
      </c>
      <c r="BK152" s="76">
        <f t="shared" si="100"/>
        <v>0.12309380140708592</v>
      </c>
      <c r="BL152" s="76">
        <f t="shared" si="83"/>
        <v>0</v>
      </c>
      <c r="BM152" s="76">
        <f t="shared" si="84"/>
        <v>0</v>
      </c>
      <c r="BN152" s="76">
        <f t="shared" si="73"/>
        <v>6.0509235089431002E-17</v>
      </c>
      <c r="BO152" s="76">
        <f t="shared" si="85"/>
        <v>0</v>
      </c>
      <c r="BP152" s="76">
        <f t="shared" si="74"/>
        <v>0.57402090399654793</v>
      </c>
      <c r="BQ152" s="76">
        <f t="shared" si="86"/>
        <v>0</v>
      </c>
      <c r="BR152" s="76">
        <f t="shared" si="87"/>
        <v>0.57402090399654804</v>
      </c>
      <c r="BS152" s="76">
        <f t="shared" si="88"/>
        <v>0</v>
      </c>
      <c r="BT152" s="76">
        <f t="shared" si="89"/>
        <v>0</v>
      </c>
      <c r="BU152" s="76">
        <f t="shared" si="101"/>
        <v>72.534927077736086</v>
      </c>
      <c r="BV152" s="76">
        <f>MAX(0,(BU152-Constantes!$D$13)*(1-EXP(-Constantes!$D$24)))</f>
        <v>0.3635584868197328</v>
      </c>
      <c r="BW152" s="76">
        <f t="shared" si="102"/>
        <v>0.93757939081628072</v>
      </c>
      <c r="BX152" s="76">
        <f t="shared" si="103"/>
        <v>0.93757939081628083</v>
      </c>
      <c r="BY152" s="76">
        <f>0.0526*BL152*Observaciones!$F151^1.218</f>
        <v>0</v>
      </c>
      <c r="BZ152" s="76">
        <f>BY152*Constantes!$F$30</f>
        <v>0</v>
      </c>
      <c r="CA152" s="76">
        <f t="shared" si="104"/>
        <v>0</v>
      </c>
      <c r="CB152" s="15"/>
      <c r="CC152" s="75">
        <v>146</v>
      </c>
      <c r="CD152" s="76">
        <f>0.0526*Observaciones!$F151^2.218</f>
        <v>0</v>
      </c>
      <c r="CE152" s="76">
        <f>IF(Observaciones!$F151&gt;0.05*$CI$7,((Observaciones!$F151-0.05*$CI$7)^2)/(Observaciones!$F151+0.95*$CI$7),0)</f>
        <v>0</v>
      </c>
      <c r="CF152" s="76">
        <f>0.0526*CE152*Observaciones!$F151^1.218</f>
        <v>0</v>
      </c>
      <c r="CG152" s="29"/>
      <c r="CH152" s="29"/>
      <c r="CI152" s="110"/>
      <c r="CJ152" s="40"/>
    </row>
    <row r="153" spans="2:88" s="2" customFormat="1" x14ac:dyDescent="0.3">
      <c r="B153" s="39"/>
      <c r="C153" s="75">
        <v>147</v>
      </c>
      <c r="D153" s="148">
        <f>ETo!$I152*((1-Constantes!$D$19)*ETo!$K152+ETo!$L152)</f>
        <v>2.574065827434072</v>
      </c>
      <c r="E153" s="76">
        <f>MIN(D153*Constantes!$D$17,0.8*(H152+Observaciones!$F152-F153-G153-Constantes!$D$14))</f>
        <v>1.4210854715202005E-15</v>
      </c>
      <c r="F153" s="76">
        <f>IF(Observaciones!$F152&gt;0.05*Constantes!$D$18,((Observaciones!$F152-0.05*Constantes!$D$18)^2)/(Observaciones!$F152+0.95*Constantes!$D$18),0)</f>
        <v>0</v>
      </c>
      <c r="G153" s="76">
        <f>MAX(0,H152+Observaciones!$F152-F153-Constantes!$D$13)</f>
        <v>0</v>
      </c>
      <c r="H153" s="76">
        <f>H152+Observaciones!$F152-F153-E153-G153-I152</f>
        <v>11.25</v>
      </c>
      <c r="I153" s="76">
        <f>MAX(0,(H153-Constantes!$D$14)*(1-EXP(-Constantes!$D$22)))</f>
        <v>0</v>
      </c>
      <c r="J153" s="76">
        <f t="shared" si="90"/>
        <v>106.43306102442007</v>
      </c>
      <c r="K153" s="76">
        <f>MAX(0,(J153-Constantes!$D$13)*(1-EXP(-Constantes!$D$23)))</f>
        <v>0.56836493930834242</v>
      </c>
      <c r="L153" s="76">
        <f t="shared" si="91"/>
        <v>0.56836493930834242</v>
      </c>
      <c r="M153" s="76">
        <f>0.0526*F153*Observaciones!$F152^1.218</f>
        <v>0</v>
      </c>
      <c r="N153" s="76">
        <f>M153*Constantes!$D$30</f>
        <v>0</v>
      </c>
      <c r="O153" s="76">
        <f t="shared" si="92"/>
        <v>0</v>
      </c>
      <c r="P153" s="15"/>
      <c r="Q153" s="75">
        <v>147</v>
      </c>
      <c r="R153" s="148">
        <f>ETo!$I152*((1-Constantes!$E$19)*ETo!$K152+ETo!$L152)</f>
        <v>2.574065827434072</v>
      </c>
      <c r="S153" s="76">
        <f>MIN(R153*Constantes!$E$17,0.8*(V152+Observaciones!$F152-T153-U153-Constantes!$D$14))</f>
        <v>1.4210854715202005E-15</v>
      </c>
      <c r="T153" s="76">
        <f>IF(Observaciones!$F152&gt;0.05*Constantes!$E$18,((Observaciones!$F152-0.05*Constantes!$E$18)^2)/(Observaciones!$F152+0.95*Constantes!$E$18),0)</f>
        <v>0</v>
      </c>
      <c r="U153" s="76">
        <f>MAX(0,V152+Observaciones!$F152-T153-Constantes!$D$13)</f>
        <v>0</v>
      </c>
      <c r="V153" s="76">
        <f>V152+Observaciones!$F152-T153-S153-U153-W152</f>
        <v>11.25</v>
      </c>
      <c r="W153" s="76">
        <f>MAX(0,(V153-Constantes!$D$14)*(1-EXP(-Constantes!$D$22)))</f>
        <v>0</v>
      </c>
      <c r="X153" s="76">
        <f t="shared" si="93"/>
        <v>106.43306102442007</v>
      </c>
      <c r="Y153" s="76">
        <f>MAX(0,(X153-Constantes!$D$13)*(1-EXP(-Constantes!$D$23)))</f>
        <v>0.56836493930834242</v>
      </c>
      <c r="Z153" s="76">
        <f t="shared" si="94"/>
        <v>0.56836493930834242</v>
      </c>
      <c r="AA153" s="76">
        <f>IF(Z153-Escenarios!$E$29&lt;=0,0,IF(Z153-Escenarios!$E$29&gt;Escenarios!$E$28,Escenarios!$E$28,Z153-Escenarios!$E$29))</f>
        <v>0</v>
      </c>
      <c r="AB153" s="76">
        <f>AA153*Entradas!$E$24</f>
        <v>0</v>
      </c>
      <c r="AC153" s="76">
        <f>R153*Entradas!$D$47/Escenarios!$E$9</f>
        <v>0.12355515971683545</v>
      </c>
      <c r="AD153" s="76">
        <f>Entradas!$D$48*Entradas!$D$46/Escenarios!$E$9</f>
        <v>0.12</v>
      </c>
      <c r="AE153" s="76">
        <f t="shared" si="95"/>
        <v>0.12355515971683687</v>
      </c>
      <c r="AF153" s="76">
        <f t="shared" si="75"/>
        <v>0</v>
      </c>
      <c r="AG153" s="76">
        <f t="shared" si="76"/>
        <v>0</v>
      </c>
      <c r="AH153" s="76">
        <f t="shared" si="70"/>
        <v>0</v>
      </c>
      <c r="AI153" s="76">
        <f t="shared" si="77"/>
        <v>0</v>
      </c>
      <c r="AJ153" s="76">
        <f t="shared" si="71"/>
        <v>0.56836493930834242</v>
      </c>
      <c r="AK153" s="76">
        <f t="shared" si="78"/>
        <v>0</v>
      </c>
      <c r="AL153" s="76">
        <f t="shared" si="79"/>
        <v>0.56836493930834242</v>
      </c>
      <c r="AM153" s="76">
        <f t="shared" si="80"/>
        <v>0</v>
      </c>
      <c r="AN153" s="76">
        <f t="shared" si="81"/>
        <v>0</v>
      </c>
      <c r="AO153" s="76">
        <f t="shared" si="96"/>
        <v>61.469658582500728</v>
      </c>
      <c r="AP153" s="76">
        <f>MAX(0,(AO153-Constantes!$D$13)*(1-EXP(-Constantes!$D$24)))</f>
        <v>0.19442312402320591</v>
      </c>
      <c r="AQ153" s="76">
        <f t="shared" si="72"/>
        <v>0.76278806333154836</v>
      </c>
      <c r="AR153" s="76">
        <f t="shared" si="82"/>
        <v>0.76278806333154836</v>
      </c>
      <c r="AS153" s="76">
        <f>0.0526*AF153*Observaciones!$F152^1.218</f>
        <v>0</v>
      </c>
      <c r="AT153" s="76">
        <f>AS153*Constantes!$E$30</f>
        <v>0</v>
      </c>
      <c r="AU153" s="76">
        <f t="shared" si="97"/>
        <v>0</v>
      </c>
      <c r="AV153" s="15"/>
      <c r="AW153" s="75">
        <v>147</v>
      </c>
      <c r="AX153" s="148">
        <f>ETo!$I152*((1-Constantes!$F$19)*ETo!$K152+ETo!$L152)</f>
        <v>2.574065827434072</v>
      </c>
      <c r="AY153" s="76">
        <f>MIN(AX153*Constantes!$F$17,0.8*(BB152+Observaciones!$F152-AZ153-BA153-Constantes!$D$14))</f>
        <v>1.4210854715202005E-15</v>
      </c>
      <c r="AZ153" s="76">
        <f>IF(Observaciones!$F152&gt;0.05*Constantes!$F$18,((Observaciones!$F152-0.05*Constantes!$F$18)^2)/(Observaciones!$F152+0.95*Constantes!$F$18),0)</f>
        <v>0</v>
      </c>
      <c r="BA153" s="76">
        <f>MAX(0,BB152+Observaciones!$F152-AZ153-Constantes!$D$13)</f>
        <v>0</v>
      </c>
      <c r="BB153" s="76">
        <f>BB152+Observaciones!$F152-AZ153-AY153-BA153-BC152</f>
        <v>11.25</v>
      </c>
      <c r="BC153" s="76">
        <f>MAX(0,(BB153-Constantes!$D$14)*(1-EXP(-Constantes!$D$22)))</f>
        <v>0</v>
      </c>
      <c r="BD153" s="76">
        <f t="shared" si="98"/>
        <v>106.43306102442007</v>
      </c>
      <c r="BE153" s="76">
        <f>MAX(0,(BD153-Constantes!$D$13)*(1-EXP(-Constantes!$D$23)))</f>
        <v>0.56836493930834242</v>
      </c>
      <c r="BF153" s="76">
        <f t="shared" si="99"/>
        <v>0.56836493930834242</v>
      </c>
      <c r="BG153" s="76">
        <f>IF(BF153-Escenarios!$F$29&lt;=0,0,IF(BF153-Escenarios!$F$29&gt;Escenarios!$F$28,Escenarios!$F$28,BF153-Escenarios!$F$29))</f>
        <v>0</v>
      </c>
      <c r="BH153" s="76">
        <f>BG153*Entradas!$F$24</f>
        <v>0</v>
      </c>
      <c r="BI153" s="76">
        <f>AX153*Entradas!$D$47/Escenarios!$F$9</f>
        <v>0.12355515971683545</v>
      </c>
      <c r="BJ153" s="76">
        <f>Entradas!$D$48*Entradas!$D$46/Escenarios!$F$9</f>
        <v>0.12</v>
      </c>
      <c r="BK153" s="76">
        <f t="shared" si="100"/>
        <v>0.12355515971683687</v>
      </c>
      <c r="BL153" s="76">
        <f t="shared" si="83"/>
        <v>0</v>
      </c>
      <c r="BM153" s="76">
        <f t="shared" si="84"/>
        <v>0</v>
      </c>
      <c r="BN153" s="76">
        <f t="shared" si="73"/>
        <v>0</v>
      </c>
      <c r="BO153" s="76">
        <f t="shared" si="85"/>
        <v>0</v>
      </c>
      <c r="BP153" s="76">
        <f t="shared" si="74"/>
        <v>0.56836493930834242</v>
      </c>
      <c r="BQ153" s="76">
        <f t="shared" si="86"/>
        <v>0</v>
      </c>
      <c r="BR153" s="76">
        <f t="shared" si="87"/>
        <v>0.56836493930834242</v>
      </c>
      <c r="BS153" s="76">
        <f t="shared" si="88"/>
        <v>0</v>
      </c>
      <c r="BT153" s="76">
        <f t="shared" si="89"/>
        <v>0</v>
      </c>
      <c r="BU153" s="76">
        <f t="shared" si="101"/>
        <v>72.171368590916359</v>
      </c>
      <c r="BV153" s="76">
        <f>MAX(0,(BU153-Constantes!$D$13)*(1-EXP(-Constantes!$D$24)))</f>
        <v>0.35800140552590892</v>
      </c>
      <c r="BW153" s="76">
        <f t="shared" si="102"/>
        <v>0.9263663448342514</v>
      </c>
      <c r="BX153" s="76">
        <f t="shared" si="103"/>
        <v>0.9263663448342514</v>
      </c>
      <c r="BY153" s="76">
        <f>0.0526*BL153*Observaciones!$F152^1.218</f>
        <v>0</v>
      </c>
      <c r="BZ153" s="76">
        <f>BY153*Constantes!$F$30</f>
        <v>0</v>
      </c>
      <c r="CA153" s="76">
        <f t="shared" si="104"/>
        <v>0</v>
      </c>
      <c r="CB153" s="15"/>
      <c r="CC153" s="75">
        <v>147</v>
      </c>
      <c r="CD153" s="76">
        <f>0.0526*Observaciones!$F152^2.218</f>
        <v>0</v>
      </c>
      <c r="CE153" s="76">
        <f>IF(Observaciones!$F152&gt;0.05*$CI$7,((Observaciones!$F152-0.05*$CI$7)^2)/(Observaciones!$F152+0.95*$CI$7),0)</f>
        <v>0</v>
      </c>
      <c r="CF153" s="76">
        <f>0.0526*CE153*Observaciones!$F152^1.218</f>
        <v>0</v>
      </c>
      <c r="CG153" s="29"/>
      <c r="CH153" s="29"/>
      <c r="CI153" s="110"/>
      <c r="CJ153" s="40"/>
    </row>
    <row r="154" spans="2:88" s="2" customFormat="1" x14ac:dyDescent="0.3">
      <c r="B154" s="39"/>
      <c r="C154" s="75">
        <v>148</v>
      </c>
      <c r="D154" s="148">
        <f>ETo!$I153*((1-Constantes!$D$19)*ETo!$K153+ETo!$L153)</f>
        <v>2.5189398977668374</v>
      </c>
      <c r="E154" s="76">
        <f>MIN(D154*Constantes!$D$17,0.8*(H153+Observaciones!$F153-F154-G154-Constantes!$D$14))</f>
        <v>0</v>
      </c>
      <c r="F154" s="76">
        <f>IF(Observaciones!$F153&gt;0.05*Constantes!$D$18,((Observaciones!$F153-0.05*Constantes!$D$18)^2)/(Observaciones!$F153+0.95*Constantes!$D$18),0)</f>
        <v>0</v>
      </c>
      <c r="G154" s="76">
        <f>MAX(0,H153+Observaciones!$F153-F154-Constantes!$D$13)</f>
        <v>0</v>
      </c>
      <c r="H154" s="76">
        <f>H153+Observaciones!$F153-F154-E154-G154-I153</f>
        <v>11.25</v>
      </c>
      <c r="I154" s="76">
        <f>MAX(0,(H154-Constantes!$D$14)*(1-EXP(-Constantes!$D$22)))</f>
        <v>0</v>
      </c>
      <c r="J154" s="76">
        <f t="shared" si="90"/>
        <v>105.86469608511173</v>
      </c>
      <c r="K154" s="76">
        <f>MAX(0,(J154-Constantes!$D$13)*(1-EXP(-Constantes!$D$23)))</f>
        <v>0.5627647041873558</v>
      </c>
      <c r="L154" s="76">
        <f t="shared" si="91"/>
        <v>0.5627647041873558</v>
      </c>
      <c r="M154" s="76">
        <f>0.0526*F154*Observaciones!$F153^1.218</f>
        <v>0</v>
      </c>
      <c r="N154" s="76">
        <f>M154*Constantes!$D$30</f>
        <v>0</v>
      </c>
      <c r="O154" s="76">
        <f t="shared" si="92"/>
        <v>0</v>
      </c>
      <c r="P154" s="15"/>
      <c r="Q154" s="75">
        <v>148</v>
      </c>
      <c r="R154" s="148">
        <f>ETo!$I153*((1-Constantes!$E$19)*ETo!$K153+ETo!$L153)</f>
        <v>2.5189398977668374</v>
      </c>
      <c r="S154" s="76">
        <f>MIN(R154*Constantes!$E$17,0.8*(V153+Observaciones!$F153-T154-U154-Constantes!$D$14))</f>
        <v>0</v>
      </c>
      <c r="T154" s="76">
        <f>IF(Observaciones!$F153&gt;0.05*Constantes!$E$18,((Observaciones!$F153-0.05*Constantes!$E$18)^2)/(Observaciones!$F153+0.95*Constantes!$E$18),0)</f>
        <v>0</v>
      </c>
      <c r="U154" s="76">
        <f>MAX(0,V153+Observaciones!$F153-T154-Constantes!$D$13)</f>
        <v>0</v>
      </c>
      <c r="V154" s="76">
        <f>V153+Observaciones!$F153-T154-S154-U154-W153</f>
        <v>11.25</v>
      </c>
      <c r="W154" s="76">
        <f>MAX(0,(V154-Constantes!$D$14)*(1-EXP(-Constantes!$D$22)))</f>
        <v>0</v>
      </c>
      <c r="X154" s="76">
        <f t="shared" si="93"/>
        <v>105.86469608511173</v>
      </c>
      <c r="Y154" s="76">
        <f>MAX(0,(X154-Constantes!$D$13)*(1-EXP(-Constantes!$D$23)))</f>
        <v>0.5627647041873558</v>
      </c>
      <c r="Z154" s="76">
        <f t="shared" si="94"/>
        <v>0.5627647041873558</v>
      </c>
      <c r="AA154" s="76">
        <f>IF(Z154-Escenarios!$E$29&lt;=0,0,IF(Z154-Escenarios!$E$29&gt;Escenarios!$E$28,Escenarios!$E$28,Z154-Escenarios!$E$29))</f>
        <v>0</v>
      </c>
      <c r="AB154" s="76">
        <f>AA154*Entradas!$E$24</f>
        <v>0</v>
      </c>
      <c r="AC154" s="76">
        <f>R154*Entradas!$D$47/Escenarios!$E$9</f>
        <v>0.12090911509280819</v>
      </c>
      <c r="AD154" s="76">
        <f>Entradas!$D$48*Entradas!$D$46/Escenarios!$E$9</f>
        <v>0.12</v>
      </c>
      <c r="AE154" s="76">
        <f t="shared" si="95"/>
        <v>0.12090911509280819</v>
      </c>
      <c r="AF154" s="76">
        <f t="shared" si="75"/>
        <v>0</v>
      </c>
      <c r="AG154" s="76">
        <f t="shared" si="76"/>
        <v>0</v>
      </c>
      <c r="AH154" s="76">
        <f t="shared" si="70"/>
        <v>0</v>
      </c>
      <c r="AI154" s="76">
        <f t="shared" si="77"/>
        <v>0</v>
      </c>
      <c r="AJ154" s="76">
        <f t="shared" si="71"/>
        <v>0.5627647041873558</v>
      </c>
      <c r="AK154" s="76">
        <f t="shared" si="78"/>
        <v>0</v>
      </c>
      <c r="AL154" s="76">
        <f t="shared" si="79"/>
        <v>0.5627647041873558</v>
      </c>
      <c r="AM154" s="76">
        <f t="shared" si="80"/>
        <v>0</v>
      </c>
      <c r="AN154" s="76">
        <f t="shared" si="81"/>
        <v>0</v>
      </c>
      <c r="AO154" s="76">
        <f t="shared" si="96"/>
        <v>61.275235458477525</v>
      </c>
      <c r="AP154" s="76">
        <f>MAX(0,(AO154-Constantes!$D$13)*(1-EXP(-Constantes!$D$24)))</f>
        <v>0.19145131853725156</v>
      </c>
      <c r="AQ154" s="76">
        <f t="shared" si="72"/>
        <v>0.7542160227246073</v>
      </c>
      <c r="AR154" s="76">
        <f t="shared" si="82"/>
        <v>0.7542160227246073</v>
      </c>
      <c r="AS154" s="76">
        <f>0.0526*AF154*Observaciones!$F153^1.218</f>
        <v>0</v>
      </c>
      <c r="AT154" s="76">
        <f>AS154*Constantes!$E$30</f>
        <v>0</v>
      </c>
      <c r="AU154" s="76">
        <f t="shared" si="97"/>
        <v>0</v>
      </c>
      <c r="AV154" s="15"/>
      <c r="AW154" s="75">
        <v>148</v>
      </c>
      <c r="AX154" s="148">
        <f>ETo!$I153*((1-Constantes!$F$19)*ETo!$K153+ETo!$L153)</f>
        <v>2.5189398977668374</v>
      </c>
      <c r="AY154" s="76">
        <f>MIN(AX154*Constantes!$F$17,0.8*(BB153+Observaciones!$F153-AZ154-BA154-Constantes!$D$14))</f>
        <v>0</v>
      </c>
      <c r="AZ154" s="76">
        <f>IF(Observaciones!$F153&gt;0.05*Constantes!$F$18,((Observaciones!$F153-0.05*Constantes!$F$18)^2)/(Observaciones!$F153+0.95*Constantes!$F$18),0)</f>
        <v>0</v>
      </c>
      <c r="BA154" s="76">
        <f>MAX(0,BB153+Observaciones!$F153-AZ154-Constantes!$D$13)</f>
        <v>0</v>
      </c>
      <c r="BB154" s="76">
        <f>BB153+Observaciones!$F153-AZ154-AY154-BA154-BC153</f>
        <v>11.25</v>
      </c>
      <c r="BC154" s="76">
        <f>MAX(0,(BB154-Constantes!$D$14)*(1-EXP(-Constantes!$D$22)))</f>
        <v>0</v>
      </c>
      <c r="BD154" s="76">
        <f t="shared" si="98"/>
        <v>105.86469608511173</v>
      </c>
      <c r="BE154" s="76">
        <f>MAX(0,(BD154-Constantes!$D$13)*(1-EXP(-Constantes!$D$23)))</f>
        <v>0.5627647041873558</v>
      </c>
      <c r="BF154" s="76">
        <f t="shared" si="99"/>
        <v>0.5627647041873558</v>
      </c>
      <c r="BG154" s="76">
        <f>IF(BF154-Escenarios!$F$29&lt;=0,0,IF(BF154-Escenarios!$F$29&gt;Escenarios!$F$28,Escenarios!$F$28,BF154-Escenarios!$F$29))</f>
        <v>0</v>
      </c>
      <c r="BH154" s="76">
        <f>BG154*Entradas!$F$24</f>
        <v>0</v>
      </c>
      <c r="BI154" s="76">
        <f>AX154*Entradas!$D$47/Escenarios!$F$9</f>
        <v>0.12090911509280819</v>
      </c>
      <c r="BJ154" s="76">
        <f>Entradas!$D$48*Entradas!$D$46/Escenarios!$F$9</f>
        <v>0.12</v>
      </c>
      <c r="BK154" s="76">
        <f t="shared" si="100"/>
        <v>0.12090911509280819</v>
      </c>
      <c r="BL154" s="76">
        <f t="shared" si="83"/>
        <v>0</v>
      </c>
      <c r="BM154" s="76">
        <f t="shared" si="84"/>
        <v>0</v>
      </c>
      <c r="BN154" s="76">
        <f t="shared" si="73"/>
        <v>0</v>
      </c>
      <c r="BO154" s="76">
        <f t="shared" si="85"/>
        <v>0</v>
      </c>
      <c r="BP154" s="76">
        <f t="shared" si="74"/>
        <v>0.5627647041873558</v>
      </c>
      <c r="BQ154" s="76">
        <f t="shared" si="86"/>
        <v>0</v>
      </c>
      <c r="BR154" s="76">
        <f t="shared" si="87"/>
        <v>0.5627647041873558</v>
      </c>
      <c r="BS154" s="76">
        <f t="shared" si="88"/>
        <v>0</v>
      </c>
      <c r="BT154" s="76">
        <f t="shared" si="89"/>
        <v>0</v>
      </c>
      <c r="BU154" s="76">
        <f t="shared" si="101"/>
        <v>71.813367185390447</v>
      </c>
      <c r="BV154" s="76">
        <f>MAX(0,(BU154-Constantes!$D$13)*(1-EXP(-Constantes!$D$24)))</f>
        <v>0.35252926559262449</v>
      </c>
      <c r="BW154" s="76">
        <f t="shared" si="102"/>
        <v>0.91529396977998023</v>
      </c>
      <c r="BX154" s="76">
        <f t="shared" si="103"/>
        <v>0.91529396977998023</v>
      </c>
      <c r="BY154" s="76">
        <f>0.0526*BL154*Observaciones!$F153^1.218</f>
        <v>0</v>
      </c>
      <c r="BZ154" s="76">
        <f>BY154*Constantes!$F$30</f>
        <v>0</v>
      </c>
      <c r="CA154" s="76">
        <f t="shared" si="104"/>
        <v>0</v>
      </c>
      <c r="CB154" s="15"/>
      <c r="CC154" s="75">
        <v>148</v>
      </c>
      <c r="CD154" s="76">
        <f>0.0526*Observaciones!$F153^2.218</f>
        <v>0</v>
      </c>
      <c r="CE154" s="76">
        <f>IF(Observaciones!$F153&gt;0.05*$CI$7,((Observaciones!$F153-0.05*$CI$7)^2)/(Observaciones!$F153+0.95*$CI$7),0)</f>
        <v>0</v>
      </c>
      <c r="CF154" s="76">
        <f>0.0526*CE154*Observaciones!$F153^1.218</f>
        <v>0</v>
      </c>
      <c r="CG154" s="29"/>
      <c r="CH154" s="29"/>
      <c r="CI154" s="110"/>
      <c r="CJ154" s="40"/>
    </row>
    <row r="155" spans="2:88" s="2" customFormat="1" x14ac:dyDescent="0.3">
      <c r="B155" s="39"/>
      <c r="C155" s="75">
        <v>149</v>
      </c>
      <c r="D155" s="148">
        <f>ETo!$I154*((1-Constantes!$D$19)*ETo!$K154+ETo!$L154)</f>
        <v>2.5056474540138227</v>
      </c>
      <c r="E155" s="76">
        <f>MIN(D155*Constantes!$D$17,0.8*(H154+Observaciones!$F154-F155-G155-Constantes!$D$14))</f>
        <v>0</v>
      </c>
      <c r="F155" s="76">
        <f>IF(Observaciones!$F154&gt;0.05*Constantes!$D$18,((Observaciones!$F154-0.05*Constantes!$D$18)^2)/(Observaciones!$F154+0.95*Constantes!$D$18),0)</f>
        <v>0</v>
      </c>
      <c r="G155" s="76">
        <f>MAX(0,H154+Observaciones!$F154-F155-Constantes!$D$13)</f>
        <v>0</v>
      </c>
      <c r="H155" s="76">
        <f>H154+Observaciones!$F154-F155-E155-G155-I154</f>
        <v>11.25</v>
      </c>
      <c r="I155" s="76">
        <f>MAX(0,(H155-Constantes!$D$14)*(1-EXP(-Constantes!$D$22)))</f>
        <v>0</v>
      </c>
      <c r="J155" s="76">
        <f t="shared" si="90"/>
        <v>105.30193138092437</v>
      </c>
      <c r="K155" s="76">
        <f>MAX(0,(J155-Constantes!$D$13)*(1-EXP(-Constantes!$D$23)))</f>
        <v>0.55721964951688818</v>
      </c>
      <c r="L155" s="76">
        <f t="shared" si="91"/>
        <v>0.55721964951688818</v>
      </c>
      <c r="M155" s="76">
        <f>0.0526*F155*Observaciones!$F154^1.218</f>
        <v>0</v>
      </c>
      <c r="N155" s="76">
        <f>M155*Constantes!$D$30</f>
        <v>0</v>
      </c>
      <c r="O155" s="76">
        <f t="shared" si="92"/>
        <v>0</v>
      </c>
      <c r="P155" s="15"/>
      <c r="Q155" s="75">
        <v>149</v>
      </c>
      <c r="R155" s="148">
        <f>ETo!$I154*((1-Constantes!$E$19)*ETo!$K154+ETo!$L154)</f>
        <v>2.5056474540138227</v>
      </c>
      <c r="S155" s="76">
        <f>MIN(R155*Constantes!$E$17,0.8*(V154+Observaciones!$F154-T155-U155-Constantes!$D$14))</f>
        <v>0</v>
      </c>
      <c r="T155" s="76">
        <f>IF(Observaciones!$F154&gt;0.05*Constantes!$E$18,((Observaciones!$F154-0.05*Constantes!$E$18)^2)/(Observaciones!$F154+0.95*Constantes!$E$18),0)</f>
        <v>0</v>
      </c>
      <c r="U155" s="76">
        <f>MAX(0,V154+Observaciones!$F154-T155-Constantes!$D$13)</f>
        <v>0</v>
      </c>
      <c r="V155" s="76">
        <f>V154+Observaciones!$F154-T155-S155-U155-W154</f>
        <v>11.25</v>
      </c>
      <c r="W155" s="76">
        <f>MAX(0,(V155-Constantes!$D$14)*(1-EXP(-Constantes!$D$22)))</f>
        <v>0</v>
      </c>
      <c r="X155" s="76">
        <f t="shared" si="93"/>
        <v>105.30193138092437</v>
      </c>
      <c r="Y155" s="76">
        <f>MAX(0,(X155-Constantes!$D$13)*(1-EXP(-Constantes!$D$23)))</f>
        <v>0.55721964951688818</v>
      </c>
      <c r="Z155" s="76">
        <f t="shared" si="94"/>
        <v>0.55721964951688818</v>
      </c>
      <c r="AA155" s="76">
        <f>IF(Z155-Escenarios!$E$29&lt;=0,0,IF(Z155-Escenarios!$E$29&gt;Escenarios!$E$28,Escenarios!$E$28,Z155-Escenarios!$E$29))</f>
        <v>0</v>
      </c>
      <c r="AB155" s="76">
        <f>AA155*Entradas!$E$24</f>
        <v>0</v>
      </c>
      <c r="AC155" s="76">
        <f>R155*Entradas!$D$47/Escenarios!$E$9</f>
        <v>0.12027107779266349</v>
      </c>
      <c r="AD155" s="76">
        <f>Entradas!$D$48*Entradas!$D$46/Escenarios!$E$9</f>
        <v>0.12</v>
      </c>
      <c r="AE155" s="76">
        <f t="shared" si="95"/>
        <v>0.12027107779266349</v>
      </c>
      <c r="AF155" s="76">
        <f t="shared" si="75"/>
        <v>0</v>
      </c>
      <c r="AG155" s="76">
        <f t="shared" si="76"/>
        <v>0</v>
      </c>
      <c r="AH155" s="76">
        <f t="shared" si="70"/>
        <v>0</v>
      </c>
      <c r="AI155" s="76">
        <f t="shared" si="77"/>
        <v>0</v>
      </c>
      <c r="AJ155" s="76">
        <f t="shared" si="71"/>
        <v>0.55721964951688818</v>
      </c>
      <c r="AK155" s="76">
        <f t="shared" si="78"/>
        <v>0</v>
      </c>
      <c r="AL155" s="76">
        <f t="shared" si="79"/>
        <v>0.55721964951688818</v>
      </c>
      <c r="AM155" s="76">
        <f t="shared" si="80"/>
        <v>0</v>
      </c>
      <c r="AN155" s="76">
        <f t="shared" si="81"/>
        <v>0</v>
      </c>
      <c r="AO155" s="76">
        <f t="shared" si="96"/>
        <v>61.083784139940271</v>
      </c>
      <c r="AP155" s="76">
        <f>MAX(0,(AO155-Constantes!$D$13)*(1-EXP(-Constantes!$D$24)))</f>
        <v>0.18852493783238072</v>
      </c>
      <c r="AQ155" s="76">
        <f t="shared" si="72"/>
        <v>0.74574458734926896</v>
      </c>
      <c r="AR155" s="76">
        <f t="shared" si="82"/>
        <v>0.74574458734926896</v>
      </c>
      <c r="AS155" s="76">
        <f>0.0526*AF155*Observaciones!$F154^1.218</f>
        <v>0</v>
      </c>
      <c r="AT155" s="76">
        <f>AS155*Constantes!$E$30</f>
        <v>0</v>
      </c>
      <c r="AU155" s="76">
        <f t="shared" si="97"/>
        <v>0</v>
      </c>
      <c r="AV155" s="15"/>
      <c r="AW155" s="75">
        <v>149</v>
      </c>
      <c r="AX155" s="148">
        <f>ETo!$I154*((1-Constantes!$F$19)*ETo!$K154+ETo!$L154)</f>
        <v>2.5056474540138227</v>
      </c>
      <c r="AY155" s="76">
        <f>MIN(AX155*Constantes!$F$17,0.8*(BB154+Observaciones!$F154-AZ155-BA155-Constantes!$D$14))</f>
        <v>0</v>
      </c>
      <c r="AZ155" s="76">
        <f>IF(Observaciones!$F154&gt;0.05*Constantes!$F$18,((Observaciones!$F154-0.05*Constantes!$F$18)^2)/(Observaciones!$F154+0.95*Constantes!$F$18),0)</f>
        <v>0</v>
      </c>
      <c r="BA155" s="76">
        <f>MAX(0,BB154+Observaciones!$F154-AZ155-Constantes!$D$13)</f>
        <v>0</v>
      </c>
      <c r="BB155" s="76">
        <f>BB154+Observaciones!$F154-AZ155-AY155-BA155-BC154</f>
        <v>11.25</v>
      </c>
      <c r="BC155" s="76">
        <f>MAX(0,(BB155-Constantes!$D$14)*(1-EXP(-Constantes!$D$22)))</f>
        <v>0</v>
      </c>
      <c r="BD155" s="76">
        <f t="shared" si="98"/>
        <v>105.30193138092437</v>
      </c>
      <c r="BE155" s="76">
        <f>MAX(0,(BD155-Constantes!$D$13)*(1-EXP(-Constantes!$D$23)))</f>
        <v>0.55721964951688818</v>
      </c>
      <c r="BF155" s="76">
        <f t="shared" si="99"/>
        <v>0.55721964951688818</v>
      </c>
      <c r="BG155" s="76">
        <f>IF(BF155-Escenarios!$F$29&lt;=0,0,IF(BF155-Escenarios!$F$29&gt;Escenarios!$F$28,Escenarios!$F$28,BF155-Escenarios!$F$29))</f>
        <v>0</v>
      </c>
      <c r="BH155" s="76">
        <f>BG155*Entradas!$F$24</f>
        <v>0</v>
      </c>
      <c r="BI155" s="76">
        <f>AX155*Entradas!$D$47/Escenarios!$F$9</f>
        <v>0.12027107779266349</v>
      </c>
      <c r="BJ155" s="76">
        <f>Entradas!$D$48*Entradas!$D$46/Escenarios!$F$9</f>
        <v>0.12</v>
      </c>
      <c r="BK155" s="76">
        <f t="shared" si="100"/>
        <v>0.12027107779266349</v>
      </c>
      <c r="BL155" s="76">
        <f t="shared" si="83"/>
        <v>0</v>
      </c>
      <c r="BM155" s="76">
        <f t="shared" si="84"/>
        <v>0</v>
      </c>
      <c r="BN155" s="76">
        <f t="shared" si="73"/>
        <v>0</v>
      </c>
      <c r="BO155" s="76">
        <f t="shared" si="85"/>
        <v>0</v>
      </c>
      <c r="BP155" s="76">
        <f t="shared" si="74"/>
        <v>0.55721964951688818</v>
      </c>
      <c r="BQ155" s="76">
        <f t="shared" si="86"/>
        <v>0</v>
      </c>
      <c r="BR155" s="76">
        <f t="shared" si="87"/>
        <v>0.55721964951688818</v>
      </c>
      <c r="BS155" s="76">
        <f t="shared" si="88"/>
        <v>0</v>
      </c>
      <c r="BT155" s="76">
        <f t="shared" si="89"/>
        <v>0</v>
      </c>
      <c r="BU155" s="76">
        <f t="shared" si="101"/>
        <v>71.460837919797825</v>
      </c>
      <c r="BV155" s="76">
        <f>MAX(0,(BU155-Constantes!$D$13)*(1-EXP(-Constantes!$D$24)))</f>
        <v>0.34714076867019777</v>
      </c>
      <c r="BW155" s="76">
        <f t="shared" si="102"/>
        <v>0.9043604181870859</v>
      </c>
      <c r="BX155" s="76">
        <f t="shared" si="103"/>
        <v>0.9043604181870859</v>
      </c>
      <c r="BY155" s="76">
        <f>0.0526*BL155*Observaciones!$F154^1.218</f>
        <v>0</v>
      </c>
      <c r="BZ155" s="76">
        <f>BY155*Constantes!$F$30</f>
        <v>0</v>
      </c>
      <c r="CA155" s="76">
        <f t="shared" si="104"/>
        <v>0</v>
      </c>
      <c r="CB155" s="15"/>
      <c r="CC155" s="75">
        <v>149</v>
      </c>
      <c r="CD155" s="76">
        <f>0.0526*Observaciones!$F154^2.218</f>
        <v>0</v>
      </c>
      <c r="CE155" s="76">
        <f>IF(Observaciones!$F154&gt;0.05*$CI$7,((Observaciones!$F154-0.05*$CI$7)^2)/(Observaciones!$F154+0.95*$CI$7),0)</f>
        <v>0</v>
      </c>
      <c r="CF155" s="76">
        <f>0.0526*CE155*Observaciones!$F154^1.218</f>
        <v>0</v>
      </c>
      <c r="CG155" s="29"/>
      <c r="CH155" s="29"/>
      <c r="CI155" s="110"/>
      <c r="CJ155" s="40"/>
    </row>
    <row r="156" spans="2:88" s="2" customFormat="1" x14ac:dyDescent="0.3">
      <c r="B156" s="39"/>
      <c r="C156" s="75">
        <v>150</v>
      </c>
      <c r="D156" s="148">
        <f>ETo!$I155*((1-Constantes!$D$19)*ETo!$K155+ETo!$L155)</f>
        <v>2.4549558576155674</v>
      </c>
      <c r="E156" s="76">
        <f>MIN(D156*Constantes!$D$17,0.8*(H155+Observaciones!$F155-F156-G156-Constantes!$D$14))</f>
        <v>0</v>
      </c>
      <c r="F156" s="76">
        <f>IF(Observaciones!$F155&gt;0.05*Constantes!$D$18,((Observaciones!$F155-0.05*Constantes!$D$18)^2)/(Observaciones!$F155+0.95*Constantes!$D$18),0)</f>
        <v>0</v>
      </c>
      <c r="G156" s="76">
        <f>MAX(0,H155+Observaciones!$F155-F156-Constantes!$D$13)</f>
        <v>0</v>
      </c>
      <c r="H156" s="76">
        <f>H155+Observaciones!$F155-F156-E156-G156-I155</f>
        <v>11.25</v>
      </c>
      <c r="I156" s="76">
        <f>MAX(0,(H156-Constantes!$D$14)*(1-EXP(-Constantes!$D$22)))</f>
        <v>0</v>
      </c>
      <c r="J156" s="76">
        <f t="shared" si="90"/>
        <v>104.74471173140748</v>
      </c>
      <c r="K156" s="76">
        <f>MAX(0,(J156-Constantes!$D$13)*(1-EXP(-Constantes!$D$23)))</f>
        <v>0.55172923159081788</v>
      </c>
      <c r="L156" s="76">
        <f t="shared" si="91"/>
        <v>0.55172923159081788</v>
      </c>
      <c r="M156" s="76">
        <f>0.0526*F156*Observaciones!$F155^1.218</f>
        <v>0</v>
      </c>
      <c r="N156" s="76">
        <f>M156*Constantes!$D$30</f>
        <v>0</v>
      </c>
      <c r="O156" s="76">
        <f t="shared" si="92"/>
        <v>0</v>
      </c>
      <c r="P156" s="15"/>
      <c r="Q156" s="75">
        <v>150</v>
      </c>
      <c r="R156" s="148">
        <f>ETo!$I155*((1-Constantes!$E$19)*ETo!$K155+ETo!$L155)</f>
        <v>2.4549558576155674</v>
      </c>
      <c r="S156" s="76">
        <f>MIN(R156*Constantes!$E$17,0.8*(V155+Observaciones!$F155-T156-U156-Constantes!$D$14))</f>
        <v>0</v>
      </c>
      <c r="T156" s="76">
        <f>IF(Observaciones!$F155&gt;0.05*Constantes!$E$18,((Observaciones!$F155-0.05*Constantes!$E$18)^2)/(Observaciones!$F155+0.95*Constantes!$E$18),0)</f>
        <v>0</v>
      </c>
      <c r="U156" s="76">
        <f>MAX(0,V155+Observaciones!$F155-T156-Constantes!$D$13)</f>
        <v>0</v>
      </c>
      <c r="V156" s="76">
        <f>V155+Observaciones!$F155-T156-S156-U156-W155</f>
        <v>11.25</v>
      </c>
      <c r="W156" s="76">
        <f>MAX(0,(V156-Constantes!$D$14)*(1-EXP(-Constantes!$D$22)))</f>
        <v>0</v>
      </c>
      <c r="X156" s="76">
        <f t="shared" si="93"/>
        <v>104.74471173140748</v>
      </c>
      <c r="Y156" s="76">
        <f>MAX(0,(X156-Constantes!$D$13)*(1-EXP(-Constantes!$D$23)))</f>
        <v>0.55172923159081788</v>
      </c>
      <c r="Z156" s="76">
        <f t="shared" si="94"/>
        <v>0.55172923159081788</v>
      </c>
      <c r="AA156" s="76">
        <f>IF(Z156-Escenarios!$E$29&lt;=0,0,IF(Z156-Escenarios!$E$29&gt;Escenarios!$E$28,Escenarios!$E$28,Z156-Escenarios!$E$29))</f>
        <v>0</v>
      </c>
      <c r="AB156" s="76">
        <f>AA156*Entradas!$E$24</f>
        <v>0</v>
      </c>
      <c r="AC156" s="76">
        <f>R156*Entradas!$D$47/Escenarios!$E$9</f>
        <v>0.11783788116554723</v>
      </c>
      <c r="AD156" s="76">
        <f>Entradas!$D$48*Entradas!$D$46/Escenarios!$E$9</f>
        <v>0.12</v>
      </c>
      <c r="AE156" s="76">
        <f t="shared" si="95"/>
        <v>0.11783788116554723</v>
      </c>
      <c r="AF156" s="76">
        <f t="shared" si="75"/>
        <v>0</v>
      </c>
      <c r="AG156" s="76">
        <f t="shared" si="76"/>
        <v>0</v>
      </c>
      <c r="AH156" s="76">
        <f t="shared" si="70"/>
        <v>0</v>
      </c>
      <c r="AI156" s="76">
        <f t="shared" si="77"/>
        <v>0</v>
      </c>
      <c r="AJ156" s="76">
        <f t="shared" si="71"/>
        <v>0.55172923159081788</v>
      </c>
      <c r="AK156" s="76">
        <f t="shared" si="78"/>
        <v>0</v>
      </c>
      <c r="AL156" s="76">
        <f t="shared" si="79"/>
        <v>0.55172923159081788</v>
      </c>
      <c r="AM156" s="76">
        <f t="shared" si="80"/>
        <v>0</v>
      </c>
      <c r="AN156" s="76">
        <f t="shared" si="81"/>
        <v>0</v>
      </c>
      <c r="AO156" s="76">
        <f t="shared" si="96"/>
        <v>60.895259202107887</v>
      </c>
      <c r="AP156" s="76">
        <f>MAX(0,(AO156-Constantes!$D$13)*(1-EXP(-Constantes!$D$24)))</f>
        <v>0.18564328757959173</v>
      </c>
      <c r="AQ156" s="76">
        <f t="shared" si="72"/>
        <v>0.73737251917040958</v>
      </c>
      <c r="AR156" s="76">
        <f t="shared" si="82"/>
        <v>0.73737251917040958</v>
      </c>
      <c r="AS156" s="76">
        <f>0.0526*AF156*Observaciones!$F155^1.218</f>
        <v>0</v>
      </c>
      <c r="AT156" s="76">
        <f>AS156*Constantes!$E$30</f>
        <v>0</v>
      </c>
      <c r="AU156" s="76">
        <f t="shared" si="97"/>
        <v>0</v>
      </c>
      <c r="AV156" s="15"/>
      <c r="AW156" s="75">
        <v>150</v>
      </c>
      <c r="AX156" s="148">
        <f>ETo!$I155*((1-Constantes!$F$19)*ETo!$K155+ETo!$L155)</f>
        <v>2.4549558576155674</v>
      </c>
      <c r="AY156" s="76">
        <f>MIN(AX156*Constantes!$F$17,0.8*(BB155+Observaciones!$F155-AZ156-BA156-Constantes!$D$14))</f>
        <v>0</v>
      </c>
      <c r="AZ156" s="76">
        <f>IF(Observaciones!$F155&gt;0.05*Constantes!$F$18,((Observaciones!$F155-0.05*Constantes!$F$18)^2)/(Observaciones!$F155+0.95*Constantes!$F$18),0)</f>
        <v>0</v>
      </c>
      <c r="BA156" s="76">
        <f>MAX(0,BB155+Observaciones!$F155-AZ156-Constantes!$D$13)</f>
        <v>0</v>
      </c>
      <c r="BB156" s="76">
        <f>BB155+Observaciones!$F155-AZ156-AY156-BA156-BC155</f>
        <v>11.25</v>
      </c>
      <c r="BC156" s="76">
        <f>MAX(0,(BB156-Constantes!$D$14)*(1-EXP(-Constantes!$D$22)))</f>
        <v>0</v>
      </c>
      <c r="BD156" s="76">
        <f t="shared" si="98"/>
        <v>104.74471173140748</v>
      </c>
      <c r="BE156" s="76">
        <f>MAX(0,(BD156-Constantes!$D$13)*(1-EXP(-Constantes!$D$23)))</f>
        <v>0.55172923159081788</v>
      </c>
      <c r="BF156" s="76">
        <f t="shared" si="99"/>
        <v>0.55172923159081788</v>
      </c>
      <c r="BG156" s="76">
        <f>IF(BF156-Escenarios!$F$29&lt;=0,0,IF(BF156-Escenarios!$F$29&gt;Escenarios!$F$28,Escenarios!$F$28,BF156-Escenarios!$F$29))</f>
        <v>0</v>
      </c>
      <c r="BH156" s="76">
        <f>BG156*Entradas!$F$24</f>
        <v>0</v>
      </c>
      <c r="BI156" s="76">
        <f>AX156*Entradas!$D$47/Escenarios!$F$9</f>
        <v>0.11783788116554723</v>
      </c>
      <c r="BJ156" s="76">
        <f>Entradas!$D$48*Entradas!$D$46/Escenarios!$F$9</f>
        <v>0.12</v>
      </c>
      <c r="BK156" s="76">
        <f t="shared" si="100"/>
        <v>0.11783788116554723</v>
      </c>
      <c r="BL156" s="76">
        <f t="shared" si="83"/>
        <v>0</v>
      </c>
      <c r="BM156" s="76">
        <f t="shared" si="84"/>
        <v>0</v>
      </c>
      <c r="BN156" s="76">
        <f t="shared" si="73"/>
        <v>0</v>
      </c>
      <c r="BO156" s="76">
        <f t="shared" si="85"/>
        <v>0</v>
      </c>
      <c r="BP156" s="76">
        <f t="shared" si="74"/>
        <v>0.55172923159081788</v>
      </c>
      <c r="BQ156" s="76">
        <f t="shared" si="86"/>
        <v>0</v>
      </c>
      <c r="BR156" s="76">
        <f t="shared" si="87"/>
        <v>0.55172923159081788</v>
      </c>
      <c r="BS156" s="76">
        <f t="shared" si="88"/>
        <v>0</v>
      </c>
      <c r="BT156" s="76">
        <f t="shared" si="89"/>
        <v>0</v>
      </c>
      <c r="BU156" s="76">
        <f t="shared" si="101"/>
        <v>71.113697151127624</v>
      </c>
      <c r="BV156" s="76">
        <f>MAX(0,(BU156-Constantes!$D$13)*(1-EXP(-Constantes!$D$24)))</f>
        <v>0.3418346362545423</v>
      </c>
      <c r="BW156" s="76">
        <f t="shared" si="102"/>
        <v>0.89356386784536013</v>
      </c>
      <c r="BX156" s="76">
        <f t="shared" si="103"/>
        <v>0.89356386784536013</v>
      </c>
      <c r="BY156" s="76">
        <f>0.0526*BL156*Observaciones!$F155^1.218</f>
        <v>0</v>
      </c>
      <c r="BZ156" s="76">
        <f>BY156*Constantes!$F$30</f>
        <v>0</v>
      </c>
      <c r="CA156" s="76">
        <f t="shared" si="104"/>
        <v>0</v>
      </c>
      <c r="CB156" s="15"/>
      <c r="CC156" s="75">
        <v>150</v>
      </c>
      <c r="CD156" s="76">
        <f>0.0526*Observaciones!$F155^2.218</f>
        <v>0</v>
      </c>
      <c r="CE156" s="76">
        <f>IF(Observaciones!$F155&gt;0.05*$CI$7,((Observaciones!$F155-0.05*$CI$7)^2)/(Observaciones!$F155+0.95*$CI$7),0)</f>
        <v>0</v>
      </c>
      <c r="CF156" s="76">
        <f>0.0526*CE156*Observaciones!$F155^1.218</f>
        <v>0</v>
      </c>
      <c r="CG156" s="29"/>
      <c r="CH156" s="29"/>
      <c r="CI156" s="110"/>
      <c r="CJ156" s="40"/>
    </row>
    <row r="157" spans="2:88" s="2" customFormat="1" x14ac:dyDescent="0.3">
      <c r="B157" s="39"/>
      <c r="C157" s="75">
        <v>151</v>
      </c>
      <c r="D157" s="148">
        <f>ETo!$I156*((1-Constantes!$D$19)*ETo!$K156+ETo!$L156)</f>
        <v>2.468608819613225</v>
      </c>
      <c r="E157" s="76">
        <f>MIN(D157*Constantes!$D$17,0.8*(H156+Observaciones!$F156-F157-G157-Constantes!$D$14))</f>
        <v>0</v>
      </c>
      <c r="F157" s="76">
        <f>IF(Observaciones!$F156&gt;0.05*Constantes!$D$18,((Observaciones!$F156-0.05*Constantes!$D$18)^2)/(Observaciones!$F156+0.95*Constantes!$D$18),0)</f>
        <v>0</v>
      </c>
      <c r="G157" s="76">
        <f>MAX(0,H156+Observaciones!$F156-F157-Constantes!$D$13)</f>
        <v>0</v>
      </c>
      <c r="H157" s="76">
        <f>H156+Observaciones!$F156-F157-E157-G157-I156</f>
        <v>11.25</v>
      </c>
      <c r="I157" s="76">
        <f>MAX(0,(H157-Constantes!$D$14)*(1-EXP(-Constantes!$D$22)))</f>
        <v>0</v>
      </c>
      <c r="J157" s="76">
        <f t="shared" si="90"/>
        <v>104.19298249981667</v>
      </c>
      <c r="K157" s="76">
        <f>MAX(0,(J157-Constantes!$D$13)*(1-EXP(-Constantes!$D$23)))</f>
        <v>0.54629291206028885</v>
      </c>
      <c r="L157" s="76">
        <f t="shared" si="91"/>
        <v>0.54629291206028885</v>
      </c>
      <c r="M157" s="76">
        <f>0.0526*F157*Observaciones!$F156^1.218</f>
        <v>0</v>
      </c>
      <c r="N157" s="76">
        <f>M157*Constantes!$D$30</f>
        <v>0</v>
      </c>
      <c r="O157" s="76">
        <f t="shared" si="92"/>
        <v>0</v>
      </c>
      <c r="P157" s="15"/>
      <c r="Q157" s="75">
        <v>151</v>
      </c>
      <c r="R157" s="148">
        <f>ETo!$I156*((1-Constantes!$E$19)*ETo!$K156+ETo!$L156)</f>
        <v>2.468608819613225</v>
      </c>
      <c r="S157" s="76">
        <f>MIN(R157*Constantes!$E$17,0.8*(V156+Observaciones!$F156-T157-U157-Constantes!$D$14))</f>
        <v>0</v>
      </c>
      <c r="T157" s="76">
        <f>IF(Observaciones!$F156&gt;0.05*Constantes!$E$18,((Observaciones!$F156-0.05*Constantes!$E$18)^2)/(Observaciones!$F156+0.95*Constantes!$E$18),0)</f>
        <v>0</v>
      </c>
      <c r="U157" s="76">
        <f>MAX(0,V156+Observaciones!$F156-T157-Constantes!$D$13)</f>
        <v>0</v>
      </c>
      <c r="V157" s="76">
        <f>V156+Observaciones!$F156-T157-S157-U157-W156</f>
        <v>11.25</v>
      </c>
      <c r="W157" s="76">
        <f>MAX(0,(V157-Constantes!$D$14)*(1-EXP(-Constantes!$D$22)))</f>
        <v>0</v>
      </c>
      <c r="X157" s="76">
        <f t="shared" si="93"/>
        <v>104.19298249981667</v>
      </c>
      <c r="Y157" s="76">
        <f>MAX(0,(X157-Constantes!$D$13)*(1-EXP(-Constantes!$D$23)))</f>
        <v>0.54629291206028885</v>
      </c>
      <c r="Z157" s="76">
        <f t="shared" si="94"/>
        <v>0.54629291206028885</v>
      </c>
      <c r="AA157" s="76">
        <f>IF(Z157-Escenarios!$E$29&lt;=0,0,IF(Z157-Escenarios!$E$29&gt;Escenarios!$E$28,Escenarios!$E$28,Z157-Escenarios!$E$29))</f>
        <v>0</v>
      </c>
      <c r="AB157" s="76">
        <f>AA157*Entradas!$E$24</f>
        <v>0</v>
      </c>
      <c r="AC157" s="76">
        <f>R157*Entradas!$D$47/Escenarios!$E$9</f>
        <v>0.11849322334143481</v>
      </c>
      <c r="AD157" s="76">
        <f>Entradas!$D$48*Entradas!$D$46/Escenarios!$E$9</f>
        <v>0.12</v>
      </c>
      <c r="AE157" s="76">
        <f t="shared" si="95"/>
        <v>0.11849322334143481</v>
      </c>
      <c r="AF157" s="76">
        <f t="shared" si="75"/>
        <v>0</v>
      </c>
      <c r="AG157" s="76">
        <f t="shared" si="76"/>
        <v>0</v>
      </c>
      <c r="AH157" s="76">
        <f t="shared" si="70"/>
        <v>0</v>
      </c>
      <c r="AI157" s="76">
        <f t="shared" si="77"/>
        <v>0</v>
      </c>
      <c r="AJ157" s="76">
        <f t="shared" si="71"/>
        <v>0.54629291206028885</v>
      </c>
      <c r="AK157" s="76">
        <f t="shared" si="78"/>
        <v>0</v>
      </c>
      <c r="AL157" s="76">
        <f t="shared" si="79"/>
        <v>0.54629291206028885</v>
      </c>
      <c r="AM157" s="76">
        <f t="shared" si="80"/>
        <v>0</v>
      </c>
      <c r="AN157" s="76">
        <f t="shared" si="81"/>
        <v>0</v>
      </c>
      <c r="AO157" s="76">
        <f t="shared" si="96"/>
        <v>60.709615914528293</v>
      </c>
      <c r="AP157" s="76">
        <f>MAX(0,(AO157-Constantes!$D$13)*(1-EXP(-Constantes!$D$24)))</f>
        <v>0.1828056840628732</v>
      </c>
      <c r="AQ157" s="76">
        <f t="shared" si="72"/>
        <v>0.72909859612316208</v>
      </c>
      <c r="AR157" s="76">
        <f t="shared" si="82"/>
        <v>0.72909859612316208</v>
      </c>
      <c r="AS157" s="76">
        <f>0.0526*AF157*Observaciones!$F156^1.218</f>
        <v>0</v>
      </c>
      <c r="AT157" s="76">
        <f>AS157*Constantes!$E$30</f>
        <v>0</v>
      </c>
      <c r="AU157" s="76">
        <f t="shared" si="97"/>
        <v>0</v>
      </c>
      <c r="AV157" s="15"/>
      <c r="AW157" s="75">
        <v>151</v>
      </c>
      <c r="AX157" s="148">
        <f>ETo!$I156*((1-Constantes!$F$19)*ETo!$K156+ETo!$L156)</f>
        <v>2.468608819613225</v>
      </c>
      <c r="AY157" s="76">
        <f>MIN(AX157*Constantes!$F$17,0.8*(BB156+Observaciones!$F156-AZ157-BA157-Constantes!$D$14))</f>
        <v>0</v>
      </c>
      <c r="AZ157" s="76">
        <f>IF(Observaciones!$F156&gt;0.05*Constantes!$F$18,((Observaciones!$F156-0.05*Constantes!$F$18)^2)/(Observaciones!$F156+0.95*Constantes!$F$18),0)</f>
        <v>0</v>
      </c>
      <c r="BA157" s="76">
        <f>MAX(0,BB156+Observaciones!$F156-AZ157-Constantes!$D$13)</f>
        <v>0</v>
      </c>
      <c r="BB157" s="76">
        <f>BB156+Observaciones!$F156-AZ157-AY157-BA157-BC156</f>
        <v>11.25</v>
      </c>
      <c r="BC157" s="76">
        <f>MAX(0,(BB157-Constantes!$D$14)*(1-EXP(-Constantes!$D$22)))</f>
        <v>0</v>
      </c>
      <c r="BD157" s="76">
        <f t="shared" si="98"/>
        <v>104.19298249981667</v>
      </c>
      <c r="BE157" s="76">
        <f>MAX(0,(BD157-Constantes!$D$13)*(1-EXP(-Constantes!$D$23)))</f>
        <v>0.54629291206028885</v>
      </c>
      <c r="BF157" s="76">
        <f t="shared" si="99"/>
        <v>0.54629291206028885</v>
      </c>
      <c r="BG157" s="76">
        <f>IF(BF157-Escenarios!$F$29&lt;=0,0,IF(BF157-Escenarios!$F$29&gt;Escenarios!$F$28,Escenarios!$F$28,BF157-Escenarios!$F$29))</f>
        <v>0</v>
      </c>
      <c r="BH157" s="76">
        <f>BG157*Entradas!$F$24</f>
        <v>0</v>
      </c>
      <c r="BI157" s="76">
        <f>AX157*Entradas!$D$47/Escenarios!$F$9</f>
        <v>0.11849322334143481</v>
      </c>
      <c r="BJ157" s="76">
        <f>Entradas!$D$48*Entradas!$D$46/Escenarios!$F$9</f>
        <v>0.12</v>
      </c>
      <c r="BK157" s="76">
        <f t="shared" si="100"/>
        <v>0.11849322334143481</v>
      </c>
      <c r="BL157" s="76">
        <f t="shared" si="83"/>
        <v>0</v>
      </c>
      <c r="BM157" s="76">
        <f t="shared" si="84"/>
        <v>0</v>
      </c>
      <c r="BN157" s="76">
        <f t="shared" si="73"/>
        <v>0</v>
      </c>
      <c r="BO157" s="76">
        <f t="shared" si="85"/>
        <v>0</v>
      </c>
      <c r="BP157" s="76">
        <f t="shared" si="74"/>
        <v>0.54629291206028885</v>
      </c>
      <c r="BQ157" s="76">
        <f t="shared" si="86"/>
        <v>0</v>
      </c>
      <c r="BR157" s="76">
        <f t="shared" si="87"/>
        <v>0.54629291206028885</v>
      </c>
      <c r="BS157" s="76">
        <f t="shared" si="88"/>
        <v>0</v>
      </c>
      <c r="BT157" s="76">
        <f t="shared" si="89"/>
        <v>0</v>
      </c>
      <c r="BU157" s="76">
        <f t="shared" si="101"/>
        <v>70.771862514873078</v>
      </c>
      <c r="BV157" s="76">
        <f>MAX(0,(BU157-Constantes!$D$13)*(1-EXP(-Constantes!$D$24)))</f>
        <v>0.33660960938382273</v>
      </c>
      <c r="BW157" s="76">
        <f t="shared" si="102"/>
        <v>0.88290252144411152</v>
      </c>
      <c r="BX157" s="76">
        <f t="shared" si="103"/>
        <v>0.88290252144411152</v>
      </c>
      <c r="BY157" s="76">
        <f>0.0526*BL157*Observaciones!$F156^1.218</f>
        <v>0</v>
      </c>
      <c r="BZ157" s="76">
        <f>BY157*Constantes!$F$30</f>
        <v>0</v>
      </c>
      <c r="CA157" s="76">
        <f t="shared" si="104"/>
        <v>0</v>
      </c>
      <c r="CB157" s="15"/>
      <c r="CC157" s="75">
        <v>151</v>
      </c>
      <c r="CD157" s="76">
        <f>0.0526*Observaciones!$F156^2.218</f>
        <v>0</v>
      </c>
      <c r="CE157" s="76">
        <f>IF(Observaciones!$F156&gt;0.05*$CI$7,((Observaciones!$F156-0.05*$CI$7)^2)/(Observaciones!$F156+0.95*$CI$7),0)</f>
        <v>0</v>
      </c>
      <c r="CF157" s="76">
        <f>0.0526*CE157*Observaciones!$F156^1.218</f>
        <v>0</v>
      </c>
      <c r="CG157" s="29"/>
      <c r="CH157" s="29"/>
      <c r="CI157" s="110"/>
      <c r="CJ157" s="40"/>
    </row>
    <row r="158" spans="2:88" s="2" customFormat="1" x14ac:dyDescent="0.3">
      <c r="B158" s="39"/>
      <c r="C158" s="75">
        <v>152</v>
      </c>
      <c r="D158" s="148">
        <f>ETo!$I157*((1-Constantes!$D$19)*ETo!$K157+ETo!$L157)</f>
        <v>2.4680772521739716</v>
      </c>
      <c r="E158" s="76">
        <f>MIN(D158*Constantes!$D$17,0.8*(H157+Observaciones!$F157-F158-G158-Constantes!$D$14))</f>
        <v>0</v>
      </c>
      <c r="F158" s="76">
        <f>IF(Observaciones!$F157&gt;0.05*Constantes!$D$18,((Observaciones!$F157-0.05*Constantes!$D$18)^2)/(Observaciones!$F157+0.95*Constantes!$D$18),0)</f>
        <v>0</v>
      </c>
      <c r="G158" s="76">
        <f>MAX(0,H157+Observaciones!$F157-F158-Constantes!$D$13)</f>
        <v>0</v>
      </c>
      <c r="H158" s="76">
        <f>H157+Observaciones!$F157-F158-E158-G158-I157</f>
        <v>11.25</v>
      </c>
      <c r="I158" s="76">
        <f>MAX(0,(H158-Constantes!$D$14)*(1-EXP(-Constantes!$D$22)))</f>
        <v>0</v>
      </c>
      <c r="J158" s="76">
        <f t="shared" si="90"/>
        <v>103.64668958775637</v>
      </c>
      <c r="K158" s="76">
        <f>MAX(0,(J158-Constantes!$D$13)*(1-EXP(-Constantes!$D$23)))</f>
        <v>0.54091015788092445</v>
      </c>
      <c r="L158" s="76">
        <f t="shared" si="91"/>
        <v>0.54091015788092445</v>
      </c>
      <c r="M158" s="76">
        <f>0.0526*F158*Observaciones!$F157^1.218</f>
        <v>0</v>
      </c>
      <c r="N158" s="76">
        <f>M158*Constantes!$D$30</f>
        <v>0</v>
      </c>
      <c r="O158" s="76">
        <f t="shared" si="92"/>
        <v>0</v>
      </c>
      <c r="P158" s="15"/>
      <c r="Q158" s="75">
        <v>152</v>
      </c>
      <c r="R158" s="148">
        <f>ETo!$I157*((1-Constantes!$E$19)*ETo!$K157+ETo!$L157)</f>
        <v>2.4680772521739716</v>
      </c>
      <c r="S158" s="76">
        <f>MIN(R158*Constantes!$E$17,0.8*(V157+Observaciones!$F157-T158-U158-Constantes!$D$14))</f>
        <v>0</v>
      </c>
      <c r="T158" s="76">
        <f>IF(Observaciones!$F157&gt;0.05*Constantes!$E$18,((Observaciones!$F157-0.05*Constantes!$E$18)^2)/(Observaciones!$F157+0.95*Constantes!$E$18),0)</f>
        <v>0</v>
      </c>
      <c r="U158" s="76">
        <f>MAX(0,V157+Observaciones!$F157-T158-Constantes!$D$13)</f>
        <v>0</v>
      </c>
      <c r="V158" s="76">
        <f>V157+Observaciones!$F157-T158-S158-U158-W157</f>
        <v>11.25</v>
      </c>
      <c r="W158" s="76">
        <f>MAX(0,(V158-Constantes!$D$14)*(1-EXP(-Constantes!$D$22)))</f>
        <v>0</v>
      </c>
      <c r="X158" s="76">
        <f t="shared" si="93"/>
        <v>103.64668958775637</v>
      </c>
      <c r="Y158" s="76">
        <f>MAX(0,(X158-Constantes!$D$13)*(1-EXP(-Constantes!$D$23)))</f>
        <v>0.54091015788092445</v>
      </c>
      <c r="Z158" s="76">
        <f t="shared" si="94"/>
        <v>0.54091015788092445</v>
      </c>
      <c r="AA158" s="76">
        <f>IF(Z158-Escenarios!$E$29&lt;=0,0,IF(Z158-Escenarios!$E$29&gt;Escenarios!$E$28,Escenarios!$E$28,Z158-Escenarios!$E$29))</f>
        <v>0</v>
      </c>
      <c r="AB158" s="76">
        <f>AA158*Entradas!$E$24</f>
        <v>0</v>
      </c>
      <c r="AC158" s="76">
        <f>R158*Entradas!$D$47/Escenarios!$E$9</f>
        <v>0.11846770810435063</v>
      </c>
      <c r="AD158" s="76">
        <f>Entradas!$D$48*Entradas!$D$46/Escenarios!$E$9</f>
        <v>0.12</v>
      </c>
      <c r="AE158" s="76">
        <f t="shared" si="95"/>
        <v>0.11846770810435063</v>
      </c>
      <c r="AF158" s="76">
        <f t="shared" si="75"/>
        <v>0</v>
      </c>
      <c r="AG158" s="76">
        <f t="shared" si="76"/>
        <v>0</v>
      </c>
      <c r="AH158" s="76">
        <f t="shared" si="70"/>
        <v>0</v>
      </c>
      <c r="AI158" s="76">
        <f t="shared" si="77"/>
        <v>0</v>
      </c>
      <c r="AJ158" s="76">
        <f t="shared" si="71"/>
        <v>0.54091015788092445</v>
      </c>
      <c r="AK158" s="76">
        <f t="shared" si="78"/>
        <v>0</v>
      </c>
      <c r="AL158" s="76">
        <f t="shared" si="79"/>
        <v>0.54091015788092445</v>
      </c>
      <c r="AM158" s="76">
        <f t="shared" si="80"/>
        <v>0</v>
      </c>
      <c r="AN158" s="76">
        <f t="shared" si="81"/>
        <v>0</v>
      </c>
      <c r="AO158" s="76">
        <f t="shared" si="96"/>
        <v>60.526810230465422</v>
      </c>
      <c r="AP158" s="76">
        <f>MAX(0,(AO158-Constantes!$D$13)*(1-EXP(-Constantes!$D$24)))</f>
        <v>0.1800114540169819</v>
      </c>
      <c r="AQ158" s="76">
        <f t="shared" si="72"/>
        <v>0.72092161189790638</v>
      </c>
      <c r="AR158" s="76">
        <f t="shared" si="82"/>
        <v>0.72092161189790638</v>
      </c>
      <c r="AS158" s="76">
        <f>0.0526*AF158*Observaciones!$F157^1.218</f>
        <v>0</v>
      </c>
      <c r="AT158" s="76">
        <f>AS158*Constantes!$E$30</f>
        <v>0</v>
      </c>
      <c r="AU158" s="76">
        <f t="shared" si="97"/>
        <v>0</v>
      </c>
      <c r="AV158" s="15"/>
      <c r="AW158" s="75">
        <v>152</v>
      </c>
      <c r="AX158" s="148">
        <f>ETo!$I157*((1-Constantes!$F$19)*ETo!$K157+ETo!$L157)</f>
        <v>2.4680772521739716</v>
      </c>
      <c r="AY158" s="76">
        <f>MIN(AX158*Constantes!$F$17,0.8*(BB157+Observaciones!$F157-AZ158-BA158-Constantes!$D$14))</f>
        <v>0</v>
      </c>
      <c r="AZ158" s="76">
        <f>IF(Observaciones!$F157&gt;0.05*Constantes!$F$18,((Observaciones!$F157-0.05*Constantes!$F$18)^2)/(Observaciones!$F157+0.95*Constantes!$F$18),0)</f>
        <v>0</v>
      </c>
      <c r="BA158" s="76">
        <f>MAX(0,BB157+Observaciones!$F157-AZ158-Constantes!$D$13)</f>
        <v>0</v>
      </c>
      <c r="BB158" s="76">
        <f>BB157+Observaciones!$F157-AZ158-AY158-BA158-BC157</f>
        <v>11.25</v>
      </c>
      <c r="BC158" s="76">
        <f>MAX(0,(BB158-Constantes!$D$14)*(1-EXP(-Constantes!$D$22)))</f>
        <v>0</v>
      </c>
      <c r="BD158" s="76">
        <f t="shared" si="98"/>
        <v>103.64668958775637</v>
      </c>
      <c r="BE158" s="76">
        <f>MAX(0,(BD158-Constantes!$D$13)*(1-EXP(-Constantes!$D$23)))</f>
        <v>0.54091015788092445</v>
      </c>
      <c r="BF158" s="76">
        <f t="shared" si="99"/>
        <v>0.54091015788092445</v>
      </c>
      <c r="BG158" s="76">
        <f>IF(BF158-Escenarios!$F$29&lt;=0,0,IF(BF158-Escenarios!$F$29&gt;Escenarios!$F$28,Escenarios!$F$28,BF158-Escenarios!$F$29))</f>
        <v>0</v>
      </c>
      <c r="BH158" s="76">
        <f>BG158*Entradas!$F$24</f>
        <v>0</v>
      </c>
      <c r="BI158" s="76">
        <f>AX158*Entradas!$D$47/Escenarios!$F$9</f>
        <v>0.11846770810435063</v>
      </c>
      <c r="BJ158" s="76">
        <f>Entradas!$D$48*Entradas!$D$46/Escenarios!$F$9</f>
        <v>0.12</v>
      </c>
      <c r="BK158" s="76">
        <f t="shared" si="100"/>
        <v>0.11846770810435063</v>
      </c>
      <c r="BL158" s="76">
        <f t="shared" si="83"/>
        <v>0</v>
      </c>
      <c r="BM158" s="76">
        <f t="shared" si="84"/>
        <v>0</v>
      </c>
      <c r="BN158" s="76">
        <f t="shared" si="73"/>
        <v>0</v>
      </c>
      <c r="BO158" s="76">
        <f t="shared" si="85"/>
        <v>0</v>
      </c>
      <c r="BP158" s="76">
        <f t="shared" si="74"/>
        <v>0.54091015788092445</v>
      </c>
      <c r="BQ158" s="76">
        <f t="shared" si="86"/>
        <v>0</v>
      </c>
      <c r="BR158" s="76">
        <f t="shared" si="87"/>
        <v>0.54091015788092445</v>
      </c>
      <c r="BS158" s="76">
        <f t="shared" si="88"/>
        <v>0</v>
      </c>
      <c r="BT158" s="76">
        <f t="shared" si="89"/>
        <v>0</v>
      </c>
      <c r="BU158" s="76">
        <f t="shared" si="101"/>
        <v>70.43525290548925</v>
      </c>
      <c r="BV158" s="76">
        <f>MAX(0,(BU158-Constantes!$D$13)*(1-EXP(-Constantes!$D$24)))</f>
        <v>0.33146444833974631</v>
      </c>
      <c r="BW158" s="76">
        <f t="shared" si="102"/>
        <v>0.87237460622067076</v>
      </c>
      <c r="BX158" s="76">
        <f t="shared" si="103"/>
        <v>0.87237460622067076</v>
      </c>
      <c r="BY158" s="76">
        <f>0.0526*BL158*Observaciones!$F157^1.218</f>
        <v>0</v>
      </c>
      <c r="BZ158" s="76">
        <f>BY158*Constantes!$F$30</f>
        <v>0</v>
      </c>
      <c r="CA158" s="76">
        <f t="shared" si="104"/>
        <v>0</v>
      </c>
      <c r="CB158" s="15"/>
      <c r="CC158" s="75">
        <v>152</v>
      </c>
      <c r="CD158" s="76">
        <f>0.0526*Observaciones!$F157^2.218</f>
        <v>0</v>
      </c>
      <c r="CE158" s="76">
        <f>IF(Observaciones!$F157&gt;0.05*$CI$7,((Observaciones!$F157-0.05*$CI$7)^2)/(Observaciones!$F157+0.95*$CI$7),0)</f>
        <v>0</v>
      </c>
      <c r="CF158" s="76">
        <f>0.0526*CE158*Observaciones!$F157^1.218</f>
        <v>0</v>
      </c>
      <c r="CG158" s="29"/>
      <c r="CH158" s="29"/>
      <c r="CI158" s="110"/>
      <c r="CJ158" s="40"/>
    </row>
    <row r="159" spans="2:88" s="2" customFormat="1" x14ac:dyDescent="0.3">
      <c r="B159" s="39"/>
      <c r="C159" s="75">
        <v>153</v>
      </c>
      <c r="D159" s="148">
        <f>ETo!$I158*((1-Constantes!$D$19)*ETo!$K158+ETo!$L158)</f>
        <v>2.4362094740361653</v>
      </c>
      <c r="E159" s="76">
        <f>MIN(D159*Constantes!$D$17,0.8*(H158+Observaciones!$F158-F159-G159-Constantes!$D$14))</f>
        <v>1.2100010321630592</v>
      </c>
      <c r="F159" s="76">
        <f>IF(Observaciones!$F158&gt;0.05*Constantes!$D$18,((Observaciones!$F158-0.05*Constantes!$D$18)^2)/(Observaciones!$F158+0.95*Constantes!$D$18),0)</f>
        <v>0.98687000347584253</v>
      </c>
      <c r="G159" s="76">
        <f>MAX(0,H158+Observaciones!$F158-F159-Constantes!$D$13)</f>
        <v>0</v>
      </c>
      <c r="H159" s="76">
        <f>H158+Observaciones!$F158-F159-E159-G159-I158</f>
        <v>20.653128964361098</v>
      </c>
      <c r="I159" s="76">
        <f>MAX(0,(H159-Constantes!$D$14)*(1-EXP(-Constantes!$D$22)))</f>
        <v>0.32030509211925368</v>
      </c>
      <c r="J159" s="76">
        <f t="shared" si="90"/>
        <v>103.10577942987544</v>
      </c>
      <c r="K159" s="76">
        <f>MAX(0,(J159-Constantes!$D$13)*(1-EXP(-Constantes!$D$23)))</f>
        <v>0.53558044126056159</v>
      </c>
      <c r="L159" s="76">
        <f t="shared" si="91"/>
        <v>1.8427555368556578</v>
      </c>
      <c r="M159" s="76">
        <f>0.0526*F159*Observaciones!$F158^1.218</f>
        <v>1.0274377620109578</v>
      </c>
      <c r="N159" s="76">
        <f>M159*Constantes!$D$30</f>
        <v>1.6050742858327655E-2</v>
      </c>
      <c r="O159" s="76">
        <f t="shared" si="92"/>
        <v>871.01856634306796</v>
      </c>
      <c r="P159" s="15"/>
      <c r="Q159" s="75">
        <v>153</v>
      </c>
      <c r="R159" s="148">
        <f>ETo!$I158*((1-Constantes!$E$19)*ETo!$K158+ETo!$L158)</f>
        <v>2.4362094740361653</v>
      </c>
      <c r="S159" s="76">
        <f>MIN(R159*Constantes!$E$17,0.8*(V158+Observaciones!$F158-T159-U159-Constantes!$D$14))</f>
        <v>1.2100010321630592</v>
      </c>
      <c r="T159" s="76">
        <f>IF(Observaciones!$F158&gt;0.05*Constantes!$E$18,((Observaciones!$F158-0.05*Constantes!$E$18)^2)/(Observaciones!$F158+0.95*Constantes!$E$18),0)</f>
        <v>0.98687000347584253</v>
      </c>
      <c r="U159" s="76">
        <f>MAX(0,V158+Observaciones!$F158-T159-Constantes!$D$13)</f>
        <v>0</v>
      </c>
      <c r="V159" s="76">
        <f>V158+Observaciones!$F158-T159-S159-U159-W158</f>
        <v>20.653128964361098</v>
      </c>
      <c r="W159" s="76">
        <f>MAX(0,(V159-Constantes!$D$14)*(1-EXP(-Constantes!$D$22)))</f>
        <v>0.32030509211925368</v>
      </c>
      <c r="X159" s="76">
        <f t="shared" si="93"/>
        <v>103.10577942987544</v>
      </c>
      <c r="Y159" s="76">
        <f>MAX(0,(X159-Constantes!$D$13)*(1-EXP(-Constantes!$D$23)))</f>
        <v>0.53558044126056159</v>
      </c>
      <c r="Z159" s="76">
        <f t="shared" si="94"/>
        <v>1.8427555368556578</v>
      </c>
      <c r="AA159" s="76">
        <f>IF(Z159-Escenarios!$E$29&lt;=0,0,IF(Z159-Escenarios!$E$29&gt;Escenarios!$E$28,Escenarios!$E$28,Z159-Escenarios!$E$29))</f>
        <v>1.1515555368556578</v>
      </c>
      <c r="AB159" s="76">
        <f>AA159*Entradas!$E$24</f>
        <v>0.28788888421391445</v>
      </c>
      <c r="AC159" s="76">
        <f>R159*Entradas!$D$47/Escenarios!$E$9</f>
        <v>0.11693805475373593</v>
      </c>
      <c r="AD159" s="76">
        <f>Entradas!$D$48*Entradas!$D$46/Escenarios!$E$9</f>
        <v>0.12</v>
      </c>
      <c r="AE159" s="76">
        <f t="shared" si="95"/>
        <v>1.3269390869167952</v>
      </c>
      <c r="AF159" s="76">
        <f t="shared" si="75"/>
        <v>0</v>
      </c>
      <c r="AG159" s="76">
        <f t="shared" si="76"/>
        <v>0.16468553337981529</v>
      </c>
      <c r="AH159" s="76">
        <f t="shared" si="70"/>
        <v>0.15561955873943839</v>
      </c>
      <c r="AI159" s="76">
        <f t="shared" si="77"/>
        <v>0</v>
      </c>
      <c r="AJ159" s="76">
        <f t="shared" si="71"/>
        <v>0.53558044126056159</v>
      </c>
      <c r="AK159" s="76">
        <f t="shared" si="78"/>
        <v>0</v>
      </c>
      <c r="AL159" s="76">
        <f t="shared" si="79"/>
        <v>0.97908888421391449</v>
      </c>
      <c r="AM159" s="76">
        <f t="shared" si="80"/>
        <v>0.62672859788800739</v>
      </c>
      <c r="AN159" s="76">
        <f t="shared" si="81"/>
        <v>0.62672859788800739</v>
      </c>
      <c r="AO159" s="76">
        <f t="shared" si="96"/>
        <v>60.973527374336442</v>
      </c>
      <c r="AP159" s="76">
        <f>MAX(0,(AO159-Constantes!$D$13)*(1-EXP(-Constantes!$D$24)))</f>
        <v>0.18683963592947569</v>
      </c>
      <c r="AQ159" s="76">
        <f t="shared" si="72"/>
        <v>0.72242007719003731</v>
      </c>
      <c r="AR159" s="76">
        <f t="shared" si="82"/>
        <v>1.1659285201433902</v>
      </c>
      <c r="AS159" s="76">
        <f>0.0526*AF159*Observaciones!$F158^1.218</f>
        <v>0</v>
      </c>
      <c r="AT159" s="76">
        <f>AS159*Constantes!$E$30</f>
        <v>0</v>
      </c>
      <c r="AU159" s="76">
        <f t="shared" si="97"/>
        <v>0</v>
      </c>
      <c r="AV159" s="15"/>
      <c r="AW159" s="75">
        <v>153</v>
      </c>
      <c r="AX159" s="148">
        <f>ETo!$I158*((1-Constantes!$F$19)*ETo!$K158+ETo!$L158)</f>
        <v>2.4362094740361653</v>
      </c>
      <c r="AY159" s="76">
        <f>MIN(AX159*Constantes!$F$17,0.8*(BB158+Observaciones!$F158-AZ159-BA159-Constantes!$D$14))</f>
        <v>1.2100010321630592</v>
      </c>
      <c r="AZ159" s="76">
        <f>IF(Observaciones!$F158&gt;0.05*Constantes!$F$18,((Observaciones!$F158-0.05*Constantes!$F$18)^2)/(Observaciones!$F158+0.95*Constantes!$F$18),0)</f>
        <v>0.98687000347584253</v>
      </c>
      <c r="BA159" s="76">
        <f>MAX(0,BB158+Observaciones!$F158-AZ159-Constantes!$D$13)</f>
        <v>0</v>
      </c>
      <c r="BB159" s="76">
        <f>BB158+Observaciones!$F158-AZ159-AY159-BA159-BC158</f>
        <v>20.653128964361098</v>
      </c>
      <c r="BC159" s="76">
        <f>MAX(0,(BB159-Constantes!$D$14)*(1-EXP(-Constantes!$D$22)))</f>
        <v>0.32030509211925368</v>
      </c>
      <c r="BD159" s="76">
        <f t="shared" si="98"/>
        <v>103.10577942987544</v>
      </c>
      <c r="BE159" s="76">
        <f>MAX(0,(BD159-Constantes!$D$13)*(1-EXP(-Constantes!$D$23)))</f>
        <v>0.53558044126056159</v>
      </c>
      <c r="BF159" s="76">
        <f t="shared" si="99"/>
        <v>1.8427555368556578</v>
      </c>
      <c r="BG159" s="76">
        <f>IF(BF159-Escenarios!$F$29&lt;=0,0,IF(BF159-Escenarios!$F$29&gt;Escenarios!$F$28,Escenarios!$F$28,BF159-Escenarios!$F$29))</f>
        <v>1.1515555368556578</v>
      </c>
      <c r="BH159" s="76">
        <f>BG159*Entradas!$F$24</f>
        <v>0</v>
      </c>
      <c r="BI159" s="76">
        <f>AX159*Entradas!$D$47/Escenarios!$F$9</f>
        <v>0.11693805475373593</v>
      </c>
      <c r="BJ159" s="76">
        <f>Entradas!$D$48*Entradas!$D$46/Escenarios!$F$9</f>
        <v>0.12</v>
      </c>
      <c r="BK159" s="76">
        <f t="shared" si="100"/>
        <v>1.3269390869167952</v>
      </c>
      <c r="BL159" s="76">
        <f t="shared" si="83"/>
        <v>0</v>
      </c>
      <c r="BM159" s="76">
        <f t="shared" si="84"/>
        <v>0.16468553337981529</v>
      </c>
      <c r="BN159" s="76">
        <f t="shared" si="73"/>
        <v>0.15561955873943839</v>
      </c>
      <c r="BO159" s="76">
        <f t="shared" si="85"/>
        <v>0</v>
      </c>
      <c r="BP159" s="76">
        <f t="shared" si="74"/>
        <v>0.53558044126056159</v>
      </c>
      <c r="BQ159" s="76">
        <f t="shared" si="86"/>
        <v>0</v>
      </c>
      <c r="BR159" s="76">
        <f t="shared" si="87"/>
        <v>0.69120000000000004</v>
      </c>
      <c r="BS159" s="76">
        <f t="shared" si="88"/>
        <v>0.91461748210192184</v>
      </c>
      <c r="BT159" s="76">
        <f t="shared" si="89"/>
        <v>0.91461748210192184</v>
      </c>
      <c r="BU159" s="76">
        <f t="shared" si="101"/>
        <v>71.018405939251423</v>
      </c>
      <c r="BV159" s="76">
        <f>MAX(0,(BU159-Constantes!$D$13)*(1-EXP(-Constantes!$D$24)))</f>
        <v>0.34037808653783708</v>
      </c>
      <c r="BW159" s="76">
        <f t="shared" si="102"/>
        <v>0.87595852779839867</v>
      </c>
      <c r="BX159" s="76">
        <f t="shared" si="103"/>
        <v>1.031578086537837</v>
      </c>
      <c r="BY159" s="76">
        <f>0.0526*BL159*Observaciones!$F158^1.218</f>
        <v>0</v>
      </c>
      <c r="BZ159" s="76">
        <f>BY159*Constantes!$F$30</f>
        <v>0</v>
      </c>
      <c r="CA159" s="76">
        <f t="shared" si="104"/>
        <v>0</v>
      </c>
      <c r="CB159" s="15"/>
      <c r="CC159" s="75">
        <v>153</v>
      </c>
      <c r="CD159" s="76">
        <f>0.0526*Observaciones!$F158^2.218</f>
        <v>12.076846998439398</v>
      </c>
      <c r="CE159" s="76">
        <f>IF(Observaciones!$F158&gt;0.05*$CI$7,((Observaciones!$F158-0.05*$CI$7)^2)/(Observaciones!$F158+0.95*$CI$7),0)</f>
        <v>2.1881138522390695</v>
      </c>
      <c r="CF159" s="76">
        <f>0.0526*CE159*Observaciones!$F158^1.218</f>
        <v>2.2780617421256109</v>
      </c>
      <c r="CG159" s="29"/>
      <c r="CH159" s="29"/>
      <c r="CI159" s="110"/>
      <c r="CJ159" s="40"/>
    </row>
    <row r="160" spans="2:88" s="2" customFormat="1" x14ac:dyDescent="0.3">
      <c r="B160" s="39"/>
      <c r="C160" s="75">
        <v>154</v>
      </c>
      <c r="D160" s="148">
        <f>ETo!$I159*((1-Constantes!$D$19)*ETo!$K159+ETo!$L159)</f>
        <v>2.3171256788277179</v>
      </c>
      <c r="E160" s="76">
        <f>MIN(D160*Constantes!$D$17,0.8*(H159+Observaciones!$F159-F160-G160-Constantes!$D$14))</f>
        <v>1.1508552498927878</v>
      </c>
      <c r="F160" s="76">
        <f>IF(Observaciones!$F159&gt;0.05*Constantes!$D$18,((Observaciones!$F159-0.05*Constantes!$D$18)^2)/(Observaciones!$F159+0.95*Constantes!$D$18),0)</f>
        <v>0</v>
      </c>
      <c r="G160" s="76">
        <f>MAX(0,H159+Observaciones!$F159-F160-Constantes!$D$13)</f>
        <v>0</v>
      </c>
      <c r="H160" s="76">
        <f>H159+Observaciones!$F159-F160-E160-G160-I159</f>
        <v>20.481968622349058</v>
      </c>
      <c r="I160" s="76">
        <f>MAX(0,(H160-Constantes!$D$14)*(1-EXP(-Constantes!$D$22)))</f>
        <v>0.31447474252784463</v>
      </c>
      <c r="J160" s="76">
        <f t="shared" si="90"/>
        <v>102.57019898861488</v>
      </c>
      <c r="K160" s="76">
        <f>MAX(0,(J160-Constantes!$D$13)*(1-EXP(-Constantes!$D$23)))</f>
        <v>0.5303032396074987</v>
      </c>
      <c r="L160" s="76">
        <f t="shared" si="91"/>
        <v>0.84477798213534339</v>
      </c>
      <c r="M160" s="76">
        <f>0.0526*F160*Observaciones!$F159^1.218</f>
        <v>0</v>
      </c>
      <c r="N160" s="76">
        <f>M160*Constantes!$D$30</f>
        <v>0</v>
      </c>
      <c r="O160" s="76">
        <f t="shared" si="92"/>
        <v>0</v>
      </c>
      <c r="P160" s="15"/>
      <c r="Q160" s="75">
        <v>154</v>
      </c>
      <c r="R160" s="148">
        <f>ETo!$I159*((1-Constantes!$E$19)*ETo!$K159+ETo!$L159)</f>
        <v>2.3171256788277179</v>
      </c>
      <c r="S160" s="76">
        <f>MIN(R160*Constantes!$E$17,0.8*(V159+Observaciones!$F159-T160-U160-Constantes!$D$14))</f>
        <v>1.1508552498927878</v>
      </c>
      <c r="T160" s="76">
        <f>IF(Observaciones!$F159&gt;0.05*Constantes!$E$18,((Observaciones!$F159-0.05*Constantes!$E$18)^2)/(Observaciones!$F159+0.95*Constantes!$E$18),0)</f>
        <v>0</v>
      </c>
      <c r="U160" s="76">
        <f>MAX(0,V159+Observaciones!$F159-T160-Constantes!$D$13)</f>
        <v>0</v>
      </c>
      <c r="V160" s="76">
        <f>V159+Observaciones!$F159-T160-S160-U160-W159</f>
        <v>20.481968622349058</v>
      </c>
      <c r="W160" s="76">
        <f>MAX(0,(V160-Constantes!$D$14)*(1-EXP(-Constantes!$D$22)))</f>
        <v>0.31447474252784463</v>
      </c>
      <c r="X160" s="76">
        <f t="shared" si="93"/>
        <v>102.57019898861488</v>
      </c>
      <c r="Y160" s="76">
        <f>MAX(0,(X160-Constantes!$D$13)*(1-EXP(-Constantes!$D$23)))</f>
        <v>0.5303032396074987</v>
      </c>
      <c r="Z160" s="76">
        <f t="shared" si="94"/>
        <v>0.84477798213534339</v>
      </c>
      <c r="AA160" s="76">
        <f>IF(Z160-Escenarios!$E$29&lt;=0,0,IF(Z160-Escenarios!$E$29&gt;Escenarios!$E$28,Escenarios!$E$28,Z160-Escenarios!$E$29))</f>
        <v>0.15357798213534335</v>
      </c>
      <c r="AB160" s="76">
        <f>AA160*Entradas!$E$24</f>
        <v>3.8394495533835837E-2</v>
      </c>
      <c r="AC160" s="76">
        <f>R160*Entradas!$D$47/Escenarios!$E$9</f>
        <v>0.11122203258373045</v>
      </c>
      <c r="AD160" s="76">
        <f>Entradas!$D$48*Entradas!$D$46/Escenarios!$E$9</f>
        <v>0.12</v>
      </c>
      <c r="AE160" s="76">
        <f t="shared" si="95"/>
        <v>1.2620772824765183</v>
      </c>
      <c r="AF160" s="76">
        <f t="shared" si="75"/>
        <v>0</v>
      </c>
      <c r="AG160" s="76">
        <f t="shared" si="76"/>
        <v>0.15357798213534335</v>
      </c>
      <c r="AH160" s="76">
        <f t="shared" si="70"/>
        <v>0.16089676039250128</v>
      </c>
      <c r="AI160" s="76">
        <f t="shared" si="77"/>
        <v>0</v>
      </c>
      <c r="AJ160" s="76">
        <f t="shared" si="71"/>
        <v>0.5303032396074987</v>
      </c>
      <c r="AK160" s="76">
        <f t="shared" si="78"/>
        <v>0</v>
      </c>
      <c r="AL160" s="76">
        <f t="shared" si="79"/>
        <v>0.72959449553383582</v>
      </c>
      <c r="AM160" s="76">
        <f t="shared" si="80"/>
        <v>0</v>
      </c>
      <c r="AN160" s="76">
        <f t="shared" si="81"/>
        <v>0</v>
      </c>
      <c r="AO160" s="76">
        <f t="shared" si="96"/>
        <v>60.786687738406968</v>
      </c>
      <c r="AP160" s="76">
        <f>MAX(0,(AO160-Constantes!$D$13)*(1-EXP(-Constantes!$D$24)))</f>
        <v>0.18398374593265276</v>
      </c>
      <c r="AQ160" s="76">
        <f t="shared" si="72"/>
        <v>0.71428698554015146</v>
      </c>
      <c r="AR160" s="76">
        <f t="shared" si="82"/>
        <v>0.91357824146648858</v>
      </c>
      <c r="AS160" s="76">
        <f>0.0526*AF160*Observaciones!$F159^1.218</f>
        <v>0</v>
      </c>
      <c r="AT160" s="76">
        <f>AS160*Constantes!$E$30</f>
        <v>0</v>
      </c>
      <c r="AU160" s="76">
        <f t="shared" si="97"/>
        <v>0</v>
      </c>
      <c r="AV160" s="15"/>
      <c r="AW160" s="75">
        <v>154</v>
      </c>
      <c r="AX160" s="148">
        <f>ETo!$I159*((1-Constantes!$F$19)*ETo!$K159+ETo!$L159)</f>
        <v>2.3171256788277179</v>
      </c>
      <c r="AY160" s="76">
        <f>MIN(AX160*Constantes!$F$17,0.8*(BB159+Observaciones!$F159-AZ160-BA160-Constantes!$D$14))</f>
        <v>1.1508552498927878</v>
      </c>
      <c r="AZ160" s="76">
        <f>IF(Observaciones!$F159&gt;0.05*Constantes!$F$18,((Observaciones!$F159-0.05*Constantes!$F$18)^2)/(Observaciones!$F159+0.95*Constantes!$F$18),0)</f>
        <v>0</v>
      </c>
      <c r="BA160" s="76">
        <f>MAX(0,BB159+Observaciones!$F159-AZ160-Constantes!$D$13)</f>
        <v>0</v>
      </c>
      <c r="BB160" s="76">
        <f>BB159+Observaciones!$F159-AZ160-AY160-BA160-BC159</f>
        <v>20.481968622349058</v>
      </c>
      <c r="BC160" s="76">
        <f>MAX(0,(BB160-Constantes!$D$14)*(1-EXP(-Constantes!$D$22)))</f>
        <v>0.31447474252784463</v>
      </c>
      <c r="BD160" s="76">
        <f t="shared" si="98"/>
        <v>102.57019898861488</v>
      </c>
      <c r="BE160" s="76">
        <f>MAX(0,(BD160-Constantes!$D$13)*(1-EXP(-Constantes!$D$23)))</f>
        <v>0.5303032396074987</v>
      </c>
      <c r="BF160" s="76">
        <f t="shared" si="99"/>
        <v>0.84477798213534339</v>
      </c>
      <c r="BG160" s="76">
        <f>IF(BF160-Escenarios!$F$29&lt;=0,0,IF(BF160-Escenarios!$F$29&gt;Escenarios!$F$28,Escenarios!$F$28,BF160-Escenarios!$F$29))</f>
        <v>0.15357798213534335</v>
      </c>
      <c r="BH160" s="76">
        <f>BG160*Entradas!$F$24</f>
        <v>0</v>
      </c>
      <c r="BI160" s="76">
        <f>AX160*Entradas!$D$47/Escenarios!$F$9</f>
        <v>0.11122203258373045</v>
      </c>
      <c r="BJ160" s="76">
        <f>Entradas!$D$48*Entradas!$D$46/Escenarios!$F$9</f>
        <v>0.12</v>
      </c>
      <c r="BK160" s="76">
        <f t="shared" si="100"/>
        <v>1.2620772824765183</v>
      </c>
      <c r="BL160" s="76">
        <f t="shared" si="83"/>
        <v>0</v>
      </c>
      <c r="BM160" s="76">
        <f t="shared" si="84"/>
        <v>0.15357798213534335</v>
      </c>
      <c r="BN160" s="76">
        <f t="shared" si="73"/>
        <v>0.16089676039250128</v>
      </c>
      <c r="BO160" s="76">
        <f t="shared" si="85"/>
        <v>0</v>
      </c>
      <c r="BP160" s="76">
        <f t="shared" si="74"/>
        <v>0.5303032396074987</v>
      </c>
      <c r="BQ160" s="76">
        <f t="shared" si="86"/>
        <v>0</v>
      </c>
      <c r="BR160" s="76">
        <f t="shared" si="87"/>
        <v>0.69120000000000004</v>
      </c>
      <c r="BS160" s="76">
        <f t="shared" si="88"/>
        <v>0</v>
      </c>
      <c r="BT160" s="76">
        <f t="shared" si="89"/>
        <v>0</v>
      </c>
      <c r="BU160" s="76">
        <f t="shared" si="101"/>
        <v>70.678027852713583</v>
      </c>
      <c r="BV160" s="76">
        <f>MAX(0,(BU160-Constantes!$D$13)*(1-EXP(-Constantes!$D$24)))</f>
        <v>0.33517532338940065</v>
      </c>
      <c r="BW160" s="76">
        <f t="shared" si="102"/>
        <v>0.86547856299689929</v>
      </c>
      <c r="BX160" s="76">
        <f t="shared" si="103"/>
        <v>1.0263753233894006</v>
      </c>
      <c r="BY160" s="76">
        <f>0.0526*BL160*Observaciones!$F159^1.218</f>
        <v>0</v>
      </c>
      <c r="BZ160" s="76">
        <f>BY160*Constantes!$F$30</f>
        <v>0</v>
      </c>
      <c r="CA160" s="76">
        <f t="shared" si="104"/>
        <v>0</v>
      </c>
      <c r="CB160" s="15"/>
      <c r="CC160" s="75">
        <v>154</v>
      </c>
      <c r="CD160" s="76">
        <f>0.0526*Observaciones!$F159^2.218</f>
        <v>9.412654104711686E-2</v>
      </c>
      <c r="CE160" s="76">
        <f>IF(Observaciones!$F159&gt;0.05*$CI$7,((Observaciones!$F159-0.05*$CI$7)^2)/(Observaciones!$F159+0.95*$CI$7),0)</f>
        <v>0</v>
      </c>
      <c r="CF160" s="76">
        <f>0.0526*CE160*Observaciones!$F159^1.218</f>
        <v>0</v>
      </c>
      <c r="CG160" s="29"/>
      <c r="CH160" s="29"/>
      <c r="CI160" s="110"/>
      <c r="CJ160" s="40"/>
    </row>
    <row r="161" spans="2:88" s="2" customFormat="1" x14ac:dyDescent="0.3">
      <c r="B161" s="39"/>
      <c r="C161" s="75">
        <v>155</v>
      </c>
      <c r="D161" s="148">
        <f>ETo!$I160*((1-Constantes!$D$19)*ETo!$K160+ETo!$L160)</f>
        <v>2.6025031016132956</v>
      </c>
      <c r="E161" s="76">
        <f>MIN(D161*Constantes!$D$17,0.8*(H160+Observaciones!$F160-F161-G161-Constantes!$D$14))</f>
        <v>1.2925946938144546</v>
      </c>
      <c r="F161" s="76">
        <f>IF(Observaciones!$F160&gt;0.05*Constantes!$D$18,((Observaciones!$F160-0.05*Constantes!$D$18)^2)/(Observaciones!$F160+0.95*Constantes!$D$18),0)</f>
        <v>0</v>
      </c>
      <c r="G161" s="76">
        <f>MAX(0,H160+Observaciones!$F160-F161-Constantes!$D$13)</f>
        <v>0</v>
      </c>
      <c r="H161" s="76">
        <f>H160+Observaciones!$F160-F161-E161-G161-I160</f>
        <v>18.874899186006758</v>
      </c>
      <c r="I161" s="76">
        <f>MAX(0,(H161-Constantes!$D$14)*(1-EXP(-Constantes!$D$22)))</f>
        <v>0.25973205785334674</v>
      </c>
      <c r="J161" s="76">
        <f t="shared" si="90"/>
        <v>102.03989574900737</v>
      </c>
      <c r="K161" s="76">
        <f>MAX(0,(J161-Constantes!$D$13)*(1-EXP(-Constantes!$D$23)))</f>
        <v>0.52507803547925491</v>
      </c>
      <c r="L161" s="76">
        <f t="shared" si="91"/>
        <v>0.78481009333260165</v>
      </c>
      <c r="M161" s="76">
        <f>0.0526*F161*Observaciones!$F160^1.218</f>
        <v>0</v>
      </c>
      <c r="N161" s="76">
        <f>M161*Constantes!$D$30</f>
        <v>0</v>
      </c>
      <c r="O161" s="76">
        <f t="shared" si="92"/>
        <v>0</v>
      </c>
      <c r="P161" s="15"/>
      <c r="Q161" s="75">
        <v>155</v>
      </c>
      <c r="R161" s="148">
        <f>ETo!$I160*((1-Constantes!$E$19)*ETo!$K160+ETo!$L160)</f>
        <v>2.6025031016132956</v>
      </c>
      <c r="S161" s="76">
        <f>MIN(R161*Constantes!$E$17,0.8*(V160+Observaciones!$F160-T161-U161-Constantes!$D$14))</f>
        <v>1.2925946938144546</v>
      </c>
      <c r="T161" s="76">
        <f>IF(Observaciones!$F160&gt;0.05*Constantes!$E$18,((Observaciones!$F160-0.05*Constantes!$E$18)^2)/(Observaciones!$F160+0.95*Constantes!$E$18),0)</f>
        <v>0</v>
      </c>
      <c r="U161" s="76">
        <f>MAX(0,V160+Observaciones!$F160-T161-Constantes!$D$13)</f>
        <v>0</v>
      </c>
      <c r="V161" s="76">
        <f>V160+Observaciones!$F160-T161-S161-U161-W160</f>
        <v>18.874899186006758</v>
      </c>
      <c r="W161" s="76">
        <f>MAX(0,(V161-Constantes!$D$14)*(1-EXP(-Constantes!$D$22)))</f>
        <v>0.25973205785334674</v>
      </c>
      <c r="X161" s="76">
        <f t="shared" si="93"/>
        <v>102.03989574900737</v>
      </c>
      <c r="Y161" s="76">
        <f>MAX(0,(X161-Constantes!$D$13)*(1-EXP(-Constantes!$D$23)))</f>
        <v>0.52507803547925491</v>
      </c>
      <c r="Z161" s="76">
        <f t="shared" si="94"/>
        <v>0.78481009333260165</v>
      </c>
      <c r="AA161" s="76">
        <f>IF(Z161-Escenarios!$E$29&lt;=0,0,IF(Z161-Escenarios!$E$29&gt;Escenarios!$E$28,Escenarios!$E$28,Z161-Escenarios!$E$29))</f>
        <v>9.3610093332601618E-2</v>
      </c>
      <c r="AB161" s="76">
        <f>AA161*Entradas!$E$24</f>
        <v>2.3402523333150405E-2</v>
      </c>
      <c r="AC161" s="76">
        <f>R161*Entradas!$D$47/Escenarios!$E$9</f>
        <v>0.12492014887743819</v>
      </c>
      <c r="AD161" s="76">
        <f>Entradas!$D$48*Entradas!$D$46/Escenarios!$E$9</f>
        <v>0.12</v>
      </c>
      <c r="AE161" s="76">
        <f t="shared" si="95"/>
        <v>1.4175148426918929</v>
      </c>
      <c r="AF161" s="76">
        <f t="shared" si="75"/>
        <v>0</v>
      </c>
      <c r="AG161" s="76">
        <f t="shared" si="76"/>
        <v>9.3610093332601618E-2</v>
      </c>
      <c r="AH161" s="76">
        <f t="shared" si="70"/>
        <v>0.16612196452074512</v>
      </c>
      <c r="AI161" s="76">
        <f t="shared" si="77"/>
        <v>0</v>
      </c>
      <c r="AJ161" s="76">
        <f t="shared" si="71"/>
        <v>0.52507803547925491</v>
      </c>
      <c r="AK161" s="76">
        <f t="shared" si="78"/>
        <v>0</v>
      </c>
      <c r="AL161" s="76">
        <f t="shared" si="79"/>
        <v>0.71460252333315044</v>
      </c>
      <c r="AM161" s="76">
        <f t="shared" si="80"/>
        <v>0</v>
      </c>
      <c r="AN161" s="76">
        <f t="shared" si="81"/>
        <v>0</v>
      </c>
      <c r="AO161" s="76">
        <f t="shared" si="96"/>
        <v>60.602703992474318</v>
      </c>
      <c r="AP161" s="76">
        <f>MAX(0,(AO161-Constantes!$D$13)*(1-EXP(-Constantes!$D$24)))</f>
        <v>0.18117150892002337</v>
      </c>
      <c r="AQ161" s="76">
        <f t="shared" si="72"/>
        <v>0.70624954439927823</v>
      </c>
      <c r="AR161" s="76">
        <f t="shared" si="82"/>
        <v>0.89577403225317376</v>
      </c>
      <c r="AS161" s="76">
        <f>0.0526*AF161*Observaciones!$F160^1.218</f>
        <v>0</v>
      </c>
      <c r="AT161" s="76">
        <f>AS161*Constantes!$E$30</f>
        <v>0</v>
      </c>
      <c r="AU161" s="76">
        <f t="shared" si="97"/>
        <v>0</v>
      </c>
      <c r="AV161" s="15"/>
      <c r="AW161" s="75">
        <v>155</v>
      </c>
      <c r="AX161" s="148">
        <f>ETo!$I160*((1-Constantes!$F$19)*ETo!$K160+ETo!$L160)</f>
        <v>2.6025031016132956</v>
      </c>
      <c r="AY161" s="76">
        <f>MIN(AX161*Constantes!$F$17,0.8*(BB160+Observaciones!$F160-AZ161-BA161-Constantes!$D$14))</f>
        <v>1.2925946938144546</v>
      </c>
      <c r="AZ161" s="76">
        <f>IF(Observaciones!$F160&gt;0.05*Constantes!$F$18,((Observaciones!$F160-0.05*Constantes!$F$18)^2)/(Observaciones!$F160+0.95*Constantes!$F$18),0)</f>
        <v>0</v>
      </c>
      <c r="BA161" s="76">
        <f>MAX(0,BB160+Observaciones!$F160-AZ161-Constantes!$D$13)</f>
        <v>0</v>
      </c>
      <c r="BB161" s="76">
        <f>BB160+Observaciones!$F160-AZ161-AY161-BA161-BC160</f>
        <v>18.874899186006758</v>
      </c>
      <c r="BC161" s="76">
        <f>MAX(0,(BB161-Constantes!$D$14)*(1-EXP(-Constantes!$D$22)))</f>
        <v>0.25973205785334674</v>
      </c>
      <c r="BD161" s="76">
        <f t="shared" si="98"/>
        <v>102.03989574900737</v>
      </c>
      <c r="BE161" s="76">
        <f>MAX(0,(BD161-Constantes!$D$13)*(1-EXP(-Constantes!$D$23)))</f>
        <v>0.52507803547925491</v>
      </c>
      <c r="BF161" s="76">
        <f t="shared" si="99"/>
        <v>0.78481009333260165</v>
      </c>
      <c r="BG161" s="76">
        <f>IF(BF161-Escenarios!$F$29&lt;=0,0,IF(BF161-Escenarios!$F$29&gt;Escenarios!$F$28,Escenarios!$F$28,BF161-Escenarios!$F$29))</f>
        <v>9.3610093332601618E-2</v>
      </c>
      <c r="BH161" s="76">
        <f>BG161*Entradas!$F$24</f>
        <v>0</v>
      </c>
      <c r="BI161" s="76">
        <f>AX161*Entradas!$D$47/Escenarios!$F$9</f>
        <v>0.12492014887743819</v>
      </c>
      <c r="BJ161" s="76">
        <f>Entradas!$D$48*Entradas!$D$46/Escenarios!$F$9</f>
        <v>0.12</v>
      </c>
      <c r="BK161" s="76">
        <f t="shared" si="100"/>
        <v>1.4175148426918929</v>
      </c>
      <c r="BL161" s="76">
        <f t="shared" si="83"/>
        <v>0</v>
      </c>
      <c r="BM161" s="76">
        <f t="shared" si="84"/>
        <v>9.3610093332601618E-2</v>
      </c>
      <c r="BN161" s="76">
        <f t="shared" si="73"/>
        <v>0.16612196452074512</v>
      </c>
      <c r="BO161" s="76">
        <f t="shared" si="85"/>
        <v>0</v>
      </c>
      <c r="BP161" s="76">
        <f t="shared" si="74"/>
        <v>0.52507803547925491</v>
      </c>
      <c r="BQ161" s="76">
        <f t="shared" si="86"/>
        <v>0</v>
      </c>
      <c r="BR161" s="76">
        <f t="shared" si="87"/>
        <v>0.69120000000000004</v>
      </c>
      <c r="BS161" s="76">
        <f t="shared" si="88"/>
        <v>0</v>
      </c>
      <c r="BT161" s="76">
        <f t="shared" si="89"/>
        <v>0</v>
      </c>
      <c r="BU161" s="76">
        <f t="shared" si="101"/>
        <v>70.342852529324176</v>
      </c>
      <c r="BV161" s="76">
        <f>MAX(0,(BU161-Constantes!$D$13)*(1-EXP(-Constantes!$D$24)))</f>
        <v>0.33005208576111167</v>
      </c>
      <c r="BW161" s="76">
        <f t="shared" si="102"/>
        <v>0.85513012124036658</v>
      </c>
      <c r="BX161" s="76">
        <f t="shared" si="103"/>
        <v>1.0212520857611116</v>
      </c>
      <c r="BY161" s="76">
        <f>0.0526*BL161*Observaciones!$F160^1.218</f>
        <v>0</v>
      </c>
      <c r="BZ161" s="76">
        <f>BY161*Constantes!$F$30</f>
        <v>0</v>
      </c>
      <c r="CA161" s="76">
        <f t="shared" si="104"/>
        <v>0</v>
      </c>
      <c r="CB161" s="15"/>
      <c r="CC161" s="75">
        <v>155</v>
      </c>
      <c r="CD161" s="76">
        <f>0.0526*Observaciones!$F160^2.218</f>
        <v>0</v>
      </c>
      <c r="CE161" s="76">
        <f>IF(Observaciones!$F160&gt;0.05*$CI$7,((Observaciones!$F160-0.05*$CI$7)^2)/(Observaciones!$F160+0.95*$CI$7),0)</f>
        <v>0</v>
      </c>
      <c r="CF161" s="76">
        <f>0.0526*CE161*Observaciones!$F160^1.218</f>
        <v>0</v>
      </c>
      <c r="CG161" s="29"/>
      <c r="CH161" s="29"/>
      <c r="CI161" s="110"/>
      <c r="CJ161" s="40"/>
    </row>
    <row r="162" spans="2:88" s="2" customFormat="1" x14ac:dyDescent="0.3">
      <c r="B162" s="39"/>
      <c r="C162" s="75">
        <v>156</v>
      </c>
      <c r="D162" s="148">
        <f>ETo!$I161*((1-Constantes!$D$19)*ETo!$K161+ETo!$L161)</f>
        <v>2.4264285502143159</v>
      </c>
      <c r="E162" s="76">
        <f>MIN(D162*Constantes!$D$17,0.8*(H161+Observaciones!$F161-F162-G162-Constantes!$D$14))</f>
        <v>1.205143105106262</v>
      </c>
      <c r="F162" s="76">
        <f>IF(Observaciones!$F161&gt;0.05*Constantes!$D$18,((Observaciones!$F161-0.05*Constantes!$D$18)^2)/(Observaciones!$F161+0.95*Constantes!$D$18),0)</f>
        <v>0</v>
      </c>
      <c r="G162" s="76">
        <f>MAX(0,H161+Observaciones!$F161-F162-Constantes!$D$13)</f>
        <v>0</v>
      </c>
      <c r="H162" s="76">
        <f>H161+Observaciones!$F161-F162-E162-G162-I161</f>
        <v>17.410024023047146</v>
      </c>
      <c r="I162" s="76">
        <f>MAX(0,(H162-Constantes!$D$14)*(1-EXP(-Constantes!$D$22)))</f>
        <v>0.20983303213612733</v>
      </c>
      <c r="J162" s="76">
        <f t="shared" si="90"/>
        <v>101.51481771352812</v>
      </c>
      <c r="K162" s="76">
        <f>MAX(0,(J162-Constantes!$D$13)*(1-EXP(-Constantes!$D$23)))</f>
        <v>0.51990431653183344</v>
      </c>
      <c r="L162" s="76">
        <f t="shared" si="91"/>
        <v>0.72973734866796081</v>
      </c>
      <c r="M162" s="76">
        <f>0.0526*F162*Observaciones!$F161^1.218</f>
        <v>0</v>
      </c>
      <c r="N162" s="76">
        <f>M162*Constantes!$D$30</f>
        <v>0</v>
      </c>
      <c r="O162" s="76">
        <f t="shared" si="92"/>
        <v>0</v>
      </c>
      <c r="P162" s="15"/>
      <c r="Q162" s="75">
        <v>156</v>
      </c>
      <c r="R162" s="148">
        <f>ETo!$I161*((1-Constantes!$E$19)*ETo!$K161+ETo!$L161)</f>
        <v>2.4264285502143159</v>
      </c>
      <c r="S162" s="76">
        <f>MIN(R162*Constantes!$E$17,0.8*(V161+Observaciones!$F161-T162-U162-Constantes!$D$14))</f>
        <v>1.205143105106262</v>
      </c>
      <c r="T162" s="76">
        <f>IF(Observaciones!$F161&gt;0.05*Constantes!$E$18,((Observaciones!$F161-0.05*Constantes!$E$18)^2)/(Observaciones!$F161+0.95*Constantes!$E$18),0)</f>
        <v>0</v>
      </c>
      <c r="U162" s="76">
        <f>MAX(0,V161+Observaciones!$F161-T162-Constantes!$D$13)</f>
        <v>0</v>
      </c>
      <c r="V162" s="76">
        <f>V161+Observaciones!$F161-T162-S162-U162-W161</f>
        <v>17.410024023047146</v>
      </c>
      <c r="W162" s="76">
        <f>MAX(0,(V162-Constantes!$D$14)*(1-EXP(-Constantes!$D$22)))</f>
        <v>0.20983303213612733</v>
      </c>
      <c r="X162" s="76">
        <f t="shared" si="93"/>
        <v>101.51481771352812</v>
      </c>
      <c r="Y162" s="76">
        <f>MAX(0,(X162-Constantes!$D$13)*(1-EXP(-Constantes!$D$23)))</f>
        <v>0.51990431653183344</v>
      </c>
      <c r="Z162" s="76">
        <f t="shared" si="94"/>
        <v>0.72973734866796081</v>
      </c>
      <c r="AA162" s="76">
        <f>IF(Z162-Escenarios!$E$29&lt;=0,0,IF(Z162-Escenarios!$E$29&gt;Escenarios!$E$28,Escenarios!$E$28,Z162-Escenarios!$E$29))</f>
        <v>3.8537348667960769E-2</v>
      </c>
      <c r="AB162" s="76">
        <f>AA162*Entradas!$E$24</f>
        <v>9.6343371669901923E-3</v>
      </c>
      <c r="AC162" s="76">
        <f>R162*Entradas!$D$47/Escenarios!$E$9</f>
        <v>0.11646857041028716</v>
      </c>
      <c r="AD162" s="76">
        <f>Entradas!$D$48*Entradas!$D$46/Escenarios!$E$9</f>
        <v>0.12</v>
      </c>
      <c r="AE162" s="76">
        <f t="shared" si="95"/>
        <v>1.3216116755165492</v>
      </c>
      <c r="AF162" s="76">
        <f t="shared" si="75"/>
        <v>0</v>
      </c>
      <c r="AG162" s="76">
        <f t="shared" si="76"/>
        <v>3.8537348667960769E-2</v>
      </c>
      <c r="AH162" s="76">
        <f t="shared" si="70"/>
        <v>0.17129568346816657</v>
      </c>
      <c r="AI162" s="76">
        <f t="shared" si="77"/>
        <v>0</v>
      </c>
      <c r="AJ162" s="76">
        <f t="shared" si="71"/>
        <v>0.51990431653183344</v>
      </c>
      <c r="AK162" s="76">
        <f t="shared" si="78"/>
        <v>0</v>
      </c>
      <c r="AL162" s="76">
        <f t="shared" si="79"/>
        <v>0.70083433716699028</v>
      </c>
      <c r="AM162" s="76">
        <f t="shared" si="80"/>
        <v>0</v>
      </c>
      <c r="AN162" s="76">
        <f t="shared" si="81"/>
        <v>0</v>
      </c>
      <c r="AO162" s="76">
        <f t="shared" si="96"/>
        <v>60.421532483554294</v>
      </c>
      <c r="AP162" s="76">
        <f>MAX(0,(AO162-Constantes!$D$13)*(1-EXP(-Constantes!$D$24)))</f>
        <v>0.17840225764493892</v>
      </c>
      <c r="AQ162" s="76">
        <f t="shared" si="72"/>
        <v>0.69830657417677233</v>
      </c>
      <c r="AR162" s="76">
        <f t="shared" si="82"/>
        <v>0.87923659481192917</v>
      </c>
      <c r="AS162" s="76">
        <f>0.0526*AF162*Observaciones!$F161^1.218</f>
        <v>0</v>
      </c>
      <c r="AT162" s="76">
        <f>AS162*Constantes!$E$30</f>
        <v>0</v>
      </c>
      <c r="AU162" s="76">
        <f t="shared" si="97"/>
        <v>0</v>
      </c>
      <c r="AV162" s="15"/>
      <c r="AW162" s="75">
        <v>156</v>
      </c>
      <c r="AX162" s="148">
        <f>ETo!$I161*((1-Constantes!$F$19)*ETo!$K161+ETo!$L161)</f>
        <v>2.4264285502143159</v>
      </c>
      <c r="AY162" s="76">
        <f>MIN(AX162*Constantes!$F$17,0.8*(BB161+Observaciones!$F161-AZ162-BA162-Constantes!$D$14))</f>
        <v>1.205143105106262</v>
      </c>
      <c r="AZ162" s="76">
        <f>IF(Observaciones!$F161&gt;0.05*Constantes!$F$18,((Observaciones!$F161-0.05*Constantes!$F$18)^2)/(Observaciones!$F161+0.95*Constantes!$F$18),0)</f>
        <v>0</v>
      </c>
      <c r="BA162" s="76">
        <f>MAX(0,BB161+Observaciones!$F161-AZ162-Constantes!$D$13)</f>
        <v>0</v>
      </c>
      <c r="BB162" s="76">
        <f>BB161+Observaciones!$F161-AZ162-AY162-BA162-BC161</f>
        <v>17.410024023047146</v>
      </c>
      <c r="BC162" s="76">
        <f>MAX(0,(BB162-Constantes!$D$14)*(1-EXP(-Constantes!$D$22)))</f>
        <v>0.20983303213612733</v>
      </c>
      <c r="BD162" s="76">
        <f t="shared" si="98"/>
        <v>101.51481771352812</v>
      </c>
      <c r="BE162" s="76">
        <f>MAX(0,(BD162-Constantes!$D$13)*(1-EXP(-Constantes!$D$23)))</f>
        <v>0.51990431653183344</v>
      </c>
      <c r="BF162" s="76">
        <f t="shared" si="99"/>
        <v>0.72973734866796081</v>
      </c>
      <c r="BG162" s="76">
        <f>IF(BF162-Escenarios!$F$29&lt;=0,0,IF(BF162-Escenarios!$F$29&gt;Escenarios!$F$28,Escenarios!$F$28,BF162-Escenarios!$F$29))</f>
        <v>3.8537348667960769E-2</v>
      </c>
      <c r="BH162" s="76">
        <f>BG162*Entradas!$F$24</f>
        <v>0</v>
      </c>
      <c r="BI162" s="76">
        <f>AX162*Entradas!$D$47/Escenarios!$F$9</f>
        <v>0.11646857041028716</v>
      </c>
      <c r="BJ162" s="76">
        <f>Entradas!$D$48*Entradas!$D$46/Escenarios!$F$9</f>
        <v>0.12</v>
      </c>
      <c r="BK162" s="76">
        <f t="shared" si="100"/>
        <v>1.3216116755165492</v>
      </c>
      <c r="BL162" s="76">
        <f t="shared" si="83"/>
        <v>0</v>
      </c>
      <c r="BM162" s="76">
        <f t="shared" si="84"/>
        <v>3.8537348667960769E-2</v>
      </c>
      <c r="BN162" s="76">
        <f t="shared" si="73"/>
        <v>0.17129568346816657</v>
      </c>
      <c r="BO162" s="76">
        <f t="shared" si="85"/>
        <v>0</v>
      </c>
      <c r="BP162" s="76">
        <f t="shared" si="74"/>
        <v>0.51990431653183344</v>
      </c>
      <c r="BQ162" s="76">
        <f t="shared" si="86"/>
        <v>0</v>
      </c>
      <c r="BR162" s="76">
        <f t="shared" si="87"/>
        <v>0.69120000000000004</v>
      </c>
      <c r="BS162" s="76">
        <f t="shared" si="88"/>
        <v>0</v>
      </c>
      <c r="BT162" s="76">
        <f t="shared" si="89"/>
        <v>0</v>
      </c>
      <c r="BU162" s="76">
        <f t="shared" si="101"/>
        <v>70.012800443563066</v>
      </c>
      <c r="BV162" s="76">
        <f>MAX(0,(BU162-Constantes!$D$13)*(1-EXP(-Constantes!$D$24)))</f>
        <v>0.32500715808574676</v>
      </c>
      <c r="BW162" s="76">
        <f t="shared" si="102"/>
        <v>0.8449114746175802</v>
      </c>
      <c r="BX162" s="76">
        <f t="shared" si="103"/>
        <v>1.0162071580857468</v>
      </c>
      <c r="BY162" s="76">
        <f>0.0526*BL162*Observaciones!$F161^1.218</f>
        <v>0</v>
      </c>
      <c r="BZ162" s="76">
        <f>BY162*Constantes!$F$30</f>
        <v>0</v>
      </c>
      <c r="CA162" s="76">
        <f t="shared" si="104"/>
        <v>0</v>
      </c>
      <c r="CB162" s="15"/>
      <c r="CC162" s="75">
        <v>156</v>
      </c>
      <c r="CD162" s="76">
        <f>0.0526*Observaciones!$F161^2.218</f>
        <v>0</v>
      </c>
      <c r="CE162" s="76">
        <f>IF(Observaciones!$F161&gt;0.05*$CI$7,((Observaciones!$F161-0.05*$CI$7)^2)/(Observaciones!$F161+0.95*$CI$7),0)</f>
        <v>0</v>
      </c>
      <c r="CF162" s="76">
        <f>0.0526*CE162*Observaciones!$F161^1.218</f>
        <v>0</v>
      </c>
      <c r="CG162" s="29"/>
      <c r="CH162" s="29"/>
      <c r="CI162" s="110"/>
      <c r="CJ162" s="40"/>
    </row>
    <row r="163" spans="2:88" s="2" customFormat="1" x14ac:dyDescent="0.3">
      <c r="B163" s="39"/>
      <c r="C163" s="75">
        <v>157</v>
      </c>
      <c r="D163" s="148">
        <f>ETo!$I162*((1-Constantes!$D$19)*ETo!$K162+ETo!$L162)</f>
        <v>2.4936032488714539</v>
      </c>
      <c r="E163" s="76">
        <f>MIN(D163*Constantes!$D$17,0.8*(H162+Observaciones!$F162-F163-G163-Constantes!$D$14))</f>
        <v>1.2385070073390685</v>
      </c>
      <c r="F163" s="76">
        <f>IF(Observaciones!$F162&gt;0.05*Constantes!$D$18,((Observaciones!$F162-0.05*Constantes!$D$18)^2)/(Observaciones!$F162+0.95*Constantes!$D$18),0)</f>
        <v>0</v>
      </c>
      <c r="G163" s="76">
        <f>MAX(0,H162+Observaciones!$F162-F163-Constantes!$D$13)</f>
        <v>0</v>
      </c>
      <c r="H163" s="76">
        <f>H162+Observaciones!$F162-F163-E163-G163-I162</f>
        <v>15.961683983571948</v>
      </c>
      <c r="I163" s="76">
        <f>MAX(0,(H163-Constantes!$D$14)*(1-EXP(-Constantes!$D$22)))</f>
        <v>0.16049725342646803</v>
      </c>
      <c r="J163" s="76">
        <f t="shared" si="90"/>
        <v>100.99491339699628</v>
      </c>
      <c r="K163" s="76">
        <f>MAX(0,(J163-Constantes!$D$13)*(1-EXP(-Constantes!$D$23)))</f>
        <v>0.51478157546948478</v>
      </c>
      <c r="L163" s="76">
        <f t="shared" si="91"/>
        <v>0.67527882889595281</v>
      </c>
      <c r="M163" s="76">
        <f>0.0526*F163*Observaciones!$F162^1.218</f>
        <v>0</v>
      </c>
      <c r="N163" s="76">
        <f>M163*Constantes!$D$30</f>
        <v>0</v>
      </c>
      <c r="O163" s="76">
        <f t="shared" si="92"/>
        <v>0</v>
      </c>
      <c r="P163" s="15"/>
      <c r="Q163" s="75">
        <v>157</v>
      </c>
      <c r="R163" s="148">
        <f>ETo!$I162*((1-Constantes!$E$19)*ETo!$K162+ETo!$L162)</f>
        <v>2.4936032488714539</v>
      </c>
      <c r="S163" s="76">
        <f>MIN(R163*Constantes!$E$17,0.8*(V162+Observaciones!$F162-T163-U163-Constantes!$D$14))</f>
        <v>1.2385070073390685</v>
      </c>
      <c r="T163" s="76">
        <f>IF(Observaciones!$F162&gt;0.05*Constantes!$E$18,((Observaciones!$F162-0.05*Constantes!$E$18)^2)/(Observaciones!$F162+0.95*Constantes!$E$18),0)</f>
        <v>0</v>
      </c>
      <c r="U163" s="76">
        <f>MAX(0,V162+Observaciones!$F162-T163-Constantes!$D$13)</f>
        <v>0</v>
      </c>
      <c r="V163" s="76">
        <f>V162+Observaciones!$F162-T163-S163-U163-W162</f>
        <v>15.961683983571948</v>
      </c>
      <c r="W163" s="76">
        <f>MAX(0,(V163-Constantes!$D$14)*(1-EXP(-Constantes!$D$22)))</f>
        <v>0.16049725342646803</v>
      </c>
      <c r="X163" s="76">
        <f t="shared" si="93"/>
        <v>100.99491339699628</v>
      </c>
      <c r="Y163" s="76">
        <f>MAX(0,(X163-Constantes!$D$13)*(1-EXP(-Constantes!$D$23)))</f>
        <v>0.51478157546948478</v>
      </c>
      <c r="Z163" s="76">
        <f t="shared" si="94"/>
        <v>0.67527882889595281</v>
      </c>
      <c r="AA163" s="76">
        <f>IF(Z163-Escenarios!$E$29&lt;=0,0,IF(Z163-Escenarios!$E$29&gt;Escenarios!$E$28,Escenarios!$E$28,Z163-Escenarios!$E$29))</f>
        <v>0</v>
      </c>
      <c r="AB163" s="76">
        <f>AA163*Entradas!$E$24</f>
        <v>0</v>
      </c>
      <c r="AC163" s="76">
        <f>R163*Entradas!$D$47/Escenarios!$E$9</f>
        <v>0.11969295594582979</v>
      </c>
      <c r="AD163" s="76">
        <f>Entradas!$D$48*Entradas!$D$46/Escenarios!$E$9</f>
        <v>0.12</v>
      </c>
      <c r="AE163" s="76">
        <f t="shared" si="95"/>
        <v>1.3581999632848982</v>
      </c>
      <c r="AF163" s="76">
        <f t="shared" si="75"/>
        <v>0</v>
      </c>
      <c r="AG163" s="76">
        <f t="shared" si="76"/>
        <v>0</v>
      </c>
      <c r="AH163" s="76">
        <f t="shared" si="70"/>
        <v>0.16049725342646803</v>
      </c>
      <c r="AI163" s="76">
        <f t="shared" si="77"/>
        <v>0</v>
      </c>
      <c r="AJ163" s="76">
        <f t="shared" si="71"/>
        <v>0.51478157546948478</v>
      </c>
      <c r="AK163" s="76">
        <f t="shared" si="78"/>
        <v>0</v>
      </c>
      <c r="AL163" s="76">
        <f t="shared" si="79"/>
        <v>0.67527882889595281</v>
      </c>
      <c r="AM163" s="76">
        <f t="shared" si="80"/>
        <v>0</v>
      </c>
      <c r="AN163" s="76">
        <f t="shared" si="81"/>
        <v>0</v>
      </c>
      <c r="AO163" s="76">
        <f t="shared" si="96"/>
        <v>60.243130225909354</v>
      </c>
      <c r="AP163" s="76">
        <f>MAX(0,(AO163-Constantes!$D$13)*(1-EXP(-Constantes!$D$24)))</f>
        <v>0.17567533505978075</v>
      </c>
      <c r="AQ163" s="76">
        <f t="shared" si="72"/>
        <v>0.6904569105292655</v>
      </c>
      <c r="AR163" s="76">
        <f t="shared" si="82"/>
        <v>0.85095416395573353</v>
      </c>
      <c r="AS163" s="76">
        <f>0.0526*AF163*Observaciones!$F162^1.218</f>
        <v>0</v>
      </c>
      <c r="AT163" s="76">
        <f>AS163*Constantes!$E$30</f>
        <v>0</v>
      </c>
      <c r="AU163" s="76">
        <f t="shared" si="97"/>
        <v>0</v>
      </c>
      <c r="AV163" s="15"/>
      <c r="AW163" s="75">
        <v>157</v>
      </c>
      <c r="AX163" s="148">
        <f>ETo!$I162*((1-Constantes!$F$19)*ETo!$K162+ETo!$L162)</f>
        <v>2.4936032488714539</v>
      </c>
      <c r="AY163" s="76">
        <f>MIN(AX163*Constantes!$F$17,0.8*(BB162+Observaciones!$F162-AZ163-BA163-Constantes!$D$14))</f>
        <v>1.2385070073390685</v>
      </c>
      <c r="AZ163" s="76">
        <f>IF(Observaciones!$F162&gt;0.05*Constantes!$F$18,((Observaciones!$F162-0.05*Constantes!$F$18)^2)/(Observaciones!$F162+0.95*Constantes!$F$18),0)</f>
        <v>0</v>
      </c>
      <c r="BA163" s="76">
        <f>MAX(0,BB162+Observaciones!$F162-AZ163-Constantes!$D$13)</f>
        <v>0</v>
      </c>
      <c r="BB163" s="76">
        <f>BB162+Observaciones!$F162-AZ163-AY163-BA163-BC162</f>
        <v>15.961683983571948</v>
      </c>
      <c r="BC163" s="76">
        <f>MAX(0,(BB163-Constantes!$D$14)*(1-EXP(-Constantes!$D$22)))</f>
        <v>0.16049725342646803</v>
      </c>
      <c r="BD163" s="76">
        <f t="shared" si="98"/>
        <v>100.99491339699628</v>
      </c>
      <c r="BE163" s="76">
        <f>MAX(0,(BD163-Constantes!$D$13)*(1-EXP(-Constantes!$D$23)))</f>
        <v>0.51478157546948478</v>
      </c>
      <c r="BF163" s="76">
        <f t="shared" si="99"/>
        <v>0.67527882889595281</v>
      </c>
      <c r="BG163" s="76">
        <f>IF(BF163-Escenarios!$F$29&lt;=0,0,IF(BF163-Escenarios!$F$29&gt;Escenarios!$F$28,Escenarios!$F$28,BF163-Escenarios!$F$29))</f>
        <v>0</v>
      </c>
      <c r="BH163" s="76">
        <f>BG163*Entradas!$F$24</f>
        <v>0</v>
      </c>
      <c r="BI163" s="76">
        <f>AX163*Entradas!$D$47/Escenarios!$F$9</f>
        <v>0.11969295594582979</v>
      </c>
      <c r="BJ163" s="76">
        <f>Entradas!$D$48*Entradas!$D$46/Escenarios!$F$9</f>
        <v>0.12</v>
      </c>
      <c r="BK163" s="76">
        <f t="shared" si="100"/>
        <v>1.3581999632848982</v>
      </c>
      <c r="BL163" s="76">
        <f t="shared" si="83"/>
        <v>0</v>
      </c>
      <c r="BM163" s="76">
        <f t="shared" si="84"/>
        <v>0</v>
      </c>
      <c r="BN163" s="76">
        <f t="shared" si="73"/>
        <v>0.16049725342646803</v>
      </c>
      <c r="BO163" s="76">
        <f t="shared" si="85"/>
        <v>0</v>
      </c>
      <c r="BP163" s="76">
        <f t="shared" si="74"/>
        <v>0.51478157546948478</v>
      </c>
      <c r="BQ163" s="76">
        <f t="shared" si="86"/>
        <v>0</v>
      </c>
      <c r="BR163" s="76">
        <f t="shared" si="87"/>
        <v>0.67527882889595281</v>
      </c>
      <c r="BS163" s="76">
        <f t="shared" si="88"/>
        <v>0</v>
      </c>
      <c r="BT163" s="76">
        <f t="shared" si="89"/>
        <v>0</v>
      </c>
      <c r="BU163" s="76">
        <f t="shared" si="101"/>
        <v>69.687793285477312</v>
      </c>
      <c r="BV163" s="76">
        <f>MAX(0,(BU163-Constantes!$D$13)*(1-EXP(-Constantes!$D$24)))</f>
        <v>0.32003934337632767</v>
      </c>
      <c r="BW163" s="76">
        <f t="shared" si="102"/>
        <v>0.83482091884581244</v>
      </c>
      <c r="BX163" s="76">
        <f t="shared" si="103"/>
        <v>0.99531817227228048</v>
      </c>
      <c r="BY163" s="76">
        <f>0.0526*BL163*Observaciones!$F162^1.218</f>
        <v>0</v>
      </c>
      <c r="BZ163" s="76">
        <f>BY163*Constantes!$F$30</f>
        <v>0</v>
      </c>
      <c r="CA163" s="76">
        <f t="shared" si="104"/>
        <v>0</v>
      </c>
      <c r="CB163" s="15"/>
      <c r="CC163" s="75">
        <v>157</v>
      </c>
      <c r="CD163" s="76">
        <f>0.0526*Observaciones!$F162^2.218</f>
        <v>0</v>
      </c>
      <c r="CE163" s="76">
        <f>IF(Observaciones!$F162&gt;0.05*$CI$7,((Observaciones!$F162-0.05*$CI$7)^2)/(Observaciones!$F162+0.95*$CI$7),0)</f>
        <v>0</v>
      </c>
      <c r="CF163" s="76">
        <f>0.0526*CE163*Observaciones!$F162^1.218</f>
        <v>0</v>
      </c>
      <c r="CG163" s="29"/>
      <c r="CH163" s="29"/>
      <c r="CI163" s="110"/>
      <c r="CJ163" s="40"/>
    </row>
    <row r="164" spans="2:88" s="2" customFormat="1" x14ac:dyDescent="0.3">
      <c r="B164" s="39"/>
      <c r="C164" s="75">
        <v>158</v>
      </c>
      <c r="D164" s="148">
        <f>ETo!$I163*((1-Constantes!$D$19)*ETo!$K163+ETo!$L163)</f>
        <v>2.4265171653300537</v>
      </c>
      <c r="E164" s="76">
        <f>MIN(D164*Constantes!$D$17,0.8*(H163+Observaciones!$F163-F164-G164-Constantes!$D$14))</f>
        <v>1.2051871178985325</v>
      </c>
      <c r="F164" s="76">
        <f>IF(Observaciones!$F163&gt;0.05*Constantes!$D$18,((Observaciones!$F163-0.05*Constantes!$D$18)^2)/(Observaciones!$F163+0.95*Constantes!$D$18),0)</f>
        <v>0</v>
      </c>
      <c r="G164" s="76">
        <f>MAX(0,H163+Observaciones!$F163-F164-Constantes!$D$13)</f>
        <v>0</v>
      </c>
      <c r="H164" s="76">
        <f>H163+Observaciones!$F163-F164-E164-G164-I163</f>
        <v>14.595999612246947</v>
      </c>
      <c r="I164" s="76">
        <f>MAX(0,(H164-Constantes!$D$14)*(1-EXP(-Constantes!$D$22)))</f>
        <v>0.11397703020917418</v>
      </c>
      <c r="J164" s="76">
        <f t="shared" si="90"/>
        <v>100.4801318215268</v>
      </c>
      <c r="K164" s="76">
        <f>MAX(0,(J164-Constantes!$D$13)*(1-EXP(-Constantes!$D$23)))</f>
        <v>0.50970930999496533</v>
      </c>
      <c r="L164" s="76">
        <f t="shared" si="91"/>
        <v>0.62368634020413949</v>
      </c>
      <c r="M164" s="76">
        <f>0.0526*F164*Observaciones!$F163^1.218</f>
        <v>0</v>
      </c>
      <c r="N164" s="76">
        <f>M164*Constantes!$D$30</f>
        <v>0</v>
      </c>
      <c r="O164" s="76">
        <f t="shared" si="92"/>
        <v>0</v>
      </c>
      <c r="P164" s="15"/>
      <c r="Q164" s="75">
        <v>158</v>
      </c>
      <c r="R164" s="148">
        <f>ETo!$I163*((1-Constantes!$E$19)*ETo!$K163+ETo!$L163)</f>
        <v>2.4265171653300537</v>
      </c>
      <c r="S164" s="76">
        <f>MIN(R164*Constantes!$E$17,0.8*(V163+Observaciones!$F163-T164-U164-Constantes!$D$14))</f>
        <v>1.2051871178985325</v>
      </c>
      <c r="T164" s="76">
        <f>IF(Observaciones!$F163&gt;0.05*Constantes!$E$18,((Observaciones!$F163-0.05*Constantes!$E$18)^2)/(Observaciones!$F163+0.95*Constantes!$E$18),0)</f>
        <v>0</v>
      </c>
      <c r="U164" s="76">
        <f>MAX(0,V163+Observaciones!$F163-T164-Constantes!$D$13)</f>
        <v>0</v>
      </c>
      <c r="V164" s="76">
        <f>V163+Observaciones!$F163-T164-S164-U164-W163</f>
        <v>14.595999612246947</v>
      </c>
      <c r="W164" s="76">
        <f>MAX(0,(V164-Constantes!$D$14)*(1-EXP(-Constantes!$D$22)))</f>
        <v>0.11397703020917418</v>
      </c>
      <c r="X164" s="76">
        <f t="shared" si="93"/>
        <v>100.4801318215268</v>
      </c>
      <c r="Y164" s="76">
        <f>MAX(0,(X164-Constantes!$D$13)*(1-EXP(-Constantes!$D$23)))</f>
        <v>0.50970930999496533</v>
      </c>
      <c r="Z164" s="76">
        <f t="shared" si="94"/>
        <v>0.62368634020413949</v>
      </c>
      <c r="AA164" s="76">
        <f>IF(Z164-Escenarios!$E$29&lt;=0,0,IF(Z164-Escenarios!$E$29&gt;Escenarios!$E$28,Escenarios!$E$28,Z164-Escenarios!$E$29))</f>
        <v>0</v>
      </c>
      <c r="AB164" s="76">
        <f>AA164*Entradas!$E$24</f>
        <v>0</v>
      </c>
      <c r="AC164" s="76">
        <f>R164*Entradas!$D$47/Escenarios!$E$9</f>
        <v>0.11647282393584257</v>
      </c>
      <c r="AD164" s="76">
        <f>Entradas!$D$48*Entradas!$D$46/Escenarios!$E$9</f>
        <v>0.12</v>
      </c>
      <c r="AE164" s="76">
        <f t="shared" si="95"/>
        <v>1.3216599418343751</v>
      </c>
      <c r="AF164" s="76">
        <f t="shared" si="75"/>
        <v>0</v>
      </c>
      <c r="AG164" s="76">
        <f t="shared" si="76"/>
        <v>0</v>
      </c>
      <c r="AH164" s="76">
        <f t="shared" si="70"/>
        <v>0.11397703020917418</v>
      </c>
      <c r="AI164" s="76">
        <f t="shared" si="77"/>
        <v>0</v>
      </c>
      <c r="AJ164" s="76">
        <f t="shared" si="71"/>
        <v>0.50970930999496533</v>
      </c>
      <c r="AK164" s="76">
        <f t="shared" si="78"/>
        <v>0</v>
      </c>
      <c r="AL164" s="76">
        <f t="shared" si="79"/>
        <v>0.62368634020413949</v>
      </c>
      <c r="AM164" s="76">
        <f t="shared" si="80"/>
        <v>0</v>
      </c>
      <c r="AN164" s="76">
        <f t="shared" si="81"/>
        <v>0</v>
      </c>
      <c r="AO164" s="76">
        <f t="shared" si="96"/>
        <v>60.067454890849575</v>
      </c>
      <c r="AP164" s="76">
        <f>MAX(0,(AO164-Constantes!$D$13)*(1-EXP(-Constantes!$D$24)))</f>
        <v>0.17299009416006544</v>
      </c>
      <c r="AQ164" s="76">
        <f t="shared" si="72"/>
        <v>0.68269940415503072</v>
      </c>
      <c r="AR164" s="76">
        <f t="shared" si="82"/>
        <v>0.79667643436420499</v>
      </c>
      <c r="AS164" s="76">
        <f>0.0526*AF164*Observaciones!$F163^1.218</f>
        <v>0</v>
      </c>
      <c r="AT164" s="76">
        <f>AS164*Constantes!$E$30</f>
        <v>0</v>
      </c>
      <c r="AU164" s="76">
        <f t="shared" si="97"/>
        <v>0</v>
      </c>
      <c r="AV164" s="15"/>
      <c r="AW164" s="75">
        <v>158</v>
      </c>
      <c r="AX164" s="148">
        <f>ETo!$I163*((1-Constantes!$F$19)*ETo!$K163+ETo!$L163)</f>
        <v>2.4265171653300537</v>
      </c>
      <c r="AY164" s="76">
        <f>MIN(AX164*Constantes!$F$17,0.8*(BB163+Observaciones!$F163-AZ164-BA164-Constantes!$D$14))</f>
        <v>1.2051871178985325</v>
      </c>
      <c r="AZ164" s="76">
        <f>IF(Observaciones!$F163&gt;0.05*Constantes!$F$18,((Observaciones!$F163-0.05*Constantes!$F$18)^2)/(Observaciones!$F163+0.95*Constantes!$F$18),0)</f>
        <v>0</v>
      </c>
      <c r="BA164" s="76">
        <f>MAX(0,BB163+Observaciones!$F163-AZ164-Constantes!$D$13)</f>
        <v>0</v>
      </c>
      <c r="BB164" s="76">
        <f>BB163+Observaciones!$F163-AZ164-AY164-BA164-BC163</f>
        <v>14.595999612246947</v>
      </c>
      <c r="BC164" s="76">
        <f>MAX(0,(BB164-Constantes!$D$14)*(1-EXP(-Constantes!$D$22)))</f>
        <v>0.11397703020917418</v>
      </c>
      <c r="BD164" s="76">
        <f t="shared" si="98"/>
        <v>100.4801318215268</v>
      </c>
      <c r="BE164" s="76">
        <f>MAX(0,(BD164-Constantes!$D$13)*(1-EXP(-Constantes!$D$23)))</f>
        <v>0.50970930999496533</v>
      </c>
      <c r="BF164" s="76">
        <f t="shared" si="99"/>
        <v>0.62368634020413949</v>
      </c>
      <c r="BG164" s="76">
        <f>IF(BF164-Escenarios!$F$29&lt;=0,0,IF(BF164-Escenarios!$F$29&gt;Escenarios!$F$28,Escenarios!$F$28,BF164-Escenarios!$F$29))</f>
        <v>0</v>
      </c>
      <c r="BH164" s="76">
        <f>BG164*Entradas!$F$24</f>
        <v>0</v>
      </c>
      <c r="BI164" s="76">
        <f>AX164*Entradas!$D$47/Escenarios!$F$9</f>
        <v>0.11647282393584257</v>
      </c>
      <c r="BJ164" s="76">
        <f>Entradas!$D$48*Entradas!$D$46/Escenarios!$F$9</f>
        <v>0.12</v>
      </c>
      <c r="BK164" s="76">
        <f t="shared" si="100"/>
        <v>1.3216599418343751</v>
      </c>
      <c r="BL164" s="76">
        <f t="shared" si="83"/>
        <v>0</v>
      </c>
      <c r="BM164" s="76">
        <f t="shared" si="84"/>
        <v>0</v>
      </c>
      <c r="BN164" s="76">
        <f t="shared" si="73"/>
        <v>0.11397703020917418</v>
      </c>
      <c r="BO164" s="76">
        <f t="shared" si="85"/>
        <v>0</v>
      </c>
      <c r="BP164" s="76">
        <f t="shared" si="74"/>
        <v>0.50970930999496533</v>
      </c>
      <c r="BQ164" s="76">
        <f t="shared" si="86"/>
        <v>0</v>
      </c>
      <c r="BR164" s="76">
        <f t="shared" si="87"/>
        <v>0.62368634020413949</v>
      </c>
      <c r="BS164" s="76">
        <f t="shared" si="88"/>
        <v>0</v>
      </c>
      <c r="BT164" s="76">
        <f t="shared" si="89"/>
        <v>0</v>
      </c>
      <c r="BU164" s="76">
        <f t="shared" si="101"/>
        <v>69.36775394210099</v>
      </c>
      <c r="BV164" s="76">
        <f>MAX(0,(BU164-Constantes!$D$13)*(1-EXP(-Constantes!$D$24)))</f>
        <v>0.31514746294211821</v>
      </c>
      <c r="BW164" s="76">
        <f t="shared" si="102"/>
        <v>0.82485677293708348</v>
      </c>
      <c r="BX164" s="76">
        <f t="shared" si="103"/>
        <v>0.93883380314625775</v>
      </c>
      <c r="BY164" s="76">
        <f>0.0526*BL164*Observaciones!$F163^1.218</f>
        <v>0</v>
      </c>
      <c r="BZ164" s="76">
        <f>BY164*Constantes!$F$30</f>
        <v>0</v>
      </c>
      <c r="CA164" s="76">
        <f t="shared" si="104"/>
        <v>0</v>
      </c>
      <c r="CB164" s="15"/>
      <c r="CC164" s="75">
        <v>158</v>
      </c>
      <c r="CD164" s="76">
        <f>0.0526*Observaciones!$F163^2.218</f>
        <v>0</v>
      </c>
      <c r="CE164" s="76">
        <f>IF(Observaciones!$F163&gt;0.05*$CI$7,((Observaciones!$F163-0.05*$CI$7)^2)/(Observaciones!$F163+0.95*$CI$7),0)</f>
        <v>0</v>
      </c>
      <c r="CF164" s="76">
        <f>0.0526*CE164*Observaciones!$F163^1.218</f>
        <v>0</v>
      </c>
      <c r="CG164" s="29"/>
      <c r="CH164" s="29"/>
      <c r="CI164" s="110"/>
      <c r="CJ164" s="40"/>
    </row>
    <row r="165" spans="2:88" s="2" customFormat="1" x14ac:dyDescent="0.3">
      <c r="B165" s="39"/>
      <c r="C165" s="75">
        <v>159</v>
      </c>
      <c r="D165" s="148">
        <f>ETo!$I164*((1-Constantes!$D$19)*ETo!$K164+ETo!$L164)</f>
        <v>2.4484799268548132</v>
      </c>
      <c r="E165" s="76">
        <f>MIN(D165*Constantes!$D$17,0.8*(H164+Observaciones!$F164-F165-G165-Constantes!$D$14))</f>
        <v>1.2160954426535799</v>
      </c>
      <c r="F165" s="76">
        <f>IF(Observaciones!$F164&gt;0.05*Constantes!$D$18,((Observaciones!$F164-0.05*Constantes!$D$18)^2)/(Observaciones!$F164+0.95*Constantes!$D$18),0)</f>
        <v>0</v>
      </c>
      <c r="G165" s="76">
        <f>MAX(0,H164+Observaciones!$F164-F165-Constantes!$D$13)</f>
        <v>0</v>
      </c>
      <c r="H165" s="76">
        <f>H164+Observaciones!$F164-F165-E165-G165-I164</f>
        <v>13.265927139384193</v>
      </c>
      <c r="I165" s="76">
        <f>MAX(0,(H165-Constantes!$D$14)*(1-EXP(-Constantes!$D$22)))</f>
        <v>6.8669878987460076E-2</v>
      </c>
      <c r="J165" s="76">
        <f t="shared" si="90"/>
        <v>99.970422511531837</v>
      </c>
      <c r="K165" s="76">
        <f>MAX(0,(J165-Constantes!$D$13)*(1-EXP(-Constantes!$D$23)))</f>
        <v>0.50468702276028576</v>
      </c>
      <c r="L165" s="76">
        <f t="shared" si="91"/>
        <v>0.57335690174774578</v>
      </c>
      <c r="M165" s="76">
        <f>0.0526*F165*Observaciones!$F164^1.218</f>
        <v>0</v>
      </c>
      <c r="N165" s="76">
        <f>M165*Constantes!$D$30</f>
        <v>0</v>
      </c>
      <c r="O165" s="76">
        <f t="shared" si="92"/>
        <v>0</v>
      </c>
      <c r="P165" s="15"/>
      <c r="Q165" s="75">
        <v>159</v>
      </c>
      <c r="R165" s="148">
        <f>ETo!$I164*((1-Constantes!$E$19)*ETo!$K164+ETo!$L164)</f>
        <v>2.4484799268548132</v>
      </c>
      <c r="S165" s="76">
        <f>MIN(R165*Constantes!$E$17,0.8*(V164+Observaciones!$F164-T165-U165-Constantes!$D$14))</f>
        <v>1.2160954426535799</v>
      </c>
      <c r="T165" s="76">
        <f>IF(Observaciones!$F164&gt;0.05*Constantes!$E$18,((Observaciones!$F164-0.05*Constantes!$E$18)^2)/(Observaciones!$F164+0.95*Constantes!$E$18),0)</f>
        <v>0</v>
      </c>
      <c r="U165" s="76">
        <f>MAX(0,V164+Observaciones!$F164-T165-Constantes!$D$13)</f>
        <v>0</v>
      </c>
      <c r="V165" s="76">
        <f>V164+Observaciones!$F164-T165-S165-U165-W164</f>
        <v>13.265927139384193</v>
      </c>
      <c r="W165" s="76">
        <f>MAX(0,(V165-Constantes!$D$14)*(1-EXP(-Constantes!$D$22)))</f>
        <v>6.8669878987460076E-2</v>
      </c>
      <c r="X165" s="76">
        <f t="shared" si="93"/>
        <v>99.970422511531837</v>
      </c>
      <c r="Y165" s="76">
        <f>MAX(0,(X165-Constantes!$D$13)*(1-EXP(-Constantes!$D$23)))</f>
        <v>0.50468702276028576</v>
      </c>
      <c r="Z165" s="76">
        <f t="shared" si="94"/>
        <v>0.57335690174774578</v>
      </c>
      <c r="AA165" s="76">
        <f>IF(Z165-Escenarios!$E$29&lt;=0,0,IF(Z165-Escenarios!$E$29&gt;Escenarios!$E$28,Escenarios!$E$28,Z165-Escenarios!$E$29))</f>
        <v>0</v>
      </c>
      <c r="AB165" s="76">
        <f>AA165*Entradas!$E$24</f>
        <v>0</v>
      </c>
      <c r="AC165" s="76">
        <f>R165*Entradas!$D$47/Escenarios!$E$9</f>
        <v>0.11752703648903104</v>
      </c>
      <c r="AD165" s="76">
        <f>Entradas!$D$48*Entradas!$D$46/Escenarios!$E$9</f>
        <v>0.12</v>
      </c>
      <c r="AE165" s="76">
        <f t="shared" si="95"/>
        <v>1.333622479142611</v>
      </c>
      <c r="AF165" s="76">
        <f t="shared" si="75"/>
        <v>0</v>
      </c>
      <c r="AG165" s="76">
        <f t="shared" si="76"/>
        <v>0</v>
      </c>
      <c r="AH165" s="76">
        <f t="shared" si="70"/>
        <v>6.8669878987460076E-2</v>
      </c>
      <c r="AI165" s="76">
        <f t="shared" si="77"/>
        <v>0</v>
      </c>
      <c r="AJ165" s="76">
        <f t="shared" si="71"/>
        <v>0.50468702276028576</v>
      </c>
      <c r="AK165" s="76">
        <f t="shared" si="78"/>
        <v>0</v>
      </c>
      <c r="AL165" s="76">
        <f t="shared" si="79"/>
        <v>0.57335690174774578</v>
      </c>
      <c r="AM165" s="76">
        <f t="shared" si="80"/>
        <v>0</v>
      </c>
      <c r="AN165" s="76">
        <f t="shared" si="81"/>
        <v>0</v>
      </c>
      <c r="AO165" s="76">
        <f t="shared" si="96"/>
        <v>59.894464796689512</v>
      </c>
      <c r="AP165" s="76">
        <f>MAX(0,(AO165-Constantes!$D$13)*(1-EXP(-Constantes!$D$24)))</f>
        <v>0.17034589783093287</v>
      </c>
      <c r="AQ165" s="76">
        <f t="shared" si="72"/>
        <v>0.67503292059121867</v>
      </c>
      <c r="AR165" s="76">
        <f t="shared" si="82"/>
        <v>0.74370279957867869</v>
      </c>
      <c r="AS165" s="76">
        <f>0.0526*AF165*Observaciones!$F164^1.218</f>
        <v>0</v>
      </c>
      <c r="AT165" s="76">
        <f>AS165*Constantes!$E$30</f>
        <v>0</v>
      </c>
      <c r="AU165" s="76">
        <f t="shared" si="97"/>
        <v>0</v>
      </c>
      <c r="AV165" s="15"/>
      <c r="AW165" s="75">
        <v>159</v>
      </c>
      <c r="AX165" s="148">
        <f>ETo!$I164*((1-Constantes!$F$19)*ETo!$K164+ETo!$L164)</f>
        <v>2.4484799268548132</v>
      </c>
      <c r="AY165" s="76">
        <f>MIN(AX165*Constantes!$F$17,0.8*(BB164+Observaciones!$F164-AZ165-BA165-Constantes!$D$14))</f>
        <v>1.2160954426535799</v>
      </c>
      <c r="AZ165" s="76">
        <f>IF(Observaciones!$F164&gt;0.05*Constantes!$F$18,((Observaciones!$F164-0.05*Constantes!$F$18)^2)/(Observaciones!$F164+0.95*Constantes!$F$18),0)</f>
        <v>0</v>
      </c>
      <c r="BA165" s="76">
        <f>MAX(0,BB164+Observaciones!$F164-AZ165-Constantes!$D$13)</f>
        <v>0</v>
      </c>
      <c r="BB165" s="76">
        <f>BB164+Observaciones!$F164-AZ165-AY165-BA165-BC164</f>
        <v>13.265927139384193</v>
      </c>
      <c r="BC165" s="76">
        <f>MAX(0,(BB165-Constantes!$D$14)*(1-EXP(-Constantes!$D$22)))</f>
        <v>6.8669878987460076E-2</v>
      </c>
      <c r="BD165" s="76">
        <f t="shared" si="98"/>
        <v>99.970422511531837</v>
      </c>
      <c r="BE165" s="76">
        <f>MAX(0,(BD165-Constantes!$D$13)*(1-EXP(-Constantes!$D$23)))</f>
        <v>0.50468702276028576</v>
      </c>
      <c r="BF165" s="76">
        <f t="shared" si="99"/>
        <v>0.57335690174774578</v>
      </c>
      <c r="BG165" s="76">
        <f>IF(BF165-Escenarios!$F$29&lt;=0,0,IF(BF165-Escenarios!$F$29&gt;Escenarios!$F$28,Escenarios!$F$28,BF165-Escenarios!$F$29))</f>
        <v>0</v>
      </c>
      <c r="BH165" s="76">
        <f>BG165*Entradas!$F$24</f>
        <v>0</v>
      </c>
      <c r="BI165" s="76">
        <f>AX165*Entradas!$D$47/Escenarios!$F$9</f>
        <v>0.11752703648903104</v>
      </c>
      <c r="BJ165" s="76">
        <f>Entradas!$D$48*Entradas!$D$46/Escenarios!$F$9</f>
        <v>0.12</v>
      </c>
      <c r="BK165" s="76">
        <f t="shared" si="100"/>
        <v>1.333622479142611</v>
      </c>
      <c r="BL165" s="76">
        <f t="shared" si="83"/>
        <v>0</v>
      </c>
      <c r="BM165" s="76">
        <f t="shared" si="84"/>
        <v>0</v>
      </c>
      <c r="BN165" s="76">
        <f t="shared" si="73"/>
        <v>6.8669878987460076E-2</v>
      </c>
      <c r="BO165" s="76">
        <f t="shared" si="85"/>
        <v>0</v>
      </c>
      <c r="BP165" s="76">
        <f t="shared" si="74"/>
        <v>0.50468702276028576</v>
      </c>
      <c r="BQ165" s="76">
        <f t="shared" si="86"/>
        <v>0</v>
      </c>
      <c r="BR165" s="76">
        <f t="shared" si="87"/>
        <v>0.57335690174774578</v>
      </c>
      <c r="BS165" s="76">
        <f t="shared" si="88"/>
        <v>0</v>
      </c>
      <c r="BT165" s="76">
        <f t="shared" si="89"/>
        <v>0</v>
      </c>
      <c r="BU165" s="76">
        <f t="shared" si="101"/>
        <v>69.052606479158868</v>
      </c>
      <c r="BV165" s="76">
        <f>MAX(0,(BU165-Constantes!$D$13)*(1-EXP(-Constantes!$D$24)))</f>
        <v>0.31033035610896065</v>
      </c>
      <c r="BW165" s="76">
        <f t="shared" si="102"/>
        <v>0.81501737886924641</v>
      </c>
      <c r="BX165" s="76">
        <f t="shared" si="103"/>
        <v>0.88368725785670643</v>
      </c>
      <c r="BY165" s="76">
        <f>0.0526*BL165*Observaciones!$F164^1.218</f>
        <v>0</v>
      </c>
      <c r="BZ165" s="76">
        <f>BY165*Constantes!$F$30</f>
        <v>0</v>
      </c>
      <c r="CA165" s="76">
        <f t="shared" si="104"/>
        <v>0</v>
      </c>
      <c r="CB165" s="15"/>
      <c r="CC165" s="75">
        <v>159</v>
      </c>
      <c r="CD165" s="76">
        <f>0.0526*Observaciones!$F164^2.218</f>
        <v>0</v>
      </c>
      <c r="CE165" s="76">
        <f>IF(Observaciones!$F164&gt;0.05*$CI$7,((Observaciones!$F164-0.05*$CI$7)^2)/(Observaciones!$F164+0.95*$CI$7),0)</f>
        <v>0</v>
      </c>
      <c r="CF165" s="76">
        <f>0.0526*CE165*Observaciones!$F164^1.218</f>
        <v>0</v>
      </c>
      <c r="CG165" s="29"/>
      <c r="CH165" s="29"/>
      <c r="CI165" s="110"/>
      <c r="CJ165" s="40"/>
    </row>
    <row r="166" spans="2:88" s="2" customFormat="1" x14ac:dyDescent="0.3">
      <c r="B166" s="39"/>
      <c r="C166" s="75">
        <v>160</v>
      </c>
      <c r="D166" s="148">
        <f>ETo!$I165*((1-Constantes!$D$19)*ETo!$K165+ETo!$L165)</f>
        <v>2.3185396758234891</v>
      </c>
      <c r="E166" s="76">
        <f>MIN(D166*Constantes!$D$17,0.8*(H165+Observaciones!$F165-F166-G166-Constantes!$D$14))</f>
        <v>1.1515575449304651</v>
      </c>
      <c r="F166" s="76">
        <f>IF(Observaciones!$F165&gt;0.05*Constantes!$D$18,((Observaciones!$F165-0.05*Constantes!$D$18)^2)/(Observaciones!$F165+0.95*Constantes!$D$18),0)</f>
        <v>0</v>
      </c>
      <c r="G166" s="76">
        <f>MAX(0,H165+Observaciones!$F165-F166-Constantes!$D$13)</f>
        <v>0</v>
      </c>
      <c r="H166" s="76">
        <f>H165+Observaciones!$F165-F166-E166-G166-I165</f>
        <v>13.745699715466266</v>
      </c>
      <c r="I166" s="76">
        <f>MAX(0,(H166-Constantes!$D$14)*(1-EXP(-Constantes!$D$22)))</f>
        <v>8.5012694209999309E-2</v>
      </c>
      <c r="J166" s="76">
        <f t="shared" si="90"/>
        <v>99.465735488771557</v>
      </c>
      <c r="K166" s="76">
        <f>MAX(0,(J166-Constantes!$D$13)*(1-EXP(-Constantes!$D$23)))</f>
        <v>0.49971422131794524</v>
      </c>
      <c r="L166" s="76">
        <f t="shared" si="91"/>
        <v>0.58472691552794454</v>
      </c>
      <c r="M166" s="76">
        <f>0.0526*F166*Observaciones!$F165^1.218</f>
        <v>0</v>
      </c>
      <c r="N166" s="76">
        <f>M166*Constantes!$D$30</f>
        <v>0</v>
      </c>
      <c r="O166" s="76">
        <f t="shared" si="92"/>
        <v>0</v>
      </c>
      <c r="P166" s="15"/>
      <c r="Q166" s="75">
        <v>160</v>
      </c>
      <c r="R166" s="148">
        <f>ETo!$I165*((1-Constantes!$E$19)*ETo!$K165+ETo!$L165)</f>
        <v>2.3185396758234891</v>
      </c>
      <c r="S166" s="76">
        <f>MIN(R166*Constantes!$E$17,0.8*(V165+Observaciones!$F165-T166-U166-Constantes!$D$14))</f>
        <v>1.1515575449304651</v>
      </c>
      <c r="T166" s="76">
        <f>IF(Observaciones!$F165&gt;0.05*Constantes!$E$18,((Observaciones!$F165-0.05*Constantes!$E$18)^2)/(Observaciones!$F165+0.95*Constantes!$E$18),0)</f>
        <v>0</v>
      </c>
      <c r="U166" s="76">
        <f>MAX(0,V165+Observaciones!$F165-T166-Constantes!$D$13)</f>
        <v>0</v>
      </c>
      <c r="V166" s="76">
        <f>V165+Observaciones!$F165-T166-S166-U166-W165</f>
        <v>13.745699715466266</v>
      </c>
      <c r="W166" s="76">
        <f>MAX(0,(V166-Constantes!$D$14)*(1-EXP(-Constantes!$D$22)))</f>
        <v>8.5012694209999309E-2</v>
      </c>
      <c r="X166" s="76">
        <f t="shared" si="93"/>
        <v>99.465735488771557</v>
      </c>
      <c r="Y166" s="76">
        <f>MAX(0,(X166-Constantes!$D$13)*(1-EXP(-Constantes!$D$23)))</f>
        <v>0.49971422131794524</v>
      </c>
      <c r="Z166" s="76">
        <f t="shared" si="94"/>
        <v>0.58472691552794454</v>
      </c>
      <c r="AA166" s="76">
        <f>IF(Z166-Escenarios!$E$29&lt;=0,0,IF(Z166-Escenarios!$E$29&gt;Escenarios!$E$28,Escenarios!$E$28,Z166-Escenarios!$E$29))</f>
        <v>0</v>
      </c>
      <c r="AB166" s="76">
        <f>AA166*Entradas!$E$24</f>
        <v>0</v>
      </c>
      <c r="AC166" s="76">
        <f>R166*Entradas!$D$47/Escenarios!$E$9</f>
        <v>0.11128990443952748</v>
      </c>
      <c r="AD166" s="76">
        <f>Entradas!$D$48*Entradas!$D$46/Escenarios!$E$9</f>
        <v>0.12</v>
      </c>
      <c r="AE166" s="76">
        <f t="shared" si="95"/>
        <v>1.2628474493699926</v>
      </c>
      <c r="AF166" s="76">
        <f t="shared" si="75"/>
        <v>0</v>
      </c>
      <c r="AG166" s="76">
        <f t="shared" si="76"/>
        <v>0</v>
      </c>
      <c r="AH166" s="76">
        <f t="shared" si="70"/>
        <v>8.5012694209999309E-2</v>
      </c>
      <c r="AI166" s="76">
        <f t="shared" si="77"/>
        <v>0</v>
      </c>
      <c r="AJ166" s="76">
        <f t="shared" si="71"/>
        <v>0.49971422131794524</v>
      </c>
      <c r="AK166" s="76">
        <f t="shared" si="78"/>
        <v>0</v>
      </c>
      <c r="AL166" s="76">
        <f t="shared" si="79"/>
        <v>0.58472691552794454</v>
      </c>
      <c r="AM166" s="76">
        <f t="shared" si="80"/>
        <v>0</v>
      </c>
      <c r="AN166" s="76">
        <f t="shared" si="81"/>
        <v>0</v>
      </c>
      <c r="AO166" s="76">
        <f t="shared" si="96"/>
        <v>59.724118898858578</v>
      </c>
      <c r="AP166" s="76">
        <f>MAX(0,(AO166-Constantes!$D$13)*(1-EXP(-Constantes!$D$24)))</f>
        <v>0.16774211869598091</v>
      </c>
      <c r="AQ166" s="76">
        <f t="shared" si="72"/>
        <v>0.66745634001392617</v>
      </c>
      <c r="AR166" s="76">
        <f t="shared" si="82"/>
        <v>0.75246903422392541</v>
      </c>
      <c r="AS166" s="76">
        <f>0.0526*AF166*Observaciones!$F165^1.218</f>
        <v>0</v>
      </c>
      <c r="AT166" s="76">
        <f>AS166*Constantes!$E$30</f>
        <v>0</v>
      </c>
      <c r="AU166" s="76">
        <f t="shared" si="97"/>
        <v>0</v>
      </c>
      <c r="AV166" s="15"/>
      <c r="AW166" s="75">
        <v>160</v>
      </c>
      <c r="AX166" s="148">
        <f>ETo!$I165*((1-Constantes!$F$19)*ETo!$K165+ETo!$L165)</f>
        <v>2.3185396758234891</v>
      </c>
      <c r="AY166" s="76">
        <f>MIN(AX166*Constantes!$F$17,0.8*(BB165+Observaciones!$F165-AZ166-BA166-Constantes!$D$14))</f>
        <v>1.1515575449304651</v>
      </c>
      <c r="AZ166" s="76">
        <f>IF(Observaciones!$F165&gt;0.05*Constantes!$F$18,((Observaciones!$F165-0.05*Constantes!$F$18)^2)/(Observaciones!$F165+0.95*Constantes!$F$18),0)</f>
        <v>0</v>
      </c>
      <c r="BA166" s="76">
        <f>MAX(0,BB165+Observaciones!$F165-AZ166-Constantes!$D$13)</f>
        <v>0</v>
      </c>
      <c r="BB166" s="76">
        <f>BB165+Observaciones!$F165-AZ166-AY166-BA166-BC165</f>
        <v>13.745699715466266</v>
      </c>
      <c r="BC166" s="76">
        <f>MAX(0,(BB166-Constantes!$D$14)*(1-EXP(-Constantes!$D$22)))</f>
        <v>8.5012694209999309E-2</v>
      </c>
      <c r="BD166" s="76">
        <f t="shared" si="98"/>
        <v>99.465735488771557</v>
      </c>
      <c r="BE166" s="76">
        <f>MAX(0,(BD166-Constantes!$D$13)*(1-EXP(-Constantes!$D$23)))</f>
        <v>0.49971422131794524</v>
      </c>
      <c r="BF166" s="76">
        <f t="shared" si="99"/>
        <v>0.58472691552794454</v>
      </c>
      <c r="BG166" s="76">
        <f>IF(BF166-Escenarios!$F$29&lt;=0,0,IF(BF166-Escenarios!$F$29&gt;Escenarios!$F$28,Escenarios!$F$28,BF166-Escenarios!$F$29))</f>
        <v>0</v>
      </c>
      <c r="BH166" s="76">
        <f>BG166*Entradas!$F$24</f>
        <v>0</v>
      </c>
      <c r="BI166" s="76">
        <f>AX166*Entradas!$D$47/Escenarios!$F$9</f>
        <v>0.11128990443952748</v>
      </c>
      <c r="BJ166" s="76">
        <f>Entradas!$D$48*Entradas!$D$46/Escenarios!$F$9</f>
        <v>0.12</v>
      </c>
      <c r="BK166" s="76">
        <f t="shared" si="100"/>
        <v>1.2628474493699926</v>
      </c>
      <c r="BL166" s="76">
        <f t="shared" si="83"/>
        <v>0</v>
      </c>
      <c r="BM166" s="76">
        <f t="shared" si="84"/>
        <v>0</v>
      </c>
      <c r="BN166" s="76">
        <f t="shared" si="73"/>
        <v>8.5012694209999309E-2</v>
      </c>
      <c r="BO166" s="76">
        <f t="shared" si="85"/>
        <v>0</v>
      </c>
      <c r="BP166" s="76">
        <f t="shared" si="74"/>
        <v>0.49971422131794524</v>
      </c>
      <c r="BQ166" s="76">
        <f t="shared" si="86"/>
        <v>0</v>
      </c>
      <c r="BR166" s="76">
        <f t="shared" si="87"/>
        <v>0.58472691552794454</v>
      </c>
      <c r="BS166" s="76">
        <f t="shared" si="88"/>
        <v>0</v>
      </c>
      <c r="BT166" s="76">
        <f t="shared" si="89"/>
        <v>0</v>
      </c>
      <c r="BU166" s="76">
        <f t="shared" si="101"/>
        <v>68.742276123049905</v>
      </c>
      <c r="BV166" s="76">
        <f>MAX(0,(BU166-Constantes!$D$13)*(1-EXP(-Constantes!$D$24)))</f>
        <v>0.30558687994388922</v>
      </c>
      <c r="BW166" s="76">
        <f t="shared" si="102"/>
        <v>0.80530110126183452</v>
      </c>
      <c r="BX166" s="76">
        <f t="shared" si="103"/>
        <v>0.89031379547183376</v>
      </c>
      <c r="BY166" s="76">
        <f>0.0526*BL166*Observaciones!$F165^1.218</f>
        <v>0</v>
      </c>
      <c r="BZ166" s="76">
        <f>BY166*Constantes!$F$30</f>
        <v>0</v>
      </c>
      <c r="CA166" s="76">
        <f t="shared" si="104"/>
        <v>0</v>
      </c>
      <c r="CB166" s="15"/>
      <c r="CC166" s="75">
        <v>160</v>
      </c>
      <c r="CD166" s="76">
        <f>0.0526*Observaciones!$F165^2.218</f>
        <v>0.17065595668433275</v>
      </c>
      <c r="CE166" s="76">
        <f>IF(Observaciones!$F165&gt;0.05*$CI$7,((Observaciones!$F165-0.05*$CI$7)^2)/(Observaciones!$F165+0.95*$CI$7),0)</f>
        <v>0</v>
      </c>
      <c r="CF166" s="76">
        <f>0.0526*CE166*Observaciones!$F165^1.218</f>
        <v>0</v>
      </c>
      <c r="CG166" s="29"/>
      <c r="CH166" s="29"/>
      <c r="CI166" s="110"/>
      <c r="CJ166" s="40"/>
    </row>
    <row r="167" spans="2:88" s="2" customFormat="1" x14ac:dyDescent="0.3">
      <c r="B167" s="39"/>
      <c r="C167" s="75">
        <v>161</v>
      </c>
      <c r="D167" s="148">
        <f>ETo!$I166*((1-Constantes!$D$19)*ETo!$K166+ETo!$L166)</f>
        <v>2.2688019166955584</v>
      </c>
      <c r="E167" s="76">
        <f>MIN(D167*Constantes!$D$17,0.8*(H166+Observaciones!$F166-F167-G167-Constantes!$D$14))</f>
        <v>1.1268541109590973</v>
      </c>
      <c r="F167" s="76">
        <f>IF(Observaciones!$F166&gt;0.05*Constantes!$D$18,((Observaciones!$F166-0.05*Constantes!$D$18)^2)/(Observaciones!$F166+0.95*Constantes!$D$18),0)</f>
        <v>0</v>
      </c>
      <c r="G167" s="76">
        <f>MAX(0,H166+Observaciones!$F166-F167-Constantes!$D$13)</f>
        <v>0</v>
      </c>
      <c r="H167" s="76">
        <f>H166+Observaciones!$F166-F167-E167-G167-I166</f>
        <v>13.83383291029717</v>
      </c>
      <c r="I167" s="76">
        <f>MAX(0,(H167-Constantes!$D$14)*(1-EXP(-Constantes!$D$22)))</f>
        <v>8.8014834369521733E-2</v>
      </c>
      <c r="J167" s="76">
        <f t="shared" si="90"/>
        <v>98.966021267453613</v>
      </c>
      <c r="K167" s="76">
        <f>MAX(0,(J167-Constantes!$D$13)*(1-EXP(-Constantes!$D$23)))</f>
        <v>0.49479041807264507</v>
      </c>
      <c r="L167" s="76">
        <f t="shared" si="91"/>
        <v>0.58280525244216674</v>
      </c>
      <c r="M167" s="76">
        <f>0.0526*F167*Observaciones!$F166^1.218</f>
        <v>0</v>
      </c>
      <c r="N167" s="76">
        <f>M167*Constantes!$D$30</f>
        <v>0</v>
      </c>
      <c r="O167" s="76">
        <f t="shared" si="92"/>
        <v>0</v>
      </c>
      <c r="P167" s="15"/>
      <c r="Q167" s="75">
        <v>161</v>
      </c>
      <c r="R167" s="148">
        <f>ETo!$I166*((1-Constantes!$E$19)*ETo!$K166+ETo!$L166)</f>
        <v>2.2688019166955584</v>
      </c>
      <c r="S167" s="76">
        <f>MIN(R167*Constantes!$E$17,0.8*(V166+Observaciones!$F166-T167-U167-Constantes!$D$14))</f>
        <v>1.1268541109590973</v>
      </c>
      <c r="T167" s="76">
        <f>IF(Observaciones!$F166&gt;0.05*Constantes!$E$18,((Observaciones!$F166-0.05*Constantes!$E$18)^2)/(Observaciones!$F166+0.95*Constantes!$E$18),0)</f>
        <v>0</v>
      </c>
      <c r="U167" s="76">
        <f>MAX(0,V166+Observaciones!$F166-T167-Constantes!$D$13)</f>
        <v>0</v>
      </c>
      <c r="V167" s="76">
        <f>V166+Observaciones!$F166-T167-S167-U167-W166</f>
        <v>13.83383291029717</v>
      </c>
      <c r="W167" s="76">
        <f>MAX(0,(V167-Constantes!$D$14)*(1-EXP(-Constantes!$D$22)))</f>
        <v>8.8014834369521733E-2</v>
      </c>
      <c r="X167" s="76">
        <f t="shared" si="93"/>
        <v>98.966021267453613</v>
      </c>
      <c r="Y167" s="76">
        <f>MAX(0,(X167-Constantes!$D$13)*(1-EXP(-Constantes!$D$23)))</f>
        <v>0.49479041807264507</v>
      </c>
      <c r="Z167" s="76">
        <f t="shared" si="94"/>
        <v>0.58280525244216674</v>
      </c>
      <c r="AA167" s="76">
        <f>IF(Z167-Escenarios!$E$29&lt;=0,0,IF(Z167-Escenarios!$E$29&gt;Escenarios!$E$28,Escenarios!$E$28,Z167-Escenarios!$E$29))</f>
        <v>0</v>
      </c>
      <c r="AB167" s="76">
        <f>AA167*Entradas!$E$24</f>
        <v>0</v>
      </c>
      <c r="AC167" s="76">
        <f>R167*Entradas!$D$47/Escenarios!$E$9</f>
        <v>0.10890249200138681</v>
      </c>
      <c r="AD167" s="76">
        <f>Entradas!$D$48*Entradas!$D$46/Escenarios!$E$9</f>
        <v>0.12</v>
      </c>
      <c r="AE167" s="76">
        <f t="shared" si="95"/>
        <v>1.2357566029604841</v>
      </c>
      <c r="AF167" s="76">
        <f t="shared" si="75"/>
        <v>0</v>
      </c>
      <c r="AG167" s="76">
        <f t="shared" si="76"/>
        <v>0</v>
      </c>
      <c r="AH167" s="76">
        <f t="shared" si="70"/>
        <v>8.8014834369521733E-2</v>
      </c>
      <c r="AI167" s="76">
        <f t="shared" si="77"/>
        <v>0</v>
      </c>
      <c r="AJ167" s="76">
        <f t="shared" si="71"/>
        <v>0.49479041807264507</v>
      </c>
      <c r="AK167" s="76">
        <f t="shared" si="78"/>
        <v>0</v>
      </c>
      <c r="AL167" s="76">
        <f t="shared" si="79"/>
        <v>0.58280525244216674</v>
      </c>
      <c r="AM167" s="76">
        <f t="shared" si="80"/>
        <v>0</v>
      </c>
      <c r="AN167" s="76">
        <f t="shared" si="81"/>
        <v>0</v>
      </c>
      <c r="AO167" s="76">
        <f t="shared" si="96"/>
        <v>59.556376780162594</v>
      </c>
      <c r="AP167" s="76">
        <f>MAX(0,(AO167-Constantes!$D$13)*(1-EXP(-Constantes!$D$24)))</f>
        <v>0.16517813896841083</v>
      </c>
      <c r="AQ167" s="76">
        <f t="shared" si="72"/>
        <v>0.65996855704105584</v>
      </c>
      <c r="AR167" s="76">
        <f t="shared" si="82"/>
        <v>0.74798339141057757</v>
      </c>
      <c r="AS167" s="76">
        <f>0.0526*AF167*Observaciones!$F166^1.218</f>
        <v>0</v>
      </c>
      <c r="AT167" s="76">
        <f>AS167*Constantes!$E$30</f>
        <v>0</v>
      </c>
      <c r="AU167" s="76">
        <f t="shared" si="97"/>
        <v>0</v>
      </c>
      <c r="AV167" s="15"/>
      <c r="AW167" s="75">
        <v>161</v>
      </c>
      <c r="AX167" s="148">
        <f>ETo!$I166*((1-Constantes!$F$19)*ETo!$K166+ETo!$L166)</f>
        <v>2.2688019166955584</v>
      </c>
      <c r="AY167" s="76">
        <f>MIN(AX167*Constantes!$F$17,0.8*(BB166+Observaciones!$F166-AZ167-BA167-Constantes!$D$14))</f>
        <v>1.1268541109590973</v>
      </c>
      <c r="AZ167" s="76">
        <f>IF(Observaciones!$F166&gt;0.05*Constantes!$F$18,((Observaciones!$F166-0.05*Constantes!$F$18)^2)/(Observaciones!$F166+0.95*Constantes!$F$18),0)</f>
        <v>0</v>
      </c>
      <c r="BA167" s="76">
        <f>MAX(0,BB166+Observaciones!$F166-AZ167-Constantes!$D$13)</f>
        <v>0</v>
      </c>
      <c r="BB167" s="76">
        <f>BB166+Observaciones!$F166-AZ167-AY167-BA167-BC166</f>
        <v>13.83383291029717</v>
      </c>
      <c r="BC167" s="76">
        <f>MAX(0,(BB167-Constantes!$D$14)*(1-EXP(-Constantes!$D$22)))</f>
        <v>8.8014834369521733E-2</v>
      </c>
      <c r="BD167" s="76">
        <f t="shared" si="98"/>
        <v>98.966021267453613</v>
      </c>
      <c r="BE167" s="76">
        <f>MAX(0,(BD167-Constantes!$D$13)*(1-EXP(-Constantes!$D$23)))</f>
        <v>0.49479041807264507</v>
      </c>
      <c r="BF167" s="76">
        <f t="shared" si="99"/>
        <v>0.58280525244216674</v>
      </c>
      <c r="BG167" s="76">
        <f>IF(BF167-Escenarios!$F$29&lt;=0,0,IF(BF167-Escenarios!$F$29&gt;Escenarios!$F$28,Escenarios!$F$28,BF167-Escenarios!$F$29))</f>
        <v>0</v>
      </c>
      <c r="BH167" s="76">
        <f>BG167*Entradas!$F$24</f>
        <v>0</v>
      </c>
      <c r="BI167" s="76">
        <f>AX167*Entradas!$D$47/Escenarios!$F$9</f>
        <v>0.10890249200138681</v>
      </c>
      <c r="BJ167" s="76">
        <f>Entradas!$D$48*Entradas!$D$46/Escenarios!$F$9</f>
        <v>0.12</v>
      </c>
      <c r="BK167" s="76">
        <f t="shared" si="100"/>
        <v>1.2357566029604841</v>
      </c>
      <c r="BL167" s="76">
        <f t="shared" si="83"/>
        <v>0</v>
      </c>
      <c r="BM167" s="76">
        <f t="shared" si="84"/>
        <v>0</v>
      </c>
      <c r="BN167" s="76">
        <f t="shared" si="73"/>
        <v>8.8014834369521733E-2</v>
      </c>
      <c r="BO167" s="76">
        <f t="shared" si="85"/>
        <v>0</v>
      </c>
      <c r="BP167" s="76">
        <f t="shared" si="74"/>
        <v>0.49479041807264507</v>
      </c>
      <c r="BQ167" s="76">
        <f t="shared" si="86"/>
        <v>0</v>
      </c>
      <c r="BR167" s="76">
        <f t="shared" si="87"/>
        <v>0.58280525244216674</v>
      </c>
      <c r="BS167" s="76">
        <f t="shared" si="88"/>
        <v>0</v>
      </c>
      <c r="BT167" s="76">
        <f t="shared" si="89"/>
        <v>0</v>
      </c>
      <c r="BU167" s="76">
        <f t="shared" si="101"/>
        <v>68.436689243106017</v>
      </c>
      <c r="BV167" s="76">
        <f>MAX(0,(BU167-Constantes!$D$13)*(1-EXP(-Constantes!$D$24)))</f>
        <v>0.3009159089839506</v>
      </c>
      <c r="BW167" s="76">
        <f t="shared" si="102"/>
        <v>0.79570632705659561</v>
      </c>
      <c r="BX167" s="76">
        <f t="shared" si="103"/>
        <v>0.88372116142611734</v>
      </c>
      <c r="BY167" s="76">
        <f>0.0526*BL167*Observaciones!$F166^1.218</f>
        <v>0</v>
      </c>
      <c r="BZ167" s="76">
        <f>BY167*Constantes!$F$30</f>
        <v>0</v>
      </c>
      <c r="CA167" s="76">
        <f t="shared" si="104"/>
        <v>0</v>
      </c>
      <c r="CB167" s="15"/>
      <c r="CC167" s="75">
        <v>161</v>
      </c>
      <c r="CD167" s="76">
        <f>0.0526*Observaciones!$F166^2.218</f>
        <v>9.412654104711686E-2</v>
      </c>
      <c r="CE167" s="76">
        <f>IF(Observaciones!$F166&gt;0.05*$CI$7,((Observaciones!$F166-0.05*$CI$7)^2)/(Observaciones!$F166+0.95*$CI$7),0)</f>
        <v>0</v>
      </c>
      <c r="CF167" s="76">
        <f>0.0526*CE167*Observaciones!$F166^1.218</f>
        <v>0</v>
      </c>
      <c r="CG167" s="29"/>
      <c r="CH167" s="29"/>
      <c r="CI167" s="110"/>
      <c r="CJ167" s="40"/>
    </row>
    <row r="168" spans="2:88" s="2" customFormat="1" x14ac:dyDescent="0.3">
      <c r="B168" s="39"/>
      <c r="C168" s="75">
        <v>162</v>
      </c>
      <c r="D168" s="148">
        <f>ETo!$I167*((1-Constantes!$D$19)*ETo!$K167+ETo!$L167)</f>
        <v>2.3526239389061652</v>
      </c>
      <c r="E168" s="76">
        <f>MIN(D168*Constantes!$D$17,0.8*(H167+Observaciones!$F167-F168-G168-Constantes!$D$14))</f>
        <v>1.1684863000108845</v>
      </c>
      <c r="F168" s="76">
        <f>IF(Observaciones!$F167&gt;0.05*Constantes!$D$18,((Observaciones!$F167-0.05*Constantes!$D$18)^2)/(Observaciones!$F167+0.95*Constantes!$D$18),0)</f>
        <v>0</v>
      </c>
      <c r="G168" s="76">
        <f>MAX(0,H167+Observaciones!$F167-F168-Constantes!$D$13)</f>
        <v>0</v>
      </c>
      <c r="H168" s="76">
        <f>H167+Observaciones!$F167-F168-E168-G168-I167</f>
        <v>12.877331775916764</v>
      </c>
      <c r="I168" s="76">
        <f>MAX(0,(H168-Constantes!$D$14)*(1-EXP(-Constantes!$D$22)))</f>
        <v>5.5432894344975503E-2</v>
      </c>
      <c r="J168" s="76">
        <f t="shared" si="90"/>
        <v>98.471230849380973</v>
      </c>
      <c r="K168" s="76">
        <f>MAX(0,(J168-Constantes!$D$13)*(1-EXP(-Constantes!$D$23)))</f>
        <v>0.48991513023347943</v>
      </c>
      <c r="L168" s="76">
        <f t="shared" si="91"/>
        <v>0.54534802457845499</v>
      </c>
      <c r="M168" s="76">
        <f>0.0526*F168*Observaciones!$F167^1.218</f>
        <v>0</v>
      </c>
      <c r="N168" s="76">
        <f>M168*Constantes!$D$30</f>
        <v>0</v>
      </c>
      <c r="O168" s="76">
        <f t="shared" si="92"/>
        <v>0</v>
      </c>
      <c r="P168" s="15"/>
      <c r="Q168" s="75">
        <v>162</v>
      </c>
      <c r="R168" s="148">
        <f>ETo!$I167*((1-Constantes!$E$19)*ETo!$K167+ETo!$L167)</f>
        <v>2.3526239389061652</v>
      </c>
      <c r="S168" s="76">
        <f>MIN(R168*Constantes!$E$17,0.8*(V167+Observaciones!$F167-T168-U168-Constantes!$D$14))</f>
        <v>1.1684863000108845</v>
      </c>
      <c r="T168" s="76">
        <f>IF(Observaciones!$F167&gt;0.05*Constantes!$E$18,((Observaciones!$F167-0.05*Constantes!$E$18)^2)/(Observaciones!$F167+0.95*Constantes!$E$18),0)</f>
        <v>0</v>
      </c>
      <c r="U168" s="76">
        <f>MAX(0,V167+Observaciones!$F167-T168-Constantes!$D$13)</f>
        <v>0</v>
      </c>
      <c r="V168" s="76">
        <f>V167+Observaciones!$F167-T168-S168-U168-W167</f>
        <v>12.877331775916764</v>
      </c>
      <c r="W168" s="76">
        <f>MAX(0,(V168-Constantes!$D$14)*(1-EXP(-Constantes!$D$22)))</f>
        <v>5.5432894344975503E-2</v>
      </c>
      <c r="X168" s="76">
        <f t="shared" si="93"/>
        <v>98.471230849380973</v>
      </c>
      <c r="Y168" s="76">
        <f>MAX(0,(X168-Constantes!$D$13)*(1-EXP(-Constantes!$D$23)))</f>
        <v>0.48991513023347943</v>
      </c>
      <c r="Z168" s="76">
        <f t="shared" si="94"/>
        <v>0.54534802457845499</v>
      </c>
      <c r="AA168" s="76">
        <f>IF(Z168-Escenarios!$E$29&lt;=0,0,IF(Z168-Escenarios!$E$29&gt;Escenarios!$E$28,Escenarios!$E$28,Z168-Escenarios!$E$29))</f>
        <v>0</v>
      </c>
      <c r="AB168" s="76">
        <f>AA168*Entradas!$E$24</f>
        <v>0</v>
      </c>
      <c r="AC168" s="76">
        <f>R168*Entradas!$D$47/Escenarios!$E$9</f>
        <v>0.11292594906749594</v>
      </c>
      <c r="AD168" s="76">
        <f>Entradas!$D$48*Entradas!$D$46/Escenarios!$E$9</f>
        <v>0.12</v>
      </c>
      <c r="AE168" s="76">
        <f t="shared" si="95"/>
        <v>1.2814122490783804</v>
      </c>
      <c r="AF168" s="76">
        <f t="shared" si="75"/>
        <v>0</v>
      </c>
      <c r="AG168" s="76">
        <f t="shared" si="76"/>
        <v>0</v>
      </c>
      <c r="AH168" s="76">
        <f t="shared" si="70"/>
        <v>5.5432894344975503E-2</v>
      </c>
      <c r="AI168" s="76">
        <f t="shared" si="77"/>
        <v>0</v>
      </c>
      <c r="AJ168" s="76">
        <f t="shared" si="71"/>
        <v>0.48991513023347943</v>
      </c>
      <c r="AK168" s="76">
        <f t="shared" si="78"/>
        <v>0</v>
      </c>
      <c r="AL168" s="76">
        <f t="shared" si="79"/>
        <v>0.54534802457845499</v>
      </c>
      <c r="AM168" s="76">
        <f t="shared" si="80"/>
        <v>0</v>
      </c>
      <c r="AN168" s="76">
        <f t="shared" si="81"/>
        <v>0</v>
      </c>
      <c r="AO168" s="76">
        <f t="shared" si="96"/>
        <v>59.391198641194187</v>
      </c>
      <c r="AP168" s="76">
        <f>MAX(0,(AO168-Constantes!$D$13)*(1-EXP(-Constantes!$D$24)))</f>
        <v>0.16265335030444789</v>
      </c>
      <c r="AQ168" s="76">
        <f t="shared" si="72"/>
        <v>0.65256848053792726</v>
      </c>
      <c r="AR168" s="76">
        <f t="shared" si="82"/>
        <v>0.70800137488290282</v>
      </c>
      <c r="AS168" s="76">
        <f>0.0526*AF168*Observaciones!$F167^1.218</f>
        <v>0</v>
      </c>
      <c r="AT168" s="76">
        <f>AS168*Constantes!$E$30</f>
        <v>0</v>
      </c>
      <c r="AU168" s="76">
        <f t="shared" si="97"/>
        <v>0</v>
      </c>
      <c r="AV168" s="15"/>
      <c r="AW168" s="75">
        <v>162</v>
      </c>
      <c r="AX168" s="148">
        <f>ETo!$I167*((1-Constantes!$F$19)*ETo!$K167+ETo!$L167)</f>
        <v>2.3526239389061652</v>
      </c>
      <c r="AY168" s="76">
        <f>MIN(AX168*Constantes!$F$17,0.8*(BB167+Observaciones!$F167-AZ168-BA168-Constantes!$D$14))</f>
        <v>1.1684863000108845</v>
      </c>
      <c r="AZ168" s="76">
        <f>IF(Observaciones!$F167&gt;0.05*Constantes!$F$18,((Observaciones!$F167-0.05*Constantes!$F$18)^2)/(Observaciones!$F167+0.95*Constantes!$F$18),0)</f>
        <v>0</v>
      </c>
      <c r="BA168" s="76">
        <f>MAX(0,BB167+Observaciones!$F167-AZ168-Constantes!$D$13)</f>
        <v>0</v>
      </c>
      <c r="BB168" s="76">
        <f>BB167+Observaciones!$F167-AZ168-AY168-BA168-BC167</f>
        <v>12.877331775916764</v>
      </c>
      <c r="BC168" s="76">
        <f>MAX(0,(BB168-Constantes!$D$14)*(1-EXP(-Constantes!$D$22)))</f>
        <v>5.5432894344975503E-2</v>
      </c>
      <c r="BD168" s="76">
        <f t="shared" si="98"/>
        <v>98.471230849380973</v>
      </c>
      <c r="BE168" s="76">
        <f>MAX(0,(BD168-Constantes!$D$13)*(1-EXP(-Constantes!$D$23)))</f>
        <v>0.48991513023347943</v>
      </c>
      <c r="BF168" s="76">
        <f t="shared" si="99"/>
        <v>0.54534802457845499</v>
      </c>
      <c r="BG168" s="76">
        <f>IF(BF168-Escenarios!$F$29&lt;=0,0,IF(BF168-Escenarios!$F$29&gt;Escenarios!$F$28,Escenarios!$F$28,BF168-Escenarios!$F$29))</f>
        <v>0</v>
      </c>
      <c r="BH168" s="76">
        <f>BG168*Entradas!$F$24</f>
        <v>0</v>
      </c>
      <c r="BI168" s="76">
        <f>AX168*Entradas!$D$47/Escenarios!$F$9</f>
        <v>0.11292594906749594</v>
      </c>
      <c r="BJ168" s="76">
        <f>Entradas!$D$48*Entradas!$D$46/Escenarios!$F$9</f>
        <v>0.12</v>
      </c>
      <c r="BK168" s="76">
        <f t="shared" si="100"/>
        <v>1.2814122490783804</v>
      </c>
      <c r="BL168" s="76">
        <f t="shared" si="83"/>
        <v>0</v>
      </c>
      <c r="BM168" s="76">
        <f t="shared" si="84"/>
        <v>0</v>
      </c>
      <c r="BN168" s="76">
        <f t="shared" si="73"/>
        <v>5.5432894344975503E-2</v>
      </c>
      <c r="BO168" s="76">
        <f t="shared" si="85"/>
        <v>0</v>
      </c>
      <c r="BP168" s="76">
        <f t="shared" si="74"/>
        <v>0.48991513023347943</v>
      </c>
      <c r="BQ168" s="76">
        <f t="shared" si="86"/>
        <v>0</v>
      </c>
      <c r="BR168" s="76">
        <f t="shared" si="87"/>
        <v>0.54534802457845499</v>
      </c>
      <c r="BS168" s="76">
        <f t="shared" si="88"/>
        <v>0</v>
      </c>
      <c r="BT168" s="76">
        <f t="shared" si="89"/>
        <v>0</v>
      </c>
      <c r="BU168" s="76">
        <f t="shared" si="101"/>
        <v>68.135773334122064</v>
      </c>
      <c r="BV168" s="76">
        <f>MAX(0,(BU168-Constantes!$D$13)*(1-EXP(-Constantes!$D$24)))</f>
        <v>0.29631633496917065</v>
      </c>
      <c r="BW168" s="76">
        <f t="shared" si="102"/>
        <v>0.78623146520265008</v>
      </c>
      <c r="BX168" s="76">
        <f t="shared" si="103"/>
        <v>0.84166435954762564</v>
      </c>
      <c r="BY168" s="76">
        <f>0.0526*BL168*Observaciones!$F167^1.218</f>
        <v>0</v>
      </c>
      <c r="BZ168" s="76">
        <f>BY168*Constantes!$F$30</f>
        <v>0</v>
      </c>
      <c r="CA168" s="76">
        <f t="shared" si="104"/>
        <v>0</v>
      </c>
      <c r="CB168" s="15"/>
      <c r="CC168" s="75">
        <v>162</v>
      </c>
      <c r="CD168" s="76">
        <f>0.0526*Observaciones!$F167^2.218</f>
        <v>3.6411677467564265E-3</v>
      </c>
      <c r="CE168" s="76">
        <f>IF(Observaciones!$F167&gt;0.05*$CI$7,((Observaciones!$F167-0.05*$CI$7)^2)/(Observaciones!$F167+0.95*$CI$7),0)</f>
        <v>0</v>
      </c>
      <c r="CF168" s="76">
        <f>0.0526*CE168*Observaciones!$F167^1.218</f>
        <v>0</v>
      </c>
      <c r="CG168" s="29"/>
      <c r="CH168" s="29"/>
      <c r="CI168" s="110"/>
      <c r="CJ168" s="40"/>
    </row>
    <row r="169" spans="2:88" s="2" customFormat="1" x14ac:dyDescent="0.3">
      <c r="B169" s="39"/>
      <c r="C169" s="75">
        <v>163</v>
      </c>
      <c r="D169" s="148">
        <f>ETo!$I168*((1-Constantes!$D$19)*ETo!$K168+ETo!$L168)</f>
        <v>2.4463949016618245</v>
      </c>
      <c r="E169" s="76">
        <f>MIN(D169*Constantes!$D$17,0.8*(H168+Observaciones!$F168-F169-G169-Constantes!$D$14))</f>
        <v>1.2150598655973006</v>
      </c>
      <c r="F169" s="76">
        <f>IF(Observaciones!$F168&gt;0.05*Constantes!$D$18,((Observaciones!$F168-0.05*Constantes!$D$18)^2)/(Observaciones!$F168+0.95*Constantes!$D$18),0)</f>
        <v>0</v>
      </c>
      <c r="G169" s="76">
        <f>MAX(0,H168+Observaciones!$F168-F169-Constantes!$D$13)</f>
        <v>0</v>
      </c>
      <c r="H169" s="76">
        <f>H168+Observaciones!$F168-F169-E169-G169-I168</f>
        <v>11.606839015974488</v>
      </c>
      <c r="I169" s="76">
        <f>MAX(0,(H169-Constantes!$D$14)*(1-EXP(-Constantes!$D$22)))</f>
        <v>1.2155246866936736E-2</v>
      </c>
      <c r="J169" s="76">
        <f t="shared" si="90"/>
        <v>97.981315719147489</v>
      </c>
      <c r="K169" s="76">
        <f>MAX(0,(J169-Constantes!$D$13)*(1-EXP(-Constantes!$D$23)))</f>
        <v>0.48508787976659606</v>
      </c>
      <c r="L169" s="76">
        <f t="shared" si="91"/>
        <v>0.49724312663353282</v>
      </c>
      <c r="M169" s="76">
        <f>0.0526*F169*Observaciones!$F168^1.218</f>
        <v>0</v>
      </c>
      <c r="N169" s="76">
        <f>M169*Constantes!$D$30</f>
        <v>0</v>
      </c>
      <c r="O169" s="76">
        <f t="shared" si="92"/>
        <v>0</v>
      </c>
      <c r="P169" s="15"/>
      <c r="Q169" s="75">
        <v>163</v>
      </c>
      <c r="R169" s="148">
        <f>ETo!$I168*((1-Constantes!$E$19)*ETo!$K168+ETo!$L168)</f>
        <v>2.4463949016618245</v>
      </c>
      <c r="S169" s="76">
        <f>MIN(R169*Constantes!$E$17,0.8*(V168+Observaciones!$F168-T169-U169-Constantes!$D$14))</f>
        <v>1.2150598655973006</v>
      </c>
      <c r="T169" s="76">
        <f>IF(Observaciones!$F168&gt;0.05*Constantes!$E$18,((Observaciones!$F168-0.05*Constantes!$E$18)^2)/(Observaciones!$F168+0.95*Constantes!$E$18),0)</f>
        <v>0</v>
      </c>
      <c r="U169" s="76">
        <f>MAX(0,V168+Observaciones!$F168-T169-Constantes!$D$13)</f>
        <v>0</v>
      </c>
      <c r="V169" s="76">
        <f>V168+Observaciones!$F168-T169-S169-U169-W168</f>
        <v>11.606839015974488</v>
      </c>
      <c r="W169" s="76">
        <f>MAX(0,(V169-Constantes!$D$14)*(1-EXP(-Constantes!$D$22)))</f>
        <v>1.2155246866936736E-2</v>
      </c>
      <c r="X169" s="76">
        <f t="shared" si="93"/>
        <v>97.981315719147489</v>
      </c>
      <c r="Y169" s="76">
        <f>MAX(0,(X169-Constantes!$D$13)*(1-EXP(-Constantes!$D$23)))</f>
        <v>0.48508787976659606</v>
      </c>
      <c r="Z169" s="76">
        <f t="shared" si="94"/>
        <v>0.49724312663353282</v>
      </c>
      <c r="AA169" s="76">
        <f>IF(Z169-Escenarios!$E$29&lt;=0,0,IF(Z169-Escenarios!$E$29&gt;Escenarios!$E$28,Escenarios!$E$28,Z169-Escenarios!$E$29))</f>
        <v>0</v>
      </c>
      <c r="AB169" s="76">
        <f>AA169*Entradas!$E$24</f>
        <v>0</v>
      </c>
      <c r="AC169" s="76">
        <f>R169*Entradas!$D$47/Escenarios!$E$9</f>
        <v>0.11742695527976758</v>
      </c>
      <c r="AD169" s="76">
        <f>Entradas!$D$48*Entradas!$D$46/Escenarios!$E$9</f>
        <v>0.12</v>
      </c>
      <c r="AE169" s="76">
        <f t="shared" si="95"/>
        <v>1.3324868208770682</v>
      </c>
      <c r="AF169" s="76">
        <f t="shared" si="75"/>
        <v>0</v>
      </c>
      <c r="AG169" s="76">
        <f t="shared" si="76"/>
        <v>0</v>
      </c>
      <c r="AH169" s="76">
        <f t="shared" si="70"/>
        <v>1.2155246866936736E-2</v>
      </c>
      <c r="AI169" s="76">
        <f t="shared" si="77"/>
        <v>0</v>
      </c>
      <c r="AJ169" s="76">
        <f t="shared" si="71"/>
        <v>0.48508787976659606</v>
      </c>
      <c r="AK169" s="76">
        <f t="shared" si="78"/>
        <v>0</v>
      </c>
      <c r="AL169" s="76">
        <f t="shared" si="79"/>
        <v>0.49724312663353282</v>
      </c>
      <c r="AM169" s="76">
        <f t="shared" si="80"/>
        <v>0</v>
      </c>
      <c r="AN169" s="76">
        <f t="shared" si="81"/>
        <v>0</v>
      </c>
      <c r="AO169" s="76">
        <f t="shared" si="96"/>
        <v>59.228545290889741</v>
      </c>
      <c r="AP169" s="76">
        <f>MAX(0,(AO169-Constantes!$D$13)*(1-EXP(-Constantes!$D$24)))</f>
        <v>0.16016715365900192</v>
      </c>
      <c r="AQ169" s="76">
        <f t="shared" si="72"/>
        <v>0.64525503342559798</v>
      </c>
      <c r="AR169" s="76">
        <f t="shared" si="82"/>
        <v>0.65741028029253479</v>
      </c>
      <c r="AS169" s="76">
        <f>0.0526*AF169*Observaciones!$F168^1.218</f>
        <v>0</v>
      </c>
      <c r="AT169" s="76">
        <f>AS169*Constantes!$E$30</f>
        <v>0</v>
      </c>
      <c r="AU169" s="76">
        <f t="shared" si="97"/>
        <v>0</v>
      </c>
      <c r="AV169" s="15"/>
      <c r="AW169" s="75">
        <v>163</v>
      </c>
      <c r="AX169" s="148">
        <f>ETo!$I168*((1-Constantes!$F$19)*ETo!$K168+ETo!$L168)</f>
        <v>2.4463949016618245</v>
      </c>
      <c r="AY169" s="76">
        <f>MIN(AX169*Constantes!$F$17,0.8*(BB168+Observaciones!$F168-AZ169-BA169-Constantes!$D$14))</f>
        <v>1.2150598655973006</v>
      </c>
      <c r="AZ169" s="76">
        <f>IF(Observaciones!$F168&gt;0.05*Constantes!$F$18,((Observaciones!$F168-0.05*Constantes!$F$18)^2)/(Observaciones!$F168+0.95*Constantes!$F$18),0)</f>
        <v>0</v>
      </c>
      <c r="BA169" s="76">
        <f>MAX(0,BB168+Observaciones!$F168-AZ169-Constantes!$D$13)</f>
        <v>0</v>
      </c>
      <c r="BB169" s="76">
        <f>BB168+Observaciones!$F168-AZ169-AY169-BA169-BC168</f>
        <v>11.606839015974488</v>
      </c>
      <c r="BC169" s="76">
        <f>MAX(0,(BB169-Constantes!$D$14)*(1-EXP(-Constantes!$D$22)))</f>
        <v>1.2155246866936736E-2</v>
      </c>
      <c r="BD169" s="76">
        <f t="shared" si="98"/>
        <v>97.981315719147489</v>
      </c>
      <c r="BE169" s="76">
        <f>MAX(0,(BD169-Constantes!$D$13)*(1-EXP(-Constantes!$D$23)))</f>
        <v>0.48508787976659606</v>
      </c>
      <c r="BF169" s="76">
        <f t="shared" si="99"/>
        <v>0.49724312663353282</v>
      </c>
      <c r="BG169" s="76">
        <f>IF(BF169-Escenarios!$F$29&lt;=0,0,IF(BF169-Escenarios!$F$29&gt;Escenarios!$F$28,Escenarios!$F$28,BF169-Escenarios!$F$29))</f>
        <v>0</v>
      </c>
      <c r="BH169" s="76">
        <f>BG169*Entradas!$F$24</f>
        <v>0</v>
      </c>
      <c r="BI169" s="76">
        <f>AX169*Entradas!$D$47/Escenarios!$F$9</f>
        <v>0.11742695527976758</v>
      </c>
      <c r="BJ169" s="76">
        <f>Entradas!$D$48*Entradas!$D$46/Escenarios!$F$9</f>
        <v>0.12</v>
      </c>
      <c r="BK169" s="76">
        <f t="shared" si="100"/>
        <v>1.3324868208770682</v>
      </c>
      <c r="BL169" s="76">
        <f t="shared" si="83"/>
        <v>0</v>
      </c>
      <c r="BM169" s="76">
        <f t="shared" si="84"/>
        <v>0</v>
      </c>
      <c r="BN169" s="76">
        <f t="shared" si="73"/>
        <v>1.2155246866936736E-2</v>
      </c>
      <c r="BO169" s="76">
        <f t="shared" si="85"/>
        <v>0</v>
      </c>
      <c r="BP169" s="76">
        <f t="shared" si="74"/>
        <v>0.48508787976659606</v>
      </c>
      <c r="BQ169" s="76">
        <f t="shared" si="86"/>
        <v>0</v>
      </c>
      <c r="BR169" s="76">
        <f t="shared" si="87"/>
        <v>0.49724312663353282</v>
      </c>
      <c r="BS169" s="76">
        <f t="shared" si="88"/>
        <v>0</v>
      </c>
      <c r="BT169" s="76">
        <f t="shared" si="89"/>
        <v>0</v>
      </c>
      <c r="BU169" s="76">
        <f t="shared" si="101"/>
        <v>67.839456999152887</v>
      </c>
      <c r="BV169" s="76">
        <f>MAX(0,(BU169-Constantes!$D$13)*(1-EXP(-Constantes!$D$24)))</f>
        <v>0.29178706657960296</v>
      </c>
      <c r="BW169" s="76">
        <f t="shared" si="102"/>
        <v>0.77687494634619902</v>
      </c>
      <c r="BX169" s="76">
        <f t="shared" si="103"/>
        <v>0.78903019321313583</v>
      </c>
      <c r="BY169" s="76">
        <f>0.0526*BL169*Observaciones!$F168^1.218</f>
        <v>0</v>
      </c>
      <c r="BZ169" s="76">
        <f>BY169*Constantes!$F$30</f>
        <v>0</v>
      </c>
      <c r="CA169" s="76">
        <f t="shared" si="104"/>
        <v>0</v>
      </c>
      <c r="CB169" s="15"/>
      <c r="CC169" s="75">
        <v>163</v>
      </c>
      <c r="CD169" s="76">
        <f>0.0526*Observaciones!$F168^2.218</f>
        <v>0</v>
      </c>
      <c r="CE169" s="76">
        <f>IF(Observaciones!$F168&gt;0.05*$CI$7,((Observaciones!$F168-0.05*$CI$7)^2)/(Observaciones!$F168+0.95*$CI$7),0)</f>
        <v>0</v>
      </c>
      <c r="CF169" s="76">
        <f>0.0526*CE169*Observaciones!$F168^1.218</f>
        <v>0</v>
      </c>
      <c r="CG169" s="29"/>
      <c r="CH169" s="29"/>
      <c r="CI169" s="110"/>
      <c r="CJ169" s="40"/>
    </row>
    <row r="170" spans="2:88" s="2" customFormat="1" x14ac:dyDescent="0.3">
      <c r="B170" s="39"/>
      <c r="C170" s="75">
        <v>164</v>
      </c>
      <c r="D170" s="148">
        <f>ETo!$I169*((1-Constantes!$D$19)*ETo!$K169+ETo!$L169)</f>
        <v>2.3131332065509165</v>
      </c>
      <c r="E170" s="76">
        <f>MIN(D170*Constantes!$D$17,0.8*(H169+Observaciones!$F169-F170-G170-Constantes!$D$14))</f>
        <v>0.28547121277959064</v>
      </c>
      <c r="F170" s="76">
        <f>IF(Observaciones!$F169&gt;0.05*Constantes!$D$18,((Observaciones!$F169-0.05*Constantes!$D$18)^2)/(Observaciones!$F169+0.95*Constantes!$D$18),0)</f>
        <v>0</v>
      </c>
      <c r="G170" s="76">
        <f>MAX(0,H169+Observaciones!$F169-F170-Constantes!$D$13)</f>
        <v>0</v>
      </c>
      <c r="H170" s="76">
        <f>H169+Observaciones!$F169-F170-E170-G170-I169</f>
        <v>11.30921255632796</v>
      </c>
      <c r="I170" s="76">
        <f>MAX(0,(H170-Constantes!$D$14)*(1-EXP(-Constantes!$D$22)))</f>
        <v>2.0169970422746881E-3</v>
      </c>
      <c r="J170" s="76">
        <f t="shared" si="90"/>
        <v>97.496227839380893</v>
      </c>
      <c r="K170" s="76">
        <f>MAX(0,(J170-Constantes!$D$13)*(1-EXP(-Constantes!$D$23)))</f>
        <v>0.48030819334832442</v>
      </c>
      <c r="L170" s="76">
        <f t="shared" si="91"/>
        <v>0.48232519039059912</v>
      </c>
      <c r="M170" s="76">
        <f>0.0526*F170*Observaciones!$F169^1.218</f>
        <v>0</v>
      </c>
      <c r="N170" s="76">
        <f>M170*Constantes!$D$30</f>
        <v>0</v>
      </c>
      <c r="O170" s="76">
        <f t="shared" si="92"/>
        <v>0</v>
      </c>
      <c r="P170" s="15"/>
      <c r="Q170" s="75">
        <v>164</v>
      </c>
      <c r="R170" s="148">
        <f>ETo!$I169*((1-Constantes!$E$19)*ETo!$K169+ETo!$L169)</f>
        <v>2.3131332065509165</v>
      </c>
      <c r="S170" s="76">
        <f>MIN(R170*Constantes!$E$17,0.8*(V169+Observaciones!$F169-T170-U170-Constantes!$D$14))</f>
        <v>0.28547121277959064</v>
      </c>
      <c r="T170" s="76">
        <f>IF(Observaciones!$F169&gt;0.05*Constantes!$E$18,((Observaciones!$F169-0.05*Constantes!$E$18)^2)/(Observaciones!$F169+0.95*Constantes!$E$18),0)</f>
        <v>0</v>
      </c>
      <c r="U170" s="76">
        <f>MAX(0,V169+Observaciones!$F169-T170-Constantes!$D$13)</f>
        <v>0</v>
      </c>
      <c r="V170" s="76">
        <f>V169+Observaciones!$F169-T170-S170-U170-W169</f>
        <v>11.30921255632796</v>
      </c>
      <c r="W170" s="76">
        <f>MAX(0,(V170-Constantes!$D$14)*(1-EXP(-Constantes!$D$22)))</f>
        <v>2.0169970422746881E-3</v>
      </c>
      <c r="X170" s="76">
        <f t="shared" si="93"/>
        <v>97.496227839380893</v>
      </c>
      <c r="Y170" s="76">
        <f>MAX(0,(X170-Constantes!$D$13)*(1-EXP(-Constantes!$D$23)))</f>
        <v>0.48030819334832442</v>
      </c>
      <c r="Z170" s="76">
        <f t="shared" si="94"/>
        <v>0.48232519039059912</v>
      </c>
      <c r="AA170" s="76">
        <f>IF(Z170-Escenarios!$E$29&lt;=0,0,IF(Z170-Escenarios!$E$29&gt;Escenarios!$E$28,Escenarios!$E$28,Z170-Escenarios!$E$29))</f>
        <v>0</v>
      </c>
      <c r="AB170" s="76">
        <f>AA170*Entradas!$E$24</f>
        <v>0</v>
      </c>
      <c r="AC170" s="76">
        <f>R170*Entradas!$D$47/Escenarios!$E$9</f>
        <v>0.111030393914444</v>
      </c>
      <c r="AD170" s="76">
        <f>Entradas!$D$48*Entradas!$D$46/Escenarios!$E$9</f>
        <v>0.12</v>
      </c>
      <c r="AE170" s="76">
        <f t="shared" si="95"/>
        <v>0.39650160669403467</v>
      </c>
      <c r="AF170" s="76">
        <f t="shared" si="75"/>
        <v>0</v>
      </c>
      <c r="AG170" s="76">
        <f t="shared" si="76"/>
        <v>0</v>
      </c>
      <c r="AH170" s="76">
        <f t="shared" si="70"/>
        <v>2.0169970422746881E-3</v>
      </c>
      <c r="AI170" s="76">
        <f t="shared" si="77"/>
        <v>0</v>
      </c>
      <c r="AJ170" s="76">
        <f t="shared" si="71"/>
        <v>0.48030819334832442</v>
      </c>
      <c r="AK170" s="76">
        <f t="shared" si="78"/>
        <v>0</v>
      </c>
      <c r="AL170" s="76">
        <f t="shared" si="79"/>
        <v>0.48232519039059912</v>
      </c>
      <c r="AM170" s="76">
        <f t="shared" si="80"/>
        <v>0</v>
      </c>
      <c r="AN170" s="76">
        <f t="shared" si="81"/>
        <v>0</v>
      </c>
      <c r="AO170" s="76">
        <f t="shared" si="96"/>
        <v>59.068378137230738</v>
      </c>
      <c r="AP170" s="76">
        <f>MAX(0,(AO170-Constantes!$D$13)*(1-EXP(-Constantes!$D$24)))</f>
        <v>0.15771895914353512</v>
      </c>
      <c r="AQ170" s="76">
        <f t="shared" si="72"/>
        <v>0.63802715249185948</v>
      </c>
      <c r="AR170" s="76">
        <f t="shared" si="82"/>
        <v>0.64004414953413424</v>
      </c>
      <c r="AS170" s="76">
        <f>0.0526*AF170*Observaciones!$F169^1.218</f>
        <v>0</v>
      </c>
      <c r="AT170" s="76">
        <f>AS170*Constantes!$E$30</f>
        <v>0</v>
      </c>
      <c r="AU170" s="76">
        <f t="shared" si="97"/>
        <v>0</v>
      </c>
      <c r="AV170" s="15"/>
      <c r="AW170" s="75">
        <v>164</v>
      </c>
      <c r="AX170" s="148">
        <f>ETo!$I169*((1-Constantes!$F$19)*ETo!$K169+ETo!$L169)</f>
        <v>2.3131332065509165</v>
      </c>
      <c r="AY170" s="76">
        <f>MIN(AX170*Constantes!$F$17,0.8*(BB169+Observaciones!$F169-AZ170-BA170-Constantes!$D$14))</f>
        <v>0.28547121277959064</v>
      </c>
      <c r="AZ170" s="76">
        <f>IF(Observaciones!$F169&gt;0.05*Constantes!$F$18,((Observaciones!$F169-0.05*Constantes!$F$18)^2)/(Observaciones!$F169+0.95*Constantes!$F$18),0)</f>
        <v>0</v>
      </c>
      <c r="BA170" s="76">
        <f>MAX(0,BB169+Observaciones!$F169-AZ170-Constantes!$D$13)</f>
        <v>0</v>
      </c>
      <c r="BB170" s="76">
        <f>BB169+Observaciones!$F169-AZ170-AY170-BA170-BC169</f>
        <v>11.30921255632796</v>
      </c>
      <c r="BC170" s="76">
        <f>MAX(0,(BB170-Constantes!$D$14)*(1-EXP(-Constantes!$D$22)))</f>
        <v>2.0169970422746881E-3</v>
      </c>
      <c r="BD170" s="76">
        <f t="shared" si="98"/>
        <v>97.496227839380893</v>
      </c>
      <c r="BE170" s="76">
        <f>MAX(0,(BD170-Constantes!$D$13)*(1-EXP(-Constantes!$D$23)))</f>
        <v>0.48030819334832442</v>
      </c>
      <c r="BF170" s="76">
        <f t="shared" si="99"/>
        <v>0.48232519039059912</v>
      </c>
      <c r="BG170" s="76">
        <f>IF(BF170-Escenarios!$F$29&lt;=0,0,IF(BF170-Escenarios!$F$29&gt;Escenarios!$F$28,Escenarios!$F$28,BF170-Escenarios!$F$29))</f>
        <v>0</v>
      </c>
      <c r="BH170" s="76">
        <f>BG170*Entradas!$F$24</f>
        <v>0</v>
      </c>
      <c r="BI170" s="76">
        <f>AX170*Entradas!$D$47/Escenarios!$F$9</f>
        <v>0.111030393914444</v>
      </c>
      <c r="BJ170" s="76">
        <f>Entradas!$D$48*Entradas!$D$46/Escenarios!$F$9</f>
        <v>0.12</v>
      </c>
      <c r="BK170" s="76">
        <f t="shared" si="100"/>
        <v>0.39650160669403467</v>
      </c>
      <c r="BL170" s="76">
        <f t="shared" si="83"/>
        <v>0</v>
      </c>
      <c r="BM170" s="76">
        <f t="shared" si="84"/>
        <v>0</v>
      </c>
      <c r="BN170" s="76">
        <f t="shared" si="73"/>
        <v>2.0169970422746881E-3</v>
      </c>
      <c r="BO170" s="76">
        <f t="shared" si="85"/>
        <v>0</v>
      </c>
      <c r="BP170" s="76">
        <f t="shared" si="74"/>
        <v>0.48030819334832442</v>
      </c>
      <c r="BQ170" s="76">
        <f t="shared" si="86"/>
        <v>0</v>
      </c>
      <c r="BR170" s="76">
        <f t="shared" si="87"/>
        <v>0.48232519039059912</v>
      </c>
      <c r="BS170" s="76">
        <f t="shared" si="88"/>
        <v>0</v>
      </c>
      <c r="BT170" s="76">
        <f t="shared" si="89"/>
        <v>0</v>
      </c>
      <c r="BU170" s="76">
        <f t="shared" si="101"/>
        <v>67.547669932573285</v>
      </c>
      <c r="BV170" s="76">
        <f>MAX(0,(BU170-Constantes!$D$13)*(1-EXP(-Constantes!$D$24)))</f>
        <v>0.28732702917639619</v>
      </c>
      <c r="BW170" s="76">
        <f t="shared" si="102"/>
        <v>0.76763522252472061</v>
      </c>
      <c r="BX170" s="76">
        <f t="shared" si="103"/>
        <v>0.76965221956699525</v>
      </c>
      <c r="BY170" s="76">
        <f>0.0526*BL170*Observaciones!$F169^1.218</f>
        <v>0</v>
      </c>
      <c r="BZ170" s="76">
        <f>BY170*Constantes!$F$30</f>
        <v>0</v>
      </c>
      <c r="CA170" s="76">
        <f t="shared" si="104"/>
        <v>0</v>
      </c>
      <c r="CB170" s="15"/>
      <c r="CC170" s="75">
        <v>164</v>
      </c>
      <c r="CD170" s="76">
        <f>0.0526*Observaciones!$F169^2.218</f>
        <v>0</v>
      </c>
      <c r="CE170" s="76">
        <f>IF(Observaciones!$F169&gt;0.05*$CI$7,((Observaciones!$F169-0.05*$CI$7)^2)/(Observaciones!$F169+0.95*$CI$7),0)</f>
        <v>0</v>
      </c>
      <c r="CF170" s="76">
        <f>0.0526*CE170*Observaciones!$F169^1.218</f>
        <v>0</v>
      </c>
      <c r="CG170" s="29"/>
      <c r="CH170" s="29"/>
      <c r="CI170" s="110"/>
      <c r="CJ170" s="40"/>
    </row>
    <row r="171" spans="2:88" s="2" customFormat="1" x14ac:dyDescent="0.3">
      <c r="B171" s="39"/>
      <c r="C171" s="75">
        <v>165</v>
      </c>
      <c r="D171" s="148">
        <f>ETo!$I170*((1-Constantes!$D$19)*ETo!$K170+ETo!$L170)</f>
        <v>2.3760852399846604</v>
      </c>
      <c r="E171" s="76">
        <f>MIN(D171*Constantes!$D$17,0.8*(H170+Observaciones!$F170-F171-G171-Constantes!$D$14))</f>
        <v>4.7370045062368152E-2</v>
      </c>
      <c r="F171" s="76">
        <f>IF(Observaciones!$F170&gt;0.05*Constantes!$D$18,((Observaciones!$F170-0.05*Constantes!$D$18)^2)/(Observaciones!$F170+0.95*Constantes!$D$18),0)</f>
        <v>0</v>
      </c>
      <c r="G171" s="76">
        <f>MAX(0,H170+Observaciones!$F170-F171-Constantes!$D$13)</f>
        <v>0</v>
      </c>
      <c r="H171" s="76">
        <f>H170+Observaciones!$F170-F171-E171-G171-I170</f>
        <v>11.259825514223317</v>
      </c>
      <c r="I171" s="76">
        <f>MAX(0,(H171-Constantes!$D$14)*(1-EXP(-Constantes!$D$22)))</f>
        <v>3.3469308464733694E-4</v>
      </c>
      <c r="J171" s="76">
        <f t="shared" si="90"/>
        <v>97.015919646032572</v>
      </c>
      <c r="K171" s="76">
        <f>MAX(0,(J171-Constantes!$D$13)*(1-EXP(-Constantes!$D$23)))</f>
        <v>0.47557560231876467</v>
      </c>
      <c r="L171" s="76">
        <f t="shared" si="91"/>
        <v>0.47591029540341201</v>
      </c>
      <c r="M171" s="76">
        <f>0.0526*F171*Observaciones!$F170^1.218</f>
        <v>0</v>
      </c>
      <c r="N171" s="76">
        <f>M171*Constantes!$D$30</f>
        <v>0</v>
      </c>
      <c r="O171" s="76">
        <f t="shared" si="92"/>
        <v>0</v>
      </c>
      <c r="P171" s="15"/>
      <c r="Q171" s="75">
        <v>165</v>
      </c>
      <c r="R171" s="148">
        <f>ETo!$I170*((1-Constantes!$E$19)*ETo!$K170+ETo!$L170)</f>
        <v>2.3760852399846604</v>
      </c>
      <c r="S171" s="76">
        <f>MIN(R171*Constantes!$E$17,0.8*(V170+Observaciones!$F170-T171-U171-Constantes!$D$14))</f>
        <v>4.7370045062368152E-2</v>
      </c>
      <c r="T171" s="76">
        <f>IF(Observaciones!$F170&gt;0.05*Constantes!$E$18,((Observaciones!$F170-0.05*Constantes!$E$18)^2)/(Observaciones!$F170+0.95*Constantes!$E$18),0)</f>
        <v>0</v>
      </c>
      <c r="U171" s="76">
        <f>MAX(0,V170+Observaciones!$F170-T171-Constantes!$D$13)</f>
        <v>0</v>
      </c>
      <c r="V171" s="76">
        <f>V170+Observaciones!$F170-T171-S171-U171-W170</f>
        <v>11.259825514223317</v>
      </c>
      <c r="W171" s="76">
        <f>MAX(0,(V171-Constantes!$D$14)*(1-EXP(-Constantes!$D$22)))</f>
        <v>3.3469308464733694E-4</v>
      </c>
      <c r="X171" s="76">
        <f t="shared" si="93"/>
        <v>97.015919646032572</v>
      </c>
      <c r="Y171" s="76">
        <f>MAX(0,(X171-Constantes!$D$13)*(1-EXP(-Constantes!$D$23)))</f>
        <v>0.47557560231876467</v>
      </c>
      <c r="Z171" s="76">
        <f t="shared" si="94"/>
        <v>0.47591029540341201</v>
      </c>
      <c r="AA171" s="76">
        <f>IF(Z171-Escenarios!$E$29&lt;=0,0,IF(Z171-Escenarios!$E$29&gt;Escenarios!$E$28,Escenarios!$E$28,Z171-Escenarios!$E$29))</f>
        <v>0</v>
      </c>
      <c r="AB171" s="76">
        <f>AA171*Entradas!$E$24</f>
        <v>0</v>
      </c>
      <c r="AC171" s="76">
        <f>R171*Entradas!$D$47/Escenarios!$E$9</f>
        <v>0.1140520915192637</v>
      </c>
      <c r="AD171" s="76">
        <f>Entradas!$D$48*Entradas!$D$46/Escenarios!$E$9</f>
        <v>0.12</v>
      </c>
      <c r="AE171" s="76">
        <f t="shared" si="95"/>
        <v>0.16142213658163185</v>
      </c>
      <c r="AF171" s="76">
        <f t="shared" si="75"/>
        <v>0</v>
      </c>
      <c r="AG171" s="76">
        <f t="shared" si="76"/>
        <v>0</v>
      </c>
      <c r="AH171" s="76">
        <f t="shared" si="70"/>
        <v>3.3469308464733694E-4</v>
      </c>
      <c r="AI171" s="76">
        <f t="shared" si="77"/>
        <v>0</v>
      </c>
      <c r="AJ171" s="76">
        <f t="shared" si="71"/>
        <v>0.47557560231876467</v>
      </c>
      <c r="AK171" s="76">
        <f t="shared" si="78"/>
        <v>0</v>
      </c>
      <c r="AL171" s="76">
        <f t="shared" si="79"/>
        <v>0.47591029540341201</v>
      </c>
      <c r="AM171" s="76">
        <f t="shared" si="80"/>
        <v>0</v>
      </c>
      <c r="AN171" s="76">
        <f t="shared" si="81"/>
        <v>0</v>
      </c>
      <c r="AO171" s="76">
        <f t="shared" si="96"/>
        <v>58.910659178087201</v>
      </c>
      <c r="AP171" s="76">
        <f>MAX(0,(AO171-Constantes!$D$13)*(1-EXP(-Constantes!$D$24)))</f>
        <v>0.15530818588610182</v>
      </c>
      <c r="AQ171" s="76">
        <f t="shared" si="72"/>
        <v>0.63088378820486646</v>
      </c>
      <c r="AR171" s="76">
        <f t="shared" si="82"/>
        <v>0.63121848128951386</v>
      </c>
      <c r="AS171" s="76">
        <f>0.0526*AF171*Observaciones!$F170^1.218</f>
        <v>0</v>
      </c>
      <c r="AT171" s="76">
        <f>AS171*Constantes!$E$30</f>
        <v>0</v>
      </c>
      <c r="AU171" s="76">
        <f t="shared" si="97"/>
        <v>0</v>
      </c>
      <c r="AV171" s="15"/>
      <c r="AW171" s="75">
        <v>165</v>
      </c>
      <c r="AX171" s="148">
        <f>ETo!$I170*((1-Constantes!$F$19)*ETo!$K170+ETo!$L170)</f>
        <v>2.3760852399846604</v>
      </c>
      <c r="AY171" s="76">
        <f>MIN(AX171*Constantes!$F$17,0.8*(BB170+Observaciones!$F170-AZ171-BA171-Constantes!$D$14))</f>
        <v>4.7370045062368152E-2</v>
      </c>
      <c r="AZ171" s="76">
        <f>IF(Observaciones!$F170&gt;0.05*Constantes!$F$18,((Observaciones!$F170-0.05*Constantes!$F$18)^2)/(Observaciones!$F170+0.95*Constantes!$F$18),0)</f>
        <v>0</v>
      </c>
      <c r="BA171" s="76">
        <f>MAX(0,BB170+Observaciones!$F170-AZ171-Constantes!$D$13)</f>
        <v>0</v>
      </c>
      <c r="BB171" s="76">
        <f>BB170+Observaciones!$F170-AZ171-AY171-BA171-BC170</f>
        <v>11.259825514223317</v>
      </c>
      <c r="BC171" s="76">
        <f>MAX(0,(BB171-Constantes!$D$14)*(1-EXP(-Constantes!$D$22)))</f>
        <v>3.3469308464733694E-4</v>
      </c>
      <c r="BD171" s="76">
        <f t="shared" si="98"/>
        <v>97.015919646032572</v>
      </c>
      <c r="BE171" s="76">
        <f>MAX(0,(BD171-Constantes!$D$13)*(1-EXP(-Constantes!$D$23)))</f>
        <v>0.47557560231876467</v>
      </c>
      <c r="BF171" s="76">
        <f t="shared" si="99"/>
        <v>0.47591029540341201</v>
      </c>
      <c r="BG171" s="76">
        <f>IF(BF171-Escenarios!$F$29&lt;=0,0,IF(BF171-Escenarios!$F$29&gt;Escenarios!$F$28,Escenarios!$F$28,BF171-Escenarios!$F$29))</f>
        <v>0</v>
      </c>
      <c r="BH171" s="76">
        <f>BG171*Entradas!$F$24</f>
        <v>0</v>
      </c>
      <c r="BI171" s="76">
        <f>AX171*Entradas!$D$47/Escenarios!$F$9</f>
        <v>0.1140520915192637</v>
      </c>
      <c r="BJ171" s="76">
        <f>Entradas!$D$48*Entradas!$D$46/Escenarios!$F$9</f>
        <v>0.12</v>
      </c>
      <c r="BK171" s="76">
        <f t="shared" si="100"/>
        <v>0.16142213658163185</v>
      </c>
      <c r="BL171" s="76">
        <f t="shared" si="83"/>
        <v>0</v>
      </c>
      <c r="BM171" s="76">
        <f t="shared" si="84"/>
        <v>0</v>
      </c>
      <c r="BN171" s="76">
        <f t="shared" si="73"/>
        <v>3.3469308464733694E-4</v>
      </c>
      <c r="BO171" s="76">
        <f t="shared" si="85"/>
        <v>0</v>
      </c>
      <c r="BP171" s="76">
        <f t="shared" si="74"/>
        <v>0.47557560231876467</v>
      </c>
      <c r="BQ171" s="76">
        <f t="shared" si="86"/>
        <v>0</v>
      </c>
      <c r="BR171" s="76">
        <f t="shared" si="87"/>
        <v>0.47591029540341201</v>
      </c>
      <c r="BS171" s="76">
        <f t="shared" si="88"/>
        <v>0</v>
      </c>
      <c r="BT171" s="76">
        <f t="shared" si="89"/>
        <v>0</v>
      </c>
      <c r="BU171" s="76">
        <f t="shared" si="101"/>
        <v>67.260342903396889</v>
      </c>
      <c r="BV171" s="76">
        <f>MAX(0,(BU171-Constantes!$D$13)*(1-EXP(-Constantes!$D$24)))</f>
        <v>0.28293516454681911</v>
      </c>
      <c r="BW171" s="76">
        <f t="shared" si="102"/>
        <v>0.75851076686558372</v>
      </c>
      <c r="BX171" s="76">
        <f t="shared" si="103"/>
        <v>0.75884545995023112</v>
      </c>
      <c r="BY171" s="76">
        <f>0.0526*BL171*Observaciones!$F170^1.218</f>
        <v>0</v>
      </c>
      <c r="BZ171" s="76">
        <f>BY171*Constantes!$F$30</f>
        <v>0</v>
      </c>
      <c r="CA171" s="76">
        <f t="shared" si="104"/>
        <v>0</v>
      </c>
      <c r="CB171" s="15"/>
      <c r="CC171" s="75">
        <v>165</v>
      </c>
      <c r="CD171" s="76">
        <f>0.0526*Observaciones!$F170^2.218</f>
        <v>0</v>
      </c>
      <c r="CE171" s="76">
        <f>IF(Observaciones!$F170&gt;0.05*$CI$7,((Observaciones!$F170-0.05*$CI$7)^2)/(Observaciones!$F170+0.95*$CI$7),0)</f>
        <v>0</v>
      </c>
      <c r="CF171" s="76">
        <f>0.0526*CE171*Observaciones!$F170^1.218</f>
        <v>0</v>
      </c>
      <c r="CG171" s="29"/>
      <c r="CH171" s="29"/>
      <c r="CI171" s="110"/>
      <c r="CJ171" s="40"/>
    </row>
    <row r="172" spans="2:88" s="2" customFormat="1" x14ac:dyDescent="0.3">
      <c r="B172" s="39"/>
      <c r="C172" s="75">
        <v>166</v>
      </c>
      <c r="D172" s="148">
        <f>ETo!$I171*((1-Constantes!$D$19)*ETo!$K171+ETo!$L171)</f>
        <v>2.2839368026429776</v>
      </c>
      <c r="E172" s="76">
        <f>MIN(D172*Constantes!$D$17,0.8*(H171+Observaciones!$F171-F172-G172-Constantes!$D$14))</f>
        <v>7.8604113786539653E-3</v>
      </c>
      <c r="F172" s="76">
        <f>IF(Observaciones!$F171&gt;0.05*Constantes!$D$18,((Observaciones!$F171-0.05*Constantes!$D$18)^2)/(Observaciones!$F171+0.95*Constantes!$D$18),0)</f>
        <v>0</v>
      </c>
      <c r="G172" s="76">
        <f>MAX(0,H171+Observaciones!$F171-F172-Constantes!$D$13)</f>
        <v>0</v>
      </c>
      <c r="H172" s="76">
        <f>H171+Observaciones!$F171-F172-E172-G172-I171</f>
        <v>11.251630409760015</v>
      </c>
      <c r="I172" s="76">
        <f>MAX(0,(H172-Constantes!$D$14)*(1-EXP(-Constantes!$D$22)))</f>
        <v>5.5537741782866529E-5</v>
      </c>
      <c r="J172" s="76">
        <f t="shared" si="90"/>
        <v>96.540344043713802</v>
      </c>
      <c r="K172" s="76">
        <f>MAX(0,(J172-Constantes!$D$13)*(1-EXP(-Constantes!$D$23)))</f>
        <v>0.47088964263583444</v>
      </c>
      <c r="L172" s="76">
        <f t="shared" si="91"/>
        <v>0.47094518037761729</v>
      </c>
      <c r="M172" s="76">
        <f>0.0526*F172*Observaciones!$F171^1.218</f>
        <v>0</v>
      </c>
      <c r="N172" s="76">
        <f>M172*Constantes!$D$30</f>
        <v>0</v>
      </c>
      <c r="O172" s="76">
        <f t="shared" si="92"/>
        <v>0</v>
      </c>
      <c r="P172" s="15"/>
      <c r="Q172" s="75">
        <v>166</v>
      </c>
      <c r="R172" s="148">
        <f>ETo!$I171*((1-Constantes!$E$19)*ETo!$K171+ETo!$L171)</f>
        <v>2.2839368026429776</v>
      </c>
      <c r="S172" s="76">
        <f>MIN(R172*Constantes!$E$17,0.8*(V171+Observaciones!$F171-T172-U172-Constantes!$D$14))</f>
        <v>7.8604113786539653E-3</v>
      </c>
      <c r="T172" s="76">
        <f>IF(Observaciones!$F171&gt;0.05*Constantes!$E$18,((Observaciones!$F171-0.05*Constantes!$E$18)^2)/(Observaciones!$F171+0.95*Constantes!$E$18),0)</f>
        <v>0</v>
      </c>
      <c r="U172" s="76">
        <f>MAX(0,V171+Observaciones!$F171-T172-Constantes!$D$13)</f>
        <v>0</v>
      </c>
      <c r="V172" s="76">
        <f>V171+Observaciones!$F171-T172-S172-U172-W171</f>
        <v>11.251630409760015</v>
      </c>
      <c r="W172" s="76">
        <f>MAX(0,(V172-Constantes!$D$14)*(1-EXP(-Constantes!$D$22)))</f>
        <v>5.5537741782866529E-5</v>
      </c>
      <c r="X172" s="76">
        <f t="shared" si="93"/>
        <v>96.540344043713802</v>
      </c>
      <c r="Y172" s="76">
        <f>MAX(0,(X172-Constantes!$D$13)*(1-EXP(-Constantes!$D$23)))</f>
        <v>0.47088964263583444</v>
      </c>
      <c r="Z172" s="76">
        <f t="shared" si="94"/>
        <v>0.47094518037761729</v>
      </c>
      <c r="AA172" s="76">
        <f>IF(Z172-Escenarios!$E$29&lt;=0,0,IF(Z172-Escenarios!$E$29&gt;Escenarios!$E$28,Escenarios!$E$28,Z172-Escenarios!$E$29))</f>
        <v>0</v>
      </c>
      <c r="AB172" s="76">
        <f>AA172*Entradas!$E$24</f>
        <v>0</v>
      </c>
      <c r="AC172" s="76">
        <f>R172*Entradas!$D$47/Escenarios!$E$9</f>
        <v>0.10962896652686292</v>
      </c>
      <c r="AD172" s="76">
        <f>Entradas!$D$48*Entradas!$D$46/Escenarios!$E$9</f>
        <v>0.12</v>
      </c>
      <c r="AE172" s="76">
        <f t="shared" si="95"/>
        <v>0.11748937790551689</v>
      </c>
      <c r="AF172" s="76">
        <f t="shared" si="75"/>
        <v>0</v>
      </c>
      <c r="AG172" s="76">
        <f t="shared" si="76"/>
        <v>0</v>
      </c>
      <c r="AH172" s="76">
        <f t="shared" si="70"/>
        <v>5.5537741782866529E-5</v>
      </c>
      <c r="AI172" s="76">
        <f t="shared" si="77"/>
        <v>0</v>
      </c>
      <c r="AJ172" s="76">
        <f t="shared" si="71"/>
        <v>0.47088964263583444</v>
      </c>
      <c r="AK172" s="76">
        <f t="shared" si="78"/>
        <v>0</v>
      </c>
      <c r="AL172" s="76">
        <f t="shared" si="79"/>
        <v>0.47094518037761729</v>
      </c>
      <c r="AM172" s="76">
        <f t="shared" si="80"/>
        <v>0</v>
      </c>
      <c r="AN172" s="76">
        <f t="shared" si="81"/>
        <v>0</v>
      </c>
      <c r="AO172" s="76">
        <f t="shared" si="96"/>
        <v>58.755350992201102</v>
      </c>
      <c r="AP172" s="76">
        <f>MAX(0,(AO172-Constantes!$D$13)*(1-EXP(-Constantes!$D$24)))</f>
        <v>0.15293426189352752</v>
      </c>
      <c r="AQ172" s="76">
        <f t="shared" si="72"/>
        <v>0.62382390452936198</v>
      </c>
      <c r="AR172" s="76">
        <f t="shared" si="82"/>
        <v>0.62387944227114478</v>
      </c>
      <c r="AS172" s="76">
        <f>0.0526*AF172*Observaciones!$F171^1.218</f>
        <v>0</v>
      </c>
      <c r="AT172" s="76">
        <f>AS172*Constantes!$E$30</f>
        <v>0</v>
      </c>
      <c r="AU172" s="76">
        <f t="shared" si="97"/>
        <v>0</v>
      </c>
      <c r="AV172" s="15"/>
      <c r="AW172" s="75">
        <v>166</v>
      </c>
      <c r="AX172" s="148">
        <f>ETo!$I171*((1-Constantes!$F$19)*ETo!$K171+ETo!$L171)</f>
        <v>2.2839368026429776</v>
      </c>
      <c r="AY172" s="76">
        <f>MIN(AX172*Constantes!$F$17,0.8*(BB171+Observaciones!$F171-AZ172-BA172-Constantes!$D$14))</f>
        <v>7.8604113786539653E-3</v>
      </c>
      <c r="AZ172" s="76">
        <f>IF(Observaciones!$F171&gt;0.05*Constantes!$F$18,((Observaciones!$F171-0.05*Constantes!$F$18)^2)/(Observaciones!$F171+0.95*Constantes!$F$18),0)</f>
        <v>0</v>
      </c>
      <c r="BA172" s="76">
        <f>MAX(0,BB171+Observaciones!$F171-AZ172-Constantes!$D$13)</f>
        <v>0</v>
      </c>
      <c r="BB172" s="76">
        <f>BB171+Observaciones!$F171-AZ172-AY172-BA172-BC171</f>
        <v>11.251630409760015</v>
      </c>
      <c r="BC172" s="76">
        <f>MAX(0,(BB172-Constantes!$D$14)*(1-EXP(-Constantes!$D$22)))</f>
        <v>5.5537741782866529E-5</v>
      </c>
      <c r="BD172" s="76">
        <f t="shared" si="98"/>
        <v>96.540344043713802</v>
      </c>
      <c r="BE172" s="76">
        <f>MAX(0,(BD172-Constantes!$D$13)*(1-EXP(-Constantes!$D$23)))</f>
        <v>0.47088964263583444</v>
      </c>
      <c r="BF172" s="76">
        <f t="shared" si="99"/>
        <v>0.47094518037761729</v>
      </c>
      <c r="BG172" s="76">
        <f>IF(BF172-Escenarios!$F$29&lt;=0,0,IF(BF172-Escenarios!$F$29&gt;Escenarios!$F$28,Escenarios!$F$28,BF172-Escenarios!$F$29))</f>
        <v>0</v>
      </c>
      <c r="BH172" s="76">
        <f>BG172*Entradas!$F$24</f>
        <v>0</v>
      </c>
      <c r="BI172" s="76">
        <f>AX172*Entradas!$D$47/Escenarios!$F$9</f>
        <v>0.10962896652686292</v>
      </c>
      <c r="BJ172" s="76">
        <f>Entradas!$D$48*Entradas!$D$46/Escenarios!$F$9</f>
        <v>0.12</v>
      </c>
      <c r="BK172" s="76">
        <f t="shared" si="100"/>
        <v>0.11748937790551689</v>
      </c>
      <c r="BL172" s="76">
        <f t="shared" si="83"/>
        <v>0</v>
      </c>
      <c r="BM172" s="76">
        <f t="shared" si="84"/>
        <v>0</v>
      </c>
      <c r="BN172" s="76">
        <f t="shared" si="73"/>
        <v>5.5537741782866529E-5</v>
      </c>
      <c r="BO172" s="76">
        <f t="shared" si="85"/>
        <v>0</v>
      </c>
      <c r="BP172" s="76">
        <f t="shared" si="74"/>
        <v>0.47088964263583444</v>
      </c>
      <c r="BQ172" s="76">
        <f t="shared" si="86"/>
        <v>0</v>
      </c>
      <c r="BR172" s="76">
        <f t="shared" si="87"/>
        <v>0.47094518037761729</v>
      </c>
      <c r="BS172" s="76">
        <f t="shared" si="88"/>
        <v>0</v>
      </c>
      <c r="BT172" s="76">
        <f t="shared" si="89"/>
        <v>0</v>
      </c>
      <c r="BU172" s="76">
        <f t="shared" si="101"/>
        <v>66.977407738850076</v>
      </c>
      <c r="BV172" s="76">
        <f>MAX(0,(BU172-Constantes!$D$13)*(1-EXP(-Constantes!$D$24)))</f>
        <v>0.27861043065318369</v>
      </c>
      <c r="BW172" s="76">
        <f t="shared" si="102"/>
        <v>0.74950007328901813</v>
      </c>
      <c r="BX172" s="76">
        <f t="shared" si="103"/>
        <v>0.74955561103080104</v>
      </c>
      <c r="BY172" s="76">
        <f>0.0526*BL172*Observaciones!$F171^1.218</f>
        <v>0</v>
      </c>
      <c r="BZ172" s="76">
        <f>BY172*Constantes!$F$30</f>
        <v>0</v>
      </c>
      <c r="CA172" s="76">
        <f t="shared" si="104"/>
        <v>0</v>
      </c>
      <c r="CB172" s="15"/>
      <c r="CC172" s="75">
        <v>166</v>
      </c>
      <c r="CD172" s="76">
        <f>0.0526*Observaciones!$F171^2.218</f>
        <v>0</v>
      </c>
      <c r="CE172" s="76">
        <f>IF(Observaciones!$F171&gt;0.05*$CI$7,((Observaciones!$F171-0.05*$CI$7)^2)/(Observaciones!$F171+0.95*$CI$7),0)</f>
        <v>0</v>
      </c>
      <c r="CF172" s="76">
        <f>0.0526*CE172*Observaciones!$F171^1.218</f>
        <v>0</v>
      </c>
      <c r="CG172" s="29"/>
      <c r="CH172" s="29"/>
      <c r="CI172" s="110"/>
      <c r="CJ172" s="40"/>
    </row>
    <row r="173" spans="2:88" s="2" customFormat="1" x14ac:dyDescent="0.3">
      <c r="B173" s="39"/>
      <c r="C173" s="75">
        <v>167</v>
      </c>
      <c r="D173" s="148">
        <f>ETo!$I172*((1-Constantes!$D$19)*ETo!$K172+ETo!$L172)</f>
        <v>2.3752041969568731</v>
      </c>
      <c r="E173" s="76">
        <f>MIN(D173*Constantes!$D$17,0.8*(H172+Observaciones!$F172-F173-G173-Constantes!$D$14))</f>
        <v>1.3043278080118626E-3</v>
      </c>
      <c r="F173" s="76">
        <f>IF(Observaciones!$F172&gt;0.05*Constantes!$D$18,((Observaciones!$F172-0.05*Constantes!$D$18)^2)/(Observaciones!$F172+0.95*Constantes!$D$18),0)</f>
        <v>0</v>
      </c>
      <c r="G173" s="76">
        <f>MAX(0,H172+Observaciones!$F172-F173-Constantes!$D$13)</f>
        <v>0</v>
      </c>
      <c r="H173" s="76">
        <f>H172+Observaciones!$F172-F173-E173-G173-I172</f>
        <v>11.25027054421022</v>
      </c>
      <c r="I173" s="76">
        <f>MAX(0,(H173-Constantes!$D$14)*(1-EXP(-Constantes!$D$22)))</f>
        <v>9.2157289882363521E-6</v>
      </c>
      <c r="J173" s="76">
        <f t="shared" si="90"/>
        <v>96.069454401077962</v>
      </c>
      <c r="K173" s="76">
        <f>MAX(0,(J173-Constantes!$D$13)*(1-EXP(-Constantes!$D$23)))</f>
        <v>0.46624985482976877</v>
      </c>
      <c r="L173" s="76">
        <f t="shared" si="91"/>
        <v>0.46625907055875698</v>
      </c>
      <c r="M173" s="76">
        <f>0.0526*F173*Observaciones!$F172^1.218</f>
        <v>0</v>
      </c>
      <c r="N173" s="76">
        <f>M173*Constantes!$D$30</f>
        <v>0</v>
      </c>
      <c r="O173" s="76">
        <f t="shared" si="92"/>
        <v>0</v>
      </c>
      <c r="P173" s="15"/>
      <c r="Q173" s="75">
        <v>167</v>
      </c>
      <c r="R173" s="148">
        <f>ETo!$I172*((1-Constantes!$E$19)*ETo!$K172+ETo!$L172)</f>
        <v>2.3752041969568731</v>
      </c>
      <c r="S173" s="76">
        <f>MIN(R173*Constantes!$E$17,0.8*(V172+Observaciones!$F172-T173-U173-Constantes!$D$14))</f>
        <v>1.3043278080118626E-3</v>
      </c>
      <c r="T173" s="76">
        <f>IF(Observaciones!$F172&gt;0.05*Constantes!$E$18,((Observaciones!$F172-0.05*Constantes!$E$18)^2)/(Observaciones!$F172+0.95*Constantes!$E$18),0)</f>
        <v>0</v>
      </c>
      <c r="U173" s="76">
        <f>MAX(0,V172+Observaciones!$F172-T173-Constantes!$D$13)</f>
        <v>0</v>
      </c>
      <c r="V173" s="76">
        <f>V172+Observaciones!$F172-T173-S173-U173-W172</f>
        <v>11.25027054421022</v>
      </c>
      <c r="W173" s="76">
        <f>MAX(0,(V173-Constantes!$D$14)*(1-EXP(-Constantes!$D$22)))</f>
        <v>9.2157289882363521E-6</v>
      </c>
      <c r="X173" s="76">
        <f t="shared" si="93"/>
        <v>96.069454401077962</v>
      </c>
      <c r="Y173" s="76">
        <f>MAX(0,(X173-Constantes!$D$13)*(1-EXP(-Constantes!$D$23)))</f>
        <v>0.46624985482976877</v>
      </c>
      <c r="Z173" s="76">
        <f t="shared" si="94"/>
        <v>0.46625907055875698</v>
      </c>
      <c r="AA173" s="76">
        <f>IF(Z173-Escenarios!$E$29&lt;=0,0,IF(Z173-Escenarios!$E$29&gt;Escenarios!$E$28,Escenarios!$E$28,Z173-Escenarios!$E$29))</f>
        <v>0</v>
      </c>
      <c r="AB173" s="76">
        <f>AA173*Entradas!$E$24</f>
        <v>0</v>
      </c>
      <c r="AC173" s="76">
        <f>R173*Entradas!$D$47/Escenarios!$E$9</f>
        <v>0.11400980145392992</v>
      </c>
      <c r="AD173" s="76">
        <f>Entradas!$D$48*Entradas!$D$46/Escenarios!$E$9</f>
        <v>0.12</v>
      </c>
      <c r="AE173" s="76">
        <f t="shared" si="95"/>
        <v>0.11531412926194178</v>
      </c>
      <c r="AF173" s="76">
        <f t="shared" si="75"/>
        <v>0</v>
      </c>
      <c r="AG173" s="76">
        <f t="shared" si="76"/>
        <v>0</v>
      </c>
      <c r="AH173" s="76">
        <f t="shared" si="70"/>
        <v>9.2157289882363521E-6</v>
      </c>
      <c r="AI173" s="76">
        <f t="shared" si="77"/>
        <v>0</v>
      </c>
      <c r="AJ173" s="76">
        <f t="shared" si="71"/>
        <v>0.46624985482976877</v>
      </c>
      <c r="AK173" s="76">
        <f t="shared" si="78"/>
        <v>0</v>
      </c>
      <c r="AL173" s="76">
        <f t="shared" si="79"/>
        <v>0.46625907055875698</v>
      </c>
      <c r="AM173" s="76">
        <f t="shared" si="80"/>
        <v>0</v>
      </c>
      <c r="AN173" s="76">
        <f t="shared" si="81"/>
        <v>0</v>
      </c>
      <c r="AO173" s="76">
        <f t="shared" si="96"/>
        <v>58.602416730307574</v>
      </c>
      <c r="AP173" s="76">
        <f>MAX(0,(AO173-Constantes!$D$13)*(1-EXP(-Constantes!$D$24)))</f>
        <v>0.15059662391569456</v>
      </c>
      <c r="AQ173" s="76">
        <f t="shared" si="72"/>
        <v>0.61684647874546328</v>
      </c>
      <c r="AR173" s="76">
        <f t="shared" si="82"/>
        <v>0.61685569447445154</v>
      </c>
      <c r="AS173" s="76">
        <f>0.0526*AF173*Observaciones!$F172^1.218</f>
        <v>0</v>
      </c>
      <c r="AT173" s="76">
        <f>AS173*Constantes!$E$30</f>
        <v>0</v>
      </c>
      <c r="AU173" s="76">
        <f t="shared" si="97"/>
        <v>0</v>
      </c>
      <c r="AV173" s="15"/>
      <c r="AW173" s="75">
        <v>167</v>
      </c>
      <c r="AX173" s="148">
        <f>ETo!$I172*((1-Constantes!$F$19)*ETo!$K172+ETo!$L172)</f>
        <v>2.3752041969568731</v>
      </c>
      <c r="AY173" s="76">
        <f>MIN(AX173*Constantes!$F$17,0.8*(BB172+Observaciones!$F172-AZ173-BA173-Constantes!$D$14))</f>
        <v>1.3043278080118626E-3</v>
      </c>
      <c r="AZ173" s="76">
        <f>IF(Observaciones!$F172&gt;0.05*Constantes!$F$18,((Observaciones!$F172-0.05*Constantes!$F$18)^2)/(Observaciones!$F172+0.95*Constantes!$F$18),0)</f>
        <v>0</v>
      </c>
      <c r="BA173" s="76">
        <f>MAX(0,BB172+Observaciones!$F172-AZ173-Constantes!$D$13)</f>
        <v>0</v>
      </c>
      <c r="BB173" s="76">
        <f>BB172+Observaciones!$F172-AZ173-AY173-BA173-BC172</f>
        <v>11.25027054421022</v>
      </c>
      <c r="BC173" s="76">
        <f>MAX(0,(BB173-Constantes!$D$14)*(1-EXP(-Constantes!$D$22)))</f>
        <v>9.2157289882363521E-6</v>
      </c>
      <c r="BD173" s="76">
        <f t="shared" si="98"/>
        <v>96.069454401077962</v>
      </c>
      <c r="BE173" s="76">
        <f>MAX(0,(BD173-Constantes!$D$13)*(1-EXP(-Constantes!$D$23)))</f>
        <v>0.46624985482976877</v>
      </c>
      <c r="BF173" s="76">
        <f t="shared" si="99"/>
        <v>0.46625907055875698</v>
      </c>
      <c r="BG173" s="76">
        <f>IF(BF173-Escenarios!$F$29&lt;=0,0,IF(BF173-Escenarios!$F$29&gt;Escenarios!$F$28,Escenarios!$F$28,BF173-Escenarios!$F$29))</f>
        <v>0</v>
      </c>
      <c r="BH173" s="76">
        <f>BG173*Entradas!$F$24</f>
        <v>0</v>
      </c>
      <c r="BI173" s="76">
        <f>AX173*Entradas!$D$47/Escenarios!$F$9</f>
        <v>0.11400980145392992</v>
      </c>
      <c r="BJ173" s="76">
        <f>Entradas!$D$48*Entradas!$D$46/Escenarios!$F$9</f>
        <v>0.12</v>
      </c>
      <c r="BK173" s="76">
        <f t="shared" si="100"/>
        <v>0.11531412926194178</v>
      </c>
      <c r="BL173" s="76">
        <f t="shared" si="83"/>
        <v>0</v>
      </c>
      <c r="BM173" s="76">
        <f t="shared" si="84"/>
        <v>0</v>
      </c>
      <c r="BN173" s="76">
        <f t="shared" si="73"/>
        <v>9.2157289882363521E-6</v>
      </c>
      <c r="BO173" s="76">
        <f t="shared" si="85"/>
        <v>0</v>
      </c>
      <c r="BP173" s="76">
        <f t="shared" si="74"/>
        <v>0.46624985482976877</v>
      </c>
      <c r="BQ173" s="76">
        <f t="shared" si="86"/>
        <v>0</v>
      </c>
      <c r="BR173" s="76">
        <f t="shared" si="87"/>
        <v>0.46625907055875698</v>
      </c>
      <c r="BS173" s="76">
        <f t="shared" si="88"/>
        <v>0</v>
      </c>
      <c r="BT173" s="76">
        <f t="shared" si="89"/>
        <v>0</v>
      </c>
      <c r="BU173" s="76">
        <f t="shared" si="101"/>
        <v>66.698797308196887</v>
      </c>
      <c r="BV173" s="76">
        <f>MAX(0,(BU173-Constantes!$D$13)*(1-EXP(-Constantes!$D$24)))</f>
        <v>0.27435180138560517</v>
      </c>
      <c r="BW173" s="76">
        <f t="shared" si="102"/>
        <v>0.74060165621537388</v>
      </c>
      <c r="BX173" s="76">
        <f t="shared" si="103"/>
        <v>0.74061087194436215</v>
      </c>
      <c r="BY173" s="76">
        <f>0.0526*BL173*Observaciones!$F172^1.218</f>
        <v>0</v>
      </c>
      <c r="BZ173" s="76">
        <f>BY173*Constantes!$F$30</f>
        <v>0</v>
      </c>
      <c r="CA173" s="76">
        <f t="shared" si="104"/>
        <v>0</v>
      </c>
      <c r="CB173" s="15"/>
      <c r="CC173" s="75">
        <v>167</v>
      </c>
      <c r="CD173" s="76">
        <f>0.0526*Observaciones!$F172^2.218</f>
        <v>0</v>
      </c>
      <c r="CE173" s="76">
        <f>IF(Observaciones!$F172&gt;0.05*$CI$7,((Observaciones!$F172-0.05*$CI$7)^2)/(Observaciones!$F172+0.95*$CI$7),0)</f>
        <v>0</v>
      </c>
      <c r="CF173" s="76">
        <f>0.0526*CE173*Observaciones!$F172^1.218</f>
        <v>0</v>
      </c>
      <c r="CG173" s="29"/>
      <c r="CH173" s="29"/>
      <c r="CI173" s="110"/>
      <c r="CJ173" s="40"/>
    </row>
    <row r="174" spans="2:88" s="2" customFormat="1" x14ac:dyDescent="0.3">
      <c r="B174" s="39"/>
      <c r="C174" s="75">
        <v>168</v>
      </c>
      <c r="D174" s="148">
        <f>ETo!$I173*((1-Constantes!$D$19)*ETo!$K173+ETo!$L173)</f>
        <v>2.3143395869374683</v>
      </c>
      <c r="E174" s="76">
        <f>MIN(D174*Constantes!$D$17,0.8*(H173+Observaciones!$F173-F174-G174-Constantes!$D$14))</f>
        <v>2.1643536817634869E-4</v>
      </c>
      <c r="F174" s="76">
        <f>IF(Observaciones!$F173&gt;0.05*Constantes!$D$18,((Observaciones!$F173-0.05*Constantes!$D$18)^2)/(Observaciones!$F173+0.95*Constantes!$D$18),0)</f>
        <v>0</v>
      </c>
      <c r="G174" s="76">
        <f>MAX(0,H173+Observaciones!$F173-F174-Constantes!$D$13)</f>
        <v>0</v>
      </c>
      <c r="H174" s="76">
        <f>H173+Observaciones!$F173-F174-E174-G174-I173</f>
        <v>11.250044893113055</v>
      </c>
      <c r="I174" s="76">
        <f>MAX(0,(H174-Constantes!$D$14)*(1-EXP(-Constantes!$D$22)))</f>
        <v>1.529224236630116E-6</v>
      </c>
      <c r="J174" s="76">
        <f t="shared" si="90"/>
        <v>95.603204546248193</v>
      </c>
      <c r="K174" s="76">
        <f>MAX(0,(J174-Constantes!$D$13)*(1-EXP(-Constantes!$D$23)))</f>
        <v>0.46165578395806767</v>
      </c>
      <c r="L174" s="76">
        <f t="shared" si="91"/>
        <v>0.4616573131823043</v>
      </c>
      <c r="M174" s="76">
        <f>0.0526*F174*Observaciones!$F173^1.218</f>
        <v>0</v>
      </c>
      <c r="N174" s="76">
        <f>M174*Constantes!$D$30</f>
        <v>0</v>
      </c>
      <c r="O174" s="76">
        <f t="shared" si="92"/>
        <v>0</v>
      </c>
      <c r="P174" s="15"/>
      <c r="Q174" s="75">
        <v>168</v>
      </c>
      <c r="R174" s="148">
        <f>ETo!$I173*((1-Constantes!$E$19)*ETo!$K173+ETo!$L173)</f>
        <v>2.3143395869374683</v>
      </c>
      <c r="S174" s="76">
        <f>MIN(R174*Constantes!$E$17,0.8*(V173+Observaciones!$F173-T174-U174-Constantes!$D$14))</f>
        <v>2.1643536817634869E-4</v>
      </c>
      <c r="T174" s="76">
        <f>IF(Observaciones!$F173&gt;0.05*Constantes!$E$18,((Observaciones!$F173-0.05*Constantes!$E$18)^2)/(Observaciones!$F173+0.95*Constantes!$E$18),0)</f>
        <v>0</v>
      </c>
      <c r="U174" s="76">
        <f>MAX(0,V173+Observaciones!$F173-T174-Constantes!$D$13)</f>
        <v>0</v>
      </c>
      <c r="V174" s="76">
        <f>V173+Observaciones!$F173-T174-S174-U174-W173</f>
        <v>11.250044893113055</v>
      </c>
      <c r="W174" s="76">
        <f>MAX(0,(V174-Constantes!$D$14)*(1-EXP(-Constantes!$D$22)))</f>
        <v>1.529224236630116E-6</v>
      </c>
      <c r="X174" s="76">
        <f t="shared" si="93"/>
        <v>95.603204546248193</v>
      </c>
      <c r="Y174" s="76">
        <f>MAX(0,(X174-Constantes!$D$13)*(1-EXP(-Constantes!$D$23)))</f>
        <v>0.46165578395806767</v>
      </c>
      <c r="Z174" s="76">
        <f t="shared" si="94"/>
        <v>0.4616573131823043</v>
      </c>
      <c r="AA174" s="76">
        <f>IF(Z174-Escenarios!$E$29&lt;=0,0,IF(Z174-Escenarios!$E$29&gt;Escenarios!$E$28,Escenarios!$E$28,Z174-Escenarios!$E$29))</f>
        <v>0</v>
      </c>
      <c r="AB174" s="76">
        <f>AA174*Entradas!$E$24</f>
        <v>0</v>
      </c>
      <c r="AC174" s="76">
        <f>R174*Entradas!$D$47/Escenarios!$E$9</f>
        <v>0.11108830017299849</v>
      </c>
      <c r="AD174" s="76">
        <f>Entradas!$D$48*Entradas!$D$46/Escenarios!$E$9</f>
        <v>0.12</v>
      </c>
      <c r="AE174" s="76">
        <f t="shared" si="95"/>
        <v>0.11130473554117484</v>
      </c>
      <c r="AF174" s="76">
        <f t="shared" si="75"/>
        <v>0</v>
      </c>
      <c r="AG174" s="76">
        <f t="shared" si="76"/>
        <v>0</v>
      </c>
      <c r="AH174" s="76">
        <f t="shared" si="70"/>
        <v>1.529224236630116E-6</v>
      </c>
      <c r="AI174" s="76">
        <f t="shared" si="77"/>
        <v>0</v>
      </c>
      <c r="AJ174" s="76">
        <f t="shared" si="71"/>
        <v>0.46165578395806767</v>
      </c>
      <c r="AK174" s="76">
        <f t="shared" si="78"/>
        <v>0</v>
      </c>
      <c r="AL174" s="76">
        <f t="shared" si="79"/>
        <v>0.4616573131823043</v>
      </c>
      <c r="AM174" s="76">
        <f t="shared" si="80"/>
        <v>0</v>
      </c>
      <c r="AN174" s="76">
        <f t="shared" si="81"/>
        <v>0</v>
      </c>
      <c r="AO174" s="76">
        <f t="shared" si="96"/>
        <v>58.451820106391878</v>
      </c>
      <c r="AP174" s="76">
        <f>MAX(0,(AO174-Constantes!$D$13)*(1-EXP(-Constantes!$D$24)))</f>
        <v>0.14829471731190258</v>
      </c>
      <c r="AQ174" s="76">
        <f t="shared" si="72"/>
        <v>0.60995050126997019</v>
      </c>
      <c r="AR174" s="76">
        <f t="shared" si="82"/>
        <v>0.60995203049420688</v>
      </c>
      <c r="AS174" s="76">
        <f>0.0526*AF174*Observaciones!$F173^1.218</f>
        <v>0</v>
      </c>
      <c r="AT174" s="76">
        <f>AS174*Constantes!$E$30</f>
        <v>0</v>
      </c>
      <c r="AU174" s="76">
        <f t="shared" si="97"/>
        <v>0</v>
      </c>
      <c r="AV174" s="15"/>
      <c r="AW174" s="75">
        <v>168</v>
      </c>
      <c r="AX174" s="148">
        <f>ETo!$I173*((1-Constantes!$F$19)*ETo!$K173+ETo!$L173)</f>
        <v>2.3143395869374683</v>
      </c>
      <c r="AY174" s="76">
        <f>MIN(AX174*Constantes!$F$17,0.8*(BB173+Observaciones!$F173-AZ174-BA174-Constantes!$D$14))</f>
        <v>2.1643536817634869E-4</v>
      </c>
      <c r="AZ174" s="76">
        <f>IF(Observaciones!$F173&gt;0.05*Constantes!$F$18,((Observaciones!$F173-0.05*Constantes!$F$18)^2)/(Observaciones!$F173+0.95*Constantes!$F$18),0)</f>
        <v>0</v>
      </c>
      <c r="BA174" s="76">
        <f>MAX(0,BB173+Observaciones!$F173-AZ174-Constantes!$D$13)</f>
        <v>0</v>
      </c>
      <c r="BB174" s="76">
        <f>BB173+Observaciones!$F173-AZ174-AY174-BA174-BC173</f>
        <v>11.250044893113055</v>
      </c>
      <c r="BC174" s="76">
        <f>MAX(0,(BB174-Constantes!$D$14)*(1-EXP(-Constantes!$D$22)))</f>
        <v>1.529224236630116E-6</v>
      </c>
      <c r="BD174" s="76">
        <f t="shared" si="98"/>
        <v>95.603204546248193</v>
      </c>
      <c r="BE174" s="76">
        <f>MAX(0,(BD174-Constantes!$D$13)*(1-EXP(-Constantes!$D$23)))</f>
        <v>0.46165578395806767</v>
      </c>
      <c r="BF174" s="76">
        <f t="shared" si="99"/>
        <v>0.4616573131823043</v>
      </c>
      <c r="BG174" s="76">
        <f>IF(BF174-Escenarios!$F$29&lt;=0,0,IF(BF174-Escenarios!$F$29&gt;Escenarios!$F$28,Escenarios!$F$28,BF174-Escenarios!$F$29))</f>
        <v>0</v>
      </c>
      <c r="BH174" s="76">
        <f>BG174*Entradas!$F$24</f>
        <v>0</v>
      </c>
      <c r="BI174" s="76">
        <f>AX174*Entradas!$D$47/Escenarios!$F$9</f>
        <v>0.11108830017299849</v>
      </c>
      <c r="BJ174" s="76">
        <f>Entradas!$D$48*Entradas!$D$46/Escenarios!$F$9</f>
        <v>0.12</v>
      </c>
      <c r="BK174" s="76">
        <f t="shared" si="100"/>
        <v>0.11130473554117484</v>
      </c>
      <c r="BL174" s="76">
        <f t="shared" si="83"/>
        <v>0</v>
      </c>
      <c r="BM174" s="76">
        <f t="shared" si="84"/>
        <v>0</v>
      </c>
      <c r="BN174" s="76">
        <f t="shared" si="73"/>
        <v>1.529224236630116E-6</v>
      </c>
      <c r="BO174" s="76">
        <f t="shared" si="85"/>
        <v>0</v>
      </c>
      <c r="BP174" s="76">
        <f t="shared" si="74"/>
        <v>0.46165578395806767</v>
      </c>
      <c r="BQ174" s="76">
        <f t="shared" si="86"/>
        <v>0</v>
      </c>
      <c r="BR174" s="76">
        <f t="shared" si="87"/>
        <v>0.4616573131823043</v>
      </c>
      <c r="BS174" s="76">
        <f t="shared" si="88"/>
        <v>0</v>
      </c>
      <c r="BT174" s="76">
        <f t="shared" si="89"/>
        <v>0</v>
      </c>
      <c r="BU174" s="76">
        <f t="shared" si="101"/>
        <v>66.424445506811281</v>
      </c>
      <c r="BV174" s="76">
        <f>MAX(0,(BU174-Constantes!$D$13)*(1-EXP(-Constantes!$D$24)))</f>
        <v>0.27015826631854234</v>
      </c>
      <c r="BW174" s="76">
        <f t="shared" si="102"/>
        <v>0.73181405027660995</v>
      </c>
      <c r="BX174" s="76">
        <f t="shared" si="103"/>
        <v>0.73181557950084664</v>
      </c>
      <c r="BY174" s="76">
        <f>0.0526*BL174*Observaciones!$F173^1.218</f>
        <v>0</v>
      </c>
      <c r="BZ174" s="76">
        <f>BY174*Constantes!$F$30</f>
        <v>0</v>
      </c>
      <c r="CA174" s="76">
        <f t="shared" si="104"/>
        <v>0</v>
      </c>
      <c r="CB174" s="15"/>
      <c r="CC174" s="75">
        <v>168</v>
      </c>
      <c r="CD174" s="76">
        <f>0.0526*Observaciones!$F173^2.218</f>
        <v>0</v>
      </c>
      <c r="CE174" s="76">
        <f>IF(Observaciones!$F173&gt;0.05*$CI$7,((Observaciones!$F173-0.05*$CI$7)^2)/(Observaciones!$F173+0.95*$CI$7),0)</f>
        <v>0</v>
      </c>
      <c r="CF174" s="76">
        <f>0.0526*CE174*Observaciones!$F173^1.218</f>
        <v>0</v>
      </c>
      <c r="CG174" s="29"/>
      <c r="CH174" s="29"/>
      <c r="CI174" s="110"/>
      <c r="CJ174" s="40"/>
    </row>
    <row r="175" spans="2:88" s="2" customFormat="1" x14ac:dyDescent="0.3">
      <c r="B175" s="39"/>
      <c r="C175" s="75">
        <v>169</v>
      </c>
      <c r="D175" s="148">
        <f>ETo!$I174*((1-Constantes!$D$19)*ETo!$K174+ETo!$L174)</f>
        <v>2.2984794698174782</v>
      </c>
      <c r="E175" s="76">
        <f>MIN(D175*Constantes!$D$17,0.8*(H174+Observaciones!$F174-F175-G175-Constantes!$D$14))</f>
        <v>3.5914490443644811E-5</v>
      </c>
      <c r="F175" s="76">
        <f>IF(Observaciones!$F174&gt;0.05*Constantes!$D$18,((Observaciones!$F174-0.05*Constantes!$D$18)^2)/(Observaciones!$F174+0.95*Constantes!$D$18),0)</f>
        <v>0</v>
      </c>
      <c r="G175" s="76">
        <f>MAX(0,H174+Observaciones!$F174-F175-Constantes!$D$13)</f>
        <v>0</v>
      </c>
      <c r="H175" s="76">
        <f>H174+Observaciones!$F174-F175-E175-G175-I174</f>
        <v>11.250007449398375</v>
      </c>
      <c r="I175" s="76">
        <f>MAX(0,(H175-Constantes!$D$14)*(1-EXP(-Constantes!$D$22)))</f>
        <v>2.5375385594029325E-7</v>
      </c>
      <c r="J175" s="76">
        <f t="shared" si="90"/>
        <v>95.141548762290128</v>
      </c>
      <c r="K175" s="76">
        <f>MAX(0,(J175-Constantes!$D$13)*(1-EXP(-Constantes!$D$23)))</f>
        <v>0.45710697956088792</v>
      </c>
      <c r="L175" s="76">
        <f t="shared" si="91"/>
        <v>0.45710723331474384</v>
      </c>
      <c r="M175" s="76">
        <f>0.0526*F175*Observaciones!$F174^1.218</f>
        <v>0</v>
      </c>
      <c r="N175" s="76">
        <f>M175*Constantes!$D$30</f>
        <v>0</v>
      </c>
      <c r="O175" s="76">
        <f t="shared" si="92"/>
        <v>0</v>
      </c>
      <c r="P175" s="15"/>
      <c r="Q175" s="75">
        <v>169</v>
      </c>
      <c r="R175" s="148">
        <f>ETo!$I174*((1-Constantes!$E$19)*ETo!$K174+ETo!$L174)</f>
        <v>2.2984794698174782</v>
      </c>
      <c r="S175" s="76">
        <f>MIN(R175*Constantes!$E$17,0.8*(V174+Observaciones!$F174-T175-U175-Constantes!$D$14))</f>
        <v>3.5914490443644811E-5</v>
      </c>
      <c r="T175" s="76">
        <f>IF(Observaciones!$F174&gt;0.05*Constantes!$E$18,((Observaciones!$F174-0.05*Constantes!$E$18)^2)/(Observaciones!$F174+0.95*Constantes!$E$18),0)</f>
        <v>0</v>
      </c>
      <c r="U175" s="76">
        <f>MAX(0,V174+Observaciones!$F174-T175-Constantes!$D$13)</f>
        <v>0</v>
      </c>
      <c r="V175" s="76">
        <f>V174+Observaciones!$F174-T175-S175-U175-W174</f>
        <v>11.250007449398375</v>
      </c>
      <c r="W175" s="76">
        <f>MAX(0,(V175-Constantes!$D$14)*(1-EXP(-Constantes!$D$22)))</f>
        <v>2.5375385594029325E-7</v>
      </c>
      <c r="X175" s="76">
        <f t="shared" si="93"/>
        <v>95.141548762290128</v>
      </c>
      <c r="Y175" s="76">
        <f>MAX(0,(X175-Constantes!$D$13)*(1-EXP(-Constantes!$D$23)))</f>
        <v>0.45710697956088792</v>
      </c>
      <c r="Z175" s="76">
        <f t="shared" si="94"/>
        <v>0.45710723331474384</v>
      </c>
      <c r="AA175" s="76">
        <f>IF(Z175-Escenarios!$E$29&lt;=0,0,IF(Z175-Escenarios!$E$29&gt;Escenarios!$E$28,Escenarios!$E$28,Z175-Escenarios!$E$29))</f>
        <v>0</v>
      </c>
      <c r="AB175" s="76">
        <f>AA175*Entradas!$E$24</f>
        <v>0</v>
      </c>
      <c r="AC175" s="76">
        <f>R175*Entradas!$D$47/Escenarios!$E$9</f>
        <v>0.11032701455123896</v>
      </c>
      <c r="AD175" s="76">
        <f>Entradas!$D$48*Entradas!$D$46/Escenarios!$E$9</f>
        <v>0.12</v>
      </c>
      <c r="AE175" s="76">
        <f t="shared" si="95"/>
        <v>0.1103629290416826</v>
      </c>
      <c r="AF175" s="76">
        <f t="shared" si="75"/>
        <v>0</v>
      </c>
      <c r="AG175" s="76">
        <f t="shared" si="76"/>
        <v>0</v>
      </c>
      <c r="AH175" s="76">
        <f t="shared" si="70"/>
        <v>2.5375385594029325E-7</v>
      </c>
      <c r="AI175" s="76">
        <f t="shared" si="77"/>
        <v>0</v>
      </c>
      <c r="AJ175" s="76">
        <f t="shared" si="71"/>
        <v>0.45710697956088792</v>
      </c>
      <c r="AK175" s="76">
        <f t="shared" si="78"/>
        <v>0</v>
      </c>
      <c r="AL175" s="76">
        <f t="shared" si="79"/>
        <v>0.45710723331474384</v>
      </c>
      <c r="AM175" s="76">
        <f t="shared" si="80"/>
        <v>0</v>
      </c>
      <c r="AN175" s="76">
        <f t="shared" si="81"/>
        <v>0</v>
      </c>
      <c r="AO175" s="76">
        <f t="shared" si="96"/>
        <v>58.303525389079972</v>
      </c>
      <c r="AP175" s="76">
        <f>MAX(0,(AO175-Constantes!$D$13)*(1-EXP(-Constantes!$D$24)))</f>
        <v>0.14602799591927143</v>
      </c>
      <c r="AQ175" s="76">
        <f t="shared" si="72"/>
        <v>0.60313497548015937</v>
      </c>
      <c r="AR175" s="76">
        <f t="shared" si="82"/>
        <v>0.6031352292340153</v>
      </c>
      <c r="AS175" s="76">
        <f>0.0526*AF175*Observaciones!$F174^1.218</f>
        <v>0</v>
      </c>
      <c r="AT175" s="76">
        <f>AS175*Constantes!$E$30</f>
        <v>0</v>
      </c>
      <c r="AU175" s="76">
        <f t="shared" si="97"/>
        <v>0</v>
      </c>
      <c r="AV175" s="15"/>
      <c r="AW175" s="75">
        <v>169</v>
      </c>
      <c r="AX175" s="148">
        <f>ETo!$I174*((1-Constantes!$F$19)*ETo!$K174+ETo!$L174)</f>
        <v>2.2984794698174782</v>
      </c>
      <c r="AY175" s="76">
        <f>MIN(AX175*Constantes!$F$17,0.8*(BB174+Observaciones!$F174-AZ175-BA175-Constantes!$D$14))</f>
        <v>3.5914490443644811E-5</v>
      </c>
      <c r="AZ175" s="76">
        <f>IF(Observaciones!$F174&gt;0.05*Constantes!$F$18,((Observaciones!$F174-0.05*Constantes!$F$18)^2)/(Observaciones!$F174+0.95*Constantes!$F$18),0)</f>
        <v>0</v>
      </c>
      <c r="BA175" s="76">
        <f>MAX(0,BB174+Observaciones!$F174-AZ175-Constantes!$D$13)</f>
        <v>0</v>
      </c>
      <c r="BB175" s="76">
        <f>BB174+Observaciones!$F174-AZ175-AY175-BA175-BC174</f>
        <v>11.250007449398375</v>
      </c>
      <c r="BC175" s="76">
        <f>MAX(0,(BB175-Constantes!$D$14)*(1-EXP(-Constantes!$D$22)))</f>
        <v>2.5375385594029325E-7</v>
      </c>
      <c r="BD175" s="76">
        <f t="shared" si="98"/>
        <v>95.141548762290128</v>
      </c>
      <c r="BE175" s="76">
        <f>MAX(0,(BD175-Constantes!$D$13)*(1-EXP(-Constantes!$D$23)))</f>
        <v>0.45710697956088792</v>
      </c>
      <c r="BF175" s="76">
        <f t="shared" si="99"/>
        <v>0.45710723331474384</v>
      </c>
      <c r="BG175" s="76">
        <f>IF(BF175-Escenarios!$F$29&lt;=0,0,IF(BF175-Escenarios!$F$29&gt;Escenarios!$F$28,Escenarios!$F$28,BF175-Escenarios!$F$29))</f>
        <v>0</v>
      </c>
      <c r="BH175" s="76">
        <f>BG175*Entradas!$F$24</f>
        <v>0</v>
      </c>
      <c r="BI175" s="76">
        <f>AX175*Entradas!$D$47/Escenarios!$F$9</f>
        <v>0.11032701455123896</v>
      </c>
      <c r="BJ175" s="76">
        <f>Entradas!$D$48*Entradas!$D$46/Escenarios!$F$9</f>
        <v>0.12</v>
      </c>
      <c r="BK175" s="76">
        <f t="shared" si="100"/>
        <v>0.1103629290416826</v>
      </c>
      <c r="BL175" s="76">
        <f t="shared" si="83"/>
        <v>0</v>
      </c>
      <c r="BM175" s="76">
        <f t="shared" si="84"/>
        <v>0</v>
      </c>
      <c r="BN175" s="76">
        <f t="shared" si="73"/>
        <v>2.5375385594029325E-7</v>
      </c>
      <c r="BO175" s="76">
        <f t="shared" si="85"/>
        <v>0</v>
      </c>
      <c r="BP175" s="76">
        <f t="shared" si="74"/>
        <v>0.45710697956088792</v>
      </c>
      <c r="BQ175" s="76">
        <f t="shared" si="86"/>
        <v>0</v>
      </c>
      <c r="BR175" s="76">
        <f t="shared" si="87"/>
        <v>0.45710723331474384</v>
      </c>
      <c r="BS175" s="76">
        <f t="shared" si="88"/>
        <v>0</v>
      </c>
      <c r="BT175" s="76">
        <f t="shared" si="89"/>
        <v>0</v>
      </c>
      <c r="BU175" s="76">
        <f t="shared" si="101"/>
        <v>66.154287240492735</v>
      </c>
      <c r="BV175" s="76">
        <f>MAX(0,(BU175-Constantes!$D$13)*(1-EXP(-Constantes!$D$24)))</f>
        <v>0.26602883047105763</v>
      </c>
      <c r="BW175" s="76">
        <f t="shared" si="102"/>
        <v>0.7231358100319456</v>
      </c>
      <c r="BX175" s="76">
        <f t="shared" si="103"/>
        <v>0.72313606378580153</v>
      </c>
      <c r="BY175" s="76">
        <f>0.0526*BL175*Observaciones!$F174^1.218</f>
        <v>0</v>
      </c>
      <c r="BZ175" s="76">
        <f>BY175*Constantes!$F$30</f>
        <v>0</v>
      </c>
      <c r="CA175" s="76">
        <f t="shared" si="104"/>
        <v>0</v>
      </c>
      <c r="CB175" s="15"/>
      <c r="CC175" s="75">
        <v>169</v>
      </c>
      <c r="CD175" s="76">
        <f>0.0526*Observaciones!$F174^2.218</f>
        <v>0</v>
      </c>
      <c r="CE175" s="76">
        <f>IF(Observaciones!$F174&gt;0.05*$CI$7,((Observaciones!$F174-0.05*$CI$7)^2)/(Observaciones!$F174+0.95*$CI$7),0)</f>
        <v>0</v>
      </c>
      <c r="CF175" s="76">
        <f>0.0526*CE175*Observaciones!$F174^1.218</f>
        <v>0</v>
      </c>
      <c r="CG175" s="29"/>
      <c r="CH175" s="29"/>
      <c r="CI175" s="110"/>
      <c r="CJ175" s="40"/>
    </row>
    <row r="176" spans="2:88" s="2" customFormat="1" x14ac:dyDescent="0.3">
      <c r="B176" s="39"/>
      <c r="C176" s="75">
        <v>170</v>
      </c>
      <c r="D176" s="148">
        <f>ETo!$I175*((1-Constantes!$D$19)*ETo!$K175+ETo!$L175)</f>
        <v>2.3023474098537711</v>
      </c>
      <c r="E176" s="76">
        <f>MIN(D176*Constantes!$D$17,0.8*(H175+Observaciones!$F175-F176-G176-Constantes!$D$14))</f>
        <v>5.9595186996830309E-6</v>
      </c>
      <c r="F176" s="76">
        <f>IF(Observaciones!$F175&gt;0.05*Constantes!$D$18,((Observaciones!$F175-0.05*Constantes!$D$18)^2)/(Observaciones!$F175+0.95*Constantes!$D$18),0)</f>
        <v>0</v>
      </c>
      <c r="G176" s="76">
        <f>MAX(0,H175+Observaciones!$F175-F176-Constantes!$D$13)</f>
        <v>0</v>
      </c>
      <c r="H176" s="76">
        <f>H175+Observaciones!$F175-F176-E176-G176-I175</f>
        <v>11.25000123612582</v>
      </c>
      <c r="I176" s="76">
        <f>MAX(0,(H176-Constantes!$D$14)*(1-EXP(-Constantes!$D$22)))</f>
        <v>4.2106983352578628E-8</v>
      </c>
      <c r="J176" s="76">
        <f t="shared" si="90"/>
        <v>94.684441782729238</v>
      </c>
      <c r="K176" s="76">
        <f>MAX(0,(J176-Constantes!$D$13)*(1-EXP(-Constantes!$D$23)))</f>
        <v>0.45260299561687434</v>
      </c>
      <c r="L176" s="76">
        <f t="shared" si="91"/>
        <v>0.45260303772385768</v>
      </c>
      <c r="M176" s="76">
        <f>0.0526*F176*Observaciones!$F175^1.218</f>
        <v>0</v>
      </c>
      <c r="N176" s="76">
        <f>M176*Constantes!$D$30</f>
        <v>0</v>
      </c>
      <c r="O176" s="76">
        <f t="shared" si="92"/>
        <v>0</v>
      </c>
      <c r="P176" s="15"/>
      <c r="Q176" s="75">
        <v>170</v>
      </c>
      <c r="R176" s="148">
        <f>ETo!$I175*((1-Constantes!$E$19)*ETo!$K175+ETo!$L175)</f>
        <v>2.3023474098537711</v>
      </c>
      <c r="S176" s="76">
        <f>MIN(R176*Constantes!$E$17,0.8*(V175+Observaciones!$F175-T176-U176-Constantes!$D$14))</f>
        <v>5.9595186996830309E-6</v>
      </c>
      <c r="T176" s="76">
        <f>IF(Observaciones!$F175&gt;0.05*Constantes!$E$18,((Observaciones!$F175-0.05*Constantes!$E$18)^2)/(Observaciones!$F175+0.95*Constantes!$E$18),0)</f>
        <v>0</v>
      </c>
      <c r="U176" s="76">
        <f>MAX(0,V175+Observaciones!$F175-T176-Constantes!$D$13)</f>
        <v>0</v>
      </c>
      <c r="V176" s="76">
        <f>V175+Observaciones!$F175-T176-S176-U176-W175</f>
        <v>11.25000123612582</v>
      </c>
      <c r="W176" s="76">
        <f>MAX(0,(V176-Constantes!$D$14)*(1-EXP(-Constantes!$D$22)))</f>
        <v>4.2106983352578628E-8</v>
      </c>
      <c r="X176" s="76">
        <f t="shared" si="93"/>
        <v>94.684441782729238</v>
      </c>
      <c r="Y176" s="76">
        <f>MAX(0,(X176-Constantes!$D$13)*(1-EXP(-Constantes!$D$23)))</f>
        <v>0.45260299561687434</v>
      </c>
      <c r="Z176" s="76">
        <f t="shared" si="94"/>
        <v>0.45260303772385768</v>
      </c>
      <c r="AA176" s="76">
        <f>IF(Z176-Escenarios!$E$29&lt;=0,0,IF(Z176-Escenarios!$E$29&gt;Escenarios!$E$28,Escenarios!$E$28,Z176-Escenarios!$E$29))</f>
        <v>0</v>
      </c>
      <c r="AB176" s="76">
        <f>AA176*Entradas!$E$24</f>
        <v>0</v>
      </c>
      <c r="AC176" s="76">
        <f>R176*Entradas!$D$47/Escenarios!$E$9</f>
        <v>0.11051267567298101</v>
      </c>
      <c r="AD176" s="76">
        <f>Entradas!$D$48*Entradas!$D$46/Escenarios!$E$9</f>
        <v>0.12</v>
      </c>
      <c r="AE176" s="76">
        <f t="shared" si="95"/>
        <v>0.11051863519168069</v>
      </c>
      <c r="AF176" s="76">
        <f t="shared" si="75"/>
        <v>0</v>
      </c>
      <c r="AG176" s="76">
        <f t="shared" si="76"/>
        <v>0</v>
      </c>
      <c r="AH176" s="76">
        <f t="shared" si="70"/>
        <v>4.2106983352578628E-8</v>
      </c>
      <c r="AI176" s="76">
        <f t="shared" si="77"/>
        <v>0</v>
      </c>
      <c r="AJ176" s="76">
        <f t="shared" si="71"/>
        <v>0.45260299561687434</v>
      </c>
      <c r="AK176" s="76">
        <f t="shared" si="78"/>
        <v>0</v>
      </c>
      <c r="AL176" s="76">
        <f t="shared" si="79"/>
        <v>0.45260303772385768</v>
      </c>
      <c r="AM176" s="76">
        <f t="shared" si="80"/>
        <v>0</v>
      </c>
      <c r="AN176" s="76">
        <f t="shared" si="81"/>
        <v>0</v>
      </c>
      <c r="AO176" s="76">
        <f t="shared" si="96"/>
        <v>58.157497393160703</v>
      </c>
      <c r="AP176" s="76">
        <f>MAX(0,(AO176-Constantes!$D$13)*(1-EXP(-Constantes!$D$24)))</f>
        <v>0.14379592192315555</v>
      </c>
      <c r="AQ176" s="76">
        <f t="shared" si="72"/>
        <v>0.59639891754002994</v>
      </c>
      <c r="AR176" s="76">
        <f t="shared" si="82"/>
        <v>0.59639895964701317</v>
      </c>
      <c r="AS176" s="76">
        <f>0.0526*AF176*Observaciones!$F175^1.218</f>
        <v>0</v>
      </c>
      <c r="AT176" s="76">
        <f>AS176*Constantes!$E$30</f>
        <v>0</v>
      </c>
      <c r="AU176" s="76">
        <f t="shared" si="97"/>
        <v>0</v>
      </c>
      <c r="AV176" s="15"/>
      <c r="AW176" s="75">
        <v>170</v>
      </c>
      <c r="AX176" s="148">
        <f>ETo!$I175*((1-Constantes!$F$19)*ETo!$K175+ETo!$L175)</f>
        <v>2.3023474098537711</v>
      </c>
      <c r="AY176" s="76">
        <f>MIN(AX176*Constantes!$F$17,0.8*(BB175+Observaciones!$F175-AZ176-BA176-Constantes!$D$14))</f>
        <v>5.9595186996830309E-6</v>
      </c>
      <c r="AZ176" s="76">
        <f>IF(Observaciones!$F175&gt;0.05*Constantes!$F$18,((Observaciones!$F175-0.05*Constantes!$F$18)^2)/(Observaciones!$F175+0.95*Constantes!$F$18),0)</f>
        <v>0</v>
      </c>
      <c r="BA176" s="76">
        <f>MAX(0,BB175+Observaciones!$F175-AZ176-Constantes!$D$13)</f>
        <v>0</v>
      </c>
      <c r="BB176" s="76">
        <f>BB175+Observaciones!$F175-AZ176-AY176-BA176-BC175</f>
        <v>11.25000123612582</v>
      </c>
      <c r="BC176" s="76">
        <f>MAX(0,(BB176-Constantes!$D$14)*(1-EXP(-Constantes!$D$22)))</f>
        <v>4.2106983352578628E-8</v>
      </c>
      <c r="BD176" s="76">
        <f t="shared" si="98"/>
        <v>94.684441782729238</v>
      </c>
      <c r="BE176" s="76">
        <f>MAX(0,(BD176-Constantes!$D$13)*(1-EXP(-Constantes!$D$23)))</f>
        <v>0.45260299561687434</v>
      </c>
      <c r="BF176" s="76">
        <f t="shared" si="99"/>
        <v>0.45260303772385768</v>
      </c>
      <c r="BG176" s="76">
        <f>IF(BF176-Escenarios!$F$29&lt;=0,0,IF(BF176-Escenarios!$F$29&gt;Escenarios!$F$28,Escenarios!$F$28,BF176-Escenarios!$F$29))</f>
        <v>0</v>
      </c>
      <c r="BH176" s="76">
        <f>BG176*Entradas!$F$24</f>
        <v>0</v>
      </c>
      <c r="BI176" s="76">
        <f>AX176*Entradas!$D$47/Escenarios!$F$9</f>
        <v>0.11051267567298101</v>
      </c>
      <c r="BJ176" s="76">
        <f>Entradas!$D$48*Entradas!$D$46/Escenarios!$F$9</f>
        <v>0.12</v>
      </c>
      <c r="BK176" s="76">
        <f t="shared" si="100"/>
        <v>0.11051863519168069</v>
      </c>
      <c r="BL176" s="76">
        <f t="shared" si="83"/>
        <v>0</v>
      </c>
      <c r="BM176" s="76">
        <f t="shared" si="84"/>
        <v>0</v>
      </c>
      <c r="BN176" s="76">
        <f t="shared" si="73"/>
        <v>4.2106983352578628E-8</v>
      </c>
      <c r="BO176" s="76">
        <f t="shared" si="85"/>
        <v>0</v>
      </c>
      <c r="BP176" s="76">
        <f t="shared" si="74"/>
        <v>0.45260299561687434</v>
      </c>
      <c r="BQ176" s="76">
        <f t="shared" si="86"/>
        <v>0</v>
      </c>
      <c r="BR176" s="76">
        <f t="shared" si="87"/>
        <v>0.45260303772385768</v>
      </c>
      <c r="BS176" s="76">
        <f t="shared" si="88"/>
        <v>0</v>
      </c>
      <c r="BT176" s="76">
        <f t="shared" si="89"/>
        <v>0</v>
      </c>
      <c r="BU176" s="76">
        <f t="shared" si="101"/>
        <v>65.888258410021677</v>
      </c>
      <c r="BV176" s="76">
        <f>MAX(0,(BU176-Constantes!$D$13)*(1-EXP(-Constantes!$D$24)))</f>
        <v>0.26196251407074322</v>
      </c>
      <c r="BW176" s="76">
        <f t="shared" si="102"/>
        <v>0.71456550968761756</v>
      </c>
      <c r="BX176" s="76">
        <f t="shared" si="103"/>
        <v>0.71456555179460091</v>
      </c>
      <c r="BY176" s="76">
        <f>0.0526*BL176*Observaciones!$F175^1.218</f>
        <v>0</v>
      </c>
      <c r="BZ176" s="76">
        <f>BY176*Constantes!$F$30</f>
        <v>0</v>
      </c>
      <c r="CA176" s="76">
        <f t="shared" si="104"/>
        <v>0</v>
      </c>
      <c r="CB176" s="15"/>
      <c r="CC176" s="75">
        <v>170</v>
      </c>
      <c r="CD176" s="76">
        <f>0.0526*Observaciones!$F175^2.218</f>
        <v>0</v>
      </c>
      <c r="CE176" s="76">
        <f>IF(Observaciones!$F175&gt;0.05*$CI$7,((Observaciones!$F175-0.05*$CI$7)^2)/(Observaciones!$F175+0.95*$CI$7),0)</f>
        <v>0</v>
      </c>
      <c r="CF176" s="76">
        <f>0.0526*CE176*Observaciones!$F175^1.218</f>
        <v>0</v>
      </c>
      <c r="CG176" s="29"/>
      <c r="CH176" s="29"/>
      <c r="CI176" s="110"/>
      <c r="CJ176" s="40"/>
    </row>
    <row r="177" spans="2:88" s="2" customFormat="1" x14ac:dyDescent="0.3">
      <c r="B177" s="39"/>
      <c r="C177" s="75">
        <v>171</v>
      </c>
      <c r="D177" s="148">
        <f>ETo!$I176*((1-Constantes!$D$19)*ETo!$K176+ETo!$L176)</f>
        <v>2.3287285321705951</v>
      </c>
      <c r="E177" s="76">
        <f>MIN(D177*Constantes!$D$17,0.8*(H176+Observaciones!$F176-F177-G177-Constantes!$D$14))</f>
        <v>9.889006562957547E-7</v>
      </c>
      <c r="F177" s="76">
        <f>IF(Observaciones!$F176&gt;0.05*Constantes!$D$18,((Observaciones!$F176-0.05*Constantes!$D$18)^2)/(Observaciones!$F176+0.95*Constantes!$D$18),0)</f>
        <v>0</v>
      </c>
      <c r="G177" s="76">
        <f>MAX(0,H176+Observaciones!$F176-F177-Constantes!$D$13)</f>
        <v>0</v>
      </c>
      <c r="H177" s="76">
        <f>H176+Observaciones!$F176-F177-E177-G177-I176</f>
        <v>11.250000205118182</v>
      </c>
      <c r="I177" s="76">
        <f>MAX(0,(H177-Constantes!$D$14)*(1-EXP(-Constantes!$D$22)))</f>
        <v>6.9870782830143963E-9</v>
      </c>
      <c r="J177" s="76">
        <f t="shared" si="90"/>
        <v>94.231838787112366</v>
      </c>
      <c r="K177" s="76">
        <f>MAX(0,(J177-Constantes!$D$13)*(1-EXP(-Constantes!$D$23)))</f>
        <v>0.44814339049942653</v>
      </c>
      <c r="L177" s="76">
        <f t="shared" si="91"/>
        <v>0.44814339748650484</v>
      </c>
      <c r="M177" s="76">
        <f>0.0526*F177*Observaciones!$F176^1.218</f>
        <v>0</v>
      </c>
      <c r="N177" s="76">
        <f>M177*Constantes!$D$30</f>
        <v>0</v>
      </c>
      <c r="O177" s="76">
        <f t="shared" si="92"/>
        <v>0</v>
      </c>
      <c r="P177" s="15"/>
      <c r="Q177" s="75">
        <v>171</v>
      </c>
      <c r="R177" s="148">
        <f>ETo!$I176*((1-Constantes!$E$19)*ETo!$K176+ETo!$L176)</f>
        <v>2.3287285321705951</v>
      </c>
      <c r="S177" s="76">
        <f>MIN(R177*Constantes!$E$17,0.8*(V176+Observaciones!$F176-T177-U177-Constantes!$D$14))</f>
        <v>9.889006562957547E-7</v>
      </c>
      <c r="T177" s="76">
        <f>IF(Observaciones!$F176&gt;0.05*Constantes!$E$18,((Observaciones!$F176-0.05*Constantes!$E$18)^2)/(Observaciones!$F176+0.95*Constantes!$E$18),0)</f>
        <v>0</v>
      </c>
      <c r="U177" s="76">
        <f>MAX(0,V176+Observaciones!$F176-T177-Constantes!$D$13)</f>
        <v>0</v>
      </c>
      <c r="V177" s="76">
        <f>V176+Observaciones!$F176-T177-S177-U177-W176</f>
        <v>11.250000205118182</v>
      </c>
      <c r="W177" s="76">
        <f>MAX(0,(V177-Constantes!$D$14)*(1-EXP(-Constantes!$D$22)))</f>
        <v>6.9870782830143963E-9</v>
      </c>
      <c r="X177" s="76">
        <f t="shared" si="93"/>
        <v>94.231838787112366</v>
      </c>
      <c r="Y177" s="76">
        <f>MAX(0,(X177-Constantes!$D$13)*(1-EXP(-Constantes!$D$23)))</f>
        <v>0.44814339049942653</v>
      </c>
      <c r="Z177" s="76">
        <f t="shared" si="94"/>
        <v>0.44814339748650484</v>
      </c>
      <c r="AA177" s="76">
        <f>IF(Z177-Escenarios!$E$29&lt;=0,0,IF(Z177-Escenarios!$E$29&gt;Escenarios!$E$28,Escenarios!$E$28,Z177-Escenarios!$E$29))</f>
        <v>0</v>
      </c>
      <c r="AB177" s="76">
        <f>AA177*Entradas!$E$24</f>
        <v>0</v>
      </c>
      <c r="AC177" s="76">
        <f>R177*Entradas!$D$47/Escenarios!$E$9</f>
        <v>0.11177896954418856</v>
      </c>
      <c r="AD177" s="76">
        <f>Entradas!$D$48*Entradas!$D$46/Escenarios!$E$9</f>
        <v>0.12</v>
      </c>
      <c r="AE177" s="76">
        <f t="shared" si="95"/>
        <v>0.11177995844484485</v>
      </c>
      <c r="AF177" s="76">
        <f t="shared" si="75"/>
        <v>0</v>
      </c>
      <c r="AG177" s="76">
        <f t="shared" si="76"/>
        <v>0</v>
      </c>
      <c r="AH177" s="76">
        <f t="shared" si="70"/>
        <v>6.9870782830143963E-9</v>
      </c>
      <c r="AI177" s="76">
        <f t="shared" si="77"/>
        <v>0</v>
      </c>
      <c r="AJ177" s="76">
        <f t="shared" si="71"/>
        <v>0.44814339049942653</v>
      </c>
      <c r="AK177" s="76">
        <f t="shared" si="78"/>
        <v>0</v>
      </c>
      <c r="AL177" s="76">
        <f t="shared" si="79"/>
        <v>0.44814339748650484</v>
      </c>
      <c r="AM177" s="76">
        <f t="shared" si="80"/>
        <v>0</v>
      </c>
      <c r="AN177" s="76">
        <f t="shared" si="81"/>
        <v>0</v>
      </c>
      <c r="AO177" s="76">
        <f t="shared" si="96"/>
        <v>58.013701471237546</v>
      </c>
      <c r="AP177" s="76">
        <f>MAX(0,(AO177-Constantes!$D$13)*(1-EXP(-Constantes!$D$24)))</f>
        <v>0.14159796572953884</v>
      </c>
      <c r="AQ177" s="76">
        <f t="shared" si="72"/>
        <v>0.5897413562289654</v>
      </c>
      <c r="AR177" s="76">
        <f t="shared" si="82"/>
        <v>0.58974136321604365</v>
      </c>
      <c r="AS177" s="76">
        <f>0.0526*AF177*Observaciones!$F176^1.218</f>
        <v>0</v>
      </c>
      <c r="AT177" s="76">
        <f>AS177*Constantes!$E$30</f>
        <v>0</v>
      </c>
      <c r="AU177" s="76">
        <f t="shared" si="97"/>
        <v>0</v>
      </c>
      <c r="AV177" s="15"/>
      <c r="AW177" s="75">
        <v>171</v>
      </c>
      <c r="AX177" s="148">
        <f>ETo!$I176*((1-Constantes!$F$19)*ETo!$K176+ETo!$L176)</f>
        <v>2.3287285321705951</v>
      </c>
      <c r="AY177" s="76">
        <f>MIN(AX177*Constantes!$F$17,0.8*(BB176+Observaciones!$F176-AZ177-BA177-Constantes!$D$14))</f>
        <v>9.889006562957547E-7</v>
      </c>
      <c r="AZ177" s="76">
        <f>IF(Observaciones!$F176&gt;0.05*Constantes!$F$18,((Observaciones!$F176-0.05*Constantes!$F$18)^2)/(Observaciones!$F176+0.95*Constantes!$F$18),0)</f>
        <v>0</v>
      </c>
      <c r="BA177" s="76">
        <f>MAX(0,BB176+Observaciones!$F176-AZ177-Constantes!$D$13)</f>
        <v>0</v>
      </c>
      <c r="BB177" s="76">
        <f>BB176+Observaciones!$F176-AZ177-AY177-BA177-BC176</f>
        <v>11.250000205118182</v>
      </c>
      <c r="BC177" s="76">
        <f>MAX(0,(BB177-Constantes!$D$14)*(1-EXP(-Constantes!$D$22)))</f>
        <v>6.9870782830143963E-9</v>
      </c>
      <c r="BD177" s="76">
        <f t="shared" si="98"/>
        <v>94.231838787112366</v>
      </c>
      <c r="BE177" s="76">
        <f>MAX(0,(BD177-Constantes!$D$13)*(1-EXP(-Constantes!$D$23)))</f>
        <v>0.44814339049942653</v>
      </c>
      <c r="BF177" s="76">
        <f t="shared" si="99"/>
        <v>0.44814339748650484</v>
      </c>
      <c r="BG177" s="76">
        <f>IF(BF177-Escenarios!$F$29&lt;=0,0,IF(BF177-Escenarios!$F$29&gt;Escenarios!$F$28,Escenarios!$F$28,BF177-Escenarios!$F$29))</f>
        <v>0</v>
      </c>
      <c r="BH177" s="76">
        <f>BG177*Entradas!$F$24</f>
        <v>0</v>
      </c>
      <c r="BI177" s="76">
        <f>AX177*Entradas!$D$47/Escenarios!$F$9</f>
        <v>0.11177896954418856</v>
      </c>
      <c r="BJ177" s="76">
        <f>Entradas!$D$48*Entradas!$D$46/Escenarios!$F$9</f>
        <v>0.12</v>
      </c>
      <c r="BK177" s="76">
        <f t="shared" si="100"/>
        <v>0.11177995844484485</v>
      </c>
      <c r="BL177" s="76">
        <f t="shared" si="83"/>
        <v>0</v>
      </c>
      <c r="BM177" s="76">
        <f t="shared" si="84"/>
        <v>0</v>
      </c>
      <c r="BN177" s="76">
        <f t="shared" si="73"/>
        <v>6.9870782830143963E-9</v>
      </c>
      <c r="BO177" s="76">
        <f t="shared" si="85"/>
        <v>0</v>
      </c>
      <c r="BP177" s="76">
        <f t="shared" si="74"/>
        <v>0.44814339049942653</v>
      </c>
      <c r="BQ177" s="76">
        <f t="shared" si="86"/>
        <v>0</v>
      </c>
      <c r="BR177" s="76">
        <f t="shared" si="87"/>
        <v>0.44814339748650484</v>
      </c>
      <c r="BS177" s="76">
        <f t="shared" si="88"/>
        <v>0</v>
      </c>
      <c r="BT177" s="76">
        <f t="shared" si="89"/>
        <v>0</v>
      </c>
      <c r="BU177" s="76">
        <f t="shared" si="101"/>
        <v>65.626295895950932</v>
      </c>
      <c r="BV177" s="76">
        <f>MAX(0,(BU177-Constantes!$D$13)*(1-EXP(-Constantes!$D$24)))</f>
        <v>0.25795835232125436</v>
      </c>
      <c r="BW177" s="76">
        <f t="shared" si="102"/>
        <v>0.70610174282068083</v>
      </c>
      <c r="BX177" s="76">
        <f t="shared" si="103"/>
        <v>0.70610174980775919</v>
      </c>
      <c r="BY177" s="76">
        <f>0.0526*BL177*Observaciones!$F176^1.218</f>
        <v>0</v>
      </c>
      <c r="BZ177" s="76">
        <f>BY177*Constantes!$F$30</f>
        <v>0</v>
      </c>
      <c r="CA177" s="76">
        <f t="shared" si="104"/>
        <v>0</v>
      </c>
      <c r="CB177" s="15"/>
      <c r="CC177" s="75">
        <v>171</v>
      </c>
      <c r="CD177" s="76">
        <f>0.0526*Observaciones!$F176^2.218</f>
        <v>0</v>
      </c>
      <c r="CE177" s="76">
        <f>IF(Observaciones!$F176&gt;0.05*$CI$7,((Observaciones!$F176-0.05*$CI$7)^2)/(Observaciones!$F176+0.95*$CI$7),0)</f>
        <v>0</v>
      </c>
      <c r="CF177" s="76">
        <f>0.0526*CE177*Observaciones!$F176^1.218</f>
        <v>0</v>
      </c>
      <c r="CG177" s="29"/>
      <c r="CH177" s="29"/>
      <c r="CI177" s="110"/>
      <c r="CJ177" s="40"/>
    </row>
    <row r="178" spans="2:88" s="2" customFormat="1" x14ac:dyDescent="0.3">
      <c r="B178" s="39"/>
      <c r="C178" s="75">
        <v>172</v>
      </c>
      <c r="D178" s="148">
        <f>ETo!$I177*((1-Constantes!$D$19)*ETo!$K177+ETo!$L177)</f>
        <v>2.3113921958583963</v>
      </c>
      <c r="E178" s="76">
        <f>MIN(D178*Constantes!$D$17,0.8*(H177+Observaciones!$F177-F178-G178-Constantes!$D$14))</f>
        <v>1.6409454559607186E-7</v>
      </c>
      <c r="F178" s="76">
        <f>IF(Observaciones!$F177&gt;0.05*Constantes!$D$18,((Observaciones!$F177-0.05*Constantes!$D$18)^2)/(Observaciones!$F177+0.95*Constantes!$D$18),0)</f>
        <v>0</v>
      </c>
      <c r="G178" s="76">
        <f>MAX(0,H177+Observaciones!$F177-F178-Constantes!$D$13)</f>
        <v>0</v>
      </c>
      <c r="H178" s="76">
        <f>H177+Observaciones!$F177-F178-E178-G178-I177</f>
        <v>11.250000034036558</v>
      </c>
      <c r="I178" s="76">
        <f>MAX(0,(H178-Constantes!$D$14)*(1-EXP(-Constantes!$D$22)))</f>
        <v>1.1594101319311416E-9</v>
      </c>
      <c r="J178" s="76">
        <f t="shared" si="90"/>
        <v>93.783695396612941</v>
      </c>
      <c r="K178" s="76">
        <f>MAX(0,(J178-Constantes!$D$13)*(1-EXP(-Constantes!$D$23)))</f>
        <v>0.44372772693339613</v>
      </c>
      <c r="L178" s="76">
        <f t="shared" si="91"/>
        <v>0.44372772809280625</v>
      </c>
      <c r="M178" s="76">
        <f>0.0526*F178*Observaciones!$F177^1.218</f>
        <v>0</v>
      </c>
      <c r="N178" s="76">
        <f>M178*Constantes!$D$30</f>
        <v>0</v>
      </c>
      <c r="O178" s="76">
        <f t="shared" si="92"/>
        <v>0</v>
      </c>
      <c r="P178" s="15"/>
      <c r="Q178" s="75">
        <v>172</v>
      </c>
      <c r="R178" s="148">
        <f>ETo!$I177*((1-Constantes!$E$19)*ETo!$K177+ETo!$L177)</f>
        <v>2.3113921958583963</v>
      </c>
      <c r="S178" s="76">
        <f>MIN(R178*Constantes!$E$17,0.8*(V177+Observaciones!$F177-T178-U178-Constantes!$D$14))</f>
        <v>1.6409454559607186E-7</v>
      </c>
      <c r="T178" s="76">
        <f>IF(Observaciones!$F177&gt;0.05*Constantes!$E$18,((Observaciones!$F177-0.05*Constantes!$E$18)^2)/(Observaciones!$F177+0.95*Constantes!$E$18),0)</f>
        <v>0</v>
      </c>
      <c r="U178" s="76">
        <f>MAX(0,V177+Observaciones!$F177-T178-Constantes!$D$13)</f>
        <v>0</v>
      </c>
      <c r="V178" s="76">
        <f>V177+Observaciones!$F177-T178-S178-U178-W177</f>
        <v>11.250000034036558</v>
      </c>
      <c r="W178" s="76">
        <f>MAX(0,(V178-Constantes!$D$14)*(1-EXP(-Constantes!$D$22)))</f>
        <v>1.1594101319311416E-9</v>
      </c>
      <c r="X178" s="76">
        <f t="shared" si="93"/>
        <v>93.783695396612941</v>
      </c>
      <c r="Y178" s="76">
        <f>MAX(0,(X178-Constantes!$D$13)*(1-EXP(-Constantes!$D$23)))</f>
        <v>0.44372772693339613</v>
      </c>
      <c r="Z178" s="76">
        <f t="shared" si="94"/>
        <v>0.44372772809280625</v>
      </c>
      <c r="AA178" s="76">
        <f>IF(Z178-Escenarios!$E$29&lt;=0,0,IF(Z178-Escenarios!$E$29&gt;Escenarios!$E$28,Escenarios!$E$28,Z178-Escenarios!$E$29))</f>
        <v>0</v>
      </c>
      <c r="AB178" s="76">
        <f>AA178*Entradas!$E$24</f>
        <v>0</v>
      </c>
      <c r="AC178" s="76">
        <f>R178*Entradas!$D$47/Escenarios!$E$9</f>
        <v>0.11094682540120303</v>
      </c>
      <c r="AD178" s="76">
        <f>Entradas!$D$48*Entradas!$D$46/Escenarios!$E$9</f>
        <v>0.12</v>
      </c>
      <c r="AE178" s="76">
        <f t="shared" si="95"/>
        <v>0.11094698949574862</v>
      </c>
      <c r="AF178" s="76">
        <f t="shared" si="75"/>
        <v>0</v>
      </c>
      <c r="AG178" s="76">
        <f t="shared" si="76"/>
        <v>0</v>
      </c>
      <c r="AH178" s="76">
        <f t="shared" si="70"/>
        <v>1.1594101319311416E-9</v>
      </c>
      <c r="AI178" s="76">
        <f t="shared" si="77"/>
        <v>0</v>
      </c>
      <c r="AJ178" s="76">
        <f t="shared" si="71"/>
        <v>0.44372772693339613</v>
      </c>
      <c r="AK178" s="76">
        <f t="shared" si="78"/>
        <v>0</v>
      </c>
      <c r="AL178" s="76">
        <f t="shared" si="79"/>
        <v>0.44372772809280625</v>
      </c>
      <c r="AM178" s="76">
        <f t="shared" si="80"/>
        <v>0</v>
      </c>
      <c r="AN178" s="76">
        <f t="shared" si="81"/>
        <v>0</v>
      </c>
      <c r="AO178" s="76">
        <f t="shared" si="96"/>
        <v>57.872103505508008</v>
      </c>
      <c r="AP178" s="76">
        <f>MAX(0,(AO178-Constantes!$D$13)*(1-EXP(-Constantes!$D$24)))</f>
        <v>0.13943360583938091</v>
      </c>
      <c r="AQ178" s="76">
        <f t="shared" si="72"/>
        <v>0.58316133277277704</v>
      </c>
      <c r="AR178" s="76">
        <f t="shared" si="82"/>
        <v>0.58316133393218716</v>
      </c>
      <c r="AS178" s="76">
        <f>0.0526*AF178*Observaciones!$F177^1.218</f>
        <v>0</v>
      </c>
      <c r="AT178" s="76">
        <f>AS178*Constantes!$E$30</f>
        <v>0</v>
      </c>
      <c r="AU178" s="76">
        <f t="shared" si="97"/>
        <v>0</v>
      </c>
      <c r="AV178" s="15"/>
      <c r="AW178" s="75">
        <v>172</v>
      </c>
      <c r="AX178" s="148">
        <f>ETo!$I177*((1-Constantes!$F$19)*ETo!$K177+ETo!$L177)</f>
        <v>2.3113921958583963</v>
      </c>
      <c r="AY178" s="76">
        <f>MIN(AX178*Constantes!$F$17,0.8*(BB177+Observaciones!$F177-AZ178-BA178-Constantes!$D$14))</f>
        <v>1.6409454559607186E-7</v>
      </c>
      <c r="AZ178" s="76">
        <f>IF(Observaciones!$F177&gt;0.05*Constantes!$F$18,((Observaciones!$F177-0.05*Constantes!$F$18)^2)/(Observaciones!$F177+0.95*Constantes!$F$18),0)</f>
        <v>0</v>
      </c>
      <c r="BA178" s="76">
        <f>MAX(0,BB177+Observaciones!$F177-AZ178-Constantes!$D$13)</f>
        <v>0</v>
      </c>
      <c r="BB178" s="76">
        <f>BB177+Observaciones!$F177-AZ178-AY178-BA178-BC177</f>
        <v>11.250000034036558</v>
      </c>
      <c r="BC178" s="76">
        <f>MAX(0,(BB178-Constantes!$D$14)*(1-EXP(-Constantes!$D$22)))</f>
        <v>1.1594101319311416E-9</v>
      </c>
      <c r="BD178" s="76">
        <f t="shared" si="98"/>
        <v>93.783695396612941</v>
      </c>
      <c r="BE178" s="76">
        <f>MAX(0,(BD178-Constantes!$D$13)*(1-EXP(-Constantes!$D$23)))</f>
        <v>0.44372772693339613</v>
      </c>
      <c r="BF178" s="76">
        <f t="shared" si="99"/>
        <v>0.44372772809280625</v>
      </c>
      <c r="BG178" s="76">
        <f>IF(BF178-Escenarios!$F$29&lt;=0,0,IF(BF178-Escenarios!$F$29&gt;Escenarios!$F$28,Escenarios!$F$28,BF178-Escenarios!$F$29))</f>
        <v>0</v>
      </c>
      <c r="BH178" s="76">
        <f>BG178*Entradas!$F$24</f>
        <v>0</v>
      </c>
      <c r="BI178" s="76">
        <f>AX178*Entradas!$D$47/Escenarios!$F$9</f>
        <v>0.11094682540120303</v>
      </c>
      <c r="BJ178" s="76">
        <f>Entradas!$D$48*Entradas!$D$46/Escenarios!$F$9</f>
        <v>0.12</v>
      </c>
      <c r="BK178" s="76">
        <f t="shared" si="100"/>
        <v>0.11094698949574862</v>
      </c>
      <c r="BL178" s="76">
        <f t="shared" si="83"/>
        <v>0</v>
      </c>
      <c r="BM178" s="76">
        <f t="shared" si="84"/>
        <v>0</v>
      </c>
      <c r="BN178" s="76">
        <f t="shared" si="73"/>
        <v>1.1594101319311416E-9</v>
      </c>
      <c r="BO178" s="76">
        <f t="shared" si="85"/>
        <v>0</v>
      </c>
      <c r="BP178" s="76">
        <f t="shared" si="74"/>
        <v>0.44372772693339613</v>
      </c>
      <c r="BQ178" s="76">
        <f t="shared" si="86"/>
        <v>0</v>
      </c>
      <c r="BR178" s="76">
        <f t="shared" si="87"/>
        <v>0.44372772809280625</v>
      </c>
      <c r="BS178" s="76">
        <f t="shared" si="88"/>
        <v>0</v>
      </c>
      <c r="BT178" s="76">
        <f t="shared" si="89"/>
        <v>0</v>
      </c>
      <c r="BU178" s="76">
        <f t="shared" si="101"/>
        <v>65.368337543629679</v>
      </c>
      <c r="BV178" s="76">
        <f>MAX(0,(BU178-Constantes!$D$13)*(1-EXP(-Constantes!$D$24)))</f>
        <v>0.25401539517339694</v>
      </c>
      <c r="BW178" s="76">
        <f t="shared" si="102"/>
        <v>0.69774312210679312</v>
      </c>
      <c r="BX178" s="76">
        <f t="shared" si="103"/>
        <v>0.69774312326620325</v>
      </c>
      <c r="BY178" s="76">
        <f>0.0526*BL178*Observaciones!$F177^1.218</f>
        <v>0</v>
      </c>
      <c r="BZ178" s="76">
        <f>BY178*Constantes!$F$30</f>
        <v>0</v>
      </c>
      <c r="CA178" s="76">
        <f t="shared" si="104"/>
        <v>0</v>
      </c>
      <c r="CB178" s="15"/>
      <c r="CC178" s="75">
        <v>172</v>
      </c>
      <c r="CD178" s="76">
        <f>0.0526*Observaciones!$F177^2.218</f>
        <v>0</v>
      </c>
      <c r="CE178" s="76">
        <f>IF(Observaciones!$F177&gt;0.05*$CI$7,((Observaciones!$F177-0.05*$CI$7)^2)/(Observaciones!$F177+0.95*$CI$7),0)</f>
        <v>0</v>
      </c>
      <c r="CF178" s="76">
        <f>0.0526*CE178*Observaciones!$F177^1.218</f>
        <v>0</v>
      </c>
      <c r="CG178" s="29"/>
      <c r="CH178" s="29"/>
      <c r="CI178" s="110"/>
      <c r="CJ178" s="40"/>
    </row>
    <row r="179" spans="2:88" s="2" customFormat="1" x14ac:dyDescent="0.3">
      <c r="B179" s="39"/>
      <c r="C179" s="75">
        <v>173</v>
      </c>
      <c r="D179" s="148">
        <f>ETo!$I178*((1-Constantes!$D$19)*ETo!$K178+ETo!$L178)</f>
        <v>2.3138187526406329</v>
      </c>
      <c r="E179" s="76">
        <f>MIN(D179*Constantes!$D$17,0.8*(H178+Observaciones!$F178-F179-G179-Constantes!$D$14))</f>
        <v>2.7229246768456507E-8</v>
      </c>
      <c r="F179" s="76">
        <f>IF(Observaciones!$F178&gt;0.05*Constantes!$D$18,((Observaciones!$F178-0.05*Constantes!$D$18)^2)/(Observaciones!$F178+0.95*Constantes!$D$18),0)</f>
        <v>0</v>
      </c>
      <c r="G179" s="76">
        <f>MAX(0,H178+Observaciones!$F178-F179-Constantes!$D$13)</f>
        <v>0</v>
      </c>
      <c r="H179" s="76">
        <f>H178+Observaciones!$F178-F179-E179-G179-I178</f>
        <v>11.250000005647902</v>
      </c>
      <c r="I179" s="76">
        <f>MAX(0,(H179-Constantes!$D$14)*(1-EXP(-Constantes!$D$22)))</f>
        <v>1.9238826583755462E-10</v>
      </c>
      <c r="J179" s="76">
        <f t="shared" si="90"/>
        <v>93.339967669679538</v>
      </c>
      <c r="K179" s="76">
        <f>MAX(0,(J179-Constantes!$D$13)*(1-EXP(-Constantes!$D$23)))</f>
        <v>0.43935557195221081</v>
      </c>
      <c r="L179" s="76">
        <f t="shared" si="91"/>
        <v>0.43935557214459908</v>
      </c>
      <c r="M179" s="76">
        <f>0.0526*F179*Observaciones!$F178^1.218</f>
        <v>0</v>
      </c>
      <c r="N179" s="76">
        <f>M179*Constantes!$D$30</f>
        <v>0</v>
      </c>
      <c r="O179" s="76">
        <f t="shared" si="92"/>
        <v>0</v>
      </c>
      <c r="P179" s="15"/>
      <c r="Q179" s="75">
        <v>173</v>
      </c>
      <c r="R179" s="148">
        <f>ETo!$I178*((1-Constantes!$E$19)*ETo!$K178+ETo!$L178)</f>
        <v>2.3138187526406329</v>
      </c>
      <c r="S179" s="76">
        <f>MIN(R179*Constantes!$E$17,0.8*(V178+Observaciones!$F178-T179-U179-Constantes!$D$14))</f>
        <v>2.7229246768456507E-8</v>
      </c>
      <c r="T179" s="76">
        <f>IF(Observaciones!$F178&gt;0.05*Constantes!$E$18,((Observaciones!$F178-0.05*Constantes!$E$18)^2)/(Observaciones!$F178+0.95*Constantes!$E$18),0)</f>
        <v>0</v>
      </c>
      <c r="U179" s="76">
        <f>MAX(0,V178+Observaciones!$F178-T179-Constantes!$D$13)</f>
        <v>0</v>
      </c>
      <c r="V179" s="76">
        <f>V178+Observaciones!$F178-T179-S179-U179-W178</f>
        <v>11.250000005647902</v>
      </c>
      <c r="W179" s="76">
        <f>MAX(0,(V179-Constantes!$D$14)*(1-EXP(-Constantes!$D$22)))</f>
        <v>1.9238826583755462E-10</v>
      </c>
      <c r="X179" s="76">
        <f t="shared" si="93"/>
        <v>93.339967669679538</v>
      </c>
      <c r="Y179" s="76">
        <f>MAX(0,(X179-Constantes!$D$13)*(1-EXP(-Constantes!$D$23)))</f>
        <v>0.43935557195221081</v>
      </c>
      <c r="Z179" s="76">
        <f t="shared" si="94"/>
        <v>0.43935557214459908</v>
      </c>
      <c r="AA179" s="76">
        <f>IF(Z179-Escenarios!$E$29&lt;=0,0,IF(Z179-Escenarios!$E$29&gt;Escenarios!$E$28,Escenarios!$E$28,Z179-Escenarios!$E$29))</f>
        <v>0</v>
      </c>
      <c r="AB179" s="76">
        <f>AA179*Entradas!$E$24</f>
        <v>0</v>
      </c>
      <c r="AC179" s="76">
        <f>R179*Entradas!$D$47/Escenarios!$E$9</f>
        <v>0.11106330012675038</v>
      </c>
      <c r="AD179" s="76">
        <f>Entradas!$D$48*Entradas!$D$46/Escenarios!$E$9</f>
        <v>0.12</v>
      </c>
      <c r="AE179" s="76">
        <f t="shared" si="95"/>
        <v>0.11106332735599715</v>
      </c>
      <c r="AF179" s="76">
        <f t="shared" si="75"/>
        <v>0</v>
      </c>
      <c r="AG179" s="76">
        <f t="shared" si="76"/>
        <v>0</v>
      </c>
      <c r="AH179" s="76">
        <f t="shared" si="70"/>
        <v>1.9238826583755462E-10</v>
      </c>
      <c r="AI179" s="76">
        <f t="shared" si="77"/>
        <v>0</v>
      </c>
      <c r="AJ179" s="76">
        <f t="shared" si="71"/>
        <v>0.43935557195221081</v>
      </c>
      <c r="AK179" s="76">
        <f t="shared" si="78"/>
        <v>0</v>
      </c>
      <c r="AL179" s="76">
        <f t="shared" si="79"/>
        <v>0.43935557214459908</v>
      </c>
      <c r="AM179" s="76">
        <f t="shared" si="80"/>
        <v>0</v>
      </c>
      <c r="AN179" s="76">
        <f t="shared" si="81"/>
        <v>0</v>
      </c>
      <c r="AO179" s="76">
        <f t="shared" si="96"/>
        <v>57.732669899668629</v>
      </c>
      <c r="AP179" s="76">
        <f>MAX(0,(AO179-Constantes!$D$13)*(1-EXP(-Constantes!$D$24)))</f>
        <v>0.13730232872488288</v>
      </c>
      <c r="AQ179" s="76">
        <f t="shared" si="72"/>
        <v>0.57665790067709366</v>
      </c>
      <c r="AR179" s="76">
        <f t="shared" si="82"/>
        <v>0.57665790086948199</v>
      </c>
      <c r="AS179" s="76">
        <f>0.0526*AF179*Observaciones!$F178^1.218</f>
        <v>0</v>
      </c>
      <c r="AT179" s="76">
        <f>AS179*Constantes!$E$30</f>
        <v>0</v>
      </c>
      <c r="AU179" s="76">
        <f t="shared" si="97"/>
        <v>0</v>
      </c>
      <c r="AV179" s="15"/>
      <c r="AW179" s="75">
        <v>173</v>
      </c>
      <c r="AX179" s="148">
        <f>ETo!$I178*((1-Constantes!$F$19)*ETo!$K178+ETo!$L178)</f>
        <v>2.3138187526406329</v>
      </c>
      <c r="AY179" s="76">
        <f>MIN(AX179*Constantes!$F$17,0.8*(BB178+Observaciones!$F178-AZ179-BA179-Constantes!$D$14))</f>
        <v>2.7229246768456507E-8</v>
      </c>
      <c r="AZ179" s="76">
        <f>IF(Observaciones!$F178&gt;0.05*Constantes!$F$18,((Observaciones!$F178-0.05*Constantes!$F$18)^2)/(Observaciones!$F178+0.95*Constantes!$F$18),0)</f>
        <v>0</v>
      </c>
      <c r="BA179" s="76">
        <f>MAX(0,BB178+Observaciones!$F178-AZ179-Constantes!$D$13)</f>
        <v>0</v>
      </c>
      <c r="BB179" s="76">
        <f>BB178+Observaciones!$F178-AZ179-AY179-BA179-BC178</f>
        <v>11.250000005647902</v>
      </c>
      <c r="BC179" s="76">
        <f>MAX(0,(BB179-Constantes!$D$14)*(1-EXP(-Constantes!$D$22)))</f>
        <v>1.9238826583755462E-10</v>
      </c>
      <c r="BD179" s="76">
        <f t="shared" si="98"/>
        <v>93.339967669679538</v>
      </c>
      <c r="BE179" s="76">
        <f>MAX(0,(BD179-Constantes!$D$13)*(1-EXP(-Constantes!$D$23)))</f>
        <v>0.43935557195221081</v>
      </c>
      <c r="BF179" s="76">
        <f t="shared" si="99"/>
        <v>0.43935557214459908</v>
      </c>
      <c r="BG179" s="76">
        <f>IF(BF179-Escenarios!$F$29&lt;=0,0,IF(BF179-Escenarios!$F$29&gt;Escenarios!$F$28,Escenarios!$F$28,BF179-Escenarios!$F$29))</f>
        <v>0</v>
      </c>
      <c r="BH179" s="76">
        <f>BG179*Entradas!$F$24</f>
        <v>0</v>
      </c>
      <c r="BI179" s="76">
        <f>AX179*Entradas!$D$47/Escenarios!$F$9</f>
        <v>0.11106330012675038</v>
      </c>
      <c r="BJ179" s="76">
        <f>Entradas!$D$48*Entradas!$D$46/Escenarios!$F$9</f>
        <v>0.12</v>
      </c>
      <c r="BK179" s="76">
        <f t="shared" si="100"/>
        <v>0.11106332735599715</v>
      </c>
      <c r="BL179" s="76">
        <f t="shared" si="83"/>
        <v>0</v>
      </c>
      <c r="BM179" s="76">
        <f t="shared" si="84"/>
        <v>0</v>
      </c>
      <c r="BN179" s="76">
        <f t="shared" si="73"/>
        <v>1.9238826583755462E-10</v>
      </c>
      <c r="BO179" s="76">
        <f t="shared" si="85"/>
        <v>0</v>
      </c>
      <c r="BP179" s="76">
        <f t="shared" si="74"/>
        <v>0.43935557195221081</v>
      </c>
      <c r="BQ179" s="76">
        <f t="shared" si="86"/>
        <v>0</v>
      </c>
      <c r="BR179" s="76">
        <f t="shared" si="87"/>
        <v>0.43935557214459908</v>
      </c>
      <c r="BS179" s="76">
        <f t="shared" si="88"/>
        <v>0</v>
      </c>
      <c r="BT179" s="76">
        <f t="shared" si="89"/>
        <v>0</v>
      </c>
      <c r="BU179" s="76">
        <f t="shared" si="101"/>
        <v>65.114322148456282</v>
      </c>
      <c r="BV179" s="76">
        <f>MAX(0,(BU179-Constantes!$D$13)*(1-EXP(-Constantes!$D$24)))</f>
        <v>0.25013270709971347</v>
      </c>
      <c r="BW179" s="76">
        <f t="shared" si="102"/>
        <v>0.68948827905192434</v>
      </c>
      <c r="BX179" s="76">
        <f t="shared" si="103"/>
        <v>0.68948827924431255</v>
      </c>
      <c r="BY179" s="76">
        <f>0.0526*BL179*Observaciones!$F178^1.218</f>
        <v>0</v>
      </c>
      <c r="BZ179" s="76">
        <f>BY179*Constantes!$F$30</f>
        <v>0</v>
      </c>
      <c r="CA179" s="76">
        <f t="shared" si="104"/>
        <v>0</v>
      </c>
      <c r="CB179" s="15"/>
      <c r="CC179" s="75">
        <v>173</v>
      </c>
      <c r="CD179" s="76">
        <f>0.0526*Observaciones!$F178^2.218</f>
        <v>0</v>
      </c>
      <c r="CE179" s="76">
        <f>IF(Observaciones!$F178&gt;0.05*$CI$7,((Observaciones!$F178-0.05*$CI$7)^2)/(Observaciones!$F178+0.95*$CI$7),0)</f>
        <v>0</v>
      </c>
      <c r="CF179" s="76">
        <f>0.0526*CE179*Observaciones!$F178^1.218</f>
        <v>0</v>
      </c>
      <c r="CG179" s="29"/>
      <c r="CH179" s="29"/>
      <c r="CI179" s="110"/>
      <c r="CJ179" s="40"/>
    </row>
    <row r="180" spans="2:88" s="2" customFormat="1" x14ac:dyDescent="0.3">
      <c r="B180" s="39"/>
      <c r="C180" s="75">
        <v>174</v>
      </c>
      <c r="D180" s="148">
        <f>ETo!$I179*((1-Constantes!$D$19)*ETo!$K179+ETo!$L179)</f>
        <v>2.3749254576603493</v>
      </c>
      <c r="E180" s="76">
        <f>MIN(D180*Constantes!$D$17,0.8*(H179+Observaciones!$F179-F180-G180-Constantes!$D$14))</f>
        <v>4.5183213615018763E-9</v>
      </c>
      <c r="F180" s="76">
        <f>IF(Observaciones!$F179&gt;0.05*Constantes!$D$18,((Observaciones!$F179-0.05*Constantes!$D$18)^2)/(Observaciones!$F179+0.95*Constantes!$D$18),0)</f>
        <v>0</v>
      </c>
      <c r="G180" s="76">
        <f>MAX(0,H179+Observaciones!$F179-F180-Constantes!$D$13)</f>
        <v>0</v>
      </c>
      <c r="H180" s="76">
        <f>H179+Observaciones!$F179-F180-E180-G180-I179</f>
        <v>11.250000000937192</v>
      </c>
      <c r="I180" s="76">
        <f>MAX(0,(H180-Constantes!$D$14)*(1-EXP(-Constantes!$D$22)))</f>
        <v>3.1924188359303081E-11</v>
      </c>
      <c r="J180" s="76">
        <f t="shared" si="90"/>
        <v>92.900612097727333</v>
      </c>
      <c r="K180" s="76">
        <f>MAX(0,(J180-Constantes!$D$13)*(1-EXP(-Constantes!$D$23)))</f>
        <v>0.4350264968554215</v>
      </c>
      <c r="L180" s="76">
        <f t="shared" si="91"/>
        <v>0.43502649688734568</v>
      </c>
      <c r="M180" s="76">
        <f>0.0526*F180*Observaciones!$F179^1.218</f>
        <v>0</v>
      </c>
      <c r="N180" s="76">
        <f>M180*Constantes!$D$30</f>
        <v>0</v>
      </c>
      <c r="O180" s="76">
        <f t="shared" si="92"/>
        <v>0</v>
      </c>
      <c r="P180" s="15"/>
      <c r="Q180" s="75">
        <v>174</v>
      </c>
      <c r="R180" s="148">
        <f>ETo!$I179*((1-Constantes!$E$19)*ETo!$K179+ETo!$L179)</f>
        <v>2.3749254576603493</v>
      </c>
      <c r="S180" s="76">
        <f>MIN(R180*Constantes!$E$17,0.8*(V179+Observaciones!$F179-T180-U180-Constantes!$D$14))</f>
        <v>4.5183213615018763E-9</v>
      </c>
      <c r="T180" s="76">
        <f>IF(Observaciones!$F179&gt;0.05*Constantes!$E$18,((Observaciones!$F179-0.05*Constantes!$E$18)^2)/(Observaciones!$F179+0.95*Constantes!$E$18),0)</f>
        <v>0</v>
      </c>
      <c r="U180" s="76">
        <f>MAX(0,V179+Observaciones!$F179-T180-Constantes!$D$13)</f>
        <v>0</v>
      </c>
      <c r="V180" s="76">
        <f>V179+Observaciones!$F179-T180-S180-U180-W179</f>
        <v>11.250000000937192</v>
      </c>
      <c r="W180" s="76">
        <f>MAX(0,(V180-Constantes!$D$14)*(1-EXP(-Constantes!$D$22)))</f>
        <v>3.1924188359303081E-11</v>
      </c>
      <c r="X180" s="76">
        <f t="shared" si="93"/>
        <v>92.900612097727333</v>
      </c>
      <c r="Y180" s="76">
        <f>MAX(0,(X180-Constantes!$D$13)*(1-EXP(-Constantes!$D$23)))</f>
        <v>0.4350264968554215</v>
      </c>
      <c r="Z180" s="76">
        <f t="shared" si="94"/>
        <v>0.43502649688734568</v>
      </c>
      <c r="AA180" s="76">
        <f>IF(Z180-Escenarios!$E$29&lt;=0,0,IF(Z180-Escenarios!$E$29&gt;Escenarios!$E$28,Escenarios!$E$28,Z180-Escenarios!$E$29))</f>
        <v>0</v>
      </c>
      <c r="AB180" s="76">
        <f>AA180*Entradas!$E$24</f>
        <v>0</v>
      </c>
      <c r="AC180" s="76">
        <f>R180*Entradas!$D$47/Escenarios!$E$9</f>
        <v>0.11399642196769676</v>
      </c>
      <c r="AD180" s="76">
        <f>Entradas!$D$48*Entradas!$D$46/Escenarios!$E$9</f>
        <v>0.12</v>
      </c>
      <c r="AE180" s="76">
        <f t="shared" si="95"/>
        <v>0.11399642648601811</v>
      </c>
      <c r="AF180" s="76">
        <f t="shared" si="75"/>
        <v>0</v>
      </c>
      <c r="AG180" s="76">
        <f t="shared" si="76"/>
        <v>0</v>
      </c>
      <c r="AH180" s="76">
        <f t="shared" si="70"/>
        <v>3.1924188359303081E-11</v>
      </c>
      <c r="AI180" s="76">
        <f t="shared" si="77"/>
        <v>0</v>
      </c>
      <c r="AJ180" s="76">
        <f t="shared" si="71"/>
        <v>0.4350264968554215</v>
      </c>
      <c r="AK180" s="76">
        <f t="shared" si="78"/>
        <v>0</v>
      </c>
      <c r="AL180" s="76">
        <f t="shared" si="79"/>
        <v>0.43502649688734568</v>
      </c>
      <c r="AM180" s="76">
        <f t="shared" si="80"/>
        <v>0</v>
      </c>
      <c r="AN180" s="76">
        <f t="shared" si="81"/>
        <v>0</v>
      </c>
      <c r="AO180" s="76">
        <f t="shared" si="96"/>
        <v>57.595367570943743</v>
      </c>
      <c r="AP180" s="76">
        <f>MAX(0,(AO180-Constantes!$D$13)*(1-EXP(-Constantes!$D$24)))</f>
        <v>0.13520362870764505</v>
      </c>
      <c r="AQ180" s="76">
        <f t="shared" si="72"/>
        <v>0.57023012556306651</v>
      </c>
      <c r="AR180" s="76">
        <f t="shared" si="82"/>
        <v>0.57023012559499076</v>
      </c>
      <c r="AS180" s="76">
        <f>0.0526*AF180*Observaciones!$F179^1.218</f>
        <v>0</v>
      </c>
      <c r="AT180" s="76">
        <f>AS180*Constantes!$E$30</f>
        <v>0</v>
      </c>
      <c r="AU180" s="76">
        <f t="shared" si="97"/>
        <v>0</v>
      </c>
      <c r="AV180" s="15"/>
      <c r="AW180" s="75">
        <v>174</v>
      </c>
      <c r="AX180" s="148">
        <f>ETo!$I179*((1-Constantes!$F$19)*ETo!$K179+ETo!$L179)</f>
        <v>2.3749254576603493</v>
      </c>
      <c r="AY180" s="76">
        <f>MIN(AX180*Constantes!$F$17,0.8*(BB179+Observaciones!$F179-AZ180-BA180-Constantes!$D$14))</f>
        <v>4.5183213615018763E-9</v>
      </c>
      <c r="AZ180" s="76">
        <f>IF(Observaciones!$F179&gt;0.05*Constantes!$F$18,((Observaciones!$F179-0.05*Constantes!$F$18)^2)/(Observaciones!$F179+0.95*Constantes!$F$18),0)</f>
        <v>0</v>
      </c>
      <c r="BA180" s="76">
        <f>MAX(0,BB179+Observaciones!$F179-AZ180-Constantes!$D$13)</f>
        <v>0</v>
      </c>
      <c r="BB180" s="76">
        <f>BB179+Observaciones!$F179-AZ180-AY180-BA180-BC179</f>
        <v>11.250000000937192</v>
      </c>
      <c r="BC180" s="76">
        <f>MAX(0,(BB180-Constantes!$D$14)*(1-EXP(-Constantes!$D$22)))</f>
        <v>3.1924188359303081E-11</v>
      </c>
      <c r="BD180" s="76">
        <f t="shared" si="98"/>
        <v>92.900612097727333</v>
      </c>
      <c r="BE180" s="76">
        <f>MAX(0,(BD180-Constantes!$D$13)*(1-EXP(-Constantes!$D$23)))</f>
        <v>0.4350264968554215</v>
      </c>
      <c r="BF180" s="76">
        <f t="shared" si="99"/>
        <v>0.43502649688734568</v>
      </c>
      <c r="BG180" s="76">
        <f>IF(BF180-Escenarios!$F$29&lt;=0,0,IF(BF180-Escenarios!$F$29&gt;Escenarios!$F$28,Escenarios!$F$28,BF180-Escenarios!$F$29))</f>
        <v>0</v>
      </c>
      <c r="BH180" s="76">
        <f>BG180*Entradas!$F$24</f>
        <v>0</v>
      </c>
      <c r="BI180" s="76">
        <f>AX180*Entradas!$D$47/Escenarios!$F$9</f>
        <v>0.11399642196769676</v>
      </c>
      <c r="BJ180" s="76">
        <f>Entradas!$D$48*Entradas!$D$46/Escenarios!$F$9</f>
        <v>0.12</v>
      </c>
      <c r="BK180" s="76">
        <f t="shared" si="100"/>
        <v>0.11399642648601811</v>
      </c>
      <c r="BL180" s="76">
        <f t="shared" si="83"/>
        <v>0</v>
      </c>
      <c r="BM180" s="76">
        <f t="shared" si="84"/>
        <v>0</v>
      </c>
      <c r="BN180" s="76">
        <f t="shared" si="73"/>
        <v>3.1924188359303081E-11</v>
      </c>
      <c r="BO180" s="76">
        <f t="shared" si="85"/>
        <v>0</v>
      </c>
      <c r="BP180" s="76">
        <f t="shared" si="74"/>
        <v>0.4350264968554215</v>
      </c>
      <c r="BQ180" s="76">
        <f t="shared" si="86"/>
        <v>0</v>
      </c>
      <c r="BR180" s="76">
        <f t="shared" si="87"/>
        <v>0.43502649688734568</v>
      </c>
      <c r="BS180" s="76">
        <f t="shared" si="88"/>
        <v>0</v>
      </c>
      <c r="BT180" s="76">
        <f t="shared" si="89"/>
        <v>0</v>
      </c>
      <c r="BU180" s="76">
        <f t="shared" si="101"/>
        <v>64.864189441356572</v>
      </c>
      <c r="BV180" s="76">
        <f>MAX(0,(BU180-Constantes!$D$13)*(1-EXP(-Constantes!$D$24)))</f>
        <v>0.24630936687251487</v>
      </c>
      <c r="BW180" s="76">
        <f t="shared" si="102"/>
        <v>0.68133586372793631</v>
      </c>
      <c r="BX180" s="76">
        <f t="shared" si="103"/>
        <v>0.68133586375986055</v>
      </c>
      <c r="BY180" s="76">
        <f>0.0526*BL180*Observaciones!$F179^1.218</f>
        <v>0</v>
      </c>
      <c r="BZ180" s="76">
        <f>BY180*Constantes!$F$30</f>
        <v>0</v>
      </c>
      <c r="CA180" s="76">
        <f t="shared" si="104"/>
        <v>0</v>
      </c>
      <c r="CB180" s="15"/>
      <c r="CC180" s="75">
        <v>174</v>
      </c>
      <c r="CD180" s="76">
        <f>0.0526*Observaciones!$F179^2.218</f>
        <v>0</v>
      </c>
      <c r="CE180" s="76">
        <f>IF(Observaciones!$F179&gt;0.05*$CI$7,((Observaciones!$F179-0.05*$CI$7)^2)/(Observaciones!$F179+0.95*$CI$7),0)</f>
        <v>0</v>
      </c>
      <c r="CF180" s="76">
        <f>0.0526*CE180*Observaciones!$F179^1.218</f>
        <v>0</v>
      </c>
      <c r="CG180" s="29"/>
      <c r="CH180" s="29"/>
      <c r="CI180" s="110"/>
      <c r="CJ180" s="40"/>
    </row>
    <row r="181" spans="2:88" s="2" customFormat="1" x14ac:dyDescent="0.3">
      <c r="B181" s="39"/>
      <c r="C181" s="75">
        <v>175</v>
      </c>
      <c r="D181" s="148">
        <f>ETo!$I180*((1-Constantes!$D$19)*ETo!$K180+ETo!$L180)</f>
        <v>2.3199978634470475</v>
      </c>
      <c r="E181" s="76">
        <f>MIN(D181*Constantes!$D$17,0.8*(H180+Observaciones!$F180-F181-G181-Constantes!$D$14))</f>
        <v>7.4975332609028562E-10</v>
      </c>
      <c r="F181" s="76">
        <f>IF(Observaciones!$F180&gt;0.05*Constantes!$D$18,((Observaciones!$F180-0.05*Constantes!$D$18)^2)/(Observaciones!$F180+0.95*Constantes!$D$18),0)</f>
        <v>0</v>
      </c>
      <c r="G181" s="76">
        <f>MAX(0,H180+Observaciones!$F180-F181-Constantes!$D$13)</f>
        <v>0</v>
      </c>
      <c r="H181" s="76">
        <f>H180+Observaciones!$F180-F181-E181-G181-I180</f>
        <v>11.250000000155513</v>
      </c>
      <c r="I181" s="76">
        <f>MAX(0,(H181-Constantes!$D$14)*(1-EXP(-Constantes!$D$22)))</f>
        <v>5.2973414951393266E-12</v>
      </c>
      <c r="J181" s="76">
        <f t="shared" si="90"/>
        <v>92.465585600871904</v>
      </c>
      <c r="K181" s="76">
        <f>MAX(0,(J181-Constantes!$D$13)*(1-EXP(-Constantes!$D$23)))</f>
        <v>0.43074007716666601</v>
      </c>
      <c r="L181" s="76">
        <f t="shared" si="91"/>
        <v>0.43074007717196333</v>
      </c>
      <c r="M181" s="76">
        <f>0.0526*F181*Observaciones!$F180^1.218</f>
        <v>0</v>
      </c>
      <c r="N181" s="76">
        <f>M181*Constantes!$D$30</f>
        <v>0</v>
      </c>
      <c r="O181" s="76">
        <f t="shared" si="92"/>
        <v>0</v>
      </c>
      <c r="P181" s="15"/>
      <c r="Q181" s="75">
        <v>175</v>
      </c>
      <c r="R181" s="148">
        <f>ETo!$I180*((1-Constantes!$E$19)*ETo!$K180+ETo!$L180)</f>
        <v>2.3199978634470475</v>
      </c>
      <c r="S181" s="76">
        <f>MIN(R181*Constantes!$E$17,0.8*(V180+Observaciones!$F180-T181-U181-Constantes!$D$14))</f>
        <v>7.4975332609028562E-10</v>
      </c>
      <c r="T181" s="76">
        <f>IF(Observaciones!$F180&gt;0.05*Constantes!$E$18,((Observaciones!$F180-0.05*Constantes!$E$18)^2)/(Observaciones!$F180+0.95*Constantes!$E$18),0)</f>
        <v>0</v>
      </c>
      <c r="U181" s="76">
        <f>MAX(0,V180+Observaciones!$F180-T181-Constantes!$D$13)</f>
        <v>0</v>
      </c>
      <c r="V181" s="76">
        <f>V180+Observaciones!$F180-T181-S181-U181-W180</f>
        <v>11.250000000155513</v>
      </c>
      <c r="W181" s="76">
        <f>MAX(0,(V181-Constantes!$D$14)*(1-EXP(-Constantes!$D$22)))</f>
        <v>5.2973414951393266E-12</v>
      </c>
      <c r="X181" s="76">
        <f t="shared" si="93"/>
        <v>92.465585600871904</v>
      </c>
      <c r="Y181" s="76">
        <f>MAX(0,(X181-Constantes!$D$13)*(1-EXP(-Constantes!$D$23)))</f>
        <v>0.43074007716666601</v>
      </c>
      <c r="Z181" s="76">
        <f t="shared" si="94"/>
        <v>0.43074007717196333</v>
      </c>
      <c r="AA181" s="76">
        <f>IF(Z181-Escenarios!$E$29&lt;=0,0,IF(Z181-Escenarios!$E$29&gt;Escenarios!$E$28,Escenarios!$E$28,Z181-Escenarios!$E$29))</f>
        <v>0</v>
      </c>
      <c r="AB181" s="76">
        <f>AA181*Entradas!$E$24</f>
        <v>0</v>
      </c>
      <c r="AC181" s="76">
        <f>R181*Entradas!$D$47/Escenarios!$E$9</f>
        <v>0.11135989744545827</v>
      </c>
      <c r="AD181" s="76">
        <f>Entradas!$D$48*Entradas!$D$46/Escenarios!$E$9</f>
        <v>0.12</v>
      </c>
      <c r="AE181" s="76">
        <f t="shared" si="95"/>
        <v>0.1113598981952116</v>
      </c>
      <c r="AF181" s="76">
        <f t="shared" si="75"/>
        <v>0</v>
      </c>
      <c r="AG181" s="76">
        <f t="shared" si="76"/>
        <v>0</v>
      </c>
      <c r="AH181" s="76">
        <f t="shared" si="70"/>
        <v>5.2973414951393266E-12</v>
      </c>
      <c r="AI181" s="76">
        <f t="shared" si="77"/>
        <v>0</v>
      </c>
      <c r="AJ181" s="76">
        <f t="shared" si="71"/>
        <v>0.43074007716666601</v>
      </c>
      <c r="AK181" s="76">
        <f t="shared" si="78"/>
        <v>0</v>
      </c>
      <c r="AL181" s="76">
        <f t="shared" si="79"/>
        <v>0.43074007717196333</v>
      </c>
      <c r="AM181" s="76">
        <f t="shared" si="80"/>
        <v>0</v>
      </c>
      <c r="AN181" s="76">
        <f t="shared" si="81"/>
        <v>0</v>
      </c>
      <c r="AO181" s="76">
        <f t="shared" si="96"/>
        <v>57.4601639422361</v>
      </c>
      <c r="AP181" s="76">
        <f>MAX(0,(AO181-Constantes!$D$13)*(1-EXP(-Constantes!$D$24)))</f>
        <v>0.13313700783868729</v>
      </c>
      <c r="AQ181" s="76">
        <f t="shared" si="72"/>
        <v>0.56387708500535327</v>
      </c>
      <c r="AR181" s="76">
        <f t="shared" si="82"/>
        <v>0.56387708501065059</v>
      </c>
      <c r="AS181" s="76">
        <f>0.0526*AF181*Observaciones!$F180^1.218</f>
        <v>0</v>
      </c>
      <c r="AT181" s="76">
        <f>AS181*Constantes!$E$30</f>
        <v>0</v>
      </c>
      <c r="AU181" s="76">
        <f t="shared" si="97"/>
        <v>0</v>
      </c>
      <c r="AV181" s="15"/>
      <c r="AW181" s="75">
        <v>175</v>
      </c>
      <c r="AX181" s="148">
        <f>ETo!$I180*((1-Constantes!$F$19)*ETo!$K180+ETo!$L180)</f>
        <v>2.3199978634470475</v>
      </c>
      <c r="AY181" s="76">
        <f>MIN(AX181*Constantes!$F$17,0.8*(BB180+Observaciones!$F180-AZ181-BA181-Constantes!$D$14))</f>
        <v>7.4975332609028562E-10</v>
      </c>
      <c r="AZ181" s="76">
        <f>IF(Observaciones!$F180&gt;0.05*Constantes!$F$18,((Observaciones!$F180-0.05*Constantes!$F$18)^2)/(Observaciones!$F180+0.95*Constantes!$F$18),0)</f>
        <v>0</v>
      </c>
      <c r="BA181" s="76">
        <f>MAX(0,BB180+Observaciones!$F180-AZ181-Constantes!$D$13)</f>
        <v>0</v>
      </c>
      <c r="BB181" s="76">
        <f>BB180+Observaciones!$F180-AZ181-AY181-BA181-BC180</f>
        <v>11.250000000155513</v>
      </c>
      <c r="BC181" s="76">
        <f>MAX(0,(BB181-Constantes!$D$14)*(1-EXP(-Constantes!$D$22)))</f>
        <v>5.2973414951393266E-12</v>
      </c>
      <c r="BD181" s="76">
        <f t="shared" si="98"/>
        <v>92.465585600871904</v>
      </c>
      <c r="BE181" s="76">
        <f>MAX(0,(BD181-Constantes!$D$13)*(1-EXP(-Constantes!$D$23)))</f>
        <v>0.43074007716666601</v>
      </c>
      <c r="BF181" s="76">
        <f t="shared" si="99"/>
        <v>0.43074007717196333</v>
      </c>
      <c r="BG181" s="76">
        <f>IF(BF181-Escenarios!$F$29&lt;=0,0,IF(BF181-Escenarios!$F$29&gt;Escenarios!$F$28,Escenarios!$F$28,BF181-Escenarios!$F$29))</f>
        <v>0</v>
      </c>
      <c r="BH181" s="76">
        <f>BG181*Entradas!$F$24</f>
        <v>0</v>
      </c>
      <c r="BI181" s="76">
        <f>AX181*Entradas!$D$47/Escenarios!$F$9</f>
        <v>0.11135989744545827</v>
      </c>
      <c r="BJ181" s="76">
        <f>Entradas!$D$48*Entradas!$D$46/Escenarios!$F$9</f>
        <v>0.12</v>
      </c>
      <c r="BK181" s="76">
        <f t="shared" si="100"/>
        <v>0.1113598981952116</v>
      </c>
      <c r="BL181" s="76">
        <f t="shared" si="83"/>
        <v>0</v>
      </c>
      <c r="BM181" s="76">
        <f t="shared" si="84"/>
        <v>0</v>
      </c>
      <c r="BN181" s="76">
        <f t="shared" si="73"/>
        <v>5.2973414951393266E-12</v>
      </c>
      <c r="BO181" s="76">
        <f t="shared" si="85"/>
        <v>0</v>
      </c>
      <c r="BP181" s="76">
        <f t="shared" si="74"/>
        <v>0.43074007716666601</v>
      </c>
      <c r="BQ181" s="76">
        <f t="shared" si="86"/>
        <v>0</v>
      </c>
      <c r="BR181" s="76">
        <f t="shared" si="87"/>
        <v>0.43074007717196333</v>
      </c>
      <c r="BS181" s="76">
        <f t="shared" si="88"/>
        <v>0</v>
      </c>
      <c r="BT181" s="76">
        <f t="shared" si="89"/>
        <v>0</v>
      </c>
      <c r="BU181" s="76">
        <f t="shared" si="101"/>
        <v>64.617880074484063</v>
      </c>
      <c r="BV181" s="76">
        <f>MAX(0,(BU181-Constantes!$D$13)*(1-EXP(-Constantes!$D$24)))</f>
        <v>0.24254446734530474</v>
      </c>
      <c r="BW181" s="76">
        <f t="shared" si="102"/>
        <v>0.67328454451197073</v>
      </c>
      <c r="BX181" s="76">
        <f t="shared" si="103"/>
        <v>0.67328454451726805</v>
      </c>
      <c r="BY181" s="76">
        <f>0.0526*BL181*Observaciones!$F180^1.218</f>
        <v>0</v>
      </c>
      <c r="BZ181" s="76">
        <f>BY181*Constantes!$F$30</f>
        <v>0</v>
      </c>
      <c r="CA181" s="76">
        <f t="shared" si="104"/>
        <v>0</v>
      </c>
      <c r="CB181" s="15"/>
      <c r="CC181" s="75">
        <v>175</v>
      </c>
      <c r="CD181" s="76">
        <f>0.0526*Observaciones!$F180^2.218</f>
        <v>0</v>
      </c>
      <c r="CE181" s="76">
        <f>IF(Observaciones!$F180&gt;0.05*$CI$7,((Observaciones!$F180-0.05*$CI$7)^2)/(Observaciones!$F180+0.95*$CI$7),0)</f>
        <v>0</v>
      </c>
      <c r="CF181" s="76">
        <f>0.0526*CE181*Observaciones!$F180^1.218</f>
        <v>0</v>
      </c>
      <c r="CG181" s="29"/>
      <c r="CH181" s="29"/>
      <c r="CI181" s="110"/>
      <c r="CJ181" s="40"/>
    </row>
    <row r="182" spans="2:88" s="2" customFormat="1" x14ac:dyDescent="0.3">
      <c r="B182" s="39"/>
      <c r="C182" s="75">
        <v>176</v>
      </c>
      <c r="D182" s="148">
        <f>ETo!$I181*((1-Constantes!$D$19)*ETo!$K181+ETo!$L181)</f>
        <v>2.3209905043502048</v>
      </c>
      <c r="E182" s="76">
        <f>MIN(D182*Constantes!$D$17,0.8*(H181+Observaciones!$F181-F182-G182-Constantes!$D$14))</f>
        <v>1.2441034868970747E-10</v>
      </c>
      <c r="F182" s="76">
        <f>IF(Observaciones!$F181&gt;0.05*Constantes!$D$18,((Observaciones!$F181-0.05*Constantes!$D$18)^2)/(Observaciones!$F181+0.95*Constantes!$D$18),0)</f>
        <v>0</v>
      </c>
      <c r="G182" s="76">
        <f>MAX(0,H181+Observaciones!$F181-F182-Constantes!$D$13)</f>
        <v>0</v>
      </c>
      <c r="H182" s="76">
        <f>H181+Observaciones!$F181-F182-E182-G182-I181</f>
        <v>11.250000000025805</v>
      </c>
      <c r="I182" s="76">
        <f>MAX(0,(H182-Constantes!$D$14)*(1-EXP(-Constantes!$D$22)))</f>
        <v>8.7901765814416412E-13</v>
      </c>
      <c r="J182" s="76">
        <f t="shared" si="90"/>
        <v>92.034845523705243</v>
      </c>
      <c r="K182" s="76">
        <f>MAX(0,(J182-Constantes!$D$13)*(1-EXP(-Constantes!$D$23)))</f>
        <v>0.42649589259204962</v>
      </c>
      <c r="L182" s="76">
        <f t="shared" si="91"/>
        <v>0.42649589259292864</v>
      </c>
      <c r="M182" s="76">
        <f>0.0526*F182*Observaciones!$F181^1.218</f>
        <v>0</v>
      </c>
      <c r="N182" s="76">
        <f>M182*Constantes!$D$30</f>
        <v>0</v>
      </c>
      <c r="O182" s="76">
        <f t="shared" si="92"/>
        <v>0</v>
      </c>
      <c r="P182" s="15"/>
      <c r="Q182" s="75">
        <v>176</v>
      </c>
      <c r="R182" s="148">
        <f>ETo!$I181*((1-Constantes!$E$19)*ETo!$K181+ETo!$L181)</f>
        <v>2.3209905043502048</v>
      </c>
      <c r="S182" s="76">
        <f>MIN(R182*Constantes!$E$17,0.8*(V181+Observaciones!$F181-T182-U182-Constantes!$D$14))</f>
        <v>1.2441034868970747E-10</v>
      </c>
      <c r="T182" s="76">
        <f>IF(Observaciones!$F181&gt;0.05*Constantes!$E$18,((Observaciones!$F181-0.05*Constantes!$E$18)^2)/(Observaciones!$F181+0.95*Constantes!$E$18),0)</f>
        <v>0</v>
      </c>
      <c r="U182" s="76">
        <f>MAX(0,V181+Observaciones!$F181-T182-Constantes!$D$13)</f>
        <v>0</v>
      </c>
      <c r="V182" s="76">
        <f>V181+Observaciones!$F181-T182-S182-U182-W181</f>
        <v>11.250000000025805</v>
      </c>
      <c r="W182" s="76">
        <f>MAX(0,(V182-Constantes!$D$14)*(1-EXP(-Constantes!$D$22)))</f>
        <v>8.7901765814416412E-13</v>
      </c>
      <c r="X182" s="76">
        <f t="shared" si="93"/>
        <v>92.034845523705243</v>
      </c>
      <c r="Y182" s="76">
        <f>MAX(0,(X182-Constantes!$D$13)*(1-EXP(-Constantes!$D$23)))</f>
        <v>0.42649589259204962</v>
      </c>
      <c r="Z182" s="76">
        <f t="shared" si="94"/>
        <v>0.42649589259292864</v>
      </c>
      <c r="AA182" s="76">
        <f>IF(Z182-Escenarios!$E$29&lt;=0,0,IF(Z182-Escenarios!$E$29&gt;Escenarios!$E$28,Escenarios!$E$28,Z182-Escenarios!$E$29))</f>
        <v>0</v>
      </c>
      <c r="AB182" s="76">
        <f>AA182*Entradas!$E$24</f>
        <v>0</v>
      </c>
      <c r="AC182" s="76">
        <f>R182*Entradas!$D$47/Escenarios!$E$9</f>
        <v>0.11140754420880984</v>
      </c>
      <c r="AD182" s="76">
        <f>Entradas!$D$48*Entradas!$D$46/Escenarios!$E$9</f>
        <v>0.12</v>
      </c>
      <c r="AE182" s="76">
        <f t="shared" si="95"/>
        <v>0.11140754433322018</v>
      </c>
      <c r="AF182" s="76">
        <f t="shared" si="75"/>
        <v>0</v>
      </c>
      <c r="AG182" s="76">
        <f t="shared" si="76"/>
        <v>0</v>
      </c>
      <c r="AH182" s="76">
        <f t="shared" si="70"/>
        <v>8.7901765814416412E-13</v>
      </c>
      <c r="AI182" s="76">
        <f t="shared" si="77"/>
        <v>0</v>
      </c>
      <c r="AJ182" s="76">
        <f t="shared" si="71"/>
        <v>0.42649589259204962</v>
      </c>
      <c r="AK182" s="76">
        <f t="shared" si="78"/>
        <v>0</v>
      </c>
      <c r="AL182" s="76">
        <f t="shared" si="79"/>
        <v>0.42649589259292864</v>
      </c>
      <c r="AM182" s="76">
        <f t="shared" si="80"/>
        <v>0</v>
      </c>
      <c r="AN182" s="76">
        <f t="shared" si="81"/>
        <v>0</v>
      </c>
      <c r="AO182" s="76">
        <f t="shared" si="96"/>
        <v>57.327026934397416</v>
      </c>
      <c r="AP182" s="76">
        <f>MAX(0,(AO182-Constantes!$D$13)*(1-EXP(-Constantes!$D$24)))</f>
        <v>0.13110197578030244</v>
      </c>
      <c r="AQ182" s="76">
        <f t="shared" si="72"/>
        <v>0.55759786837235203</v>
      </c>
      <c r="AR182" s="76">
        <f t="shared" si="82"/>
        <v>0.55759786837323111</v>
      </c>
      <c r="AS182" s="76">
        <f>0.0526*AF182*Observaciones!$F181^1.218</f>
        <v>0</v>
      </c>
      <c r="AT182" s="76">
        <f>AS182*Constantes!$E$30</f>
        <v>0</v>
      </c>
      <c r="AU182" s="76">
        <f t="shared" si="97"/>
        <v>0</v>
      </c>
      <c r="AV182" s="15"/>
      <c r="AW182" s="75">
        <v>176</v>
      </c>
      <c r="AX182" s="148">
        <f>ETo!$I181*((1-Constantes!$F$19)*ETo!$K181+ETo!$L181)</f>
        <v>2.3209905043502048</v>
      </c>
      <c r="AY182" s="76">
        <f>MIN(AX182*Constantes!$F$17,0.8*(BB181+Observaciones!$F181-AZ182-BA182-Constantes!$D$14))</f>
        <v>1.2441034868970747E-10</v>
      </c>
      <c r="AZ182" s="76">
        <f>IF(Observaciones!$F181&gt;0.05*Constantes!$F$18,((Observaciones!$F181-0.05*Constantes!$F$18)^2)/(Observaciones!$F181+0.95*Constantes!$F$18),0)</f>
        <v>0</v>
      </c>
      <c r="BA182" s="76">
        <f>MAX(0,BB181+Observaciones!$F181-AZ182-Constantes!$D$13)</f>
        <v>0</v>
      </c>
      <c r="BB182" s="76">
        <f>BB181+Observaciones!$F181-AZ182-AY182-BA182-BC181</f>
        <v>11.250000000025805</v>
      </c>
      <c r="BC182" s="76">
        <f>MAX(0,(BB182-Constantes!$D$14)*(1-EXP(-Constantes!$D$22)))</f>
        <v>8.7901765814416412E-13</v>
      </c>
      <c r="BD182" s="76">
        <f t="shared" si="98"/>
        <v>92.034845523705243</v>
      </c>
      <c r="BE182" s="76">
        <f>MAX(0,(BD182-Constantes!$D$13)*(1-EXP(-Constantes!$D$23)))</f>
        <v>0.42649589259204962</v>
      </c>
      <c r="BF182" s="76">
        <f t="shared" si="99"/>
        <v>0.42649589259292864</v>
      </c>
      <c r="BG182" s="76">
        <f>IF(BF182-Escenarios!$F$29&lt;=0,0,IF(BF182-Escenarios!$F$29&gt;Escenarios!$F$28,Escenarios!$F$28,BF182-Escenarios!$F$29))</f>
        <v>0</v>
      </c>
      <c r="BH182" s="76">
        <f>BG182*Entradas!$F$24</f>
        <v>0</v>
      </c>
      <c r="BI182" s="76">
        <f>AX182*Entradas!$D$47/Escenarios!$F$9</f>
        <v>0.11140754420880984</v>
      </c>
      <c r="BJ182" s="76">
        <f>Entradas!$D$48*Entradas!$D$46/Escenarios!$F$9</f>
        <v>0.12</v>
      </c>
      <c r="BK182" s="76">
        <f t="shared" si="100"/>
        <v>0.11140754433322018</v>
      </c>
      <c r="BL182" s="76">
        <f t="shared" si="83"/>
        <v>0</v>
      </c>
      <c r="BM182" s="76">
        <f t="shared" si="84"/>
        <v>0</v>
      </c>
      <c r="BN182" s="76">
        <f t="shared" si="73"/>
        <v>8.7901765814416412E-13</v>
      </c>
      <c r="BO182" s="76">
        <f t="shared" si="85"/>
        <v>0</v>
      </c>
      <c r="BP182" s="76">
        <f t="shared" si="74"/>
        <v>0.42649589259204962</v>
      </c>
      <c r="BQ182" s="76">
        <f t="shared" si="86"/>
        <v>0</v>
      </c>
      <c r="BR182" s="76">
        <f t="shared" si="87"/>
        <v>0.42649589259292864</v>
      </c>
      <c r="BS182" s="76">
        <f t="shared" si="88"/>
        <v>0</v>
      </c>
      <c r="BT182" s="76">
        <f t="shared" si="89"/>
        <v>0</v>
      </c>
      <c r="BU182" s="76">
        <f t="shared" si="101"/>
        <v>64.375335607138751</v>
      </c>
      <c r="BV182" s="76">
        <f>MAX(0,(BU182-Constantes!$D$13)*(1-EXP(-Constantes!$D$24)))</f>
        <v>0.23883711523754489</v>
      </c>
      <c r="BW182" s="76">
        <f t="shared" si="102"/>
        <v>0.66533300782959448</v>
      </c>
      <c r="BX182" s="76">
        <f t="shared" si="103"/>
        <v>0.66533300783047356</v>
      </c>
      <c r="BY182" s="76">
        <f>0.0526*BL182*Observaciones!$F181^1.218</f>
        <v>0</v>
      </c>
      <c r="BZ182" s="76">
        <f>BY182*Constantes!$F$30</f>
        <v>0</v>
      </c>
      <c r="CA182" s="76">
        <f t="shared" si="104"/>
        <v>0</v>
      </c>
      <c r="CB182" s="15"/>
      <c r="CC182" s="75">
        <v>176</v>
      </c>
      <c r="CD182" s="76">
        <f>0.0526*Observaciones!$F181^2.218</f>
        <v>0</v>
      </c>
      <c r="CE182" s="76">
        <f>IF(Observaciones!$F181&gt;0.05*$CI$7,((Observaciones!$F181-0.05*$CI$7)^2)/(Observaciones!$F181+0.95*$CI$7),0)</f>
        <v>0</v>
      </c>
      <c r="CF182" s="76">
        <f>0.0526*CE182*Observaciones!$F181^1.218</f>
        <v>0</v>
      </c>
      <c r="CG182" s="29"/>
      <c r="CH182" s="29"/>
      <c r="CI182" s="110"/>
      <c r="CJ182" s="40"/>
    </row>
    <row r="183" spans="2:88" s="2" customFormat="1" x14ac:dyDescent="0.3">
      <c r="B183" s="39"/>
      <c r="C183" s="75">
        <v>177</v>
      </c>
      <c r="D183" s="148">
        <f>ETo!$I182*((1-Constantes!$D$19)*ETo!$K182+ETo!$L182)</f>
        <v>2.4172003969302143</v>
      </c>
      <c r="E183" s="76">
        <f>MIN(D183*Constantes!$D$17,0.8*(H182+Observaciones!$F182-F183-G183-Constantes!$D$14))</f>
        <v>2.0644108644773951E-11</v>
      </c>
      <c r="F183" s="76">
        <f>IF(Observaciones!$F182&gt;0.05*Constantes!$D$18,((Observaciones!$F182-0.05*Constantes!$D$18)^2)/(Observaciones!$F182+0.95*Constantes!$D$18),0)</f>
        <v>0</v>
      </c>
      <c r="G183" s="76">
        <f>MAX(0,H182+Observaciones!$F182-F183-Constantes!$D$13)</f>
        <v>0</v>
      </c>
      <c r="H183" s="76">
        <f>H182+Observaciones!$F182-F183-E183-G183-I182</f>
        <v>11.250000000004281</v>
      </c>
      <c r="I183" s="76">
        <f>MAX(0,(H183-Constantes!$D$14)*(1-EXP(-Constantes!$D$22)))</f>
        <v>1.4582725656552871E-13</v>
      </c>
      <c r="J183" s="76">
        <f t="shared" si="90"/>
        <v>91.6083496311132</v>
      </c>
      <c r="K183" s="76">
        <f>MAX(0,(J183-Constantes!$D$13)*(1-EXP(-Constantes!$D$23)))</f>
        <v>0.42229352697893296</v>
      </c>
      <c r="L183" s="76">
        <f t="shared" si="91"/>
        <v>0.42229352697907879</v>
      </c>
      <c r="M183" s="76">
        <f>0.0526*F183*Observaciones!$F182^1.218</f>
        <v>0</v>
      </c>
      <c r="N183" s="76">
        <f>M183*Constantes!$D$30</f>
        <v>0</v>
      </c>
      <c r="O183" s="76">
        <f t="shared" si="92"/>
        <v>0</v>
      </c>
      <c r="P183" s="15"/>
      <c r="Q183" s="75">
        <v>177</v>
      </c>
      <c r="R183" s="148">
        <f>ETo!$I182*((1-Constantes!$E$19)*ETo!$K182+ETo!$L182)</f>
        <v>2.4172003969302143</v>
      </c>
      <c r="S183" s="76">
        <f>MIN(R183*Constantes!$E$17,0.8*(V182+Observaciones!$F182-T183-U183-Constantes!$D$14))</f>
        <v>2.0644108644773951E-11</v>
      </c>
      <c r="T183" s="76">
        <f>IF(Observaciones!$F182&gt;0.05*Constantes!$E$18,((Observaciones!$F182-0.05*Constantes!$E$18)^2)/(Observaciones!$F182+0.95*Constantes!$E$18),0)</f>
        <v>0</v>
      </c>
      <c r="U183" s="76">
        <f>MAX(0,V182+Observaciones!$F182-T183-Constantes!$D$13)</f>
        <v>0</v>
      </c>
      <c r="V183" s="76">
        <f>V182+Observaciones!$F182-T183-S183-U183-W182</f>
        <v>11.250000000004281</v>
      </c>
      <c r="W183" s="76">
        <f>MAX(0,(V183-Constantes!$D$14)*(1-EXP(-Constantes!$D$22)))</f>
        <v>1.4582725656552871E-13</v>
      </c>
      <c r="X183" s="76">
        <f t="shared" si="93"/>
        <v>91.6083496311132</v>
      </c>
      <c r="Y183" s="76">
        <f>MAX(0,(X183-Constantes!$D$13)*(1-EXP(-Constantes!$D$23)))</f>
        <v>0.42229352697893296</v>
      </c>
      <c r="Z183" s="76">
        <f t="shared" si="94"/>
        <v>0.42229352697907879</v>
      </c>
      <c r="AA183" s="76">
        <f>IF(Z183-Escenarios!$E$29&lt;=0,0,IF(Z183-Escenarios!$E$29&gt;Escenarios!$E$28,Escenarios!$E$28,Z183-Escenarios!$E$29))</f>
        <v>0</v>
      </c>
      <c r="AB183" s="76">
        <f>AA183*Entradas!$E$24</f>
        <v>0</v>
      </c>
      <c r="AC183" s="76">
        <f>R183*Entradas!$D$47/Escenarios!$E$9</f>
        <v>0.11602561905265028</v>
      </c>
      <c r="AD183" s="76">
        <f>Entradas!$D$48*Entradas!$D$46/Escenarios!$E$9</f>
        <v>0.12</v>
      </c>
      <c r="AE183" s="76">
        <f t="shared" si="95"/>
        <v>0.11602561907329439</v>
      </c>
      <c r="AF183" s="76">
        <f t="shared" si="75"/>
        <v>0</v>
      </c>
      <c r="AG183" s="76">
        <f t="shared" si="76"/>
        <v>0</v>
      </c>
      <c r="AH183" s="76">
        <f t="shared" si="70"/>
        <v>1.4582725656552871E-13</v>
      </c>
      <c r="AI183" s="76">
        <f t="shared" si="77"/>
        <v>0</v>
      </c>
      <c r="AJ183" s="76">
        <f t="shared" si="71"/>
        <v>0.42229352697893296</v>
      </c>
      <c r="AK183" s="76">
        <f t="shared" si="78"/>
        <v>0</v>
      </c>
      <c r="AL183" s="76">
        <f t="shared" si="79"/>
        <v>0.42229352697907879</v>
      </c>
      <c r="AM183" s="76">
        <f t="shared" si="80"/>
        <v>0</v>
      </c>
      <c r="AN183" s="76">
        <f t="shared" si="81"/>
        <v>0</v>
      </c>
      <c r="AO183" s="76">
        <f t="shared" si="96"/>
        <v>57.195924958617113</v>
      </c>
      <c r="AP183" s="76">
        <f>MAX(0,(AO183-Constantes!$D$13)*(1-EXP(-Constantes!$D$24)))</f>
        <v>0.1290980496897163</v>
      </c>
      <c r="AQ183" s="76">
        <f t="shared" si="72"/>
        <v>0.55139157666864924</v>
      </c>
      <c r="AR183" s="76">
        <f t="shared" si="82"/>
        <v>0.55139157666879512</v>
      </c>
      <c r="AS183" s="76">
        <f>0.0526*AF183*Observaciones!$F182^1.218</f>
        <v>0</v>
      </c>
      <c r="AT183" s="76">
        <f>AS183*Constantes!$E$30</f>
        <v>0</v>
      </c>
      <c r="AU183" s="76">
        <f t="shared" si="97"/>
        <v>0</v>
      </c>
      <c r="AV183" s="15"/>
      <c r="AW183" s="75">
        <v>177</v>
      </c>
      <c r="AX183" s="148">
        <f>ETo!$I182*((1-Constantes!$F$19)*ETo!$K182+ETo!$L182)</f>
        <v>2.4172003969302143</v>
      </c>
      <c r="AY183" s="76">
        <f>MIN(AX183*Constantes!$F$17,0.8*(BB182+Observaciones!$F182-AZ183-BA183-Constantes!$D$14))</f>
        <v>2.0644108644773951E-11</v>
      </c>
      <c r="AZ183" s="76">
        <f>IF(Observaciones!$F182&gt;0.05*Constantes!$F$18,((Observaciones!$F182-0.05*Constantes!$F$18)^2)/(Observaciones!$F182+0.95*Constantes!$F$18),0)</f>
        <v>0</v>
      </c>
      <c r="BA183" s="76">
        <f>MAX(0,BB182+Observaciones!$F182-AZ183-Constantes!$D$13)</f>
        <v>0</v>
      </c>
      <c r="BB183" s="76">
        <f>BB182+Observaciones!$F182-AZ183-AY183-BA183-BC182</f>
        <v>11.250000000004281</v>
      </c>
      <c r="BC183" s="76">
        <f>MAX(0,(BB183-Constantes!$D$14)*(1-EXP(-Constantes!$D$22)))</f>
        <v>1.4582725656552871E-13</v>
      </c>
      <c r="BD183" s="76">
        <f t="shared" si="98"/>
        <v>91.6083496311132</v>
      </c>
      <c r="BE183" s="76">
        <f>MAX(0,(BD183-Constantes!$D$13)*(1-EXP(-Constantes!$D$23)))</f>
        <v>0.42229352697893296</v>
      </c>
      <c r="BF183" s="76">
        <f t="shared" si="99"/>
        <v>0.42229352697907879</v>
      </c>
      <c r="BG183" s="76">
        <f>IF(BF183-Escenarios!$F$29&lt;=0,0,IF(BF183-Escenarios!$F$29&gt;Escenarios!$F$28,Escenarios!$F$28,BF183-Escenarios!$F$29))</f>
        <v>0</v>
      </c>
      <c r="BH183" s="76">
        <f>BG183*Entradas!$F$24</f>
        <v>0</v>
      </c>
      <c r="BI183" s="76">
        <f>AX183*Entradas!$D$47/Escenarios!$F$9</f>
        <v>0.11602561905265028</v>
      </c>
      <c r="BJ183" s="76">
        <f>Entradas!$D$48*Entradas!$D$46/Escenarios!$F$9</f>
        <v>0.12</v>
      </c>
      <c r="BK183" s="76">
        <f t="shared" si="100"/>
        <v>0.11602561907329439</v>
      </c>
      <c r="BL183" s="76">
        <f t="shared" si="83"/>
        <v>0</v>
      </c>
      <c r="BM183" s="76">
        <f t="shared" si="84"/>
        <v>0</v>
      </c>
      <c r="BN183" s="76">
        <f t="shared" si="73"/>
        <v>1.4582725656552871E-13</v>
      </c>
      <c r="BO183" s="76">
        <f t="shared" si="85"/>
        <v>0</v>
      </c>
      <c r="BP183" s="76">
        <f t="shared" si="74"/>
        <v>0.42229352697893296</v>
      </c>
      <c r="BQ183" s="76">
        <f t="shared" si="86"/>
        <v>0</v>
      </c>
      <c r="BR183" s="76">
        <f t="shared" si="87"/>
        <v>0.42229352697907879</v>
      </c>
      <c r="BS183" s="76">
        <f t="shared" si="88"/>
        <v>0</v>
      </c>
      <c r="BT183" s="76">
        <f t="shared" si="89"/>
        <v>0</v>
      </c>
      <c r="BU183" s="76">
        <f t="shared" si="101"/>
        <v>64.136498491901207</v>
      </c>
      <c r="BV183" s="76">
        <f>MAX(0,(BU183-Constantes!$D$13)*(1-EXP(-Constantes!$D$24)))</f>
        <v>0.2351864309227113</v>
      </c>
      <c r="BW183" s="76">
        <f t="shared" si="102"/>
        <v>0.65747995790164426</v>
      </c>
      <c r="BX183" s="76">
        <f t="shared" si="103"/>
        <v>0.65747995790179004</v>
      </c>
      <c r="BY183" s="76">
        <f>0.0526*BL183*Observaciones!$F182^1.218</f>
        <v>0</v>
      </c>
      <c r="BZ183" s="76">
        <f>BY183*Constantes!$F$30</f>
        <v>0</v>
      </c>
      <c r="CA183" s="76">
        <f t="shared" si="104"/>
        <v>0</v>
      </c>
      <c r="CB183" s="15"/>
      <c r="CC183" s="75">
        <v>177</v>
      </c>
      <c r="CD183" s="76">
        <f>0.0526*Observaciones!$F182^2.218</f>
        <v>0</v>
      </c>
      <c r="CE183" s="76">
        <f>IF(Observaciones!$F182&gt;0.05*$CI$7,((Observaciones!$F182-0.05*$CI$7)^2)/(Observaciones!$F182+0.95*$CI$7),0)</f>
        <v>0</v>
      </c>
      <c r="CF183" s="76">
        <f>0.0526*CE183*Observaciones!$F182^1.218</f>
        <v>0</v>
      </c>
      <c r="CG183" s="29"/>
      <c r="CH183" s="29"/>
      <c r="CI183" s="110"/>
      <c r="CJ183" s="40"/>
    </row>
    <row r="184" spans="2:88" s="2" customFormat="1" x14ac:dyDescent="0.3">
      <c r="B184" s="39"/>
      <c r="C184" s="75">
        <v>178</v>
      </c>
      <c r="D184" s="148">
        <f>ETo!$I183*((1-Constantes!$D$19)*ETo!$K183+ETo!$L183)</f>
        <v>2.3270613950714938</v>
      </c>
      <c r="E184" s="76">
        <f>MIN(D184*Constantes!$D$17,0.8*(H183+Observaciones!$F183-F184-G184-Constantes!$D$14))</f>
        <v>3.4248159863636829E-12</v>
      </c>
      <c r="F184" s="76">
        <f>IF(Observaciones!$F183&gt;0.05*Constantes!$D$18,((Observaciones!$F183-0.05*Constantes!$D$18)^2)/(Observaciones!$F183+0.95*Constantes!$D$18),0)</f>
        <v>0</v>
      </c>
      <c r="G184" s="76">
        <f>MAX(0,H183+Observaciones!$F183-F184-Constantes!$D$13)</f>
        <v>0</v>
      </c>
      <c r="H184" s="76">
        <f>H183+Observaciones!$F183-F184-E184-G184-I183</f>
        <v>11.250000000000711</v>
      </c>
      <c r="I184" s="76">
        <f>MAX(0,(H184-Constantes!$D$14)*(1-EXP(-Constantes!$D$22)))</f>
        <v>2.4203694035772401E-14</v>
      </c>
      <c r="J184" s="76">
        <f t="shared" si="90"/>
        <v>91.186056104134266</v>
      </c>
      <c r="K184" s="76">
        <f>MAX(0,(J184-Constantes!$D$13)*(1-EXP(-Constantes!$D$23)))</f>
        <v>0.41813256827512774</v>
      </c>
      <c r="L184" s="76">
        <f t="shared" si="91"/>
        <v>0.41813256827515194</v>
      </c>
      <c r="M184" s="76">
        <f>0.0526*F184*Observaciones!$F183^1.218</f>
        <v>0</v>
      </c>
      <c r="N184" s="76">
        <f>M184*Constantes!$D$30</f>
        <v>0</v>
      </c>
      <c r="O184" s="76">
        <f t="shared" si="92"/>
        <v>0</v>
      </c>
      <c r="P184" s="15"/>
      <c r="Q184" s="75">
        <v>178</v>
      </c>
      <c r="R184" s="148">
        <f>ETo!$I183*((1-Constantes!$E$19)*ETo!$K183+ETo!$L183)</f>
        <v>2.3270613950714938</v>
      </c>
      <c r="S184" s="76">
        <f>MIN(R184*Constantes!$E$17,0.8*(V183+Observaciones!$F183-T184-U184-Constantes!$D$14))</f>
        <v>3.4248159863636829E-12</v>
      </c>
      <c r="T184" s="76">
        <f>IF(Observaciones!$F183&gt;0.05*Constantes!$E$18,((Observaciones!$F183-0.05*Constantes!$E$18)^2)/(Observaciones!$F183+0.95*Constantes!$E$18),0)</f>
        <v>0</v>
      </c>
      <c r="U184" s="76">
        <f>MAX(0,V183+Observaciones!$F183-T184-Constantes!$D$13)</f>
        <v>0</v>
      </c>
      <c r="V184" s="76">
        <f>V183+Observaciones!$F183-T184-S184-U184-W183</f>
        <v>11.250000000000711</v>
      </c>
      <c r="W184" s="76">
        <f>MAX(0,(V184-Constantes!$D$14)*(1-EXP(-Constantes!$D$22)))</f>
        <v>2.4203694035772401E-14</v>
      </c>
      <c r="X184" s="76">
        <f t="shared" si="93"/>
        <v>91.186056104134266</v>
      </c>
      <c r="Y184" s="76">
        <f>MAX(0,(X184-Constantes!$D$13)*(1-EXP(-Constantes!$D$23)))</f>
        <v>0.41813256827512774</v>
      </c>
      <c r="Z184" s="76">
        <f t="shared" si="94"/>
        <v>0.41813256827515194</v>
      </c>
      <c r="AA184" s="76">
        <f>IF(Z184-Escenarios!$E$29&lt;=0,0,IF(Z184-Escenarios!$E$29&gt;Escenarios!$E$28,Escenarios!$E$28,Z184-Escenarios!$E$29))</f>
        <v>0</v>
      </c>
      <c r="AB184" s="76">
        <f>AA184*Entradas!$E$24</f>
        <v>0</v>
      </c>
      <c r="AC184" s="76">
        <f>R184*Entradas!$D$47/Escenarios!$E$9</f>
        <v>0.11169894696343169</v>
      </c>
      <c r="AD184" s="76">
        <f>Entradas!$D$48*Entradas!$D$46/Escenarios!$E$9</f>
        <v>0.12</v>
      </c>
      <c r="AE184" s="76">
        <f t="shared" si="95"/>
        <v>0.1116989469668565</v>
      </c>
      <c r="AF184" s="76">
        <f t="shared" si="75"/>
        <v>0</v>
      </c>
      <c r="AG184" s="76">
        <f t="shared" si="76"/>
        <v>0</v>
      </c>
      <c r="AH184" s="76">
        <f t="shared" si="70"/>
        <v>2.4203694035772401E-14</v>
      </c>
      <c r="AI184" s="76">
        <f t="shared" si="77"/>
        <v>0</v>
      </c>
      <c r="AJ184" s="76">
        <f t="shared" si="71"/>
        <v>0.41813256827512774</v>
      </c>
      <c r="AK184" s="76">
        <f t="shared" si="78"/>
        <v>0</v>
      </c>
      <c r="AL184" s="76">
        <f t="shared" si="79"/>
        <v>0.41813256827515194</v>
      </c>
      <c r="AM184" s="76">
        <f t="shared" si="80"/>
        <v>0</v>
      </c>
      <c r="AN184" s="76">
        <f t="shared" si="81"/>
        <v>0</v>
      </c>
      <c r="AO184" s="76">
        <f t="shared" si="96"/>
        <v>57.066826908927396</v>
      </c>
      <c r="AP184" s="76">
        <f>MAX(0,(AO184-Constantes!$D$13)*(1-EXP(-Constantes!$D$24)))</f>
        <v>0.12712475410452589</v>
      </c>
      <c r="AQ184" s="76">
        <f t="shared" si="72"/>
        <v>0.54525732237965363</v>
      </c>
      <c r="AR184" s="76">
        <f t="shared" si="82"/>
        <v>0.54525732237967783</v>
      </c>
      <c r="AS184" s="76">
        <f>0.0526*AF184*Observaciones!$F183^1.218</f>
        <v>0</v>
      </c>
      <c r="AT184" s="76">
        <f>AS184*Constantes!$E$30</f>
        <v>0</v>
      </c>
      <c r="AU184" s="76">
        <f t="shared" si="97"/>
        <v>0</v>
      </c>
      <c r="AV184" s="15"/>
      <c r="AW184" s="75">
        <v>178</v>
      </c>
      <c r="AX184" s="148">
        <f>ETo!$I183*((1-Constantes!$F$19)*ETo!$K183+ETo!$L183)</f>
        <v>2.3270613950714938</v>
      </c>
      <c r="AY184" s="76">
        <f>MIN(AX184*Constantes!$F$17,0.8*(BB183+Observaciones!$F183-AZ184-BA184-Constantes!$D$14))</f>
        <v>3.4248159863636829E-12</v>
      </c>
      <c r="AZ184" s="76">
        <f>IF(Observaciones!$F183&gt;0.05*Constantes!$F$18,((Observaciones!$F183-0.05*Constantes!$F$18)^2)/(Observaciones!$F183+0.95*Constantes!$F$18),0)</f>
        <v>0</v>
      </c>
      <c r="BA184" s="76">
        <f>MAX(0,BB183+Observaciones!$F183-AZ184-Constantes!$D$13)</f>
        <v>0</v>
      </c>
      <c r="BB184" s="76">
        <f>BB183+Observaciones!$F183-AZ184-AY184-BA184-BC183</f>
        <v>11.250000000000711</v>
      </c>
      <c r="BC184" s="76">
        <f>MAX(0,(BB184-Constantes!$D$14)*(1-EXP(-Constantes!$D$22)))</f>
        <v>2.4203694035772401E-14</v>
      </c>
      <c r="BD184" s="76">
        <f t="shared" si="98"/>
        <v>91.186056104134266</v>
      </c>
      <c r="BE184" s="76">
        <f>MAX(0,(BD184-Constantes!$D$13)*(1-EXP(-Constantes!$D$23)))</f>
        <v>0.41813256827512774</v>
      </c>
      <c r="BF184" s="76">
        <f t="shared" si="99"/>
        <v>0.41813256827515194</v>
      </c>
      <c r="BG184" s="76">
        <f>IF(BF184-Escenarios!$F$29&lt;=0,0,IF(BF184-Escenarios!$F$29&gt;Escenarios!$F$28,Escenarios!$F$28,BF184-Escenarios!$F$29))</f>
        <v>0</v>
      </c>
      <c r="BH184" s="76">
        <f>BG184*Entradas!$F$24</f>
        <v>0</v>
      </c>
      <c r="BI184" s="76">
        <f>AX184*Entradas!$D$47/Escenarios!$F$9</f>
        <v>0.11169894696343169</v>
      </c>
      <c r="BJ184" s="76">
        <f>Entradas!$D$48*Entradas!$D$46/Escenarios!$F$9</f>
        <v>0.12</v>
      </c>
      <c r="BK184" s="76">
        <f t="shared" si="100"/>
        <v>0.1116989469668565</v>
      </c>
      <c r="BL184" s="76">
        <f t="shared" si="83"/>
        <v>0</v>
      </c>
      <c r="BM184" s="76">
        <f t="shared" si="84"/>
        <v>0</v>
      </c>
      <c r="BN184" s="76">
        <f t="shared" si="73"/>
        <v>2.4203694035772401E-14</v>
      </c>
      <c r="BO184" s="76">
        <f t="shared" si="85"/>
        <v>0</v>
      </c>
      <c r="BP184" s="76">
        <f t="shared" si="74"/>
        <v>0.41813256827512774</v>
      </c>
      <c r="BQ184" s="76">
        <f t="shared" si="86"/>
        <v>0</v>
      </c>
      <c r="BR184" s="76">
        <f t="shared" si="87"/>
        <v>0.41813256827515194</v>
      </c>
      <c r="BS184" s="76">
        <f t="shared" si="88"/>
        <v>0</v>
      </c>
      <c r="BT184" s="76">
        <f t="shared" si="89"/>
        <v>0</v>
      </c>
      <c r="BU184" s="76">
        <f t="shared" si="101"/>
        <v>63.901312060978498</v>
      </c>
      <c r="BV184" s="76">
        <f>MAX(0,(BU184-Constantes!$D$13)*(1-EXP(-Constantes!$D$24)))</f>
        <v>0.23159154821958836</v>
      </c>
      <c r="BW184" s="76">
        <f t="shared" si="102"/>
        <v>0.64972411649471606</v>
      </c>
      <c r="BX184" s="76">
        <f t="shared" si="103"/>
        <v>0.64972411649474027</v>
      </c>
      <c r="BY184" s="76">
        <f>0.0526*BL184*Observaciones!$F183^1.218</f>
        <v>0</v>
      </c>
      <c r="BZ184" s="76">
        <f>BY184*Constantes!$F$30</f>
        <v>0</v>
      </c>
      <c r="CA184" s="76">
        <f t="shared" si="104"/>
        <v>0</v>
      </c>
      <c r="CB184" s="15"/>
      <c r="CC184" s="75">
        <v>178</v>
      </c>
      <c r="CD184" s="76">
        <f>0.0526*Observaciones!$F183^2.218</f>
        <v>0</v>
      </c>
      <c r="CE184" s="76">
        <f>IF(Observaciones!$F183&gt;0.05*$CI$7,((Observaciones!$F183-0.05*$CI$7)^2)/(Observaciones!$F183+0.95*$CI$7),0)</f>
        <v>0</v>
      </c>
      <c r="CF184" s="76">
        <f>0.0526*CE184*Observaciones!$F183^1.218</f>
        <v>0</v>
      </c>
      <c r="CG184" s="29"/>
      <c r="CH184" s="29"/>
      <c r="CI184" s="110"/>
      <c r="CJ184" s="40"/>
    </row>
    <row r="185" spans="2:88" s="2" customFormat="1" x14ac:dyDescent="0.3">
      <c r="B185" s="39"/>
      <c r="C185" s="75">
        <v>179</v>
      </c>
      <c r="D185" s="148">
        <f>ETo!$I184*((1-Constantes!$D$19)*ETo!$K184+ETo!$L184)</f>
        <v>2.4356463423259287</v>
      </c>
      <c r="E185" s="76">
        <f>MIN(D185*Constantes!$D$17,0.8*(H184+Observaciones!$F184-F185-G185-Constantes!$D$14))</f>
        <v>5.6843418860808015E-13</v>
      </c>
      <c r="F185" s="76">
        <f>IF(Observaciones!$F184&gt;0.05*Constantes!$D$18,((Observaciones!$F184-0.05*Constantes!$D$18)^2)/(Observaciones!$F184+0.95*Constantes!$D$18),0)</f>
        <v>0</v>
      </c>
      <c r="G185" s="76">
        <f>MAX(0,H184+Observaciones!$F184-F185-Constantes!$D$13)</f>
        <v>0</v>
      </c>
      <c r="H185" s="76">
        <f>H184+Observaciones!$F184-F185-E185-G185-I184</f>
        <v>11.250000000000117</v>
      </c>
      <c r="I185" s="76">
        <f>MAX(0,(H185-Constantes!$D$14)*(1-EXP(-Constantes!$D$22)))</f>
        <v>3.9936095159024457E-15</v>
      </c>
      <c r="J185" s="76">
        <f t="shared" si="90"/>
        <v>90.76792353585914</v>
      </c>
      <c r="K185" s="76">
        <f>MAX(0,(J185-Constantes!$D$13)*(1-EXP(-Constantes!$D$23)))</f>
        <v>0.4140126084884943</v>
      </c>
      <c r="L185" s="76">
        <f t="shared" si="91"/>
        <v>0.4140126084884983</v>
      </c>
      <c r="M185" s="76">
        <f>0.0526*F185*Observaciones!$F184^1.218</f>
        <v>0</v>
      </c>
      <c r="N185" s="76">
        <f>M185*Constantes!$D$30</f>
        <v>0</v>
      </c>
      <c r="O185" s="76">
        <f t="shared" si="92"/>
        <v>0</v>
      </c>
      <c r="P185" s="15"/>
      <c r="Q185" s="75">
        <v>179</v>
      </c>
      <c r="R185" s="148">
        <f>ETo!$I184*((1-Constantes!$E$19)*ETo!$K184+ETo!$L184)</f>
        <v>2.4356463423259287</v>
      </c>
      <c r="S185" s="76">
        <f>MIN(R185*Constantes!$E$17,0.8*(V184+Observaciones!$F184-T185-U185-Constantes!$D$14))</f>
        <v>5.6843418860808015E-13</v>
      </c>
      <c r="T185" s="76">
        <f>IF(Observaciones!$F184&gt;0.05*Constantes!$E$18,((Observaciones!$F184-0.05*Constantes!$E$18)^2)/(Observaciones!$F184+0.95*Constantes!$E$18),0)</f>
        <v>0</v>
      </c>
      <c r="U185" s="76">
        <f>MAX(0,V184+Observaciones!$F184-T185-Constantes!$D$13)</f>
        <v>0</v>
      </c>
      <c r="V185" s="76">
        <f>V184+Observaciones!$F184-T185-S185-U185-W184</f>
        <v>11.250000000000117</v>
      </c>
      <c r="W185" s="76">
        <f>MAX(0,(V185-Constantes!$D$14)*(1-EXP(-Constantes!$D$22)))</f>
        <v>3.9936095159024457E-15</v>
      </c>
      <c r="X185" s="76">
        <f t="shared" si="93"/>
        <v>90.76792353585914</v>
      </c>
      <c r="Y185" s="76">
        <f>MAX(0,(X185-Constantes!$D$13)*(1-EXP(-Constantes!$D$23)))</f>
        <v>0.4140126084884943</v>
      </c>
      <c r="Z185" s="76">
        <f t="shared" si="94"/>
        <v>0.4140126084884983</v>
      </c>
      <c r="AA185" s="76">
        <f>IF(Z185-Escenarios!$E$29&lt;=0,0,IF(Z185-Escenarios!$E$29&gt;Escenarios!$E$28,Escenarios!$E$28,Z185-Escenarios!$E$29))</f>
        <v>0</v>
      </c>
      <c r="AB185" s="76">
        <f>AA185*Entradas!$E$24</f>
        <v>0</v>
      </c>
      <c r="AC185" s="76">
        <f>R185*Entradas!$D$47/Escenarios!$E$9</f>
        <v>0.11691102443164458</v>
      </c>
      <c r="AD185" s="76">
        <f>Entradas!$D$48*Entradas!$D$46/Escenarios!$E$9</f>
        <v>0.12</v>
      </c>
      <c r="AE185" s="76">
        <f t="shared" si="95"/>
        <v>0.11691102443221302</v>
      </c>
      <c r="AF185" s="76">
        <f t="shared" si="75"/>
        <v>0</v>
      </c>
      <c r="AG185" s="76">
        <f t="shared" si="76"/>
        <v>0</v>
      </c>
      <c r="AH185" s="76">
        <f t="shared" si="70"/>
        <v>3.9936095159024457E-15</v>
      </c>
      <c r="AI185" s="76">
        <f t="shared" si="77"/>
        <v>0</v>
      </c>
      <c r="AJ185" s="76">
        <f t="shared" si="71"/>
        <v>0.4140126084884943</v>
      </c>
      <c r="AK185" s="76">
        <f t="shared" si="78"/>
        <v>0</v>
      </c>
      <c r="AL185" s="76">
        <f t="shared" si="79"/>
        <v>0.4140126084884983</v>
      </c>
      <c r="AM185" s="76">
        <f t="shared" si="80"/>
        <v>0</v>
      </c>
      <c r="AN185" s="76">
        <f t="shared" si="81"/>
        <v>0</v>
      </c>
      <c r="AO185" s="76">
        <f t="shared" si="96"/>
        <v>56.939702154822868</v>
      </c>
      <c r="AP185" s="76">
        <f>MAX(0,(AO185-Constantes!$D$13)*(1-EXP(-Constantes!$D$24)))</f>
        <v>0.12518162082988851</v>
      </c>
      <c r="AQ185" s="76">
        <f t="shared" si="72"/>
        <v>0.53919422931838279</v>
      </c>
      <c r="AR185" s="76">
        <f t="shared" si="82"/>
        <v>0.53919422931838679</v>
      </c>
      <c r="AS185" s="76">
        <f>0.0526*AF185*Observaciones!$F184^1.218</f>
        <v>0</v>
      </c>
      <c r="AT185" s="76">
        <f>AS185*Constantes!$E$30</f>
        <v>0</v>
      </c>
      <c r="AU185" s="76">
        <f t="shared" si="97"/>
        <v>0</v>
      </c>
      <c r="AV185" s="15"/>
      <c r="AW185" s="75">
        <v>179</v>
      </c>
      <c r="AX185" s="148">
        <f>ETo!$I184*((1-Constantes!$F$19)*ETo!$K184+ETo!$L184)</f>
        <v>2.4356463423259287</v>
      </c>
      <c r="AY185" s="76">
        <f>MIN(AX185*Constantes!$F$17,0.8*(BB184+Observaciones!$F184-AZ185-BA185-Constantes!$D$14))</f>
        <v>5.6843418860808015E-13</v>
      </c>
      <c r="AZ185" s="76">
        <f>IF(Observaciones!$F184&gt;0.05*Constantes!$F$18,((Observaciones!$F184-0.05*Constantes!$F$18)^2)/(Observaciones!$F184+0.95*Constantes!$F$18),0)</f>
        <v>0</v>
      </c>
      <c r="BA185" s="76">
        <f>MAX(0,BB184+Observaciones!$F184-AZ185-Constantes!$D$13)</f>
        <v>0</v>
      </c>
      <c r="BB185" s="76">
        <f>BB184+Observaciones!$F184-AZ185-AY185-BA185-BC184</f>
        <v>11.250000000000117</v>
      </c>
      <c r="BC185" s="76">
        <f>MAX(0,(BB185-Constantes!$D$14)*(1-EXP(-Constantes!$D$22)))</f>
        <v>3.9936095159024457E-15</v>
      </c>
      <c r="BD185" s="76">
        <f t="shared" si="98"/>
        <v>90.76792353585914</v>
      </c>
      <c r="BE185" s="76">
        <f>MAX(0,(BD185-Constantes!$D$13)*(1-EXP(-Constantes!$D$23)))</f>
        <v>0.4140126084884943</v>
      </c>
      <c r="BF185" s="76">
        <f t="shared" si="99"/>
        <v>0.4140126084884983</v>
      </c>
      <c r="BG185" s="76">
        <f>IF(BF185-Escenarios!$F$29&lt;=0,0,IF(BF185-Escenarios!$F$29&gt;Escenarios!$F$28,Escenarios!$F$28,BF185-Escenarios!$F$29))</f>
        <v>0</v>
      </c>
      <c r="BH185" s="76">
        <f>BG185*Entradas!$F$24</f>
        <v>0</v>
      </c>
      <c r="BI185" s="76">
        <f>AX185*Entradas!$D$47/Escenarios!$F$9</f>
        <v>0.11691102443164458</v>
      </c>
      <c r="BJ185" s="76">
        <f>Entradas!$D$48*Entradas!$D$46/Escenarios!$F$9</f>
        <v>0.12</v>
      </c>
      <c r="BK185" s="76">
        <f t="shared" si="100"/>
        <v>0.11691102443221302</v>
      </c>
      <c r="BL185" s="76">
        <f t="shared" si="83"/>
        <v>0</v>
      </c>
      <c r="BM185" s="76">
        <f t="shared" si="84"/>
        <v>0</v>
      </c>
      <c r="BN185" s="76">
        <f t="shared" si="73"/>
        <v>3.9936095159024457E-15</v>
      </c>
      <c r="BO185" s="76">
        <f t="shared" si="85"/>
        <v>0</v>
      </c>
      <c r="BP185" s="76">
        <f t="shared" si="74"/>
        <v>0.4140126084884943</v>
      </c>
      <c r="BQ185" s="76">
        <f t="shared" si="86"/>
        <v>0</v>
      </c>
      <c r="BR185" s="76">
        <f t="shared" si="87"/>
        <v>0.4140126084884983</v>
      </c>
      <c r="BS185" s="76">
        <f t="shared" si="88"/>
        <v>0</v>
      </c>
      <c r="BT185" s="76">
        <f t="shared" si="89"/>
        <v>0</v>
      </c>
      <c r="BU185" s="76">
        <f t="shared" si="101"/>
        <v>63.669720512758907</v>
      </c>
      <c r="BV185" s="76">
        <f>MAX(0,(BU185-Constantes!$D$13)*(1-EXP(-Constantes!$D$24)))</f>
        <v>0.22805161418675435</v>
      </c>
      <c r="BW185" s="76">
        <f t="shared" si="102"/>
        <v>0.64206422267524865</v>
      </c>
      <c r="BX185" s="76">
        <f t="shared" si="103"/>
        <v>0.64206422267525265</v>
      </c>
      <c r="BY185" s="76">
        <f>0.0526*BL185*Observaciones!$F184^1.218</f>
        <v>0</v>
      </c>
      <c r="BZ185" s="76">
        <f>BY185*Constantes!$F$30</f>
        <v>0</v>
      </c>
      <c r="CA185" s="76">
        <f t="shared" si="104"/>
        <v>0</v>
      </c>
      <c r="CB185" s="15"/>
      <c r="CC185" s="75">
        <v>179</v>
      </c>
      <c r="CD185" s="76">
        <f>0.0526*Observaciones!$F184^2.218</f>
        <v>0</v>
      </c>
      <c r="CE185" s="76">
        <f>IF(Observaciones!$F184&gt;0.05*$CI$7,((Observaciones!$F184-0.05*$CI$7)^2)/(Observaciones!$F184+0.95*$CI$7),0)</f>
        <v>0</v>
      </c>
      <c r="CF185" s="76">
        <f>0.0526*CE185*Observaciones!$F184^1.218</f>
        <v>0</v>
      </c>
      <c r="CG185" s="29"/>
      <c r="CH185" s="29"/>
      <c r="CI185" s="110"/>
      <c r="CJ185" s="40"/>
    </row>
    <row r="186" spans="2:88" s="2" customFormat="1" x14ac:dyDescent="0.3">
      <c r="B186" s="39"/>
      <c r="C186" s="75">
        <v>180</v>
      </c>
      <c r="D186" s="148">
        <f>ETo!$I185*((1-Constantes!$D$19)*ETo!$K185+ETo!$L185)</f>
        <v>2.4611899162804693</v>
      </c>
      <c r="E186" s="76">
        <f>MIN(D186*Constantes!$D$17,0.8*(H185+Observaciones!$F185-F186-G186-Constantes!$D$14))</f>
        <v>9.3791641120333232E-14</v>
      </c>
      <c r="F186" s="76">
        <f>IF(Observaciones!$F185&gt;0.05*Constantes!$D$18,((Observaciones!$F185-0.05*Constantes!$D$18)^2)/(Observaciones!$F185+0.95*Constantes!$D$18),0)</f>
        <v>0</v>
      </c>
      <c r="G186" s="76">
        <f>MAX(0,H185+Observaciones!$F185-F186-Constantes!$D$13)</f>
        <v>0</v>
      </c>
      <c r="H186" s="76">
        <f>H185+Observaciones!$F185-F186-E186-G186-I185</f>
        <v>11.25000000000002</v>
      </c>
      <c r="I186" s="76">
        <f>MAX(0,(H186-Constantes!$D$14)*(1-EXP(-Constantes!$D$22)))</f>
        <v>6.6560158598374102E-16</v>
      </c>
      <c r="J186" s="76">
        <f t="shared" si="90"/>
        <v>90.353910927370649</v>
      </c>
      <c r="K186" s="76">
        <f>MAX(0,(J186-Constantes!$D$13)*(1-EXP(-Constantes!$D$23)))</f>
        <v>0.40993324364693656</v>
      </c>
      <c r="L186" s="76">
        <f t="shared" si="91"/>
        <v>0.40993324364693723</v>
      </c>
      <c r="M186" s="76">
        <f>0.0526*F186*Observaciones!$F185^1.218</f>
        <v>0</v>
      </c>
      <c r="N186" s="76">
        <f>M186*Constantes!$D$30</f>
        <v>0</v>
      </c>
      <c r="O186" s="76">
        <f t="shared" si="92"/>
        <v>0</v>
      </c>
      <c r="P186" s="15"/>
      <c r="Q186" s="75">
        <v>180</v>
      </c>
      <c r="R186" s="148">
        <f>ETo!$I185*((1-Constantes!$E$19)*ETo!$K185+ETo!$L185)</f>
        <v>2.4611899162804693</v>
      </c>
      <c r="S186" s="76">
        <f>MIN(R186*Constantes!$E$17,0.8*(V185+Observaciones!$F185-T186-U186-Constantes!$D$14))</f>
        <v>9.3791641120333232E-14</v>
      </c>
      <c r="T186" s="76">
        <f>IF(Observaciones!$F185&gt;0.05*Constantes!$E$18,((Observaciones!$F185-0.05*Constantes!$E$18)^2)/(Observaciones!$F185+0.95*Constantes!$E$18),0)</f>
        <v>0</v>
      </c>
      <c r="U186" s="76">
        <f>MAX(0,V185+Observaciones!$F185-T186-Constantes!$D$13)</f>
        <v>0</v>
      </c>
      <c r="V186" s="76">
        <f>V185+Observaciones!$F185-T186-S186-U186-W185</f>
        <v>11.25000000000002</v>
      </c>
      <c r="W186" s="76">
        <f>MAX(0,(V186-Constantes!$D$14)*(1-EXP(-Constantes!$D$22)))</f>
        <v>6.6560158598374102E-16</v>
      </c>
      <c r="X186" s="76">
        <f t="shared" si="93"/>
        <v>90.353910927370649</v>
      </c>
      <c r="Y186" s="76">
        <f>MAX(0,(X186-Constantes!$D$13)*(1-EXP(-Constantes!$D$23)))</f>
        <v>0.40993324364693656</v>
      </c>
      <c r="Z186" s="76">
        <f t="shared" si="94"/>
        <v>0.40993324364693723</v>
      </c>
      <c r="AA186" s="76">
        <f>IF(Z186-Escenarios!$E$29&lt;=0,0,IF(Z186-Escenarios!$E$29&gt;Escenarios!$E$28,Escenarios!$E$28,Z186-Escenarios!$E$29))</f>
        <v>0</v>
      </c>
      <c r="AB186" s="76">
        <f>AA186*Entradas!$E$24</f>
        <v>0</v>
      </c>
      <c r="AC186" s="76">
        <f>R186*Entradas!$D$47/Escenarios!$E$9</f>
        <v>0.11813711598146252</v>
      </c>
      <c r="AD186" s="76">
        <f>Entradas!$D$48*Entradas!$D$46/Escenarios!$E$9</f>
        <v>0.12</v>
      </c>
      <c r="AE186" s="76">
        <f t="shared" si="95"/>
        <v>0.11813711598155631</v>
      </c>
      <c r="AF186" s="76">
        <f t="shared" si="75"/>
        <v>0</v>
      </c>
      <c r="AG186" s="76">
        <f t="shared" si="76"/>
        <v>0</v>
      </c>
      <c r="AH186" s="76">
        <f t="shared" si="70"/>
        <v>6.6560158598374102E-16</v>
      </c>
      <c r="AI186" s="76">
        <f t="shared" si="77"/>
        <v>0</v>
      </c>
      <c r="AJ186" s="76">
        <f t="shared" si="71"/>
        <v>0.40993324364693656</v>
      </c>
      <c r="AK186" s="76">
        <f t="shared" si="78"/>
        <v>0</v>
      </c>
      <c r="AL186" s="76">
        <f t="shared" si="79"/>
        <v>0.40993324364693723</v>
      </c>
      <c r="AM186" s="76">
        <f t="shared" si="80"/>
        <v>0</v>
      </c>
      <c r="AN186" s="76">
        <f t="shared" si="81"/>
        <v>0</v>
      </c>
      <c r="AO186" s="76">
        <f t="shared" si="96"/>
        <v>56.814520533992976</v>
      </c>
      <c r="AP186" s="76">
        <f>MAX(0,(AO186-Constantes!$D$13)*(1-EXP(-Constantes!$D$24)))</f>
        <v>0.12326818882743526</v>
      </c>
      <c r="AQ186" s="76">
        <f t="shared" si="72"/>
        <v>0.53320143247437179</v>
      </c>
      <c r="AR186" s="76">
        <f t="shared" si="82"/>
        <v>0.53320143247437246</v>
      </c>
      <c r="AS186" s="76">
        <f>0.0526*AF186*Observaciones!$F185^1.218</f>
        <v>0</v>
      </c>
      <c r="AT186" s="76">
        <f>AS186*Constantes!$E$30</f>
        <v>0</v>
      </c>
      <c r="AU186" s="76">
        <f t="shared" si="97"/>
        <v>0</v>
      </c>
      <c r="AV186" s="15"/>
      <c r="AW186" s="75">
        <v>180</v>
      </c>
      <c r="AX186" s="148">
        <f>ETo!$I185*((1-Constantes!$F$19)*ETo!$K185+ETo!$L185)</f>
        <v>2.4611899162804693</v>
      </c>
      <c r="AY186" s="76">
        <f>MIN(AX186*Constantes!$F$17,0.8*(BB185+Observaciones!$F185-AZ186-BA186-Constantes!$D$14))</f>
        <v>9.3791641120333232E-14</v>
      </c>
      <c r="AZ186" s="76">
        <f>IF(Observaciones!$F185&gt;0.05*Constantes!$F$18,((Observaciones!$F185-0.05*Constantes!$F$18)^2)/(Observaciones!$F185+0.95*Constantes!$F$18),0)</f>
        <v>0</v>
      </c>
      <c r="BA186" s="76">
        <f>MAX(0,BB185+Observaciones!$F185-AZ186-Constantes!$D$13)</f>
        <v>0</v>
      </c>
      <c r="BB186" s="76">
        <f>BB185+Observaciones!$F185-AZ186-AY186-BA186-BC185</f>
        <v>11.25000000000002</v>
      </c>
      <c r="BC186" s="76">
        <f>MAX(0,(BB186-Constantes!$D$14)*(1-EXP(-Constantes!$D$22)))</f>
        <v>6.6560158598374102E-16</v>
      </c>
      <c r="BD186" s="76">
        <f t="shared" si="98"/>
        <v>90.353910927370649</v>
      </c>
      <c r="BE186" s="76">
        <f>MAX(0,(BD186-Constantes!$D$13)*(1-EXP(-Constantes!$D$23)))</f>
        <v>0.40993324364693656</v>
      </c>
      <c r="BF186" s="76">
        <f t="shared" si="99"/>
        <v>0.40993324364693723</v>
      </c>
      <c r="BG186" s="76">
        <f>IF(BF186-Escenarios!$F$29&lt;=0,0,IF(BF186-Escenarios!$F$29&gt;Escenarios!$F$28,Escenarios!$F$28,BF186-Escenarios!$F$29))</f>
        <v>0</v>
      </c>
      <c r="BH186" s="76">
        <f>BG186*Entradas!$F$24</f>
        <v>0</v>
      </c>
      <c r="BI186" s="76">
        <f>AX186*Entradas!$D$47/Escenarios!$F$9</f>
        <v>0.11813711598146252</v>
      </c>
      <c r="BJ186" s="76">
        <f>Entradas!$D$48*Entradas!$D$46/Escenarios!$F$9</f>
        <v>0.12</v>
      </c>
      <c r="BK186" s="76">
        <f t="shared" si="100"/>
        <v>0.11813711598155631</v>
      </c>
      <c r="BL186" s="76">
        <f t="shared" si="83"/>
        <v>0</v>
      </c>
      <c r="BM186" s="76">
        <f t="shared" si="84"/>
        <v>0</v>
      </c>
      <c r="BN186" s="76">
        <f t="shared" si="73"/>
        <v>6.6560158598374102E-16</v>
      </c>
      <c r="BO186" s="76">
        <f t="shared" si="85"/>
        <v>0</v>
      </c>
      <c r="BP186" s="76">
        <f t="shared" si="74"/>
        <v>0.40993324364693656</v>
      </c>
      <c r="BQ186" s="76">
        <f t="shared" si="86"/>
        <v>0</v>
      </c>
      <c r="BR186" s="76">
        <f t="shared" si="87"/>
        <v>0.40993324364693723</v>
      </c>
      <c r="BS186" s="76">
        <f t="shared" si="88"/>
        <v>0</v>
      </c>
      <c r="BT186" s="76">
        <f t="shared" si="89"/>
        <v>0</v>
      </c>
      <c r="BU186" s="76">
        <f t="shared" si="101"/>
        <v>63.441668898572154</v>
      </c>
      <c r="BV186" s="76">
        <f>MAX(0,(BU186-Constantes!$D$13)*(1-EXP(-Constantes!$D$24)))</f>
        <v>0.22456578892020804</v>
      </c>
      <c r="BW186" s="76">
        <f t="shared" si="102"/>
        <v>0.63449903256714457</v>
      </c>
      <c r="BX186" s="76">
        <f t="shared" si="103"/>
        <v>0.63449903256714524</v>
      </c>
      <c r="BY186" s="76">
        <f>0.0526*BL186*Observaciones!$F185^1.218</f>
        <v>0</v>
      </c>
      <c r="BZ186" s="76">
        <f>BY186*Constantes!$F$30</f>
        <v>0</v>
      </c>
      <c r="CA186" s="76">
        <f t="shared" si="104"/>
        <v>0</v>
      </c>
      <c r="CB186" s="15"/>
      <c r="CC186" s="75">
        <v>180</v>
      </c>
      <c r="CD186" s="76">
        <f>0.0526*Observaciones!$F185^2.218</f>
        <v>0</v>
      </c>
      <c r="CE186" s="76">
        <f>IF(Observaciones!$F185&gt;0.05*$CI$7,((Observaciones!$F185-0.05*$CI$7)^2)/(Observaciones!$F185+0.95*$CI$7),0)</f>
        <v>0</v>
      </c>
      <c r="CF186" s="76">
        <f>0.0526*CE186*Observaciones!$F185^1.218</f>
        <v>0</v>
      </c>
      <c r="CG186" s="29"/>
      <c r="CH186" s="29"/>
      <c r="CI186" s="110"/>
      <c r="CJ186" s="40"/>
    </row>
    <row r="187" spans="2:88" s="2" customFormat="1" x14ac:dyDescent="0.3">
      <c r="B187" s="39"/>
      <c r="C187" s="75">
        <v>181</v>
      </c>
      <c r="D187" s="148">
        <f>ETo!$I186*((1-Constantes!$D$19)*ETo!$K186+ETo!$L186)</f>
        <v>2.3743042089307647</v>
      </c>
      <c r="E187" s="76">
        <f>MIN(D187*Constantes!$D$17,0.8*(H186+Observaciones!$F186-F187-G187-Constantes!$D$14))</f>
        <v>1.5631940186722205E-14</v>
      </c>
      <c r="F187" s="76">
        <f>IF(Observaciones!$F186&gt;0.05*Constantes!$D$18,((Observaciones!$F186-0.05*Constantes!$D$18)^2)/(Observaciones!$F186+0.95*Constantes!$D$18),0)</f>
        <v>0</v>
      </c>
      <c r="G187" s="76">
        <f>MAX(0,H186+Observaciones!$F186-F187-Constantes!$D$13)</f>
        <v>0</v>
      </c>
      <c r="H187" s="76">
        <f>H186+Observaciones!$F186-F187-E187-G187-I186</f>
        <v>11.250000000000004</v>
      </c>
      <c r="I187" s="76">
        <f>MAX(0,(H187-Constantes!$D$14)*(1-EXP(-Constantes!$D$22)))</f>
        <v>1.21018470178862E-16</v>
      </c>
      <c r="J187" s="76">
        <f t="shared" si="90"/>
        <v>89.943977683723716</v>
      </c>
      <c r="K187" s="76">
        <f>MAX(0,(J187-Constantes!$D$13)*(1-EXP(-Constantes!$D$23)))</f>
        <v>0.40589407375879166</v>
      </c>
      <c r="L187" s="76">
        <f t="shared" si="91"/>
        <v>0.40589407375879177</v>
      </c>
      <c r="M187" s="76">
        <f>0.0526*F187*Observaciones!$F186^1.218</f>
        <v>0</v>
      </c>
      <c r="N187" s="76">
        <f>M187*Constantes!$D$30</f>
        <v>0</v>
      </c>
      <c r="O187" s="76">
        <f t="shared" si="92"/>
        <v>0</v>
      </c>
      <c r="P187" s="15"/>
      <c r="Q187" s="75">
        <v>181</v>
      </c>
      <c r="R187" s="148">
        <f>ETo!$I186*((1-Constantes!$E$19)*ETo!$K186+ETo!$L186)</f>
        <v>2.3743042089307647</v>
      </c>
      <c r="S187" s="76">
        <f>MIN(R187*Constantes!$E$17,0.8*(V186+Observaciones!$F186-T187-U187-Constantes!$D$14))</f>
        <v>1.5631940186722205E-14</v>
      </c>
      <c r="T187" s="76">
        <f>IF(Observaciones!$F186&gt;0.05*Constantes!$E$18,((Observaciones!$F186-0.05*Constantes!$E$18)^2)/(Observaciones!$F186+0.95*Constantes!$E$18),0)</f>
        <v>0</v>
      </c>
      <c r="U187" s="76">
        <f>MAX(0,V186+Observaciones!$F186-T187-Constantes!$D$13)</f>
        <v>0</v>
      </c>
      <c r="V187" s="76">
        <f>V186+Observaciones!$F186-T187-S187-U187-W186</f>
        <v>11.250000000000004</v>
      </c>
      <c r="W187" s="76">
        <f>MAX(0,(V187-Constantes!$D$14)*(1-EXP(-Constantes!$D$22)))</f>
        <v>1.21018470178862E-16</v>
      </c>
      <c r="X187" s="76">
        <f t="shared" si="93"/>
        <v>89.943977683723716</v>
      </c>
      <c r="Y187" s="76">
        <f>MAX(0,(X187-Constantes!$D$13)*(1-EXP(-Constantes!$D$23)))</f>
        <v>0.40589407375879166</v>
      </c>
      <c r="Z187" s="76">
        <f t="shared" si="94"/>
        <v>0.40589407375879177</v>
      </c>
      <c r="AA187" s="76">
        <f>IF(Z187-Escenarios!$E$29&lt;=0,0,IF(Z187-Escenarios!$E$29&gt;Escenarios!$E$28,Escenarios!$E$28,Z187-Escenarios!$E$29))</f>
        <v>0</v>
      </c>
      <c r="AB187" s="76">
        <f>AA187*Entradas!$E$24</f>
        <v>0</v>
      </c>
      <c r="AC187" s="76">
        <f>R187*Entradas!$D$47/Escenarios!$E$9</f>
        <v>0.1139666020286767</v>
      </c>
      <c r="AD187" s="76">
        <f>Entradas!$D$48*Entradas!$D$46/Escenarios!$E$9</f>
        <v>0.12</v>
      </c>
      <c r="AE187" s="76">
        <f t="shared" si="95"/>
        <v>0.11396660202869233</v>
      </c>
      <c r="AF187" s="76">
        <f t="shared" si="75"/>
        <v>0</v>
      </c>
      <c r="AG187" s="76">
        <f t="shared" si="76"/>
        <v>0</v>
      </c>
      <c r="AH187" s="76">
        <f t="shared" si="70"/>
        <v>1.21018470178862E-16</v>
      </c>
      <c r="AI187" s="76">
        <f t="shared" si="77"/>
        <v>0</v>
      </c>
      <c r="AJ187" s="76">
        <f t="shared" si="71"/>
        <v>0.40589407375879166</v>
      </c>
      <c r="AK187" s="76">
        <f t="shared" si="78"/>
        <v>0</v>
      </c>
      <c r="AL187" s="76">
        <f t="shared" si="79"/>
        <v>0.40589407375879177</v>
      </c>
      <c r="AM187" s="76">
        <f t="shared" si="80"/>
        <v>0</v>
      </c>
      <c r="AN187" s="76">
        <f t="shared" si="81"/>
        <v>0</v>
      </c>
      <c r="AO187" s="76">
        <f t="shared" si="96"/>
        <v>56.691252345165537</v>
      </c>
      <c r="AP187" s="76">
        <f>MAX(0,(AO187-Constantes!$D$13)*(1-EXP(-Constantes!$D$24)))</f>
        <v>0.12138400410588268</v>
      </c>
      <c r="AQ187" s="76">
        <f t="shared" si="72"/>
        <v>0.5272780778646744</v>
      </c>
      <c r="AR187" s="76">
        <f t="shared" si="82"/>
        <v>0.5272780778646744</v>
      </c>
      <c r="AS187" s="76">
        <f>0.0526*AF187*Observaciones!$F186^1.218</f>
        <v>0</v>
      </c>
      <c r="AT187" s="76">
        <f>AS187*Constantes!$E$30</f>
        <v>0</v>
      </c>
      <c r="AU187" s="76">
        <f t="shared" si="97"/>
        <v>0</v>
      </c>
      <c r="AV187" s="15"/>
      <c r="AW187" s="75">
        <v>181</v>
      </c>
      <c r="AX187" s="148">
        <f>ETo!$I186*((1-Constantes!$F$19)*ETo!$K186+ETo!$L186)</f>
        <v>2.3743042089307647</v>
      </c>
      <c r="AY187" s="76">
        <f>MIN(AX187*Constantes!$F$17,0.8*(BB186+Observaciones!$F186-AZ187-BA187-Constantes!$D$14))</f>
        <v>1.5631940186722205E-14</v>
      </c>
      <c r="AZ187" s="76">
        <f>IF(Observaciones!$F186&gt;0.05*Constantes!$F$18,((Observaciones!$F186-0.05*Constantes!$F$18)^2)/(Observaciones!$F186+0.95*Constantes!$F$18),0)</f>
        <v>0</v>
      </c>
      <c r="BA187" s="76">
        <f>MAX(0,BB186+Observaciones!$F186-AZ187-Constantes!$D$13)</f>
        <v>0</v>
      </c>
      <c r="BB187" s="76">
        <f>BB186+Observaciones!$F186-AZ187-AY187-BA187-BC186</f>
        <v>11.250000000000004</v>
      </c>
      <c r="BC187" s="76">
        <f>MAX(0,(BB187-Constantes!$D$14)*(1-EXP(-Constantes!$D$22)))</f>
        <v>1.21018470178862E-16</v>
      </c>
      <c r="BD187" s="76">
        <f t="shared" si="98"/>
        <v>89.943977683723716</v>
      </c>
      <c r="BE187" s="76">
        <f>MAX(0,(BD187-Constantes!$D$13)*(1-EXP(-Constantes!$D$23)))</f>
        <v>0.40589407375879166</v>
      </c>
      <c r="BF187" s="76">
        <f t="shared" si="99"/>
        <v>0.40589407375879177</v>
      </c>
      <c r="BG187" s="76">
        <f>IF(BF187-Escenarios!$F$29&lt;=0,0,IF(BF187-Escenarios!$F$29&gt;Escenarios!$F$28,Escenarios!$F$28,BF187-Escenarios!$F$29))</f>
        <v>0</v>
      </c>
      <c r="BH187" s="76">
        <f>BG187*Entradas!$F$24</f>
        <v>0</v>
      </c>
      <c r="BI187" s="76">
        <f>AX187*Entradas!$D$47/Escenarios!$F$9</f>
        <v>0.1139666020286767</v>
      </c>
      <c r="BJ187" s="76">
        <f>Entradas!$D$48*Entradas!$D$46/Escenarios!$F$9</f>
        <v>0.12</v>
      </c>
      <c r="BK187" s="76">
        <f t="shared" si="100"/>
        <v>0.11396660202869233</v>
      </c>
      <c r="BL187" s="76">
        <f t="shared" si="83"/>
        <v>0</v>
      </c>
      <c r="BM187" s="76">
        <f t="shared" si="84"/>
        <v>0</v>
      </c>
      <c r="BN187" s="76">
        <f t="shared" si="73"/>
        <v>1.21018470178862E-16</v>
      </c>
      <c r="BO187" s="76">
        <f t="shared" si="85"/>
        <v>0</v>
      </c>
      <c r="BP187" s="76">
        <f t="shared" si="74"/>
        <v>0.40589407375879166</v>
      </c>
      <c r="BQ187" s="76">
        <f t="shared" si="86"/>
        <v>0</v>
      </c>
      <c r="BR187" s="76">
        <f t="shared" si="87"/>
        <v>0.40589407375879177</v>
      </c>
      <c r="BS187" s="76">
        <f t="shared" si="88"/>
        <v>0</v>
      </c>
      <c r="BT187" s="76">
        <f t="shared" si="89"/>
        <v>0</v>
      </c>
      <c r="BU187" s="76">
        <f t="shared" si="101"/>
        <v>63.217103109651944</v>
      </c>
      <c r="BV187" s="76">
        <f>MAX(0,(BU187-Constantes!$D$13)*(1-EXP(-Constantes!$D$24)))</f>
        <v>0.22113324535408826</v>
      </c>
      <c r="BW187" s="76">
        <f t="shared" si="102"/>
        <v>0.6270273191128799</v>
      </c>
      <c r="BX187" s="76">
        <f t="shared" si="103"/>
        <v>0.62702731911288001</v>
      </c>
      <c r="BY187" s="76">
        <f>0.0526*BL187*Observaciones!$F186^1.218</f>
        <v>0</v>
      </c>
      <c r="BZ187" s="76">
        <f>BY187*Constantes!$F$30</f>
        <v>0</v>
      </c>
      <c r="CA187" s="76">
        <f t="shared" si="104"/>
        <v>0</v>
      </c>
      <c r="CB187" s="15"/>
      <c r="CC187" s="75">
        <v>181</v>
      </c>
      <c r="CD187" s="76">
        <f>0.0526*Observaciones!$F186^2.218</f>
        <v>0</v>
      </c>
      <c r="CE187" s="76">
        <f>IF(Observaciones!$F186&gt;0.05*$CI$7,((Observaciones!$F186-0.05*$CI$7)^2)/(Observaciones!$F186+0.95*$CI$7),0)</f>
        <v>0</v>
      </c>
      <c r="CF187" s="76">
        <f>0.0526*CE187*Observaciones!$F186^1.218</f>
        <v>0</v>
      </c>
      <c r="CG187" s="29"/>
      <c r="CH187" s="29"/>
      <c r="CI187" s="110"/>
      <c r="CJ187" s="40"/>
    </row>
    <row r="188" spans="2:88" s="2" customFormat="1" x14ac:dyDescent="0.3">
      <c r="B188" s="39"/>
      <c r="C188" s="75">
        <v>182</v>
      </c>
      <c r="D188" s="148">
        <f>ETo!$I187*((1-Constantes!$D$19)*ETo!$K187+ETo!$L187)</f>
        <v>2.43426007822233</v>
      </c>
      <c r="E188" s="76">
        <f>MIN(D188*Constantes!$D$17,0.8*(H187+Observaciones!$F187-F188-G188-Constantes!$D$14))</f>
        <v>2.8421709430404009E-15</v>
      </c>
      <c r="F188" s="76">
        <f>IF(Observaciones!$F187&gt;0.05*Constantes!$D$18,((Observaciones!$F187-0.05*Constantes!$D$18)^2)/(Observaciones!$F187+0.95*Constantes!$D$18),0)</f>
        <v>0</v>
      </c>
      <c r="G188" s="76">
        <f>MAX(0,H187+Observaciones!$F187-F188-Constantes!$D$13)</f>
        <v>0</v>
      </c>
      <c r="H188" s="76">
        <f>H187+Observaciones!$F187-F188-E188-G188-I187</f>
        <v>11.25</v>
      </c>
      <c r="I188" s="76">
        <f>MAX(0,(H188-Constantes!$D$14)*(1-EXP(-Constantes!$D$22)))</f>
        <v>0</v>
      </c>
      <c r="J188" s="76">
        <f t="shared" si="90"/>
        <v>89.538083609964929</v>
      </c>
      <c r="K188" s="76">
        <f>MAX(0,(J188-Constantes!$D$13)*(1-EXP(-Constantes!$D$23)))</f>
        <v>0.40189470277361</v>
      </c>
      <c r="L188" s="76">
        <f t="shared" si="91"/>
        <v>0.40189470277361</v>
      </c>
      <c r="M188" s="76">
        <f>0.0526*F188*Observaciones!$F187^1.218</f>
        <v>0</v>
      </c>
      <c r="N188" s="76">
        <f>M188*Constantes!$D$30</f>
        <v>0</v>
      </c>
      <c r="O188" s="76">
        <f t="shared" si="92"/>
        <v>0</v>
      </c>
      <c r="P188" s="15"/>
      <c r="Q188" s="75">
        <v>182</v>
      </c>
      <c r="R188" s="148">
        <f>ETo!$I187*((1-Constantes!$E$19)*ETo!$K187+ETo!$L187)</f>
        <v>2.43426007822233</v>
      </c>
      <c r="S188" s="76">
        <f>MIN(R188*Constantes!$E$17,0.8*(V187+Observaciones!$F187-T188-U188-Constantes!$D$14))</f>
        <v>2.8421709430404009E-15</v>
      </c>
      <c r="T188" s="76">
        <f>IF(Observaciones!$F187&gt;0.05*Constantes!$E$18,((Observaciones!$F187-0.05*Constantes!$E$18)^2)/(Observaciones!$F187+0.95*Constantes!$E$18),0)</f>
        <v>0</v>
      </c>
      <c r="U188" s="76">
        <f>MAX(0,V187+Observaciones!$F187-T188-Constantes!$D$13)</f>
        <v>0</v>
      </c>
      <c r="V188" s="76">
        <f>V187+Observaciones!$F187-T188-S188-U188-W187</f>
        <v>11.25</v>
      </c>
      <c r="W188" s="76">
        <f>MAX(0,(V188-Constantes!$D$14)*(1-EXP(-Constantes!$D$22)))</f>
        <v>0</v>
      </c>
      <c r="X188" s="76">
        <f t="shared" si="93"/>
        <v>89.538083609964929</v>
      </c>
      <c r="Y188" s="76">
        <f>MAX(0,(X188-Constantes!$D$13)*(1-EXP(-Constantes!$D$23)))</f>
        <v>0.40189470277361</v>
      </c>
      <c r="Z188" s="76">
        <f t="shared" si="94"/>
        <v>0.40189470277361</v>
      </c>
      <c r="AA188" s="76">
        <f>IF(Z188-Escenarios!$E$29&lt;=0,0,IF(Z188-Escenarios!$E$29&gt;Escenarios!$E$28,Escenarios!$E$28,Z188-Escenarios!$E$29))</f>
        <v>0</v>
      </c>
      <c r="AB188" s="76">
        <f>AA188*Entradas!$E$24</f>
        <v>0</v>
      </c>
      <c r="AC188" s="76">
        <f>R188*Entradas!$D$47/Escenarios!$E$9</f>
        <v>0.11684448375467184</v>
      </c>
      <c r="AD188" s="76">
        <f>Entradas!$D$48*Entradas!$D$46/Escenarios!$E$9</f>
        <v>0.12</v>
      </c>
      <c r="AE188" s="76">
        <f t="shared" si="95"/>
        <v>0.11684448375467468</v>
      </c>
      <c r="AF188" s="76">
        <f t="shared" si="75"/>
        <v>0</v>
      </c>
      <c r="AG188" s="76">
        <f t="shared" si="76"/>
        <v>0</v>
      </c>
      <c r="AH188" s="76">
        <f t="shared" si="70"/>
        <v>0</v>
      </c>
      <c r="AI188" s="76">
        <f t="shared" si="77"/>
        <v>0</v>
      </c>
      <c r="AJ188" s="76">
        <f t="shared" si="71"/>
        <v>0.40189470277361</v>
      </c>
      <c r="AK188" s="76">
        <f t="shared" si="78"/>
        <v>0</v>
      </c>
      <c r="AL188" s="76">
        <f t="shared" si="79"/>
        <v>0.40189470277361</v>
      </c>
      <c r="AM188" s="76">
        <f t="shared" si="80"/>
        <v>0</v>
      </c>
      <c r="AN188" s="76">
        <f t="shared" si="81"/>
        <v>0</v>
      </c>
      <c r="AO188" s="76">
        <f t="shared" si="96"/>
        <v>56.569868341059653</v>
      </c>
      <c r="AP188" s="76">
        <f>MAX(0,(AO188-Constantes!$D$13)*(1-EXP(-Constantes!$D$24)))</f>
        <v>0.11952861961331622</v>
      </c>
      <c r="AQ188" s="76">
        <f t="shared" si="72"/>
        <v>0.52142332238692624</v>
      </c>
      <c r="AR188" s="76">
        <f t="shared" si="82"/>
        <v>0.52142332238692624</v>
      </c>
      <c r="AS188" s="76">
        <f>0.0526*AF188*Observaciones!$F187^1.218</f>
        <v>0</v>
      </c>
      <c r="AT188" s="76">
        <f>AS188*Constantes!$E$30</f>
        <v>0</v>
      </c>
      <c r="AU188" s="76">
        <f t="shared" si="97"/>
        <v>0</v>
      </c>
      <c r="AV188" s="15"/>
      <c r="AW188" s="75">
        <v>182</v>
      </c>
      <c r="AX188" s="148">
        <f>ETo!$I187*((1-Constantes!$F$19)*ETo!$K187+ETo!$L187)</f>
        <v>2.43426007822233</v>
      </c>
      <c r="AY188" s="76">
        <f>MIN(AX188*Constantes!$F$17,0.8*(BB187+Observaciones!$F187-AZ188-BA188-Constantes!$D$14))</f>
        <v>2.8421709430404009E-15</v>
      </c>
      <c r="AZ188" s="76">
        <f>IF(Observaciones!$F187&gt;0.05*Constantes!$F$18,((Observaciones!$F187-0.05*Constantes!$F$18)^2)/(Observaciones!$F187+0.95*Constantes!$F$18),0)</f>
        <v>0</v>
      </c>
      <c r="BA188" s="76">
        <f>MAX(0,BB187+Observaciones!$F187-AZ188-Constantes!$D$13)</f>
        <v>0</v>
      </c>
      <c r="BB188" s="76">
        <f>BB187+Observaciones!$F187-AZ188-AY188-BA188-BC187</f>
        <v>11.25</v>
      </c>
      <c r="BC188" s="76">
        <f>MAX(0,(BB188-Constantes!$D$14)*(1-EXP(-Constantes!$D$22)))</f>
        <v>0</v>
      </c>
      <c r="BD188" s="76">
        <f t="shared" si="98"/>
        <v>89.538083609964929</v>
      </c>
      <c r="BE188" s="76">
        <f>MAX(0,(BD188-Constantes!$D$13)*(1-EXP(-Constantes!$D$23)))</f>
        <v>0.40189470277361</v>
      </c>
      <c r="BF188" s="76">
        <f t="shared" si="99"/>
        <v>0.40189470277361</v>
      </c>
      <c r="BG188" s="76">
        <f>IF(BF188-Escenarios!$F$29&lt;=0,0,IF(BF188-Escenarios!$F$29&gt;Escenarios!$F$28,Escenarios!$F$28,BF188-Escenarios!$F$29))</f>
        <v>0</v>
      </c>
      <c r="BH188" s="76">
        <f>BG188*Entradas!$F$24</f>
        <v>0</v>
      </c>
      <c r="BI188" s="76">
        <f>AX188*Entradas!$D$47/Escenarios!$F$9</f>
        <v>0.11684448375467184</v>
      </c>
      <c r="BJ188" s="76">
        <f>Entradas!$D$48*Entradas!$D$46/Escenarios!$F$9</f>
        <v>0.12</v>
      </c>
      <c r="BK188" s="76">
        <f t="shared" si="100"/>
        <v>0.11684448375467468</v>
      </c>
      <c r="BL188" s="76">
        <f t="shared" si="83"/>
        <v>0</v>
      </c>
      <c r="BM188" s="76">
        <f t="shared" si="84"/>
        <v>0</v>
      </c>
      <c r="BN188" s="76">
        <f t="shared" si="73"/>
        <v>0</v>
      </c>
      <c r="BO188" s="76">
        <f t="shared" si="85"/>
        <v>0</v>
      </c>
      <c r="BP188" s="76">
        <f t="shared" si="74"/>
        <v>0.40189470277361</v>
      </c>
      <c r="BQ188" s="76">
        <f t="shared" si="86"/>
        <v>0</v>
      </c>
      <c r="BR188" s="76">
        <f t="shared" si="87"/>
        <v>0.40189470277361</v>
      </c>
      <c r="BS188" s="76">
        <f t="shared" si="88"/>
        <v>0</v>
      </c>
      <c r="BT188" s="76">
        <f t="shared" si="89"/>
        <v>0</v>
      </c>
      <c r="BU188" s="76">
        <f t="shared" si="101"/>
        <v>62.995969864297855</v>
      </c>
      <c r="BV188" s="76">
        <f>MAX(0,(BU188-Constantes!$D$13)*(1-EXP(-Constantes!$D$24)))</f>
        <v>0.21775316906443998</v>
      </c>
      <c r="BW188" s="76">
        <f t="shared" si="102"/>
        <v>0.61964787183805004</v>
      </c>
      <c r="BX188" s="76">
        <f t="shared" si="103"/>
        <v>0.61964787183805004</v>
      </c>
      <c r="BY188" s="76">
        <f>0.0526*BL188*Observaciones!$F187^1.218</f>
        <v>0</v>
      </c>
      <c r="BZ188" s="76">
        <f>BY188*Constantes!$F$30</f>
        <v>0</v>
      </c>
      <c r="CA188" s="76">
        <f t="shared" si="104"/>
        <v>0</v>
      </c>
      <c r="CB188" s="15"/>
      <c r="CC188" s="75">
        <v>182</v>
      </c>
      <c r="CD188" s="76">
        <f>0.0526*Observaciones!$F187^2.218</f>
        <v>0</v>
      </c>
      <c r="CE188" s="76">
        <f>IF(Observaciones!$F187&gt;0.05*$CI$7,((Observaciones!$F187-0.05*$CI$7)^2)/(Observaciones!$F187+0.95*$CI$7),0)</f>
        <v>0</v>
      </c>
      <c r="CF188" s="76">
        <f>0.0526*CE188*Observaciones!$F187^1.218</f>
        <v>0</v>
      </c>
      <c r="CG188" s="29"/>
      <c r="CH188" s="29"/>
      <c r="CI188" s="110"/>
      <c r="CJ188" s="40"/>
    </row>
    <row r="189" spans="2:88" s="2" customFormat="1" x14ac:dyDescent="0.3">
      <c r="B189" s="39"/>
      <c r="C189" s="75">
        <v>183</v>
      </c>
      <c r="D189" s="148">
        <f>ETo!$I188*((1-Constantes!$D$19)*ETo!$K188+ETo!$L188)</f>
        <v>2.4469641604407237</v>
      </c>
      <c r="E189" s="76">
        <f>MIN(D189*Constantes!$D$17,0.8*(H188+Observaciones!$F188-F189-G189-Constantes!$D$14))</f>
        <v>0</v>
      </c>
      <c r="F189" s="76">
        <f>IF(Observaciones!$F188&gt;0.05*Constantes!$D$18,((Observaciones!$F188-0.05*Constantes!$D$18)^2)/(Observaciones!$F188+0.95*Constantes!$D$18),0)</f>
        <v>0</v>
      </c>
      <c r="G189" s="76">
        <f>MAX(0,H188+Observaciones!$F188-F189-Constantes!$D$13)</f>
        <v>0</v>
      </c>
      <c r="H189" s="76">
        <f>H188+Observaciones!$F188-F189-E189-G189-I188</f>
        <v>11.25</v>
      </c>
      <c r="I189" s="76">
        <f>MAX(0,(H189-Constantes!$D$14)*(1-EXP(-Constantes!$D$22)))</f>
        <v>0</v>
      </c>
      <c r="J189" s="76">
        <f t="shared" si="90"/>
        <v>89.136188907191325</v>
      </c>
      <c r="K189" s="76">
        <f>MAX(0,(J189-Constantes!$D$13)*(1-EXP(-Constantes!$D$23)))</f>
        <v>0.39793473854332134</v>
      </c>
      <c r="L189" s="76">
        <f t="shared" si="91"/>
        <v>0.39793473854332134</v>
      </c>
      <c r="M189" s="76">
        <f>0.0526*F189*Observaciones!$F188^1.218</f>
        <v>0</v>
      </c>
      <c r="N189" s="76">
        <f>M189*Constantes!$D$30</f>
        <v>0</v>
      </c>
      <c r="O189" s="76">
        <f t="shared" si="92"/>
        <v>0</v>
      </c>
      <c r="P189" s="15"/>
      <c r="Q189" s="75">
        <v>183</v>
      </c>
      <c r="R189" s="148">
        <f>ETo!$I188*((1-Constantes!$E$19)*ETo!$K188+ETo!$L188)</f>
        <v>2.4469641604407237</v>
      </c>
      <c r="S189" s="76">
        <f>MIN(R189*Constantes!$E$17,0.8*(V188+Observaciones!$F188-T189-U189-Constantes!$D$14))</f>
        <v>0</v>
      </c>
      <c r="T189" s="76">
        <f>IF(Observaciones!$F188&gt;0.05*Constantes!$E$18,((Observaciones!$F188-0.05*Constantes!$E$18)^2)/(Observaciones!$F188+0.95*Constantes!$E$18),0)</f>
        <v>0</v>
      </c>
      <c r="U189" s="76">
        <f>MAX(0,V188+Observaciones!$F188-T189-Constantes!$D$13)</f>
        <v>0</v>
      </c>
      <c r="V189" s="76">
        <f>V188+Observaciones!$F188-T189-S189-U189-W188</f>
        <v>11.25</v>
      </c>
      <c r="W189" s="76">
        <f>MAX(0,(V189-Constantes!$D$14)*(1-EXP(-Constantes!$D$22)))</f>
        <v>0</v>
      </c>
      <c r="X189" s="76">
        <f t="shared" si="93"/>
        <v>89.136188907191325</v>
      </c>
      <c r="Y189" s="76">
        <f>MAX(0,(X189-Constantes!$D$13)*(1-EXP(-Constantes!$D$23)))</f>
        <v>0.39793473854332134</v>
      </c>
      <c r="Z189" s="76">
        <f t="shared" si="94"/>
        <v>0.39793473854332134</v>
      </c>
      <c r="AA189" s="76">
        <f>IF(Z189-Escenarios!$E$29&lt;=0,0,IF(Z189-Escenarios!$E$29&gt;Escenarios!$E$28,Escenarios!$E$28,Z189-Escenarios!$E$29))</f>
        <v>0</v>
      </c>
      <c r="AB189" s="76">
        <f>AA189*Entradas!$E$24</f>
        <v>0</v>
      </c>
      <c r="AC189" s="76">
        <f>R189*Entradas!$D$47/Escenarios!$E$9</f>
        <v>0.11745427970115474</v>
      </c>
      <c r="AD189" s="76">
        <f>Entradas!$D$48*Entradas!$D$46/Escenarios!$E$9</f>
        <v>0.12</v>
      </c>
      <c r="AE189" s="76">
        <f t="shared" si="95"/>
        <v>0.11745427970115474</v>
      </c>
      <c r="AF189" s="76">
        <f t="shared" si="75"/>
        <v>0</v>
      </c>
      <c r="AG189" s="76">
        <f t="shared" si="76"/>
        <v>0</v>
      </c>
      <c r="AH189" s="76">
        <f t="shared" si="70"/>
        <v>0</v>
      </c>
      <c r="AI189" s="76">
        <f t="shared" si="77"/>
        <v>0</v>
      </c>
      <c r="AJ189" s="76">
        <f t="shared" si="71"/>
        <v>0.39793473854332134</v>
      </c>
      <c r="AK189" s="76">
        <f t="shared" si="78"/>
        <v>0</v>
      </c>
      <c r="AL189" s="76">
        <f t="shared" si="79"/>
        <v>0.39793473854332134</v>
      </c>
      <c r="AM189" s="76">
        <f t="shared" si="80"/>
        <v>0</v>
      </c>
      <c r="AN189" s="76">
        <f t="shared" si="81"/>
        <v>0</v>
      </c>
      <c r="AO189" s="76">
        <f t="shared" si="96"/>
        <v>56.450339721446333</v>
      </c>
      <c r="AP189" s="76">
        <f>MAX(0,(AO189-Constantes!$D$13)*(1-EXP(-Constantes!$D$24)))</f>
        <v>0.11770159513112025</v>
      </c>
      <c r="AQ189" s="76">
        <f t="shared" si="72"/>
        <v>0.51563633367444162</v>
      </c>
      <c r="AR189" s="76">
        <f t="shared" si="82"/>
        <v>0.51563633367444162</v>
      </c>
      <c r="AS189" s="76">
        <f>0.0526*AF189*Observaciones!$F188^1.218</f>
        <v>0</v>
      </c>
      <c r="AT189" s="76">
        <f>AS189*Constantes!$E$30</f>
        <v>0</v>
      </c>
      <c r="AU189" s="76">
        <f t="shared" si="97"/>
        <v>0</v>
      </c>
      <c r="AV189" s="15"/>
      <c r="AW189" s="75">
        <v>183</v>
      </c>
      <c r="AX189" s="148">
        <f>ETo!$I188*((1-Constantes!$F$19)*ETo!$K188+ETo!$L188)</f>
        <v>2.4469641604407237</v>
      </c>
      <c r="AY189" s="76">
        <f>MIN(AX189*Constantes!$F$17,0.8*(BB188+Observaciones!$F188-AZ189-BA189-Constantes!$D$14))</f>
        <v>0</v>
      </c>
      <c r="AZ189" s="76">
        <f>IF(Observaciones!$F188&gt;0.05*Constantes!$F$18,((Observaciones!$F188-0.05*Constantes!$F$18)^2)/(Observaciones!$F188+0.95*Constantes!$F$18),0)</f>
        <v>0</v>
      </c>
      <c r="BA189" s="76">
        <f>MAX(0,BB188+Observaciones!$F188-AZ189-Constantes!$D$13)</f>
        <v>0</v>
      </c>
      <c r="BB189" s="76">
        <f>BB188+Observaciones!$F188-AZ189-AY189-BA189-BC188</f>
        <v>11.25</v>
      </c>
      <c r="BC189" s="76">
        <f>MAX(0,(BB189-Constantes!$D$14)*(1-EXP(-Constantes!$D$22)))</f>
        <v>0</v>
      </c>
      <c r="BD189" s="76">
        <f t="shared" si="98"/>
        <v>89.136188907191325</v>
      </c>
      <c r="BE189" s="76">
        <f>MAX(0,(BD189-Constantes!$D$13)*(1-EXP(-Constantes!$D$23)))</f>
        <v>0.39793473854332134</v>
      </c>
      <c r="BF189" s="76">
        <f t="shared" si="99"/>
        <v>0.39793473854332134</v>
      </c>
      <c r="BG189" s="76">
        <f>IF(BF189-Escenarios!$F$29&lt;=0,0,IF(BF189-Escenarios!$F$29&gt;Escenarios!$F$28,Escenarios!$F$28,BF189-Escenarios!$F$29))</f>
        <v>0</v>
      </c>
      <c r="BH189" s="76">
        <f>BG189*Entradas!$F$24</f>
        <v>0</v>
      </c>
      <c r="BI189" s="76">
        <f>AX189*Entradas!$D$47/Escenarios!$F$9</f>
        <v>0.11745427970115474</v>
      </c>
      <c r="BJ189" s="76">
        <f>Entradas!$D$48*Entradas!$D$46/Escenarios!$F$9</f>
        <v>0.12</v>
      </c>
      <c r="BK189" s="76">
        <f t="shared" si="100"/>
        <v>0.11745427970115474</v>
      </c>
      <c r="BL189" s="76">
        <f t="shared" si="83"/>
        <v>0</v>
      </c>
      <c r="BM189" s="76">
        <f t="shared" si="84"/>
        <v>0</v>
      </c>
      <c r="BN189" s="76">
        <f t="shared" si="73"/>
        <v>0</v>
      </c>
      <c r="BO189" s="76">
        <f t="shared" si="85"/>
        <v>0</v>
      </c>
      <c r="BP189" s="76">
        <f t="shared" si="74"/>
        <v>0.39793473854332134</v>
      </c>
      <c r="BQ189" s="76">
        <f t="shared" si="86"/>
        <v>0</v>
      </c>
      <c r="BR189" s="76">
        <f t="shared" si="87"/>
        <v>0.39793473854332134</v>
      </c>
      <c r="BS189" s="76">
        <f t="shared" si="88"/>
        <v>0</v>
      </c>
      <c r="BT189" s="76">
        <f t="shared" si="89"/>
        <v>0</v>
      </c>
      <c r="BU189" s="76">
        <f t="shared" si="101"/>
        <v>62.778216695233418</v>
      </c>
      <c r="BV189" s="76">
        <f>MAX(0,(BU189-Constantes!$D$13)*(1-EXP(-Constantes!$D$24)))</f>
        <v>0.21442475807597949</v>
      </c>
      <c r="BW189" s="76">
        <f t="shared" si="102"/>
        <v>0.61235949661930089</v>
      </c>
      <c r="BX189" s="76">
        <f t="shared" si="103"/>
        <v>0.61235949661930089</v>
      </c>
      <c r="BY189" s="76">
        <f>0.0526*BL189*Observaciones!$F188^1.218</f>
        <v>0</v>
      </c>
      <c r="BZ189" s="76">
        <f>BY189*Constantes!$F$30</f>
        <v>0</v>
      </c>
      <c r="CA189" s="76">
        <f t="shared" si="104"/>
        <v>0</v>
      </c>
      <c r="CB189" s="15"/>
      <c r="CC189" s="75">
        <v>183</v>
      </c>
      <c r="CD189" s="76">
        <f>0.0526*Observaciones!$F188^2.218</f>
        <v>0</v>
      </c>
      <c r="CE189" s="76">
        <f>IF(Observaciones!$F188&gt;0.05*$CI$7,((Observaciones!$F188-0.05*$CI$7)^2)/(Observaciones!$F188+0.95*$CI$7),0)</f>
        <v>0</v>
      </c>
      <c r="CF189" s="76">
        <f>0.0526*CE189*Observaciones!$F188^1.218</f>
        <v>0</v>
      </c>
      <c r="CG189" s="29"/>
      <c r="CH189" s="29"/>
      <c r="CI189" s="110"/>
      <c r="CJ189" s="40"/>
    </row>
    <row r="190" spans="2:88" s="2" customFormat="1" x14ac:dyDescent="0.3">
      <c r="B190" s="39"/>
      <c r="C190" s="75">
        <v>184</v>
      </c>
      <c r="D190" s="148">
        <f>ETo!$I189*((1-Constantes!$D$19)*ETo!$K189+ETo!$L189)</f>
        <v>2.4006855621160952</v>
      </c>
      <c r="E190" s="76">
        <f>MIN(D190*Constantes!$D$17,0.8*(H189+Observaciones!$F189-F190-G190-Constantes!$D$14))</f>
        <v>0</v>
      </c>
      <c r="F190" s="76">
        <f>IF(Observaciones!$F189&gt;0.05*Constantes!$D$18,((Observaciones!$F189-0.05*Constantes!$D$18)^2)/(Observaciones!$F189+0.95*Constantes!$D$18),0)</f>
        <v>0</v>
      </c>
      <c r="G190" s="76">
        <f>MAX(0,H189+Observaciones!$F189-F190-Constantes!$D$13)</f>
        <v>0</v>
      </c>
      <c r="H190" s="76">
        <f>H189+Observaciones!$F189-F190-E190-G190-I189</f>
        <v>11.25</v>
      </c>
      <c r="I190" s="76">
        <f>MAX(0,(H190-Constantes!$D$14)*(1-EXP(-Constantes!$D$22)))</f>
        <v>0</v>
      </c>
      <c r="J190" s="76">
        <f t="shared" si="90"/>
        <v>88.738254168647998</v>
      </c>
      <c r="K190" s="76">
        <f>MAX(0,(J190-Constantes!$D$13)*(1-EXP(-Constantes!$D$23)))</f>
        <v>0.39401379278378351</v>
      </c>
      <c r="L190" s="76">
        <f t="shared" si="91"/>
        <v>0.39401379278378351</v>
      </c>
      <c r="M190" s="76">
        <f>0.0526*F190*Observaciones!$F189^1.218</f>
        <v>0</v>
      </c>
      <c r="N190" s="76">
        <f>M190*Constantes!$D$30</f>
        <v>0</v>
      </c>
      <c r="O190" s="76">
        <f t="shared" si="92"/>
        <v>0</v>
      </c>
      <c r="P190" s="15"/>
      <c r="Q190" s="75">
        <v>184</v>
      </c>
      <c r="R190" s="148">
        <f>ETo!$I189*((1-Constantes!$E$19)*ETo!$K189+ETo!$L189)</f>
        <v>2.4006855621160952</v>
      </c>
      <c r="S190" s="76">
        <f>MIN(R190*Constantes!$E$17,0.8*(V189+Observaciones!$F189-T190-U190-Constantes!$D$14))</f>
        <v>0</v>
      </c>
      <c r="T190" s="76">
        <f>IF(Observaciones!$F189&gt;0.05*Constantes!$E$18,((Observaciones!$F189-0.05*Constantes!$E$18)^2)/(Observaciones!$F189+0.95*Constantes!$E$18),0)</f>
        <v>0</v>
      </c>
      <c r="U190" s="76">
        <f>MAX(0,V189+Observaciones!$F189-T190-Constantes!$D$13)</f>
        <v>0</v>
      </c>
      <c r="V190" s="76">
        <f>V189+Observaciones!$F189-T190-S190-U190-W189</f>
        <v>11.25</v>
      </c>
      <c r="W190" s="76">
        <f>MAX(0,(V190-Constantes!$D$14)*(1-EXP(-Constantes!$D$22)))</f>
        <v>0</v>
      </c>
      <c r="X190" s="76">
        <f t="shared" si="93"/>
        <v>88.738254168647998</v>
      </c>
      <c r="Y190" s="76">
        <f>MAX(0,(X190-Constantes!$D$13)*(1-EXP(-Constantes!$D$23)))</f>
        <v>0.39401379278378351</v>
      </c>
      <c r="Z190" s="76">
        <f t="shared" si="94"/>
        <v>0.39401379278378351</v>
      </c>
      <c r="AA190" s="76">
        <f>IF(Z190-Escenarios!$E$29&lt;=0,0,IF(Z190-Escenarios!$E$29&gt;Escenarios!$E$28,Escenarios!$E$28,Z190-Escenarios!$E$29))</f>
        <v>0</v>
      </c>
      <c r="AB190" s="76">
        <f>AA190*Entradas!$E$24</f>
        <v>0</v>
      </c>
      <c r="AC190" s="76">
        <f>R190*Entradas!$D$47/Escenarios!$E$9</f>
        <v>0.11523290698157257</v>
      </c>
      <c r="AD190" s="76">
        <f>Entradas!$D$48*Entradas!$D$46/Escenarios!$E$9</f>
        <v>0.12</v>
      </c>
      <c r="AE190" s="76">
        <f t="shared" si="95"/>
        <v>0.11523290698157257</v>
      </c>
      <c r="AF190" s="76">
        <f t="shared" si="75"/>
        <v>0</v>
      </c>
      <c r="AG190" s="76">
        <f t="shared" si="76"/>
        <v>0</v>
      </c>
      <c r="AH190" s="76">
        <f t="shared" si="70"/>
        <v>0</v>
      </c>
      <c r="AI190" s="76">
        <f t="shared" si="77"/>
        <v>0</v>
      </c>
      <c r="AJ190" s="76">
        <f t="shared" si="71"/>
        <v>0.39401379278378351</v>
      </c>
      <c r="AK190" s="76">
        <f t="shared" si="78"/>
        <v>0</v>
      </c>
      <c r="AL190" s="76">
        <f t="shared" si="79"/>
        <v>0.39401379278378351</v>
      </c>
      <c r="AM190" s="76">
        <f t="shared" si="80"/>
        <v>0</v>
      </c>
      <c r="AN190" s="76">
        <f t="shared" si="81"/>
        <v>0</v>
      </c>
      <c r="AO190" s="76">
        <f t="shared" si="96"/>
        <v>56.33263812631521</v>
      </c>
      <c r="AP190" s="76">
        <f>MAX(0,(AO190-Constantes!$D$13)*(1-EXP(-Constantes!$D$24)))</f>
        <v>0.11590249716952948</v>
      </c>
      <c r="AQ190" s="76">
        <f t="shared" si="72"/>
        <v>0.50991628995331295</v>
      </c>
      <c r="AR190" s="76">
        <f t="shared" si="82"/>
        <v>0.50991628995331295</v>
      </c>
      <c r="AS190" s="76">
        <f>0.0526*AF190*Observaciones!$F189^1.218</f>
        <v>0</v>
      </c>
      <c r="AT190" s="76">
        <f>AS190*Constantes!$E$30</f>
        <v>0</v>
      </c>
      <c r="AU190" s="76">
        <f t="shared" si="97"/>
        <v>0</v>
      </c>
      <c r="AV190" s="15"/>
      <c r="AW190" s="75">
        <v>184</v>
      </c>
      <c r="AX190" s="148">
        <f>ETo!$I189*((1-Constantes!$F$19)*ETo!$K189+ETo!$L189)</f>
        <v>2.4006855621160952</v>
      </c>
      <c r="AY190" s="76">
        <f>MIN(AX190*Constantes!$F$17,0.8*(BB189+Observaciones!$F189-AZ190-BA190-Constantes!$D$14))</f>
        <v>0</v>
      </c>
      <c r="AZ190" s="76">
        <f>IF(Observaciones!$F189&gt;0.05*Constantes!$F$18,((Observaciones!$F189-0.05*Constantes!$F$18)^2)/(Observaciones!$F189+0.95*Constantes!$F$18),0)</f>
        <v>0</v>
      </c>
      <c r="BA190" s="76">
        <f>MAX(0,BB189+Observaciones!$F189-AZ190-Constantes!$D$13)</f>
        <v>0</v>
      </c>
      <c r="BB190" s="76">
        <f>BB189+Observaciones!$F189-AZ190-AY190-BA190-BC189</f>
        <v>11.25</v>
      </c>
      <c r="BC190" s="76">
        <f>MAX(0,(BB190-Constantes!$D$14)*(1-EXP(-Constantes!$D$22)))</f>
        <v>0</v>
      </c>
      <c r="BD190" s="76">
        <f t="shared" si="98"/>
        <v>88.738254168647998</v>
      </c>
      <c r="BE190" s="76">
        <f>MAX(0,(BD190-Constantes!$D$13)*(1-EXP(-Constantes!$D$23)))</f>
        <v>0.39401379278378351</v>
      </c>
      <c r="BF190" s="76">
        <f t="shared" si="99"/>
        <v>0.39401379278378351</v>
      </c>
      <c r="BG190" s="76">
        <f>IF(BF190-Escenarios!$F$29&lt;=0,0,IF(BF190-Escenarios!$F$29&gt;Escenarios!$F$28,Escenarios!$F$28,BF190-Escenarios!$F$29))</f>
        <v>0</v>
      </c>
      <c r="BH190" s="76">
        <f>BG190*Entradas!$F$24</f>
        <v>0</v>
      </c>
      <c r="BI190" s="76">
        <f>AX190*Entradas!$D$47/Escenarios!$F$9</f>
        <v>0.11523290698157257</v>
      </c>
      <c r="BJ190" s="76">
        <f>Entradas!$D$48*Entradas!$D$46/Escenarios!$F$9</f>
        <v>0.12</v>
      </c>
      <c r="BK190" s="76">
        <f t="shared" si="100"/>
        <v>0.11523290698157257</v>
      </c>
      <c r="BL190" s="76">
        <f t="shared" si="83"/>
        <v>0</v>
      </c>
      <c r="BM190" s="76">
        <f t="shared" si="84"/>
        <v>0</v>
      </c>
      <c r="BN190" s="76">
        <f t="shared" si="73"/>
        <v>0</v>
      </c>
      <c r="BO190" s="76">
        <f t="shared" si="85"/>
        <v>0</v>
      </c>
      <c r="BP190" s="76">
        <f t="shared" si="74"/>
        <v>0.39401379278378351</v>
      </c>
      <c r="BQ190" s="76">
        <f t="shared" si="86"/>
        <v>0</v>
      </c>
      <c r="BR190" s="76">
        <f t="shared" si="87"/>
        <v>0.39401379278378351</v>
      </c>
      <c r="BS190" s="76">
        <f t="shared" si="88"/>
        <v>0</v>
      </c>
      <c r="BT190" s="76">
        <f t="shared" si="89"/>
        <v>0</v>
      </c>
      <c r="BU190" s="76">
        <f t="shared" si="101"/>
        <v>62.56379193715744</v>
      </c>
      <c r="BV190" s="76">
        <f>MAX(0,(BU190-Constantes!$D$13)*(1-EXP(-Constantes!$D$24)))</f>
        <v>0.21114722267181335</v>
      </c>
      <c r="BW190" s="76">
        <f t="shared" si="102"/>
        <v>0.60516101545559686</v>
      </c>
      <c r="BX190" s="76">
        <f t="shared" si="103"/>
        <v>0.60516101545559686</v>
      </c>
      <c r="BY190" s="76">
        <f>0.0526*BL190*Observaciones!$F189^1.218</f>
        <v>0</v>
      </c>
      <c r="BZ190" s="76">
        <f>BY190*Constantes!$F$30</f>
        <v>0</v>
      </c>
      <c r="CA190" s="76">
        <f t="shared" si="104"/>
        <v>0</v>
      </c>
      <c r="CB190" s="15"/>
      <c r="CC190" s="75">
        <v>184</v>
      </c>
      <c r="CD190" s="76">
        <f>0.0526*Observaciones!$F189^2.218</f>
        <v>0</v>
      </c>
      <c r="CE190" s="76">
        <f>IF(Observaciones!$F189&gt;0.05*$CI$7,((Observaciones!$F189-0.05*$CI$7)^2)/(Observaciones!$F189+0.95*$CI$7),0)</f>
        <v>0</v>
      </c>
      <c r="CF190" s="76">
        <f>0.0526*CE190*Observaciones!$F189^1.218</f>
        <v>0</v>
      </c>
      <c r="CG190" s="29"/>
      <c r="CH190" s="29"/>
      <c r="CI190" s="110"/>
      <c r="CJ190" s="40"/>
    </row>
    <row r="191" spans="2:88" s="2" customFormat="1" x14ac:dyDescent="0.3">
      <c r="B191" s="39"/>
      <c r="C191" s="75">
        <v>185</v>
      </c>
      <c r="D191" s="148">
        <f>ETo!$I190*((1-Constantes!$D$19)*ETo!$K190+ETo!$L190)</f>
        <v>2.4996191625032163</v>
      </c>
      <c r="E191" s="76">
        <f>MIN(D191*Constantes!$D$17,0.8*(H190+Observaciones!$F190-F191-G191-Constantes!$D$14))</f>
        <v>0</v>
      </c>
      <c r="F191" s="76">
        <f>IF(Observaciones!$F190&gt;0.05*Constantes!$D$18,((Observaciones!$F190-0.05*Constantes!$D$18)^2)/(Observaciones!$F190+0.95*Constantes!$D$18),0)</f>
        <v>0</v>
      </c>
      <c r="G191" s="76">
        <f>MAX(0,H190+Observaciones!$F190-F191-Constantes!$D$13)</f>
        <v>0</v>
      </c>
      <c r="H191" s="76">
        <f>H190+Observaciones!$F190-F191-E191-G191-I190</f>
        <v>11.25</v>
      </c>
      <c r="I191" s="76">
        <f>MAX(0,(H191-Constantes!$D$14)*(1-EXP(-Constantes!$D$22)))</f>
        <v>0</v>
      </c>
      <c r="J191" s="76">
        <f t="shared" si="90"/>
        <v>88.344240375864217</v>
      </c>
      <c r="K191" s="76">
        <f>MAX(0,(J191-Constantes!$D$13)*(1-EXP(-Constantes!$D$23)))</f>
        <v>0.39013148103671108</v>
      </c>
      <c r="L191" s="76">
        <f t="shared" si="91"/>
        <v>0.39013148103671108</v>
      </c>
      <c r="M191" s="76">
        <f>0.0526*F191*Observaciones!$F190^1.218</f>
        <v>0</v>
      </c>
      <c r="N191" s="76">
        <f>M191*Constantes!$D$30</f>
        <v>0</v>
      </c>
      <c r="O191" s="76">
        <f t="shared" si="92"/>
        <v>0</v>
      </c>
      <c r="P191" s="15"/>
      <c r="Q191" s="75">
        <v>185</v>
      </c>
      <c r="R191" s="148">
        <f>ETo!$I190*((1-Constantes!$E$19)*ETo!$K190+ETo!$L190)</f>
        <v>2.4996191625032163</v>
      </c>
      <c r="S191" s="76">
        <f>MIN(R191*Constantes!$E$17,0.8*(V190+Observaciones!$F190-T191-U191-Constantes!$D$14))</f>
        <v>0</v>
      </c>
      <c r="T191" s="76">
        <f>IF(Observaciones!$F190&gt;0.05*Constantes!$E$18,((Observaciones!$F190-0.05*Constantes!$E$18)^2)/(Observaciones!$F190+0.95*Constantes!$E$18),0)</f>
        <v>0</v>
      </c>
      <c r="U191" s="76">
        <f>MAX(0,V190+Observaciones!$F190-T191-Constantes!$D$13)</f>
        <v>0</v>
      </c>
      <c r="V191" s="76">
        <f>V190+Observaciones!$F190-T191-S191-U191-W190</f>
        <v>11.25</v>
      </c>
      <c r="W191" s="76">
        <f>MAX(0,(V191-Constantes!$D$14)*(1-EXP(-Constantes!$D$22)))</f>
        <v>0</v>
      </c>
      <c r="X191" s="76">
        <f t="shared" si="93"/>
        <v>88.344240375864217</v>
      </c>
      <c r="Y191" s="76">
        <f>MAX(0,(X191-Constantes!$D$13)*(1-EXP(-Constantes!$D$23)))</f>
        <v>0.39013148103671108</v>
      </c>
      <c r="Z191" s="76">
        <f t="shared" si="94"/>
        <v>0.39013148103671108</v>
      </c>
      <c r="AA191" s="76">
        <f>IF(Z191-Escenarios!$E$29&lt;=0,0,IF(Z191-Escenarios!$E$29&gt;Escenarios!$E$28,Escenarios!$E$28,Z191-Escenarios!$E$29))</f>
        <v>0</v>
      </c>
      <c r="AB191" s="76">
        <f>AA191*Entradas!$E$24</f>
        <v>0</v>
      </c>
      <c r="AC191" s="76">
        <f>R191*Entradas!$D$47/Escenarios!$E$9</f>
        <v>0.11998171980015437</v>
      </c>
      <c r="AD191" s="76">
        <f>Entradas!$D$48*Entradas!$D$46/Escenarios!$E$9</f>
        <v>0.12</v>
      </c>
      <c r="AE191" s="76">
        <f t="shared" si="95"/>
        <v>0.11998171980015437</v>
      </c>
      <c r="AF191" s="76">
        <f t="shared" si="75"/>
        <v>0</v>
      </c>
      <c r="AG191" s="76">
        <f t="shared" si="76"/>
        <v>0</v>
      </c>
      <c r="AH191" s="76">
        <f t="shared" si="70"/>
        <v>0</v>
      </c>
      <c r="AI191" s="76">
        <f t="shared" si="77"/>
        <v>0</v>
      </c>
      <c r="AJ191" s="76">
        <f t="shared" si="71"/>
        <v>0.39013148103671108</v>
      </c>
      <c r="AK191" s="76">
        <f t="shared" si="78"/>
        <v>0</v>
      </c>
      <c r="AL191" s="76">
        <f t="shared" si="79"/>
        <v>0.39013148103671108</v>
      </c>
      <c r="AM191" s="76">
        <f t="shared" si="80"/>
        <v>0</v>
      </c>
      <c r="AN191" s="76">
        <f t="shared" si="81"/>
        <v>0</v>
      </c>
      <c r="AO191" s="76">
        <f t="shared" si="96"/>
        <v>56.216735629145681</v>
      </c>
      <c r="AP191" s="76">
        <f>MAX(0,(AO191-Constantes!$D$13)*(1-EXP(-Constantes!$D$24)))</f>
        <v>0.11413089886477684</v>
      </c>
      <c r="AQ191" s="76">
        <f t="shared" si="72"/>
        <v>0.50426237990148792</v>
      </c>
      <c r="AR191" s="76">
        <f t="shared" si="82"/>
        <v>0.50426237990148792</v>
      </c>
      <c r="AS191" s="76">
        <f>0.0526*AF191*Observaciones!$F190^1.218</f>
        <v>0</v>
      </c>
      <c r="AT191" s="76">
        <f>AS191*Constantes!$E$30</f>
        <v>0</v>
      </c>
      <c r="AU191" s="76">
        <f t="shared" si="97"/>
        <v>0</v>
      </c>
      <c r="AV191" s="15"/>
      <c r="AW191" s="75">
        <v>185</v>
      </c>
      <c r="AX191" s="148">
        <f>ETo!$I190*((1-Constantes!$F$19)*ETo!$K190+ETo!$L190)</f>
        <v>2.4996191625032163</v>
      </c>
      <c r="AY191" s="76">
        <f>MIN(AX191*Constantes!$F$17,0.8*(BB190+Observaciones!$F190-AZ191-BA191-Constantes!$D$14))</f>
        <v>0</v>
      </c>
      <c r="AZ191" s="76">
        <f>IF(Observaciones!$F190&gt;0.05*Constantes!$F$18,((Observaciones!$F190-0.05*Constantes!$F$18)^2)/(Observaciones!$F190+0.95*Constantes!$F$18),0)</f>
        <v>0</v>
      </c>
      <c r="BA191" s="76">
        <f>MAX(0,BB190+Observaciones!$F190-AZ191-Constantes!$D$13)</f>
        <v>0</v>
      </c>
      <c r="BB191" s="76">
        <f>BB190+Observaciones!$F190-AZ191-AY191-BA191-BC190</f>
        <v>11.25</v>
      </c>
      <c r="BC191" s="76">
        <f>MAX(0,(BB191-Constantes!$D$14)*(1-EXP(-Constantes!$D$22)))</f>
        <v>0</v>
      </c>
      <c r="BD191" s="76">
        <f t="shared" si="98"/>
        <v>88.344240375864217</v>
      </c>
      <c r="BE191" s="76">
        <f>MAX(0,(BD191-Constantes!$D$13)*(1-EXP(-Constantes!$D$23)))</f>
        <v>0.39013148103671108</v>
      </c>
      <c r="BF191" s="76">
        <f t="shared" si="99"/>
        <v>0.39013148103671108</v>
      </c>
      <c r="BG191" s="76">
        <f>IF(BF191-Escenarios!$F$29&lt;=0,0,IF(BF191-Escenarios!$F$29&gt;Escenarios!$F$28,Escenarios!$F$28,BF191-Escenarios!$F$29))</f>
        <v>0</v>
      </c>
      <c r="BH191" s="76">
        <f>BG191*Entradas!$F$24</f>
        <v>0</v>
      </c>
      <c r="BI191" s="76">
        <f>AX191*Entradas!$D$47/Escenarios!$F$9</f>
        <v>0.11998171980015437</v>
      </c>
      <c r="BJ191" s="76">
        <f>Entradas!$D$48*Entradas!$D$46/Escenarios!$F$9</f>
        <v>0.12</v>
      </c>
      <c r="BK191" s="76">
        <f t="shared" si="100"/>
        <v>0.11998171980015437</v>
      </c>
      <c r="BL191" s="76">
        <f t="shared" si="83"/>
        <v>0</v>
      </c>
      <c r="BM191" s="76">
        <f t="shared" si="84"/>
        <v>0</v>
      </c>
      <c r="BN191" s="76">
        <f t="shared" si="73"/>
        <v>0</v>
      </c>
      <c r="BO191" s="76">
        <f t="shared" si="85"/>
        <v>0</v>
      </c>
      <c r="BP191" s="76">
        <f t="shared" si="74"/>
        <v>0.39013148103671108</v>
      </c>
      <c r="BQ191" s="76">
        <f t="shared" si="86"/>
        <v>0</v>
      </c>
      <c r="BR191" s="76">
        <f t="shared" si="87"/>
        <v>0.39013148103671108</v>
      </c>
      <c r="BS191" s="76">
        <f t="shared" si="88"/>
        <v>0</v>
      </c>
      <c r="BT191" s="76">
        <f t="shared" si="89"/>
        <v>0</v>
      </c>
      <c r="BU191" s="76">
        <f t="shared" si="101"/>
        <v>62.352644714485628</v>
      </c>
      <c r="BV191" s="76">
        <f>MAX(0,(BU191-Constantes!$D$13)*(1-EXP(-Constantes!$D$24)))</f>
        <v>0.20791978520606605</v>
      </c>
      <c r="BW191" s="76">
        <f t="shared" si="102"/>
        <v>0.59805126624277716</v>
      </c>
      <c r="BX191" s="76">
        <f t="shared" si="103"/>
        <v>0.59805126624277716</v>
      </c>
      <c r="BY191" s="76">
        <f>0.0526*BL191*Observaciones!$F190^1.218</f>
        <v>0</v>
      </c>
      <c r="BZ191" s="76">
        <f>BY191*Constantes!$F$30</f>
        <v>0</v>
      </c>
      <c r="CA191" s="76">
        <f t="shared" si="104"/>
        <v>0</v>
      </c>
      <c r="CB191" s="15"/>
      <c r="CC191" s="75">
        <v>185</v>
      </c>
      <c r="CD191" s="76">
        <f>0.0526*Observaciones!$F190^2.218</f>
        <v>0</v>
      </c>
      <c r="CE191" s="76">
        <f>IF(Observaciones!$F190&gt;0.05*$CI$7,((Observaciones!$F190-0.05*$CI$7)^2)/(Observaciones!$F190+0.95*$CI$7),0)</f>
        <v>0</v>
      </c>
      <c r="CF191" s="76">
        <f>0.0526*CE191*Observaciones!$F190^1.218</f>
        <v>0</v>
      </c>
      <c r="CG191" s="29"/>
      <c r="CH191" s="29"/>
      <c r="CI191" s="110"/>
      <c r="CJ191" s="40"/>
    </row>
    <row r="192" spans="2:88" s="2" customFormat="1" x14ac:dyDescent="0.3">
      <c r="B192" s="39"/>
      <c r="C192" s="75">
        <v>186</v>
      </c>
      <c r="D192" s="148">
        <f>ETo!$I191*((1-Constantes!$D$19)*ETo!$K191+ETo!$L191)</f>
        <v>2.4937313655633702</v>
      </c>
      <c r="E192" s="76">
        <f>MIN(D192*Constantes!$D$17,0.8*(H191+Observaciones!$F191-F192-G192-Constantes!$D$14))</f>
        <v>0</v>
      </c>
      <c r="F192" s="76">
        <f>IF(Observaciones!$F191&gt;0.05*Constantes!$D$18,((Observaciones!$F191-0.05*Constantes!$D$18)^2)/(Observaciones!$F191+0.95*Constantes!$D$18),0)</f>
        <v>0</v>
      </c>
      <c r="G192" s="76">
        <f>MAX(0,H191+Observaciones!$F191-F192-Constantes!$D$13)</f>
        <v>0</v>
      </c>
      <c r="H192" s="76">
        <f>H191+Observaciones!$F191-F192-E192-G192-I191</f>
        <v>11.25</v>
      </c>
      <c r="I192" s="76">
        <f>MAX(0,(H192-Constantes!$D$14)*(1-EXP(-Constantes!$D$22)))</f>
        <v>0</v>
      </c>
      <c r="J192" s="76">
        <f t="shared" si="90"/>
        <v>87.954108894827513</v>
      </c>
      <c r="K192" s="76">
        <f>MAX(0,(J192-Constantes!$D$13)*(1-EXP(-Constantes!$D$23)))</f>
        <v>0.38628742263197718</v>
      </c>
      <c r="L192" s="76">
        <f t="shared" si="91"/>
        <v>0.38628742263197718</v>
      </c>
      <c r="M192" s="76">
        <f>0.0526*F192*Observaciones!$F191^1.218</f>
        <v>0</v>
      </c>
      <c r="N192" s="76">
        <f>M192*Constantes!$D$30</f>
        <v>0</v>
      </c>
      <c r="O192" s="76">
        <f t="shared" si="92"/>
        <v>0</v>
      </c>
      <c r="P192" s="15"/>
      <c r="Q192" s="75">
        <v>186</v>
      </c>
      <c r="R192" s="148">
        <f>ETo!$I191*((1-Constantes!$E$19)*ETo!$K191+ETo!$L191)</f>
        <v>2.4937313655633702</v>
      </c>
      <c r="S192" s="76">
        <f>MIN(R192*Constantes!$E$17,0.8*(V191+Observaciones!$F191-T192-U192-Constantes!$D$14))</f>
        <v>0</v>
      </c>
      <c r="T192" s="76">
        <f>IF(Observaciones!$F191&gt;0.05*Constantes!$E$18,((Observaciones!$F191-0.05*Constantes!$E$18)^2)/(Observaciones!$F191+0.95*Constantes!$E$18),0)</f>
        <v>0</v>
      </c>
      <c r="U192" s="76">
        <f>MAX(0,V191+Observaciones!$F191-T192-Constantes!$D$13)</f>
        <v>0</v>
      </c>
      <c r="V192" s="76">
        <f>V191+Observaciones!$F191-T192-S192-U192-W191</f>
        <v>11.25</v>
      </c>
      <c r="W192" s="76">
        <f>MAX(0,(V192-Constantes!$D$14)*(1-EXP(-Constantes!$D$22)))</f>
        <v>0</v>
      </c>
      <c r="X192" s="76">
        <f t="shared" si="93"/>
        <v>87.954108894827513</v>
      </c>
      <c r="Y192" s="76">
        <f>MAX(0,(X192-Constantes!$D$13)*(1-EXP(-Constantes!$D$23)))</f>
        <v>0.38628742263197718</v>
      </c>
      <c r="Z192" s="76">
        <f t="shared" si="94"/>
        <v>0.38628742263197718</v>
      </c>
      <c r="AA192" s="76">
        <f>IF(Z192-Escenarios!$E$29&lt;=0,0,IF(Z192-Escenarios!$E$29&gt;Escenarios!$E$28,Escenarios!$E$28,Z192-Escenarios!$E$29))</f>
        <v>0</v>
      </c>
      <c r="AB192" s="76">
        <f>AA192*Entradas!$E$24</f>
        <v>0</v>
      </c>
      <c r="AC192" s="76">
        <f>R192*Entradas!$D$47/Escenarios!$E$9</f>
        <v>0.11969910554704177</v>
      </c>
      <c r="AD192" s="76">
        <f>Entradas!$D$48*Entradas!$D$46/Escenarios!$E$9</f>
        <v>0.12</v>
      </c>
      <c r="AE192" s="76">
        <f t="shared" si="95"/>
        <v>0.11969910554704177</v>
      </c>
      <c r="AF192" s="76">
        <f t="shared" si="75"/>
        <v>0</v>
      </c>
      <c r="AG192" s="76">
        <f t="shared" si="76"/>
        <v>0</v>
      </c>
      <c r="AH192" s="76">
        <f t="shared" si="70"/>
        <v>0</v>
      </c>
      <c r="AI192" s="76">
        <f t="shared" si="77"/>
        <v>0</v>
      </c>
      <c r="AJ192" s="76">
        <f t="shared" si="71"/>
        <v>0.38628742263197718</v>
      </c>
      <c r="AK192" s="76">
        <f t="shared" si="78"/>
        <v>0</v>
      </c>
      <c r="AL192" s="76">
        <f t="shared" si="79"/>
        <v>0.38628742263197718</v>
      </c>
      <c r="AM192" s="76">
        <f t="shared" si="80"/>
        <v>0</v>
      </c>
      <c r="AN192" s="76">
        <f t="shared" si="81"/>
        <v>0</v>
      </c>
      <c r="AO192" s="76">
        <f t="shared" si="96"/>
        <v>56.102604730280902</v>
      </c>
      <c r="AP192" s="76">
        <f>MAX(0,(AO192-Constantes!$D$13)*(1-EXP(-Constantes!$D$24)))</f>
        <v>0.11238637987781325</v>
      </c>
      <c r="AQ192" s="76">
        <f t="shared" si="72"/>
        <v>0.49867380250979043</v>
      </c>
      <c r="AR192" s="76">
        <f t="shared" si="82"/>
        <v>0.49867380250979043</v>
      </c>
      <c r="AS192" s="76">
        <f>0.0526*AF192*Observaciones!$F191^1.218</f>
        <v>0</v>
      </c>
      <c r="AT192" s="76">
        <f>AS192*Constantes!$E$30</f>
        <v>0</v>
      </c>
      <c r="AU192" s="76">
        <f t="shared" si="97"/>
        <v>0</v>
      </c>
      <c r="AV192" s="15"/>
      <c r="AW192" s="75">
        <v>186</v>
      </c>
      <c r="AX192" s="148">
        <f>ETo!$I191*((1-Constantes!$F$19)*ETo!$K191+ETo!$L191)</f>
        <v>2.4937313655633702</v>
      </c>
      <c r="AY192" s="76">
        <f>MIN(AX192*Constantes!$F$17,0.8*(BB191+Observaciones!$F191-AZ192-BA192-Constantes!$D$14))</f>
        <v>0</v>
      </c>
      <c r="AZ192" s="76">
        <f>IF(Observaciones!$F191&gt;0.05*Constantes!$F$18,((Observaciones!$F191-0.05*Constantes!$F$18)^2)/(Observaciones!$F191+0.95*Constantes!$F$18),0)</f>
        <v>0</v>
      </c>
      <c r="BA192" s="76">
        <f>MAX(0,BB191+Observaciones!$F191-AZ192-Constantes!$D$13)</f>
        <v>0</v>
      </c>
      <c r="BB192" s="76">
        <f>BB191+Observaciones!$F191-AZ192-AY192-BA192-BC191</f>
        <v>11.25</v>
      </c>
      <c r="BC192" s="76">
        <f>MAX(0,(BB192-Constantes!$D$14)*(1-EXP(-Constantes!$D$22)))</f>
        <v>0</v>
      </c>
      <c r="BD192" s="76">
        <f t="shared" si="98"/>
        <v>87.954108894827513</v>
      </c>
      <c r="BE192" s="76">
        <f>MAX(0,(BD192-Constantes!$D$13)*(1-EXP(-Constantes!$D$23)))</f>
        <v>0.38628742263197718</v>
      </c>
      <c r="BF192" s="76">
        <f t="shared" si="99"/>
        <v>0.38628742263197718</v>
      </c>
      <c r="BG192" s="76">
        <f>IF(BF192-Escenarios!$F$29&lt;=0,0,IF(BF192-Escenarios!$F$29&gt;Escenarios!$F$28,Escenarios!$F$28,BF192-Escenarios!$F$29))</f>
        <v>0</v>
      </c>
      <c r="BH192" s="76">
        <f>BG192*Entradas!$F$24</f>
        <v>0</v>
      </c>
      <c r="BI192" s="76">
        <f>AX192*Entradas!$D$47/Escenarios!$F$9</f>
        <v>0.11969910554704177</v>
      </c>
      <c r="BJ192" s="76">
        <f>Entradas!$D$48*Entradas!$D$46/Escenarios!$F$9</f>
        <v>0.12</v>
      </c>
      <c r="BK192" s="76">
        <f t="shared" si="100"/>
        <v>0.11969910554704177</v>
      </c>
      <c r="BL192" s="76">
        <f t="shared" si="83"/>
        <v>0</v>
      </c>
      <c r="BM192" s="76">
        <f t="shared" si="84"/>
        <v>0</v>
      </c>
      <c r="BN192" s="76">
        <f t="shared" si="73"/>
        <v>0</v>
      </c>
      <c r="BO192" s="76">
        <f t="shared" si="85"/>
        <v>0</v>
      </c>
      <c r="BP192" s="76">
        <f t="shared" si="74"/>
        <v>0.38628742263197718</v>
      </c>
      <c r="BQ192" s="76">
        <f t="shared" si="86"/>
        <v>0</v>
      </c>
      <c r="BR192" s="76">
        <f t="shared" si="87"/>
        <v>0.38628742263197718</v>
      </c>
      <c r="BS192" s="76">
        <f t="shared" si="88"/>
        <v>0</v>
      </c>
      <c r="BT192" s="76">
        <f t="shared" si="89"/>
        <v>0</v>
      </c>
      <c r="BU192" s="76">
        <f t="shared" si="101"/>
        <v>62.144724929279562</v>
      </c>
      <c r="BV192" s="76">
        <f>MAX(0,(BU192-Constantes!$D$13)*(1-EXP(-Constantes!$D$24)))</f>
        <v>0.20474167991937134</v>
      </c>
      <c r="BW192" s="76">
        <f t="shared" si="102"/>
        <v>0.59102910255134855</v>
      </c>
      <c r="BX192" s="76">
        <f t="shared" si="103"/>
        <v>0.59102910255134855</v>
      </c>
      <c r="BY192" s="76">
        <f>0.0526*BL192*Observaciones!$F191^1.218</f>
        <v>0</v>
      </c>
      <c r="BZ192" s="76">
        <f>BY192*Constantes!$F$30</f>
        <v>0</v>
      </c>
      <c r="CA192" s="76">
        <f t="shared" si="104"/>
        <v>0</v>
      </c>
      <c r="CB192" s="15"/>
      <c r="CC192" s="75">
        <v>186</v>
      </c>
      <c r="CD192" s="76">
        <f>0.0526*Observaciones!$F191^2.218</f>
        <v>0</v>
      </c>
      <c r="CE192" s="76">
        <f>IF(Observaciones!$F191&gt;0.05*$CI$7,((Observaciones!$F191-0.05*$CI$7)^2)/(Observaciones!$F191+0.95*$CI$7),0)</f>
        <v>0</v>
      </c>
      <c r="CF192" s="76">
        <f>0.0526*CE192*Observaciones!$F191^1.218</f>
        <v>0</v>
      </c>
      <c r="CG192" s="29"/>
      <c r="CH192" s="29"/>
      <c r="CI192" s="110"/>
      <c r="CJ192" s="40"/>
    </row>
    <row r="193" spans="2:88" s="2" customFormat="1" x14ac:dyDescent="0.3">
      <c r="B193" s="39"/>
      <c r="C193" s="75">
        <v>187</v>
      </c>
      <c r="D193" s="148">
        <f>ETo!$I192*((1-Constantes!$D$19)*ETo!$K192+ETo!$L192)</f>
        <v>2.514170551280634</v>
      </c>
      <c r="E193" s="76">
        <f>MIN(D193*Constantes!$D$17,0.8*(H192+Observaciones!$F192-F193-G193-Constantes!$D$14))</f>
        <v>0</v>
      </c>
      <c r="F193" s="76">
        <f>IF(Observaciones!$F192&gt;0.05*Constantes!$D$18,((Observaciones!$F192-0.05*Constantes!$D$18)^2)/(Observaciones!$F192+0.95*Constantes!$D$18),0)</f>
        <v>0</v>
      </c>
      <c r="G193" s="76">
        <f>MAX(0,H192+Observaciones!$F192-F193-Constantes!$D$13)</f>
        <v>0</v>
      </c>
      <c r="H193" s="76">
        <f>H192+Observaciones!$F192-F193-E193-G193-I192</f>
        <v>11.25</v>
      </c>
      <c r="I193" s="76">
        <f>MAX(0,(H193-Constantes!$D$14)*(1-EXP(-Constantes!$D$22)))</f>
        <v>0</v>
      </c>
      <c r="J193" s="76">
        <f t="shared" si="90"/>
        <v>87.567821472195533</v>
      </c>
      <c r="K193" s="76">
        <f>MAX(0,(J193-Constantes!$D$13)*(1-EXP(-Constantes!$D$23)))</f>
        <v>0.38248124065028843</v>
      </c>
      <c r="L193" s="76">
        <f t="shared" si="91"/>
        <v>0.38248124065028843</v>
      </c>
      <c r="M193" s="76">
        <f>0.0526*F193*Observaciones!$F192^1.218</f>
        <v>0</v>
      </c>
      <c r="N193" s="76">
        <f>M193*Constantes!$D$30</f>
        <v>0</v>
      </c>
      <c r="O193" s="76">
        <f t="shared" si="92"/>
        <v>0</v>
      </c>
      <c r="P193" s="15"/>
      <c r="Q193" s="75">
        <v>187</v>
      </c>
      <c r="R193" s="148">
        <f>ETo!$I192*((1-Constantes!$E$19)*ETo!$K192+ETo!$L192)</f>
        <v>2.514170551280634</v>
      </c>
      <c r="S193" s="76">
        <f>MIN(R193*Constantes!$E$17,0.8*(V192+Observaciones!$F192-T193-U193-Constantes!$D$14))</f>
        <v>0</v>
      </c>
      <c r="T193" s="76">
        <f>IF(Observaciones!$F192&gt;0.05*Constantes!$E$18,((Observaciones!$F192-0.05*Constantes!$E$18)^2)/(Observaciones!$F192+0.95*Constantes!$E$18),0)</f>
        <v>0</v>
      </c>
      <c r="U193" s="76">
        <f>MAX(0,V192+Observaciones!$F192-T193-Constantes!$D$13)</f>
        <v>0</v>
      </c>
      <c r="V193" s="76">
        <f>V192+Observaciones!$F192-T193-S193-U193-W192</f>
        <v>11.25</v>
      </c>
      <c r="W193" s="76">
        <f>MAX(0,(V193-Constantes!$D$14)*(1-EXP(-Constantes!$D$22)))</f>
        <v>0</v>
      </c>
      <c r="X193" s="76">
        <f t="shared" si="93"/>
        <v>87.567821472195533</v>
      </c>
      <c r="Y193" s="76">
        <f>MAX(0,(X193-Constantes!$D$13)*(1-EXP(-Constantes!$D$23)))</f>
        <v>0.38248124065028843</v>
      </c>
      <c r="Z193" s="76">
        <f t="shared" si="94"/>
        <v>0.38248124065028843</v>
      </c>
      <c r="AA193" s="76">
        <f>IF(Z193-Escenarios!$E$29&lt;=0,0,IF(Z193-Escenarios!$E$29&gt;Escenarios!$E$28,Escenarios!$E$28,Z193-Escenarios!$E$29))</f>
        <v>0</v>
      </c>
      <c r="AB193" s="76">
        <f>AA193*Entradas!$E$24</f>
        <v>0</v>
      </c>
      <c r="AC193" s="76">
        <f>R193*Entradas!$D$47/Escenarios!$E$9</f>
        <v>0.12068018646147044</v>
      </c>
      <c r="AD193" s="76">
        <f>Entradas!$D$48*Entradas!$D$46/Escenarios!$E$9</f>
        <v>0.12</v>
      </c>
      <c r="AE193" s="76">
        <f t="shared" si="95"/>
        <v>0.12068018646147044</v>
      </c>
      <c r="AF193" s="76">
        <f t="shared" si="75"/>
        <v>0</v>
      </c>
      <c r="AG193" s="76">
        <f t="shared" si="76"/>
        <v>0</v>
      </c>
      <c r="AH193" s="76">
        <f t="shared" si="70"/>
        <v>0</v>
      </c>
      <c r="AI193" s="76">
        <f t="shared" si="77"/>
        <v>0</v>
      </c>
      <c r="AJ193" s="76">
        <f t="shared" si="71"/>
        <v>0.38248124065028843</v>
      </c>
      <c r="AK193" s="76">
        <f t="shared" si="78"/>
        <v>0</v>
      </c>
      <c r="AL193" s="76">
        <f t="shared" si="79"/>
        <v>0.38248124065028843</v>
      </c>
      <c r="AM193" s="76">
        <f t="shared" si="80"/>
        <v>0</v>
      </c>
      <c r="AN193" s="76">
        <f t="shared" si="81"/>
        <v>0</v>
      </c>
      <c r="AO193" s="76">
        <f t="shared" si="96"/>
        <v>55.99021835040309</v>
      </c>
      <c r="AP193" s="76">
        <f>MAX(0,(AO193-Constantes!$D$13)*(1-EXP(-Constantes!$D$24)))</f>
        <v>0.11066852629457602</v>
      </c>
      <c r="AQ193" s="76">
        <f t="shared" si="72"/>
        <v>0.49314976694486445</v>
      </c>
      <c r="AR193" s="76">
        <f t="shared" si="82"/>
        <v>0.49314976694486445</v>
      </c>
      <c r="AS193" s="76">
        <f>0.0526*AF193*Observaciones!$F192^1.218</f>
        <v>0</v>
      </c>
      <c r="AT193" s="76">
        <f>AS193*Constantes!$E$30</f>
        <v>0</v>
      </c>
      <c r="AU193" s="76">
        <f t="shared" si="97"/>
        <v>0</v>
      </c>
      <c r="AV193" s="15"/>
      <c r="AW193" s="75">
        <v>187</v>
      </c>
      <c r="AX193" s="148">
        <f>ETo!$I192*((1-Constantes!$F$19)*ETo!$K192+ETo!$L192)</f>
        <v>2.514170551280634</v>
      </c>
      <c r="AY193" s="76">
        <f>MIN(AX193*Constantes!$F$17,0.8*(BB192+Observaciones!$F192-AZ193-BA193-Constantes!$D$14))</f>
        <v>0</v>
      </c>
      <c r="AZ193" s="76">
        <f>IF(Observaciones!$F192&gt;0.05*Constantes!$F$18,((Observaciones!$F192-0.05*Constantes!$F$18)^2)/(Observaciones!$F192+0.95*Constantes!$F$18),0)</f>
        <v>0</v>
      </c>
      <c r="BA193" s="76">
        <f>MAX(0,BB192+Observaciones!$F192-AZ193-Constantes!$D$13)</f>
        <v>0</v>
      </c>
      <c r="BB193" s="76">
        <f>BB192+Observaciones!$F192-AZ193-AY193-BA193-BC192</f>
        <v>11.25</v>
      </c>
      <c r="BC193" s="76">
        <f>MAX(0,(BB193-Constantes!$D$14)*(1-EXP(-Constantes!$D$22)))</f>
        <v>0</v>
      </c>
      <c r="BD193" s="76">
        <f t="shared" si="98"/>
        <v>87.567821472195533</v>
      </c>
      <c r="BE193" s="76">
        <f>MAX(0,(BD193-Constantes!$D$13)*(1-EXP(-Constantes!$D$23)))</f>
        <v>0.38248124065028843</v>
      </c>
      <c r="BF193" s="76">
        <f t="shared" si="99"/>
        <v>0.38248124065028843</v>
      </c>
      <c r="BG193" s="76">
        <f>IF(BF193-Escenarios!$F$29&lt;=0,0,IF(BF193-Escenarios!$F$29&gt;Escenarios!$F$28,Escenarios!$F$28,BF193-Escenarios!$F$29))</f>
        <v>0</v>
      </c>
      <c r="BH193" s="76">
        <f>BG193*Entradas!$F$24</f>
        <v>0</v>
      </c>
      <c r="BI193" s="76">
        <f>AX193*Entradas!$D$47/Escenarios!$F$9</f>
        <v>0.12068018646147044</v>
      </c>
      <c r="BJ193" s="76">
        <f>Entradas!$D$48*Entradas!$D$46/Escenarios!$F$9</f>
        <v>0.12</v>
      </c>
      <c r="BK193" s="76">
        <f t="shared" si="100"/>
        <v>0.12068018646147044</v>
      </c>
      <c r="BL193" s="76">
        <f t="shared" si="83"/>
        <v>0</v>
      </c>
      <c r="BM193" s="76">
        <f t="shared" si="84"/>
        <v>0</v>
      </c>
      <c r="BN193" s="76">
        <f t="shared" si="73"/>
        <v>0</v>
      </c>
      <c r="BO193" s="76">
        <f t="shared" si="85"/>
        <v>0</v>
      </c>
      <c r="BP193" s="76">
        <f t="shared" si="74"/>
        <v>0.38248124065028843</v>
      </c>
      <c r="BQ193" s="76">
        <f t="shared" si="86"/>
        <v>0</v>
      </c>
      <c r="BR193" s="76">
        <f t="shared" si="87"/>
        <v>0.38248124065028843</v>
      </c>
      <c r="BS193" s="76">
        <f t="shared" si="88"/>
        <v>0</v>
      </c>
      <c r="BT193" s="76">
        <f t="shared" si="89"/>
        <v>0</v>
      </c>
      <c r="BU193" s="76">
        <f t="shared" si="101"/>
        <v>61.939983249360189</v>
      </c>
      <c r="BV193" s="76">
        <f>MAX(0,(BU193-Constantes!$D$13)*(1-EXP(-Constantes!$D$24)))</f>
        <v>0.20161215275718411</v>
      </c>
      <c r="BW193" s="76">
        <f t="shared" si="102"/>
        <v>0.58409339340747257</v>
      </c>
      <c r="BX193" s="76">
        <f t="shared" si="103"/>
        <v>0.58409339340747257</v>
      </c>
      <c r="BY193" s="76">
        <f>0.0526*BL193*Observaciones!$F192^1.218</f>
        <v>0</v>
      </c>
      <c r="BZ193" s="76">
        <f>BY193*Constantes!$F$30</f>
        <v>0</v>
      </c>
      <c r="CA193" s="76">
        <f t="shared" si="104"/>
        <v>0</v>
      </c>
      <c r="CB193" s="15"/>
      <c r="CC193" s="75">
        <v>187</v>
      </c>
      <c r="CD193" s="76">
        <f>0.0526*Observaciones!$F192^2.218</f>
        <v>0</v>
      </c>
      <c r="CE193" s="76">
        <f>IF(Observaciones!$F192&gt;0.05*$CI$7,((Observaciones!$F192-0.05*$CI$7)^2)/(Observaciones!$F192+0.95*$CI$7),0)</f>
        <v>0</v>
      </c>
      <c r="CF193" s="76">
        <f>0.0526*CE193*Observaciones!$F192^1.218</f>
        <v>0</v>
      </c>
      <c r="CG193" s="29"/>
      <c r="CH193" s="29"/>
      <c r="CI193" s="110"/>
      <c r="CJ193" s="40"/>
    </row>
    <row r="194" spans="2:88" s="2" customFormat="1" x14ac:dyDescent="0.3">
      <c r="B194" s="39"/>
      <c r="C194" s="75">
        <v>188</v>
      </c>
      <c r="D194" s="148">
        <f>ETo!$I193*((1-Constantes!$D$19)*ETo!$K193+ETo!$L193)</f>
        <v>2.409043381431379</v>
      </c>
      <c r="E194" s="76">
        <f>MIN(D194*Constantes!$D$17,0.8*(H193+Observaciones!$F193-F194-G194-Constantes!$D$14))</f>
        <v>0</v>
      </c>
      <c r="F194" s="76">
        <f>IF(Observaciones!$F193&gt;0.05*Constantes!$D$18,((Observaciones!$F193-0.05*Constantes!$D$18)^2)/(Observaciones!$F193+0.95*Constantes!$D$18),0)</f>
        <v>0</v>
      </c>
      <c r="G194" s="76">
        <f>MAX(0,H193+Observaciones!$F193-F194-Constantes!$D$13)</f>
        <v>0</v>
      </c>
      <c r="H194" s="76">
        <f>H193+Observaciones!$F193-F194-E194-G194-I193</f>
        <v>11.25</v>
      </c>
      <c r="I194" s="76">
        <f>MAX(0,(H194-Constantes!$D$14)*(1-EXP(-Constantes!$D$22)))</f>
        <v>0</v>
      </c>
      <c r="J194" s="76">
        <f t="shared" si="90"/>
        <v>87.18534023154524</v>
      </c>
      <c r="K194" s="76">
        <f>MAX(0,(J194-Constantes!$D$13)*(1-EXP(-Constantes!$D$23)))</f>
        <v>0.37871256188622709</v>
      </c>
      <c r="L194" s="76">
        <f t="shared" si="91"/>
        <v>0.37871256188622709</v>
      </c>
      <c r="M194" s="76">
        <f>0.0526*F194*Observaciones!$F193^1.218</f>
        <v>0</v>
      </c>
      <c r="N194" s="76">
        <f>M194*Constantes!$D$30</f>
        <v>0</v>
      </c>
      <c r="O194" s="76">
        <f t="shared" si="92"/>
        <v>0</v>
      </c>
      <c r="P194" s="15"/>
      <c r="Q194" s="75">
        <v>188</v>
      </c>
      <c r="R194" s="148">
        <f>ETo!$I193*((1-Constantes!$E$19)*ETo!$K193+ETo!$L193)</f>
        <v>2.409043381431379</v>
      </c>
      <c r="S194" s="76">
        <f>MIN(R194*Constantes!$E$17,0.8*(V193+Observaciones!$F193-T194-U194-Constantes!$D$14))</f>
        <v>0</v>
      </c>
      <c r="T194" s="76">
        <f>IF(Observaciones!$F193&gt;0.05*Constantes!$E$18,((Observaciones!$F193-0.05*Constantes!$E$18)^2)/(Observaciones!$F193+0.95*Constantes!$E$18),0)</f>
        <v>0</v>
      </c>
      <c r="U194" s="76">
        <f>MAX(0,V193+Observaciones!$F193-T194-Constantes!$D$13)</f>
        <v>0</v>
      </c>
      <c r="V194" s="76">
        <f>V193+Observaciones!$F193-T194-S194-U194-W193</f>
        <v>11.25</v>
      </c>
      <c r="W194" s="76">
        <f>MAX(0,(V194-Constantes!$D$14)*(1-EXP(-Constantes!$D$22)))</f>
        <v>0</v>
      </c>
      <c r="X194" s="76">
        <f t="shared" si="93"/>
        <v>87.18534023154524</v>
      </c>
      <c r="Y194" s="76">
        <f>MAX(0,(X194-Constantes!$D$13)*(1-EXP(-Constantes!$D$23)))</f>
        <v>0.37871256188622709</v>
      </c>
      <c r="Z194" s="76">
        <f t="shared" si="94"/>
        <v>0.37871256188622709</v>
      </c>
      <c r="AA194" s="76">
        <f>IF(Z194-Escenarios!$E$29&lt;=0,0,IF(Z194-Escenarios!$E$29&gt;Escenarios!$E$28,Escenarios!$E$28,Z194-Escenarios!$E$29))</f>
        <v>0</v>
      </c>
      <c r="AB194" s="76">
        <f>AA194*Entradas!$E$24</f>
        <v>0</v>
      </c>
      <c r="AC194" s="76">
        <f>R194*Entradas!$D$47/Escenarios!$E$9</f>
        <v>0.11563408230870618</v>
      </c>
      <c r="AD194" s="76">
        <f>Entradas!$D$48*Entradas!$D$46/Escenarios!$E$9</f>
        <v>0.12</v>
      </c>
      <c r="AE194" s="76">
        <f t="shared" si="95"/>
        <v>0.11563408230870618</v>
      </c>
      <c r="AF194" s="76">
        <f t="shared" si="75"/>
        <v>0</v>
      </c>
      <c r="AG194" s="76">
        <f t="shared" si="76"/>
        <v>0</v>
      </c>
      <c r="AH194" s="76">
        <f t="shared" si="70"/>
        <v>0</v>
      </c>
      <c r="AI194" s="76">
        <f t="shared" si="77"/>
        <v>0</v>
      </c>
      <c r="AJ194" s="76">
        <f t="shared" si="71"/>
        <v>0.37871256188622709</v>
      </c>
      <c r="AK194" s="76">
        <f t="shared" si="78"/>
        <v>0</v>
      </c>
      <c r="AL194" s="76">
        <f t="shared" si="79"/>
        <v>0.37871256188622709</v>
      </c>
      <c r="AM194" s="76">
        <f t="shared" si="80"/>
        <v>0</v>
      </c>
      <c r="AN194" s="76">
        <f t="shared" si="81"/>
        <v>0</v>
      </c>
      <c r="AO194" s="76">
        <f t="shared" si="96"/>
        <v>55.879549824108516</v>
      </c>
      <c r="AP194" s="76">
        <f>MAX(0,(AO194-Constantes!$D$13)*(1-EXP(-Constantes!$D$24)))</f>
        <v>0.10897693052778105</v>
      </c>
      <c r="AQ194" s="76">
        <f t="shared" si="72"/>
        <v>0.48768949241400816</v>
      </c>
      <c r="AR194" s="76">
        <f t="shared" si="82"/>
        <v>0.48768949241400816</v>
      </c>
      <c r="AS194" s="76">
        <f>0.0526*AF194*Observaciones!$F193^1.218</f>
        <v>0</v>
      </c>
      <c r="AT194" s="76">
        <f>AS194*Constantes!$E$30</f>
        <v>0</v>
      </c>
      <c r="AU194" s="76">
        <f t="shared" si="97"/>
        <v>0</v>
      </c>
      <c r="AV194" s="15"/>
      <c r="AW194" s="75">
        <v>188</v>
      </c>
      <c r="AX194" s="148">
        <f>ETo!$I193*((1-Constantes!$F$19)*ETo!$K193+ETo!$L193)</f>
        <v>2.409043381431379</v>
      </c>
      <c r="AY194" s="76">
        <f>MIN(AX194*Constantes!$F$17,0.8*(BB193+Observaciones!$F193-AZ194-BA194-Constantes!$D$14))</f>
        <v>0</v>
      </c>
      <c r="AZ194" s="76">
        <f>IF(Observaciones!$F193&gt;0.05*Constantes!$F$18,((Observaciones!$F193-0.05*Constantes!$F$18)^2)/(Observaciones!$F193+0.95*Constantes!$F$18),0)</f>
        <v>0</v>
      </c>
      <c r="BA194" s="76">
        <f>MAX(0,BB193+Observaciones!$F193-AZ194-Constantes!$D$13)</f>
        <v>0</v>
      </c>
      <c r="BB194" s="76">
        <f>BB193+Observaciones!$F193-AZ194-AY194-BA194-BC193</f>
        <v>11.25</v>
      </c>
      <c r="BC194" s="76">
        <f>MAX(0,(BB194-Constantes!$D$14)*(1-EXP(-Constantes!$D$22)))</f>
        <v>0</v>
      </c>
      <c r="BD194" s="76">
        <f t="shared" si="98"/>
        <v>87.18534023154524</v>
      </c>
      <c r="BE194" s="76">
        <f>MAX(0,(BD194-Constantes!$D$13)*(1-EXP(-Constantes!$D$23)))</f>
        <v>0.37871256188622709</v>
      </c>
      <c r="BF194" s="76">
        <f t="shared" si="99"/>
        <v>0.37871256188622709</v>
      </c>
      <c r="BG194" s="76">
        <f>IF(BF194-Escenarios!$F$29&lt;=0,0,IF(BF194-Escenarios!$F$29&gt;Escenarios!$F$28,Escenarios!$F$28,BF194-Escenarios!$F$29))</f>
        <v>0</v>
      </c>
      <c r="BH194" s="76">
        <f>BG194*Entradas!$F$24</f>
        <v>0</v>
      </c>
      <c r="BI194" s="76">
        <f>AX194*Entradas!$D$47/Escenarios!$F$9</f>
        <v>0.11563408230870618</v>
      </c>
      <c r="BJ194" s="76">
        <f>Entradas!$D$48*Entradas!$D$46/Escenarios!$F$9</f>
        <v>0.12</v>
      </c>
      <c r="BK194" s="76">
        <f t="shared" si="100"/>
        <v>0.11563408230870618</v>
      </c>
      <c r="BL194" s="76">
        <f t="shared" si="83"/>
        <v>0</v>
      </c>
      <c r="BM194" s="76">
        <f t="shared" si="84"/>
        <v>0</v>
      </c>
      <c r="BN194" s="76">
        <f t="shared" si="73"/>
        <v>0</v>
      </c>
      <c r="BO194" s="76">
        <f t="shared" si="85"/>
        <v>0</v>
      </c>
      <c r="BP194" s="76">
        <f t="shared" si="74"/>
        <v>0.37871256188622709</v>
      </c>
      <c r="BQ194" s="76">
        <f t="shared" si="86"/>
        <v>0</v>
      </c>
      <c r="BR194" s="76">
        <f t="shared" si="87"/>
        <v>0.37871256188622709</v>
      </c>
      <c r="BS194" s="76">
        <f t="shared" si="88"/>
        <v>0</v>
      </c>
      <c r="BT194" s="76">
        <f t="shared" si="89"/>
        <v>0</v>
      </c>
      <c r="BU194" s="76">
        <f t="shared" si="101"/>
        <v>61.738371096603004</v>
      </c>
      <c r="BV194" s="76">
        <f>MAX(0,(BU194-Constantes!$D$13)*(1-EXP(-Constantes!$D$24)))</f>
        <v>0.19853046119086934</v>
      </c>
      <c r="BW194" s="76">
        <f t="shared" si="102"/>
        <v>0.57724302307709641</v>
      </c>
      <c r="BX194" s="76">
        <f t="shared" si="103"/>
        <v>0.57724302307709641</v>
      </c>
      <c r="BY194" s="76">
        <f>0.0526*BL194*Observaciones!$F193^1.218</f>
        <v>0</v>
      </c>
      <c r="BZ194" s="76">
        <f>BY194*Constantes!$F$30</f>
        <v>0</v>
      </c>
      <c r="CA194" s="76">
        <f t="shared" si="104"/>
        <v>0</v>
      </c>
      <c r="CB194" s="15"/>
      <c r="CC194" s="75">
        <v>188</v>
      </c>
      <c r="CD194" s="76">
        <f>0.0526*Observaciones!$F193^2.218</f>
        <v>0</v>
      </c>
      <c r="CE194" s="76">
        <f>IF(Observaciones!$F193&gt;0.05*$CI$7,((Observaciones!$F193-0.05*$CI$7)^2)/(Observaciones!$F193+0.95*$CI$7),0)</f>
        <v>0</v>
      </c>
      <c r="CF194" s="76">
        <f>0.0526*CE194*Observaciones!$F193^1.218</f>
        <v>0</v>
      </c>
      <c r="CG194" s="29"/>
      <c r="CH194" s="29"/>
      <c r="CI194" s="110"/>
      <c r="CJ194" s="40"/>
    </row>
    <row r="195" spans="2:88" s="2" customFormat="1" x14ac:dyDescent="0.3">
      <c r="B195" s="39"/>
      <c r="C195" s="75">
        <v>189</v>
      </c>
      <c r="D195" s="148">
        <f>ETo!$I194*((1-Constantes!$D$19)*ETo!$K194+ETo!$L194)</f>
        <v>2.3338793759577441</v>
      </c>
      <c r="E195" s="76">
        <f>MIN(D195*Constantes!$D$17,0.8*(H194+Observaciones!$F194-F195-G195-Constantes!$D$14))</f>
        <v>0</v>
      </c>
      <c r="F195" s="76">
        <f>IF(Observaciones!$F194&gt;0.05*Constantes!$D$18,((Observaciones!$F194-0.05*Constantes!$D$18)^2)/(Observaciones!$F194+0.95*Constantes!$D$18),0)</f>
        <v>0</v>
      </c>
      <c r="G195" s="76">
        <f>MAX(0,H194+Observaciones!$F194-F195-Constantes!$D$13)</f>
        <v>0</v>
      </c>
      <c r="H195" s="76">
        <f>H194+Observaciones!$F194-F195-E195-G195-I194</f>
        <v>11.25</v>
      </c>
      <c r="I195" s="76">
        <f>MAX(0,(H195-Constantes!$D$14)*(1-EXP(-Constantes!$D$22)))</f>
        <v>0</v>
      </c>
      <c r="J195" s="76">
        <f t="shared" si="90"/>
        <v>86.806627669659008</v>
      </c>
      <c r="K195" s="76">
        <f>MAX(0,(J195-Constantes!$D$13)*(1-EXP(-Constantes!$D$23)))</f>
        <v>0.37498101681165746</v>
      </c>
      <c r="L195" s="76">
        <f t="shared" si="91"/>
        <v>0.37498101681165746</v>
      </c>
      <c r="M195" s="76">
        <f>0.0526*F195*Observaciones!$F194^1.218</f>
        <v>0</v>
      </c>
      <c r="N195" s="76">
        <f>M195*Constantes!$D$30</f>
        <v>0</v>
      </c>
      <c r="O195" s="76">
        <f t="shared" si="92"/>
        <v>0</v>
      </c>
      <c r="P195" s="15"/>
      <c r="Q195" s="75">
        <v>189</v>
      </c>
      <c r="R195" s="148">
        <f>ETo!$I194*((1-Constantes!$E$19)*ETo!$K194+ETo!$L194)</f>
        <v>2.3338793759577441</v>
      </c>
      <c r="S195" s="76">
        <f>MIN(R195*Constantes!$E$17,0.8*(V194+Observaciones!$F194-T195-U195-Constantes!$D$14))</f>
        <v>0</v>
      </c>
      <c r="T195" s="76">
        <f>IF(Observaciones!$F194&gt;0.05*Constantes!$E$18,((Observaciones!$F194-0.05*Constantes!$E$18)^2)/(Observaciones!$F194+0.95*Constantes!$E$18),0)</f>
        <v>0</v>
      </c>
      <c r="U195" s="76">
        <f>MAX(0,V194+Observaciones!$F194-T195-Constantes!$D$13)</f>
        <v>0</v>
      </c>
      <c r="V195" s="76">
        <f>V194+Observaciones!$F194-T195-S195-U195-W194</f>
        <v>11.25</v>
      </c>
      <c r="W195" s="76">
        <f>MAX(0,(V195-Constantes!$D$14)*(1-EXP(-Constantes!$D$22)))</f>
        <v>0</v>
      </c>
      <c r="X195" s="76">
        <f t="shared" si="93"/>
        <v>86.806627669659008</v>
      </c>
      <c r="Y195" s="76">
        <f>MAX(0,(X195-Constantes!$D$13)*(1-EXP(-Constantes!$D$23)))</f>
        <v>0.37498101681165746</v>
      </c>
      <c r="Z195" s="76">
        <f t="shared" si="94"/>
        <v>0.37498101681165746</v>
      </c>
      <c r="AA195" s="76">
        <f>IF(Z195-Escenarios!$E$29&lt;=0,0,IF(Z195-Escenarios!$E$29&gt;Escenarios!$E$28,Escenarios!$E$28,Z195-Escenarios!$E$29))</f>
        <v>0</v>
      </c>
      <c r="AB195" s="76">
        <f>AA195*Entradas!$E$24</f>
        <v>0</v>
      </c>
      <c r="AC195" s="76">
        <f>R195*Entradas!$D$47/Escenarios!$E$9</f>
        <v>0.11202621004597171</v>
      </c>
      <c r="AD195" s="76">
        <f>Entradas!$D$48*Entradas!$D$46/Escenarios!$E$9</f>
        <v>0.12</v>
      </c>
      <c r="AE195" s="76">
        <f t="shared" si="95"/>
        <v>0.11202621004597171</v>
      </c>
      <c r="AF195" s="76">
        <f t="shared" si="75"/>
        <v>0</v>
      </c>
      <c r="AG195" s="76">
        <f t="shared" si="76"/>
        <v>0</v>
      </c>
      <c r="AH195" s="76">
        <f t="shared" si="70"/>
        <v>0</v>
      </c>
      <c r="AI195" s="76">
        <f t="shared" si="77"/>
        <v>0</v>
      </c>
      <c r="AJ195" s="76">
        <f t="shared" si="71"/>
        <v>0.37498101681165746</v>
      </c>
      <c r="AK195" s="76">
        <f t="shared" si="78"/>
        <v>0</v>
      </c>
      <c r="AL195" s="76">
        <f t="shared" si="79"/>
        <v>0.37498101681165746</v>
      </c>
      <c r="AM195" s="76">
        <f t="shared" si="80"/>
        <v>0</v>
      </c>
      <c r="AN195" s="76">
        <f t="shared" si="81"/>
        <v>0</v>
      </c>
      <c r="AO195" s="76">
        <f t="shared" si="96"/>
        <v>55.770572893580734</v>
      </c>
      <c r="AP195" s="76">
        <f>MAX(0,(AO195-Constantes!$D$13)*(1-EXP(-Constantes!$D$24)))</f>
        <v>0.1073111912202166</v>
      </c>
      <c r="AQ195" s="76">
        <f t="shared" si="72"/>
        <v>0.48229220803187406</v>
      </c>
      <c r="AR195" s="76">
        <f t="shared" si="82"/>
        <v>0.48229220803187406</v>
      </c>
      <c r="AS195" s="76">
        <f>0.0526*AF195*Observaciones!$F194^1.218</f>
        <v>0</v>
      </c>
      <c r="AT195" s="76">
        <f>AS195*Constantes!$E$30</f>
        <v>0</v>
      </c>
      <c r="AU195" s="76">
        <f t="shared" si="97"/>
        <v>0</v>
      </c>
      <c r="AV195" s="15"/>
      <c r="AW195" s="75">
        <v>189</v>
      </c>
      <c r="AX195" s="148">
        <f>ETo!$I194*((1-Constantes!$F$19)*ETo!$K194+ETo!$L194)</f>
        <v>2.3338793759577441</v>
      </c>
      <c r="AY195" s="76">
        <f>MIN(AX195*Constantes!$F$17,0.8*(BB194+Observaciones!$F194-AZ195-BA195-Constantes!$D$14))</f>
        <v>0</v>
      </c>
      <c r="AZ195" s="76">
        <f>IF(Observaciones!$F194&gt;0.05*Constantes!$F$18,((Observaciones!$F194-0.05*Constantes!$F$18)^2)/(Observaciones!$F194+0.95*Constantes!$F$18),0)</f>
        <v>0</v>
      </c>
      <c r="BA195" s="76">
        <f>MAX(0,BB194+Observaciones!$F194-AZ195-Constantes!$D$13)</f>
        <v>0</v>
      </c>
      <c r="BB195" s="76">
        <f>BB194+Observaciones!$F194-AZ195-AY195-BA195-BC194</f>
        <v>11.25</v>
      </c>
      <c r="BC195" s="76">
        <f>MAX(0,(BB195-Constantes!$D$14)*(1-EXP(-Constantes!$D$22)))</f>
        <v>0</v>
      </c>
      <c r="BD195" s="76">
        <f t="shared" si="98"/>
        <v>86.806627669659008</v>
      </c>
      <c r="BE195" s="76">
        <f>MAX(0,(BD195-Constantes!$D$13)*(1-EXP(-Constantes!$D$23)))</f>
        <v>0.37498101681165746</v>
      </c>
      <c r="BF195" s="76">
        <f t="shared" si="99"/>
        <v>0.37498101681165746</v>
      </c>
      <c r="BG195" s="76">
        <f>IF(BF195-Escenarios!$F$29&lt;=0,0,IF(BF195-Escenarios!$F$29&gt;Escenarios!$F$28,Escenarios!$F$28,BF195-Escenarios!$F$29))</f>
        <v>0</v>
      </c>
      <c r="BH195" s="76">
        <f>BG195*Entradas!$F$24</f>
        <v>0</v>
      </c>
      <c r="BI195" s="76">
        <f>AX195*Entradas!$D$47/Escenarios!$F$9</f>
        <v>0.11202621004597171</v>
      </c>
      <c r="BJ195" s="76">
        <f>Entradas!$D$48*Entradas!$D$46/Escenarios!$F$9</f>
        <v>0.12</v>
      </c>
      <c r="BK195" s="76">
        <f t="shared" si="100"/>
        <v>0.11202621004597171</v>
      </c>
      <c r="BL195" s="76">
        <f t="shared" si="83"/>
        <v>0</v>
      </c>
      <c r="BM195" s="76">
        <f t="shared" si="84"/>
        <v>0</v>
      </c>
      <c r="BN195" s="76">
        <f t="shared" si="73"/>
        <v>0</v>
      </c>
      <c r="BO195" s="76">
        <f t="shared" si="85"/>
        <v>0</v>
      </c>
      <c r="BP195" s="76">
        <f t="shared" si="74"/>
        <v>0.37498101681165746</v>
      </c>
      <c r="BQ195" s="76">
        <f t="shared" si="86"/>
        <v>0</v>
      </c>
      <c r="BR195" s="76">
        <f t="shared" si="87"/>
        <v>0.37498101681165746</v>
      </c>
      <c r="BS195" s="76">
        <f t="shared" si="88"/>
        <v>0</v>
      </c>
      <c r="BT195" s="76">
        <f t="shared" si="89"/>
        <v>0</v>
      </c>
      <c r="BU195" s="76">
        <f t="shared" si="101"/>
        <v>61.539840635412133</v>
      </c>
      <c r="BV195" s="76">
        <f>MAX(0,(BU195-Constantes!$D$13)*(1-EXP(-Constantes!$D$24)))</f>
        <v>0.19549587404152557</v>
      </c>
      <c r="BW195" s="76">
        <f t="shared" si="102"/>
        <v>0.57047689085318298</v>
      </c>
      <c r="BX195" s="76">
        <f t="shared" si="103"/>
        <v>0.57047689085318298</v>
      </c>
      <c r="BY195" s="76">
        <f>0.0526*BL195*Observaciones!$F194^1.218</f>
        <v>0</v>
      </c>
      <c r="BZ195" s="76">
        <f>BY195*Constantes!$F$30</f>
        <v>0</v>
      </c>
      <c r="CA195" s="76">
        <f t="shared" si="104"/>
        <v>0</v>
      </c>
      <c r="CB195" s="15"/>
      <c r="CC195" s="75">
        <v>189</v>
      </c>
      <c r="CD195" s="76">
        <f>0.0526*Observaciones!$F194^2.218</f>
        <v>0</v>
      </c>
      <c r="CE195" s="76">
        <f>IF(Observaciones!$F194&gt;0.05*$CI$7,((Observaciones!$F194-0.05*$CI$7)^2)/(Observaciones!$F194+0.95*$CI$7),0)</f>
        <v>0</v>
      </c>
      <c r="CF195" s="76">
        <f>0.0526*CE195*Observaciones!$F194^1.218</f>
        <v>0</v>
      </c>
      <c r="CG195" s="29"/>
      <c r="CH195" s="29"/>
      <c r="CI195" s="110"/>
      <c r="CJ195" s="40"/>
    </row>
    <row r="196" spans="2:88" s="2" customFormat="1" x14ac:dyDescent="0.3">
      <c r="B196" s="39"/>
      <c r="C196" s="75">
        <v>190</v>
      </c>
      <c r="D196" s="148">
        <f>ETo!$I195*((1-Constantes!$D$19)*ETo!$K195+ETo!$L195)</f>
        <v>2.2791520304904918</v>
      </c>
      <c r="E196" s="76">
        <f>MIN(D196*Constantes!$D$17,0.8*(H195+Observaciones!$F195-F196-G196-Constantes!$D$14))</f>
        <v>1.1319947396728203</v>
      </c>
      <c r="F196" s="76">
        <f>IF(Observaciones!$F195&gt;0.05*Constantes!$D$18,((Observaciones!$F195-0.05*Constantes!$D$18)^2)/(Observaciones!$F195+0.95*Constantes!$D$18),0)</f>
        <v>0</v>
      </c>
      <c r="G196" s="76">
        <f>MAX(0,H195+Observaciones!$F195-F196-Constantes!$D$13)</f>
        <v>0</v>
      </c>
      <c r="H196" s="76">
        <f>H195+Observaciones!$F195-F196-E196-G196-I195</f>
        <v>12.31800526032718</v>
      </c>
      <c r="I196" s="76">
        <f>MAX(0,(H196-Constantes!$D$14)*(1-EXP(-Constantes!$D$22)))</f>
        <v>3.6380179894319693E-2</v>
      </c>
      <c r="J196" s="76">
        <f t="shared" si="90"/>
        <v>86.431646652847348</v>
      </c>
      <c r="K196" s="76">
        <f>MAX(0,(J196-Constantes!$D$13)*(1-EXP(-Constantes!$D$23)))</f>
        <v>0.37128623953949236</v>
      </c>
      <c r="L196" s="76">
        <f t="shared" si="91"/>
        <v>0.40766641943381204</v>
      </c>
      <c r="M196" s="76">
        <f>0.0526*F196*Observaciones!$F195^1.218</f>
        <v>0</v>
      </c>
      <c r="N196" s="76">
        <f>M196*Constantes!$D$30</f>
        <v>0</v>
      </c>
      <c r="O196" s="76">
        <f t="shared" si="92"/>
        <v>0</v>
      </c>
      <c r="P196" s="15"/>
      <c r="Q196" s="75">
        <v>190</v>
      </c>
      <c r="R196" s="148">
        <f>ETo!$I195*((1-Constantes!$E$19)*ETo!$K195+ETo!$L195)</f>
        <v>2.2791520304904918</v>
      </c>
      <c r="S196" s="76">
        <f>MIN(R196*Constantes!$E$17,0.8*(V195+Observaciones!$F195-T196-U196-Constantes!$D$14))</f>
        <v>1.1319947396728203</v>
      </c>
      <c r="T196" s="76">
        <f>IF(Observaciones!$F195&gt;0.05*Constantes!$E$18,((Observaciones!$F195-0.05*Constantes!$E$18)^2)/(Observaciones!$F195+0.95*Constantes!$E$18),0)</f>
        <v>0</v>
      </c>
      <c r="U196" s="76">
        <f>MAX(0,V195+Observaciones!$F195-T196-Constantes!$D$13)</f>
        <v>0</v>
      </c>
      <c r="V196" s="76">
        <f>V195+Observaciones!$F195-T196-S196-U196-W195</f>
        <v>12.31800526032718</v>
      </c>
      <c r="W196" s="76">
        <f>MAX(0,(V196-Constantes!$D$14)*(1-EXP(-Constantes!$D$22)))</f>
        <v>3.6380179894319693E-2</v>
      </c>
      <c r="X196" s="76">
        <f t="shared" si="93"/>
        <v>86.431646652847348</v>
      </c>
      <c r="Y196" s="76">
        <f>MAX(0,(X196-Constantes!$D$13)*(1-EXP(-Constantes!$D$23)))</f>
        <v>0.37128623953949236</v>
      </c>
      <c r="Z196" s="76">
        <f t="shared" si="94"/>
        <v>0.40766641943381204</v>
      </c>
      <c r="AA196" s="76">
        <f>IF(Z196-Escenarios!$E$29&lt;=0,0,IF(Z196-Escenarios!$E$29&gt;Escenarios!$E$28,Escenarios!$E$28,Z196-Escenarios!$E$29))</f>
        <v>0</v>
      </c>
      <c r="AB196" s="76">
        <f>AA196*Entradas!$E$24</f>
        <v>0</v>
      </c>
      <c r="AC196" s="76">
        <f>R196*Entradas!$D$47/Escenarios!$E$9</f>
        <v>0.1093992974635436</v>
      </c>
      <c r="AD196" s="76">
        <f>Entradas!$D$48*Entradas!$D$46/Escenarios!$E$9</f>
        <v>0.12</v>
      </c>
      <c r="AE196" s="76">
        <f t="shared" si="95"/>
        <v>1.2413940371363639</v>
      </c>
      <c r="AF196" s="76">
        <f t="shared" si="75"/>
        <v>0</v>
      </c>
      <c r="AG196" s="76">
        <f t="shared" si="76"/>
        <v>0</v>
      </c>
      <c r="AH196" s="76">
        <f t="shared" si="70"/>
        <v>3.6380179894319693E-2</v>
      </c>
      <c r="AI196" s="76">
        <f t="shared" si="77"/>
        <v>0</v>
      </c>
      <c r="AJ196" s="76">
        <f t="shared" si="71"/>
        <v>0.37128623953949236</v>
      </c>
      <c r="AK196" s="76">
        <f t="shared" si="78"/>
        <v>0</v>
      </c>
      <c r="AL196" s="76">
        <f t="shared" si="79"/>
        <v>0.40766641943381204</v>
      </c>
      <c r="AM196" s="76">
        <f t="shared" si="80"/>
        <v>0</v>
      </c>
      <c r="AN196" s="76">
        <f t="shared" si="81"/>
        <v>0</v>
      </c>
      <c r="AO196" s="76">
        <f t="shared" si="96"/>
        <v>55.663261702360515</v>
      </c>
      <c r="AP196" s="76">
        <f>MAX(0,(AO196-Constantes!$D$13)*(1-EXP(-Constantes!$D$24)))</f>
        <v>0.10567091314951506</v>
      </c>
      <c r="AQ196" s="76">
        <f t="shared" si="72"/>
        <v>0.4769571526890074</v>
      </c>
      <c r="AR196" s="76">
        <f t="shared" si="82"/>
        <v>0.51333733258332714</v>
      </c>
      <c r="AS196" s="76">
        <f>0.0526*AF196*Observaciones!$F195^1.218</f>
        <v>0</v>
      </c>
      <c r="AT196" s="76">
        <f>AS196*Constantes!$E$30</f>
        <v>0</v>
      </c>
      <c r="AU196" s="76">
        <f t="shared" si="97"/>
        <v>0</v>
      </c>
      <c r="AV196" s="15"/>
      <c r="AW196" s="75">
        <v>190</v>
      </c>
      <c r="AX196" s="148">
        <f>ETo!$I195*((1-Constantes!$F$19)*ETo!$K195+ETo!$L195)</f>
        <v>2.2791520304904918</v>
      </c>
      <c r="AY196" s="76">
        <f>MIN(AX196*Constantes!$F$17,0.8*(BB195+Observaciones!$F195-AZ196-BA196-Constantes!$D$14))</f>
        <v>1.1319947396728203</v>
      </c>
      <c r="AZ196" s="76">
        <f>IF(Observaciones!$F195&gt;0.05*Constantes!$F$18,((Observaciones!$F195-0.05*Constantes!$F$18)^2)/(Observaciones!$F195+0.95*Constantes!$F$18),0)</f>
        <v>0</v>
      </c>
      <c r="BA196" s="76">
        <f>MAX(0,BB195+Observaciones!$F195-AZ196-Constantes!$D$13)</f>
        <v>0</v>
      </c>
      <c r="BB196" s="76">
        <f>BB195+Observaciones!$F195-AZ196-AY196-BA196-BC195</f>
        <v>12.31800526032718</v>
      </c>
      <c r="BC196" s="76">
        <f>MAX(0,(BB196-Constantes!$D$14)*(1-EXP(-Constantes!$D$22)))</f>
        <v>3.6380179894319693E-2</v>
      </c>
      <c r="BD196" s="76">
        <f t="shared" si="98"/>
        <v>86.431646652847348</v>
      </c>
      <c r="BE196" s="76">
        <f>MAX(0,(BD196-Constantes!$D$13)*(1-EXP(-Constantes!$D$23)))</f>
        <v>0.37128623953949236</v>
      </c>
      <c r="BF196" s="76">
        <f t="shared" si="99"/>
        <v>0.40766641943381204</v>
      </c>
      <c r="BG196" s="76">
        <f>IF(BF196-Escenarios!$F$29&lt;=0,0,IF(BF196-Escenarios!$F$29&gt;Escenarios!$F$28,Escenarios!$F$28,BF196-Escenarios!$F$29))</f>
        <v>0</v>
      </c>
      <c r="BH196" s="76">
        <f>BG196*Entradas!$F$24</f>
        <v>0</v>
      </c>
      <c r="BI196" s="76">
        <f>AX196*Entradas!$D$47/Escenarios!$F$9</f>
        <v>0.1093992974635436</v>
      </c>
      <c r="BJ196" s="76">
        <f>Entradas!$D$48*Entradas!$D$46/Escenarios!$F$9</f>
        <v>0.12</v>
      </c>
      <c r="BK196" s="76">
        <f t="shared" si="100"/>
        <v>1.2413940371363639</v>
      </c>
      <c r="BL196" s="76">
        <f t="shared" si="83"/>
        <v>0</v>
      </c>
      <c r="BM196" s="76">
        <f t="shared" si="84"/>
        <v>0</v>
      </c>
      <c r="BN196" s="76">
        <f t="shared" si="73"/>
        <v>3.6380179894319693E-2</v>
      </c>
      <c r="BO196" s="76">
        <f t="shared" si="85"/>
        <v>0</v>
      </c>
      <c r="BP196" s="76">
        <f t="shared" si="74"/>
        <v>0.37128623953949236</v>
      </c>
      <c r="BQ196" s="76">
        <f t="shared" si="86"/>
        <v>0</v>
      </c>
      <c r="BR196" s="76">
        <f t="shared" si="87"/>
        <v>0.40766641943381204</v>
      </c>
      <c r="BS196" s="76">
        <f t="shared" si="88"/>
        <v>0</v>
      </c>
      <c r="BT196" s="76">
        <f t="shared" si="89"/>
        <v>0</v>
      </c>
      <c r="BU196" s="76">
        <f t="shared" si="101"/>
        <v>61.344344761370607</v>
      </c>
      <c r="BV196" s="76">
        <f>MAX(0,(BU196-Constantes!$D$13)*(1-EXP(-Constantes!$D$24)))</f>
        <v>0.19250767130650154</v>
      </c>
      <c r="BW196" s="76">
        <f t="shared" si="102"/>
        <v>0.56379391084599395</v>
      </c>
      <c r="BX196" s="76">
        <f t="shared" si="103"/>
        <v>0.60017409074031358</v>
      </c>
      <c r="BY196" s="76">
        <f>0.0526*BL196*Observaciones!$F195^1.218</f>
        <v>0</v>
      </c>
      <c r="BZ196" s="76">
        <f>BY196*Constantes!$F$30</f>
        <v>0</v>
      </c>
      <c r="CA196" s="76">
        <f t="shared" si="104"/>
        <v>0</v>
      </c>
      <c r="CB196" s="15"/>
      <c r="CC196" s="75">
        <v>190</v>
      </c>
      <c r="CD196" s="76">
        <f>0.0526*Observaciones!$F195^2.218</f>
        <v>0.30232861200727251</v>
      </c>
      <c r="CE196" s="76">
        <f>IF(Observaciones!$F195&gt;0.05*$CI$7,((Observaciones!$F195-0.05*$CI$7)^2)/(Observaciones!$F195+0.95*$CI$7),0)</f>
        <v>6.2440408225724973E-3</v>
      </c>
      <c r="CF196" s="76">
        <f>0.0526*CE196*Observaciones!$F195^1.218</f>
        <v>8.5806917963867778E-4</v>
      </c>
      <c r="CG196" s="29"/>
      <c r="CH196" s="29"/>
      <c r="CI196" s="110"/>
      <c r="CJ196" s="40"/>
    </row>
    <row r="197" spans="2:88" s="2" customFormat="1" x14ac:dyDescent="0.3">
      <c r="B197" s="39"/>
      <c r="C197" s="75">
        <v>191</v>
      </c>
      <c r="D197" s="148">
        <f>ETo!$I196*((1-Constantes!$D$19)*ETo!$K196+ETo!$L196)</f>
        <v>2.4187951010994104</v>
      </c>
      <c r="E197" s="76">
        <f>MIN(D197*Constantes!$D$17,0.8*(H196+Observaciones!$F196-F197-G197-Constantes!$D$14))</f>
        <v>0.85440420826174379</v>
      </c>
      <c r="F197" s="76">
        <f>IF(Observaciones!$F196&gt;0.05*Constantes!$D$18,((Observaciones!$F196-0.05*Constantes!$D$18)^2)/(Observaciones!$F196+0.95*Constantes!$D$18),0)</f>
        <v>0</v>
      </c>
      <c r="G197" s="76">
        <f>MAX(0,H196+Observaciones!$F196-F197-Constantes!$D$13)</f>
        <v>0</v>
      </c>
      <c r="H197" s="76">
        <f>H196+Observaciones!$F196-F197-E197-G197-I196</f>
        <v>11.427220872171116</v>
      </c>
      <c r="I197" s="76">
        <f>MAX(0,(H197-Constantes!$D$14)*(1-EXP(-Constantes!$D$22)))</f>
        <v>6.0367934972888771E-3</v>
      </c>
      <c r="J197" s="76">
        <f t="shared" si="90"/>
        <v>86.060360413307862</v>
      </c>
      <c r="K197" s="76">
        <f>MAX(0,(J197-Constantes!$D$13)*(1-EXP(-Constantes!$D$23)))</f>
        <v>0.36762786778781742</v>
      </c>
      <c r="L197" s="76">
        <f t="shared" si="91"/>
        <v>0.37366466128510628</v>
      </c>
      <c r="M197" s="76">
        <f>0.0526*F197*Observaciones!$F196^1.218</f>
        <v>0</v>
      </c>
      <c r="N197" s="76">
        <f>M197*Constantes!$D$30</f>
        <v>0</v>
      </c>
      <c r="O197" s="76">
        <f t="shared" si="92"/>
        <v>0</v>
      </c>
      <c r="P197" s="15"/>
      <c r="Q197" s="75">
        <v>191</v>
      </c>
      <c r="R197" s="148">
        <f>ETo!$I196*((1-Constantes!$E$19)*ETo!$K196+ETo!$L196)</f>
        <v>2.4187951010994104</v>
      </c>
      <c r="S197" s="76">
        <f>MIN(R197*Constantes!$E$17,0.8*(V196+Observaciones!$F196-T197-U197-Constantes!$D$14))</f>
        <v>0.85440420826174379</v>
      </c>
      <c r="T197" s="76">
        <f>IF(Observaciones!$F196&gt;0.05*Constantes!$E$18,((Observaciones!$F196-0.05*Constantes!$E$18)^2)/(Observaciones!$F196+0.95*Constantes!$E$18),0)</f>
        <v>0</v>
      </c>
      <c r="U197" s="76">
        <f>MAX(0,V196+Observaciones!$F196-T197-Constantes!$D$13)</f>
        <v>0</v>
      </c>
      <c r="V197" s="76">
        <f>V196+Observaciones!$F196-T197-S197-U197-W196</f>
        <v>11.427220872171116</v>
      </c>
      <c r="W197" s="76">
        <f>MAX(0,(V197-Constantes!$D$14)*(1-EXP(-Constantes!$D$22)))</f>
        <v>6.0367934972888771E-3</v>
      </c>
      <c r="X197" s="76">
        <f t="shared" si="93"/>
        <v>86.060360413307862</v>
      </c>
      <c r="Y197" s="76">
        <f>MAX(0,(X197-Constantes!$D$13)*(1-EXP(-Constantes!$D$23)))</f>
        <v>0.36762786778781742</v>
      </c>
      <c r="Z197" s="76">
        <f t="shared" si="94"/>
        <v>0.37366466128510628</v>
      </c>
      <c r="AA197" s="76">
        <f>IF(Z197-Escenarios!$E$29&lt;=0,0,IF(Z197-Escenarios!$E$29&gt;Escenarios!$E$28,Escenarios!$E$28,Z197-Escenarios!$E$29))</f>
        <v>0</v>
      </c>
      <c r="AB197" s="76">
        <f>AA197*Entradas!$E$24</f>
        <v>0</v>
      </c>
      <c r="AC197" s="76">
        <f>R197*Entradas!$D$47/Escenarios!$E$9</f>
        <v>0.11610216485277169</v>
      </c>
      <c r="AD197" s="76">
        <f>Entradas!$D$48*Entradas!$D$46/Escenarios!$E$9</f>
        <v>0.12</v>
      </c>
      <c r="AE197" s="76">
        <f t="shared" si="95"/>
        <v>0.97050637311451549</v>
      </c>
      <c r="AF197" s="76">
        <f t="shared" si="75"/>
        <v>0</v>
      </c>
      <c r="AG197" s="76">
        <f t="shared" si="76"/>
        <v>0</v>
      </c>
      <c r="AH197" s="76">
        <f t="shared" si="70"/>
        <v>6.0367934972888771E-3</v>
      </c>
      <c r="AI197" s="76">
        <f t="shared" si="77"/>
        <v>0</v>
      </c>
      <c r="AJ197" s="76">
        <f t="shared" si="71"/>
        <v>0.36762786778781742</v>
      </c>
      <c r="AK197" s="76">
        <f t="shared" si="78"/>
        <v>0</v>
      </c>
      <c r="AL197" s="76">
        <f t="shared" si="79"/>
        <v>0.37366466128510628</v>
      </c>
      <c r="AM197" s="76">
        <f t="shared" si="80"/>
        <v>0</v>
      </c>
      <c r="AN197" s="76">
        <f t="shared" si="81"/>
        <v>0</v>
      </c>
      <c r="AO197" s="76">
        <f t="shared" si="96"/>
        <v>55.557590789210998</v>
      </c>
      <c r="AP197" s="76">
        <f>MAX(0,(AO197-Constantes!$D$13)*(1-EXP(-Constantes!$D$24)))</f>
        <v>0.10405570713438042</v>
      </c>
      <c r="AQ197" s="76">
        <f t="shared" si="72"/>
        <v>0.47168357492219781</v>
      </c>
      <c r="AR197" s="76">
        <f t="shared" si="82"/>
        <v>0.47772036841948673</v>
      </c>
      <c r="AS197" s="76">
        <f>0.0526*AF197*Observaciones!$F196^1.218</f>
        <v>0</v>
      </c>
      <c r="AT197" s="76">
        <f>AS197*Constantes!$E$30</f>
        <v>0</v>
      </c>
      <c r="AU197" s="76">
        <f t="shared" si="97"/>
        <v>0</v>
      </c>
      <c r="AV197" s="15"/>
      <c r="AW197" s="75">
        <v>191</v>
      </c>
      <c r="AX197" s="148">
        <f>ETo!$I196*((1-Constantes!$F$19)*ETo!$K196+ETo!$L196)</f>
        <v>2.4187951010994104</v>
      </c>
      <c r="AY197" s="76">
        <f>MIN(AX197*Constantes!$F$17,0.8*(BB196+Observaciones!$F196-AZ197-BA197-Constantes!$D$14))</f>
        <v>0.85440420826174379</v>
      </c>
      <c r="AZ197" s="76">
        <f>IF(Observaciones!$F196&gt;0.05*Constantes!$F$18,((Observaciones!$F196-0.05*Constantes!$F$18)^2)/(Observaciones!$F196+0.95*Constantes!$F$18),0)</f>
        <v>0</v>
      </c>
      <c r="BA197" s="76">
        <f>MAX(0,BB196+Observaciones!$F196-AZ197-Constantes!$D$13)</f>
        <v>0</v>
      </c>
      <c r="BB197" s="76">
        <f>BB196+Observaciones!$F196-AZ197-AY197-BA197-BC196</f>
        <v>11.427220872171116</v>
      </c>
      <c r="BC197" s="76">
        <f>MAX(0,(BB197-Constantes!$D$14)*(1-EXP(-Constantes!$D$22)))</f>
        <v>6.0367934972888771E-3</v>
      </c>
      <c r="BD197" s="76">
        <f t="shared" si="98"/>
        <v>86.060360413307862</v>
      </c>
      <c r="BE197" s="76">
        <f>MAX(0,(BD197-Constantes!$D$13)*(1-EXP(-Constantes!$D$23)))</f>
        <v>0.36762786778781742</v>
      </c>
      <c r="BF197" s="76">
        <f t="shared" si="99"/>
        <v>0.37366466128510628</v>
      </c>
      <c r="BG197" s="76">
        <f>IF(BF197-Escenarios!$F$29&lt;=0,0,IF(BF197-Escenarios!$F$29&gt;Escenarios!$F$28,Escenarios!$F$28,BF197-Escenarios!$F$29))</f>
        <v>0</v>
      </c>
      <c r="BH197" s="76">
        <f>BG197*Entradas!$F$24</f>
        <v>0</v>
      </c>
      <c r="BI197" s="76">
        <f>AX197*Entradas!$D$47/Escenarios!$F$9</f>
        <v>0.11610216485277169</v>
      </c>
      <c r="BJ197" s="76">
        <f>Entradas!$D$48*Entradas!$D$46/Escenarios!$F$9</f>
        <v>0.12</v>
      </c>
      <c r="BK197" s="76">
        <f t="shared" si="100"/>
        <v>0.97050637311451549</v>
      </c>
      <c r="BL197" s="76">
        <f t="shared" si="83"/>
        <v>0</v>
      </c>
      <c r="BM197" s="76">
        <f t="shared" si="84"/>
        <v>0</v>
      </c>
      <c r="BN197" s="76">
        <f t="shared" si="73"/>
        <v>6.0367934972888771E-3</v>
      </c>
      <c r="BO197" s="76">
        <f t="shared" si="85"/>
        <v>0</v>
      </c>
      <c r="BP197" s="76">
        <f t="shared" si="74"/>
        <v>0.36762786778781742</v>
      </c>
      <c r="BQ197" s="76">
        <f t="shared" si="86"/>
        <v>0</v>
      </c>
      <c r="BR197" s="76">
        <f t="shared" si="87"/>
        <v>0.37366466128510628</v>
      </c>
      <c r="BS197" s="76">
        <f t="shared" si="88"/>
        <v>0</v>
      </c>
      <c r="BT197" s="76">
        <f t="shared" si="89"/>
        <v>0</v>
      </c>
      <c r="BU197" s="76">
        <f t="shared" si="101"/>
        <v>61.151837090064106</v>
      </c>
      <c r="BV197" s="76">
        <f>MAX(0,(BU197-Constantes!$D$13)*(1-EXP(-Constantes!$D$24)))</f>
        <v>0.18956514398856436</v>
      </c>
      <c r="BW197" s="76">
        <f t="shared" si="102"/>
        <v>0.55719301177638181</v>
      </c>
      <c r="BX197" s="76">
        <f t="shared" si="103"/>
        <v>0.56322980527367061</v>
      </c>
      <c r="BY197" s="76">
        <f>0.0526*BL197*Observaciones!$F196^1.218</f>
        <v>0</v>
      </c>
      <c r="BZ197" s="76">
        <f>BY197*Constantes!$F$30</f>
        <v>0</v>
      </c>
      <c r="CA197" s="76">
        <f t="shared" si="104"/>
        <v>0</v>
      </c>
      <c r="CB197" s="15"/>
      <c r="CC197" s="75">
        <v>191</v>
      </c>
      <c r="CD197" s="76">
        <f>0.0526*Observaciones!$F196^2.218</f>
        <v>0</v>
      </c>
      <c r="CE197" s="76">
        <f>IF(Observaciones!$F196&gt;0.05*$CI$7,((Observaciones!$F196-0.05*$CI$7)^2)/(Observaciones!$F196+0.95*$CI$7),0)</f>
        <v>0</v>
      </c>
      <c r="CF197" s="76">
        <f>0.0526*CE197*Observaciones!$F196^1.218</f>
        <v>0</v>
      </c>
      <c r="CG197" s="29"/>
      <c r="CH197" s="29"/>
      <c r="CI197" s="110"/>
      <c r="CJ197" s="40"/>
    </row>
    <row r="198" spans="2:88" s="2" customFormat="1" x14ac:dyDescent="0.3">
      <c r="B198" s="39"/>
      <c r="C198" s="75">
        <v>192</v>
      </c>
      <c r="D198" s="148">
        <f>ETo!$I197*((1-Constantes!$D$19)*ETo!$K197+ETo!$L197)</f>
        <v>2.5072222275356948</v>
      </c>
      <c r="E198" s="76">
        <f>MIN(D198*Constantes!$D$17,0.8*(H197+Observaciones!$F197-F198-G198-Constantes!$D$14))</f>
        <v>0.14177669773689275</v>
      </c>
      <c r="F198" s="76">
        <f>IF(Observaciones!$F197&gt;0.05*Constantes!$D$18,((Observaciones!$F197-0.05*Constantes!$D$18)^2)/(Observaciones!$F197+0.95*Constantes!$D$18),0)</f>
        <v>0</v>
      </c>
      <c r="G198" s="76">
        <f>MAX(0,H197+Observaciones!$F197-F198-Constantes!$D$13)</f>
        <v>0</v>
      </c>
      <c r="H198" s="76">
        <f>H197+Observaciones!$F197-F198-E198-G198-I197</f>
        <v>11.279407380936934</v>
      </c>
      <c r="I198" s="76">
        <f>MAX(0,(H198-Constantes!$D$14)*(1-EXP(-Constantes!$D$22)))</f>
        <v>1.0017233514174992E-3</v>
      </c>
      <c r="J198" s="76">
        <f t="shared" si="90"/>
        <v>85.692732545520045</v>
      </c>
      <c r="K198" s="76">
        <f>MAX(0,(J198-Constantes!$D$13)*(1-EXP(-Constantes!$D$23)))</f>
        <v>0.36400554284436787</v>
      </c>
      <c r="L198" s="76">
        <f t="shared" si="91"/>
        <v>0.36500726619578538</v>
      </c>
      <c r="M198" s="76">
        <f>0.0526*F198*Observaciones!$F197^1.218</f>
        <v>0</v>
      </c>
      <c r="N198" s="76">
        <f>M198*Constantes!$D$30</f>
        <v>0</v>
      </c>
      <c r="O198" s="76">
        <f t="shared" si="92"/>
        <v>0</v>
      </c>
      <c r="P198" s="15"/>
      <c r="Q198" s="75">
        <v>192</v>
      </c>
      <c r="R198" s="148">
        <f>ETo!$I197*((1-Constantes!$E$19)*ETo!$K197+ETo!$L197)</f>
        <v>2.5072222275356948</v>
      </c>
      <c r="S198" s="76">
        <f>MIN(R198*Constantes!$E$17,0.8*(V197+Observaciones!$F197-T198-U198-Constantes!$D$14))</f>
        <v>0.14177669773689275</v>
      </c>
      <c r="T198" s="76">
        <f>IF(Observaciones!$F197&gt;0.05*Constantes!$E$18,((Observaciones!$F197-0.05*Constantes!$E$18)^2)/(Observaciones!$F197+0.95*Constantes!$E$18),0)</f>
        <v>0</v>
      </c>
      <c r="U198" s="76">
        <f>MAX(0,V197+Observaciones!$F197-T198-Constantes!$D$13)</f>
        <v>0</v>
      </c>
      <c r="V198" s="76">
        <f>V197+Observaciones!$F197-T198-S198-U198-W197</f>
        <v>11.279407380936934</v>
      </c>
      <c r="W198" s="76">
        <f>MAX(0,(V198-Constantes!$D$14)*(1-EXP(-Constantes!$D$22)))</f>
        <v>1.0017233514174992E-3</v>
      </c>
      <c r="X198" s="76">
        <f t="shared" si="93"/>
        <v>85.692732545520045</v>
      </c>
      <c r="Y198" s="76">
        <f>MAX(0,(X198-Constantes!$D$13)*(1-EXP(-Constantes!$D$23)))</f>
        <v>0.36400554284436787</v>
      </c>
      <c r="Z198" s="76">
        <f t="shared" si="94"/>
        <v>0.36500726619578538</v>
      </c>
      <c r="AA198" s="76">
        <f>IF(Z198-Escenarios!$E$29&lt;=0,0,IF(Z198-Escenarios!$E$29&gt;Escenarios!$E$28,Escenarios!$E$28,Z198-Escenarios!$E$29))</f>
        <v>0</v>
      </c>
      <c r="AB198" s="76">
        <f>AA198*Entradas!$E$24</f>
        <v>0</v>
      </c>
      <c r="AC198" s="76">
        <f>R198*Entradas!$D$47/Escenarios!$E$9</f>
        <v>0.12034666692171335</v>
      </c>
      <c r="AD198" s="76">
        <f>Entradas!$D$48*Entradas!$D$46/Escenarios!$E$9</f>
        <v>0.12</v>
      </c>
      <c r="AE198" s="76">
        <f t="shared" si="95"/>
        <v>0.26212336465860608</v>
      </c>
      <c r="AF198" s="76">
        <f t="shared" si="75"/>
        <v>0</v>
      </c>
      <c r="AG198" s="76">
        <f t="shared" si="76"/>
        <v>0</v>
      </c>
      <c r="AH198" s="76">
        <f t="shared" ref="AH198:AH261" si="105">MAX(0,W198-AG198)</f>
        <v>1.0017233514174992E-3</v>
      </c>
      <c r="AI198" s="76">
        <f t="shared" si="77"/>
        <v>0</v>
      </c>
      <c r="AJ198" s="76">
        <f t="shared" ref="AJ198:AJ261" si="106">MAX(0,Y198-AI198)</f>
        <v>0.36400554284436787</v>
      </c>
      <c r="AK198" s="76">
        <f t="shared" si="78"/>
        <v>0</v>
      </c>
      <c r="AL198" s="76">
        <f t="shared" si="79"/>
        <v>0.36500726619578538</v>
      </c>
      <c r="AM198" s="76">
        <f t="shared" si="80"/>
        <v>0</v>
      </c>
      <c r="AN198" s="76">
        <f t="shared" si="81"/>
        <v>0</v>
      </c>
      <c r="AO198" s="76">
        <f t="shared" si="96"/>
        <v>55.45353508207662</v>
      </c>
      <c r="AP198" s="76">
        <f>MAX(0,(AO198-Constantes!$D$13)*(1-EXP(-Constantes!$D$24)))</f>
        <v>0.10246518994224899</v>
      </c>
      <c r="AQ198" s="76">
        <f t="shared" ref="AQ198:AQ261" si="107">AJ198+AP198</f>
        <v>0.46647073278661688</v>
      </c>
      <c r="AR198" s="76">
        <f t="shared" si="82"/>
        <v>0.46747245613803434</v>
      </c>
      <c r="AS198" s="76">
        <f>0.0526*AF198*Observaciones!$F197^1.218</f>
        <v>0</v>
      </c>
      <c r="AT198" s="76">
        <f>AS198*Constantes!$E$30</f>
        <v>0</v>
      </c>
      <c r="AU198" s="76">
        <f t="shared" si="97"/>
        <v>0</v>
      </c>
      <c r="AV198" s="15"/>
      <c r="AW198" s="75">
        <v>192</v>
      </c>
      <c r="AX198" s="148">
        <f>ETo!$I197*((1-Constantes!$F$19)*ETo!$K197+ETo!$L197)</f>
        <v>2.5072222275356948</v>
      </c>
      <c r="AY198" s="76">
        <f>MIN(AX198*Constantes!$F$17,0.8*(BB197+Observaciones!$F197-AZ198-BA198-Constantes!$D$14))</f>
        <v>0.14177669773689275</v>
      </c>
      <c r="AZ198" s="76">
        <f>IF(Observaciones!$F197&gt;0.05*Constantes!$F$18,((Observaciones!$F197-0.05*Constantes!$F$18)^2)/(Observaciones!$F197+0.95*Constantes!$F$18),0)</f>
        <v>0</v>
      </c>
      <c r="BA198" s="76">
        <f>MAX(0,BB197+Observaciones!$F197-AZ198-Constantes!$D$13)</f>
        <v>0</v>
      </c>
      <c r="BB198" s="76">
        <f>BB197+Observaciones!$F197-AZ198-AY198-BA198-BC197</f>
        <v>11.279407380936934</v>
      </c>
      <c r="BC198" s="76">
        <f>MAX(0,(BB198-Constantes!$D$14)*(1-EXP(-Constantes!$D$22)))</f>
        <v>1.0017233514174992E-3</v>
      </c>
      <c r="BD198" s="76">
        <f t="shared" si="98"/>
        <v>85.692732545520045</v>
      </c>
      <c r="BE198" s="76">
        <f>MAX(0,(BD198-Constantes!$D$13)*(1-EXP(-Constantes!$D$23)))</f>
        <v>0.36400554284436787</v>
      </c>
      <c r="BF198" s="76">
        <f t="shared" si="99"/>
        <v>0.36500726619578538</v>
      </c>
      <c r="BG198" s="76">
        <f>IF(BF198-Escenarios!$F$29&lt;=0,0,IF(BF198-Escenarios!$F$29&gt;Escenarios!$F$28,Escenarios!$F$28,BF198-Escenarios!$F$29))</f>
        <v>0</v>
      </c>
      <c r="BH198" s="76">
        <f>BG198*Entradas!$F$24</f>
        <v>0</v>
      </c>
      <c r="BI198" s="76">
        <f>AX198*Entradas!$D$47/Escenarios!$F$9</f>
        <v>0.12034666692171335</v>
      </c>
      <c r="BJ198" s="76">
        <f>Entradas!$D$48*Entradas!$D$46/Escenarios!$F$9</f>
        <v>0.12</v>
      </c>
      <c r="BK198" s="76">
        <f t="shared" si="100"/>
        <v>0.26212336465860608</v>
      </c>
      <c r="BL198" s="76">
        <f t="shared" si="83"/>
        <v>0</v>
      </c>
      <c r="BM198" s="76">
        <f t="shared" si="84"/>
        <v>0</v>
      </c>
      <c r="BN198" s="76">
        <f t="shared" ref="BN198:BN261" si="108">MAX(0,BC198-BM198)</f>
        <v>1.0017233514174992E-3</v>
      </c>
      <c r="BO198" s="76">
        <f t="shared" si="85"/>
        <v>0</v>
      </c>
      <c r="BP198" s="76">
        <f t="shared" ref="BP198:BP261" si="109">MAX(0,BE198-BO198)</f>
        <v>0.36400554284436787</v>
      </c>
      <c r="BQ198" s="76">
        <f t="shared" si="86"/>
        <v>0</v>
      </c>
      <c r="BR198" s="76">
        <f t="shared" si="87"/>
        <v>0.36500726619578538</v>
      </c>
      <c r="BS198" s="76">
        <f t="shared" si="88"/>
        <v>0</v>
      </c>
      <c r="BT198" s="76">
        <f t="shared" si="89"/>
        <v>0</v>
      </c>
      <c r="BU198" s="76">
        <f t="shared" si="101"/>
        <v>60.962271946075539</v>
      </c>
      <c r="BV198" s="76">
        <f>MAX(0,(BU198-Constantes!$D$13)*(1-EXP(-Constantes!$D$24)))</f>
        <v>0.18666759392767901</v>
      </c>
      <c r="BW198" s="76">
        <f t="shared" si="102"/>
        <v>0.55067313677204688</v>
      </c>
      <c r="BX198" s="76">
        <f t="shared" si="103"/>
        <v>0.55167486012346445</v>
      </c>
      <c r="BY198" s="76">
        <f>0.0526*BL198*Observaciones!$F197^1.218</f>
        <v>0</v>
      </c>
      <c r="BZ198" s="76">
        <f>BY198*Constantes!$F$30</f>
        <v>0</v>
      </c>
      <c r="CA198" s="76">
        <f t="shared" si="104"/>
        <v>0</v>
      </c>
      <c r="CB198" s="15"/>
      <c r="CC198" s="75">
        <v>192</v>
      </c>
      <c r="CD198" s="76">
        <f>0.0526*Observaciones!$F197^2.218</f>
        <v>0</v>
      </c>
      <c r="CE198" s="76">
        <f>IF(Observaciones!$F197&gt;0.05*$CI$7,((Observaciones!$F197-0.05*$CI$7)^2)/(Observaciones!$F197+0.95*$CI$7),0)</f>
        <v>0</v>
      </c>
      <c r="CF198" s="76">
        <f>0.0526*CE198*Observaciones!$F197^1.218</f>
        <v>0</v>
      </c>
      <c r="CG198" s="29"/>
      <c r="CH198" s="29"/>
      <c r="CI198" s="110"/>
      <c r="CJ198" s="40"/>
    </row>
    <row r="199" spans="2:88" s="2" customFormat="1" x14ac:dyDescent="0.3">
      <c r="B199" s="39"/>
      <c r="C199" s="75">
        <v>193</v>
      </c>
      <c r="D199" s="148">
        <f>ETo!$I198*((1-Constantes!$D$19)*ETo!$K198+ETo!$L198)</f>
        <v>2.5069657539610444</v>
      </c>
      <c r="E199" s="76">
        <f>MIN(D199*Constantes!$D$17,0.8*(H198+Observaciones!$F198-F199-G199-Constantes!$D$14))</f>
        <v>2.3525904749547522E-2</v>
      </c>
      <c r="F199" s="76">
        <f>IF(Observaciones!$F198&gt;0.05*Constantes!$D$18,((Observaciones!$F198-0.05*Constantes!$D$18)^2)/(Observaciones!$F198+0.95*Constantes!$D$18),0)</f>
        <v>0</v>
      </c>
      <c r="G199" s="76">
        <f>MAX(0,H198+Observaciones!$F198-F199-Constantes!$D$13)</f>
        <v>0</v>
      </c>
      <c r="H199" s="76">
        <f>H198+Observaciones!$F198-F199-E199-G199-I198</f>
        <v>11.254879752835969</v>
      </c>
      <c r="I199" s="76">
        <f>MAX(0,(H199-Constantes!$D$14)*(1-EXP(-Constantes!$D$22)))</f>
        <v>1.6622229553248392E-4</v>
      </c>
      <c r="J199" s="76">
        <f t="shared" si="90"/>
        <v>85.328727002675677</v>
      </c>
      <c r="K199" s="76">
        <f>MAX(0,(J199-Constantes!$D$13)*(1-EXP(-Constantes!$D$23)))</f>
        <v>0.36041890953135675</v>
      </c>
      <c r="L199" s="76">
        <f t="shared" si="91"/>
        <v>0.36058513182688923</v>
      </c>
      <c r="M199" s="76">
        <f>0.0526*F199*Observaciones!$F198^1.218</f>
        <v>0</v>
      </c>
      <c r="N199" s="76">
        <f>M199*Constantes!$D$30</f>
        <v>0</v>
      </c>
      <c r="O199" s="76">
        <f t="shared" si="92"/>
        <v>0</v>
      </c>
      <c r="P199" s="15"/>
      <c r="Q199" s="75">
        <v>193</v>
      </c>
      <c r="R199" s="148">
        <f>ETo!$I198*((1-Constantes!$E$19)*ETo!$K198+ETo!$L198)</f>
        <v>2.5069657539610444</v>
      </c>
      <c r="S199" s="76">
        <f>MIN(R199*Constantes!$E$17,0.8*(V198+Observaciones!$F198-T199-U199-Constantes!$D$14))</f>
        <v>2.3525904749547522E-2</v>
      </c>
      <c r="T199" s="76">
        <f>IF(Observaciones!$F198&gt;0.05*Constantes!$E$18,((Observaciones!$F198-0.05*Constantes!$E$18)^2)/(Observaciones!$F198+0.95*Constantes!$E$18),0)</f>
        <v>0</v>
      </c>
      <c r="U199" s="76">
        <f>MAX(0,V198+Observaciones!$F198-T199-Constantes!$D$13)</f>
        <v>0</v>
      </c>
      <c r="V199" s="76">
        <f>V198+Observaciones!$F198-T199-S199-U199-W198</f>
        <v>11.254879752835969</v>
      </c>
      <c r="W199" s="76">
        <f>MAX(0,(V199-Constantes!$D$14)*(1-EXP(-Constantes!$D$22)))</f>
        <v>1.6622229553248392E-4</v>
      </c>
      <c r="X199" s="76">
        <f t="shared" si="93"/>
        <v>85.328727002675677</v>
      </c>
      <c r="Y199" s="76">
        <f>MAX(0,(X199-Constantes!$D$13)*(1-EXP(-Constantes!$D$23)))</f>
        <v>0.36041890953135675</v>
      </c>
      <c r="Z199" s="76">
        <f t="shared" si="94"/>
        <v>0.36058513182688923</v>
      </c>
      <c r="AA199" s="76">
        <f>IF(Z199-Escenarios!$E$29&lt;=0,0,IF(Z199-Escenarios!$E$29&gt;Escenarios!$E$28,Escenarios!$E$28,Z199-Escenarios!$E$29))</f>
        <v>0</v>
      </c>
      <c r="AB199" s="76">
        <f>AA199*Entradas!$E$24</f>
        <v>0</v>
      </c>
      <c r="AC199" s="76">
        <f>R199*Entradas!$D$47/Escenarios!$E$9</f>
        <v>0.12033435619013014</v>
      </c>
      <c r="AD199" s="76">
        <f>Entradas!$D$48*Entradas!$D$46/Escenarios!$E$9</f>
        <v>0.12</v>
      </c>
      <c r="AE199" s="76">
        <f t="shared" si="95"/>
        <v>0.14386026093967766</v>
      </c>
      <c r="AF199" s="76">
        <f t="shared" ref="AF199:AF262" si="110">MAX(0,T199-AA199)</f>
        <v>0</v>
      </c>
      <c r="AG199" s="76">
        <f t="shared" ref="AG199:AG262" si="111">AA199+AF199-T199</f>
        <v>0</v>
      </c>
      <c r="AH199" s="76">
        <f t="shared" si="105"/>
        <v>1.6622229553248392E-4</v>
      </c>
      <c r="AI199" s="76">
        <f t="shared" ref="AI199:AI262" si="112">AG199+AH199-W199</f>
        <v>0</v>
      </c>
      <c r="AJ199" s="76">
        <f t="shared" si="106"/>
        <v>0.36041890953135675</v>
      </c>
      <c r="AK199" s="76">
        <f t="shared" ref="AK199:AK262" si="113">AI199+AJ199-Y199</f>
        <v>0</v>
      </c>
      <c r="AL199" s="76">
        <f t="shared" ref="AL199:AL262" si="114">AF199+AH199+AJ199+AB199</f>
        <v>0.36058513182688923</v>
      </c>
      <c r="AM199" s="76">
        <f t="shared" ref="AM199:AM262" si="115">MAX(0,AA199-AB199-AC199-AD199)</f>
        <v>0</v>
      </c>
      <c r="AN199" s="76">
        <f t="shared" ref="AN199:AN262" si="116">U199+AM199</f>
        <v>0</v>
      </c>
      <c r="AO199" s="76">
        <f t="shared" si="96"/>
        <v>55.351069892134369</v>
      </c>
      <c r="AP199" s="76">
        <f>MAX(0,(AO199-Constantes!$D$13)*(1-EXP(-Constantes!$D$24)))</f>
        <v>0.10089898419836126</v>
      </c>
      <c r="AQ199" s="76">
        <f t="shared" si="107"/>
        <v>0.46131789372971799</v>
      </c>
      <c r="AR199" s="76">
        <f t="shared" ref="AR199:AR262" si="117">AL199+AP199</f>
        <v>0.46148411602525047</v>
      </c>
      <c r="AS199" s="76">
        <f>0.0526*AF199*Observaciones!$F198^1.218</f>
        <v>0</v>
      </c>
      <c r="AT199" s="76">
        <f>AS199*Constantes!$E$30</f>
        <v>0</v>
      </c>
      <c r="AU199" s="76">
        <f t="shared" si="97"/>
        <v>0</v>
      </c>
      <c r="AV199" s="15"/>
      <c r="AW199" s="75">
        <v>193</v>
      </c>
      <c r="AX199" s="148">
        <f>ETo!$I198*((1-Constantes!$F$19)*ETo!$K198+ETo!$L198)</f>
        <v>2.5069657539610444</v>
      </c>
      <c r="AY199" s="76">
        <f>MIN(AX199*Constantes!$F$17,0.8*(BB198+Observaciones!$F198-AZ199-BA199-Constantes!$D$14))</f>
        <v>2.3525904749547522E-2</v>
      </c>
      <c r="AZ199" s="76">
        <f>IF(Observaciones!$F198&gt;0.05*Constantes!$F$18,((Observaciones!$F198-0.05*Constantes!$F$18)^2)/(Observaciones!$F198+0.95*Constantes!$F$18),0)</f>
        <v>0</v>
      </c>
      <c r="BA199" s="76">
        <f>MAX(0,BB198+Observaciones!$F198-AZ199-Constantes!$D$13)</f>
        <v>0</v>
      </c>
      <c r="BB199" s="76">
        <f>BB198+Observaciones!$F198-AZ199-AY199-BA199-BC198</f>
        <v>11.254879752835969</v>
      </c>
      <c r="BC199" s="76">
        <f>MAX(0,(BB199-Constantes!$D$14)*(1-EXP(-Constantes!$D$22)))</f>
        <v>1.6622229553248392E-4</v>
      </c>
      <c r="BD199" s="76">
        <f t="shared" si="98"/>
        <v>85.328727002675677</v>
      </c>
      <c r="BE199" s="76">
        <f>MAX(0,(BD199-Constantes!$D$13)*(1-EXP(-Constantes!$D$23)))</f>
        <v>0.36041890953135675</v>
      </c>
      <c r="BF199" s="76">
        <f t="shared" si="99"/>
        <v>0.36058513182688923</v>
      </c>
      <c r="BG199" s="76">
        <f>IF(BF199-Escenarios!$F$29&lt;=0,0,IF(BF199-Escenarios!$F$29&gt;Escenarios!$F$28,Escenarios!$F$28,BF199-Escenarios!$F$29))</f>
        <v>0</v>
      </c>
      <c r="BH199" s="76">
        <f>BG199*Entradas!$F$24</f>
        <v>0</v>
      </c>
      <c r="BI199" s="76">
        <f>AX199*Entradas!$D$47/Escenarios!$F$9</f>
        <v>0.12033435619013014</v>
      </c>
      <c r="BJ199" s="76">
        <f>Entradas!$D$48*Entradas!$D$46/Escenarios!$F$9</f>
        <v>0.12</v>
      </c>
      <c r="BK199" s="76">
        <f t="shared" si="100"/>
        <v>0.14386026093967766</v>
      </c>
      <c r="BL199" s="76">
        <f t="shared" ref="BL199:BL262" si="118">MAX(0,AZ199-BG199)</f>
        <v>0</v>
      </c>
      <c r="BM199" s="76">
        <f t="shared" ref="BM199:BM262" si="119">BG199+BL199-AZ199</f>
        <v>0</v>
      </c>
      <c r="BN199" s="76">
        <f t="shared" si="108"/>
        <v>1.6622229553248392E-4</v>
      </c>
      <c r="BO199" s="76">
        <f t="shared" ref="BO199:BO262" si="120">BM199+BN199-BC199</f>
        <v>0</v>
      </c>
      <c r="BP199" s="76">
        <f t="shared" si="109"/>
        <v>0.36041890953135675</v>
      </c>
      <c r="BQ199" s="76">
        <f t="shared" ref="BQ199:BQ262" si="121">BO199+BP199-BE199</f>
        <v>0</v>
      </c>
      <c r="BR199" s="76">
        <f t="shared" ref="BR199:BR262" si="122">BL199+BN199+BP199+BH199</f>
        <v>0.36058513182688923</v>
      </c>
      <c r="BS199" s="76">
        <f t="shared" ref="BS199:BS262" si="123">MAX(0,BG199-BH199-BI199-BJ199)</f>
        <v>0</v>
      </c>
      <c r="BT199" s="76">
        <f t="shared" ref="BT199:BT262" si="124">BA199+BS199</f>
        <v>0</v>
      </c>
      <c r="BU199" s="76">
        <f t="shared" si="101"/>
        <v>60.775604352147859</v>
      </c>
      <c r="BV199" s="76">
        <f>MAX(0,(BU199-Constantes!$D$13)*(1-EXP(-Constantes!$D$24)))</f>
        <v>0.18381433363535915</v>
      </c>
      <c r="BW199" s="76">
        <f t="shared" si="102"/>
        <v>0.54423324316671584</v>
      </c>
      <c r="BX199" s="76">
        <f t="shared" si="103"/>
        <v>0.54439946546224838</v>
      </c>
      <c r="BY199" s="76">
        <f>0.0526*BL199*Observaciones!$F198^1.218</f>
        <v>0</v>
      </c>
      <c r="BZ199" s="76">
        <f>BY199*Constantes!$F$30</f>
        <v>0</v>
      </c>
      <c r="CA199" s="76">
        <f t="shared" si="104"/>
        <v>0</v>
      </c>
      <c r="CB199" s="15"/>
      <c r="CC199" s="75">
        <v>193</v>
      </c>
      <c r="CD199" s="76">
        <f>0.0526*Observaciones!$F198^2.218</f>
        <v>0</v>
      </c>
      <c r="CE199" s="76">
        <f>IF(Observaciones!$F198&gt;0.05*$CI$7,((Observaciones!$F198-0.05*$CI$7)^2)/(Observaciones!$F198+0.95*$CI$7),0)</f>
        <v>0</v>
      </c>
      <c r="CF199" s="76">
        <f>0.0526*CE199*Observaciones!$F198^1.218</f>
        <v>0</v>
      </c>
      <c r="CG199" s="29"/>
      <c r="CH199" s="29"/>
      <c r="CI199" s="110"/>
      <c r="CJ199" s="40"/>
    </row>
    <row r="200" spans="2:88" s="2" customFormat="1" x14ac:dyDescent="0.3">
      <c r="B200" s="39"/>
      <c r="C200" s="75">
        <v>194</v>
      </c>
      <c r="D200" s="148">
        <f>ETo!$I199*((1-Constantes!$D$19)*ETo!$K199+ETo!$L199)</f>
        <v>2.4118524571620452</v>
      </c>
      <c r="E200" s="76">
        <f>MIN(D200*Constantes!$D$17,0.8*(H199+Observaciones!$F199-F200-G200-Constantes!$D$14))</f>
        <v>3.9038022687748254E-3</v>
      </c>
      <c r="F200" s="76">
        <f>IF(Observaciones!$F199&gt;0.05*Constantes!$D$18,((Observaciones!$F199-0.05*Constantes!$D$18)^2)/(Observaciones!$F199+0.95*Constantes!$D$18),0)</f>
        <v>0</v>
      </c>
      <c r="G200" s="76">
        <f>MAX(0,H199+Observaciones!$F199-F200-Constantes!$D$13)</f>
        <v>0</v>
      </c>
      <c r="H200" s="76">
        <f>H199+Observaciones!$F199-F200-E200-G200-I199</f>
        <v>11.25080972827166</v>
      </c>
      <c r="I200" s="76">
        <f>MAX(0,(H200-Constantes!$D$14)*(1-EXP(-Constantes!$D$22)))</f>
        <v>2.7582317506084559E-5</v>
      </c>
      <c r="J200" s="76">
        <f t="shared" ref="J200:J263" si="125">J199+G200-K199</f>
        <v>84.968308093144316</v>
      </c>
      <c r="K200" s="76">
        <f>MAX(0,(J200-Constantes!$D$13)*(1-EXP(-Constantes!$D$23)))</f>
        <v>0.35686761617064816</v>
      </c>
      <c r="L200" s="76">
        <f t="shared" ref="L200:L263" si="126">F200+I200+K200</f>
        <v>0.35689519848815426</v>
      </c>
      <c r="M200" s="76">
        <f>0.0526*F200*Observaciones!$F199^1.218</f>
        <v>0</v>
      </c>
      <c r="N200" s="76">
        <f>M200*Constantes!$D$30</f>
        <v>0</v>
      </c>
      <c r="O200" s="76">
        <f t="shared" ref="O200:O263" si="127">N200*1000000/(L200/1000*10000)</f>
        <v>0</v>
      </c>
      <c r="P200" s="15"/>
      <c r="Q200" s="75">
        <v>194</v>
      </c>
      <c r="R200" s="148">
        <f>ETo!$I199*((1-Constantes!$E$19)*ETo!$K199+ETo!$L199)</f>
        <v>2.4118524571620452</v>
      </c>
      <c r="S200" s="76">
        <f>MIN(R200*Constantes!$E$17,0.8*(V199+Observaciones!$F199-T200-U200-Constantes!$D$14))</f>
        <v>3.9038022687748254E-3</v>
      </c>
      <c r="T200" s="76">
        <f>IF(Observaciones!$F199&gt;0.05*Constantes!$E$18,((Observaciones!$F199-0.05*Constantes!$E$18)^2)/(Observaciones!$F199+0.95*Constantes!$E$18),0)</f>
        <v>0</v>
      </c>
      <c r="U200" s="76">
        <f>MAX(0,V199+Observaciones!$F199-T200-Constantes!$D$13)</f>
        <v>0</v>
      </c>
      <c r="V200" s="76">
        <f>V199+Observaciones!$F199-T200-S200-U200-W199</f>
        <v>11.25080972827166</v>
      </c>
      <c r="W200" s="76">
        <f>MAX(0,(V200-Constantes!$D$14)*(1-EXP(-Constantes!$D$22)))</f>
        <v>2.7582317506084559E-5</v>
      </c>
      <c r="X200" s="76">
        <f t="shared" ref="X200:X263" si="128">X199+U200-Y199</f>
        <v>84.968308093144316</v>
      </c>
      <c r="Y200" s="76">
        <f>MAX(0,(X200-Constantes!$D$13)*(1-EXP(-Constantes!$D$23)))</f>
        <v>0.35686761617064816</v>
      </c>
      <c r="Z200" s="76">
        <f t="shared" ref="Z200:Z263" si="129">T200+W200+Y200</f>
        <v>0.35689519848815426</v>
      </c>
      <c r="AA200" s="76">
        <f>IF(Z200-Escenarios!$E$29&lt;=0,0,IF(Z200-Escenarios!$E$29&gt;Escenarios!$E$28,Escenarios!$E$28,Z200-Escenarios!$E$29))</f>
        <v>0</v>
      </c>
      <c r="AB200" s="76">
        <f>AA200*Entradas!$E$24</f>
        <v>0</v>
      </c>
      <c r="AC200" s="76">
        <f>R200*Entradas!$D$47/Escenarios!$E$9</f>
        <v>0.11576891794377818</v>
      </c>
      <c r="AD200" s="76">
        <f>Entradas!$D$48*Entradas!$D$46/Escenarios!$E$9</f>
        <v>0.12</v>
      </c>
      <c r="AE200" s="76">
        <f t="shared" ref="AE200:AE263" si="130">S200+AC200</f>
        <v>0.119672720212553</v>
      </c>
      <c r="AF200" s="76">
        <f t="shared" si="110"/>
        <v>0</v>
      </c>
      <c r="AG200" s="76">
        <f t="shared" si="111"/>
        <v>0</v>
      </c>
      <c r="AH200" s="76">
        <f t="shared" si="105"/>
        <v>2.7582317506084559E-5</v>
      </c>
      <c r="AI200" s="76">
        <f t="shared" si="112"/>
        <v>0</v>
      </c>
      <c r="AJ200" s="76">
        <f t="shared" si="106"/>
        <v>0.35686761617064816</v>
      </c>
      <c r="AK200" s="76">
        <f t="shared" si="113"/>
        <v>0</v>
      </c>
      <c r="AL200" s="76">
        <f t="shared" si="114"/>
        <v>0.35689519848815426</v>
      </c>
      <c r="AM200" s="76">
        <f t="shared" si="115"/>
        <v>0</v>
      </c>
      <c r="AN200" s="76">
        <f t="shared" si="116"/>
        <v>0</v>
      </c>
      <c r="AO200" s="76">
        <f t="shared" ref="AO200:AO263" si="131">AO199+AM200-AP199</f>
        <v>55.25017090793601</v>
      </c>
      <c r="AP200" s="76">
        <f>MAX(0,(AO200-Constantes!$D$13)*(1-EXP(-Constantes!$D$24)))</f>
        <v>9.9356718296224403E-2</v>
      </c>
      <c r="AQ200" s="76">
        <f t="shared" si="107"/>
        <v>0.45622433446687255</v>
      </c>
      <c r="AR200" s="76">
        <f t="shared" si="117"/>
        <v>0.45625191678437865</v>
      </c>
      <c r="AS200" s="76">
        <f>0.0526*AF200*Observaciones!$F199^1.218</f>
        <v>0</v>
      </c>
      <c r="AT200" s="76">
        <f>AS200*Constantes!$E$30</f>
        <v>0</v>
      </c>
      <c r="AU200" s="76">
        <f t="shared" ref="AU200:AU263" si="132">AT200*1000000/(AR200/1000*10000)</f>
        <v>0</v>
      </c>
      <c r="AV200" s="15"/>
      <c r="AW200" s="75">
        <v>194</v>
      </c>
      <c r="AX200" s="148">
        <f>ETo!$I199*((1-Constantes!$F$19)*ETo!$K199+ETo!$L199)</f>
        <v>2.4118524571620452</v>
      </c>
      <c r="AY200" s="76">
        <f>MIN(AX200*Constantes!$F$17,0.8*(BB199+Observaciones!$F199-AZ200-BA200-Constantes!$D$14))</f>
        <v>3.9038022687748254E-3</v>
      </c>
      <c r="AZ200" s="76">
        <f>IF(Observaciones!$F199&gt;0.05*Constantes!$F$18,((Observaciones!$F199-0.05*Constantes!$F$18)^2)/(Observaciones!$F199+0.95*Constantes!$F$18),0)</f>
        <v>0</v>
      </c>
      <c r="BA200" s="76">
        <f>MAX(0,BB199+Observaciones!$F199-AZ200-Constantes!$D$13)</f>
        <v>0</v>
      </c>
      <c r="BB200" s="76">
        <f>BB199+Observaciones!$F199-AZ200-AY200-BA200-BC199</f>
        <v>11.25080972827166</v>
      </c>
      <c r="BC200" s="76">
        <f>MAX(0,(BB200-Constantes!$D$14)*(1-EXP(-Constantes!$D$22)))</f>
        <v>2.7582317506084559E-5</v>
      </c>
      <c r="BD200" s="76">
        <f t="shared" ref="BD200:BD263" si="133">BD199+BA200-BE199</f>
        <v>84.968308093144316</v>
      </c>
      <c r="BE200" s="76">
        <f>MAX(0,(BD200-Constantes!$D$13)*(1-EXP(-Constantes!$D$23)))</f>
        <v>0.35686761617064816</v>
      </c>
      <c r="BF200" s="76">
        <f t="shared" ref="BF200:BF263" si="134">AZ200+BC200+BE200</f>
        <v>0.35689519848815426</v>
      </c>
      <c r="BG200" s="76">
        <f>IF(BF200-Escenarios!$F$29&lt;=0,0,IF(BF200-Escenarios!$F$29&gt;Escenarios!$F$28,Escenarios!$F$28,BF200-Escenarios!$F$29))</f>
        <v>0</v>
      </c>
      <c r="BH200" s="76">
        <f>BG200*Entradas!$F$24</f>
        <v>0</v>
      </c>
      <c r="BI200" s="76">
        <f>AX200*Entradas!$D$47/Escenarios!$F$9</f>
        <v>0.11576891794377818</v>
      </c>
      <c r="BJ200" s="76">
        <f>Entradas!$D$48*Entradas!$D$46/Escenarios!$F$9</f>
        <v>0.12</v>
      </c>
      <c r="BK200" s="76">
        <f t="shared" ref="BK200:BK263" si="135">AY200+BI200</f>
        <v>0.119672720212553</v>
      </c>
      <c r="BL200" s="76">
        <f t="shared" si="118"/>
        <v>0</v>
      </c>
      <c r="BM200" s="76">
        <f t="shared" si="119"/>
        <v>0</v>
      </c>
      <c r="BN200" s="76">
        <f t="shared" si="108"/>
        <v>2.7582317506084559E-5</v>
      </c>
      <c r="BO200" s="76">
        <f t="shared" si="120"/>
        <v>0</v>
      </c>
      <c r="BP200" s="76">
        <f t="shared" si="109"/>
        <v>0.35686761617064816</v>
      </c>
      <c r="BQ200" s="76">
        <f t="shared" si="121"/>
        <v>0</v>
      </c>
      <c r="BR200" s="76">
        <f t="shared" si="122"/>
        <v>0.35689519848815426</v>
      </c>
      <c r="BS200" s="76">
        <f t="shared" si="123"/>
        <v>0</v>
      </c>
      <c r="BT200" s="76">
        <f t="shared" si="124"/>
        <v>0</v>
      </c>
      <c r="BU200" s="76">
        <f t="shared" ref="BU200:BU263" si="136">BU199+BS200-BV199</f>
        <v>60.591790018512498</v>
      </c>
      <c r="BV200" s="76">
        <f>MAX(0,(BU200-Constantes!$D$13)*(1-EXP(-Constantes!$D$24)))</f>
        <v>0.18100468613154977</v>
      </c>
      <c r="BW200" s="76">
        <f t="shared" ref="BW200:BW263" si="137">BP200+BV200</f>
        <v>0.53787230230219796</v>
      </c>
      <c r="BX200" s="76">
        <f t="shared" ref="BX200:BX263" si="138">BR200+BV200</f>
        <v>0.53789988461970406</v>
      </c>
      <c r="BY200" s="76">
        <f>0.0526*BL200*Observaciones!$F199^1.218</f>
        <v>0</v>
      </c>
      <c r="BZ200" s="76">
        <f>BY200*Constantes!$F$30</f>
        <v>0</v>
      </c>
      <c r="CA200" s="76">
        <f t="shared" ref="CA200:CA263" si="139">BZ200*1000000/(BX200/1000*10000)</f>
        <v>0</v>
      </c>
      <c r="CB200" s="15"/>
      <c r="CC200" s="75">
        <v>194</v>
      </c>
      <c r="CD200" s="76">
        <f>0.0526*Observaciones!$F199^2.218</f>
        <v>0</v>
      </c>
      <c r="CE200" s="76">
        <f>IF(Observaciones!$F199&gt;0.05*$CI$7,((Observaciones!$F199-0.05*$CI$7)^2)/(Observaciones!$F199+0.95*$CI$7),0)</f>
        <v>0</v>
      </c>
      <c r="CF200" s="76">
        <f>0.0526*CE200*Observaciones!$F199^1.218</f>
        <v>0</v>
      </c>
      <c r="CG200" s="29"/>
      <c r="CH200" s="29"/>
      <c r="CI200" s="110"/>
      <c r="CJ200" s="40"/>
    </row>
    <row r="201" spans="2:88" s="2" customFormat="1" x14ac:dyDescent="0.3">
      <c r="B201" s="39"/>
      <c r="C201" s="75">
        <v>195</v>
      </c>
      <c r="D201" s="148">
        <f>ETo!$I200*((1-Constantes!$D$19)*ETo!$K200+ETo!$L200)</f>
        <v>2.3720424333957375</v>
      </c>
      <c r="E201" s="76">
        <f>MIN(D201*Constantes!$D$17,0.8*(H200+Observaciones!$F200-F201-G201-Constantes!$D$14))</f>
        <v>6.477826173281187E-4</v>
      </c>
      <c r="F201" s="76">
        <f>IF(Observaciones!$F200&gt;0.05*Constantes!$D$18,((Observaciones!$F200-0.05*Constantes!$D$18)^2)/(Observaciones!$F200+0.95*Constantes!$D$18),0)</f>
        <v>0</v>
      </c>
      <c r="G201" s="76">
        <f>MAX(0,H200+Observaciones!$F200-F201-Constantes!$D$13)</f>
        <v>0</v>
      </c>
      <c r="H201" s="76">
        <f>H200+Observaciones!$F200-F201-E201-G201-I200</f>
        <v>11.250134363336826</v>
      </c>
      <c r="I201" s="76">
        <f>MAX(0,(H201-Constantes!$D$14)*(1-EXP(-Constantes!$D$22)))</f>
        <v>4.576908510217457E-6</v>
      </c>
      <c r="J201" s="76">
        <f t="shared" si="125"/>
        <v>84.611440476973669</v>
      </c>
      <c r="K201" s="76">
        <f>MAX(0,(J201-Constantes!$D$13)*(1-EXP(-Constantes!$D$23)))</f>
        <v>0.35335131454927488</v>
      </c>
      <c r="L201" s="76">
        <f t="shared" si="126"/>
        <v>0.35335589145778507</v>
      </c>
      <c r="M201" s="76">
        <f>0.0526*F201*Observaciones!$F200^1.218</f>
        <v>0</v>
      </c>
      <c r="N201" s="76">
        <f>M201*Constantes!$D$30</f>
        <v>0</v>
      </c>
      <c r="O201" s="76">
        <f t="shared" si="127"/>
        <v>0</v>
      </c>
      <c r="P201" s="15"/>
      <c r="Q201" s="75">
        <v>195</v>
      </c>
      <c r="R201" s="148">
        <f>ETo!$I200*((1-Constantes!$E$19)*ETo!$K200+ETo!$L200)</f>
        <v>2.3720424333957375</v>
      </c>
      <c r="S201" s="76">
        <f>MIN(R201*Constantes!$E$17,0.8*(V200+Observaciones!$F200-T201-U201-Constantes!$D$14))</f>
        <v>6.477826173281187E-4</v>
      </c>
      <c r="T201" s="76">
        <f>IF(Observaciones!$F200&gt;0.05*Constantes!$E$18,((Observaciones!$F200-0.05*Constantes!$E$18)^2)/(Observaciones!$F200+0.95*Constantes!$E$18),0)</f>
        <v>0</v>
      </c>
      <c r="U201" s="76">
        <f>MAX(0,V200+Observaciones!$F200-T201-Constantes!$D$13)</f>
        <v>0</v>
      </c>
      <c r="V201" s="76">
        <f>V200+Observaciones!$F200-T201-S201-U201-W200</f>
        <v>11.250134363336826</v>
      </c>
      <c r="W201" s="76">
        <f>MAX(0,(V201-Constantes!$D$14)*(1-EXP(-Constantes!$D$22)))</f>
        <v>4.576908510217457E-6</v>
      </c>
      <c r="X201" s="76">
        <f t="shared" si="128"/>
        <v>84.611440476973669</v>
      </c>
      <c r="Y201" s="76">
        <f>MAX(0,(X201-Constantes!$D$13)*(1-EXP(-Constantes!$D$23)))</f>
        <v>0.35335131454927488</v>
      </c>
      <c r="Z201" s="76">
        <f t="shared" si="129"/>
        <v>0.35335589145778507</v>
      </c>
      <c r="AA201" s="76">
        <f>IF(Z201-Escenarios!$E$29&lt;=0,0,IF(Z201-Escenarios!$E$29&gt;Escenarios!$E$28,Escenarios!$E$28,Z201-Escenarios!$E$29))</f>
        <v>0</v>
      </c>
      <c r="AB201" s="76">
        <f>AA201*Entradas!$E$24</f>
        <v>0</v>
      </c>
      <c r="AC201" s="76">
        <f>R201*Entradas!$D$47/Escenarios!$E$9</f>
        <v>0.1138580368029954</v>
      </c>
      <c r="AD201" s="76">
        <f>Entradas!$D$48*Entradas!$D$46/Escenarios!$E$9</f>
        <v>0.12</v>
      </c>
      <c r="AE201" s="76">
        <f t="shared" si="130"/>
        <v>0.11450581942032352</v>
      </c>
      <c r="AF201" s="76">
        <f t="shared" si="110"/>
        <v>0</v>
      </c>
      <c r="AG201" s="76">
        <f t="shared" si="111"/>
        <v>0</v>
      </c>
      <c r="AH201" s="76">
        <f t="shared" si="105"/>
        <v>4.576908510217457E-6</v>
      </c>
      <c r="AI201" s="76">
        <f t="shared" si="112"/>
        <v>0</v>
      </c>
      <c r="AJ201" s="76">
        <f t="shared" si="106"/>
        <v>0.35335131454927488</v>
      </c>
      <c r="AK201" s="76">
        <f t="shared" si="113"/>
        <v>0</v>
      </c>
      <c r="AL201" s="76">
        <f t="shared" si="114"/>
        <v>0.35335589145778507</v>
      </c>
      <c r="AM201" s="76">
        <f t="shared" si="115"/>
        <v>0</v>
      </c>
      <c r="AN201" s="76">
        <f t="shared" si="116"/>
        <v>0</v>
      </c>
      <c r="AO201" s="76">
        <f t="shared" si="131"/>
        <v>55.150814189639789</v>
      </c>
      <c r="AP201" s="76">
        <f>MAX(0,(AO201-Constantes!$D$13)*(1-EXP(-Constantes!$D$24)))</f>
        <v>9.783802630944255E-2</v>
      </c>
      <c r="AQ201" s="76">
        <f t="shared" si="107"/>
        <v>0.45118934085871742</v>
      </c>
      <c r="AR201" s="76">
        <f t="shared" si="117"/>
        <v>0.45119391776722761</v>
      </c>
      <c r="AS201" s="76">
        <f>0.0526*AF201*Observaciones!$F200^1.218</f>
        <v>0</v>
      </c>
      <c r="AT201" s="76">
        <f>AS201*Constantes!$E$30</f>
        <v>0</v>
      </c>
      <c r="AU201" s="76">
        <f t="shared" si="132"/>
        <v>0</v>
      </c>
      <c r="AV201" s="15"/>
      <c r="AW201" s="75">
        <v>195</v>
      </c>
      <c r="AX201" s="148">
        <f>ETo!$I200*((1-Constantes!$F$19)*ETo!$K200+ETo!$L200)</f>
        <v>2.3720424333957375</v>
      </c>
      <c r="AY201" s="76">
        <f>MIN(AX201*Constantes!$F$17,0.8*(BB200+Observaciones!$F200-AZ201-BA201-Constantes!$D$14))</f>
        <v>6.477826173281187E-4</v>
      </c>
      <c r="AZ201" s="76">
        <f>IF(Observaciones!$F200&gt;0.05*Constantes!$F$18,((Observaciones!$F200-0.05*Constantes!$F$18)^2)/(Observaciones!$F200+0.95*Constantes!$F$18),0)</f>
        <v>0</v>
      </c>
      <c r="BA201" s="76">
        <f>MAX(0,BB200+Observaciones!$F200-AZ201-Constantes!$D$13)</f>
        <v>0</v>
      </c>
      <c r="BB201" s="76">
        <f>BB200+Observaciones!$F200-AZ201-AY201-BA201-BC200</f>
        <v>11.250134363336826</v>
      </c>
      <c r="BC201" s="76">
        <f>MAX(0,(BB201-Constantes!$D$14)*(1-EXP(-Constantes!$D$22)))</f>
        <v>4.576908510217457E-6</v>
      </c>
      <c r="BD201" s="76">
        <f t="shared" si="133"/>
        <v>84.611440476973669</v>
      </c>
      <c r="BE201" s="76">
        <f>MAX(0,(BD201-Constantes!$D$13)*(1-EXP(-Constantes!$D$23)))</f>
        <v>0.35335131454927488</v>
      </c>
      <c r="BF201" s="76">
        <f t="shared" si="134"/>
        <v>0.35335589145778507</v>
      </c>
      <c r="BG201" s="76">
        <f>IF(BF201-Escenarios!$F$29&lt;=0,0,IF(BF201-Escenarios!$F$29&gt;Escenarios!$F$28,Escenarios!$F$28,BF201-Escenarios!$F$29))</f>
        <v>0</v>
      </c>
      <c r="BH201" s="76">
        <f>BG201*Entradas!$F$24</f>
        <v>0</v>
      </c>
      <c r="BI201" s="76">
        <f>AX201*Entradas!$D$47/Escenarios!$F$9</f>
        <v>0.1138580368029954</v>
      </c>
      <c r="BJ201" s="76">
        <f>Entradas!$D$48*Entradas!$D$46/Escenarios!$F$9</f>
        <v>0.12</v>
      </c>
      <c r="BK201" s="76">
        <f t="shared" si="135"/>
        <v>0.11450581942032352</v>
      </c>
      <c r="BL201" s="76">
        <f t="shared" si="118"/>
        <v>0</v>
      </c>
      <c r="BM201" s="76">
        <f t="shared" si="119"/>
        <v>0</v>
      </c>
      <c r="BN201" s="76">
        <f t="shared" si="108"/>
        <v>4.576908510217457E-6</v>
      </c>
      <c r="BO201" s="76">
        <f t="shared" si="120"/>
        <v>0</v>
      </c>
      <c r="BP201" s="76">
        <f t="shared" si="109"/>
        <v>0.35335131454927488</v>
      </c>
      <c r="BQ201" s="76">
        <f t="shared" si="121"/>
        <v>0</v>
      </c>
      <c r="BR201" s="76">
        <f t="shared" si="122"/>
        <v>0.35335589145778507</v>
      </c>
      <c r="BS201" s="76">
        <f t="shared" si="123"/>
        <v>0</v>
      </c>
      <c r="BT201" s="76">
        <f t="shared" si="124"/>
        <v>0</v>
      </c>
      <c r="BU201" s="76">
        <f t="shared" si="136"/>
        <v>60.410785332380946</v>
      </c>
      <c r="BV201" s="76">
        <f>MAX(0,(BU201-Constantes!$D$13)*(1-EXP(-Constantes!$D$24)))</f>
        <v>0.17823798478400327</v>
      </c>
      <c r="BW201" s="76">
        <f t="shared" si="137"/>
        <v>0.53158929933327814</v>
      </c>
      <c r="BX201" s="76">
        <f t="shared" si="138"/>
        <v>0.53159387624178833</v>
      </c>
      <c r="BY201" s="76">
        <f>0.0526*BL201*Observaciones!$F200^1.218</f>
        <v>0</v>
      </c>
      <c r="BZ201" s="76">
        <f>BY201*Constantes!$F$30</f>
        <v>0</v>
      </c>
      <c r="CA201" s="76">
        <f t="shared" si="139"/>
        <v>0</v>
      </c>
      <c r="CB201" s="15"/>
      <c r="CC201" s="75">
        <v>195</v>
      </c>
      <c r="CD201" s="76">
        <f>0.0526*Observaciones!$F200^2.218</f>
        <v>0</v>
      </c>
      <c r="CE201" s="76">
        <f>IF(Observaciones!$F200&gt;0.05*$CI$7,((Observaciones!$F200-0.05*$CI$7)^2)/(Observaciones!$F200+0.95*$CI$7),0)</f>
        <v>0</v>
      </c>
      <c r="CF201" s="76">
        <f>0.0526*CE201*Observaciones!$F200^1.218</f>
        <v>0</v>
      </c>
      <c r="CG201" s="29"/>
      <c r="CH201" s="29"/>
      <c r="CI201" s="110"/>
      <c r="CJ201" s="40"/>
    </row>
    <row r="202" spans="2:88" s="2" customFormat="1" x14ac:dyDescent="0.3">
      <c r="B202" s="39"/>
      <c r="C202" s="75">
        <v>196</v>
      </c>
      <c r="D202" s="148">
        <f>ETo!$I201*((1-Constantes!$D$19)*ETo!$K201+ETo!$L201)</f>
        <v>2.470445920854782</v>
      </c>
      <c r="E202" s="76">
        <f>MIN(D202*Constantes!$D$17,0.8*(H201+Observaciones!$F201-F202-G202-Constantes!$D$14))</f>
        <v>1.0749066946118546E-4</v>
      </c>
      <c r="F202" s="76">
        <f>IF(Observaciones!$F201&gt;0.05*Constantes!$D$18,((Observaciones!$F201-0.05*Constantes!$D$18)^2)/(Observaciones!$F201+0.95*Constantes!$D$18),0)</f>
        <v>0</v>
      </c>
      <c r="G202" s="76">
        <f>MAX(0,H201+Observaciones!$F201-F202-Constantes!$D$13)</f>
        <v>0</v>
      </c>
      <c r="H202" s="76">
        <f>H201+Observaciones!$F201-F202-E202-G202-I201</f>
        <v>11.250022295758855</v>
      </c>
      <c r="I202" s="76">
        <f>MAX(0,(H202-Constantes!$D$14)*(1-EXP(-Constantes!$D$22)))</f>
        <v>7.5947539601282111E-7</v>
      </c>
      <c r="J202" s="76">
        <f t="shared" si="125"/>
        <v>84.258089162424398</v>
      </c>
      <c r="K202" s="76">
        <f>MAX(0,(J202-Constantes!$D$13)*(1-EXP(-Constantes!$D$23)))</f>
        <v>0.34986965988529478</v>
      </c>
      <c r="L202" s="76">
        <f t="shared" si="126"/>
        <v>0.3498704193606908</v>
      </c>
      <c r="M202" s="76">
        <f>0.0526*F202*Observaciones!$F201^1.218</f>
        <v>0</v>
      </c>
      <c r="N202" s="76">
        <f>M202*Constantes!$D$30</f>
        <v>0</v>
      </c>
      <c r="O202" s="76">
        <f t="shared" si="127"/>
        <v>0</v>
      </c>
      <c r="P202" s="15"/>
      <c r="Q202" s="75">
        <v>196</v>
      </c>
      <c r="R202" s="148">
        <f>ETo!$I201*((1-Constantes!$E$19)*ETo!$K201+ETo!$L201)</f>
        <v>2.470445920854782</v>
      </c>
      <c r="S202" s="76">
        <f>MIN(R202*Constantes!$E$17,0.8*(V201+Observaciones!$F201-T202-U202-Constantes!$D$14))</f>
        <v>1.0749066946118546E-4</v>
      </c>
      <c r="T202" s="76">
        <f>IF(Observaciones!$F201&gt;0.05*Constantes!$E$18,((Observaciones!$F201-0.05*Constantes!$E$18)^2)/(Observaciones!$F201+0.95*Constantes!$E$18),0)</f>
        <v>0</v>
      </c>
      <c r="U202" s="76">
        <f>MAX(0,V201+Observaciones!$F201-T202-Constantes!$D$13)</f>
        <v>0</v>
      </c>
      <c r="V202" s="76">
        <f>V201+Observaciones!$F201-T202-S202-U202-W201</f>
        <v>11.250022295758855</v>
      </c>
      <c r="W202" s="76">
        <f>MAX(0,(V202-Constantes!$D$14)*(1-EXP(-Constantes!$D$22)))</f>
        <v>7.5947539601282111E-7</v>
      </c>
      <c r="X202" s="76">
        <f t="shared" si="128"/>
        <v>84.258089162424398</v>
      </c>
      <c r="Y202" s="76">
        <f>MAX(0,(X202-Constantes!$D$13)*(1-EXP(-Constantes!$D$23)))</f>
        <v>0.34986965988529478</v>
      </c>
      <c r="Z202" s="76">
        <f t="shared" si="129"/>
        <v>0.3498704193606908</v>
      </c>
      <c r="AA202" s="76">
        <f>IF(Z202-Escenarios!$E$29&lt;=0,0,IF(Z202-Escenarios!$E$29&gt;Escenarios!$E$28,Escenarios!$E$28,Z202-Escenarios!$E$29))</f>
        <v>0</v>
      </c>
      <c r="AB202" s="76">
        <f>AA202*Entradas!$E$24</f>
        <v>0</v>
      </c>
      <c r="AC202" s="76">
        <f>R202*Entradas!$D$47/Escenarios!$E$9</f>
        <v>0.11858140420102953</v>
      </c>
      <c r="AD202" s="76">
        <f>Entradas!$D$48*Entradas!$D$46/Escenarios!$E$9</f>
        <v>0.12</v>
      </c>
      <c r="AE202" s="76">
        <f t="shared" si="130"/>
        <v>0.11868889487049071</v>
      </c>
      <c r="AF202" s="76">
        <f t="shared" si="110"/>
        <v>0</v>
      </c>
      <c r="AG202" s="76">
        <f t="shared" si="111"/>
        <v>0</v>
      </c>
      <c r="AH202" s="76">
        <f t="shared" si="105"/>
        <v>7.5947539601282111E-7</v>
      </c>
      <c r="AI202" s="76">
        <f t="shared" si="112"/>
        <v>0</v>
      </c>
      <c r="AJ202" s="76">
        <f t="shared" si="106"/>
        <v>0.34986965988529478</v>
      </c>
      <c r="AK202" s="76">
        <f t="shared" si="113"/>
        <v>0</v>
      </c>
      <c r="AL202" s="76">
        <f t="shared" si="114"/>
        <v>0.3498704193606908</v>
      </c>
      <c r="AM202" s="76">
        <f t="shared" si="115"/>
        <v>0</v>
      </c>
      <c r="AN202" s="76">
        <f t="shared" si="116"/>
        <v>0</v>
      </c>
      <c r="AO202" s="76">
        <f t="shared" si="131"/>
        <v>55.052976163330349</v>
      </c>
      <c r="AP202" s="76">
        <f>MAX(0,(AO202-Constantes!$D$13)*(1-EXP(-Constantes!$D$24)))</f>
        <v>9.6342547904895159E-2</v>
      </c>
      <c r="AQ202" s="76">
        <f t="shared" si="107"/>
        <v>0.44621220779018994</v>
      </c>
      <c r="AR202" s="76">
        <f t="shared" si="117"/>
        <v>0.44621296726558596</v>
      </c>
      <c r="AS202" s="76">
        <f>0.0526*AF202*Observaciones!$F201^1.218</f>
        <v>0</v>
      </c>
      <c r="AT202" s="76">
        <f>AS202*Constantes!$E$30</f>
        <v>0</v>
      </c>
      <c r="AU202" s="76">
        <f t="shared" si="132"/>
        <v>0</v>
      </c>
      <c r="AV202" s="15"/>
      <c r="AW202" s="75">
        <v>196</v>
      </c>
      <c r="AX202" s="148">
        <f>ETo!$I201*((1-Constantes!$F$19)*ETo!$K201+ETo!$L201)</f>
        <v>2.470445920854782</v>
      </c>
      <c r="AY202" s="76">
        <f>MIN(AX202*Constantes!$F$17,0.8*(BB201+Observaciones!$F201-AZ202-BA202-Constantes!$D$14))</f>
        <v>1.0749066946118546E-4</v>
      </c>
      <c r="AZ202" s="76">
        <f>IF(Observaciones!$F201&gt;0.05*Constantes!$F$18,((Observaciones!$F201-0.05*Constantes!$F$18)^2)/(Observaciones!$F201+0.95*Constantes!$F$18),0)</f>
        <v>0</v>
      </c>
      <c r="BA202" s="76">
        <f>MAX(0,BB201+Observaciones!$F201-AZ202-Constantes!$D$13)</f>
        <v>0</v>
      </c>
      <c r="BB202" s="76">
        <f>BB201+Observaciones!$F201-AZ202-AY202-BA202-BC201</f>
        <v>11.250022295758855</v>
      </c>
      <c r="BC202" s="76">
        <f>MAX(0,(BB202-Constantes!$D$14)*(1-EXP(-Constantes!$D$22)))</f>
        <v>7.5947539601282111E-7</v>
      </c>
      <c r="BD202" s="76">
        <f t="shared" si="133"/>
        <v>84.258089162424398</v>
      </c>
      <c r="BE202" s="76">
        <f>MAX(0,(BD202-Constantes!$D$13)*(1-EXP(-Constantes!$D$23)))</f>
        <v>0.34986965988529478</v>
      </c>
      <c r="BF202" s="76">
        <f t="shared" si="134"/>
        <v>0.3498704193606908</v>
      </c>
      <c r="BG202" s="76">
        <f>IF(BF202-Escenarios!$F$29&lt;=0,0,IF(BF202-Escenarios!$F$29&gt;Escenarios!$F$28,Escenarios!$F$28,BF202-Escenarios!$F$29))</f>
        <v>0</v>
      </c>
      <c r="BH202" s="76">
        <f>BG202*Entradas!$F$24</f>
        <v>0</v>
      </c>
      <c r="BI202" s="76">
        <f>AX202*Entradas!$D$47/Escenarios!$F$9</f>
        <v>0.11858140420102953</v>
      </c>
      <c r="BJ202" s="76">
        <f>Entradas!$D$48*Entradas!$D$46/Escenarios!$F$9</f>
        <v>0.12</v>
      </c>
      <c r="BK202" s="76">
        <f t="shared" si="135"/>
        <v>0.11868889487049071</v>
      </c>
      <c r="BL202" s="76">
        <f t="shared" si="118"/>
        <v>0</v>
      </c>
      <c r="BM202" s="76">
        <f t="shared" si="119"/>
        <v>0</v>
      </c>
      <c r="BN202" s="76">
        <f t="shared" si="108"/>
        <v>7.5947539601282111E-7</v>
      </c>
      <c r="BO202" s="76">
        <f t="shared" si="120"/>
        <v>0</v>
      </c>
      <c r="BP202" s="76">
        <f t="shared" si="109"/>
        <v>0.34986965988529478</v>
      </c>
      <c r="BQ202" s="76">
        <f t="shared" si="121"/>
        <v>0</v>
      </c>
      <c r="BR202" s="76">
        <f t="shared" si="122"/>
        <v>0.3498704193606908</v>
      </c>
      <c r="BS202" s="76">
        <f t="shared" si="123"/>
        <v>0</v>
      </c>
      <c r="BT202" s="76">
        <f t="shared" si="124"/>
        <v>0</v>
      </c>
      <c r="BU202" s="76">
        <f t="shared" si="136"/>
        <v>60.232547347596942</v>
      </c>
      <c r="BV202" s="76">
        <f>MAX(0,(BU202-Constantes!$D$13)*(1-EXP(-Constantes!$D$24)))</f>
        <v>0.17551357315011068</v>
      </c>
      <c r="BW202" s="76">
        <f t="shared" si="137"/>
        <v>0.52538323303540546</v>
      </c>
      <c r="BX202" s="76">
        <f t="shared" si="138"/>
        <v>0.52538399251080148</v>
      </c>
      <c r="BY202" s="76">
        <f>0.0526*BL202*Observaciones!$F201^1.218</f>
        <v>0</v>
      </c>
      <c r="BZ202" s="76">
        <f>BY202*Constantes!$F$30</f>
        <v>0</v>
      </c>
      <c r="CA202" s="76">
        <f t="shared" si="139"/>
        <v>0</v>
      </c>
      <c r="CB202" s="15"/>
      <c r="CC202" s="75">
        <v>196</v>
      </c>
      <c r="CD202" s="76">
        <f>0.0526*Observaciones!$F201^2.218</f>
        <v>0</v>
      </c>
      <c r="CE202" s="76">
        <f>IF(Observaciones!$F201&gt;0.05*$CI$7,((Observaciones!$F201-0.05*$CI$7)^2)/(Observaciones!$F201+0.95*$CI$7),0)</f>
        <v>0</v>
      </c>
      <c r="CF202" s="76">
        <f>0.0526*CE202*Observaciones!$F201^1.218</f>
        <v>0</v>
      </c>
      <c r="CG202" s="29"/>
      <c r="CH202" s="29"/>
      <c r="CI202" s="110"/>
      <c r="CJ202" s="40"/>
    </row>
    <row r="203" spans="2:88" s="2" customFormat="1" x14ac:dyDescent="0.3">
      <c r="B203" s="39"/>
      <c r="C203" s="75">
        <v>197</v>
      </c>
      <c r="D203" s="148">
        <f>ETo!$I202*((1-Constantes!$D$19)*ETo!$K202+ETo!$L202)</f>
        <v>2.439542616840229</v>
      </c>
      <c r="E203" s="76">
        <f>MIN(D203*Constantes!$D$17,0.8*(H202+Observaciones!$F202-F203-G203-Constantes!$D$14))</f>
        <v>1.7836607084120716E-5</v>
      </c>
      <c r="F203" s="76">
        <f>IF(Observaciones!$F202&gt;0.05*Constantes!$D$18,((Observaciones!$F202-0.05*Constantes!$D$18)^2)/(Observaciones!$F202+0.95*Constantes!$D$18),0)</f>
        <v>0</v>
      </c>
      <c r="G203" s="76">
        <f>MAX(0,H202+Observaciones!$F202-F203-Constantes!$D$13)</f>
        <v>0</v>
      </c>
      <c r="H203" s="76">
        <f>H202+Observaciones!$F202-F203-E203-G203-I202</f>
        <v>11.250003699676375</v>
      </c>
      <c r="I203" s="76">
        <f>MAX(0,(H203-Constantes!$D$14)*(1-EXP(-Constantes!$D$22)))</f>
        <v>1.2602455912371896E-7</v>
      </c>
      <c r="J203" s="76">
        <f t="shared" si="125"/>
        <v>83.908219502539097</v>
      </c>
      <c r="K203" s="76">
        <f>MAX(0,(J203-Constantes!$D$13)*(1-EXP(-Constantes!$D$23)))</f>
        <v>0.34642231079398433</v>
      </c>
      <c r="L203" s="76">
        <f t="shared" si="126"/>
        <v>0.34642243681854346</v>
      </c>
      <c r="M203" s="76">
        <f>0.0526*F203*Observaciones!$F202^1.218</f>
        <v>0</v>
      </c>
      <c r="N203" s="76">
        <f>M203*Constantes!$D$30</f>
        <v>0</v>
      </c>
      <c r="O203" s="76">
        <f t="shared" si="127"/>
        <v>0</v>
      </c>
      <c r="P203" s="15"/>
      <c r="Q203" s="75">
        <v>197</v>
      </c>
      <c r="R203" s="148">
        <f>ETo!$I202*((1-Constantes!$E$19)*ETo!$K202+ETo!$L202)</f>
        <v>2.439542616840229</v>
      </c>
      <c r="S203" s="76">
        <f>MIN(R203*Constantes!$E$17,0.8*(V202+Observaciones!$F202-T203-U203-Constantes!$D$14))</f>
        <v>1.7836607084120716E-5</v>
      </c>
      <c r="T203" s="76">
        <f>IF(Observaciones!$F202&gt;0.05*Constantes!$E$18,((Observaciones!$F202-0.05*Constantes!$E$18)^2)/(Observaciones!$F202+0.95*Constantes!$E$18),0)</f>
        <v>0</v>
      </c>
      <c r="U203" s="76">
        <f>MAX(0,V202+Observaciones!$F202-T203-Constantes!$D$13)</f>
        <v>0</v>
      </c>
      <c r="V203" s="76">
        <f>V202+Observaciones!$F202-T203-S203-U203-W202</f>
        <v>11.250003699676375</v>
      </c>
      <c r="W203" s="76">
        <f>MAX(0,(V203-Constantes!$D$14)*(1-EXP(-Constantes!$D$22)))</f>
        <v>1.2602455912371896E-7</v>
      </c>
      <c r="X203" s="76">
        <f t="shared" si="128"/>
        <v>83.908219502539097</v>
      </c>
      <c r="Y203" s="76">
        <f>MAX(0,(X203-Constantes!$D$13)*(1-EXP(-Constantes!$D$23)))</f>
        <v>0.34642231079398433</v>
      </c>
      <c r="Z203" s="76">
        <f t="shared" si="129"/>
        <v>0.34642243681854346</v>
      </c>
      <c r="AA203" s="76">
        <f>IF(Z203-Escenarios!$E$29&lt;=0,0,IF(Z203-Escenarios!$E$29&gt;Escenarios!$E$28,Escenarios!$E$28,Z203-Escenarios!$E$29))</f>
        <v>0</v>
      </c>
      <c r="AB203" s="76">
        <f>AA203*Entradas!$E$24</f>
        <v>0</v>
      </c>
      <c r="AC203" s="76">
        <f>R203*Entradas!$D$47/Escenarios!$E$9</f>
        <v>0.11709804560833099</v>
      </c>
      <c r="AD203" s="76">
        <f>Entradas!$D$48*Entradas!$D$46/Escenarios!$E$9</f>
        <v>0.12</v>
      </c>
      <c r="AE203" s="76">
        <f t="shared" si="130"/>
        <v>0.11711588221541512</v>
      </c>
      <c r="AF203" s="76">
        <f t="shared" si="110"/>
        <v>0</v>
      </c>
      <c r="AG203" s="76">
        <f t="shared" si="111"/>
        <v>0</v>
      </c>
      <c r="AH203" s="76">
        <f t="shared" si="105"/>
        <v>1.2602455912371896E-7</v>
      </c>
      <c r="AI203" s="76">
        <f t="shared" si="112"/>
        <v>0</v>
      </c>
      <c r="AJ203" s="76">
        <f t="shared" si="106"/>
        <v>0.34642231079398433</v>
      </c>
      <c r="AK203" s="76">
        <f t="shared" si="113"/>
        <v>0</v>
      </c>
      <c r="AL203" s="76">
        <f t="shared" si="114"/>
        <v>0.34642243681854346</v>
      </c>
      <c r="AM203" s="76">
        <f t="shared" si="115"/>
        <v>0</v>
      </c>
      <c r="AN203" s="76">
        <f t="shared" si="116"/>
        <v>0</v>
      </c>
      <c r="AO203" s="76">
        <f t="shared" si="131"/>
        <v>54.956633615425453</v>
      </c>
      <c r="AP203" s="76">
        <f>MAX(0,(AO203-Constantes!$D$13)*(1-EXP(-Constantes!$D$24)))</f>
        <v>9.4869928257242414E-2</v>
      </c>
      <c r="AQ203" s="76">
        <f t="shared" si="107"/>
        <v>0.44129223905122672</v>
      </c>
      <c r="AR203" s="76">
        <f t="shared" si="117"/>
        <v>0.44129236507578584</v>
      </c>
      <c r="AS203" s="76">
        <f>0.0526*AF203*Observaciones!$F202^1.218</f>
        <v>0</v>
      </c>
      <c r="AT203" s="76">
        <f>AS203*Constantes!$E$30</f>
        <v>0</v>
      </c>
      <c r="AU203" s="76">
        <f t="shared" si="132"/>
        <v>0</v>
      </c>
      <c r="AV203" s="15"/>
      <c r="AW203" s="75">
        <v>197</v>
      </c>
      <c r="AX203" s="148">
        <f>ETo!$I202*((1-Constantes!$F$19)*ETo!$K202+ETo!$L202)</f>
        <v>2.439542616840229</v>
      </c>
      <c r="AY203" s="76">
        <f>MIN(AX203*Constantes!$F$17,0.8*(BB202+Observaciones!$F202-AZ203-BA203-Constantes!$D$14))</f>
        <v>1.7836607084120716E-5</v>
      </c>
      <c r="AZ203" s="76">
        <f>IF(Observaciones!$F202&gt;0.05*Constantes!$F$18,((Observaciones!$F202-0.05*Constantes!$F$18)^2)/(Observaciones!$F202+0.95*Constantes!$F$18),0)</f>
        <v>0</v>
      </c>
      <c r="BA203" s="76">
        <f>MAX(0,BB202+Observaciones!$F202-AZ203-Constantes!$D$13)</f>
        <v>0</v>
      </c>
      <c r="BB203" s="76">
        <f>BB202+Observaciones!$F202-AZ203-AY203-BA203-BC202</f>
        <v>11.250003699676375</v>
      </c>
      <c r="BC203" s="76">
        <f>MAX(0,(BB203-Constantes!$D$14)*(1-EXP(-Constantes!$D$22)))</f>
        <v>1.2602455912371896E-7</v>
      </c>
      <c r="BD203" s="76">
        <f t="shared" si="133"/>
        <v>83.908219502539097</v>
      </c>
      <c r="BE203" s="76">
        <f>MAX(0,(BD203-Constantes!$D$13)*(1-EXP(-Constantes!$D$23)))</f>
        <v>0.34642231079398433</v>
      </c>
      <c r="BF203" s="76">
        <f t="shared" si="134"/>
        <v>0.34642243681854346</v>
      </c>
      <c r="BG203" s="76">
        <f>IF(BF203-Escenarios!$F$29&lt;=0,0,IF(BF203-Escenarios!$F$29&gt;Escenarios!$F$28,Escenarios!$F$28,BF203-Escenarios!$F$29))</f>
        <v>0</v>
      </c>
      <c r="BH203" s="76">
        <f>BG203*Entradas!$F$24</f>
        <v>0</v>
      </c>
      <c r="BI203" s="76">
        <f>AX203*Entradas!$D$47/Escenarios!$F$9</f>
        <v>0.11709804560833099</v>
      </c>
      <c r="BJ203" s="76">
        <f>Entradas!$D$48*Entradas!$D$46/Escenarios!$F$9</f>
        <v>0.12</v>
      </c>
      <c r="BK203" s="76">
        <f t="shared" si="135"/>
        <v>0.11711588221541512</v>
      </c>
      <c r="BL203" s="76">
        <f t="shared" si="118"/>
        <v>0</v>
      </c>
      <c r="BM203" s="76">
        <f t="shared" si="119"/>
        <v>0</v>
      </c>
      <c r="BN203" s="76">
        <f t="shared" si="108"/>
        <v>1.2602455912371896E-7</v>
      </c>
      <c r="BO203" s="76">
        <f t="shared" si="120"/>
        <v>0</v>
      </c>
      <c r="BP203" s="76">
        <f t="shared" si="109"/>
        <v>0.34642231079398433</v>
      </c>
      <c r="BQ203" s="76">
        <f t="shared" si="121"/>
        <v>0</v>
      </c>
      <c r="BR203" s="76">
        <f t="shared" si="122"/>
        <v>0.34642243681854346</v>
      </c>
      <c r="BS203" s="76">
        <f t="shared" si="123"/>
        <v>0</v>
      </c>
      <c r="BT203" s="76">
        <f t="shared" si="124"/>
        <v>0</v>
      </c>
      <c r="BU203" s="76">
        <f t="shared" si="136"/>
        <v>60.057033774446829</v>
      </c>
      <c r="BV203" s="76">
        <f>MAX(0,(BU203-Constantes!$D$13)*(1-EXP(-Constantes!$D$24)))</f>
        <v>0.17283080482115043</v>
      </c>
      <c r="BW203" s="76">
        <f t="shared" si="137"/>
        <v>0.51925311561513476</v>
      </c>
      <c r="BX203" s="76">
        <f t="shared" si="138"/>
        <v>0.51925324163969389</v>
      </c>
      <c r="BY203" s="76">
        <f>0.0526*BL203*Observaciones!$F202^1.218</f>
        <v>0</v>
      </c>
      <c r="BZ203" s="76">
        <f>BY203*Constantes!$F$30</f>
        <v>0</v>
      </c>
      <c r="CA203" s="76">
        <f t="shared" si="139"/>
        <v>0</v>
      </c>
      <c r="CB203" s="15"/>
      <c r="CC203" s="75">
        <v>197</v>
      </c>
      <c r="CD203" s="76">
        <f>0.0526*Observaciones!$F202^2.218</f>
        <v>0</v>
      </c>
      <c r="CE203" s="76">
        <f>IF(Observaciones!$F202&gt;0.05*$CI$7,((Observaciones!$F202-0.05*$CI$7)^2)/(Observaciones!$F202+0.95*$CI$7),0)</f>
        <v>0</v>
      </c>
      <c r="CF203" s="76">
        <f>0.0526*CE203*Observaciones!$F202^1.218</f>
        <v>0</v>
      </c>
      <c r="CG203" s="29"/>
      <c r="CH203" s="29"/>
      <c r="CI203" s="110"/>
      <c r="CJ203" s="40"/>
    </row>
    <row r="204" spans="2:88" s="2" customFormat="1" x14ac:dyDescent="0.3">
      <c r="B204" s="39"/>
      <c r="C204" s="75">
        <v>198</v>
      </c>
      <c r="D204" s="148">
        <f>ETo!$I203*((1-Constantes!$D$19)*ETo!$K203+ETo!$L203)</f>
        <v>2.4233842337039513</v>
      </c>
      <c r="E204" s="76">
        <f>MIN(D204*Constantes!$D$17,0.8*(H203+Observaciones!$F203-F204-G204-Constantes!$D$14))</f>
        <v>2.9597411000281683E-6</v>
      </c>
      <c r="F204" s="76">
        <f>IF(Observaciones!$F203&gt;0.05*Constantes!$D$18,((Observaciones!$F203-0.05*Constantes!$D$18)^2)/(Observaciones!$F203+0.95*Constantes!$D$18),0)</f>
        <v>0</v>
      </c>
      <c r="G204" s="76">
        <f>MAX(0,H203+Observaciones!$F203-F204-Constantes!$D$13)</f>
        <v>0</v>
      </c>
      <c r="H204" s="76">
        <f>H203+Observaciones!$F203-F204-E204-G204-I203</f>
        <v>11.250000613910716</v>
      </c>
      <c r="I204" s="76">
        <f>MAX(0,(H204-Constantes!$D$14)*(1-EXP(-Constantes!$D$22)))</f>
        <v>2.0912052700725561E-8</v>
      </c>
      <c r="J204" s="76">
        <f t="shared" si="125"/>
        <v>83.561797191745114</v>
      </c>
      <c r="K204" s="76">
        <f>MAX(0,(J204-Constantes!$D$13)*(1-EXP(-Constantes!$D$23)))</f>
        <v>0.34300892925436521</v>
      </c>
      <c r="L204" s="76">
        <f t="shared" si="126"/>
        <v>0.34300895016641791</v>
      </c>
      <c r="M204" s="76">
        <f>0.0526*F204*Observaciones!$F203^1.218</f>
        <v>0</v>
      </c>
      <c r="N204" s="76">
        <f>M204*Constantes!$D$30</f>
        <v>0</v>
      </c>
      <c r="O204" s="76">
        <f t="shared" si="127"/>
        <v>0</v>
      </c>
      <c r="P204" s="15"/>
      <c r="Q204" s="75">
        <v>198</v>
      </c>
      <c r="R204" s="148">
        <f>ETo!$I203*((1-Constantes!$E$19)*ETo!$K203+ETo!$L203)</f>
        <v>2.4233842337039513</v>
      </c>
      <c r="S204" s="76">
        <f>MIN(R204*Constantes!$E$17,0.8*(V203+Observaciones!$F203-T204-U204-Constantes!$D$14))</f>
        <v>2.9597411000281683E-6</v>
      </c>
      <c r="T204" s="76">
        <f>IF(Observaciones!$F203&gt;0.05*Constantes!$E$18,((Observaciones!$F203-0.05*Constantes!$E$18)^2)/(Observaciones!$F203+0.95*Constantes!$E$18),0)</f>
        <v>0</v>
      </c>
      <c r="U204" s="76">
        <f>MAX(0,V203+Observaciones!$F203-T204-Constantes!$D$13)</f>
        <v>0</v>
      </c>
      <c r="V204" s="76">
        <f>V203+Observaciones!$F203-T204-S204-U204-W203</f>
        <v>11.250000613910716</v>
      </c>
      <c r="W204" s="76">
        <f>MAX(0,(V204-Constantes!$D$14)*(1-EXP(-Constantes!$D$22)))</f>
        <v>2.0912052700725561E-8</v>
      </c>
      <c r="X204" s="76">
        <f t="shared" si="128"/>
        <v>83.561797191745114</v>
      </c>
      <c r="Y204" s="76">
        <f>MAX(0,(X204-Constantes!$D$13)*(1-EXP(-Constantes!$D$23)))</f>
        <v>0.34300892925436521</v>
      </c>
      <c r="Z204" s="76">
        <f t="shared" si="129"/>
        <v>0.34300895016641791</v>
      </c>
      <c r="AA204" s="76">
        <f>IF(Z204-Escenarios!$E$29&lt;=0,0,IF(Z204-Escenarios!$E$29&gt;Escenarios!$E$28,Escenarios!$E$28,Z204-Escenarios!$E$29))</f>
        <v>0</v>
      </c>
      <c r="AB204" s="76">
        <f>AA204*Entradas!$E$24</f>
        <v>0</v>
      </c>
      <c r="AC204" s="76">
        <f>R204*Entradas!$D$47/Escenarios!$E$9</f>
        <v>0.11632244321778967</v>
      </c>
      <c r="AD204" s="76">
        <f>Entradas!$D$48*Entradas!$D$46/Escenarios!$E$9</f>
        <v>0.12</v>
      </c>
      <c r="AE204" s="76">
        <f t="shared" si="130"/>
        <v>0.1163254029588897</v>
      </c>
      <c r="AF204" s="76">
        <f t="shared" si="110"/>
        <v>0</v>
      </c>
      <c r="AG204" s="76">
        <f t="shared" si="111"/>
        <v>0</v>
      </c>
      <c r="AH204" s="76">
        <f t="shared" si="105"/>
        <v>2.0912052700725561E-8</v>
      </c>
      <c r="AI204" s="76">
        <f t="shared" si="112"/>
        <v>0</v>
      </c>
      <c r="AJ204" s="76">
        <f t="shared" si="106"/>
        <v>0.34300892925436521</v>
      </c>
      <c r="AK204" s="76">
        <f t="shared" si="113"/>
        <v>0</v>
      </c>
      <c r="AL204" s="76">
        <f t="shared" si="114"/>
        <v>0.34300895016641791</v>
      </c>
      <c r="AM204" s="76">
        <f t="shared" si="115"/>
        <v>0</v>
      </c>
      <c r="AN204" s="76">
        <f t="shared" si="116"/>
        <v>0</v>
      </c>
      <c r="AO204" s="76">
        <f t="shared" si="131"/>
        <v>54.861763687168214</v>
      </c>
      <c r="AP204" s="76">
        <f>MAX(0,(AO204-Constantes!$D$13)*(1-EXP(-Constantes!$D$24)))</f>
        <v>9.3419817964737736E-2</v>
      </c>
      <c r="AQ204" s="76">
        <f t="shared" si="107"/>
        <v>0.43642874721910296</v>
      </c>
      <c r="AR204" s="76">
        <f t="shared" si="117"/>
        <v>0.43642876813115566</v>
      </c>
      <c r="AS204" s="76">
        <f>0.0526*AF204*Observaciones!$F203^1.218</f>
        <v>0</v>
      </c>
      <c r="AT204" s="76">
        <f>AS204*Constantes!$E$30</f>
        <v>0</v>
      </c>
      <c r="AU204" s="76">
        <f t="shared" si="132"/>
        <v>0</v>
      </c>
      <c r="AV204" s="15"/>
      <c r="AW204" s="75">
        <v>198</v>
      </c>
      <c r="AX204" s="148">
        <f>ETo!$I203*((1-Constantes!$F$19)*ETo!$K203+ETo!$L203)</f>
        <v>2.4233842337039513</v>
      </c>
      <c r="AY204" s="76">
        <f>MIN(AX204*Constantes!$F$17,0.8*(BB203+Observaciones!$F203-AZ204-BA204-Constantes!$D$14))</f>
        <v>2.9597411000281683E-6</v>
      </c>
      <c r="AZ204" s="76">
        <f>IF(Observaciones!$F203&gt;0.05*Constantes!$F$18,((Observaciones!$F203-0.05*Constantes!$F$18)^2)/(Observaciones!$F203+0.95*Constantes!$F$18),0)</f>
        <v>0</v>
      </c>
      <c r="BA204" s="76">
        <f>MAX(0,BB203+Observaciones!$F203-AZ204-Constantes!$D$13)</f>
        <v>0</v>
      </c>
      <c r="BB204" s="76">
        <f>BB203+Observaciones!$F203-AZ204-AY204-BA204-BC203</f>
        <v>11.250000613910716</v>
      </c>
      <c r="BC204" s="76">
        <f>MAX(0,(BB204-Constantes!$D$14)*(1-EXP(-Constantes!$D$22)))</f>
        <v>2.0912052700725561E-8</v>
      </c>
      <c r="BD204" s="76">
        <f t="shared" si="133"/>
        <v>83.561797191745114</v>
      </c>
      <c r="BE204" s="76">
        <f>MAX(0,(BD204-Constantes!$D$13)*(1-EXP(-Constantes!$D$23)))</f>
        <v>0.34300892925436521</v>
      </c>
      <c r="BF204" s="76">
        <f t="shared" si="134"/>
        <v>0.34300895016641791</v>
      </c>
      <c r="BG204" s="76">
        <f>IF(BF204-Escenarios!$F$29&lt;=0,0,IF(BF204-Escenarios!$F$29&gt;Escenarios!$F$28,Escenarios!$F$28,BF204-Escenarios!$F$29))</f>
        <v>0</v>
      </c>
      <c r="BH204" s="76">
        <f>BG204*Entradas!$F$24</f>
        <v>0</v>
      </c>
      <c r="BI204" s="76">
        <f>AX204*Entradas!$D$47/Escenarios!$F$9</f>
        <v>0.11632244321778967</v>
      </c>
      <c r="BJ204" s="76">
        <f>Entradas!$D$48*Entradas!$D$46/Escenarios!$F$9</f>
        <v>0.12</v>
      </c>
      <c r="BK204" s="76">
        <f t="shared" si="135"/>
        <v>0.1163254029588897</v>
      </c>
      <c r="BL204" s="76">
        <f t="shared" si="118"/>
        <v>0</v>
      </c>
      <c r="BM204" s="76">
        <f t="shared" si="119"/>
        <v>0</v>
      </c>
      <c r="BN204" s="76">
        <f t="shared" si="108"/>
        <v>2.0912052700725561E-8</v>
      </c>
      <c r="BO204" s="76">
        <f t="shared" si="120"/>
        <v>0</v>
      </c>
      <c r="BP204" s="76">
        <f t="shared" si="109"/>
        <v>0.34300892925436521</v>
      </c>
      <c r="BQ204" s="76">
        <f t="shared" si="121"/>
        <v>0</v>
      </c>
      <c r="BR204" s="76">
        <f t="shared" si="122"/>
        <v>0.34300895016641791</v>
      </c>
      <c r="BS204" s="76">
        <f t="shared" si="123"/>
        <v>0</v>
      </c>
      <c r="BT204" s="76">
        <f t="shared" si="124"/>
        <v>0</v>
      </c>
      <c r="BU204" s="76">
        <f t="shared" si="136"/>
        <v>59.884202969625676</v>
      </c>
      <c r="BV204" s="76">
        <f>MAX(0,(BU204-Constantes!$D$13)*(1-EXP(-Constantes!$D$24)))</f>
        <v>0.17018904326891798</v>
      </c>
      <c r="BW204" s="76">
        <f t="shared" si="137"/>
        <v>0.51319797252328314</v>
      </c>
      <c r="BX204" s="76">
        <f t="shared" si="138"/>
        <v>0.5131979934353359</v>
      </c>
      <c r="BY204" s="76">
        <f>0.0526*BL204*Observaciones!$F203^1.218</f>
        <v>0</v>
      </c>
      <c r="BZ204" s="76">
        <f>BY204*Constantes!$F$30</f>
        <v>0</v>
      </c>
      <c r="CA204" s="76">
        <f t="shared" si="139"/>
        <v>0</v>
      </c>
      <c r="CB204" s="15"/>
      <c r="CC204" s="75">
        <v>198</v>
      </c>
      <c r="CD204" s="76">
        <f>0.0526*Observaciones!$F203^2.218</f>
        <v>0</v>
      </c>
      <c r="CE204" s="76">
        <f>IF(Observaciones!$F203&gt;0.05*$CI$7,((Observaciones!$F203-0.05*$CI$7)^2)/(Observaciones!$F203+0.95*$CI$7),0)</f>
        <v>0</v>
      </c>
      <c r="CF204" s="76">
        <f>0.0526*CE204*Observaciones!$F203^1.218</f>
        <v>0</v>
      </c>
      <c r="CG204" s="29"/>
      <c r="CH204" s="29"/>
      <c r="CI204" s="110"/>
      <c r="CJ204" s="40"/>
    </row>
    <row r="205" spans="2:88" s="2" customFormat="1" x14ac:dyDescent="0.3">
      <c r="B205" s="39"/>
      <c r="C205" s="75">
        <v>199</v>
      </c>
      <c r="D205" s="148">
        <f>ETo!$I204*((1-Constantes!$D$19)*ETo!$K204+ETo!$L204)</f>
        <v>2.4743790284701213</v>
      </c>
      <c r="E205" s="76">
        <f>MIN(D205*Constantes!$D$17,0.8*(H204+Observaciones!$F204-F205-G205-Constantes!$D$14))</f>
        <v>0.16000049112857229</v>
      </c>
      <c r="F205" s="76">
        <f>IF(Observaciones!$F204&gt;0.05*Constantes!$D$18,((Observaciones!$F204-0.05*Constantes!$D$18)^2)/(Observaciones!$F204+0.95*Constantes!$D$18),0)</f>
        <v>0</v>
      </c>
      <c r="G205" s="76">
        <f>MAX(0,H204+Observaciones!$F204-F205-Constantes!$D$13)</f>
        <v>0</v>
      </c>
      <c r="H205" s="76">
        <f>H204+Observaciones!$F204-F205-E205-G205-I204</f>
        <v>11.29000010187009</v>
      </c>
      <c r="I205" s="76">
        <f>MAX(0,(H205-Constantes!$D$14)*(1-EXP(-Constantes!$D$22)))</f>
        <v>1.3625503130754201E-3</v>
      </c>
      <c r="J205" s="76">
        <f t="shared" si="125"/>
        <v>83.218788262490747</v>
      </c>
      <c r="K205" s="76">
        <f>MAX(0,(J205-Constantes!$D$13)*(1-EXP(-Constantes!$D$23)))</f>
        <v>0.33962918057606012</v>
      </c>
      <c r="L205" s="76">
        <f t="shared" si="126"/>
        <v>0.34099173088913554</v>
      </c>
      <c r="M205" s="76">
        <f>0.0526*F205*Observaciones!$F204^1.218</f>
        <v>0</v>
      </c>
      <c r="N205" s="76">
        <f>M205*Constantes!$D$30</f>
        <v>0</v>
      </c>
      <c r="O205" s="76">
        <f t="shared" si="127"/>
        <v>0</v>
      </c>
      <c r="P205" s="15"/>
      <c r="Q205" s="75">
        <v>199</v>
      </c>
      <c r="R205" s="148">
        <f>ETo!$I204*((1-Constantes!$E$19)*ETo!$K204+ETo!$L204)</f>
        <v>2.4743790284701213</v>
      </c>
      <c r="S205" s="76">
        <f>MIN(R205*Constantes!$E$17,0.8*(V204+Observaciones!$F204-T205-U205-Constantes!$D$14))</f>
        <v>0.16000049112857229</v>
      </c>
      <c r="T205" s="76">
        <f>IF(Observaciones!$F204&gt;0.05*Constantes!$E$18,((Observaciones!$F204-0.05*Constantes!$E$18)^2)/(Observaciones!$F204+0.95*Constantes!$E$18),0)</f>
        <v>0</v>
      </c>
      <c r="U205" s="76">
        <f>MAX(0,V204+Observaciones!$F204-T205-Constantes!$D$13)</f>
        <v>0</v>
      </c>
      <c r="V205" s="76">
        <f>V204+Observaciones!$F204-T205-S205-U205-W204</f>
        <v>11.29000010187009</v>
      </c>
      <c r="W205" s="76">
        <f>MAX(0,(V205-Constantes!$D$14)*(1-EXP(-Constantes!$D$22)))</f>
        <v>1.3625503130754201E-3</v>
      </c>
      <c r="X205" s="76">
        <f t="shared" si="128"/>
        <v>83.218788262490747</v>
      </c>
      <c r="Y205" s="76">
        <f>MAX(0,(X205-Constantes!$D$13)*(1-EXP(-Constantes!$D$23)))</f>
        <v>0.33962918057606012</v>
      </c>
      <c r="Z205" s="76">
        <f t="shared" si="129"/>
        <v>0.34099173088913554</v>
      </c>
      <c r="AA205" s="76">
        <f>IF(Z205-Escenarios!$E$29&lt;=0,0,IF(Z205-Escenarios!$E$29&gt;Escenarios!$E$28,Escenarios!$E$28,Z205-Escenarios!$E$29))</f>
        <v>0</v>
      </c>
      <c r="AB205" s="76">
        <f>AA205*Entradas!$E$24</f>
        <v>0</v>
      </c>
      <c r="AC205" s="76">
        <f>R205*Entradas!$D$47/Escenarios!$E$9</f>
        <v>0.11877019336656582</v>
      </c>
      <c r="AD205" s="76">
        <f>Entradas!$D$48*Entradas!$D$46/Escenarios!$E$9</f>
        <v>0.12</v>
      </c>
      <c r="AE205" s="76">
        <f t="shared" si="130"/>
        <v>0.27877068449513809</v>
      </c>
      <c r="AF205" s="76">
        <f t="shared" si="110"/>
        <v>0</v>
      </c>
      <c r="AG205" s="76">
        <f t="shared" si="111"/>
        <v>0</v>
      </c>
      <c r="AH205" s="76">
        <f t="shared" si="105"/>
        <v>1.3625503130754201E-3</v>
      </c>
      <c r="AI205" s="76">
        <f t="shared" si="112"/>
        <v>0</v>
      </c>
      <c r="AJ205" s="76">
        <f t="shared" si="106"/>
        <v>0.33962918057606012</v>
      </c>
      <c r="AK205" s="76">
        <f t="shared" si="113"/>
        <v>0</v>
      </c>
      <c r="AL205" s="76">
        <f t="shared" si="114"/>
        <v>0.34099173088913554</v>
      </c>
      <c r="AM205" s="76">
        <f t="shared" si="115"/>
        <v>0</v>
      </c>
      <c r="AN205" s="76">
        <f t="shared" si="116"/>
        <v>0</v>
      </c>
      <c r="AO205" s="76">
        <f t="shared" si="131"/>
        <v>54.768343869203477</v>
      </c>
      <c r="AP205" s="76">
        <f>MAX(0,(AO205-Constantes!$D$13)*(1-EXP(-Constantes!$D$24)))</f>
        <v>9.1991872966326271E-2</v>
      </c>
      <c r="AQ205" s="76">
        <f t="shared" si="107"/>
        <v>0.43162105354238639</v>
      </c>
      <c r="AR205" s="76">
        <f t="shared" si="117"/>
        <v>0.43298360385546181</v>
      </c>
      <c r="AS205" s="76">
        <f>0.0526*AF205*Observaciones!$F204^1.218</f>
        <v>0</v>
      </c>
      <c r="AT205" s="76">
        <f>AS205*Constantes!$E$30</f>
        <v>0</v>
      </c>
      <c r="AU205" s="76">
        <f t="shared" si="132"/>
        <v>0</v>
      </c>
      <c r="AV205" s="15"/>
      <c r="AW205" s="75">
        <v>199</v>
      </c>
      <c r="AX205" s="148">
        <f>ETo!$I204*((1-Constantes!$F$19)*ETo!$K204+ETo!$L204)</f>
        <v>2.4743790284701213</v>
      </c>
      <c r="AY205" s="76">
        <f>MIN(AX205*Constantes!$F$17,0.8*(BB204+Observaciones!$F204-AZ205-BA205-Constantes!$D$14))</f>
        <v>0.16000049112857229</v>
      </c>
      <c r="AZ205" s="76">
        <f>IF(Observaciones!$F204&gt;0.05*Constantes!$F$18,((Observaciones!$F204-0.05*Constantes!$F$18)^2)/(Observaciones!$F204+0.95*Constantes!$F$18),0)</f>
        <v>0</v>
      </c>
      <c r="BA205" s="76">
        <f>MAX(0,BB204+Observaciones!$F204-AZ205-Constantes!$D$13)</f>
        <v>0</v>
      </c>
      <c r="BB205" s="76">
        <f>BB204+Observaciones!$F204-AZ205-AY205-BA205-BC204</f>
        <v>11.29000010187009</v>
      </c>
      <c r="BC205" s="76">
        <f>MAX(0,(BB205-Constantes!$D$14)*(1-EXP(-Constantes!$D$22)))</f>
        <v>1.3625503130754201E-3</v>
      </c>
      <c r="BD205" s="76">
        <f t="shared" si="133"/>
        <v>83.218788262490747</v>
      </c>
      <c r="BE205" s="76">
        <f>MAX(0,(BD205-Constantes!$D$13)*(1-EXP(-Constantes!$D$23)))</f>
        <v>0.33962918057606012</v>
      </c>
      <c r="BF205" s="76">
        <f t="shared" si="134"/>
        <v>0.34099173088913554</v>
      </c>
      <c r="BG205" s="76">
        <f>IF(BF205-Escenarios!$F$29&lt;=0,0,IF(BF205-Escenarios!$F$29&gt;Escenarios!$F$28,Escenarios!$F$28,BF205-Escenarios!$F$29))</f>
        <v>0</v>
      </c>
      <c r="BH205" s="76">
        <f>BG205*Entradas!$F$24</f>
        <v>0</v>
      </c>
      <c r="BI205" s="76">
        <f>AX205*Entradas!$D$47/Escenarios!$F$9</f>
        <v>0.11877019336656582</v>
      </c>
      <c r="BJ205" s="76">
        <f>Entradas!$D$48*Entradas!$D$46/Escenarios!$F$9</f>
        <v>0.12</v>
      </c>
      <c r="BK205" s="76">
        <f t="shared" si="135"/>
        <v>0.27877068449513809</v>
      </c>
      <c r="BL205" s="76">
        <f t="shared" si="118"/>
        <v>0</v>
      </c>
      <c r="BM205" s="76">
        <f t="shared" si="119"/>
        <v>0</v>
      </c>
      <c r="BN205" s="76">
        <f t="shared" si="108"/>
        <v>1.3625503130754201E-3</v>
      </c>
      <c r="BO205" s="76">
        <f t="shared" si="120"/>
        <v>0</v>
      </c>
      <c r="BP205" s="76">
        <f t="shared" si="109"/>
        <v>0.33962918057606012</v>
      </c>
      <c r="BQ205" s="76">
        <f t="shared" si="121"/>
        <v>0</v>
      </c>
      <c r="BR205" s="76">
        <f t="shared" si="122"/>
        <v>0.34099173088913554</v>
      </c>
      <c r="BS205" s="76">
        <f t="shared" si="123"/>
        <v>0</v>
      </c>
      <c r="BT205" s="76">
        <f t="shared" si="124"/>
        <v>0</v>
      </c>
      <c r="BU205" s="76">
        <f t="shared" si="136"/>
        <v>59.714013926356756</v>
      </c>
      <c r="BV205" s="76">
        <f>MAX(0,(BU205-Constantes!$D$13)*(1-EXP(-Constantes!$D$24)))</f>
        <v>0.1675876616946998</v>
      </c>
      <c r="BW205" s="76">
        <f t="shared" si="137"/>
        <v>0.50721684227075992</v>
      </c>
      <c r="BX205" s="76">
        <f t="shared" si="138"/>
        <v>0.50857939258383533</v>
      </c>
      <c r="BY205" s="76">
        <f>0.0526*BL205*Observaciones!$F204^1.218</f>
        <v>0</v>
      </c>
      <c r="BZ205" s="76">
        <f>BY205*Constantes!$F$30</f>
        <v>0</v>
      </c>
      <c r="CA205" s="76">
        <f t="shared" si="139"/>
        <v>0</v>
      </c>
      <c r="CB205" s="15"/>
      <c r="CC205" s="75">
        <v>199</v>
      </c>
      <c r="CD205" s="76">
        <f>0.0526*Observaciones!$F204^2.218</f>
        <v>1.4813929535417848E-3</v>
      </c>
      <c r="CE205" s="76">
        <f>IF(Observaciones!$F204&gt;0.05*$CI$7,((Observaciones!$F204-0.05*$CI$7)^2)/(Observaciones!$F204+0.95*$CI$7),0)</f>
        <v>0</v>
      </c>
      <c r="CF205" s="76">
        <f>0.0526*CE205*Observaciones!$F204^1.218</f>
        <v>0</v>
      </c>
      <c r="CG205" s="29"/>
      <c r="CH205" s="29"/>
      <c r="CI205" s="110"/>
      <c r="CJ205" s="40"/>
    </row>
    <row r="206" spans="2:88" s="2" customFormat="1" x14ac:dyDescent="0.3">
      <c r="B206" s="39"/>
      <c r="C206" s="75">
        <v>200</v>
      </c>
      <c r="D206" s="148">
        <f>ETo!$I205*((1-Constantes!$D$19)*ETo!$K205+ETo!$L205)</f>
        <v>2.479199429242541</v>
      </c>
      <c r="E206" s="76">
        <f>MIN(D206*Constantes!$D$17,0.8*(H205+Observaciones!$F205-F206-G206-Constantes!$D$14))</f>
        <v>1.2313530097851551</v>
      </c>
      <c r="F206" s="76">
        <f>IF(Observaciones!$F205&gt;0.05*Constantes!$D$18,((Observaciones!$F205-0.05*Constantes!$D$18)^2)/(Observaciones!$F205+0.95*Constantes!$D$18),0)</f>
        <v>0</v>
      </c>
      <c r="G206" s="76">
        <f>MAX(0,H205+Observaciones!$F205-F206-Constantes!$D$13)</f>
        <v>0</v>
      </c>
      <c r="H206" s="76">
        <f>H205+Observaciones!$F205-F206-E206-G206-I205</f>
        <v>11.65728454177186</v>
      </c>
      <c r="I206" s="76">
        <f>MAX(0,(H206-Constantes!$D$14)*(1-EXP(-Constantes!$D$22)))</f>
        <v>1.3873606664911622E-2</v>
      </c>
      <c r="J206" s="76">
        <f t="shared" si="125"/>
        <v>82.879159081914693</v>
      </c>
      <c r="K206" s="76">
        <f>MAX(0,(J206-Constantes!$D$13)*(1-EXP(-Constantes!$D$23)))</f>
        <v>0.33628273336647579</v>
      </c>
      <c r="L206" s="76">
        <f t="shared" si="126"/>
        <v>0.3501563400313874</v>
      </c>
      <c r="M206" s="76">
        <f>0.0526*F206*Observaciones!$F205^1.218</f>
        <v>0</v>
      </c>
      <c r="N206" s="76">
        <f>M206*Constantes!$D$30</f>
        <v>0</v>
      </c>
      <c r="O206" s="76">
        <f t="shared" si="127"/>
        <v>0</v>
      </c>
      <c r="P206" s="15"/>
      <c r="Q206" s="75">
        <v>200</v>
      </c>
      <c r="R206" s="148">
        <f>ETo!$I205*((1-Constantes!$E$19)*ETo!$K205+ETo!$L205)</f>
        <v>2.479199429242541</v>
      </c>
      <c r="S206" s="76">
        <f>MIN(R206*Constantes!$E$17,0.8*(V205+Observaciones!$F205-T206-U206-Constantes!$D$14))</f>
        <v>1.2313530097851551</v>
      </c>
      <c r="T206" s="76">
        <f>IF(Observaciones!$F205&gt;0.05*Constantes!$E$18,((Observaciones!$F205-0.05*Constantes!$E$18)^2)/(Observaciones!$F205+0.95*Constantes!$E$18),0)</f>
        <v>0</v>
      </c>
      <c r="U206" s="76">
        <f>MAX(0,V205+Observaciones!$F205-T206-Constantes!$D$13)</f>
        <v>0</v>
      </c>
      <c r="V206" s="76">
        <f>V205+Observaciones!$F205-T206-S206-U206-W205</f>
        <v>11.65728454177186</v>
      </c>
      <c r="W206" s="76">
        <f>MAX(0,(V206-Constantes!$D$14)*(1-EXP(-Constantes!$D$22)))</f>
        <v>1.3873606664911622E-2</v>
      </c>
      <c r="X206" s="76">
        <f t="shared" si="128"/>
        <v>82.879159081914693</v>
      </c>
      <c r="Y206" s="76">
        <f>MAX(0,(X206-Constantes!$D$13)*(1-EXP(-Constantes!$D$23)))</f>
        <v>0.33628273336647579</v>
      </c>
      <c r="Z206" s="76">
        <f t="shared" si="129"/>
        <v>0.3501563400313874</v>
      </c>
      <c r="AA206" s="76">
        <f>IF(Z206-Escenarios!$E$29&lt;=0,0,IF(Z206-Escenarios!$E$29&gt;Escenarios!$E$28,Escenarios!$E$28,Z206-Escenarios!$E$29))</f>
        <v>0</v>
      </c>
      <c r="AB206" s="76">
        <f>AA206*Entradas!$E$24</f>
        <v>0</v>
      </c>
      <c r="AC206" s="76">
        <f>R206*Entradas!$D$47/Escenarios!$E$9</f>
        <v>0.11900157260364196</v>
      </c>
      <c r="AD206" s="76">
        <f>Entradas!$D$48*Entradas!$D$46/Escenarios!$E$9</f>
        <v>0.12</v>
      </c>
      <c r="AE206" s="76">
        <f t="shared" si="130"/>
        <v>1.350354582388797</v>
      </c>
      <c r="AF206" s="76">
        <f t="shared" si="110"/>
        <v>0</v>
      </c>
      <c r="AG206" s="76">
        <f t="shared" si="111"/>
        <v>0</v>
      </c>
      <c r="AH206" s="76">
        <f t="shared" si="105"/>
        <v>1.3873606664911622E-2</v>
      </c>
      <c r="AI206" s="76">
        <f t="shared" si="112"/>
        <v>0</v>
      </c>
      <c r="AJ206" s="76">
        <f t="shared" si="106"/>
        <v>0.33628273336647579</v>
      </c>
      <c r="AK206" s="76">
        <f t="shared" si="113"/>
        <v>0</v>
      </c>
      <c r="AL206" s="76">
        <f t="shared" si="114"/>
        <v>0.3501563400313874</v>
      </c>
      <c r="AM206" s="76">
        <f t="shared" si="115"/>
        <v>0</v>
      </c>
      <c r="AN206" s="76">
        <f t="shared" si="116"/>
        <v>0</v>
      </c>
      <c r="AO206" s="76">
        <f t="shared" si="131"/>
        <v>54.676351996237152</v>
      </c>
      <c r="AP206" s="76">
        <f>MAX(0,(AO206-Constantes!$D$13)*(1-EXP(-Constantes!$D$24)))</f>
        <v>9.0585754460011575E-2</v>
      </c>
      <c r="AQ206" s="76">
        <f t="shared" si="107"/>
        <v>0.42686848782648734</v>
      </c>
      <c r="AR206" s="76">
        <f t="shared" si="117"/>
        <v>0.44074209449139901</v>
      </c>
      <c r="AS206" s="76">
        <f>0.0526*AF206*Observaciones!$F205^1.218</f>
        <v>0</v>
      </c>
      <c r="AT206" s="76">
        <f>AS206*Constantes!$E$30</f>
        <v>0</v>
      </c>
      <c r="AU206" s="76">
        <f t="shared" si="132"/>
        <v>0</v>
      </c>
      <c r="AV206" s="15"/>
      <c r="AW206" s="75">
        <v>200</v>
      </c>
      <c r="AX206" s="148">
        <f>ETo!$I205*((1-Constantes!$F$19)*ETo!$K205+ETo!$L205)</f>
        <v>2.479199429242541</v>
      </c>
      <c r="AY206" s="76">
        <f>MIN(AX206*Constantes!$F$17,0.8*(BB205+Observaciones!$F205-AZ206-BA206-Constantes!$D$14))</f>
        <v>1.2313530097851551</v>
      </c>
      <c r="AZ206" s="76">
        <f>IF(Observaciones!$F205&gt;0.05*Constantes!$F$18,((Observaciones!$F205-0.05*Constantes!$F$18)^2)/(Observaciones!$F205+0.95*Constantes!$F$18),0)</f>
        <v>0</v>
      </c>
      <c r="BA206" s="76">
        <f>MAX(0,BB205+Observaciones!$F205-AZ206-Constantes!$D$13)</f>
        <v>0</v>
      </c>
      <c r="BB206" s="76">
        <f>BB205+Observaciones!$F205-AZ206-AY206-BA206-BC205</f>
        <v>11.65728454177186</v>
      </c>
      <c r="BC206" s="76">
        <f>MAX(0,(BB206-Constantes!$D$14)*(1-EXP(-Constantes!$D$22)))</f>
        <v>1.3873606664911622E-2</v>
      </c>
      <c r="BD206" s="76">
        <f t="shared" si="133"/>
        <v>82.879159081914693</v>
      </c>
      <c r="BE206" s="76">
        <f>MAX(0,(BD206-Constantes!$D$13)*(1-EXP(-Constantes!$D$23)))</f>
        <v>0.33628273336647579</v>
      </c>
      <c r="BF206" s="76">
        <f t="shared" si="134"/>
        <v>0.3501563400313874</v>
      </c>
      <c r="BG206" s="76">
        <f>IF(BF206-Escenarios!$F$29&lt;=0,0,IF(BF206-Escenarios!$F$29&gt;Escenarios!$F$28,Escenarios!$F$28,BF206-Escenarios!$F$29))</f>
        <v>0</v>
      </c>
      <c r="BH206" s="76">
        <f>BG206*Entradas!$F$24</f>
        <v>0</v>
      </c>
      <c r="BI206" s="76">
        <f>AX206*Entradas!$D$47/Escenarios!$F$9</f>
        <v>0.11900157260364196</v>
      </c>
      <c r="BJ206" s="76">
        <f>Entradas!$D$48*Entradas!$D$46/Escenarios!$F$9</f>
        <v>0.12</v>
      </c>
      <c r="BK206" s="76">
        <f t="shared" si="135"/>
        <v>1.350354582388797</v>
      </c>
      <c r="BL206" s="76">
        <f t="shared" si="118"/>
        <v>0</v>
      </c>
      <c r="BM206" s="76">
        <f t="shared" si="119"/>
        <v>0</v>
      </c>
      <c r="BN206" s="76">
        <f t="shared" si="108"/>
        <v>1.3873606664911622E-2</v>
      </c>
      <c r="BO206" s="76">
        <f t="shared" si="120"/>
        <v>0</v>
      </c>
      <c r="BP206" s="76">
        <f t="shared" si="109"/>
        <v>0.33628273336647579</v>
      </c>
      <c r="BQ206" s="76">
        <f t="shared" si="121"/>
        <v>0</v>
      </c>
      <c r="BR206" s="76">
        <f t="shared" si="122"/>
        <v>0.3501563400313874</v>
      </c>
      <c r="BS206" s="76">
        <f t="shared" si="123"/>
        <v>0</v>
      </c>
      <c r="BT206" s="76">
        <f t="shared" si="124"/>
        <v>0</v>
      </c>
      <c r="BU206" s="76">
        <f t="shared" si="136"/>
        <v>59.54642626466206</v>
      </c>
      <c r="BV206" s="76">
        <f>MAX(0,(BU206-Constantes!$D$13)*(1-EXP(-Constantes!$D$24)))</f>
        <v>0.16502604288055539</v>
      </c>
      <c r="BW206" s="76">
        <f t="shared" si="137"/>
        <v>0.50130877624703118</v>
      </c>
      <c r="BX206" s="76">
        <f t="shared" si="138"/>
        <v>0.51518238291194285</v>
      </c>
      <c r="BY206" s="76">
        <f>0.0526*BL206*Observaciones!$F205^1.218</f>
        <v>0</v>
      </c>
      <c r="BZ206" s="76">
        <f>BY206*Constantes!$F$30</f>
        <v>0</v>
      </c>
      <c r="CA206" s="76">
        <f t="shared" si="139"/>
        <v>0</v>
      </c>
      <c r="CB206" s="15"/>
      <c r="CC206" s="75">
        <v>200</v>
      </c>
      <c r="CD206" s="76">
        <f>0.0526*Observaciones!$F205^2.218</f>
        <v>0.14918455586023374</v>
      </c>
      <c r="CE206" s="76">
        <f>IF(Observaciones!$F205&gt;0.05*$CI$7,((Observaciones!$F205-0.05*$CI$7)^2)/(Observaciones!$F205+0.95*$CI$7),0)</f>
        <v>0</v>
      </c>
      <c r="CF206" s="76">
        <f>0.0526*CE206*Observaciones!$F205^1.218</f>
        <v>0</v>
      </c>
      <c r="CG206" s="29"/>
      <c r="CH206" s="29"/>
      <c r="CI206" s="110"/>
      <c r="CJ206" s="40"/>
    </row>
    <row r="207" spans="2:88" s="2" customFormat="1" x14ac:dyDescent="0.3">
      <c r="B207" s="39"/>
      <c r="C207" s="75">
        <v>201</v>
      </c>
      <c r="D207" s="148">
        <f>ETo!$I206*((1-Constantes!$D$19)*ETo!$K206+ETo!$L206)</f>
        <v>2.4286027867629976</v>
      </c>
      <c r="E207" s="76">
        <f>MIN(D207*Constantes!$D$17,0.8*(H206+Observaciones!$F206-F207-G207-Constantes!$D$14))</f>
        <v>1.2062229910914819</v>
      </c>
      <c r="F207" s="76">
        <f>IF(Observaciones!$F206&gt;0.05*Constantes!$D$18,((Observaciones!$F206-0.05*Constantes!$D$18)^2)/(Observaciones!$F206+0.95*Constantes!$D$18),0)</f>
        <v>5.6639281620175744E-2</v>
      </c>
      <c r="G207" s="76">
        <f>MAX(0,H206+Observaciones!$F206-F207-Constantes!$D$13)</f>
        <v>0</v>
      </c>
      <c r="H207" s="76">
        <f>H206+Observaciones!$F206-F207-E207-G207-I206</f>
        <v>15.480548662395291</v>
      </c>
      <c r="I207" s="76">
        <f>MAX(0,(H207-Constantes!$D$14)*(1-EXP(-Constantes!$D$22)))</f>
        <v>0.14410801810326762</v>
      </c>
      <c r="J207" s="76">
        <f t="shared" si="125"/>
        <v>82.542876348548219</v>
      </c>
      <c r="K207" s="76">
        <f>MAX(0,(J207-Constantes!$D$13)*(1-EXP(-Constantes!$D$23)))</f>
        <v>0.33296925949830913</v>
      </c>
      <c r="L207" s="76">
        <f t="shared" si="126"/>
        <v>0.53371655922175254</v>
      </c>
      <c r="M207" s="76">
        <f>0.0526*F207*Observaciones!$F206^1.218</f>
        <v>2.167324572969723E-2</v>
      </c>
      <c r="N207" s="76">
        <f>M207*Constantes!$D$30</f>
        <v>3.3858176813731717E-4</v>
      </c>
      <c r="O207" s="76">
        <f t="shared" si="127"/>
        <v>63.438497885661569</v>
      </c>
      <c r="P207" s="15"/>
      <c r="Q207" s="75">
        <v>201</v>
      </c>
      <c r="R207" s="148">
        <f>ETo!$I206*((1-Constantes!$E$19)*ETo!$K206+ETo!$L206)</f>
        <v>2.4286027867629976</v>
      </c>
      <c r="S207" s="76">
        <f>MIN(R207*Constantes!$E$17,0.8*(V206+Observaciones!$F206-T207-U207-Constantes!$D$14))</f>
        <v>1.2062229910914819</v>
      </c>
      <c r="T207" s="76">
        <f>IF(Observaciones!$F206&gt;0.05*Constantes!$E$18,((Observaciones!$F206-0.05*Constantes!$E$18)^2)/(Observaciones!$F206+0.95*Constantes!$E$18),0)</f>
        <v>5.6639281620175744E-2</v>
      </c>
      <c r="U207" s="76">
        <f>MAX(0,V206+Observaciones!$F206-T207-Constantes!$D$13)</f>
        <v>0</v>
      </c>
      <c r="V207" s="76">
        <f>V206+Observaciones!$F206-T207-S207-U207-W206</f>
        <v>15.480548662395291</v>
      </c>
      <c r="W207" s="76">
        <f>MAX(0,(V207-Constantes!$D$14)*(1-EXP(-Constantes!$D$22)))</f>
        <v>0.14410801810326762</v>
      </c>
      <c r="X207" s="76">
        <f t="shared" si="128"/>
        <v>82.542876348548219</v>
      </c>
      <c r="Y207" s="76">
        <f>MAX(0,(X207-Constantes!$D$13)*(1-EXP(-Constantes!$D$23)))</f>
        <v>0.33296925949830913</v>
      </c>
      <c r="Z207" s="76">
        <f t="shared" si="129"/>
        <v>0.53371655922175254</v>
      </c>
      <c r="AA207" s="76">
        <f>IF(Z207-Escenarios!$E$29&lt;=0,0,IF(Z207-Escenarios!$E$29&gt;Escenarios!$E$28,Escenarios!$E$28,Z207-Escenarios!$E$29))</f>
        <v>0</v>
      </c>
      <c r="AB207" s="76">
        <f>AA207*Entradas!$E$24</f>
        <v>0</v>
      </c>
      <c r="AC207" s="76">
        <f>R207*Entradas!$D$47/Escenarios!$E$9</f>
        <v>0.11657293376462388</v>
      </c>
      <c r="AD207" s="76">
        <f>Entradas!$D$48*Entradas!$D$46/Escenarios!$E$9</f>
        <v>0.12</v>
      </c>
      <c r="AE207" s="76">
        <f t="shared" si="130"/>
        <v>1.3227959248561059</v>
      </c>
      <c r="AF207" s="76">
        <f t="shared" si="110"/>
        <v>5.6639281620175744E-2</v>
      </c>
      <c r="AG207" s="76">
        <f t="shared" si="111"/>
        <v>0</v>
      </c>
      <c r="AH207" s="76">
        <f t="shared" si="105"/>
        <v>0.14410801810326762</v>
      </c>
      <c r="AI207" s="76">
        <f t="shared" si="112"/>
        <v>0</v>
      </c>
      <c r="AJ207" s="76">
        <f t="shared" si="106"/>
        <v>0.33296925949830913</v>
      </c>
      <c r="AK207" s="76">
        <f t="shared" si="113"/>
        <v>0</v>
      </c>
      <c r="AL207" s="76">
        <f t="shared" si="114"/>
        <v>0.53371655922175254</v>
      </c>
      <c r="AM207" s="76">
        <f t="shared" si="115"/>
        <v>0</v>
      </c>
      <c r="AN207" s="76">
        <f t="shared" si="116"/>
        <v>0</v>
      </c>
      <c r="AO207" s="76">
        <f t="shared" si="131"/>
        <v>54.585766241777144</v>
      </c>
      <c r="AP207" s="76">
        <f>MAX(0,(AO207-Constantes!$D$13)*(1-EXP(-Constantes!$D$24)))</f>
        <v>8.9201128822469403E-2</v>
      </c>
      <c r="AQ207" s="76">
        <f t="shared" si="107"/>
        <v>0.42217038832077852</v>
      </c>
      <c r="AR207" s="76">
        <f t="shared" si="117"/>
        <v>0.62291768804422198</v>
      </c>
      <c r="AS207" s="76">
        <f>0.0526*AF207*Observaciones!$F206^1.218</f>
        <v>2.167324572969723E-2</v>
      </c>
      <c r="AT207" s="76">
        <f>AS207*Constantes!$E$30</f>
        <v>3.3858176813731717E-4</v>
      </c>
      <c r="AU207" s="76">
        <f t="shared" si="132"/>
        <v>54.354174658350793</v>
      </c>
      <c r="AV207" s="15"/>
      <c r="AW207" s="75">
        <v>201</v>
      </c>
      <c r="AX207" s="148">
        <f>ETo!$I206*((1-Constantes!$F$19)*ETo!$K206+ETo!$L206)</f>
        <v>2.4286027867629976</v>
      </c>
      <c r="AY207" s="76">
        <f>MIN(AX207*Constantes!$F$17,0.8*(BB206+Observaciones!$F206-AZ207-BA207-Constantes!$D$14))</f>
        <v>1.2062229910914819</v>
      </c>
      <c r="AZ207" s="76">
        <f>IF(Observaciones!$F206&gt;0.05*Constantes!$F$18,((Observaciones!$F206-0.05*Constantes!$F$18)^2)/(Observaciones!$F206+0.95*Constantes!$F$18),0)</f>
        <v>5.6639281620175744E-2</v>
      </c>
      <c r="BA207" s="76">
        <f>MAX(0,BB206+Observaciones!$F206-AZ207-Constantes!$D$13)</f>
        <v>0</v>
      </c>
      <c r="BB207" s="76">
        <f>BB206+Observaciones!$F206-AZ207-AY207-BA207-BC206</f>
        <v>15.480548662395291</v>
      </c>
      <c r="BC207" s="76">
        <f>MAX(0,(BB207-Constantes!$D$14)*(1-EXP(-Constantes!$D$22)))</f>
        <v>0.14410801810326762</v>
      </c>
      <c r="BD207" s="76">
        <f t="shared" si="133"/>
        <v>82.542876348548219</v>
      </c>
      <c r="BE207" s="76">
        <f>MAX(0,(BD207-Constantes!$D$13)*(1-EXP(-Constantes!$D$23)))</f>
        <v>0.33296925949830913</v>
      </c>
      <c r="BF207" s="76">
        <f t="shared" si="134"/>
        <v>0.53371655922175254</v>
      </c>
      <c r="BG207" s="76">
        <f>IF(BF207-Escenarios!$F$29&lt;=0,0,IF(BF207-Escenarios!$F$29&gt;Escenarios!$F$28,Escenarios!$F$28,BF207-Escenarios!$F$29))</f>
        <v>0</v>
      </c>
      <c r="BH207" s="76">
        <f>BG207*Entradas!$F$24</f>
        <v>0</v>
      </c>
      <c r="BI207" s="76">
        <f>AX207*Entradas!$D$47/Escenarios!$F$9</f>
        <v>0.11657293376462388</v>
      </c>
      <c r="BJ207" s="76">
        <f>Entradas!$D$48*Entradas!$D$46/Escenarios!$F$9</f>
        <v>0.12</v>
      </c>
      <c r="BK207" s="76">
        <f t="shared" si="135"/>
        <v>1.3227959248561059</v>
      </c>
      <c r="BL207" s="76">
        <f t="shared" si="118"/>
        <v>5.6639281620175744E-2</v>
      </c>
      <c r="BM207" s="76">
        <f t="shared" si="119"/>
        <v>0</v>
      </c>
      <c r="BN207" s="76">
        <f t="shared" si="108"/>
        <v>0.14410801810326762</v>
      </c>
      <c r="BO207" s="76">
        <f t="shared" si="120"/>
        <v>0</v>
      </c>
      <c r="BP207" s="76">
        <f t="shared" si="109"/>
        <v>0.33296925949830913</v>
      </c>
      <c r="BQ207" s="76">
        <f t="shared" si="121"/>
        <v>0</v>
      </c>
      <c r="BR207" s="76">
        <f t="shared" si="122"/>
        <v>0.53371655922175254</v>
      </c>
      <c r="BS207" s="76">
        <f t="shared" si="123"/>
        <v>0</v>
      </c>
      <c r="BT207" s="76">
        <f t="shared" si="124"/>
        <v>0</v>
      </c>
      <c r="BU207" s="76">
        <f t="shared" si="136"/>
        <v>59.381400221781504</v>
      </c>
      <c r="BV207" s="76">
        <f>MAX(0,(BU207-Constantes!$D$13)*(1-EXP(-Constantes!$D$24)))</f>
        <v>0.16250357904287296</v>
      </c>
      <c r="BW207" s="76">
        <f t="shared" si="137"/>
        <v>0.49547283854118207</v>
      </c>
      <c r="BX207" s="76">
        <f t="shared" si="138"/>
        <v>0.69622013826462548</v>
      </c>
      <c r="BY207" s="76">
        <f>0.0526*BL207*Observaciones!$F206^1.218</f>
        <v>2.167324572969723E-2</v>
      </c>
      <c r="BZ207" s="76">
        <f>BY207*Constantes!$F$30</f>
        <v>3.3858176813731717E-4</v>
      </c>
      <c r="CA207" s="76">
        <f t="shared" si="139"/>
        <v>48.6314241040563</v>
      </c>
      <c r="CB207" s="15"/>
      <c r="CC207" s="75">
        <v>201</v>
      </c>
      <c r="CD207" s="76">
        <f>0.0526*Observaciones!$F206^2.218</f>
        <v>1.9515352253705529</v>
      </c>
      <c r="CE207" s="76">
        <f>IF(Observaciones!$F206&gt;0.05*$CI$7,((Observaciones!$F206-0.05*$CI$7)^2)/(Observaciones!$F206+0.95*$CI$7),0)</f>
        <v>0.29850768176925341</v>
      </c>
      <c r="CF207" s="76">
        <f>0.0526*CE207*Observaciones!$F206^1.218</f>
        <v>0.11422514823851004</v>
      </c>
      <c r="CG207" s="29"/>
      <c r="CH207" s="29"/>
      <c r="CI207" s="110"/>
      <c r="CJ207" s="40"/>
    </row>
    <row r="208" spans="2:88" s="2" customFormat="1" x14ac:dyDescent="0.3">
      <c r="B208" s="39"/>
      <c r="C208" s="75">
        <v>202</v>
      </c>
      <c r="D208" s="148">
        <f>ETo!$I207*((1-Constantes!$D$19)*ETo!$K207+ETo!$L207)</f>
        <v>2.3724263673815171</v>
      </c>
      <c r="E208" s="76">
        <f>MIN(D208*Constantes!$D$17,0.8*(H207+Observaciones!$F207-F208-G208-Constantes!$D$14))</f>
        <v>1.1783216442823334</v>
      </c>
      <c r="F208" s="76">
        <f>IF(Observaciones!$F207&gt;0.05*Constantes!$D$18,((Observaciones!$F207-0.05*Constantes!$D$18)^2)/(Observaciones!$F207+0.95*Constantes!$D$18),0)</f>
        <v>0.18538791495710558</v>
      </c>
      <c r="G208" s="76">
        <f>MAX(0,H207+Observaciones!$F207-F208-Constantes!$D$13)</f>
        <v>0</v>
      </c>
      <c r="H208" s="76">
        <f>H207+Observaciones!$F207-F208-E208-G208-I207</f>
        <v>20.672731085052586</v>
      </c>
      <c r="I208" s="76">
        <f>MAX(0,(H208-Constantes!$D$14)*(1-EXP(-Constantes!$D$22)))</f>
        <v>0.320972812310864</v>
      </c>
      <c r="J208" s="76">
        <f t="shared" si="125"/>
        <v>82.209907089049906</v>
      </c>
      <c r="K208" s="76">
        <f>MAX(0,(J208-Constantes!$D$13)*(1-EXP(-Constantes!$D$23)))</f>
        <v>0.32968843407737347</v>
      </c>
      <c r="L208" s="76">
        <f t="shared" si="126"/>
        <v>0.83604916134534302</v>
      </c>
      <c r="M208" s="76">
        <f>0.0526*F208*Observaciones!$F207^1.218</f>
        <v>9.8906827962635807E-2</v>
      </c>
      <c r="N208" s="76">
        <f>M208*Constantes!$D$30</f>
        <v>1.5451330691349336E-3</v>
      </c>
      <c r="O208" s="76">
        <f t="shared" si="127"/>
        <v>184.81366175268403</v>
      </c>
      <c r="P208" s="15"/>
      <c r="Q208" s="75">
        <v>202</v>
      </c>
      <c r="R208" s="148">
        <f>ETo!$I207*((1-Constantes!$E$19)*ETo!$K207+ETo!$L207)</f>
        <v>2.3724263673815171</v>
      </c>
      <c r="S208" s="76">
        <f>MIN(R208*Constantes!$E$17,0.8*(V207+Observaciones!$F207-T208-U208-Constantes!$D$14))</f>
        <v>1.1783216442823334</v>
      </c>
      <c r="T208" s="76">
        <f>IF(Observaciones!$F207&gt;0.05*Constantes!$E$18,((Observaciones!$F207-0.05*Constantes!$E$18)^2)/(Observaciones!$F207+0.95*Constantes!$E$18),0)</f>
        <v>0.18538791495710558</v>
      </c>
      <c r="U208" s="76">
        <f>MAX(0,V207+Observaciones!$F207-T208-Constantes!$D$13)</f>
        <v>0</v>
      </c>
      <c r="V208" s="76">
        <f>V207+Observaciones!$F207-T208-S208-U208-W207</f>
        <v>20.672731085052586</v>
      </c>
      <c r="W208" s="76">
        <f>MAX(0,(V208-Constantes!$D$14)*(1-EXP(-Constantes!$D$22)))</f>
        <v>0.320972812310864</v>
      </c>
      <c r="X208" s="76">
        <f t="shared" si="128"/>
        <v>82.209907089049906</v>
      </c>
      <c r="Y208" s="76">
        <f>MAX(0,(X208-Constantes!$D$13)*(1-EXP(-Constantes!$D$23)))</f>
        <v>0.32968843407737347</v>
      </c>
      <c r="Z208" s="76">
        <f t="shared" si="129"/>
        <v>0.83604916134534302</v>
      </c>
      <c r="AA208" s="76">
        <f>IF(Z208-Escenarios!$E$29&lt;=0,0,IF(Z208-Escenarios!$E$29&gt;Escenarios!$E$28,Escenarios!$E$28,Z208-Escenarios!$E$29))</f>
        <v>0.14484916134534298</v>
      </c>
      <c r="AB208" s="76">
        <f>AA208*Entradas!$E$24</f>
        <v>3.6212290336335745E-2</v>
      </c>
      <c r="AC208" s="76">
        <f>R208*Entradas!$D$47/Escenarios!$E$9</f>
        <v>0.11387646563431282</v>
      </c>
      <c r="AD208" s="76">
        <f>Entradas!$D$48*Entradas!$D$46/Escenarios!$E$9</f>
        <v>0.12</v>
      </c>
      <c r="AE208" s="76">
        <f t="shared" si="130"/>
        <v>1.2921981099166462</v>
      </c>
      <c r="AF208" s="76">
        <f t="shared" si="110"/>
        <v>4.0538753611762596E-2</v>
      </c>
      <c r="AG208" s="76">
        <f t="shared" si="111"/>
        <v>0</v>
      </c>
      <c r="AH208" s="76">
        <f t="shared" si="105"/>
        <v>0.320972812310864</v>
      </c>
      <c r="AI208" s="76">
        <f t="shared" si="112"/>
        <v>0</v>
      </c>
      <c r="AJ208" s="76">
        <f t="shared" si="106"/>
        <v>0.32968843407737347</v>
      </c>
      <c r="AK208" s="76">
        <f t="shared" si="113"/>
        <v>0</v>
      </c>
      <c r="AL208" s="76">
        <f t="shared" si="114"/>
        <v>0.72741229033633581</v>
      </c>
      <c r="AM208" s="76">
        <f t="shared" si="115"/>
        <v>0</v>
      </c>
      <c r="AN208" s="76">
        <f t="shared" si="116"/>
        <v>0</v>
      </c>
      <c r="AO208" s="76">
        <f t="shared" si="131"/>
        <v>54.496565112954677</v>
      </c>
      <c r="AP208" s="76">
        <f>MAX(0,(AO208-Constantes!$D$13)*(1-EXP(-Constantes!$D$24)))</f>
        <v>8.7837667529890376E-2</v>
      </c>
      <c r="AQ208" s="76">
        <f t="shared" si="107"/>
        <v>0.41752610160726383</v>
      </c>
      <c r="AR208" s="76">
        <f t="shared" si="117"/>
        <v>0.81524995786622623</v>
      </c>
      <c r="AS208" s="76">
        <f>0.0526*AF208*Observaciones!$F207^1.218</f>
        <v>2.1627944465668118E-2</v>
      </c>
      <c r="AT208" s="76">
        <f>AS208*Constantes!$E$30</f>
        <v>3.3787406693440891E-4</v>
      </c>
      <c r="AU208" s="76">
        <f t="shared" si="132"/>
        <v>41.444229916765039</v>
      </c>
      <c r="AV208" s="15"/>
      <c r="AW208" s="75">
        <v>202</v>
      </c>
      <c r="AX208" s="148">
        <f>ETo!$I207*((1-Constantes!$F$19)*ETo!$K207+ETo!$L207)</f>
        <v>2.3724263673815171</v>
      </c>
      <c r="AY208" s="76">
        <f>MIN(AX208*Constantes!$F$17,0.8*(BB207+Observaciones!$F207-AZ208-BA208-Constantes!$D$14))</f>
        <v>1.1783216442823334</v>
      </c>
      <c r="AZ208" s="76">
        <f>IF(Observaciones!$F207&gt;0.05*Constantes!$F$18,((Observaciones!$F207-0.05*Constantes!$F$18)^2)/(Observaciones!$F207+0.95*Constantes!$F$18),0)</f>
        <v>0.18538791495710558</v>
      </c>
      <c r="BA208" s="76">
        <f>MAX(0,BB207+Observaciones!$F207-AZ208-Constantes!$D$13)</f>
        <v>0</v>
      </c>
      <c r="BB208" s="76">
        <f>BB207+Observaciones!$F207-AZ208-AY208-BA208-BC207</f>
        <v>20.672731085052586</v>
      </c>
      <c r="BC208" s="76">
        <f>MAX(0,(BB208-Constantes!$D$14)*(1-EXP(-Constantes!$D$22)))</f>
        <v>0.320972812310864</v>
      </c>
      <c r="BD208" s="76">
        <f t="shared" si="133"/>
        <v>82.209907089049906</v>
      </c>
      <c r="BE208" s="76">
        <f>MAX(0,(BD208-Constantes!$D$13)*(1-EXP(-Constantes!$D$23)))</f>
        <v>0.32968843407737347</v>
      </c>
      <c r="BF208" s="76">
        <f t="shared" si="134"/>
        <v>0.83604916134534302</v>
      </c>
      <c r="BG208" s="76">
        <f>IF(BF208-Escenarios!$F$29&lt;=0,0,IF(BF208-Escenarios!$F$29&gt;Escenarios!$F$28,Escenarios!$F$28,BF208-Escenarios!$F$29))</f>
        <v>0.14484916134534298</v>
      </c>
      <c r="BH208" s="76">
        <f>BG208*Entradas!$F$24</f>
        <v>0</v>
      </c>
      <c r="BI208" s="76">
        <f>AX208*Entradas!$D$47/Escenarios!$F$9</f>
        <v>0.11387646563431282</v>
      </c>
      <c r="BJ208" s="76">
        <f>Entradas!$D$48*Entradas!$D$46/Escenarios!$F$9</f>
        <v>0.12</v>
      </c>
      <c r="BK208" s="76">
        <f t="shared" si="135"/>
        <v>1.2921981099166462</v>
      </c>
      <c r="BL208" s="76">
        <f t="shared" si="118"/>
        <v>4.0538753611762596E-2</v>
      </c>
      <c r="BM208" s="76">
        <f t="shared" si="119"/>
        <v>0</v>
      </c>
      <c r="BN208" s="76">
        <f t="shared" si="108"/>
        <v>0.320972812310864</v>
      </c>
      <c r="BO208" s="76">
        <f t="shared" si="120"/>
        <v>0</v>
      </c>
      <c r="BP208" s="76">
        <f t="shared" si="109"/>
        <v>0.32968843407737347</v>
      </c>
      <c r="BQ208" s="76">
        <f t="shared" si="121"/>
        <v>0</v>
      </c>
      <c r="BR208" s="76">
        <f t="shared" si="122"/>
        <v>0.69120000000000004</v>
      </c>
      <c r="BS208" s="76">
        <f t="shared" si="123"/>
        <v>0</v>
      </c>
      <c r="BT208" s="76">
        <f t="shared" si="124"/>
        <v>0</v>
      </c>
      <c r="BU208" s="76">
        <f t="shared" si="136"/>
        <v>59.218896642738635</v>
      </c>
      <c r="BV208" s="76">
        <f>MAX(0,(BU208-Constantes!$D$13)*(1-EXP(-Constantes!$D$24)))</f>
        <v>0.1600196716881635</v>
      </c>
      <c r="BW208" s="76">
        <f t="shared" si="137"/>
        <v>0.48970810576553697</v>
      </c>
      <c r="BX208" s="76">
        <f t="shared" si="138"/>
        <v>0.85121967168816348</v>
      </c>
      <c r="BY208" s="76">
        <f>0.0526*BL208*Observaciones!$F207^1.218</f>
        <v>2.1627944465668118E-2</v>
      </c>
      <c r="BZ208" s="76">
        <f>BY208*Constantes!$F$30</f>
        <v>3.3787406693440891E-4</v>
      </c>
      <c r="CA208" s="76">
        <f t="shared" si="139"/>
        <v>39.692934523508754</v>
      </c>
      <c r="CB208" s="15"/>
      <c r="CC208" s="75">
        <v>202</v>
      </c>
      <c r="CD208" s="76">
        <f>0.0526*Observaciones!$F207^2.218</f>
        <v>3.5745358455700194</v>
      </c>
      <c r="CE208" s="76">
        <f>IF(Observaciones!$F207&gt;0.05*$CI$7,((Observaciones!$F207-0.05*$CI$7)^2)/(Observaciones!$F207+0.95*$CI$7),0)</f>
        <v>0.62323226526715592</v>
      </c>
      <c r="CF208" s="76">
        <f>0.0526*CE208*Observaciones!$F207^1.218</f>
        <v>0.33250239885272398</v>
      </c>
      <c r="CG208" s="29"/>
      <c r="CH208" s="29"/>
      <c r="CI208" s="110"/>
      <c r="CJ208" s="40"/>
    </row>
    <row r="209" spans="2:88" s="2" customFormat="1" x14ac:dyDescent="0.3">
      <c r="B209" s="39"/>
      <c r="C209" s="75">
        <v>203</v>
      </c>
      <c r="D209" s="148">
        <f>ETo!$I208*((1-Constantes!$D$19)*ETo!$K208+ETo!$L208)</f>
        <v>2.5399311983696262</v>
      </c>
      <c r="E209" s="76">
        <f>MIN(D209*Constantes!$D$17,0.8*(H208+Observaciones!$F208-F209-G209-Constantes!$D$14))</f>
        <v>1.2615168787430717</v>
      </c>
      <c r="F209" s="76">
        <f>IF(Observaciones!$F208&gt;0.05*Constantes!$D$18,((Observaciones!$F208-0.05*Constantes!$D$18)^2)/(Observaciones!$F208+0.95*Constantes!$D$18),0)</f>
        <v>0</v>
      </c>
      <c r="G209" s="76">
        <f>MAX(0,H208+Observaciones!$F208-F209-Constantes!$D$13)</f>
        <v>0</v>
      </c>
      <c r="H209" s="76">
        <f>H208+Observaciones!$F208-F209-E209-G209-I208</f>
        <v>19.090241393998649</v>
      </c>
      <c r="I209" s="76">
        <f>MAX(0,(H209-Constantes!$D$14)*(1-EXP(-Constantes!$D$22)))</f>
        <v>0.26706740399498002</v>
      </c>
      <c r="J209" s="76">
        <f t="shared" si="125"/>
        <v>81.880218654972538</v>
      </c>
      <c r="K209" s="76">
        <f>MAX(0,(J209-Constantes!$D$13)*(1-EXP(-Constantes!$D$23)))</f>
        <v>0.32643993541074207</v>
      </c>
      <c r="L209" s="76">
        <f t="shared" si="126"/>
        <v>0.59350733940572209</v>
      </c>
      <c r="M209" s="76">
        <f>0.0526*F209*Observaciones!$F208^1.218</f>
        <v>0</v>
      </c>
      <c r="N209" s="76">
        <f>M209*Constantes!$D$30</f>
        <v>0</v>
      </c>
      <c r="O209" s="76">
        <f t="shared" si="127"/>
        <v>0</v>
      </c>
      <c r="P209" s="15"/>
      <c r="Q209" s="75">
        <v>203</v>
      </c>
      <c r="R209" s="148">
        <f>ETo!$I208*((1-Constantes!$E$19)*ETo!$K208+ETo!$L208)</f>
        <v>2.5399311983696262</v>
      </c>
      <c r="S209" s="76">
        <f>MIN(R209*Constantes!$E$17,0.8*(V208+Observaciones!$F208-T209-U209-Constantes!$D$14))</f>
        <v>1.2615168787430717</v>
      </c>
      <c r="T209" s="76">
        <f>IF(Observaciones!$F208&gt;0.05*Constantes!$E$18,((Observaciones!$F208-0.05*Constantes!$E$18)^2)/(Observaciones!$F208+0.95*Constantes!$E$18),0)</f>
        <v>0</v>
      </c>
      <c r="U209" s="76">
        <f>MAX(0,V208+Observaciones!$F208-T209-Constantes!$D$13)</f>
        <v>0</v>
      </c>
      <c r="V209" s="76">
        <f>V208+Observaciones!$F208-T209-S209-U209-W208</f>
        <v>19.090241393998649</v>
      </c>
      <c r="W209" s="76">
        <f>MAX(0,(V209-Constantes!$D$14)*(1-EXP(-Constantes!$D$22)))</f>
        <v>0.26706740399498002</v>
      </c>
      <c r="X209" s="76">
        <f t="shared" si="128"/>
        <v>81.880218654972538</v>
      </c>
      <c r="Y209" s="76">
        <f>MAX(0,(X209-Constantes!$D$13)*(1-EXP(-Constantes!$D$23)))</f>
        <v>0.32643993541074207</v>
      </c>
      <c r="Z209" s="76">
        <f t="shared" si="129"/>
        <v>0.59350733940572209</v>
      </c>
      <c r="AA209" s="76">
        <f>IF(Z209-Escenarios!$E$29&lt;=0,0,IF(Z209-Escenarios!$E$29&gt;Escenarios!$E$28,Escenarios!$E$28,Z209-Escenarios!$E$29))</f>
        <v>0</v>
      </c>
      <c r="AB209" s="76">
        <f>AA209*Entradas!$E$24</f>
        <v>0</v>
      </c>
      <c r="AC209" s="76">
        <f>R209*Entradas!$D$47/Escenarios!$E$9</f>
        <v>0.12191669752174207</v>
      </c>
      <c r="AD209" s="76">
        <f>Entradas!$D$48*Entradas!$D$46/Escenarios!$E$9</f>
        <v>0.12</v>
      </c>
      <c r="AE209" s="76">
        <f t="shared" si="130"/>
        <v>1.3834335762648138</v>
      </c>
      <c r="AF209" s="76">
        <f t="shared" si="110"/>
        <v>0</v>
      </c>
      <c r="AG209" s="76">
        <f t="shared" si="111"/>
        <v>0</v>
      </c>
      <c r="AH209" s="76">
        <f t="shared" si="105"/>
        <v>0.26706740399498002</v>
      </c>
      <c r="AI209" s="76">
        <f t="shared" si="112"/>
        <v>0</v>
      </c>
      <c r="AJ209" s="76">
        <f t="shared" si="106"/>
        <v>0.32643993541074207</v>
      </c>
      <c r="AK209" s="76">
        <f t="shared" si="113"/>
        <v>0</v>
      </c>
      <c r="AL209" s="76">
        <f t="shared" si="114"/>
        <v>0.59350733940572209</v>
      </c>
      <c r="AM209" s="76">
        <f t="shared" si="115"/>
        <v>0</v>
      </c>
      <c r="AN209" s="76">
        <f t="shared" si="116"/>
        <v>0</v>
      </c>
      <c r="AO209" s="76">
        <f t="shared" si="131"/>
        <v>54.408727445424788</v>
      </c>
      <c r="AP209" s="76">
        <f>MAX(0,(AO209-Constantes!$D$13)*(1-EXP(-Constantes!$D$24)))</f>
        <v>8.6495047080032722E-2</v>
      </c>
      <c r="AQ209" s="76">
        <f t="shared" si="107"/>
        <v>0.41293498249077476</v>
      </c>
      <c r="AR209" s="76">
        <f t="shared" si="117"/>
        <v>0.68000238648575484</v>
      </c>
      <c r="AS209" s="76">
        <f>0.0526*AF209*Observaciones!$F208^1.218</f>
        <v>0</v>
      </c>
      <c r="AT209" s="76">
        <f>AS209*Constantes!$E$30</f>
        <v>0</v>
      </c>
      <c r="AU209" s="76">
        <f t="shared" si="132"/>
        <v>0</v>
      </c>
      <c r="AV209" s="15"/>
      <c r="AW209" s="75">
        <v>203</v>
      </c>
      <c r="AX209" s="148">
        <f>ETo!$I208*((1-Constantes!$F$19)*ETo!$K208+ETo!$L208)</f>
        <v>2.5399311983696262</v>
      </c>
      <c r="AY209" s="76">
        <f>MIN(AX209*Constantes!$F$17,0.8*(BB208+Observaciones!$F208-AZ209-BA209-Constantes!$D$14))</f>
        <v>1.2615168787430717</v>
      </c>
      <c r="AZ209" s="76">
        <f>IF(Observaciones!$F208&gt;0.05*Constantes!$F$18,((Observaciones!$F208-0.05*Constantes!$F$18)^2)/(Observaciones!$F208+0.95*Constantes!$F$18),0)</f>
        <v>0</v>
      </c>
      <c r="BA209" s="76">
        <f>MAX(0,BB208+Observaciones!$F208-AZ209-Constantes!$D$13)</f>
        <v>0</v>
      </c>
      <c r="BB209" s="76">
        <f>BB208+Observaciones!$F208-AZ209-AY209-BA209-BC208</f>
        <v>19.090241393998649</v>
      </c>
      <c r="BC209" s="76">
        <f>MAX(0,(BB209-Constantes!$D$14)*(1-EXP(-Constantes!$D$22)))</f>
        <v>0.26706740399498002</v>
      </c>
      <c r="BD209" s="76">
        <f t="shared" si="133"/>
        <v>81.880218654972538</v>
      </c>
      <c r="BE209" s="76">
        <f>MAX(0,(BD209-Constantes!$D$13)*(1-EXP(-Constantes!$D$23)))</f>
        <v>0.32643993541074207</v>
      </c>
      <c r="BF209" s="76">
        <f t="shared" si="134"/>
        <v>0.59350733940572209</v>
      </c>
      <c r="BG209" s="76">
        <f>IF(BF209-Escenarios!$F$29&lt;=0,0,IF(BF209-Escenarios!$F$29&gt;Escenarios!$F$28,Escenarios!$F$28,BF209-Escenarios!$F$29))</f>
        <v>0</v>
      </c>
      <c r="BH209" s="76">
        <f>BG209*Entradas!$F$24</f>
        <v>0</v>
      </c>
      <c r="BI209" s="76">
        <f>AX209*Entradas!$D$47/Escenarios!$F$9</f>
        <v>0.12191669752174207</v>
      </c>
      <c r="BJ209" s="76">
        <f>Entradas!$D$48*Entradas!$D$46/Escenarios!$F$9</f>
        <v>0.12</v>
      </c>
      <c r="BK209" s="76">
        <f t="shared" si="135"/>
        <v>1.3834335762648138</v>
      </c>
      <c r="BL209" s="76">
        <f t="shared" si="118"/>
        <v>0</v>
      </c>
      <c r="BM209" s="76">
        <f t="shared" si="119"/>
        <v>0</v>
      </c>
      <c r="BN209" s="76">
        <f t="shared" si="108"/>
        <v>0.26706740399498002</v>
      </c>
      <c r="BO209" s="76">
        <f t="shared" si="120"/>
        <v>0</v>
      </c>
      <c r="BP209" s="76">
        <f t="shared" si="109"/>
        <v>0.32643993541074207</v>
      </c>
      <c r="BQ209" s="76">
        <f t="shared" si="121"/>
        <v>0</v>
      </c>
      <c r="BR209" s="76">
        <f t="shared" si="122"/>
        <v>0.59350733940572209</v>
      </c>
      <c r="BS209" s="76">
        <f t="shared" si="123"/>
        <v>0</v>
      </c>
      <c r="BT209" s="76">
        <f t="shared" si="124"/>
        <v>0</v>
      </c>
      <c r="BU209" s="76">
        <f t="shared" si="136"/>
        <v>59.058876971050474</v>
      </c>
      <c r="BV209" s="76">
        <f>MAX(0,(BU209-Constantes!$D$13)*(1-EXP(-Constantes!$D$24)))</f>
        <v>0.15757373147105877</v>
      </c>
      <c r="BW209" s="76">
        <f t="shared" si="137"/>
        <v>0.48401366688180081</v>
      </c>
      <c r="BX209" s="76">
        <f t="shared" si="138"/>
        <v>0.75108107087678089</v>
      </c>
      <c r="BY209" s="76">
        <f>0.0526*BL209*Observaciones!$F208^1.218</f>
        <v>0</v>
      </c>
      <c r="BZ209" s="76">
        <f>BY209*Constantes!$F$30</f>
        <v>0</v>
      </c>
      <c r="CA209" s="76">
        <f t="shared" si="139"/>
        <v>0</v>
      </c>
      <c r="CB209" s="15"/>
      <c r="CC209" s="75">
        <v>203</v>
      </c>
      <c r="CD209" s="76">
        <f>0.0526*Observaciones!$F208^2.218</f>
        <v>0</v>
      </c>
      <c r="CE209" s="76">
        <f>IF(Observaciones!$F208&gt;0.05*$CI$7,((Observaciones!$F208-0.05*$CI$7)^2)/(Observaciones!$F208+0.95*$CI$7),0)</f>
        <v>0</v>
      </c>
      <c r="CF209" s="76">
        <f>0.0526*CE209*Observaciones!$F208^1.218</f>
        <v>0</v>
      </c>
      <c r="CG209" s="29"/>
      <c r="CH209" s="29"/>
      <c r="CI209" s="110"/>
      <c r="CJ209" s="40"/>
    </row>
    <row r="210" spans="2:88" s="2" customFormat="1" x14ac:dyDescent="0.3">
      <c r="B210" s="39"/>
      <c r="C210" s="75">
        <v>204</v>
      </c>
      <c r="D210" s="148">
        <f>ETo!$I209*((1-Constantes!$D$19)*ETo!$K209+ETo!$L209)</f>
        <v>2.5161462563537902</v>
      </c>
      <c r="E210" s="76">
        <f>MIN(D210*Constantes!$D$17,0.8*(H209+Observaciones!$F209-F210-G210-Constantes!$D$14))</f>
        <v>1.249703524967126</v>
      </c>
      <c r="F210" s="76">
        <f>IF(Observaciones!$F209&gt;0.05*Constantes!$D$18,((Observaciones!$F209-0.05*Constantes!$D$18)^2)/(Observaciones!$F209+0.95*Constantes!$D$18),0)</f>
        <v>0</v>
      </c>
      <c r="G210" s="76">
        <f>MAX(0,H209+Observaciones!$F209-F210-Constantes!$D$13)</f>
        <v>0</v>
      </c>
      <c r="H210" s="76">
        <f>H209+Observaciones!$F209-F210-E210-G210-I209</f>
        <v>17.573470465036543</v>
      </c>
      <c r="I210" s="76">
        <f>MAX(0,(H210-Constantes!$D$14)*(1-EXP(-Constantes!$D$22)))</f>
        <v>0.21540061797445845</v>
      </c>
      <c r="J210" s="76">
        <f t="shared" si="125"/>
        <v>81.553778719561791</v>
      </c>
      <c r="K210" s="76">
        <f>MAX(0,(J210-Constantes!$D$13)*(1-EXP(-Constantes!$D$23)))</f>
        <v>0.323223444975205</v>
      </c>
      <c r="L210" s="76">
        <f t="shared" si="126"/>
        <v>0.53862406294966347</v>
      </c>
      <c r="M210" s="76">
        <f>0.0526*F210*Observaciones!$F209^1.218</f>
        <v>0</v>
      </c>
      <c r="N210" s="76">
        <f>M210*Constantes!$D$30</f>
        <v>0</v>
      </c>
      <c r="O210" s="76">
        <f t="shared" si="127"/>
        <v>0</v>
      </c>
      <c r="P210" s="15"/>
      <c r="Q210" s="75">
        <v>204</v>
      </c>
      <c r="R210" s="148">
        <f>ETo!$I209*((1-Constantes!$E$19)*ETo!$K209+ETo!$L209)</f>
        <v>2.5161462563537902</v>
      </c>
      <c r="S210" s="76">
        <f>MIN(R210*Constantes!$E$17,0.8*(V209+Observaciones!$F209-T210-U210-Constantes!$D$14))</f>
        <v>1.249703524967126</v>
      </c>
      <c r="T210" s="76">
        <f>IF(Observaciones!$F209&gt;0.05*Constantes!$E$18,((Observaciones!$F209-0.05*Constantes!$E$18)^2)/(Observaciones!$F209+0.95*Constantes!$E$18),0)</f>
        <v>0</v>
      </c>
      <c r="U210" s="76">
        <f>MAX(0,V209+Observaciones!$F209-T210-Constantes!$D$13)</f>
        <v>0</v>
      </c>
      <c r="V210" s="76">
        <f>V209+Observaciones!$F209-T210-S210-U210-W209</f>
        <v>17.573470465036543</v>
      </c>
      <c r="W210" s="76">
        <f>MAX(0,(V210-Constantes!$D$14)*(1-EXP(-Constantes!$D$22)))</f>
        <v>0.21540061797445845</v>
      </c>
      <c r="X210" s="76">
        <f t="shared" si="128"/>
        <v>81.553778719561791</v>
      </c>
      <c r="Y210" s="76">
        <f>MAX(0,(X210-Constantes!$D$13)*(1-EXP(-Constantes!$D$23)))</f>
        <v>0.323223444975205</v>
      </c>
      <c r="Z210" s="76">
        <f t="shared" si="129"/>
        <v>0.53862406294966347</v>
      </c>
      <c r="AA210" s="76">
        <f>IF(Z210-Escenarios!$E$29&lt;=0,0,IF(Z210-Escenarios!$E$29&gt;Escenarios!$E$28,Escenarios!$E$28,Z210-Escenarios!$E$29))</f>
        <v>0</v>
      </c>
      <c r="AB210" s="76">
        <f>AA210*Entradas!$E$24</f>
        <v>0</v>
      </c>
      <c r="AC210" s="76">
        <f>R210*Entradas!$D$47/Escenarios!$E$9</f>
        <v>0.12077502030498193</v>
      </c>
      <c r="AD210" s="76">
        <f>Entradas!$D$48*Entradas!$D$46/Escenarios!$E$9</f>
        <v>0.12</v>
      </c>
      <c r="AE210" s="76">
        <f t="shared" si="130"/>
        <v>1.370478545272108</v>
      </c>
      <c r="AF210" s="76">
        <f t="shared" si="110"/>
        <v>0</v>
      </c>
      <c r="AG210" s="76">
        <f t="shared" si="111"/>
        <v>0</v>
      </c>
      <c r="AH210" s="76">
        <f t="shared" si="105"/>
        <v>0.21540061797445845</v>
      </c>
      <c r="AI210" s="76">
        <f t="shared" si="112"/>
        <v>0</v>
      </c>
      <c r="AJ210" s="76">
        <f t="shared" si="106"/>
        <v>0.323223444975205</v>
      </c>
      <c r="AK210" s="76">
        <f t="shared" si="113"/>
        <v>0</v>
      </c>
      <c r="AL210" s="76">
        <f t="shared" si="114"/>
        <v>0.53862406294966347</v>
      </c>
      <c r="AM210" s="76">
        <f t="shared" si="115"/>
        <v>0</v>
      </c>
      <c r="AN210" s="76">
        <f t="shared" si="116"/>
        <v>0</v>
      </c>
      <c r="AO210" s="76">
        <f t="shared" si="131"/>
        <v>54.322232398344752</v>
      </c>
      <c r="AP210" s="76">
        <f>MAX(0,(AO210-Constantes!$D$13)*(1-EXP(-Constantes!$D$24)))</f>
        <v>8.5172948915466382E-2</v>
      </c>
      <c r="AQ210" s="76">
        <f t="shared" si="107"/>
        <v>0.40839639389067139</v>
      </c>
      <c r="AR210" s="76">
        <f t="shared" si="117"/>
        <v>0.62379701186512981</v>
      </c>
      <c r="AS210" s="76">
        <f>0.0526*AF210*Observaciones!$F209^1.218</f>
        <v>0</v>
      </c>
      <c r="AT210" s="76">
        <f>AS210*Constantes!$E$30</f>
        <v>0</v>
      </c>
      <c r="AU210" s="76">
        <f t="shared" si="132"/>
        <v>0</v>
      </c>
      <c r="AV210" s="15"/>
      <c r="AW210" s="75">
        <v>204</v>
      </c>
      <c r="AX210" s="148">
        <f>ETo!$I209*((1-Constantes!$F$19)*ETo!$K209+ETo!$L209)</f>
        <v>2.5161462563537902</v>
      </c>
      <c r="AY210" s="76">
        <f>MIN(AX210*Constantes!$F$17,0.8*(BB209+Observaciones!$F209-AZ210-BA210-Constantes!$D$14))</f>
        <v>1.249703524967126</v>
      </c>
      <c r="AZ210" s="76">
        <f>IF(Observaciones!$F209&gt;0.05*Constantes!$F$18,((Observaciones!$F209-0.05*Constantes!$F$18)^2)/(Observaciones!$F209+0.95*Constantes!$F$18),0)</f>
        <v>0</v>
      </c>
      <c r="BA210" s="76">
        <f>MAX(0,BB209+Observaciones!$F209-AZ210-Constantes!$D$13)</f>
        <v>0</v>
      </c>
      <c r="BB210" s="76">
        <f>BB209+Observaciones!$F209-AZ210-AY210-BA210-BC209</f>
        <v>17.573470465036543</v>
      </c>
      <c r="BC210" s="76">
        <f>MAX(0,(BB210-Constantes!$D$14)*(1-EXP(-Constantes!$D$22)))</f>
        <v>0.21540061797445845</v>
      </c>
      <c r="BD210" s="76">
        <f t="shared" si="133"/>
        <v>81.553778719561791</v>
      </c>
      <c r="BE210" s="76">
        <f>MAX(0,(BD210-Constantes!$D$13)*(1-EXP(-Constantes!$D$23)))</f>
        <v>0.323223444975205</v>
      </c>
      <c r="BF210" s="76">
        <f t="shared" si="134"/>
        <v>0.53862406294966347</v>
      </c>
      <c r="BG210" s="76">
        <f>IF(BF210-Escenarios!$F$29&lt;=0,0,IF(BF210-Escenarios!$F$29&gt;Escenarios!$F$28,Escenarios!$F$28,BF210-Escenarios!$F$29))</f>
        <v>0</v>
      </c>
      <c r="BH210" s="76">
        <f>BG210*Entradas!$F$24</f>
        <v>0</v>
      </c>
      <c r="BI210" s="76">
        <f>AX210*Entradas!$D$47/Escenarios!$F$9</f>
        <v>0.12077502030498193</v>
      </c>
      <c r="BJ210" s="76">
        <f>Entradas!$D$48*Entradas!$D$46/Escenarios!$F$9</f>
        <v>0.12</v>
      </c>
      <c r="BK210" s="76">
        <f t="shared" si="135"/>
        <v>1.370478545272108</v>
      </c>
      <c r="BL210" s="76">
        <f t="shared" si="118"/>
        <v>0</v>
      </c>
      <c r="BM210" s="76">
        <f t="shared" si="119"/>
        <v>0</v>
      </c>
      <c r="BN210" s="76">
        <f t="shared" si="108"/>
        <v>0.21540061797445845</v>
      </c>
      <c r="BO210" s="76">
        <f t="shared" si="120"/>
        <v>0</v>
      </c>
      <c r="BP210" s="76">
        <f t="shared" si="109"/>
        <v>0.323223444975205</v>
      </c>
      <c r="BQ210" s="76">
        <f t="shared" si="121"/>
        <v>0</v>
      </c>
      <c r="BR210" s="76">
        <f t="shared" si="122"/>
        <v>0.53862406294966347</v>
      </c>
      <c r="BS210" s="76">
        <f t="shared" si="123"/>
        <v>0</v>
      </c>
      <c r="BT210" s="76">
        <f t="shared" si="124"/>
        <v>0</v>
      </c>
      <c r="BU210" s="76">
        <f t="shared" si="136"/>
        <v>58.901303239579413</v>
      </c>
      <c r="BV210" s="76">
        <f>MAX(0,(BU210-Constantes!$D$13)*(1-EXP(-Constantes!$D$24)))</f>
        <v>0.15516517805448002</v>
      </c>
      <c r="BW210" s="76">
        <f t="shared" si="137"/>
        <v>0.47838862302968499</v>
      </c>
      <c r="BX210" s="76">
        <f t="shared" si="138"/>
        <v>0.69378924100414352</v>
      </c>
      <c r="BY210" s="76">
        <f>0.0526*BL210*Observaciones!$F209^1.218</f>
        <v>0</v>
      </c>
      <c r="BZ210" s="76">
        <f>BY210*Constantes!$F$30</f>
        <v>0</v>
      </c>
      <c r="CA210" s="76">
        <f t="shared" si="139"/>
        <v>0</v>
      </c>
      <c r="CB210" s="15"/>
      <c r="CC210" s="75">
        <v>204</v>
      </c>
      <c r="CD210" s="76">
        <f>0.0526*Observaciones!$F209^2.218</f>
        <v>0</v>
      </c>
      <c r="CE210" s="76">
        <f>IF(Observaciones!$F209&gt;0.05*$CI$7,((Observaciones!$F209-0.05*$CI$7)^2)/(Observaciones!$F209+0.95*$CI$7),0)</f>
        <v>0</v>
      </c>
      <c r="CF210" s="76">
        <f>0.0526*CE210*Observaciones!$F209^1.218</f>
        <v>0</v>
      </c>
      <c r="CG210" s="29"/>
      <c r="CH210" s="29"/>
      <c r="CI210" s="110"/>
      <c r="CJ210" s="40"/>
    </row>
    <row r="211" spans="2:88" s="2" customFormat="1" x14ac:dyDescent="0.3">
      <c r="B211" s="39"/>
      <c r="C211" s="75">
        <v>205</v>
      </c>
      <c r="D211" s="148">
        <f>ETo!$I210*((1-Constantes!$D$19)*ETo!$K210+ETo!$L210)</f>
        <v>2.5794085764161587</v>
      </c>
      <c r="E211" s="76">
        <f>MIN(D211*Constantes!$D$17,0.8*(H210+Observaciones!$F210-F211-G211-Constantes!$D$14))</f>
        <v>1.2811242518743555</v>
      </c>
      <c r="F211" s="76">
        <f>IF(Observaciones!$F210&gt;0.05*Constantes!$D$18,((Observaciones!$F210-0.05*Constantes!$D$18)^2)/(Observaciones!$F210+0.95*Constantes!$D$18),0)</f>
        <v>0</v>
      </c>
      <c r="G211" s="76">
        <f>MAX(0,H210+Observaciones!$F210-F211-Constantes!$D$13)</f>
        <v>0</v>
      </c>
      <c r="H211" s="76">
        <f>H210+Observaciones!$F210-F211-E211-G211-I210</f>
        <v>16.076945595187727</v>
      </c>
      <c r="I211" s="76">
        <f>MAX(0,(H211-Constantes!$D$14)*(1-EXP(-Constantes!$D$22)))</f>
        <v>0.1644234870521401</v>
      </c>
      <c r="J211" s="76">
        <f t="shared" si="125"/>
        <v>81.230555274586592</v>
      </c>
      <c r="K211" s="76">
        <f>MAX(0,(J211-Constantes!$D$13)*(1-EXP(-Constantes!$D$23)))</f>
        <v>0.32003864738603771</v>
      </c>
      <c r="L211" s="76">
        <f t="shared" si="126"/>
        <v>0.48446213443817782</v>
      </c>
      <c r="M211" s="76">
        <f>0.0526*F211*Observaciones!$F210^1.218</f>
        <v>0</v>
      </c>
      <c r="N211" s="76">
        <f>M211*Constantes!$D$30</f>
        <v>0</v>
      </c>
      <c r="O211" s="76">
        <f t="shared" si="127"/>
        <v>0</v>
      </c>
      <c r="P211" s="15"/>
      <c r="Q211" s="75">
        <v>205</v>
      </c>
      <c r="R211" s="148">
        <f>ETo!$I210*((1-Constantes!$E$19)*ETo!$K210+ETo!$L210)</f>
        <v>2.5794085764161587</v>
      </c>
      <c r="S211" s="76">
        <f>MIN(R211*Constantes!$E$17,0.8*(V210+Observaciones!$F210-T211-U211-Constantes!$D$14))</f>
        <v>1.2811242518743555</v>
      </c>
      <c r="T211" s="76">
        <f>IF(Observaciones!$F210&gt;0.05*Constantes!$E$18,((Observaciones!$F210-0.05*Constantes!$E$18)^2)/(Observaciones!$F210+0.95*Constantes!$E$18),0)</f>
        <v>0</v>
      </c>
      <c r="U211" s="76">
        <f>MAX(0,V210+Observaciones!$F210-T211-Constantes!$D$13)</f>
        <v>0</v>
      </c>
      <c r="V211" s="76">
        <f>V210+Observaciones!$F210-T211-S211-U211-W210</f>
        <v>16.076945595187727</v>
      </c>
      <c r="W211" s="76">
        <f>MAX(0,(V211-Constantes!$D$14)*(1-EXP(-Constantes!$D$22)))</f>
        <v>0.1644234870521401</v>
      </c>
      <c r="X211" s="76">
        <f t="shared" si="128"/>
        <v>81.230555274586592</v>
      </c>
      <c r="Y211" s="76">
        <f>MAX(0,(X211-Constantes!$D$13)*(1-EXP(-Constantes!$D$23)))</f>
        <v>0.32003864738603771</v>
      </c>
      <c r="Z211" s="76">
        <f t="shared" si="129"/>
        <v>0.48446213443817782</v>
      </c>
      <c r="AA211" s="76">
        <f>IF(Z211-Escenarios!$E$29&lt;=0,0,IF(Z211-Escenarios!$E$29&gt;Escenarios!$E$28,Escenarios!$E$28,Z211-Escenarios!$E$29))</f>
        <v>0</v>
      </c>
      <c r="AB211" s="76">
        <f>AA211*Entradas!$E$24</f>
        <v>0</v>
      </c>
      <c r="AC211" s="76">
        <f>R211*Entradas!$D$47/Escenarios!$E$9</f>
        <v>0.12381161166797562</v>
      </c>
      <c r="AD211" s="76">
        <f>Entradas!$D$48*Entradas!$D$46/Escenarios!$E$9</f>
        <v>0.12</v>
      </c>
      <c r="AE211" s="76">
        <f t="shared" si="130"/>
        <v>1.4049358635423312</v>
      </c>
      <c r="AF211" s="76">
        <f t="shared" si="110"/>
        <v>0</v>
      </c>
      <c r="AG211" s="76">
        <f t="shared" si="111"/>
        <v>0</v>
      </c>
      <c r="AH211" s="76">
        <f t="shared" si="105"/>
        <v>0.1644234870521401</v>
      </c>
      <c r="AI211" s="76">
        <f t="shared" si="112"/>
        <v>0</v>
      </c>
      <c r="AJ211" s="76">
        <f t="shared" si="106"/>
        <v>0.32003864738603771</v>
      </c>
      <c r="AK211" s="76">
        <f t="shared" si="113"/>
        <v>0</v>
      </c>
      <c r="AL211" s="76">
        <f t="shared" si="114"/>
        <v>0.48446213443817782</v>
      </c>
      <c r="AM211" s="76">
        <f t="shared" si="115"/>
        <v>0</v>
      </c>
      <c r="AN211" s="76">
        <f t="shared" si="116"/>
        <v>0</v>
      </c>
      <c r="AO211" s="76">
        <f t="shared" si="131"/>
        <v>54.237059449429289</v>
      </c>
      <c r="AP211" s="76">
        <f>MAX(0,(AO211-Constantes!$D$13)*(1-EXP(-Constantes!$D$24)))</f>
        <v>8.3871059347990454E-2</v>
      </c>
      <c r="AQ211" s="76">
        <f t="shared" si="107"/>
        <v>0.40390970673402815</v>
      </c>
      <c r="AR211" s="76">
        <f t="shared" si="117"/>
        <v>0.56833319378616831</v>
      </c>
      <c r="AS211" s="76">
        <f>0.0526*AF211*Observaciones!$F210^1.218</f>
        <v>0</v>
      </c>
      <c r="AT211" s="76">
        <f>AS211*Constantes!$E$30</f>
        <v>0</v>
      </c>
      <c r="AU211" s="76">
        <f t="shared" si="132"/>
        <v>0</v>
      </c>
      <c r="AV211" s="15"/>
      <c r="AW211" s="75">
        <v>205</v>
      </c>
      <c r="AX211" s="148">
        <f>ETo!$I210*((1-Constantes!$F$19)*ETo!$K210+ETo!$L210)</f>
        <v>2.5794085764161587</v>
      </c>
      <c r="AY211" s="76">
        <f>MIN(AX211*Constantes!$F$17,0.8*(BB210+Observaciones!$F210-AZ211-BA211-Constantes!$D$14))</f>
        <v>1.2811242518743555</v>
      </c>
      <c r="AZ211" s="76">
        <f>IF(Observaciones!$F210&gt;0.05*Constantes!$F$18,((Observaciones!$F210-0.05*Constantes!$F$18)^2)/(Observaciones!$F210+0.95*Constantes!$F$18),0)</f>
        <v>0</v>
      </c>
      <c r="BA211" s="76">
        <f>MAX(0,BB210+Observaciones!$F210-AZ211-Constantes!$D$13)</f>
        <v>0</v>
      </c>
      <c r="BB211" s="76">
        <f>BB210+Observaciones!$F210-AZ211-AY211-BA211-BC210</f>
        <v>16.076945595187727</v>
      </c>
      <c r="BC211" s="76">
        <f>MAX(0,(BB211-Constantes!$D$14)*(1-EXP(-Constantes!$D$22)))</f>
        <v>0.1644234870521401</v>
      </c>
      <c r="BD211" s="76">
        <f t="shared" si="133"/>
        <v>81.230555274586592</v>
      </c>
      <c r="BE211" s="76">
        <f>MAX(0,(BD211-Constantes!$D$13)*(1-EXP(-Constantes!$D$23)))</f>
        <v>0.32003864738603771</v>
      </c>
      <c r="BF211" s="76">
        <f t="shared" si="134"/>
        <v>0.48446213443817782</v>
      </c>
      <c r="BG211" s="76">
        <f>IF(BF211-Escenarios!$F$29&lt;=0,0,IF(BF211-Escenarios!$F$29&gt;Escenarios!$F$28,Escenarios!$F$28,BF211-Escenarios!$F$29))</f>
        <v>0</v>
      </c>
      <c r="BH211" s="76">
        <f>BG211*Entradas!$F$24</f>
        <v>0</v>
      </c>
      <c r="BI211" s="76">
        <f>AX211*Entradas!$D$47/Escenarios!$F$9</f>
        <v>0.12381161166797562</v>
      </c>
      <c r="BJ211" s="76">
        <f>Entradas!$D$48*Entradas!$D$46/Escenarios!$F$9</f>
        <v>0.12</v>
      </c>
      <c r="BK211" s="76">
        <f t="shared" si="135"/>
        <v>1.4049358635423312</v>
      </c>
      <c r="BL211" s="76">
        <f t="shared" si="118"/>
        <v>0</v>
      </c>
      <c r="BM211" s="76">
        <f t="shared" si="119"/>
        <v>0</v>
      </c>
      <c r="BN211" s="76">
        <f t="shared" si="108"/>
        <v>0.1644234870521401</v>
      </c>
      <c r="BO211" s="76">
        <f t="shared" si="120"/>
        <v>0</v>
      </c>
      <c r="BP211" s="76">
        <f t="shared" si="109"/>
        <v>0.32003864738603771</v>
      </c>
      <c r="BQ211" s="76">
        <f t="shared" si="121"/>
        <v>0</v>
      </c>
      <c r="BR211" s="76">
        <f t="shared" si="122"/>
        <v>0.48446213443817782</v>
      </c>
      <c r="BS211" s="76">
        <f t="shared" si="123"/>
        <v>0</v>
      </c>
      <c r="BT211" s="76">
        <f t="shared" si="124"/>
        <v>0</v>
      </c>
      <c r="BU211" s="76">
        <f t="shared" si="136"/>
        <v>58.746138061524931</v>
      </c>
      <c r="BV211" s="76">
        <f>MAX(0,(BU211-Constantes!$D$13)*(1-EXP(-Constantes!$D$24)))</f>
        <v>0.15279343997194428</v>
      </c>
      <c r="BW211" s="76">
        <f t="shared" si="137"/>
        <v>0.47283208735798199</v>
      </c>
      <c r="BX211" s="76">
        <f t="shared" si="138"/>
        <v>0.63725557441012204</v>
      </c>
      <c r="BY211" s="76">
        <f>0.0526*BL211*Observaciones!$F210^1.218</f>
        <v>0</v>
      </c>
      <c r="BZ211" s="76">
        <f>BY211*Constantes!$F$30</f>
        <v>0</v>
      </c>
      <c r="CA211" s="76">
        <f t="shared" si="139"/>
        <v>0</v>
      </c>
      <c r="CB211" s="15"/>
      <c r="CC211" s="75">
        <v>205</v>
      </c>
      <c r="CD211" s="76">
        <f>0.0526*Observaciones!$F210^2.218</f>
        <v>0</v>
      </c>
      <c r="CE211" s="76">
        <f>IF(Observaciones!$F210&gt;0.05*$CI$7,((Observaciones!$F210-0.05*$CI$7)^2)/(Observaciones!$F210+0.95*$CI$7),0)</f>
        <v>0</v>
      </c>
      <c r="CF211" s="76">
        <f>0.0526*CE211*Observaciones!$F210^1.218</f>
        <v>0</v>
      </c>
      <c r="CG211" s="29"/>
      <c r="CH211" s="29"/>
      <c r="CI211" s="110"/>
      <c r="CJ211" s="40"/>
    </row>
    <row r="212" spans="2:88" s="2" customFormat="1" x14ac:dyDescent="0.3">
      <c r="B212" s="39"/>
      <c r="C212" s="75">
        <v>206</v>
      </c>
      <c r="D212" s="148">
        <f>ETo!$I211*((1-Constantes!$D$19)*ETo!$K211+ETo!$L211)</f>
        <v>2.5921331224908304</v>
      </c>
      <c r="E212" s="76">
        <f>MIN(D212*Constantes!$D$17,0.8*(H211+Observaciones!$F211-F212-G212-Constantes!$D$14))</f>
        <v>1.2874441985161567</v>
      </c>
      <c r="F212" s="76">
        <f>IF(Observaciones!$F211&gt;0.05*Constantes!$D$18,((Observaciones!$F211-0.05*Constantes!$D$18)^2)/(Observaciones!$F211+0.95*Constantes!$D$18),0)</f>
        <v>0</v>
      </c>
      <c r="G212" s="76">
        <f>MAX(0,H211+Observaciones!$F211-F212-Constantes!$D$13)</f>
        <v>0</v>
      </c>
      <c r="H212" s="76">
        <f>H211+Observaciones!$F211-F212-E212-G212-I211</f>
        <v>14.62507790961943</v>
      </c>
      <c r="I212" s="76">
        <f>MAX(0,(H212-Constantes!$D$14)*(1-EXP(-Constantes!$D$22)))</f>
        <v>0.11496754376629595</v>
      </c>
      <c r="J212" s="76">
        <f t="shared" si="125"/>
        <v>80.91051662720055</v>
      </c>
      <c r="K212" s="76">
        <f>MAX(0,(J212-Constantes!$D$13)*(1-EXP(-Constantes!$D$23)))</f>
        <v>0.31688523036607608</v>
      </c>
      <c r="L212" s="76">
        <f t="shared" si="126"/>
        <v>0.431852774132372</v>
      </c>
      <c r="M212" s="76">
        <f>0.0526*F212*Observaciones!$F211^1.218</f>
        <v>0</v>
      </c>
      <c r="N212" s="76">
        <f>M212*Constantes!$D$30</f>
        <v>0</v>
      </c>
      <c r="O212" s="76">
        <f t="shared" si="127"/>
        <v>0</v>
      </c>
      <c r="P212" s="15"/>
      <c r="Q212" s="75">
        <v>206</v>
      </c>
      <c r="R212" s="148">
        <f>ETo!$I211*((1-Constantes!$E$19)*ETo!$K211+ETo!$L211)</f>
        <v>2.5921331224908304</v>
      </c>
      <c r="S212" s="76">
        <f>MIN(R212*Constantes!$E$17,0.8*(V211+Observaciones!$F211-T212-U212-Constantes!$D$14))</f>
        <v>1.2874441985161567</v>
      </c>
      <c r="T212" s="76">
        <f>IF(Observaciones!$F211&gt;0.05*Constantes!$E$18,((Observaciones!$F211-0.05*Constantes!$E$18)^2)/(Observaciones!$F211+0.95*Constantes!$E$18),0)</f>
        <v>0</v>
      </c>
      <c r="U212" s="76">
        <f>MAX(0,V211+Observaciones!$F211-T212-Constantes!$D$13)</f>
        <v>0</v>
      </c>
      <c r="V212" s="76">
        <f>V211+Observaciones!$F211-T212-S212-U212-W211</f>
        <v>14.62507790961943</v>
      </c>
      <c r="W212" s="76">
        <f>MAX(0,(V212-Constantes!$D$14)*(1-EXP(-Constantes!$D$22)))</f>
        <v>0.11496754376629595</v>
      </c>
      <c r="X212" s="76">
        <f t="shared" si="128"/>
        <v>80.91051662720055</v>
      </c>
      <c r="Y212" s="76">
        <f>MAX(0,(X212-Constantes!$D$13)*(1-EXP(-Constantes!$D$23)))</f>
        <v>0.31688523036607608</v>
      </c>
      <c r="Z212" s="76">
        <f t="shared" si="129"/>
        <v>0.431852774132372</v>
      </c>
      <c r="AA212" s="76">
        <f>IF(Z212-Escenarios!$E$29&lt;=0,0,IF(Z212-Escenarios!$E$29&gt;Escenarios!$E$28,Escenarios!$E$28,Z212-Escenarios!$E$29))</f>
        <v>0</v>
      </c>
      <c r="AB212" s="76">
        <f>AA212*Entradas!$E$24</f>
        <v>0</v>
      </c>
      <c r="AC212" s="76">
        <f>R212*Entradas!$D$47/Escenarios!$E$9</f>
        <v>0.12442238987955986</v>
      </c>
      <c r="AD212" s="76">
        <f>Entradas!$D$48*Entradas!$D$46/Escenarios!$E$9</f>
        <v>0.12</v>
      </c>
      <c r="AE212" s="76">
        <f t="shared" si="130"/>
        <v>1.4118665883957164</v>
      </c>
      <c r="AF212" s="76">
        <f t="shared" si="110"/>
        <v>0</v>
      </c>
      <c r="AG212" s="76">
        <f t="shared" si="111"/>
        <v>0</v>
      </c>
      <c r="AH212" s="76">
        <f t="shared" si="105"/>
        <v>0.11496754376629595</v>
      </c>
      <c r="AI212" s="76">
        <f t="shared" si="112"/>
        <v>0</v>
      </c>
      <c r="AJ212" s="76">
        <f t="shared" si="106"/>
        <v>0.31688523036607608</v>
      </c>
      <c r="AK212" s="76">
        <f t="shared" si="113"/>
        <v>0</v>
      </c>
      <c r="AL212" s="76">
        <f t="shared" si="114"/>
        <v>0.431852774132372</v>
      </c>
      <c r="AM212" s="76">
        <f t="shared" si="115"/>
        <v>0</v>
      </c>
      <c r="AN212" s="76">
        <f t="shared" si="116"/>
        <v>0</v>
      </c>
      <c r="AO212" s="76">
        <f t="shared" si="131"/>
        <v>54.153188390081297</v>
      </c>
      <c r="AP212" s="76">
        <f>MAX(0,(AO212-Constantes!$D$13)*(1-EXP(-Constantes!$D$24)))</f>
        <v>8.2589069484205413E-2</v>
      </c>
      <c r="AQ212" s="76">
        <f t="shared" si="107"/>
        <v>0.39947429985028149</v>
      </c>
      <c r="AR212" s="76">
        <f t="shared" si="117"/>
        <v>0.51444184361657741</v>
      </c>
      <c r="AS212" s="76">
        <f>0.0526*AF212*Observaciones!$F211^1.218</f>
        <v>0</v>
      </c>
      <c r="AT212" s="76">
        <f>AS212*Constantes!$E$30</f>
        <v>0</v>
      </c>
      <c r="AU212" s="76">
        <f t="shared" si="132"/>
        <v>0</v>
      </c>
      <c r="AV212" s="15"/>
      <c r="AW212" s="75">
        <v>206</v>
      </c>
      <c r="AX212" s="148">
        <f>ETo!$I211*((1-Constantes!$F$19)*ETo!$K211+ETo!$L211)</f>
        <v>2.5921331224908304</v>
      </c>
      <c r="AY212" s="76">
        <f>MIN(AX212*Constantes!$F$17,0.8*(BB211+Observaciones!$F211-AZ212-BA212-Constantes!$D$14))</f>
        <v>1.2874441985161567</v>
      </c>
      <c r="AZ212" s="76">
        <f>IF(Observaciones!$F211&gt;0.05*Constantes!$F$18,((Observaciones!$F211-0.05*Constantes!$F$18)^2)/(Observaciones!$F211+0.95*Constantes!$F$18),0)</f>
        <v>0</v>
      </c>
      <c r="BA212" s="76">
        <f>MAX(0,BB211+Observaciones!$F211-AZ212-Constantes!$D$13)</f>
        <v>0</v>
      </c>
      <c r="BB212" s="76">
        <f>BB211+Observaciones!$F211-AZ212-AY212-BA212-BC211</f>
        <v>14.62507790961943</v>
      </c>
      <c r="BC212" s="76">
        <f>MAX(0,(BB212-Constantes!$D$14)*(1-EXP(-Constantes!$D$22)))</f>
        <v>0.11496754376629595</v>
      </c>
      <c r="BD212" s="76">
        <f t="shared" si="133"/>
        <v>80.91051662720055</v>
      </c>
      <c r="BE212" s="76">
        <f>MAX(0,(BD212-Constantes!$D$13)*(1-EXP(-Constantes!$D$23)))</f>
        <v>0.31688523036607608</v>
      </c>
      <c r="BF212" s="76">
        <f t="shared" si="134"/>
        <v>0.431852774132372</v>
      </c>
      <c r="BG212" s="76">
        <f>IF(BF212-Escenarios!$F$29&lt;=0,0,IF(BF212-Escenarios!$F$29&gt;Escenarios!$F$28,Escenarios!$F$28,BF212-Escenarios!$F$29))</f>
        <v>0</v>
      </c>
      <c r="BH212" s="76">
        <f>BG212*Entradas!$F$24</f>
        <v>0</v>
      </c>
      <c r="BI212" s="76">
        <f>AX212*Entradas!$D$47/Escenarios!$F$9</f>
        <v>0.12442238987955986</v>
      </c>
      <c r="BJ212" s="76">
        <f>Entradas!$D$48*Entradas!$D$46/Escenarios!$F$9</f>
        <v>0.12</v>
      </c>
      <c r="BK212" s="76">
        <f t="shared" si="135"/>
        <v>1.4118665883957164</v>
      </c>
      <c r="BL212" s="76">
        <f t="shared" si="118"/>
        <v>0</v>
      </c>
      <c r="BM212" s="76">
        <f t="shared" si="119"/>
        <v>0</v>
      </c>
      <c r="BN212" s="76">
        <f t="shared" si="108"/>
        <v>0.11496754376629595</v>
      </c>
      <c r="BO212" s="76">
        <f t="shared" si="120"/>
        <v>0</v>
      </c>
      <c r="BP212" s="76">
        <f t="shared" si="109"/>
        <v>0.31688523036607608</v>
      </c>
      <c r="BQ212" s="76">
        <f t="shared" si="121"/>
        <v>0</v>
      </c>
      <c r="BR212" s="76">
        <f t="shared" si="122"/>
        <v>0.431852774132372</v>
      </c>
      <c r="BS212" s="76">
        <f t="shared" si="123"/>
        <v>0</v>
      </c>
      <c r="BT212" s="76">
        <f t="shared" si="124"/>
        <v>0</v>
      </c>
      <c r="BU212" s="76">
        <f t="shared" si="136"/>
        <v>58.593344621552987</v>
      </c>
      <c r="BV212" s="76">
        <f>MAX(0,(BU212-Constantes!$D$13)*(1-EXP(-Constantes!$D$24)))</f>
        <v>0.15045795449197497</v>
      </c>
      <c r="BW212" s="76">
        <f t="shared" si="137"/>
        <v>0.46734318485805104</v>
      </c>
      <c r="BX212" s="76">
        <f t="shared" si="138"/>
        <v>0.58231072862434696</v>
      </c>
      <c r="BY212" s="76">
        <f>0.0526*BL212*Observaciones!$F211^1.218</f>
        <v>0</v>
      </c>
      <c r="BZ212" s="76">
        <f>BY212*Constantes!$F$30</f>
        <v>0</v>
      </c>
      <c r="CA212" s="76">
        <f t="shared" si="139"/>
        <v>0</v>
      </c>
      <c r="CB212" s="15"/>
      <c r="CC212" s="75">
        <v>206</v>
      </c>
      <c r="CD212" s="76">
        <f>0.0526*Observaciones!$F211^2.218</f>
        <v>0</v>
      </c>
      <c r="CE212" s="76">
        <f>IF(Observaciones!$F211&gt;0.05*$CI$7,((Observaciones!$F211-0.05*$CI$7)^2)/(Observaciones!$F211+0.95*$CI$7),0)</f>
        <v>0</v>
      </c>
      <c r="CF212" s="76">
        <f>0.0526*CE212*Observaciones!$F211^1.218</f>
        <v>0</v>
      </c>
      <c r="CG212" s="29"/>
      <c r="CH212" s="29"/>
      <c r="CI212" s="110"/>
      <c r="CJ212" s="40"/>
    </row>
    <row r="213" spans="2:88" s="2" customFormat="1" x14ac:dyDescent="0.3">
      <c r="B213" s="39"/>
      <c r="C213" s="75">
        <v>207</v>
      </c>
      <c r="D213" s="148">
        <f>ETo!$I212*((1-Constantes!$D$19)*ETo!$K212+ETo!$L212)</f>
        <v>2.5324738730873033</v>
      </c>
      <c r="E213" s="76">
        <f>MIN(D213*Constantes!$D$17,0.8*(H212+Observaciones!$F212-F213-G213-Constantes!$D$14))</f>
        <v>1.2578130218354648</v>
      </c>
      <c r="F213" s="76">
        <f>IF(Observaciones!$F212&gt;0.05*Constantes!$D$18,((Observaciones!$F212-0.05*Constantes!$D$18)^2)/(Observaciones!$F212+0.95*Constantes!$D$18),0)</f>
        <v>0</v>
      </c>
      <c r="G213" s="76">
        <f>MAX(0,H212+Observaciones!$F212-F213-Constantes!$D$13)</f>
        <v>0</v>
      </c>
      <c r="H213" s="76">
        <f>H212+Observaciones!$F212-F213-E213-G213-I212</f>
        <v>13.252297344017668</v>
      </c>
      <c r="I213" s="76">
        <f>MAX(0,(H213-Constantes!$D$14)*(1-EXP(-Constantes!$D$22)))</f>
        <v>6.8205598121273123E-2</v>
      </c>
      <c r="J213" s="76">
        <f t="shared" si="125"/>
        <v>80.593631396834468</v>
      </c>
      <c r="K213" s="76">
        <f>MAX(0,(J213-Constantes!$D$13)*(1-EXP(-Constantes!$D$23)))</f>
        <v>0.3137628847150975</v>
      </c>
      <c r="L213" s="76">
        <f t="shared" si="126"/>
        <v>0.38196848283637064</v>
      </c>
      <c r="M213" s="76">
        <f>0.0526*F213*Observaciones!$F212^1.218</f>
        <v>0</v>
      </c>
      <c r="N213" s="76">
        <f>M213*Constantes!$D$30</f>
        <v>0</v>
      </c>
      <c r="O213" s="76">
        <f t="shared" si="127"/>
        <v>0</v>
      </c>
      <c r="P213" s="15"/>
      <c r="Q213" s="75">
        <v>207</v>
      </c>
      <c r="R213" s="148">
        <f>ETo!$I212*((1-Constantes!$E$19)*ETo!$K212+ETo!$L212)</f>
        <v>2.5324738730873033</v>
      </c>
      <c r="S213" s="76">
        <f>MIN(R213*Constantes!$E$17,0.8*(V212+Observaciones!$F212-T213-U213-Constantes!$D$14))</f>
        <v>1.2578130218354648</v>
      </c>
      <c r="T213" s="76">
        <f>IF(Observaciones!$F212&gt;0.05*Constantes!$E$18,((Observaciones!$F212-0.05*Constantes!$E$18)^2)/(Observaciones!$F212+0.95*Constantes!$E$18),0)</f>
        <v>0</v>
      </c>
      <c r="U213" s="76">
        <f>MAX(0,V212+Observaciones!$F212-T213-Constantes!$D$13)</f>
        <v>0</v>
      </c>
      <c r="V213" s="76">
        <f>V212+Observaciones!$F212-T213-S213-U213-W212</f>
        <v>13.252297344017668</v>
      </c>
      <c r="W213" s="76">
        <f>MAX(0,(V213-Constantes!$D$14)*(1-EXP(-Constantes!$D$22)))</f>
        <v>6.8205598121273123E-2</v>
      </c>
      <c r="X213" s="76">
        <f t="shared" si="128"/>
        <v>80.593631396834468</v>
      </c>
      <c r="Y213" s="76">
        <f>MAX(0,(X213-Constantes!$D$13)*(1-EXP(-Constantes!$D$23)))</f>
        <v>0.3137628847150975</v>
      </c>
      <c r="Z213" s="76">
        <f t="shared" si="129"/>
        <v>0.38196848283637064</v>
      </c>
      <c r="AA213" s="76">
        <f>IF(Z213-Escenarios!$E$29&lt;=0,0,IF(Z213-Escenarios!$E$29&gt;Escenarios!$E$28,Escenarios!$E$28,Z213-Escenarios!$E$29))</f>
        <v>0</v>
      </c>
      <c r="AB213" s="76">
        <f>AA213*Entradas!$E$24</f>
        <v>0</v>
      </c>
      <c r="AC213" s="76">
        <f>R213*Entradas!$D$47/Escenarios!$E$9</f>
        <v>0.12155874590819056</v>
      </c>
      <c r="AD213" s="76">
        <f>Entradas!$D$48*Entradas!$D$46/Escenarios!$E$9</f>
        <v>0.12</v>
      </c>
      <c r="AE213" s="76">
        <f t="shared" si="130"/>
        <v>1.3793717677436554</v>
      </c>
      <c r="AF213" s="76">
        <f t="shared" si="110"/>
        <v>0</v>
      </c>
      <c r="AG213" s="76">
        <f t="shared" si="111"/>
        <v>0</v>
      </c>
      <c r="AH213" s="76">
        <f t="shared" si="105"/>
        <v>6.8205598121273123E-2</v>
      </c>
      <c r="AI213" s="76">
        <f t="shared" si="112"/>
        <v>0</v>
      </c>
      <c r="AJ213" s="76">
        <f t="shared" si="106"/>
        <v>0.3137628847150975</v>
      </c>
      <c r="AK213" s="76">
        <f t="shared" si="113"/>
        <v>0</v>
      </c>
      <c r="AL213" s="76">
        <f t="shared" si="114"/>
        <v>0.38196848283637064</v>
      </c>
      <c r="AM213" s="76">
        <f t="shared" si="115"/>
        <v>0</v>
      </c>
      <c r="AN213" s="76">
        <f t="shared" si="116"/>
        <v>0</v>
      </c>
      <c r="AO213" s="76">
        <f t="shared" si="131"/>
        <v>54.07059932059709</v>
      </c>
      <c r="AP213" s="76">
        <f>MAX(0,(AO213-Constantes!$D$13)*(1-EXP(-Constantes!$D$24)))</f>
        <v>8.1326675152223887E-2</v>
      </c>
      <c r="AQ213" s="76">
        <f t="shared" si="107"/>
        <v>0.39508955986732142</v>
      </c>
      <c r="AR213" s="76">
        <f t="shared" si="117"/>
        <v>0.46329515798859455</v>
      </c>
      <c r="AS213" s="76">
        <f>0.0526*AF213*Observaciones!$F212^1.218</f>
        <v>0</v>
      </c>
      <c r="AT213" s="76">
        <f>AS213*Constantes!$E$30</f>
        <v>0</v>
      </c>
      <c r="AU213" s="76">
        <f t="shared" si="132"/>
        <v>0</v>
      </c>
      <c r="AV213" s="15"/>
      <c r="AW213" s="75">
        <v>207</v>
      </c>
      <c r="AX213" s="148">
        <f>ETo!$I212*((1-Constantes!$F$19)*ETo!$K212+ETo!$L212)</f>
        <v>2.5324738730873033</v>
      </c>
      <c r="AY213" s="76">
        <f>MIN(AX213*Constantes!$F$17,0.8*(BB212+Observaciones!$F212-AZ213-BA213-Constantes!$D$14))</f>
        <v>1.2578130218354648</v>
      </c>
      <c r="AZ213" s="76">
        <f>IF(Observaciones!$F212&gt;0.05*Constantes!$F$18,((Observaciones!$F212-0.05*Constantes!$F$18)^2)/(Observaciones!$F212+0.95*Constantes!$F$18),0)</f>
        <v>0</v>
      </c>
      <c r="BA213" s="76">
        <f>MAX(0,BB212+Observaciones!$F212-AZ213-Constantes!$D$13)</f>
        <v>0</v>
      </c>
      <c r="BB213" s="76">
        <f>BB212+Observaciones!$F212-AZ213-AY213-BA213-BC212</f>
        <v>13.252297344017668</v>
      </c>
      <c r="BC213" s="76">
        <f>MAX(0,(BB213-Constantes!$D$14)*(1-EXP(-Constantes!$D$22)))</f>
        <v>6.8205598121273123E-2</v>
      </c>
      <c r="BD213" s="76">
        <f t="shared" si="133"/>
        <v>80.593631396834468</v>
      </c>
      <c r="BE213" s="76">
        <f>MAX(0,(BD213-Constantes!$D$13)*(1-EXP(-Constantes!$D$23)))</f>
        <v>0.3137628847150975</v>
      </c>
      <c r="BF213" s="76">
        <f t="shared" si="134"/>
        <v>0.38196848283637064</v>
      </c>
      <c r="BG213" s="76">
        <f>IF(BF213-Escenarios!$F$29&lt;=0,0,IF(BF213-Escenarios!$F$29&gt;Escenarios!$F$28,Escenarios!$F$28,BF213-Escenarios!$F$29))</f>
        <v>0</v>
      </c>
      <c r="BH213" s="76">
        <f>BG213*Entradas!$F$24</f>
        <v>0</v>
      </c>
      <c r="BI213" s="76">
        <f>AX213*Entradas!$D$47/Escenarios!$F$9</f>
        <v>0.12155874590819056</v>
      </c>
      <c r="BJ213" s="76">
        <f>Entradas!$D$48*Entradas!$D$46/Escenarios!$F$9</f>
        <v>0.12</v>
      </c>
      <c r="BK213" s="76">
        <f t="shared" si="135"/>
        <v>1.3793717677436554</v>
      </c>
      <c r="BL213" s="76">
        <f t="shared" si="118"/>
        <v>0</v>
      </c>
      <c r="BM213" s="76">
        <f t="shared" si="119"/>
        <v>0</v>
      </c>
      <c r="BN213" s="76">
        <f t="shared" si="108"/>
        <v>6.8205598121273123E-2</v>
      </c>
      <c r="BO213" s="76">
        <f t="shared" si="120"/>
        <v>0</v>
      </c>
      <c r="BP213" s="76">
        <f t="shared" si="109"/>
        <v>0.3137628847150975</v>
      </c>
      <c r="BQ213" s="76">
        <f t="shared" si="121"/>
        <v>0</v>
      </c>
      <c r="BR213" s="76">
        <f t="shared" si="122"/>
        <v>0.38196848283637064</v>
      </c>
      <c r="BS213" s="76">
        <f t="shared" si="123"/>
        <v>0</v>
      </c>
      <c r="BT213" s="76">
        <f t="shared" si="124"/>
        <v>0</v>
      </c>
      <c r="BU213" s="76">
        <f t="shared" si="136"/>
        <v>58.442886667061011</v>
      </c>
      <c r="BV213" s="76">
        <f>MAX(0,(BU213-Constantes!$D$13)*(1-EXP(-Constantes!$D$24)))</f>
        <v>0.14815816748458502</v>
      </c>
      <c r="BW213" s="76">
        <f t="shared" si="137"/>
        <v>0.46192105219968249</v>
      </c>
      <c r="BX213" s="76">
        <f t="shared" si="138"/>
        <v>0.53012665032095563</v>
      </c>
      <c r="BY213" s="76">
        <f>0.0526*BL213*Observaciones!$F212^1.218</f>
        <v>0</v>
      </c>
      <c r="BZ213" s="76">
        <f>BY213*Constantes!$F$30</f>
        <v>0</v>
      </c>
      <c r="CA213" s="76">
        <f t="shared" si="139"/>
        <v>0</v>
      </c>
      <c r="CB213" s="15"/>
      <c r="CC213" s="75">
        <v>207</v>
      </c>
      <c r="CD213" s="76">
        <f>0.0526*Observaciones!$F212^2.218</f>
        <v>0</v>
      </c>
      <c r="CE213" s="76">
        <f>IF(Observaciones!$F212&gt;0.05*$CI$7,((Observaciones!$F212-0.05*$CI$7)^2)/(Observaciones!$F212+0.95*$CI$7),0)</f>
        <v>0</v>
      </c>
      <c r="CF213" s="76">
        <f>0.0526*CE213*Observaciones!$F212^1.218</f>
        <v>0</v>
      </c>
      <c r="CG213" s="29"/>
      <c r="CH213" s="29"/>
      <c r="CI213" s="110"/>
      <c r="CJ213" s="40"/>
    </row>
    <row r="214" spans="2:88" s="2" customFormat="1" x14ac:dyDescent="0.3">
      <c r="B214" s="39"/>
      <c r="C214" s="75">
        <v>208</v>
      </c>
      <c r="D214" s="148">
        <f>ETo!$I213*((1-Constantes!$D$19)*ETo!$K213+ETo!$L213)</f>
        <v>2.539353919382505</v>
      </c>
      <c r="E214" s="76">
        <f>MIN(D214*Constantes!$D$17,0.8*(H213+Observaciones!$F213-F214-G214-Constantes!$D$14))</f>
        <v>1.2612301594860837</v>
      </c>
      <c r="F214" s="76">
        <f>IF(Observaciones!$F213&gt;0.05*Constantes!$D$18,((Observaciones!$F213-0.05*Constantes!$D$18)^2)/(Observaciones!$F213+0.95*Constantes!$D$18),0)</f>
        <v>0</v>
      </c>
      <c r="G214" s="76">
        <f>MAX(0,H213+Observaciones!$F213-F214-Constantes!$D$13)</f>
        <v>0</v>
      </c>
      <c r="H214" s="76">
        <f>H213+Observaciones!$F213-F214-E214-G214-I213</f>
        <v>11.922861586410312</v>
      </c>
      <c r="I214" s="76">
        <f>MAX(0,(H214-Constantes!$D$14)*(1-EXP(-Constantes!$D$22)))</f>
        <v>2.2920135758587434E-2</v>
      </c>
      <c r="J214" s="76">
        <f t="shared" si="125"/>
        <v>80.279868512119364</v>
      </c>
      <c r="K214" s="76">
        <f>MAX(0,(J214-Constantes!$D$13)*(1-EXP(-Constantes!$D$23)))</f>
        <v>0.31067130427950285</v>
      </c>
      <c r="L214" s="76">
        <f t="shared" si="126"/>
        <v>0.33359144003809027</v>
      </c>
      <c r="M214" s="76">
        <f>0.0526*F214*Observaciones!$F213^1.218</f>
        <v>0</v>
      </c>
      <c r="N214" s="76">
        <f>M214*Constantes!$D$30</f>
        <v>0</v>
      </c>
      <c r="O214" s="76">
        <f t="shared" si="127"/>
        <v>0</v>
      </c>
      <c r="P214" s="15"/>
      <c r="Q214" s="75">
        <v>208</v>
      </c>
      <c r="R214" s="148">
        <f>ETo!$I213*((1-Constantes!$E$19)*ETo!$K213+ETo!$L213)</f>
        <v>2.539353919382505</v>
      </c>
      <c r="S214" s="76">
        <f>MIN(R214*Constantes!$E$17,0.8*(V213+Observaciones!$F213-T214-U214-Constantes!$D$14))</f>
        <v>1.2612301594860837</v>
      </c>
      <c r="T214" s="76">
        <f>IF(Observaciones!$F213&gt;0.05*Constantes!$E$18,((Observaciones!$F213-0.05*Constantes!$E$18)^2)/(Observaciones!$F213+0.95*Constantes!$E$18),0)</f>
        <v>0</v>
      </c>
      <c r="U214" s="76">
        <f>MAX(0,V213+Observaciones!$F213-T214-Constantes!$D$13)</f>
        <v>0</v>
      </c>
      <c r="V214" s="76">
        <f>V213+Observaciones!$F213-T214-S214-U214-W213</f>
        <v>11.922861586410312</v>
      </c>
      <c r="W214" s="76">
        <f>MAX(0,(V214-Constantes!$D$14)*(1-EXP(-Constantes!$D$22)))</f>
        <v>2.2920135758587434E-2</v>
      </c>
      <c r="X214" s="76">
        <f t="shared" si="128"/>
        <v>80.279868512119364</v>
      </c>
      <c r="Y214" s="76">
        <f>MAX(0,(X214-Constantes!$D$13)*(1-EXP(-Constantes!$D$23)))</f>
        <v>0.31067130427950285</v>
      </c>
      <c r="Z214" s="76">
        <f t="shared" si="129"/>
        <v>0.33359144003809027</v>
      </c>
      <c r="AA214" s="76">
        <f>IF(Z214-Escenarios!$E$29&lt;=0,0,IF(Z214-Escenarios!$E$29&gt;Escenarios!$E$28,Escenarios!$E$28,Z214-Escenarios!$E$29))</f>
        <v>0</v>
      </c>
      <c r="AB214" s="76">
        <f>AA214*Entradas!$E$24</f>
        <v>0</v>
      </c>
      <c r="AC214" s="76">
        <f>R214*Entradas!$D$47/Escenarios!$E$9</f>
        <v>0.12188898813036024</v>
      </c>
      <c r="AD214" s="76">
        <f>Entradas!$D$48*Entradas!$D$46/Escenarios!$E$9</f>
        <v>0.12</v>
      </c>
      <c r="AE214" s="76">
        <f t="shared" si="130"/>
        <v>1.3831191476164439</v>
      </c>
      <c r="AF214" s="76">
        <f t="shared" si="110"/>
        <v>0</v>
      </c>
      <c r="AG214" s="76">
        <f t="shared" si="111"/>
        <v>0</v>
      </c>
      <c r="AH214" s="76">
        <f t="shared" si="105"/>
        <v>2.2920135758587434E-2</v>
      </c>
      <c r="AI214" s="76">
        <f t="shared" si="112"/>
        <v>0</v>
      </c>
      <c r="AJ214" s="76">
        <f t="shared" si="106"/>
        <v>0.31067130427950285</v>
      </c>
      <c r="AK214" s="76">
        <f t="shared" si="113"/>
        <v>0</v>
      </c>
      <c r="AL214" s="76">
        <f t="shared" si="114"/>
        <v>0.33359144003809027</v>
      </c>
      <c r="AM214" s="76">
        <f t="shared" si="115"/>
        <v>0</v>
      </c>
      <c r="AN214" s="76">
        <f t="shared" si="116"/>
        <v>0</v>
      </c>
      <c r="AO214" s="76">
        <f t="shared" si="131"/>
        <v>53.989272645444863</v>
      </c>
      <c r="AP214" s="76">
        <f>MAX(0,(AO214-Constantes!$D$13)*(1-EXP(-Constantes!$D$24)))</f>
        <v>8.0083576829500847E-2</v>
      </c>
      <c r="AQ214" s="76">
        <f t="shared" si="107"/>
        <v>0.39075488110900369</v>
      </c>
      <c r="AR214" s="76">
        <f t="shared" si="117"/>
        <v>0.41367501686759112</v>
      </c>
      <c r="AS214" s="76">
        <f>0.0526*AF214*Observaciones!$F213^1.218</f>
        <v>0</v>
      </c>
      <c r="AT214" s="76">
        <f>AS214*Constantes!$E$30</f>
        <v>0</v>
      </c>
      <c r="AU214" s="76">
        <f t="shared" si="132"/>
        <v>0</v>
      </c>
      <c r="AV214" s="15"/>
      <c r="AW214" s="75">
        <v>208</v>
      </c>
      <c r="AX214" s="148">
        <f>ETo!$I213*((1-Constantes!$F$19)*ETo!$K213+ETo!$L213)</f>
        <v>2.539353919382505</v>
      </c>
      <c r="AY214" s="76">
        <f>MIN(AX214*Constantes!$F$17,0.8*(BB213+Observaciones!$F213-AZ214-BA214-Constantes!$D$14))</f>
        <v>1.2612301594860837</v>
      </c>
      <c r="AZ214" s="76">
        <f>IF(Observaciones!$F213&gt;0.05*Constantes!$F$18,((Observaciones!$F213-0.05*Constantes!$F$18)^2)/(Observaciones!$F213+0.95*Constantes!$F$18),0)</f>
        <v>0</v>
      </c>
      <c r="BA214" s="76">
        <f>MAX(0,BB213+Observaciones!$F213-AZ214-Constantes!$D$13)</f>
        <v>0</v>
      </c>
      <c r="BB214" s="76">
        <f>BB213+Observaciones!$F213-AZ214-AY214-BA214-BC213</f>
        <v>11.922861586410312</v>
      </c>
      <c r="BC214" s="76">
        <f>MAX(0,(BB214-Constantes!$D$14)*(1-EXP(-Constantes!$D$22)))</f>
        <v>2.2920135758587434E-2</v>
      </c>
      <c r="BD214" s="76">
        <f t="shared" si="133"/>
        <v>80.279868512119364</v>
      </c>
      <c r="BE214" s="76">
        <f>MAX(0,(BD214-Constantes!$D$13)*(1-EXP(-Constantes!$D$23)))</f>
        <v>0.31067130427950285</v>
      </c>
      <c r="BF214" s="76">
        <f t="shared" si="134"/>
        <v>0.33359144003809027</v>
      </c>
      <c r="BG214" s="76">
        <f>IF(BF214-Escenarios!$F$29&lt;=0,0,IF(BF214-Escenarios!$F$29&gt;Escenarios!$F$28,Escenarios!$F$28,BF214-Escenarios!$F$29))</f>
        <v>0</v>
      </c>
      <c r="BH214" s="76">
        <f>BG214*Entradas!$F$24</f>
        <v>0</v>
      </c>
      <c r="BI214" s="76">
        <f>AX214*Entradas!$D$47/Escenarios!$F$9</f>
        <v>0.12188898813036024</v>
      </c>
      <c r="BJ214" s="76">
        <f>Entradas!$D$48*Entradas!$D$46/Escenarios!$F$9</f>
        <v>0.12</v>
      </c>
      <c r="BK214" s="76">
        <f t="shared" si="135"/>
        <v>1.3831191476164439</v>
      </c>
      <c r="BL214" s="76">
        <f t="shared" si="118"/>
        <v>0</v>
      </c>
      <c r="BM214" s="76">
        <f t="shared" si="119"/>
        <v>0</v>
      </c>
      <c r="BN214" s="76">
        <f t="shared" si="108"/>
        <v>2.2920135758587434E-2</v>
      </c>
      <c r="BO214" s="76">
        <f t="shared" si="120"/>
        <v>0</v>
      </c>
      <c r="BP214" s="76">
        <f t="shared" si="109"/>
        <v>0.31067130427950285</v>
      </c>
      <c r="BQ214" s="76">
        <f t="shared" si="121"/>
        <v>0</v>
      </c>
      <c r="BR214" s="76">
        <f t="shared" si="122"/>
        <v>0.33359144003809027</v>
      </c>
      <c r="BS214" s="76">
        <f t="shared" si="123"/>
        <v>0</v>
      </c>
      <c r="BT214" s="76">
        <f t="shared" si="124"/>
        <v>0</v>
      </c>
      <c r="BU214" s="76">
        <f t="shared" si="136"/>
        <v>58.294728499576422</v>
      </c>
      <c r="BV214" s="76">
        <f>MAX(0,(BU214-Constantes!$D$13)*(1-EXP(-Constantes!$D$24)))</f>
        <v>0.14589353328980115</v>
      </c>
      <c r="BW214" s="76">
        <f t="shared" si="137"/>
        <v>0.45656483756930399</v>
      </c>
      <c r="BX214" s="76">
        <f t="shared" si="138"/>
        <v>0.47948497332789142</v>
      </c>
      <c r="BY214" s="76">
        <f>0.0526*BL214*Observaciones!$F213^1.218</f>
        <v>0</v>
      </c>
      <c r="BZ214" s="76">
        <f>BY214*Constantes!$F$30</f>
        <v>0</v>
      </c>
      <c r="CA214" s="76">
        <f t="shared" si="139"/>
        <v>0</v>
      </c>
      <c r="CB214" s="15"/>
      <c r="CC214" s="75">
        <v>208</v>
      </c>
      <c r="CD214" s="76">
        <f>0.0526*Observaciones!$F213^2.218</f>
        <v>0</v>
      </c>
      <c r="CE214" s="76">
        <f>IF(Observaciones!$F213&gt;0.05*$CI$7,((Observaciones!$F213-0.05*$CI$7)^2)/(Observaciones!$F213+0.95*$CI$7),0)</f>
        <v>0</v>
      </c>
      <c r="CF214" s="76">
        <f>0.0526*CE214*Observaciones!$F213^1.218</f>
        <v>0</v>
      </c>
      <c r="CG214" s="29"/>
      <c r="CH214" s="29"/>
      <c r="CI214" s="110"/>
      <c r="CJ214" s="40"/>
    </row>
    <row r="215" spans="2:88" s="2" customFormat="1" x14ac:dyDescent="0.3">
      <c r="B215" s="39"/>
      <c r="C215" s="75">
        <v>209</v>
      </c>
      <c r="D215" s="148">
        <f>ETo!$I214*((1-Constantes!$D$19)*ETo!$K214+ETo!$L214)</f>
        <v>2.5860516446393826</v>
      </c>
      <c r="E215" s="76">
        <f>MIN(D215*Constantes!$D$17,0.8*(H214+Observaciones!$F214-F215-G215-Constantes!$D$14))</f>
        <v>0.53828926912824926</v>
      </c>
      <c r="F215" s="76">
        <f>IF(Observaciones!$F214&gt;0.05*Constantes!$D$18,((Observaciones!$F214-0.05*Constantes!$D$18)^2)/(Observaciones!$F214+0.95*Constantes!$D$18),0)</f>
        <v>0</v>
      </c>
      <c r="G215" s="76">
        <f>MAX(0,H214+Observaciones!$F214-F215-Constantes!$D$13)</f>
        <v>0</v>
      </c>
      <c r="H215" s="76">
        <f>H214+Observaciones!$F214-F215-E215-G215-I214</f>
        <v>11.361652181523475</v>
      </c>
      <c r="I215" s="76">
        <f>MAX(0,(H215-Constantes!$D$14)*(1-EXP(-Constantes!$D$22)))</f>
        <v>3.8032831862390764E-3</v>
      </c>
      <c r="J215" s="76">
        <f t="shared" si="125"/>
        <v>79.969197207839855</v>
      </c>
      <c r="K215" s="76">
        <f>MAX(0,(J215-Constantes!$D$13)*(1-EXP(-Constantes!$D$23)))</f>
        <v>0.30761018592229716</v>
      </c>
      <c r="L215" s="76">
        <f t="shared" si="126"/>
        <v>0.31141346910853623</v>
      </c>
      <c r="M215" s="76">
        <f>0.0526*F215*Observaciones!$F214^1.218</f>
        <v>0</v>
      </c>
      <c r="N215" s="76">
        <f>M215*Constantes!$D$30</f>
        <v>0</v>
      </c>
      <c r="O215" s="76">
        <f t="shared" si="127"/>
        <v>0</v>
      </c>
      <c r="P215" s="15"/>
      <c r="Q215" s="75">
        <v>209</v>
      </c>
      <c r="R215" s="148">
        <f>ETo!$I214*((1-Constantes!$E$19)*ETo!$K214+ETo!$L214)</f>
        <v>2.5860516446393826</v>
      </c>
      <c r="S215" s="76">
        <f>MIN(R215*Constantes!$E$17,0.8*(V214+Observaciones!$F214-T215-U215-Constantes!$D$14))</f>
        <v>0.53828926912824926</v>
      </c>
      <c r="T215" s="76">
        <f>IF(Observaciones!$F214&gt;0.05*Constantes!$E$18,((Observaciones!$F214-0.05*Constantes!$E$18)^2)/(Observaciones!$F214+0.95*Constantes!$E$18),0)</f>
        <v>0</v>
      </c>
      <c r="U215" s="76">
        <f>MAX(0,V214+Observaciones!$F214-T215-Constantes!$D$13)</f>
        <v>0</v>
      </c>
      <c r="V215" s="76">
        <f>V214+Observaciones!$F214-T215-S215-U215-W214</f>
        <v>11.361652181523475</v>
      </c>
      <c r="W215" s="76">
        <f>MAX(0,(V215-Constantes!$D$14)*(1-EXP(-Constantes!$D$22)))</f>
        <v>3.8032831862390764E-3</v>
      </c>
      <c r="X215" s="76">
        <f t="shared" si="128"/>
        <v>79.969197207839855</v>
      </c>
      <c r="Y215" s="76">
        <f>MAX(0,(X215-Constantes!$D$13)*(1-EXP(-Constantes!$D$23)))</f>
        <v>0.30761018592229716</v>
      </c>
      <c r="Z215" s="76">
        <f t="shared" si="129"/>
        <v>0.31141346910853623</v>
      </c>
      <c r="AA215" s="76">
        <f>IF(Z215-Escenarios!$E$29&lt;=0,0,IF(Z215-Escenarios!$E$29&gt;Escenarios!$E$28,Escenarios!$E$28,Z215-Escenarios!$E$29))</f>
        <v>0</v>
      </c>
      <c r="AB215" s="76">
        <f>AA215*Entradas!$E$24</f>
        <v>0</v>
      </c>
      <c r="AC215" s="76">
        <f>R215*Entradas!$D$47/Escenarios!$E$9</f>
        <v>0.12413047894269036</v>
      </c>
      <c r="AD215" s="76">
        <f>Entradas!$D$48*Entradas!$D$46/Escenarios!$E$9</f>
        <v>0.12</v>
      </c>
      <c r="AE215" s="76">
        <f t="shared" si="130"/>
        <v>0.66241974807093962</v>
      </c>
      <c r="AF215" s="76">
        <f t="shared" si="110"/>
        <v>0</v>
      </c>
      <c r="AG215" s="76">
        <f t="shared" si="111"/>
        <v>0</v>
      </c>
      <c r="AH215" s="76">
        <f t="shared" si="105"/>
        <v>3.8032831862390764E-3</v>
      </c>
      <c r="AI215" s="76">
        <f t="shared" si="112"/>
        <v>0</v>
      </c>
      <c r="AJ215" s="76">
        <f t="shared" si="106"/>
        <v>0.30761018592229716</v>
      </c>
      <c r="AK215" s="76">
        <f t="shared" si="113"/>
        <v>0</v>
      </c>
      <c r="AL215" s="76">
        <f t="shared" si="114"/>
        <v>0.31141346910853623</v>
      </c>
      <c r="AM215" s="76">
        <f t="shared" si="115"/>
        <v>0</v>
      </c>
      <c r="AN215" s="76">
        <f t="shared" si="116"/>
        <v>0</v>
      </c>
      <c r="AO215" s="76">
        <f t="shared" si="131"/>
        <v>53.909189068615362</v>
      </c>
      <c r="AP215" s="76">
        <f>MAX(0,(AO215-Constantes!$D$13)*(1-EXP(-Constantes!$D$24)))</f>
        <v>7.8859479571767463E-2</v>
      </c>
      <c r="AQ215" s="76">
        <f t="shared" si="107"/>
        <v>0.38646966549406464</v>
      </c>
      <c r="AR215" s="76">
        <f t="shared" si="117"/>
        <v>0.39027294868030371</v>
      </c>
      <c r="AS215" s="76">
        <f>0.0526*AF215*Observaciones!$F214^1.218</f>
        <v>0</v>
      </c>
      <c r="AT215" s="76">
        <f>AS215*Constantes!$E$30</f>
        <v>0</v>
      </c>
      <c r="AU215" s="76">
        <f t="shared" si="132"/>
        <v>0</v>
      </c>
      <c r="AV215" s="15"/>
      <c r="AW215" s="75">
        <v>209</v>
      </c>
      <c r="AX215" s="148">
        <f>ETo!$I214*((1-Constantes!$F$19)*ETo!$K214+ETo!$L214)</f>
        <v>2.5860516446393826</v>
      </c>
      <c r="AY215" s="76">
        <f>MIN(AX215*Constantes!$F$17,0.8*(BB214+Observaciones!$F214-AZ215-BA215-Constantes!$D$14))</f>
        <v>0.53828926912824926</v>
      </c>
      <c r="AZ215" s="76">
        <f>IF(Observaciones!$F214&gt;0.05*Constantes!$F$18,((Observaciones!$F214-0.05*Constantes!$F$18)^2)/(Observaciones!$F214+0.95*Constantes!$F$18),0)</f>
        <v>0</v>
      </c>
      <c r="BA215" s="76">
        <f>MAX(0,BB214+Observaciones!$F214-AZ215-Constantes!$D$13)</f>
        <v>0</v>
      </c>
      <c r="BB215" s="76">
        <f>BB214+Observaciones!$F214-AZ215-AY215-BA215-BC214</f>
        <v>11.361652181523475</v>
      </c>
      <c r="BC215" s="76">
        <f>MAX(0,(BB215-Constantes!$D$14)*(1-EXP(-Constantes!$D$22)))</f>
        <v>3.8032831862390764E-3</v>
      </c>
      <c r="BD215" s="76">
        <f t="shared" si="133"/>
        <v>79.969197207839855</v>
      </c>
      <c r="BE215" s="76">
        <f>MAX(0,(BD215-Constantes!$D$13)*(1-EXP(-Constantes!$D$23)))</f>
        <v>0.30761018592229716</v>
      </c>
      <c r="BF215" s="76">
        <f t="shared" si="134"/>
        <v>0.31141346910853623</v>
      </c>
      <c r="BG215" s="76">
        <f>IF(BF215-Escenarios!$F$29&lt;=0,0,IF(BF215-Escenarios!$F$29&gt;Escenarios!$F$28,Escenarios!$F$28,BF215-Escenarios!$F$29))</f>
        <v>0</v>
      </c>
      <c r="BH215" s="76">
        <f>BG215*Entradas!$F$24</f>
        <v>0</v>
      </c>
      <c r="BI215" s="76">
        <f>AX215*Entradas!$D$47/Escenarios!$F$9</f>
        <v>0.12413047894269036</v>
      </c>
      <c r="BJ215" s="76">
        <f>Entradas!$D$48*Entradas!$D$46/Escenarios!$F$9</f>
        <v>0.12</v>
      </c>
      <c r="BK215" s="76">
        <f t="shared" si="135"/>
        <v>0.66241974807093962</v>
      </c>
      <c r="BL215" s="76">
        <f t="shared" si="118"/>
        <v>0</v>
      </c>
      <c r="BM215" s="76">
        <f t="shared" si="119"/>
        <v>0</v>
      </c>
      <c r="BN215" s="76">
        <f t="shared" si="108"/>
        <v>3.8032831862390764E-3</v>
      </c>
      <c r="BO215" s="76">
        <f t="shared" si="120"/>
        <v>0</v>
      </c>
      <c r="BP215" s="76">
        <f t="shared" si="109"/>
        <v>0.30761018592229716</v>
      </c>
      <c r="BQ215" s="76">
        <f t="shared" si="121"/>
        <v>0</v>
      </c>
      <c r="BR215" s="76">
        <f t="shared" si="122"/>
        <v>0.31141346910853623</v>
      </c>
      <c r="BS215" s="76">
        <f t="shared" si="123"/>
        <v>0</v>
      </c>
      <c r="BT215" s="76">
        <f t="shared" si="124"/>
        <v>0</v>
      </c>
      <c r="BU215" s="76">
        <f t="shared" si="136"/>
        <v>58.148834966286621</v>
      </c>
      <c r="BV215" s="76">
        <f>MAX(0,(BU215-Constantes!$D$13)*(1-EXP(-Constantes!$D$24)))</f>
        <v>0.14366351458819776</v>
      </c>
      <c r="BW215" s="76">
        <f t="shared" si="137"/>
        <v>0.45127370051049492</v>
      </c>
      <c r="BX215" s="76">
        <f t="shared" si="138"/>
        <v>0.45507698369673399</v>
      </c>
      <c r="BY215" s="76">
        <f>0.0526*BL215*Observaciones!$F214^1.218</f>
        <v>0</v>
      </c>
      <c r="BZ215" s="76">
        <f>BY215*Constantes!$F$30</f>
        <v>0</v>
      </c>
      <c r="CA215" s="76">
        <f t="shared" si="139"/>
        <v>0</v>
      </c>
      <c r="CB215" s="15"/>
      <c r="CC215" s="75">
        <v>209</v>
      </c>
      <c r="CD215" s="76">
        <f>0.0526*Observaciones!$F214^2.218</f>
        <v>0</v>
      </c>
      <c r="CE215" s="76">
        <f>IF(Observaciones!$F214&gt;0.05*$CI$7,((Observaciones!$F214-0.05*$CI$7)^2)/(Observaciones!$F214+0.95*$CI$7),0)</f>
        <v>0</v>
      </c>
      <c r="CF215" s="76">
        <f>0.0526*CE215*Observaciones!$F214^1.218</f>
        <v>0</v>
      </c>
      <c r="CG215" s="29"/>
      <c r="CH215" s="29"/>
      <c r="CI215" s="110"/>
      <c r="CJ215" s="40"/>
    </row>
    <row r="216" spans="2:88" s="2" customFormat="1" x14ac:dyDescent="0.3">
      <c r="B216" s="39"/>
      <c r="C216" s="75">
        <v>210</v>
      </c>
      <c r="D216" s="148">
        <f>ETo!$I215*((1-Constantes!$D$19)*ETo!$K215+ETo!$L215)</f>
        <v>2.6149946275944056</v>
      </c>
      <c r="E216" s="76">
        <f>MIN(D216*Constantes!$D$17,0.8*(H215+Observaciones!$F215-F216-G216-Constantes!$D$14))</f>
        <v>8.9321745218779836E-2</v>
      </c>
      <c r="F216" s="76">
        <f>IF(Observaciones!$F215&gt;0.05*Constantes!$D$18,((Observaciones!$F215-0.05*Constantes!$D$18)^2)/(Observaciones!$F215+0.95*Constantes!$D$18),0)</f>
        <v>0</v>
      </c>
      <c r="G216" s="76">
        <f>MAX(0,H215+Observaciones!$F215-F216-Constantes!$D$13)</f>
        <v>0</v>
      </c>
      <c r="H216" s="76">
        <f>H215+Observaciones!$F215-F216-E216-G216-I215</f>
        <v>11.268527153118457</v>
      </c>
      <c r="I216" s="76">
        <f>MAX(0,(H216-Constantes!$D$14)*(1-EXP(-Constantes!$D$22)))</f>
        <v>6.311028497861474E-4</v>
      </c>
      <c r="J216" s="76">
        <f t="shared" si="125"/>
        <v>79.661587021917555</v>
      </c>
      <c r="K216" s="76">
        <f>MAX(0,(J216-Constantes!$D$13)*(1-EXP(-Constantes!$D$23)))</f>
        <v>0.30457922949336669</v>
      </c>
      <c r="L216" s="76">
        <f t="shared" si="126"/>
        <v>0.30521033234315281</v>
      </c>
      <c r="M216" s="76">
        <f>0.0526*F216*Observaciones!$F215^1.218</f>
        <v>0</v>
      </c>
      <c r="N216" s="76">
        <f>M216*Constantes!$D$30</f>
        <v>0</v>
      </c>
      <c r="O216" s="76">
        <f t="shared" si="127"/>
        <v>0</v>
      </c>
      <c r="P216" s="15"/>
      <c r="Q216" s="75">
        <v>210</v>
      </c>
      <c r="R216" s="148">
        <f>ETo!$I215*((1-Constantes!$E$19)*ETo!$K215+ETo!$L215)</f>
        <v>2.6149946275944056</v>
      </c>
      <c r="S216" s="76">
        <f>MIN(R216*Constantes!$E$17,0.8*(V215+Observaciones!$F215-T216-U216-Constantes!$D$14))</f>
        <v>8.9321745218779836E-2</v>
      </c>
      <c r="T216" s="76">
        <f>IF(Observaciones!$F215&gt;0.05*Constantes!$E$18,((Observaciones!$F215-0.05*Constantes!$E$18)^2)/(Observaciones!$F215+0.95*Constantes!$E$18),0)</f>
        <v>0</v>
      </c>
      <c r="U216" s="76">
        <f>MAX(0,V215+Observaciones!$F215-T216-Constantes!$D$13)</f>
        <v>0</v>
      </c>
      <c r="V216" s="76">
        <f>V215+Observaciones!$F215-T216-S216-U216-W215</f>
        <v>11.268527153118457</v>
      </c>
      <c r="W216" s="76">
        <f>MAX(0,(V216-Constantes!$D$14)*(1-EXP(-Constantes!$D$22)))</f>
        <v>6.311028497861474E-4</v>
      </c>
      <c r="X216" s="76">
        <f t="shared" si="128"/>
        <v>79.661587021917555</v>
      </c>
      <c r="Y216" s="76">
        <f>MAX(0,(X216-Constantes!$D$13)*(1-EXP(-Constantes!$D$23)))</f>
        <v>0.30457922949336669</v>
      </c>
      <c r="Z216" s="76">
        <f t="shared" si="129"/>
        <v>0.30521033234315281</v>
      </c>
      <c r="AA216" s="76">
        <f>IF(Z216-Escenarios!$E$29&lt;=0,0,IF(Z216-Escenarios!$E$29&gt;Escenarios!$E$28,Escenarios!$E$28,Z216-Escenarios!$E$29))</f>
        <v>0</v>
      </c>
      <c r="AB216" s="76">
        <f>AA216*Entradas!$E$24</f>
        <v>0</v>
      </c>
      <c r="AC216" s="76">
        <f>R216*Entradas!$D$47/Escenarios!$E$9</f>
        <v>0.12551974212453146</v>
      </c>
      <c r="AD216" s="76">
        <f>Entradas!$D$48*Entradas!$D$46/Escenarios!$E$9</f>
        <v>0.12</v>
      </c>
      <c r="AE216" s="76">
        <f t="shared" si="130"/>
        <v>0.21484148734331129</v>
      </c>
      <c r="AF216" s="76">
        <f t="shared" si="110"/>
        <v>0</v>
      </c>
      <c r="AG216" s="76">
        <f t="shared" si="111"/>
        <v>0</v>
      </c>
      <c r="AH216" s="76">
        <f t="shared" si="105"/>
        <v>6.311028497861474E-4</v>
      </c>
      <c r="AI216" s="76">
        <f t="shared" si="112"/>
        <v>0</v>
      </c>
      <c r="AJ216" s="76">
        <f t="shared" si="106"/>
        <v>0.30457922949336669</v>
      </c>
      <c r="AK216" s="76">
        <f t="shared" si="113"/>
        <v>0</v>
      </c>
      <c r="AL216" s="76">
        <f t="shared" si="114"/>
        <v>0.30521033234315281</v>
      </c>
      <c r="AM216" s="76">
        <f t="shared" si="115"/>
        <v>0</v>
      </c>
      <c r="AN216" s="76">
        <f t="shared" si="116"/>
        <v>0</v>
      </c>
      <c r="AO216" s="76">
        <f t="shared" si="131"/>
        <v>53.830329589043593</v>
      </c>
      <c r="AP216" s="76">
        <f>MAX(0,(AO216-Constantes!$D$13)*(1-EXP(-Constantes!$D$24)))</f>
        <v>7.7654092943050798E-2</v>
      </c>
      <c r="AQ216" s="76">
        <f t="shared" si="107"/>
        <v>0.3822333224364175</v>
      </c>
      <c r="AR216" s="76">
        <f t="shared" si="117"/>
        <v>0.38286442528620362</v>
      </c>
      <c r="AS216" s="76">
        <f>0.0526*AF216*Observaciones!$F215^1.218</f>
        <v>0</v>
      </c>
      <c r="AT216" s="76">
        <f>AS216*Constantes!$E$30</f>
        <v>0</v>
      </c>
      <c r="AU216" s="76">
        <f t="shared" si="132"/>
        <v>0</v>
      </c>
      <c r="AV216" s="15"/>
      <c r="AW216" s="75">
        <v>210</v>
      </c>
      <c r="AX216" s="148">
        <f>ETo!$I215*((1-Constantes!$F$19)*ETo!$K215+ETo!$L215)</f>
        <v>2.6149946275944056</v>
      </c>
      <c r="AY216" s="76">
        <f>MIN(AX216*Constantes!$F$17,0.8*(BB215+Observaciones!$F215-AZ216-BA216-Constantes!$D$14))</f>
        <v>8.9321745218779836E-2</v>
      </c>
      <c r="AZ216" s="76">
        <f>IF(Observaciones!$F215&gt;0.05*Constantes!$F$18,((Observaciones!$F215-0.05*Constantes!$F$18)^2)/(Observaciones!$F215+0.95*Constantes!$F$18),0)</f>
        <v>0</v>
      </c>
      <c r="BA216" s="76">
        <f>MAX(0,BB215+Observaciones!$F215-AZ216-Constantes!$D$13)</f>
        <v>0</v>
      </c>
      <c r="BB216" s="76">
        <f>BB215+Observaciones!$F215-AZ216-AY216-BA216-BC215</f>
        <v>11.268527153118457</v>
      </c>
      <c r="BC216" s="76">
        <f>MAX(0,(BB216-Constantes!$D$14)*(1-EXP(-Constantes!$D$22)))</f>
        <v>6.311028497861474E-4</v>
      </c>
      <c r="BD216" s="76">
        <f t="shared" si="133"/>
        <v>79.661587021917555</v>
      </c>
      <c r="BE216" s="76">
        <f>MAX(0,(BD216-Constantes!$D$13)*(1-EXP(-Constantes!$D$23)))</f>
        <v>0.30457922949336669</v>
      </c>
      <c r="BF216" s="76">
        <f t="shared" si="134"/>
        <v>0.30521033234315281</v>
      </c>
      <c r="BG216" s="76">
        <f>IF(BF216-Escenarios!$F$29&lt;=0,0,IF(BF216-Escenarios!$F$29&gt;Escenarios!$F$28,Escenarios!$F$28,BF216-Escenarios!$F$29))</f>
        <v>0</v>
      </c>
      <c r="BH216" s="76">
        <f>BG216*Entradas!$F$24</f>
        <v>0</v>
      </c>
      <c r="BI216" s="76">
        <f>AX216*Entradas!$D$47/Escenarios!$F$9</f>
        <v>0.12551974212453146</v>
      </c>
      <c r="BJ216" s="76">
        <f>Entradas!$D$48*Entradas!$D$46/Escenarios!$F$9</f>
        <v>0.12</v>
      </c>
      <c r="BK216" s="76">
        <f t="shared" si="135"/>
        <v>0.21484148734331129</v>
      </c>
      <c r="BL216" s="76">
        <f t="shared" si="118"/>
        <v>0</v>
      </c>
      <c r="BM216" s="76">
        <f t="shared" si="119"/>
        <v>0</v>
      </c>
      <c r="BN216" s="76">
        <f t="shared" si="108"/>
        <v>6.311028497861474E-4</v>
      </c>
      <c r="BO216" s="76">
        <f t="shared" si="120"/>
        <v>0</v>
      </c>
      <c r="BP216" s="76">
        <f t="shared" si="109"/>
        <v>0.30457922949336669</v>
      </c>
      <c r="BQ216" s="76">
        <f t="shared" si="121"/>
        <v>0</v>
      </c>
      <c r="BR216" s="76">
        <f t="shared" si="122"/>
        <v>0.30521033234315281</v>
      </c>
      <c r="BS216" s="76">
        <f t="shared" si="123"/>
        <v>0</v>
      </c>
      <c r="BT216" s="76">
        <f t="shared" si="124"/>
        <v>0</v>
      </c>
      <c r="BU216" s="76">
        <f t="shared" si="136"/>
        <v>58.005171451698423</v>
      </c>
      <c r="BV216" s="76">
        <f>MAX(0,(BU216-Constantes!$D$13)*(1-EXP(-Constantes!$D$24)))</f>
        <v>0.14146758227340922</v>
      </c>
      <c r="BW216" s="76">
        <f t="shared" si="137"/>
        <v>0.44604681176677591</v>
      </c>
      <c r="BX216" s="76">
        <f t="shared" si="138"/>
        <v>0.44667791461656203</v>
      </c>
      <c r="BY216" s="76">
        <f>0.0526*BL216*Observaciones!$F215^1.218</f>
        <v>0</v>
      </c>
      <c r="BZ216" s="76">
        <f>BY216*Constantes!$F$30</f>
        <v>0</v>
      </c>
      <c r="CA216" s="76">
        <f t="shared" si="139"/>
        <v>0</v>
      </c>
      <c r="CB216" s="15"/>
      <c r="CC216" s="75">
        <v>210</v>
      </c>
      <c r="CD216" s="76">
        <f>0.0526*Observaciones!$F215^2.218</f>
        <v>0</v>
      </c>
      <c r="CE216" s="76">
        <f>IF(Observaciones!$F215&gt;0.05*$CI$7,((Observaciones!$F215-0.05*$CI$7)^2)/(Observaciones!$F215+0.95*$CI$7),0)</f>
        <v>0</v>
      </c>
      <c r="CF216" s="76">
        <f>0.0526*CE216*Observaciones!$F215^1.218</f>
        <v>0</v>
      </c>
      <c r="CG216" s="29"/>
      <c r="CH216" s="29"/>
      <c r="CI216" s="110"/>
      <c r="CJ216" s="40"/>
    </row>
    <row r="217" spans="2:88" s="2" customFormat="1" x14ac:dyDescent="0.3">
      <c r="B217" s="39"/>
      <c r="C217" s="75">
        <v>211</v>
      </c>
      <c r="D217" s="148">
        <f>ETo!$I216*((1-Constantes!$D$19)*ETo!$K216+ETo!$L216)</f>
        <v>2.7785270569760852</v>
      </c>
      <c r="E217" s="76">
        <f>MIN(D217*Constantes!$D$17,0.8*(H216+Observaciones!$F216-F217-G217-Constantes!$D$14))</f>
        <v>1.4821722494765766E-2</v>
      </c>
      <c r="F217" s="76">
        <f>IF(Observaciones!$F216&gt;0.05*Constantes!$D$18,((Observaciones!$F216-0.05*Constantes!$D$18)^2)/(Observaciones!$F216+0.95*Constantes!$D$18),0)</f>
        <v>0</v>
      </c>
      <c r="G217" s="76">
        <f>MAX(0,H216+Observaciones!$F216-F217-Constantes!$D$13)</f>
        <v>0</v>
      </c>
      <c r="H217" s="76">
        <f>H216+Observaciones!$F216-F217-E217-G217-I216</f>
        <v>11.253074327773906</v>
      </c>
      <c r="I217" s="76">
        <f>MAX(0,(H217-Constantes!$D$14)*(1-EXP(-Constantes!$D$22)))</f>
        <v>1.0472289006753181E-4</v>
      </c>
      <c r="J217" s="76">
        <f t="shared" si="125"/>
        <v>79.357007792424184</v>
      </c>
      <c r="K217" s="76">
        <f>MAX(0,(J217-Constantes!$D$13)*(1-EXP(-Constantes!$D$23)))</f>
        <v>0.301578137800048</v>
      </c>
      <c r="L217" s="76">
        <f t="shared" si="126"/>
        <v>0.30168286069011552</v>
      </c>
      <c r="M217" s="76">
        <f>0.0526*F217*Observaciones!$F216^1.218</f>
        <v>0</v>
      </c>
      <c r="N217" s="76">
        <f>M217*Constantes!$D$30</f>
        <v>0</v>
      </c>
      <c r="O217" s="76">
        <f t="shared" si="127"/>
        <v>0</v>
      </c>
      <c r="P217" s="15"/>
      <c r="Q217" s="75">
        <v>211</v>
      </c>
      <c r="R217" s="148">
        <f>ETo!$I216*((1-Constantes!$E$19)*ETo!$K216+ETo!$L216)</f>
        <v>2.7785270569760852</v>
      </c>
      <c r="S217" s="76">
        <f>MIN(R217*Constantes!$E$17,0.8*(V216+Observaciones!$F216-T217-U217-Constantes!$D$14))</f>
        <v>1.4821722494765766E-2</v>
      </c>
      <c r="T217" s="76">
        <f>IF(Observaciones!$F216&gt;0.05*Constantes!$E$18,((Observaciones!$F216-0.05*Constantes!$E$18)^2)/(Observaciones!$F216+0.95*Constantes!$E$18),0)</f>
        <v>0</v>
      </c>
      <c r="U217" s="76">
        <f>MAX(0,V216+Observaciones!$F216-T217-Constantes!$D$13)</f>
        <v>0</v>
      </c>
      <c r="V217" s="76">
        <f>V216+Observaciones!$F216-T217-S217-U217-W216</f>
        <v>11.253074327773906</v>
      </c>
      <c r="W217" s="76">
        <f>MAX(0,(V217-Constantes!$D$14)*(1-EXP(-Constantes!$D$22)))</f>
        <v>1.0472289006753181E-4</v>
      </c>
      <c r="X217" s="76">
        <f t="shared" si="128"/>
        <v>79.357007792424184</v>
      </c>
      <c r="Y217" s="76">
        <f>MAX(0,(X217-Constantes!$D$13)*(1-EXP(-Constantes!$D$23)))</f>
        <v>0.301578137800048</v>
      </c>
      <c r="Z217" s="76">
        <f t="shared" si="129"/>
        <v>0.30168286069011552</v>
      </c>
      <c r="AA217" s="76">
        <f>IF(Z217-Escenarios!$E$29&lt;=0,0,IF(Z217-Escenarios!$E$29&gt;Escenarios!$E$28,Escenarios!$E$28,Z217-Escenarios!$E$29))</f>
        <v>0</v>
      </c>
      <c r="AB217" s="76">
        <f>AA217*Entradas!$E$24</f>
        <v>0</v>
      </c>
      <c r="AC217" s="76">
        <f>R217*Entradas!$D$47/Escenarios!$E$9</f>
        <v>0.13336929873485209</v>
      </c>
      <c r="AD217" s="76">
        <f>Entradas!$D$48*Entradas!$D$46/Escenarios!$E$9</f>
        <v>0.12</v>
      </c>
      <c r="AE217" s="76">
        <f t="shared" si="130"/>
        <v>0.14819102122961786</v>
      </c>
      <c r="AF217" s="76">
        <f t="shared" si="110"/>
        <v>0</v>
      </c>
      <c r="AG217" s="76">
        <f t="shared" si="111"/>
        <v>0</v>
      </c>
      <c r="AH217" s="76">
        <f t="shared" si="105"/>
        <v>1.0472289006753181E-4</v>
      </c>
      <c r="AI217" s="76">
        <f t="shared" si="112"/>
        <v>0</v>
      </c>
      <c r="AJ217" s="76">
        <f t="shared" si="106"/>
        <v>0.301578137800048</v>
      </c>
      <c r="AK217" s="76">
        <f t="shared" si="113"/>
        <v>0</v>
      </c>
      <c r="AL217" s="76">
        <f t="shared" si="114"/>
        <v>0.30168286069011552</v>
      </c>
      <c r="AM217" s="76">
        <f t="shared" si="115"/>
        <v>0</v>
      </c>
      <c r="AN217" s="76">
        <f t="shared" si="116"/>
        <v>0</v>
      </c>
      <c r="AO217" s="76">
        <f t="shared" si="131"/>
        <v>53.752675496100544</v>
      </c>
      <c r="AP217" s="76">
        <f>MAX(0,(AO217-Constantes!$D$13)*(1-EXP(-Constantes!$D$24)))</f>
        <v>7.6467130946763648E-2</v>
      </c>
      <c r="AQ217" s="76">
        <f t="shared" si="107"/>
        <v>0.37804526874681166</v>
      </c>
      <c r="AR217" s="76">
        <f t="shared" si="117"/>
        <v>0.37814999163687918</v>
      </c>
      <c r="AS217" s="76">
        <f>0.0526*AF217*Observaciones!$F216^1.218</f>
        <v>0</v>
      </c>
      <c r="AT217" s="76">
        <f>AS217*Constantes!$E$30</f>
        <v>0</v>
      </c>
      <c r="AU217" s="76">
        <f t="shared" si="132"/>
        <v>0</v>
      </c>
      <c r="AV217" s="15"/>
      <c r="AW217" s="75">
        <v>211</v>
      </c>
      <c r="AX217" s="148">
        <f>ETo!$I216*((1-Constantes!$F$19)*ETo!$K216+ETo!$L216)</f>
        <v>2.7785270569760852</v>
      </c>
      <c r="AY217" s="76">
        <f>MIN(AX217*Constantes!$F$17,0.8*(BB216+Observaciones!$F216-AZ217-BA217-Constantes!$D$14))</f>
        <v>1.4821722494765766E-2</v>
      </c>
      <c r="AZ217" s="76">
        <f>IF(Observaciones!$F216&gt;0.05*Constantes!$F$18,((Observaciones!$F216-0.05*Constantes!$F$18)^2)/(Observaciones!$F216+0.95*Constantes!$F$18),0)</f>
        <v>0</v>
      </c>
      <c r="BA217" s="76">
        <f>MAX(0,BB216+Observaciones!$F216-AZ217-Constantes!$D$13)</f>
        <v>0</v>
      </c>
      <c r="BB217" s="76">
        <f>BB216+Observaciones!$F216-AZ217-AY217-BA217-BC216</f>
        <v>11.253074327773906</v>
      </c>
      <c r="BC217" s="76">
        <f>MAX(0,(BB217-Constantes!$D$14)*(1-EXP(-Constantes!$D$22)))</f>
        <v>1.0472289006753181E-4</v>
      </c>
      <c r="BD217" s="76">
        <f t="shared" si="133"/>
        <v>79.357007792424184</v>
      </c>
      <c r="BE217" s="76">
        <f>MAX(0,(BD217-Constantes!$D$13)*(1-EXP(-Constantes!$D$23)))</f>
        <v>0.301578137800048</v>
      </c>
      <c r="BF217" s="76">
        <f t="shared" si="134"/>
        <v>0.30168286069011552</v>
      </c>
      <c r="BG217" s="76">
        <f>IF(BF217-Escenarios!$F$29&lt;=0,0,IF(BF217-Escenarios!$F$29&gt;Escenarios!$F$28,Escenarios!$F$28,BF217-Escenarios!$F$29))</f>
        <v>0</v>
      </c>
      <c r="BH217" s="76">
        <f>BG217*Entradas!$F$24</f>
        <v>0</v>
      </c>
      <c r="BI217" s="76">
        <f>AX217*Entradas!$D$47/Escenarios!$F$9</f>
        <v>0.13336929873485209</v>
      </c>
      <c r="BJ217" s="76">
        <f>Entradas!$D$48*Entradas!$D$46/Escenarios!$F$9</f>
        <v>0.12</v>
      </c>
      <c r="BK217" s="76">
        <f t="shared" si="135"/>
        <v>0.14819102122961786</v>
      </c>
      <c r="BL217" s="76">
        <f t="shared" si="118"/>
        <v>0</v>
      </c>
      <c r="BM217" s="76">
        <f t="shared" si="119"/>
        <v>0</v>
      </c>
      <c r="BN217" s="76">
        <f t="shared" si="108"/>
        <v>1.0472289006753181E-4</v>
      </c>
      <c r="BO217" s="76">
        <f t="shared" si="120"/>
        <v>0</v>
      </c>
      <c r="BP217" s="76">
        <f t="shared" si="109"/>
        <v>0.301578137800048</v>
      </c>
      <c r="BQ217" s="76">
        <f t="shared" si="121"/>
        <v>0</v>
      </c>
      <c r="BR217" s="76">
        <f t="shared" si="122"/>
        <v>0.30168286069011552</v>
      </c>
      <c r="BS217" s="76">
        <f t="shared" si="123"/>
        <v>0</v>
      </c>
      <c r="BT217" s="76">
        <f t="shared" si="124"/>
        <v>0</v>
      </c>
      <c r="BU217" s="76">
        <f t="shared" si="136"/>
        <v>57.863703869425017</v>
      </c>
      <c r="BV217" s="76">
        <f>MAX(0,(BU217-Constantes!$D$13)*(1-EXP(-Constantes!$D$24)))</f>
        <v>0.13930521532659151</v>
      </c>
      <c r="BW217" s="76">
        <f t="shared" si="137"/>
        <v>0.44088335312663951</v>
      </c>
      <c r="BX217" s="76">
        <f t="shared" si="138"/>
        <v>0.44098807601670703</v>
      </c>
      <c r="BY217" s="76">
        <f>0.0526*BL217*Observaciones!$F216^1.218</f>
        <v>0</v>
      </c>
      <c r="BZ217" s="76">
        <f>BY217*Constantes!$F$30</f>
        <v>0</v>
      </c>
      <c r="CA217" s="76">
        <f t="shared" si="139"/>
        <v>0</v>
      </c>
      <c r="CB217" s="15"/>
      <c r="CC217" s="75">
        <v>211</v>
      </c>
      <c r="CD217" s="76">
        <f>0.0526*Observaciones!$F216^2.218</f>
        <v>0</v>
      </c>
      <c r="CE217" s="76">
        <f>IF(Observaciones!$F216&gt;0.05*$CI$7,((Observaciones!$F216-0.05*$CI$7)^2)/(Observaciones!$F216+0.95*$CI$7),0)</f>
        <v>0</v>
      </c>
      <c r="CF217" s="76">
        <f>0.0526*CE217*Observaciones!$F216^1.218</f>
        <v>0</v>
      </c>
      <c r="CG217" s="29"/>
      <c r="CH217" s="29"/>
      <c r="CI217" s="110"/>
      <c r="CJ217" s="40"/>
    </row>
    <row r="218" spans="2:88" s="2" customFormat="1" x14ac:dyDescent="0.3">
      <c r="B218" s="39"/>
      <c r="C218" s="75">
        <v>212</v>
      </c>
      <c r="D218" s="148">
        <f>ETo!$I217*((1-Constantes!$D$19)*ETo!$K217+ETo!$L217)</f>
        <v>2.6772614196264772</v>
      </c>
      <c r="E218" s="76">
        <f>MIN(D218*Constantes!$D$17,0.8*(H217+Observaciones!$F217-F218-G218-Constantes!$D$14))</f>
        <v>2.4594622191244754E-3</v>
      </c>
      <c r="F218" s="76">
        <f>IF(Observaciones!$F217&gt;0.05*Constantes!$D$18,((Observaciones!$F217-0.05*Constantes!$D$18)^2)/(Observaciones!$F217+0.95*Constantes!$D$18),0)</f>
        <v>0</v>
      </c>
      <c r="G218" s="76">
        <f>MAX(0,H217+Observaciones!$F217-F218-Constantes!$D$13)</f>
        <v>0</v>
      </c>
      <c r="H218" s="76">
        <f>H217+Observaciones!$F217-F218-E218-G218-I217</f>
        <v>11.250510142664712</v>
      </c>
      <c r="I218" s="76">
        <f>MAX(0,(H218-Constantes!$D$14)*(1-EXP(-Constantes!$D$22)))</f>
        <v>1.7377331932161759E-5</v>
      </c>
      <c r="J218" s="76">
        <f t="shared" si="125"/>
        <v>79.055429654624135</v>
      </c>
      <c r="K218" s="76">
        <f>MAX(0,(J218-Constantes!$D$13)*(1-EXP(-Constantes!$D$23)))</f>
        <v>0.29860661657798798</v>
      </c>
      <c r="L218" s="76">
        <f t="shared" si="126"/>
        <v>0.29862399390992017</v>
      </c>
      <c r="M218" s="76">
        <f>0.0526*F218*Observaciones!$F217^1.218</f>
        <v>0</v>
      </c>
      <c r="N218" s="76">
        <f>M218*Constantes!$D$30</f>
        <v>0</v>
      </c>
      <c r="O218" s="76">
        <f t="shared" si="127"/>
        <v>0</v>
      </c>
      <c r="P218" s="15"/>
      <c r="Q218" s="75">
        <v>212</v>
      </c>
      <c r="R218" s="148">
        <f>ETo!$I217*((1-Constantes!$E$19)*ETo!$K217+ETo!$L217)</f>
        <v>2.6772614196264772</v>
      </c>
      <c r="S218" s="76">
        <f>MIN(R218*Constantes!$E$17,0.8*(V217+Observaciones!$F217-T218-U218-Constantes!$D$14))</f>
        <v>2.4594622191244754E-3</v>
      </c>
      <c r="T218" s="76">
        <f>IF(Observaciones!$F217&gt;0.05*Constantes!$E$18,((Observaciones!$F217-0.05*Constantes!$E$18)^2)/(Observaciones!$F217+0.95*Constantes!$E$18),0)</f>
        <v>0</v>
      </c>
      <c r="U218" s="76">
        <f>MAX(0,V217+Observaciones!$F217-T218-Constantes!$D$13)</f>
        <v>0</v>
      </c>
      <c r="V218" s="76">
        <f>V217+Observaciones!$F217-T218-S218-U218-W217</f>
        <v>11.250510142664712</v>
      </c>
      <c r="W218" s="76">
        <f>MAX(0,(V218-Constantes!$D$14)*(1-EXP(-Constantes!$D$22)))</f>
        <v>1.7377331932161759E-5</v>
      </c>
      <c r="X218" s="76">
        <f t="shared" si="128"/>
        <v>79.055429654624135</v>
      </c>
      <c r="Y218" s="76">
        <f>MAX(0,(X218-Constantes!$D$13)*(1-EXP(-Constantes!$D$23)))</f>
        <v>0.29860661657798798</v>
      </c>
      <c r="Z218" s="76">
        <f t="shared" si="129"/>
        <v>0.29862399390992017</v>
      </c>
      <c r="AA218" s="76">
        <f>IF(Z218-Escenarios!$E$29&lt;=0,0,IF(Z218-Escenarios!$E$29&gt;Escenarios!$E$28,Escenarios!$E$28,Z218-Escenarios!$E$29))</f>
        <v>0</v>
      </c>
      <c r="AB218" s="76">
        <f>AA218*Entradas!$E$24</f>
        <v>0</v>
      </c>
      <c r="AC218" s="76">
        <f>R218*Entradas!$D$47/Escenarios!$E$9</f>
        <v>0.12850854814207091</v>
      </c>
      <c r="AD218" s="76">
        <f>Entradas!$D$48*Entradas!$D$46/Escenarios!$E$9</f>
        <v>0.12</v>
      </c>
      <c r="AE218" s="76">
        <f t="shared" si="130"/>
        <v>0.13096801036119537</v>
      </c>
      <c r="AF218" s="76">
        <f t="shared" si="110"/>
        <v>0</v>
      </c>
      <c r="AG218" s="76">
        <f t="shared" si="111"/>
        <v>0</v>
      </c>
      <c r="AH218" s="76">
        <f t="shared" si="105"/>
        <v>1.7377331932161759E-5</v>
      </c>
      <c r="AI218" s="76">
        <f t="shared" si="112"/>
        <v>0</v>
      </c>
      <c r="AJ218" s="76">
        <f t="shared" si="106"/>
        <v>0.29860661657798798</v>
      </c>
      <c r="AK218" s="76">
        <f t="shared" si="113"/>
        <v>0</v>
      </c>
      <c r="AL218" s="76">
        <f t="shared" si="114"/>
        <v>0.29862399390992017</v>
      </c>
      <c r="AM218" s="76">
        <f t="shared" si="115"/>
        <v>0</v>
      </c>
      <c r="AN218" s="76">
        <f t="shared" si="116"/>
        <v>0</v>
      </c>
      <c r="AO218" s="76">
        <f t="shared" si="131"/>
        <v>53.676208365153784</v>
      </c>
      <c r="AP218" s="76">
        <f>MAX(0,(AO218-Constantes!$D$13)*(1-EXP(-Constantes!$D$24)))</f>
        <v>7.5298311957847225E-2</v>
      </c>
      <c r="AQ218" s="76">
        <f t="shared" si="107"/>
        <v>0.37390492853583523</v>
      </c>
      <c r="AR218" s="76">
        <f t="shared" si="117"/>
        <v>0.37392230586776742</v>
      </c>
      <c r="AS218" s="76">
        <f>0.0526*AF218*Observaciones!$F217^1.218</f>
        <v>0</v>
      </c>
      <c r="AT218" s="76">
        <f>AS218*Constantes!$E$30</f>
        <v>0</v>
      </c>
      <c r="AU218" s="76">
        <f t="shared" si="132"/>
        <v>0</v>
      </c>
      <c r="AV218" s="15"/>
      <c r="AW218" s="75">
        <v>212</v>
      </c>
      <c r="AX218" s="148">
        <f>ETo!$I217*((1-Constantes!$F$19)*ETo!$K217+ETo!$L217)</f>
        <v>2.6772614196264772</v>
      </c>
      <c r="AY218" s="76">
        <f>MIN(AX218*Constantes!$F$17,0.8*(BB217+Observaciones!$F217-AZ218-BA218-Constantes!$D$14))</f>
        <v>2.4594622191244754E-3</v>
      </c>
      <c r="AZ218" s="76">
        <f>IF(Observaciones!$F217&gt;0.05*Constantes!$F$18,((Observaciones!$F217-0.05*Constantes!$F$18)^2)/(Observaciones!$F217+0.95*Constantes!$F$18),0)</f>
        <v>0</v>
      </c>
      <c r="BA218" s="76">
        <f>MAX(0,BB217+Observaciones!$F217-AZ218-Constantes!$D$13)</f>
        <v>0</v>
      </c>
      <c r="BB218" s="76">
        <f>BB217+Observaciones!$F217-AZ218-AY218-BA218-BC217</f>
        <v>11.250510142664712</v>
      </c>
      <c r="BC218" s="76">
        <f>MAX(0,(BB218-Constantes!$D$14)*(1-EXP(-Constantes!$D$22)))</f>
        <v>1.7377331932161759E-5</v>
      </c>
      <c r="BD218" s="76">
        <f t="shared" si="133"/>
        <v>79.055429654624135</v>
      </c>
      <c r="BE218" s="76">
        <f>MAX(0,(BD218-Constantes!$D$13)*(1-EXP(-Constantes!$D$23)))</f>
        <v>0.29860661657798798</v>
      </c>
      <c r="BF218" s="76">
        <f t="shared" si="134"/>
        <v>0.29862399390992017</v>
      </c>
      <c r="BG218" s="76">
        <f>IF(BF218-Escenarios!$F$29&lt;=0,0,IF(BF218-Escenarios!$F$29&gt;Escenarios!$F$28,Escenarios!$F$28,BF218-Escenarios!$F$29))</f>
        <v>0</v>
      </c>
      <c r="BH218" s="76">
        <f>BG218*Entradas!$F$24</f>
        <v>0</v>
      </c>
      <c r="BI218" s="76">
        <f>AX218*Entradas!$D$47/Escenarios!$F$9</f>
        <v>0.12850854814207091</v>
      </c>
      <c r="BJ218" s="76">
        <f>Entradas!$D$48*Entradas!$D$46/Escenarios!$F$9</f>
        <v>0.12</v>
      </c>
      <c r="BK218" s="76">
        <f t="shared" si="135"/>
        <v>0.13096801036119537</v>
      </c>
      <c r="BL218" s="76">
        <f t="shared" si="118"/>
        <v>0</v>
      </c>
      <c r="BM218" s="76">
        <f t="shared" si="119"/>
        <v>0</v>
      </c>
      <c r="BN218" s="76">
        <f t="shared" si="108"/>
        <v>1.7377331932161759E-5</v>
      </c>
      <c r="BO218" s="76">
        <f t="shared" si="120"/>
        <v>0</v>
      </c>
      <c r="BP218" s="76">
        <f t="shared" si="109"/>
        <v>0.29860661657798798</v>
      </c>
      <c r="BQ218" s="76">
        <f t="shared" si="121"/>
        <v>0</v>
      </c>
      <c r="BR218" s="76">
        <f t="shared" si="122"/>
        <v>0.29862399390992017</v>
      </c>
      <c r="BS218" s="76">
        <f t="shared" si="123"/>
        <v>0</v>
      </c>
      <c r="BT218" s="76">
        <f t="shared" si="124"/>
        <v>0</v>
      </c>
      <c r="BU218" s="76">
        <f t="shared" si="136"/>
        <v>57.724398654098422</v>
      </c>
      <c r="BV218" s="76">
        <f>MAX(0,(BU218-Constantes!$D$13)*(1-EXP(-Constantes!$D$24)))</f>
        <v>0.13717590069280228</v>
      </c>
      <c r="BW218" s="76">
        <f t="shared" si="137"/>
        <v>0.43578251727079026</v>
      </c>
      <c r="BX218" s="76">
        <f t="shared" si="138"/>
        <v>0.43579989460272245</v>
      </c>
      <c r="BY218" s="76">
        <f>0.0526*BL218*Observaciones!$F217^1.218</f>
        <v>0</v>
      </c>
      <c r="BZ218" s="76">
        <f>BY218*Constantes!$F$30</f>
        <v>0</v>
      </c>
      <c r="CA218" s="76">
        <f t="shared" si="139"/>
        <v>0</v>
      </c>
      <c r="CB218" s="15"/>
      <c r="CC218" s="75">
        <v>212</v>
      </c>
      <c r="CD218" s="76">
        <f>0.0526*Observaciones!$F217^2.218</f>
        <v>0</v>
      </c>
      <c r="CE218" s="76">
        <f>IF(Observaciones!$F217&gt;0.05*$CI$7,((Observaciones!$F217-0.05*$CI$7)^2)/(Observaciones!$F217+0.95*$CI$7),0)</f>
        <v>0</v>
      </c>
      <c r="CF218" s="76">
        <f>0.0526*CE218*Observaciones!$F217^1.218</f>
        <v>0</v>
      </c>
      <c r="CG218" s="29"/>
      <c r="CH218" s="29"/>
      <c r="CI218" s="110"/>
      <c r="CJ218" s="40"/>
    </row>
    <row r="219" spans="2:88" s="2" customFormat="1" x14ac:dyDescent="0.3">
      <c r="B219" s="39"/>
      <c r="C219" s="75">
        <v>213</v>
      </c>
      <c r="D219" s="148">
        <f>ETo!$I218*((1-Constantes!$D$19)*ETo!$K218+ETo!$L218)</f>
        <v>2.8212206784827534</v>
      </c>
      <c r="E219" s="76">
        <f>MIN(D219*Constantes!$D$17,0.8*(H218+Observaciones!$F218-F219-G219-Constantes!$D$14))</f>
        <v>4.0811413176982119E-4</v>
      </c>
      <c r="F219" s="76">
        <f>IF(Observaciones!$F218&gt;0.05*Constantes!$D$18,((Observaciones!$F218-0.05*Constantes!$D$18)^2)/(Observaciones!$F218+0.95*Constantes!$D$18),0)</f>
        <v>0</v>
      </c>
      <c r="G219" s="76">
        <f>MAX(0,H218+Observaciones!$F218-F219-Constantes!$D$13)</f>
        <v>0</v>
      </c>
      <c r="H219" s="76">
        <f>H218+Observaciones!$F218-F219-E219-G219-I218</f>
        <v>11.250084651201011</v>
      </c>
      <c r="I219" s="76">
        <f>MAX(0,(H219-Constantes!$D$14)*(1-EXP(-Constantes!$D$22)))</f>
        <v>2.8835306673433452E-6</v>
      </c>
      <c r="J219" s="76">
        <f t="shared" si="125"/>
        <v>78.75682303804615</v>
      </c>
      <c r="K219" s="76">
        <f>MAX(0,(J219-Constantes!$D$13)*(1-EXP(-Constantes!$D$23)))</f>
        <v>0.29566437446229016</v>
      </c>
      <c r="L219" s="76">
        <f t="shared" si="126"/>
        <v>0.29566725799295751</v>
      </c>
      <c r="M219" s="76">
        <f>0.0526*F219*Observaciones!$F218^1.218</f>
        <v>0</v>
      </c>
      <c r="N219" s="76">
        <f>M219*Constantes!$D$30</f>
        <v>0</v>
      </c>
      <c r="O219" s="76">
        <f t="shared" si="127"/>
        <v>0</v>
      </c>
      <c r="P219" s="15"/>
      <c r="Q219" s="75">
        <v>213</v>
      </c>
      <c r="R219" s="148">
        <f>ETo!$I218*((1-Constantes!$E$19)*ETo!$K218+ETo!$L218)</f>
        <v>2.8212206784827534</v>
      </c>
      <c r="S219" s="76">
        <f>MIN(R219*Constantes!$E$17,0.8*(V218+Observaciones!$F218-T219-U219-Constantes!$D$14))</f>
        <v>4.0811413176982119E-4</v>
      </c>
      <c r="T219" s="76">
        <f>IF(Observaciones!$F218&gt;0.05*Constantes!$E$18,((Observaciones!$F218-0.05*Constantes!$E$18)^2)/(Observaciones!$F218+0.95*Constantes!$E$18),0)</f>
        <v>0</v>
      </c>
      <c r="U219" s="76">
        <f>MAX(0,V218+Observaciones!$F218-T219-Constantes!$D$13)</f>
        <v>0</v>
      </c>
      <c r="V219" s="76">
        <f>V218+Observaciones!$F218-T219-S219-U219-W218</f>
        <v>11.250084651201011</v>
      </c>
      <c r="W219" s="76">
        <f>MAX(0,(V219-Constantes!$D$14)*(1-EXP(-Constantes!$D$22)))</f>
        <v>2.8835306673433452E-6</v>
      </c>
      <c r="X219" s="76">
        <f t="shared" si="128"/>
        <v>78.75682303804615</v>
      </c>
      <c r="Y219" s="76">
        <f>MAX(0,(X219-Constantes!$D$13)*(1-EXP(-Constantes!$D$23)))</f>
        <v>0.29566437446229016</v>
      </c>
      <c r="Z219" s="76">
        <f t="shared" si="129"/>
        <v>0.29566725799295751</v>
      </c>
      <c r="AA219" s="76">
        <f>IF(Z219-Escenarios!$E$29&lt;=0,0,IF(Z219-Escenarios!$E$29&gt;Escenarios!$E$28,Escenarios!$E$28,Z219-Escenarios!$E$29))</f>
        <v>0</v>
      </c>
      <c r="AB219" s="76">
        <f>AA219*Entradas!$E$24</f>
        <v>0</v>
      </c>
      <c r="AC219" s="76">
        <f>R219*Entradas!$D$47/Escenarios!$E$9</f>
        <v>0.13541859256717217</v>
      </c>
      <c r="AD219" s="76">
        <f>Entradas!$D$48*Entradas!$D$46/Escenarios!$E$9</f>
        <v>0.12</v>
      </c>
      <c r="AE219" s="76">
        <f t="shared" si="130"/>
        <v>0.13582670669894201</v>
      </c>
      <c r="AF219" s="76">
        <f t="shared" si="110"/>
        <v>0</v>
      </c>
      <c r="AG219" s="76">
        <f t="shared" si="111"/>
        <v>0</v>
      </c>
      <c r="AH219" s="76">
        <f t="shared" si="105"/>
        <v>2.8835306673433452E-6</v>
      </c>
      <c r="AI219" s="76">
        <f t="shared" si="112"/>
        <v>0</v>
      </c>
      <c r="AJ219" s="76">
        <f t="shared" si="106"/>
        <v>0.29566437446229016</v>
      </c>
      <c r="AK219" s="76">
        <f t="shared" si="113"/>
        <v>0</v>
      </c>
      <c r="AL219" s="76">
        <f t="shared" si="114"/>
        <v>0.29566725799295751</v>
      </c>
      <c r="AM219" s="76">
        <f t="shared" si="115"/>
        <v>0</v>
      </c>
      <c r="AN219" s="76">
        <f t="shared" si="116"/>
        <v>0</v>
      </c>
      <c r="AO219" s="76">
        <f t="shared" si="131"/>
        <v>53.600910053195939</v>
      </c>
      <c r="AP219" s="76">
        <f>MAX(0,(AO219-Constantes!$D$13)*(1-EXP(-Constantes!$D$24)))</f>
        <v>7.414735865595129E-2</v>
      </c>
      <c r="AQ219" s="76">
        <f t="shared" si="107"/>
        <v>0.36981173311824145</v>
      </c>
      <c r="AR219" s="76">
        <f t="shared" si="117"/>
        <v>0.3698146166489088</v>
      </c>
      <c r="AS219" s="76">
        <f>0.0526*AF219*Observaciones!$F218^1.218</f>
        <v>0</v>
      </c>
      <c r="AT219" s="76">
        <f>AS219*Constantes!$E$30</f>
        <v>0</v>
      </c>
      <c r="AU219" s="76">
        <f t="shared" si="132"/>
        <v>0</v>
      </c>
      <c r="AV219" s="15"/>
      <c r="AW219" s="75">
        <v>213</v>
      </c>
      <c r="AX219" s="148">
        <f>ETo!$I218*((1-Constantes!$F$19)*ETo!$K218+ETo!$L218)</f>
        <v>2.8212206784827534</v>
      </c>
      <c r="AY219" s="76">
        <f>MIN(AX219*Constantes!$F$17,0.8*(BB218+Observaciones!$F218-AZ219-BA219-Constantes!$D$14))</f>
        <v>4.0811413176982119E-4</v>
      </c>
      <c r="AZ219" s="76">
        <f>IF(Observaciones!$F218&gt;0.05*Constantes!$F$18,((Observaciones!$F218-0.05*Constantes!$F$18)^2)/(Observaciones!$F218+0.95*Constantes!$F$18),0)</f>
        <v>0</v>
      </c>
      <c r="BA219" s="76">
        <f>MAX(0,BB218+Observaciones!$F218-AZ219-Constantes!$D$13)</f>
        <v>0</v>
      </c>
      <c r="BB219" s="76">
        <f>BB218+Observaciones!$F218-AZ219-AY219-BA219-BC218</f>
        <v>11.250084651201011</v>
      </c>
      <c r="BC219" s="76">
        <f>MAX(0,(BB219-Constantes!$D$14)*(1-EXP(-Constantes!$D$22)))</f>
        <v>2.8835306673433452E-6</v>
      </c>
      <c r="BD219" s="76">
        <f t="shared" si="133"/>
        <v>78.75682303804615</v>
      </c>
      <c r="BE219" s="76">
        <f>MAX(0,(BD219-Constantes!$D$13)*(1-EXP(-Constantes!$D$23)))</f>
        <v>0.29566437446229016</v>
      </c>
      <c r="BF219" s="76">
        <f t="shared" si="134"/>
        <v>0.29566725799295751</v>
      </c>
      <c r="BG219" s="76">
        <f>IF(BF219-Escenarios!$F$29&lt;=0,0,IF(BF219-Escenarios!$F$29&gt;Escenarios!$F$28,Escenarios!$F$28,BF219-Escenarios!$F$29))</f>
        <v>0</v>
      </c>
      <c r="BH219" s="76">
        <f>BG219*Entradas!$F$24</f>
        <v>0</v>
      </c>
      <c r="BI219" s="76">
        <f>AX219*Entradas!$D$47/Escenarios!$F$9</f>
        <v>0.13541859256717217</v>
      </c>
      <c r="BJ219" s="76">
        <f>Entradas!$D$48*Entradas!$D$46/Escenarios!$F$9</f>
        <v>0.12</v>
      </c>
      <c r="BK219" s="76">
        <f t="shared" si="135"/>
        <v>0.13582670669894201</v>
      </c>
      <c r="BL219" s="76">
        <f t="shared" si="118"/>
        <v>0</v>
      </c>
      <c r="BM219" s="76">
        <f t="shared" si="119"/>
        <v>0</v>
      </c>
      <c r="BN219" s="76">
        <f t="shared" si="108"/>
        <v>2.8835306673433452E-6</v>
      </c>
      <c r="BO219" s="76">
        <f t="shared" si="120"/>
        <v>0</v>
      </c>
      <c r="BP219" s="76">
        <f t="shared" si="109"/>
        <v>0.29566437446229016</v>
      </c>
      <c r="BQ219" s="76">
        <f t="shared" si="121"/>
        <v>0</v>
      </c>
      <c r="BR219" s="76">
        <f t="shared" si="122"/>
        <v>0.29566725799295751</v>
      </c>
      <c r="BS219" s="76">
        <f t="shared" si="123"/>
        <v>0</v>
      </c>
      <c r="BT219" s="76">
        <f t="shared" si="124"/>
        <v>0</v>
      </c>
      <c r="BU219" s="76">
        <f t="shared" si="136"/>
        <v>57.587222753405619</v>
      </c>
      <c r="BV219" s="76">
        <f>MAX(0,(BU219-Constantes!$D$13)*(1-EXP(-Constantes!$D$24)))</f>
        <v>0.13507913315927084</v>
      </c>
      <c r="BW219" s="76">
        <f t="shared" si="137"/>
        <v>0.43074350762156099</v>
      </c>
      <c r="BX219" s="76">
        <f t="shared" si="138"/>
        <v>0.43074639115222835</v>
      </c>
      <c r="BY219" s="76">
        <f>0.0526*BL219*Observaciones!$F218^1.218</f>
        <v>0</v>
      </c>
      <c r="BZ219" s="76">
        <f>BY219*Constantes!$F$30</f>
        <v>0</v>
      </c>
      <c r="CA219" s="76">
        <f t="shared" si="139"/>
        <v>0</v>
      </c>
      <c r="CB219" s="15"/>
      <c r="CC219" s="75">
        <v>213</v>
      </c>
      <c r="CD219" s="76">
        <f>0.0526*Observaciones!$F218^2.218</f>
        <v>0</v>
      </c>
      <c r="CE219" s="76">
        <f>IF(Observaciones!$F218&gt;0.05*$CI$7,((Observaciones!$F218-0.05*$CI$7)^2)/(Observaciones!$F218+0.95*$CI$7),0)</f>
        <v>0</v>
      </c>
      <c r="CF219" s="76">
        <f>0.0526*CE219*Observaciones!$F218^1.218</f>
        <v>0</v>
      </c>
      <c r="CG219" s="29"/>
      <c r="CH219" s="29"/>
      <c r="CI219" s="110"/>
      <c r="CJ219" s="40"/>
    </row>
    <row r="220" spans="2:88" s="2" customFormat="1" x14ac:dyDescent="0.3">
      <c r="B220" s="39"/>
      <c r="C220" s="75">
        <v>214</v>
      </c>
      <c r="D220" s="148">
        <f>ETo!$I219*((1-Constantes!$D$19)*ETo!$K219+ETo!$L219)</f>
        <v>2.801519623473276</v>
      </c>
      <c r="E220" s="76">
        <f>MIN(D220*Constantes!$D$17,0.8*(H219+Observaciones!$F219-F220-G220-Constantes!$D$14))</f>
        <v>0.32006772096080882</v>
      </c>
      <c r="F220" s="76">
        <f>IF(Observaciones!$F219&gt;0.05*Constantes!$D$18,((Observaciones!$F219-0.05*Constantes!$D$18)^2)/(Observaciones!$F219+0.95*Constantes!$D$18),0)</f>
        <v>0</v>
      </c>
      <c r="G220" s="76">
        <f>MAX(0,H219+Observaciones!$F219-F220-Constantes!$D$13)</f>
        <v>0</v>
      </c>
      <c r="H220" s="76">
        <f>H219+Observaciones!$F219-F220-E220-G220-I219</f>
        <v>11.330014046709534</v>
      </c>
      <c r="I220" s="76">
        <f>MAX(0,(H220-Constantes!$D$14)*(1-EXP(-Constantes!$D$22)))</f>
        <v>2.7255721685056156E-3</v>
      </c>
      <c r="J220" s="76">
        <f t="shared" si="125"/>
        <v>78.461158663583859</v>
      </c>
      <c r="K220" s="76">
        <f>MAX(0,(J220-Constantes!$D$13)*(1-EXP(-Constantes!$D$23)))</f>
        <v>0.29275112295894579</v>
      </c>
      <c r="L220" s="76">
        <f t="shared" si="126"/>
        <v>0.29547669512745139</v>
      </c>
      <c r="M220" s="76">
        <f>0.0526*F220*Observaciones!$F219^1.218</f>
        <v>0</v>
      </c>
      <c r="N220" s="76">
        <f>M220*Constantes!$D$30</f>
        <v>0</v>
      </c>
      <c r="O220" s="76">
        <f t="shared" si="127"/>
        <v>0</v>
      </c>
      <c r="P220" s="15"/>
      <c r="Q220" s="75">
        <v>214</v>
      </c>
      <c r="R220" s="148">
        <f>ETo!$I219*((1-Constantes!$E$19)*ETo!$K219+ETo!$L219)</f>
        <v>2.801519623473276</v>
      </c>
      <c r="S220" s="76">
        <f>MIN(R220*Constantes!$E$17,0.8*(V219+Observaciones!$F219-T220-U220-Constantes!$D$14))</f>
        <v>0.32006772096080882</v>
      </c>
      <c r="T220" s="76">
        <f>IF(Observaciones!$F219&gt;0.05*Constantes!$E$18,((Observaciones!$F219-0.05*Constantes!$E$18)^2)/(Observaciones!$F219+0.95*Constantes!$E$18),0)</f>
        <v>0</v>
      </c>
      <c r="U220" s="76">
        <f>MAX(0,V219+Observaciones!$F219-T220-Constantes!$D$13)</f>
        <v>0</v>
      </c>
      <c r="V220" s="76">
        <f>V219+Observaciones!$F219-T220-S220-U220-W219</f>
        <v>11.330014046709534</v>
      </c>
      <c r="W220" s="76">
        <f>MAX(0,(V220-Constantes!$D$14)*(1-EXP(-Constantes!$D$22)))</f>
        <v>2.7255721685056156E-3</v>
      </c>
      <c r="X220" s="76">
        <f t="shared" si="128"/>
        <v>78.461158663583859</v>
      </c>
      <c r="Y220" s="76">
        <f>MAX(0,(X220-Constantes!$D$13)*(1-EXP(-Constantes!$D$23)))</f>
        <v>0.29275112295894579</v>
      </c>
      <c r="Z220" s="76">
        <f t="shared" si="129"/>
        <v>0.29547669512745139</v>
      </c>
      <c r="AA220" s="76">
        <f>IF(Z220-Escenarios!$E$29&lt;=0,0,IF(Z220-Escenarios!$E$29&gt;Escenarios!$E$28,Escenarios!$E$28,Z220-Escenarios!$E$29))</f>
        <v>0</v>
      </c>
      <c r="AB220" s="76">
        <f>AA220*Entradas!$E$24</f>
        <v>0</v>
      </c>
      <c r="AC220" s="76">
        <f>R220*Entradas!$D$47/Escenarios!$E$9</f>
        <v>0.13447294192671724</v>
      </c>
      <c r="AD220" s="76">
        <f>Entradas!$D$48*Entradas!$D$46/Escenarios!$E$9</f>
        <v>0.12</v>
      </c>
      <c r="AE220" s="76">
        <f t="shared" si="130"/>
        <v>0.45454066288752604</v>
      </c>
      <c r="AF220" s="76">
        <f t="shared" si="110"/>
        <v>0</v>
      </c>
      <c r="AG220" s="76">
        <f t="shared" si="111"/>
        <v>0</v>
      </c>
      <c r="AH220" s="76">
        <f t="shared" si="105"/>
        <v>2.7255721685056156E-3</v>
      </c>
      <c r="AI220" s="76">
        <f t="shared" si="112"/>
        <v>0</v>
      </c>
      <c r="AJ220" s="76">
        <f t="shared" si="106"/>
        <v>0.29275112295894579</v>
      </c>
      <c r="AK220" s="76">
        <f t="shared" si="113"/>
        <v>0</v>
      </c>
      <c r="AL220" s="76">
        <f t="shared" si="114"/>
        <v>0.29547669512745139</v>
      </c>
      <c r="AM220" s="76">
        <f t="shared" si="115"/>
        <v>0</v>
      </c>
      <c r="AN220" s="76">
        <f t="shared" si="116"/>
        <v>0</v>
      </c>
      <c r="AO220" s="76">
        <f t="shared" si="131"/>
        <v>53.52676269453999</v>
      </c>
      <c r="AP220" s="76">
        <f>MAX(0,(AO220-Constantes!$D$13)*(1-EXP(-Constantes!$D$24)))</f>
        <v>7.3013997959635771E-2</v>
      </c>
      <c r="AQ220" s="76">
        <f t="shared" si="107"/>
        <v>0.36576512091858154</v>
      </c>
      <c r="AR220" s="76">
        <f t="shared" si="117"/>
        <v>0.36849069308708715</v>
      </c>
      <c r="AS220" s="76">
        <f>0.0526*AF220*Observaciones!$F219^1.218</f>
        <v>0</v>
      </c>
      <c r="AT220" s="76">
        <f>AS220*Constantes!$E$30</f>
        <v>0</v>
      </c>
      <c r="AU220" s="76">
        <f t="shared" si="132"/>
        <v>0</v>
      </c>
      <c r="AV220" s="15"/>
      <c r="AW220" s="75">
        <v>214</v>
      </c>
      <c r="AX220" s="148">
        <f>ETo!$I219*((1-Constantes!$F$19)*ETo!$K219+ETo!$L219)</f>
        <v>2.801519623473276</v>
      </c>
      <c r="AY220" s="76">
        <f>MIN(AX220*Constantes!$F$17,0.8*(BB219+Observaciones!$F219-AZ220-BA220-Constantes!$D$14))</f>
        <v>0.32006772096080882</v>
      </c>
      <c r="AZ220" s="76">
        <f>IF(Observaciones!$F219&gt;0.05*Constantes!$F$18,((Observaciones!$F219-0.05*Constantes!$F$18)^2)/(Observaciones!$F219+0.95*Constantes!$F$18),0)</f>
        <v>0</v>
      </c>
      <c r="BA220" s="76">
        <f>MAX(0,BB219+Observaciones!$F219-AZ220-Constantes!$D$13)</f>
        <v>0</v>
      </c>
      <c r="BB220" s="76">
        <f>BB219+Observaciones!$F219-AZ220-AY220-BA220-BC219</f>
        <v>11.330014046709534</v>
      </c>
      <c r="BC220" s="76">
        <f>MAX(0,(BB220-Constantes!$D$14)*(1-EXP(-Constantes!$D$22)))</f>
        <v>2.7255721685056156E-3</v>
      </c>
      <c r="BD220" s="76">
        <f t="shared" si="133"/>
        <v>78.461158663583859</v>
      </c>
      <c r="BE220" s="76">
        <f>MAX(0,(BD220-Constantes!$D$13)*(1-EXP(-Constantes!$D$23)))</f>
        <v>0.29275112295894579</v>
      </c>
      <c r="BF220" s="76">
        <f t="shared" si="134"/>
        <v>0.29547669512745139</v>
      </c>
      <c r="BG220" s="76">
        <f>IF(BF220-Escenarios!$F$29&lt;=0,0,IF(BF220-Escenarios!$F$29&gt;Escenarios!$F$28,Escenarios!$F$28,BF220-Escenarios!$F$29))</f>
        <v>0</v>
      </c>
      <c r="BH220" s="76">
        <f>BG220*Entradas!$F$24</f>
        <v>0</v>
      </c>
      <c r="BI220" s="76">
        <f>AX220*Entradas!$D$47/Escenarios!$F$9</f>
        <v>0.13447294192671724</v>
      </c>
      <c r="BJ220" s="76">
        <f>Entradas!$D$48*Entradas!$D$46/Escenarios!$F$9</f>
        <v>0.12</v>
      </c>
      <c r="BK220" s="76">
        <f t="shared" si="135"/>
        <v>0.45454066288752604</v>
      </c>
      <c r="BL220" s="76">
        <f t="shared" si="118"/>
        <v>0</v>
      </c>
      <c r="BM220" s="76">
        <f t="shared" si="119"/>
        <v>0</v>
      </c>
      <c r="BN220" s="76">
        <f t="shared" si="108"/>
        <v>2.7255721685056156E-3</v>
      </c>
      <c r="BO220" s="76">
        <f t="shared" si="120"/>
        <v>0</v>
      </c>
      <c r="BP220" s="76">
        <f t="shared" si="109"/>
        <v>0.29275112295894579</v>
      </c>
      <c r="BQ220" s="76">
        <f t="shared" si="121"/>
        <v>0</v>
      </c>
      <c r="BR220" s="76">
        <f t="shared" si="122"/>
        <v>0.29547669512745139</v>
      </c>
      <c r="BS220" s="76">
        <f t="shared" si="123"/>
        <v>0</v>
      </c>
      <c r="BT220" s="76">
        <f t="shared" si="124"/>
        <v>0</v>
      </c>
      <c r="BU220" s="76">
        <f t="shared" si="136"/>
        <v>57.452143620246346</v>
      </c>
      <c r="BV220" s="76">
        <f>MAX(0,(BU220-Constantes!$D$13)*(1-EXP(-Constantes!$D$24)))</f>
        <v>0.13301441523552848</v>
      </c>
      <c r="BW220" s="76">
        <f t="shared" si="137"/>
        <v>0.42576553819447427</v>
      </c>
      <c r="BX220" s="76">
        <f t="shared" si="138"/>
        <v>0.42849111036297988</v>
      </c>
      <c r="BY220" s="76">
        <f>0.0526*BL220*Observaciones!$F219^1.218</f>
        <v>0</v>
      </c>
      <c r="BZ220" s="76">
        <f>BY220*Constantes!$F$30</f>
        <v>0</v>
      </c>
      <c r="CA220" s="76">
        <f t="shared" si="139"/>
        <v>0</v>
      </c>
      <c r="CB220" s="15"/>
      <c r="CC220" s="75">
        <v>214</v>
      </c>
      <c r="CD220" s="76">
        <f>0.0526*Observaciones!$F219^2.218</f>
        <v>6.8921513346888582E-3</v>
      </c>
      <c r="CE220" s="76">
        <f>IF(Observaciones!$F219&gt;0.05*$CI$7,((Observaciones!$F219-0.05*$CI$7)^2)/(Observaciones!$F219+0.95*$CI$7),0)</f>
        <v>0</v>
      </c>
      <c r="CF220" s="76">
        <f>0.0526*CE220*Observaciones!$F219^1.218</f>
        <v>0</v>
      </c>
      <c r="CG220" s="29"/>
      <c r="CH220" s="29"/>
      <c r="CI220" s="110"/>
      <c r="CJ220" s="40"/>
    </row>
    <row r="221" spans="2:88" s="2" customFormat="1" x14ac:dyDescent="0.3">
      <c r="B221" s="39"/>
      <c r="C221" s="75">
        <v>215</v>
      </c>
      <c r="D221" s="148">
        <f>ETo!$I220*((1-Constantes!$D$19)*ETo!$K220+ETo!$L220)</f>
        <v>2.8169595440127022</v>
      </c>
      <c r="E221" s="76">
        <f>MIN(D221*Constantes!$D$17,0.8*(H220+Observaciones!$F220-F221-G221-Constantes!$D$14))</f>
        <v>6.4011237367627413E-2</v>
      </c>
      <c r="F221" s="76">
        <f>IF(Observaciones!$F220&gt;0.05*Constantes!$D$18,((Observaciones!$F220-0.05*Constantes!$D$18)^2)/(Observaciones!$F220+0.95*Constantes!$D$18),0)</f>
        <v>0</v>
      </c>
      <c r="G221" s="76">
        <f>MAX(0,H220+Observaciones!$F220-F221-Constantes!$D$13)</f>
        <v>0</v>
      </c>
      <c r="H221" s="76">
        <f>H220+Observaciones!$F220-F221-E221-G221-I220</f>
        <v>11.263277237173401</v>
      </c>
      <c r="I221" s="76">
        <f>MAX(0,(H221-Constantes!$D$14)*(1-EXP(-Constantes!$D$22)))</f>
        <v>4.5227143986155622E-4</v>
      </c>
      <c r="J221" s="76">
        <f t="shared" si="125"/>
        <v>78.168407540624912</v>
      </c>
      <c r="K221" s="76">
        <f>MAX(0,(J221-Constantes!$D$13)*(1-EXP(-Constantes!$D$23)))</f>
        <v>0.28986657641654623</v>
      </c>
      <c r="L221" s="76">
        <f t="shared" si="126"/>
        <v>0.29031884785640777</v>
      </c>
      <c r="M221" s="76">
        <f>0.0526*F221*Observaciones!$F220^1.218</f>
        <v>0</v>
      </c>
      <c r="N221" s="76">
        <f>M221*Constantes!$D$30</f>
        <v>0</v>
      </c>
      <c r="O221" s="76">
        <f t="shared" si="127"/>
        <v>0</v>
      </c>
      <c r="P221" s="15"/>
      <c r="Q221" s="75">
        <v>215</v>
      </c>
      <c r="R221" s="148">
        <f>ETo!$I220*((1-Constantes!$E$19)*ETo!$K220+ETo!$L220)</f>
        <v>2.8169595440127022</v>
      </c>
      <c r="S221" s="76">
        <f>MIN(R221*Constantes!$E$17,0.8*(V220+Observaciones!$F220-T221-U221-Constantes!$D$14))</f>
        <v>6.4011237367627413E-2</v>
      </c>
      <c r="T221" s="76">
        <f>IF(Observaciones!$F220&gt;0.05*Constantes!$E$18,((Observaciones!$F220-0.05*Constantes!$E$18)^2)/(Observaciones!$F220+0.95*Constantes!$E$18),0)</f>
        <v>0</v>
      </c>
      <c r="U221" s="76">
        <f>MAX(0,V220+Observaciones!$F220-T221-Constantes!$D$13)</f>
        <v>0</v>
      </c>
      <c r="V221" s="76">
        <f>V220+Observaciones!$F220-T221-S221-U221-W220</f>
        <v>11.263277237173401</v>
      </c>
      <c r="W221" s="76">
        <f>MAX(0,(V221-Constantes!$D$14)*(1-EXP(-Constantes!$D$22)))</f>
        <v>4.5227143986155622E-4</v>
      </c>
      <c r="X221" s="76">
        <f t="shared" si="128"/>
        <v>78.168407540624912</v>
      </c>
      <c r="Y221" s="76">
        <f>MAX(0,(X221-Constantes!$D$13)*(1-EXP(-Constantes!$D$23)))</f>
        <v>0.28986657641654623</v>
      </c>
      <c r="Z221" s="76">
        <f t="shared" si="129"/>
        <v>0.29031884785640777</v>
      </c>
      <c r="AA221" s="76">
        <f>IF(Z221-Escenarios!$E$29&lt;=0,0,IF(Z221-Escenarios!$E$29&gt;Escenarios!$E$28,Escenarios!$E$28,Z221-Escenarios!$E$29))</f>
        <v>0</v>
      </c>
      <c r="AB221" s="76">
        <f>AA221*Entradas!$E$24</f>
        <v>0</v>
      </c>
      <c r="AC221" s="76">
        <f>R221*Entradas!$D$47/Escenarios!$E$9</f>
        <v>0.1352140581126097</v>
      </c>
      <c r="AD221" s="76">
        <f>Entradas!$D$48*Entradas!$D$46/Escenarios!$E$9</f>
        <v>0.12</v>
      </c>
      <c r="AE221" s="76">
        <f t="shared" si="130"/>
        <v>0.1992252954802371</v>
      </c>
      <c r="AF221" s="76">
        <f t="shared" si="110"/>
        <v>0</v>
      </c>
      <c r="AG221" s="76">
        <f t="shared" si="111"/>
        <v>0</v>
      </c>
      <c r="AH221" s="76">
        <f t="shared" si="105"/>
        <v>4.5227143986155622E-4</v>
      </c>
      <c r="AI221" s="76">
        <f t="shared" si="112"/>
        <v>0</v>
      </c>
      <c r="AJ221" s="76">
        <f t="shared" si="106"/>
        <v>0.28986657641654623</v>
      </c>
      <c r="AK221" s="76">
        <f t="shared" si="113"/>
        <v>0</v>
      </c>
      <c r="AL221" s="76">
        <f t="shared" si="114"/>
        <v>0.29031884785640777</v>
      </c>
      <c r="AM221" s="76">
        <f t="shared" si="115"/>
        <v>0</v>
      </c>
      <c r="AN221" s="76">
        <f t="shared" si="116"/>
        <v>0</v>
      </c>
      <c r="AO221" s="76">
        <f t="shared" si="131"/>
        <v>53.453748696580355</v>
      </c>
      <c r="AP221" s="76">
        <f>MAX(0,(AO221-Constantes!$D$13)*(1-EXP(-Constantes!$D$24)))</f>
        <v>7.1897960961577828E-2</v>
      </c>
      <c r="AQ221" s="76">
        <f t="shared" si="107"/>
        <v>0.36176453737812408</v>
      </c>
      <c r="AR221" s="76">
        <f t="shared" si="117"/>
        <v>0.36221680881798557</v>
      </c>
      <c r="AS221" s="76">
        <f>0.0526*AF221*Observaciones!$F220^1.218</f>
        <v>0</v>
      </c>
      <c r="AT221" s="76">
        <f>AS221*Constantes!$E$30</f>
        <v>0</v>
      </c>
      <c r="AU221" s="76">
        <f t="shared" si="132"/>
        <v>0</v>
      </c>
      <c r="AV221" s="15"/>
      <c r="AW221" s="75">
        <v>215</v>
      </c>
      <c r="AX221" s="148">
        <f>ETo!$I220*((1-Constantes!$F$19)*ETo!$K220+ETo!$L220)</f>
        <v>2.8169595440127022</v>
      </c>
      <c r="AY221" s="76">
        <f>MIN(AX221*Constantes!$F$17,0.8*(BB220+Observaciones!$F220-AZ221-BA221-Constantes!$D$14))</f>
        <v>6.4011237367627413E-2</v>
      </c>
      <c r="AZ221" s="76">
        <f>IF(Observaciones!$F220&gt;0.05*Constantes!$F$18,((Observaciones!$F220-0.05*Constantes!$F$18)^2)/(Observaciones!$F220+0.95*Constantes!$F$18),0)</f>
        <v>0</v>
      </c>
      <c r="BA221" s="76">
        <f>MAX(0,BB220+Observaciones!$F220-AZ221-Constantes!$D$13)</f>
        <v>0</v>
      </c>
      <c r="BB221" s="76">
        <f>BB220+Observaciones!$F220-AZ221-AY221-BA221-BC220</f>
        <v>11.263277237173401</v>
      </c>
      <c r="BC221" s="76">
        <f>MAX(0,(BB221-Constantes!$D$14)*(1-EXP(-Constantes!$D$22)))</f>
        <v>4.5227143986155622E-4</v>
      </c>
      <c r="BD221" s="76">
        <f t="shared" si="133"/>
        <v>78.168407540624912</v>
      </c>
      <c r="BE221" s="76">
        <f>MAX(0,(BD221-Constantes!$D$13)*(1-EXP(-Constantes!$D$23)))</f>
        <v>0.28986657641654623</v>
      </c>
      <c r="BF221" s="76">
        <f t="shared" si="134"/>
        <v>0.29031884785640777</v>
      </c>
      <c r="BG221" s="76">
        <f>IF(BF221-Escenarios!$F$29&lt;=0,0,IF(BF221-Escenarios!$F$29&gt;Escenarios!$F$28,Escenarios!$F$28,BF221-Escenarios!$F$29))</f>
        <v>0</v>
      </c>
      <c r="BH221" s="76">
        <f>BG221*Entradas!$F$24</f>
        <v>0</v>
      </c>
      <c r="BI221" s="76">
        <f>AX221*Entradas!$D$47/Escenarios!$F$9</f>
        <v>0.1352140581126097</v>
      </c>
      <c r="BJ221" s="76">
        <f>Entradas!$D$48*Entradas!$D$46/Escenarios!$F$9</f>
        <v>0.12</v>
      </c>
      <c r="BK221" s="76">
        <f t="shared" si="135"/>
        <v>0.1992252954802371</v>
      </c>
      <c r="BL221" s="76">
        <f t="shared" si="118"/>
        <v>0</v>
      </c>
      <c r="BM221" s="76">
        <f t="shared" si="119"/>
        <v>0</v>
      </c>
      <c r="BN221" s="76">
        <f t="shared" si="108"/>
        <v>4.5227143986155622E-4</v>
      </c>
      <c r="BO221" s="76">
        <f t="shared" si="120"/>
        <v>0</v>
      </c>
      <c r="BP221" s="76">
        <f t="shared" si="109"/>
        <v>0.28986657641654623</v>
      </c>
      <c r="BQ221" s="76">
        <f t="shared" si="121"/>
        <v>0</v>
      </c>
      <c r="BR221" s="76">
        <f t="shared" si="122"/>
        <v>0.29031884785640777</v>
      </c>
      <c r="BS221" s="76">
        <f t="shared" si="123"/>
        <v>0</v>
      </c>
      <c r="BT221" s="76">
        <f t="shared" si="124"/>
        <v>0</v>
      </c>
      <c r="BU221" s="76">
        <f t="shared" si="136"/>
        <v>57.319129205010817</v>
      </c>
      <c r="BV221" s="76">
        <f>MAX(0,(BU221-Constantes!$D$13)*(1-EXP(-Constantes!$D$24)))</f>
        <v>0.13098125703537128</v>
      </c>
      <c r="BW221" s="76">
        <f t="shared" si="137"/>
        <v>0.42084783345191751</v>
      </c>
      <c r="BX221" s="76">
        <f t="shared" si="138"/>
        <v>0.42130010489177905</v>
      </c>
      <c r="BY221" s="76">
        <f>0.0526*BL221*Observaciones!$F220^1.218</f>
        <v>0</v>
      </c>
      <c r="BZ221" s="76">
        <f>BY221*Constantes!$F$30</f>
        <v>0</v>
      </c>
      <c r="CA221" s="76">
        <f t="shared" si="139"/>
        <v>0</v>
      </c>
      <c r="CB221" s="15"/>
      <c r="CC221" s="75">
        <v>215</v>
      </c>
      <c r="CD221" s="76">
        <f>0.0526*Observaciones!$F220^2.218</f>
        <v>0</v>
      </c>
      <c r="CE221" s="76">
        <f>IF(Observaciones!$F220&gt;0.05*$CI$7,((Observaciones!$F220-0.05*$CI$7)^2)/(Observaciones!$F220+0.95*$CI$7),0)</f>
        <v>0</v>
      </c>
      <c r="CF221" s="76">
        <f>0.0526*CE221*Observaciones!$F220^1.218</f>
        <v>0</v>
      </c>
      <c r="CG221" s="29"/>
      <c r="CH221" s="29"/>
      <c r="CI221" s="110"/>
      <c r="CJ221" s="40"/>
    </row>
    <row r="222" spans="2:88" s="2" customFormat="1" x14ac:dyDescent="0.3">
      <c r="B222" s="39"/>
      <c r="C222" s="75">
        <v>216</v>
      </c>
      <c r="D222" s="148">
        <f>ETo!$I221*((1-Constantes!$D$19)*ETo!$K221+ETo!$L221)</f>
        <v>2.8326033700058746</v>
      </c>
      <c r="E222" s="76">
        <f>MIN(D222*Constantes!$D$17,0.8*(H221+Observaciones!$F221-F222-G222-Constantes!$D$14))</f>
        <v>1.0621789738721077E-2</v>
      </c>
      <c r="F222" s="76">
        <f>IF(Observaciones!$F221&gt;0.05*Constantes!$D$18,((Observaciones!$F221-0.05*Constantes!$D$18)^2)/(Observaciones!$F221+0.95*Constantes!$D$18),0)</f>
        <v>0</v>
      </c>
      <c r="G222" s="76">
        <f>MAX(0,H221+Observaciones!$F221-F222-Constantes!$D$13)</f>
        <v>0</v>
      </c>
      <c r="H222" s="76">
        <f>H221+Observaciones!$F221-F222-E222-G222-I221</f>
        <v>11.252203175994818</v>
      </c>
      <c r="I222" s="76">
        <f>MAX(0,(H222-Constantes!$D$14)*(1-EXP(-Constantes!$D$22)))</f>
        <v>7.5048262408171801E-5</v>
      </c>
      <c r="J222" s="76">
        <f t="shared" si="125"/>
        <v>77.878540964208369</v>
      </c>
      <c r="K222" s="76">
        <f>MAX(0,(J222-Constantes!$D$13)*(1-EXP(-Constantes!$D$23)))</f>
        <v>0.28701045199827452</v>
      </c>
      <c r="L222" s="76">
        <f t="shared" si="126"/>
        <v>0.28708550026068269</v>
      </c>
      <c r="M222" s="76">
        <f>0.0526*F222*Observaciones!$F221^1.218</f>
        <v>0</v>
      </c>
      <c r="N222" s="76">
        <f>M222*Constantes!$D$30</f>
        <v>0</v>
      </c>
      <c r="O222" s="76">
        <f t="shared" si="127"/>
        <v>0</v>
      </c>
      <c r="P222" s="15"/>
      <c r="Q222" s="75">
        <v>216</v>
      </c>
      <c r="R222" s="148">
        <f>ETo!$I221*((1-Constantes!$E$19)*ETo!$K221+ETo!$L221)</f>
        <v>2.8326033700058746</v>
      </c>
      <c r="S222" s="76">
        <f>MIN(R222*Constantes!$E$17,0.8*(V221+Observaciones!$F221-T222-U222-Constantes!$D$14))</f>
        <v>1.0621789738721077E-2</v>
      </c>
      <c r="T222" s="76">
        <f>IF(Observaciones!$F221&gt;0.05*Constantes!$E$18,((Observaciones!$F221-0.05*Constantes!$E$18)^2)/(Observaciones!$F221+0.95*Constantes!$E$18),0)</f>
        <v>0</v>
      </c>
      <c r="U222" s="76">
        <f>MAX(0,V221+Observaciones!$F221-T222-Constantes!$D$13)</f>
        <v>0</v>
      </c>
      <c r="V222" s="76">
        <f>V221+Observaciones!$F221-T222-S222-U222-W221</f>
        <v>11.252203175994818</v>
      </c>
      <c r="W222" s="76">
        <f>MAX(0,(V222-Constantes!$D$14)*(1-EXP(-Constantes!$D$22)))</f>
        <v>7.5048262408171801E-5</v>
      </c>
      <c r="X222" s="76">
        <f t="shared" si="128"/>
        <v>77.878540964208369</v>
      </c>
      <c r="Y222" s="76">
        <f>MAX(0,(X222-Constantes!$D$13)*(1-EXP(-Constantes!$D$23)))</f>
        <v>0.28701045199827452</v>
      </c>
      <c r="Z222" s="76">
        <f t="shared" si="129"/>
        <v>0.28708550026068269</v>
      </c>
      <c r="AA222" s="76">
        <f>IF(Z222-Escenarios!$E$29&lt;=0,0,IF(Z222-Escenarios!$E$29&gt;Escenarios!$E$28,Escenarios!$E$28,Z222-Escenarios!$E$29))</f>
        <v>0</v>
      </c>
      <c r="AB222" s="76">
        <f>AA222*Entradas!$E$24</f>
        <v>0</v>
      </c>
      <c r="AC222" s="76">
        <f>R222*Entradas!$D$47/Escenarios!$E$9</f>
        <v>0.135964961760282</v>
      </c>
      <c r="AD222" s="76">
        <f>Entradas!$D$48*Entradas!$D$46/Escenarios!$E$9</f>
        <v>0.12</v>
      </c>
      <c r="AE222" s="76">
        <f t="shared" si="130"/>
        <v>0.14658675149900308</v>
      </c>
      <c r="AF222" s="76">
        <f t="shared" si="110"/>
        <v>0</v>
      </c>
      <c r="AG222" s="76">
        <f t="shared" si="111"/>
        <v>0</v>
      </c>
      <c r="AH222" s="76">
        <f t="shared" si="105"/>
        <v>7.5048262408171801E-5</v>
      </c>
      <c r="AI222" s="76">
        <f t="shared" si="112"/>
        <v>0</v>
      </c>
      <c r="AJ222" s="76">
        <f t="shared" si="106"/>
        <v>0.28701045199827452</v>
      </c>
      <c r="AK222" s="76">
        <f t="shared" si="113"/>
        <v>0</v>
      </c>
      <c r="AL222" s="76">
        <f t="shared" si="114"/>
        <v>0.28708550026068269</v>
      </c>
      <c r="AM222" s="76">
        <f t="shared" si="115"/>
        <v>0</v>
      </c>
      <c r="AN222" s="76">
        <f t="shared" si="116"/>
        <v>0</v>
      </c>
      <c r="AO222" s="76">
        <f t="shared" si="131"/>
        <v>53.381850735618777</v>
      </c>
      <c r="AP222" s="76">
        <f>MAX(0,(AO222-Constantes!$D$13)*(1-EXP(-Constantes!$D$24)))</f>
        <v>7.0798982864769475E-2</v>
      </c>
      <c r="AQ222" s="76">
        <f t="shared" si="107"/>
        <v>0.35780943486304401</v>
      </c>
      <c r="AR222" s="76">
        <f t="shared" si="117"/>
        <v>0.35788448312545218</v>
      </c>
      <c r="AS222" s="76">
        <f>0.0526*AF222*Observaciones!$F221^1.218</f>
        <v>0</v>
      </c>
      <c r="AT222" s="76">
        <f>AS222*Constantes!$E$30</f>
        <v>0</v>
      </c>
      <c r="AU222" s="76">
        <f t="shared" si="132"/>
        <v>0</v>
      </c>
      <c r="AV222" s="15"/>
      <c r="AW222" s="75">
        <v>216</v>
      </c>
      <c r="AX222" s="148">
        <f>ETo!$I221*((1-Constantes!$F$19)*ETo!$K221+ETo!$L221)</f>
        <v>2.8326033700058746</v>
      </c>
      <c r="AY222" s="76">
        <f>MIN(AX222*Constantes!$F$17,0.8*(BB221+Observaciones!$F221-AZ222-BA222-Constantes!$D$14))</f>
        <v>1.0621789738721077E-2</v>
      </c>
      <c r="AZ222" s="76">
        <f>IF(Observaciones!$F221&gt;0.05*Constantes!$F$18,((Observaciones!$F221-0.05*Constantes!$F$18)^2)/(Observaciones!$F221+0.95*Constantes!$F$18),0)</f>
        <v>0</v>
      </c>
      <c r="BA222" s="76">
        <f>MAX(0,BB221+Observaciones!$F221-AZ222-Constantes!$D$13)</f>
        <v>0</v>
      </c>
      <c r="BB222" s="76">
        <f>BB221+Observaciones!$F221-AZ222-AY222-BA222-BC221</f>
        <v>11.252203175994818</v>
      </c>
      <c r="BC222" s="76">
        <f>MAX(0,(BB222-Constantes!$D$14)*(1-EXP(-Constantes!$D$22)))</f>
        <v>7.5048262408171801E-5</v>
      </c>
      <c r="BD222" s="76">
        <f t="shared" si="133"/>
        <v>77.878540964208369</v>
      </c>
      <c r="BE222" s="76">
        <f>MAX(0,(BD222-Constantes!$D$13)*(1-EXP(-Constantes!$D$23)))</f>
        <v>0.28701045199827452</v>
      </c>
      <c r="BF222" s="76">
        <f t="shared" si="134"/>
        <v>0.28708550026068269</v>
      </c>
      <c r="BG222" s="76">
        <f>IF(BF222-Escenarios!$F$29&lt;=0,0,IF(BF222-Escenarios!$F$29&gt;Escenarios!$F$28,Escenarios!$F$28,BF222-Escenarios!$F$29))</f>
        <v>0</v>
      </c>
      <c r="BH222" s="76">
        <f>BG222*Entradas!$F$24</f>
        <v>0</v>
      </c>
      <c r="BI222" s="76">
        <f>AX222*Entradas!$D$47/Escenarios!$F$9</f>
        <v>0.135964961760282</v>
      </c>
      <c r="BJ222" s="76">
        <f>Entradas!$D$48*Entradas!$D$46/Escenarios!$F$9</f>
        <v>0.12</v>
      </c>
      <c r="BK222" s="76">
        <f t="shared" si="135"/>
        <v>0.14658675149900308</v>
      </c>
      <c r="BL222" s="76">
        <f t="shared" si="118"/>
        <v>0</v>
      </c>
      <c r="BM222" s="76">
        <f t="shared" si="119"/>
        <v>0</v>
      </c>
      <c r="BN222" s="76">
        <f t="shared" si="108"/>
        <v>7.5048262408171801E-5</v>
      </c>
      <c r="BO222" s="76">
        <f t="shared" si="120"/>
        <v>0</v>
      </c>
      <c r="BP222" s="76">
        <f t="shared" si="109"/>
        <v>0.28701045199827452</v>
      </c>
      <c r="BQ222" s="76">
        <f t="shared" si="121"/>
        <v>0</v>
      </c>
      <c r="BR222" s="76">
        <f t="shared" si="122"/>
        <v>0.28708550026068269</v>
      </c>
      <c r="BS222" s="76">
        <f t="shared" si="123"/>
        <v>0</v>
      </c>
      <c r="BT222" s="76">
        <f t="shared" si="124"/>
        <v>0</v>
      </c>
      <c r="BU222" s="76">
        <f t="shared" si="136"/>
        <v>57.188147947975445</v>
      </c>
      <c r="BV222" s="76">
        <f>MAX(0,(BU222-Constantes!$D$13)*(1-EXP(-Constantes!$D$24)))</f>
        <v>0.12897917616062685</v>
      </c>
      <c r="BW222" s="76">
        <f t="shared" si="137"/>
        <v>0.41598962815890139</v>
      </c>
      <c r="BX222" s="76">
        <f t="shared" si="138"/>
        <v>0.41606467642130951</v>
      </c>
      <c r="BY222" s="76">
        <f>0.0526*BL222*Observaciones!$F221^1.218</f>
        <v>0</v>
      </c>
      <c r="BZ222" s="76">
        <f>BY222*Constantes!$F$30</f>
        <v>0</v>
      </c>
      <c r="CA222" s="76">
        <f t="shared" si="139"/>
        <v>0</v>
      </c>
      <c r="CB222" s="15"/>
      <c r="CC222" s="75">
        <v>216</v>
      </c>
      <c r="CD222" s="76">
        <f>0.0526*Observaciones!$F221^2.218</f>
        <v>0</v>
      </c>
      <c r="CE222" s="76">
        <f>IF(Observaciones!$F221&gt;0.05*$CI$7,((Observaciones!$F221-0.05*$CI$7)^2)/(Observaciones!$F221+0.95*$CI$7),0)</f>
        <v>0</v>
      </c>
      <c r="CF222" s="76">
        <f>0.0526*CE222*Observaciones!$F221^1.218</f>
        <v>0</v>
      </c>
      <c r="CG222" s="29"/>
      <c r="CH222" s="29"/>
      <c r="CI222" s="110"/>
      <c r="CJ222" s="40"/>
    </row>
    <row r="223" spans="2:88" s="2" customFormat="1" x14ac:dyDescent="0.3">
      <c r="B223" s="39"/>
      <c r="C223" s="75">
        <v>217</v>
      </c>
      <c r="D223" s="148">
        <f>ETo!$I222*((1-Constantes!$D$19)*ETo!$K222+ETo!$L222)</f>
        <v>2.9393927675377309</v>
      </c>
      <c r="E223" s="76">
        <f>MIN(D223*Constantes!$D$17,0.8*(H222+Observaciones!$F222-F223-G223-Constantes!$D$14))</f>
        <v>1.7625407958547614E-3</v>
      </c>
      <c r="F223" s="76">
        <f>IF(Observaciones!$F222&gt;0.05*Constantes!$D$18,((Observaciones!$F222-0.05*Constantes!$D$18)^2)/(Observaciones!$F222+0.95*Constantes!$D$18),0)</f>
        <v>0</v>
      </c>
      <c r="G223" s="76">
        <f>MAX(0,H222+Observaciones!$F222-F223-Constantes!$D$13)</f>
        <v>0</v>
      </c>
      <c r="H223" s="76">
        <f>H222+Observaciones!$F222-F223-E223-G223-I222</f>
        <v>11.250365586936555</v>
      </c>
      <c r="I223" s="76">
        <f>MAX(0,(H223-Constantes!$D$14)*(1-EXP(-Constantes!$D$22)))</f>
        <v>1.2453233156178178E-5</v>
      </c>
      <c r="J223" s="76">
        <f t="shared" si="125"/>
        <v>77.591530512210099</v>
      </c>
      <c r="K223" s="76">
        <f>MAX(0,(J223-Constantes!$D$13)*(1-EXP(-Constantes!$D$23)))</f>
        <v>0.28418246965417182</v>
      </c>
      <c r="L223" s="76">
        <f t="shared" si="126"/>
        <v>0.28419492288732801</v>
      </c>
      <c r="M223" s="76">
        <f>0.0526*F223*Observaciones!$F222^1.218</f>
        <v>0</v>
      </c>
      <c r="N223" s="76">
        <f>M223*Constantes!$D$30</f>
        <v>0</v>
      </c>
      <c r="O223" s="76">
        <f t="shared" si="127"/>
        <v>0</v>
      </c>
      <c r="P223" s="15"/>
      <c r="Q223" s="75">
        <v>217</v>
      </c>
      <c r="R223" s="148">
        <f>ETo!$I222*((1-Constantes!$E$19)*ETo!$K222+ETo!$L222)</f>
        <v>2.9393927675377309</v>
      </c>
      <c r="S223" s="76">
        <f>MIN(R223*Constantes!$E$17,0.8*(V222+Observaciones!$F222-T223-U223-Constantes!$D$14))</f>
        <v>1.7625407958547614E-3</v>
      </c>
      <c r="T223" s="76">
        <f>IF(Observaciones!$F222&gt;0.05*Constantes!$E$18,((Observaciones!$F222-0.05*Constantes!$E$18)^2)/(Observaciones!$F222+0.95*Constantes!$E$18),0)</f>
        <v>0</v>
      </c>
      <c r="U223" s="76">
        <f>MAX(0,V222+Observaciones!$F222-T223-Constantes!$D$13)</f>
        <v>0</v>
      </c>
      <c r="V223" s="76">
        <f>V222+Observaciones!$F222-T223-S223-U223-W222</f>
        <v>11.250365586936555</v>
      </c>
      <c r="W223" s="76">
        <f>MAX(0,(V223-Constantes!$D$14)*(1-EXP(-Constantes!$D$22)))</f>
        <v>1.2453233156178178E-5</v>
      </c>
      <c r="X223" s="76">
        <f t="shared" si="128"/>
        <v>77.591530512210099</v>
      </c>
      <c r="Y223" s="76">
        <f>MAX(0,(X223-Constantes!$D$13)*(1-EXP(-Constantes!$D$23)))</f>
        <v>0.28418246965417182</v>
      </c>
      <c r="Z223" s="76">
        <f t="shared" si="129"/>
        <v>0.28419492288732801</v>
      </c>
      <c r="AA223" s="76">
        <f>IF(Z223-Escenarios!$E$29&lt;=0,0,IF(Z223-Escenarios!$E$29&gt;Escenarios!$E$28,Escenarios!$E$28,Z223-Escenarios!$E$29))</f>
        <v>0</v>
      </c>
      <c r="AB223" s="76">
        <f>AA223*Entradas!$E$24</f>
        <v>0</v>
      </c>
      <c r="AC223" s="76">
        <f>R223*Entradas!$D$47/Escenarios!$E$9</f>
        <v>0.14109085284181108</v>
      </c>
      <c r="AD223" s="76">
        <f>Entradas!$D$48*Entradas!$D$46/Escenarios!$E$9</f>
        <v>0.12</v>
      </c>
      <c r="AE223" s="76">
        <f t="shared" si="130"/>
        <v>0.14285339363766583</v>
      </c>
      <c r="AF223" s="76">
        <f t="shared" si="110"/>
        <v>0</v>
      </c>
      <c r="AG223" s="76">
        <f t="shared" si="111"/>
        <v>0</v>
      </c>
      <c r="AH223" s="76">
        <f t="shared" si="105"/>
        <v>1.2453233156178178E-5</v>
      </c>
      <c r="AI223" s="76">
        <f t="shared" si="112"/>
        <v>0</v>
      </c>
      <c r="AJ223" s="76">
        <f t="shared" si="106"/>
        <v>0.28418246965417182</v>
      </c>
      <c r="AK223" s="76">
        <f t="shared" si="113"/>
        <v>0</v>
      </c>
      <c r="AL223" s="76">
        <f t="shared" si="114"/>
        <v>0.28419492288732801</v>
      </c>
      <c r="AM223" s="76">
        <f t="shared" si="115"/>
        <v>0</v>
      </c>
      <c r="AN223" s="76">
        <f t="shared" si="116"/>
        <v>0</v>
      </c>
      <c r="AO223" s="76">
        <f t="shared" si="131"/>
        <v>53.311051752754004</v>
      </c>
      <c r="AP223" s="76">
        <f>MAX(0,(AO223-Constantes!$D$13)*(1-EXP(-Constantes!$D$24)))</f>
        <v>6.9716802919690457E-2</v>
      </c>
      <c r="AQ223" s="76">
        <f t="shared" si="107"/>
        <v>0.35389927257386228</v>
      </c>
      <c r="AR223" s="76">
        <f t="shared" si="117"/>
        <v>0.35391172580701846</v>
      </c>
      <c r="AS223" s="76">
        <f>0.0526*AF223*Observaciones!$F222^1.218</f>
        <v>0</v>
      </c>
      <c r="AT223" s="76">
        <f>AS223*Constantes!$E$30</f>
        <v>0</v>
      </c>
      <c r="AU223" s="76">
        <f t="shared" si="132"/>
        <v>0</v>
      </c>
      <c r="AV223" s="15"/>
      <c r="AW223" s="75">
        <v>217</v>
      </c>
      <c r="AX223" s="148">
        <f>ETo!$I222*((1-Constantes!$F$19)*ETo!$K222+ETo!$L222)</f>
        <v>2.9393927675377309</v>
      </c>
      <c r="AY223" s="76">
        <f>MIN(AX223*Constantes!$F$17,0.8*(BB222+Observaciones!$F222-AZ223-BA223-Constantes!$D$14))</f>
        <v>1.7625407958547614E-3</v>
      </c>
      <c r="AZ223" s="76">
        <f>IF(Observaciones!$F222&gt;0.05*Constantes!$F$18,((Observaciones!$F222-0.05*Constantes!$F$18)^2)/(Observaciones!$F222+0.95*Constantes!$F$18),0)</f>
        <v>0</v>
      </c>
      <c r="BA223" s="76">
        <f>MAX(0,BB222+Observaciones!$F222-AZ223-Constantes!$D$13)</f>
        <v>0</v>
      </c>
      <c r="BB223" s="76">
        <f>BB222+Observaciones!$F222-AZ223-AY223-BA223-BC222</f>
        <v>11.250365586936555</v>
      </c>
      <c r="BC223" s="76">
        <f>MAX(0,(BB223-Constantes!$D$14)*(1-EXP(-Constantes!$D$22)))</f>
        <v>1.2453233156178178E-5</v>
      </c>
      <c r="BD223" s="76">
        <f t="shared" si="133"/>
        <v>77.591530512210099</v>
      </c>
      <c r="BE223" s="76">
        <f>MAX(0,(BD223-Constantes!$D$13)*(1-EXP(-Constantes!$D$23)))</f>
        <v>0.28418246965417182</v>
      </c>
      <c r="BF223" s="76">
        <f t="shared" si="134"/>
        <v>0.28419492288732801</v>
      </c>
      <c r="BG223" s="76">
        <f>IF(BF223-Escenarios!$F$29&lt;=0,0,IF(BF223-Escenarios!$F$29&gt;Escenarios!$F$28,Escenarios!$F$28,BF223-Escenarios!$F$29))</f>
        <v>0</v>
      </c>
      <c r="BH223" s="76">
        <f>BG223*Entradas!$F$24</f>
        <v>0</v>
      </c>
      <c r="BI223" s="76">
        <f>AX223*Entradas!$D$47/Escenarios!$F$9</f>
        <v>0.14109085284181108</v>
      </c>
      <c r="BJ223" s="76">
        <f>Entradas!$D$48*Entradas!$D$46/Escenarios!$F$9</f>
        <v>0.12</v>
      </c>
      <c r="BK223" s="76">
        <f t="shared" si="135"/>
        <v>0.14285339363766583</v>
      </c>
      <c r="BL223" s="76">
        <f t="shared" si="118"/>
        <v>0</v>
      </c>
      <c r="BM223" s="76">
        <f t="shared" si="119"/>
        <v>0</v>
      </c>
      <c r="BN223" s="76">
        <f t="shared" si="108"/>
        <v>1.2453233156178178E-5</v>
      </c>
      <c r="BO223" s="76">
        <f t="shared" si="120"/>
        <v>0</v>
      </c>
      <c r="BP223" s="76">
        <f t="shared" si="109"/>
        <v>0.28418246965417182</v>
      </c>
      <c r="BQ223" s="76">
        <f t="shared" si="121"/>
        <v>0</v>
      </c>
      <c r="BR223" s="76">
        <f t="shared" si="122"/>
        <v>0.28419492288732801</v>
      </c>
      <c r="BS223" s="76">
        <f t="shared" si="123"/>
        <v>0</v>
      </c>
      <c r="BT223" s="76">
        <f t="shared" si="124"/>
        <v>0</v>
      </c>
      <c r="BU223" s="76">
        <f t="shared" si="136"/>
        <v>57.059168771814818</v>
      </c>
      <c r="BV223" s="76">
        <f>MAX(0,(BU223-Constantes!$D$13)*(1-EXP(-Constantes!$D$24)))</f>
        <v>0.12700769758669814</v>
      </c>
      <c r="BW223" s="76">
        <f t="shared" si="137"/>
        <v>0.41119016724086999</v>
      </c>
      <c r="BX223" s="76">
        <f t="shared" si="138"/>
        <v>0.41120262047402611</v>
      </c>
      <c r="BY223" s="76">
        <f>0.0526*BL223*Observaciones!$F222^1.218</f>
        <v>0</v>
      </c>
      <c r="BZ223" s="76">
        <f>BY223*Constantes!$F$30</f>
        <v>0</v>
      </c>
      <c r="CA223" s="76">
        <f t="shared" si="139"/>
        <v>0</v>
      </c>
      <c r="CB223" s="15"/>
      <c r="CC223" s="75">
        <v>217</v>
      </c>
      <c r="CD223" s="76">
        <f>0.0526*Observaciones!$F222^2.218</f>
        <v>0</v>
      </c>
      <c r="CE223" s="76">
        <f>IF(Observaciones!$F222&gt;0.05*$CI$7,((Observaciones!$F222-0.05*$CI$7)^2)/(Observaciones!$F222+0.95*$CI$7),0)</f>
        <v>0</v>
      </c>
      <c r="CF223" s="76">
        <f>0.0526*CE223*Observaciones!$F222^1.218</f>
        <v>0</v>
      </c>
      <c r="CG223" s="29"/>
      <c r="CH223" s="29"/>
      <c r="CI223" s="110"/>
      <c r="CJ223" s="40"/>
    </row>
    <row r="224" spans="2:88" s="2" customFormat="1" x14ac:dyDescent="0.3">
      <c r="B224" s="39"/>
      <c r="C224" s="75">
        <v>218</v>
      </c>
      <c r="D224" s="148">
        <f>ETo!$I223*((1-Constantes!$D$19)*ETo!$K223+ETo!$L223)</f>
        <v>2.5446675985809555</v>
      </c>
      <c r="E224" s="76">
        <f>MIN(D224*Constantes!$D$17,0.8*(H223+Observaciones!$F223-F224-G224-Constantes!$D$14))</f>
        <v>1.2638693238860383</v>
      </c>
      <c r="F224" s="76">
        <f>IF(Observaciones!$F223&gt;0.05*Constantes!$D$18,((Observaciones!$F223-0.05*Constantes!$D$18)^2)/(Observaciones!$F223+0.95*Constantes!$D$18),0)</f>
        <v>0</v>
      </c>
      <c r="G224" s="76">
        <f>MAX(0,H223+Observaciones!$F223-F224-Constantes!$D$13)</f>
        <v>0</v>
      </c>
      <c r="H224" s="76">
        <f>H223+Observaciones!$F223-F224-E224-G224-I223</f>
        <v>12.586483809817361</v>
      </c>
      <c r="I224" s="76">
        <f>MAX(0,(H224-Constantes!$D$14)*(1-EXP(-Constantes!$D$22)))</f>
        <v>4.5525544894887797E-2</v>
      </c>
      <c r="J224" s="76">
        <f t="shared" si="125"/>
        <v>77.30734804255593</v>
      </c>
      <c r="K224" s="76">
        <f>MAX(0,(J224-Constantes!$D$13)*(1-EXP(-Constantes!$D$23)))</f>
        <v>0.28138235209367851</v>
      </c>
      <c r="L224" s="76">
        <f t="shared" si="126"/>
        <v>0.32690789698856632</v>
      </c>
      <c r="M224" s="76">
        <f>0.0526*F224*Observaciones!$F223^1.218</f>
        <v>0</v>
      </c>
      <c r="N224" s="76">
        <f>M224*Constantes!$D$30</f>
        <v>0</v>
      </c>
      <c r="O224" s="76">
        <f t="shared" si="127"/>
        <v>0</v>
      </c>
      <c r="P224" s="15"/>
      <c r="Q224" s="75">
        <v>218</v>
      </c>
      <c r="R224" s="148">
        <f>ETo!$I223*((1-Constantes!$E$19)*ETo!$K223+ETo!$L223)</f>
        <v>2.5446675985809555</v>
      </c>
      <c r="S224" s="76">
        <f>MIN(R224*Constantes!$E$17,0.8*(V223+Observaciones!$F223-T224-U224-Constantes!$D$14))</f>
        <v>1.2638693238860383</v>
      </c>
      <c r="T224" s="76">
        <f>IF(Observaciones!$F223&gt;0.05*Constantes!$E$18,((Observaciones!$F223-0.05*Constantes!$E$18)^2)/(Observaciones!$F223+0.95*Constantes!$E$18),0)</f>
        <v>0</v>
      </c>
      <c r="U224" s="76">
        <f>MAX(0,V223+Observaciones!$F223-T224-Constantes!$D$13)</f>
        <v>0</v>
      </c>
      <c r="V224" s="76">
        <f>V223+Observaciones!$F223-T224-S224-U224-W223</f>
        <v>12.586483809817361</v>
      </c>
      <c r="W224" s="76">
        <f>MAX(0,(V224-Constantes!$D$14)*(1-EXP(-Constantes!$D$22)))</f>
        <v>4.5525544894887797E-2</v>
      </c>
      <c r="X224" s="76">
        <f t="shared" si="128"/>
        <v>77.30734804255593</v>
      </c>
      <c r="Y224" s="76">
        <f>MAX(0,(X224-Constantes!$D$13)*(1-EXP(-Constantes!$D$23)))</f>
        <v>0.28138235209367851</v>
      </c>
      <c r="Z224" s="76">
        <f t="shared" si="129"/>
        <v>0.32690789698856632</v>
      </c>
      <c r="AA224" s="76">
        <f>IF(Z224-Escenarios!$E$29&lt;=0,0,IF(Z224-Escenarios!$E$29&gt;Escenarios!$E$28,Escenarios!$E$28,Z224-Escenarios!$E$29))</f>
        <v>0</v>
      </c>
      <c r="AB224" s="76">
        <f>AA224*Entradas!$E$24</f>
        <v>0</v>
      </c>
      <c r="AC224" s="76">
        <f>R224*Entradas!$D$47/Escenarios!$E$9</f>
        <v>0.12214404473188585</v>
      </c>
      <c r="AD224" s="76">
        <f>Entradas!$D$48*Entradas!$D$46/Escenarios!$E$9</f>
        <v>0.12</v>
      </c>
      <c r="AE224" s="76">
        <f t="shared" si="130"/>
        <v>1.3860133686179241</v>
      </c>
      <c r="AF224" s="76">
        <f t="shared" si="110"/>
        <v>0</v>
      </c>
      <c r="AG224" s="76">
        <f t="shared" si="111"/>
        <v>0</v>
      </c>
      <c r="AH224" s="76">
        <f t="shared" si="105"/>
        <v>4.5525544894887797E-2</v>
      </c>
      <c r="AI224" s="76">
        <f t="shared" si="112"/>
        <v>0</v>
      </c>
      <c r="AJ224" s="76">
        <f t="shared" si="106"/>
        <v>0.28138235209367851</v>
      </c>
      <c r="AK224" s="76">
        <f t="shared" si="113"/>
        <v>0</v>
      </c>
      <c r="AL224" s="76">
        <f t="shared" si="114"/>
        <v>0.32690789698856632</v>
      </c>
      <c r="AM224" s="76">
        <f t="shared" si="115"/>
        <v>0</v>
      </c>
      <c r="AN224" s="76">
        <f t="shared" si="116"/>
        <v>0</v>
      </c>
      <c r="AO224" s="76">
        <f t="shared" si="131"/>
        <v>53.241334949834311</v>
      </c>
      <c r="AP224" s="76">
        <f>MAX(0,(AO224-Constantes!$D$13)*(1-EXP(-Constantes!$D$24)))</f>
        <v>6.8651164362441383E-2</v>
      </c>
      <c r="AQ224" s="76">
        <f t="shared" si="107"/>
        <v>0.35003351645611991</v>
      </c>
      <c r="AR224" s="76">
        <f t="shared" si="117"/>
        <v>0.39555906135100771</v>
      </c>
      <c r="AS224" s="76">
        <f>0.0526*AF224*Observaciones!$F223^1.218</f>
        <v>0</v>
      </c>
      <c r="AT224" s="76">
        <f>AS224*Constantes!$E$30</f>
        <v>0</v>
      </c>
      <c r="AU224" s="76">
        <f t="shared" si="132"/>
        <v>0</v>
      </c>
      <c r="AV224" s="15"/>
      <c r="AW224" s="75">
        <v>218</v>
      </c>
      <c r="AX224" s="148">
        <f>ETo!$I223*((1-Constantes!$F$19)*ETo!$K223+ETo!$L223)</f>
        <v>2.5446675985809555</v>
      </c>
      <c r="AY224" s="76">
        <f>MIN(AX224*Constantes!$F$17,0.8*(BB223+Observaciones!$F223-AZ224-BA224-Constantes!$D$14))</f>
        <v>1.2638693238860383</v>
      </c>
      <c r="AZ224" s="76">
        <f>IF(Observaciones!$F223&gt;0.05*Constantes!$F$18,((Observaciones!$F223-0.05*Constantes!$F$18)^2)/(Observaciones!$F223+0.95*Constantes!$F$18),0)</f>
        <v>0</v>
      </c>
      <c r="BA224" s="76">
        <f>MAX(0,BB223+Observaciones!$F223-AZ224-Constantes!$D$13)</f>
        <v>0</v>
      </c>
      <c r="BB224" s="76">
        <f>BB223+Observaciones!$F223-AZ224-AY224-BA224-BC223</f>
        <v>12.586483809817361</v>
      </c>
      <c r="BC224" s="76">
        <f>MAX(0,(BB224-Constantes!$D$14)*(1-EXP(-Constantes!$D$22)))</f>
        <v>4.5525544894887797E-2</v>
      </c>
      <c r="BD224" s="76">
        <f t="shared" si="133"/>
        <v>77.30734804255593</v>
      </c>
      <c r="BE224" s="76">
        <f>MAX(0,(BD224-Constantes!$D$13)*(1-EXP(-Constantes!$D$23)))</f>
        <v>0.28138235209367851</v>
      </c>
      <c r="BF224" s="76">
        <f t="shared" si="134"/>
        <v>0.32690789698856632</v>
      </c>
      <c r="BG224" s="76">
        <f>IF(BF224-Escenarios!$F$29&lt;=0,0,IF(BF224-Escenarios!$F$29&gt;Escenarios!$F$28,Escenarios!$F$28,BF224-Escenarios!$F$29))</f>
        <v>0</v>
      </c>
      <c r="BH224" s="76">
        <f>BG224*Entradas!$F$24</f>
        <v>0</v>
      </c>
      <c r="BI224" s="76">
        <f>AX224*Entradas!$D$47/Escenarios!$F$9</f>
        <v>0.12214404473188585</v>
      </c>
      <c r="BJ224" s="76">
        <f>Entradas!$D$48*Entradas!$D$46/Escenarios!$F$9</f>
        <v>0.12</v>
      </c>
      <c r="BK224" s="76">
        <f t="shared" si="135"/>
        <v>1.3860133686179241</v>
      </c>
      <c r="BL224" s="76">
        <f t="shared" si="118"/>
        <v>0</v>
      </c>
      <c r="BM224" s="76">
        <f t="shared" si="119"/>
        <v>0</v>
      </c>
      <c r="BN224" s="76">
        <f t="shared" si="108"/>
        <v>4.5525544894887797E-2</v>
      </c>
      <c r="BO224" s="76">
        <f t="shared" si="120"/>
        <v>0</v>
      </c>
      <c r="BP224" s="76">
        <f t="shared" si="109"/>
        <v>0.28138235209367851</v>
      </c>
      <c r="BQ224" s="76">
        <f t="shared" si="121"/>
        <v>0</v>
      </c>
      <c r="BR224" s="76">
        <f t="shared" si="122"/>
        <v>0.32690789698856632</v>
      </c>
      <c r="BS224" s="76">
        <f t="shared" si="123"/>
        <v>0</v>
      </c>
      <c r="BT224" s="76">
        <f t="shared" si="124"/>
        <v>0</v>
      </c>
      <c r="BU224" s="76">
        <f t="shared" si="136"/>
        <v>56.932161074228119</v>
      </c>
      <c r="BV224" s="76">
        <f>MAX(0,(BU224-Constantes!$D$13)*(1-EXP(-Constantes!$D$24)))</f>
        <v>0.1250663535498564</v>
      </c>
      <c r="BW224" s="76">
        <f t="shared" si="137"/>
        <v>0.40644870564353491</v>
      </c>
      <c r="BX224" s="76">
        <f t="shared" si="138"/>
        <v>0.45197425053842272</v>
      </c>
      <c r="BY224" s="76">
        <f>0.0526*BL224*Observaciones!$F223^1.218</f>
        <v>0</v>
      </c>
      <c r="BZ224" s="76">
        <f>BY224*Constantes!$F$30</f>
        <v>0</v>
      </c>
      <c r="CA224" s="76">
        <f t="shared" si="139"/>
        <v>0</v>
      </c>
      <c r="CB224" s="15"/>
      <c r="CC224" s="75">
        <v>218</v>
      </c>
      <c r="CD224" s="76">
        <f>0.0526*Observaciones!$F223^2.218</f>
        <v>0.43792186533391209</v>
      </c>
      <c r="CE224" s="76">
        <f>IF(Observaciones!$F223&gt;0.05*$CI$7,((Observaciones!$F223-0.05*$CI$7)^2)/(Observaciones!$F223+0.95*$CI$7),0)</f>
        <v>2.1229385132854627E-2</v>
      </c>
      <c r="CF224" s="76">
        <f>0.0526*CE224*Observaciones!$F223^1.218</f>
        <v>3.5756968989506619E-3</v>
      </c>
      <c r="CG224" s="29"/>
      <c r="CH224" s="29"/>
      <c r="CI224" s="110"/>
      <c r="CJ224" s="40"/>
    </row>
    <row r="225" spans="2:88" s="2" customFormat="1" x14ac:dyDescent="0.3">
      <c r="B225" s="39"/>
      <c r="C225" s="75">
        <v>219</v>
      </c>
      <c r="D225" s="148">
        <f>ETo!$I224*((1-Constantes!$D$19)*ETo!$K224+ETo!$L224)</f>
        <v>2.8773887901743267</v>
      </c>
      <c r="E225" s="76">
        <f>MIN(D225*Constantes!$D$17,0.8*(H224+Observaciones!$F224-F225-G225-Constantes!$D$14))</f>
        <v>1.069187047853889</v>
      </c>
      <c r="F225" s="76">
        <f>IF(Observaciones!$F224&gt;0.05*Constantes!$D$18,((Observaciones!$F224-0.05*Constantes!$D$18)^2)/(Observaciones!$F224+0.95*Constantes!$D$18),0)</f>
        <v>0</v>
      </c>
      <c r="G225" s="76">
        <f>MAX(0,H224+Observaciones!$F224-F225-Constantes!$D$13)</f>
        <v>0</v>
      </c>
      <c r="H225" s="76">
        <f>H224+Observaciones!$F224-F225-E225-G225-I224</f>
        <v>11.471771217068584</v>
      </c>
      <c r="I225" s="76">
        <f>MAX(0,(H225-Constantes!$D$14)*(1-EXP(-Constantes!$D$22)))</f>
        <v>7.5543417921609107E-3</v>
      </c>
      <c r="J225" s="76">
        <f t="shared" si="125"/>
        <v>77.025965690462257</v>
      </c>
      <c r="K225" s="76">
        <f>MAX(0,(J225-Constantes!$D$13)*(1-EXP(-Constantes!$D$23)))</f>
        <v>0.27860982475844481</v>
      </c>
      <c r="L225" s="76">
        <f t="shared" si="126"/>
        <v>0.28616416655060573</v>
      </c>
      <c r="M225" s="76">
        <f>0.0526*F225*Observaciones!$F224^1.218</f>
        <v>0</v>
      </c>
      <c r="N225" s="76">
        <f>M225*Constantes!$D$30</f>
        <v>0</v>
      </c>
      <c r="O225" s="76">
        <f t="shared" si="127"/>
        <v>0</v>
      </c>
      <c r="P225" s="15"/>
      <c r="Q225" s="75">
        <v>219</v>
      </c>
      <c r="R225" s="148">
        <f>ETo!$I224*((1-Constantes!$E$19)*ETo!$K224+ETo!$L224)</f>
        <v>2.8773887901743267</v>
      </c>
      <c r="S225" s="76">
        <f>MIN(R225*Constantes!$E$17,0.8*(V224+Observaciones!$F224-T225-U225-Constantes!$D$14))</f>
        <v>1.069187047853889</v>
      </c>
      <c r="T225" s="76">
        <f>IF(Observaciones!$F224&gt;0.05*Constantes!$E$18,((Observaciones!$F224-0.05*Constantes!$E$18)^2)/(Observaciones!$F224+0.95*Constantes!$E$18),0)</f>
        <v>0</v>
      </c>
      <c r="U225" s="76">
        <f>MAX(0,V224+Observaciones!$F224-T225-Constantes!$D$13)</f>
        <v>0</v>
      </c>
      <c r="V225" s="76">
        <f>V224+Observaciones!$F224-T225-S225-U225-W224</f>
        <v>11.471771217068584</v>
      </c>
      <c r="W225" s="76">
        <f>MAX(0,(V225-Constantes!$D$14)*(1-EXP(-Constantes!$D$22)))</f>
        <v>7.5543417921609107E-3</v>
      </c>
      <c r="X225" s="76">
        <f t="shared" si="128"/>
        <v>77.025965690462257</v>
      </c>
      <c r="Y225" s="76">
        <f>MAX(0,(X225-Constantes!$D$13)*(1-EXP(-Constantes!$D$23)))</f>
        <v>0.27860982475844481</v>
      </c>
      <c r="Z225" s="76">
        <f t="shared" si="129"/>
        <v>0.28616416655060573</v>
      </c>
      <c r="AA225" s="76">
        <f>IF(Z225-Escenarios!$E$29&lt;=0,0,IF(Z225-Escenarios!$E$29&gt;Escenarios!$E$28,Escenarios!$E$28,Z225-Escenarios!$E$29))</f>
        <v>0</v>
      </c>
      <c r="AB225" s="76">
        <f>AA225*Entradas!$E$24</f>
        <v>0</v>
      </c>
      <c r="AC225" s="76">
        <f>R225*Entradas!$D$47/Escenarios!$E$9</f>
        <v>0.13811466192836769</v>
      </c>
      <c r="AD225" s="76">
        <f>Entradas!$D$48*Entradas!$D$46/Escenarios!$E$9</f>
        <v>0.12</v>
      </c>
      <c r="AE225" s="76">
        <f t="shared" si="130"/>
        <v>1.2073017097822567</v>
      </c>
      <c r="AF225" s="76">
        <f t="shared" si="110"/>
        <v>0</v>
      </c>
      <c r="AG225" s="76">
        <f t="shared" si="111"/>
        <v>0</v>
      </c>
      <c r="AH225" s="76">
        <f t="shared" si="105"/>
        <v>7.5543417921609107E-3</v>
      </c>
      <c r="AI225" s="76">
        <f t="shared" si="112"/>
        <v>0</v>
      </c>
      <c r="AJ225" s="76">
        <f t="shared" si="106"/>
        <v>0.27860982475844481</v>
      </c>
      <c r="AK225" s="76">
        <f t="shared" si="113"/>
        <v>0</v>
      </c>
      <c r="AL225" s="76">
        <f t="shared" si="114"/>
        <v>0.28616416655060573</v>
      </c>
      <c r="AM225" s="76">
        <f t="shared" si="115"/>
        <v>0</v>
      </c>
      <c r="AN225" s="76">
        <f t="shared" si="116"/>
        <v>0</v>
      </c>
      <c r="AO225" s="76">
        <f t="shared" si="131"/>
        <v>53.172683785471868</v>
      </c>
      <c r="AP225" s="76">
        <f>MAX(0,(AO225-Constantes!$D$13)*(1-EXP(-Constantes!$D$24)))</f>
        <v>6.7601814353822468E-2</v>
      </c>
      <c r="AQ225" s="76">
        <f t="shared" si="107"/>
        <v>0.34621163911226727</v>
      </c>
      <c r="AR225" s="76">
        <f t="shared" si="117"/>
        <v>0.35376598090442818</v>
      </c>
      <c r="AS225" s="76">
        <f>0.0526*AF225*Observaciones!$F224^1.218</f>
        <v>0</v>
      </c>
      <c r="AT225" s="76">
        <f>AS225*Constantes!$E$30</f>
        <v>0</v>
      </c>
      <c r="AU225" s="76">
        <f t="shared" si="132"/>
        <v>0</v>
      </c>
      <c r="AV225" s="15"/>
      <c r="AW225" s="75">
        <v>219</v>
      </c>
      <c r="AX225" s="148">
        <f>ETo!$I224*((1-Constantes!$F$19)*ETo!$K224+ETo!$L224)</f>
        <v>2.8773887901743267</v>
      </c>
      <c r="AY225" s="76">
        <f>MIN(AX225*Constantes!$F$17,0.8*(BB224+Observaciones!$F224-AZ225-BA225-Constantes!$D$14))</f>
        <v>1.069187047853889</v>
      </c>
      <c r="AZ225" s="76">
        <f>IF(Observaciones!$F224&gt;0.05*Constantes!$F$18,((Observaciones!$F224-0.05*Constantes!$F$18)^2)/(Observaciones!$F224+0.95*Constantes!$F$18),0)</f>
        <v>0</v>
      </c>
      <c r="BA225" s="76">
        <f>MAX(0,BB224+Observaciones!$F224-AZ225-Constantes!$D$13)</f>
        <v>0</v>
      </c>
      <c r="BB225" s="76">
        <f>BB224+Observaciones!$F224-AZ225-AY225-BA225-BC224</f>
        <v>11.471771217068584</v>
      </c>
      <c r="BC225" s="76">
        <f>MAX(0,(BB225-Constantes!$D$14)*(1-EXP(-Constantes!$D$22)))</f>
        <v>7.5543417921609107E-3</v>
      </c>
      <c r="BD225" s="76">
        <f t="shared" si="133"/>
        <v>77.025965690462257</v>
      </c>
      <c r="BE225" s="76">
        <f>MAX(0,(BD225-Constantes!$D$13)*(1-EXP(-Constantes!$D$23)))</f>
        <v>0.27860982475844481</v>
      </c>
      <c r="BF225" s="76">
        <f t="shared" si="134"/>
        <v>0.28616416655060573</v>
      </c>
      <c r="BG225" s="76">
        <f>IF(BF225-Escenarios!$F$29&lt;=0,0,IF(BF225-Escenarios!$F$29&gt;Escenarios!$F$28,Escenarios!$F$28,BF225-Escenarios!$F$29))</f>
        <v>0</v>
      </c>
      <c r="BH225" s="76">
        <f>BG225*Entradas!$F$24</f>
        <v>0</v>
      </c>
      <c r="BI225" s="76">
        <f>AX225*Entradas!$D$47/Escenarios!$F$9</f>
        <v>0.13811466192836769</v>
      </c>
      <c r="BJ225" s="76">
        <f>Entradas!$D$48*Entradas!$D$46/Escenarios!$F$9</f>
        <v>0.12</v>
      </c>
      <c r="BK225" s="76">
        <f t="shared" si="135"/>
        <v>1.2073017097822567</v>
      </c>
      <c r="BL225" s="76">
        <f t="shared" si="118"/>
        <v>0</v>
      </c>
      <c r="BM225" s="76">
        <f t="shared" si="119"/>
        <v>0</v>
      </c>
      <c r="BN225" s="76">
        <f t="shared" si="108"/>
        <v>7.5543417921609107E-3</v>
      </c>
      <c r="BO225" s="76">
        <f t="shared" si="120"/>
        <v>0</v>
      </c>
      <c r="BP225" s="76">
        <f t="shared" si="109"/>
        <v>0.27860982475844481</v>
      </c>
      <c r="BQ225" s="76">
        <f t="shared" si="121"/>
        <v>0</v>
      </c>
      <c r="BR225" s="76">
        <f t="shared" si="122"/>
        <v>0.28616416655060573</v>
      </c>
      <c r="BS225" s="76">
        <f t="shared" si="123"/>
        <v>0</v>
      </c>
      <c r="BT225" s="76">
        <f t="shared" si="124"/>
        <v>0</v>
      </c>
      <c r="BU225" s="76">
        <f t="shared" si="136"/>
        <v>56.807094720678265</v>
      </c>
      <c r="BV225" s="76">
        <f>MAX(0,(BU225-Constantes!$D$13)*(1-EXP(-Constantes!$D$24)))</f>
        <v>0.12315468343625711</v>
      </c>
      <c r="BW225" s="76">
        <f t="shared" si="137"/>
        <v>0.40176450819470194</v>
      </c>
      <c r="BX225" s="76">
        <f t="shared" si="138"/>
        <v>0.40931884998686285</v>
      </c>
      <c r="BY225" s="76">
        <f>0.0526*BL225*Observaciones!$F224^1.218</f>
        <v>0</v>
      </c>
      <c r="BZ225" s="76">
        <f>BY225*Constantes!$F$30</f>
        <v>0</v>
      </c>
      <c r="CA225" s="76">
        <f t="shared" si="139"/>
        <v>0</v>
      </c>
      <c r="CB225" s="15"/>
      <c r="CC225" s="75">
        <v>219</v>
      </c>
      <c r="CD225" s="76">
        <f>0.0526*Observaciones!$F224^2.218</f>
        <v>0</v>
      </c>
      <c r="CE225" s="76">
        <f>IF(Observaciones!$F224&gt;0.05*$CI$7,((Observaciones!$F224-0.05*$CI$7)^2)/(Observaciones!$F224+0.95*$CI$7),0)</f>
        <v>0</v>
      </c>
      <c r="CF225" s="76">
        <f>0.0526*CE225*Observaciones!$F224^1.218</f>
        <v>0</v>
      </c>
      <c r="CG225" s="29"/>
      <c r="CH225" s="29"/>
      <c r="CI225" s="110"/>
      <c r="CJ225" s="40"/>
    </row>
    <row r="226" spans="2:88" s="2" customFormat="1" x14ac:dyDescent="0.3">
      <c r="B226" s="39"/>
      <c r="C226" s="75">
        <v>220</v>
      </c>
      <c r="D226" s="148">
        <f>ETo!$I225*((1-Constantes!$D$19)*ETo!$K225+ETo!$L225)</f>
        <v>2.815355872749985</v>
      </c>
      <c r="E226" s="76">
        <f>MIN(D226*Constantes!$D$17,0.8*(H225+Observaciones!$F225-F226-G226-Constantes!$D$14))</f>
        <v>0.65741697365486695</v>
      </c>
      <c r="F226" s="76">
        <f>IF(Observaciones!$F225&gt;0.05*Constantes!$D$18,((Observaciones!$F225-0.05*Constantes!$D$18)^2)/(Observaciones!$F225+0.95*Constantes!$D$18),0)</f>
        <v>0</v>
      </c>
      <c r="G226" s="76">
        <f>MAX(0,H225+Observaciones!$F225-F226-Constantes!$D$13)</f>
        <v>0</v>
      </c>
      <c r="H226" s="76">
        <f>H225+Observaciones!$F225-F226-E226-G226-I225</f>
        <v>11.406799901621556</v>
      </c>
      <c r="I226" s="76">
        <f>MAX(0,(H226-Constantes!$D$14)*(1-EXP(-Constantes!$D$22)))</f>
        <v>5.3411802734532375E-3</v>
      </c>
      <c r="J226" s="76">
        <f t="shared" si="125"/>
        <v>76.74735586570381</v>
      </c>
      <c r="K226" s="76">
        <f>MAX(0,(J226-Constantes!$D$13)*(1-EXP(-Constantes!$D$23)))</f>
        <v>0.27586461579540961</v>
      </c>
      <c r="L226" s="76">
        <f t="shared" si="126"/>
        <v>0.28120579606886287</v>
      </c>
      <c r="M226" s="76">
        <f>0.0526*F226*Observaciones!$F225^1.218</f>
        <v>0</v>
      </c>
      <c r="N226" s="76">
        <f>M226*Constantes!$D$30</f>
        <v>0</v>
      </c>
      <c r="O226" s="76">
        <f t="shared" si="127"/>
        <v>0</v>
      </c>
      <c r="P226" s="15"/>
      <c r="Q226" s="75">
        <v>220</v>
      </c>
      <c r="R226" s="148">
        <f>ETo!$I225*((1-Constantes!$E$19)*ETo!$K225+ETo!$L225)</f>
        <v>2.815355872749985</v>
      </c>
      <c r="S226" s="76">
        <f>MIN(R226*Constantes!$E$17,0.8*(V225+Observaciones!$F225-T226-U226-Constantes!$D$14))</f>
        <v>0.65741697365486695</v>
      </c>
      <c r="T226" s="76">
        <f>IF(Observaciones!$F225&gt;0.05*Constantes!$E$18,((Observaciones!$F225-0.05*Constantes!$E$18)^2)/(Observaciones!$F225+0.95*Constantes!$E$18),0)</f>
        <v>0</v>
      </c>
      <c r="U226" s="76">
        <f>MAX(0,V225+Observaciones!$F225-T226-Constantes!$D$13)</f>
        <v>0</v>
      </c>
      <c r="V226" s="76">
        <f>V225+Observaciones!$F225-T226-S226-U226-W225</f>
        <v>11.406799901621556</v>
      </c>
      <c r="W226" s="76">
        <f>MAX(0,(V226-Constantes!$D$14)*(1-EXP(-Constantes!$D$22)))</f>
        <v>5.3411802734532375E-3</v>
      </c>
      <c r="X226" s="76">
        <f t="shared" si="128"/>
        <v>76.74735586570381</v>
      </c>
      <c r="Y226" s="76">
        <f>MAX(0,(X226-Constantes!$D$13)*(1-EXP(-Constantes!$D$23)))</f>
        <v>0.27586461579540961</v>
      </c>
      <c r="Z226" s="76">
        <f t="shared" si="129"/>
        <v>0.28120579606886287</v>
      </c>
      <c r="AA226" s="76">
        <f>IF(Z226-Escenarios!$E$29&lt;=0,0,IF(Z226-Escenarios!$E$29&gt;Escenarios!$E$28,Escenarios!$E$28,Z226-Escenarios!$E$29))</f>
        <v>0</v>
      </c>
      <c r="AB226" s="76">
        <f>AA226*Entradas!$E$24</f>
        <v>0</v>
      </c>
      <c r="AC226" s="76">
        <f>R226*Entradas!$D$47/Escenarios!$E$9</f>
        <v>0.1351370818919993</v>
      </c>
      <c r="AD226" s="76">
        <f>Entradas!$D$48*Entradas!$D$46/Escenarios!$E$9</f>
        <v>0.12</v>
      </c>
      <c r="AE226" s="76">
        <f t="shared" si="130"/>
        <v>0.7925540555468662</v>
      </c>
      <c r="AF226" s="76">
        <f t="shared" si="110"/>
        <v>0</v>
      </c>
      <c r="AG226" s="76">
        <f t="shared" si="111"/>
        <v>0</v>
      </c>
      <c r="AH226" s="76">
        <f t="shared" si="105"/>
        <v>5.3411802734532375E-3</v>
      </c>
      <c r="AI226" s="76">
        <f t="shared" si="112"/>
        <v>0</v>
      </c>
      <c r="AJ226" s="76">
        <f t="shared" si="106"/>
        <v>0.27586461579540961</v>
      </c>
      <c r="AK226" s="76">
        <f t="shared" si="113"/>
        <v>0</v>
      </c>
      <c r="AL226" s="76">
        <f t="shared" si="114"/>
        <v>0.28120579606886287</v>
      </c>
      <c r="AM226" s="76">
        <f t="shared" si="115"/>
        <v>0</v>
      </c>
      <c r="AN226" s="76">
        <f t="shared" si="116"/>
        <v>0</v>
      </c>
      <c r="AO226" s="76">
        <f t="shared" si="131"/>
        <v>53.105081971118047</v>
      </c>
      <c r="AP226" s="76">
        <f>MAX(0,(AO226-Constantes!$D$13)*(1-EXP(-Constantes!$D$24)))</f>
        <v>6.6568503919343602E-2</v>
      </c>
      <c r="AQ226" s="76">
        <f t="shared" si="107"/>
        <v>0.34243311971475321</v>
      </c>
      <c r="AR226" s="76">
        <f t="shared" si="117"/>
        <v>0.34777429998820647</v>
      </c>
      <c r="AS226" s="76">
        <f>0.0526*AF226*Observaciones!$F225^1.218</f>
        <v>0</v>
      </c>
      <c r="AT226" s="76">
        <f>AS226*Constantes!$E$30</f>
        <v>0</v>
      </c>
      <c r="AU226" s="76">
        <f t="shared" si="132"/>
        <v>0</v>
      </c>
      <c r="AV226" s="15"/>
      <c r="AW226" s="75">
        <v>220</v>
      </c>
      <c r="AX226" s="148">
        <f>ETo!$I225*((1-Constantes!$F$19)*ETo!$K225+ETo!$L225)</f>
        <v>2.815355872749985</v>
      </c>
      <c r="AY226" s="76">
        <f>MIN(AX226*Constantes!$F$17,0.8*(BB225+Observaciones!$F225-AZ226-BA226-Constantes!$D$14))</f>
        <v>0.65741697365486695</v>
      </c>
      <c r="AZ226" s="76">
        <f>IF(Observaciones!$F225&gt;0.05*Constantes!$F$18,((Observaciones!$F225-0.05*Constantes!$F$18)^2)/(Observaciones!$F225+0.95*Constantes!$F$18),0)</f>
        <v>0</v>
      </c>
      <c r="BA226" s="76">
        <f>MAX(0,BB225+Observaciones!$F225-AZ226-Constantes!$D$13)</f>
        <v>0</v>
      </c>
      <c r="BB226" s="76">
        <f>BB225+Observaciones!$F225-AZ226-AY226-BA226-BC225</f>
        <v>11.406799901621556</v>
      </c>
      <c r="BC226" s="76">
        <f>MAX(0,(BB226-Constantes!$D$14)*(1-EXP(-Constantes!$D$22)))</f>
        <v>5.3411802734532375E-3</v>
      </c>
      <c r="BD226" s="76">
        <f t="shared" si="133"/>
        <v>76.74735586570381</v>
      </c>
      <c r="BE226" s="76">
        <f>MAX(0,(BD226-Constantes!$D$13)*(1-EXP(-Constantes!$D$23)))</f>
        <v>0.27586461579540961</v>
      </c>
      <c r="BF226" s="76">
        <f t="shared" si="134"/>
        <v>0.28120579606886287</v>
      </c>
      <c r="BG226" s="76">
        <f>IF(BF226-Escenarios!$F$29&lt;=0,0,IF(BF226-Escenarios!$F$29&gt;Escenarios!$F$28,Escenarios!$F$28,BF226-Escenarios!$F$29))</f>
        <v>0</v>
      </c>
      <c r="BH226" s="76">
        <f>BG226*Entradas!$F$24</f>
        <v>0</v>
      </c>
      <c r="BI226" s="76">
        <f>AX226*Entradas!$D$47/Escenarios!$F$9</f>
        <v>0.1351370818919993</v>
      </c>
      <c r="BJ226" s="76">
        <f>Entradas!$D$48*Entradas!$D$46/Escenarios!$F$9</f>
        <v>0.12</v>
      </c>
      <c r="BK226" s="76">
        <f t="shared" si="135"/>
        <v>0.7925540555468662</v>
      </c>
      <c r="BL226" s="76">
        <f t="shared" si="118"/>
        <v>0</v>
      </c>
      <c r="BM226" s="76">
        <f t="shared" si="119"/>
        <v>0</v>
      </c>
      <c r="BN226" s="76">
        <f t="shared" si="108"/>
        <v>5.3411802734532375E-3</v>
      </c>
      <c r="BO226" s="76">
        <f t="shared" si="120"/>
        <v>0</v>
      </c>
      <c r="BP226" s="76">
        <f t="shared" si="109"/>
        <v>0.27586461579540961</v>
      </c>
      <c r="BQ226" s="76">
        <f t="shared" si="121"/>
        <v>0</v>
      </c>
      <c r="BR226" s="76">
        <f t="shared" si="122"/>
        <v>0.28120579606886287</v>
      </c>
      <c r="BS226" s="76">
        <f t="shared" si="123"/>
        <v>0</v>
      </c>
      <c r="BT226" s="76">
        <f t="shared" si="124"/>
        <v>0</v>
      </c>
      <c r="BU226" s="76">
        <f t="shared" si="136"/>
        <v>56.68394003724201</v>
      </c>
      <c r="BV226" s="76">
        <f>MAX(0,(BU226-Constantes!$D$13)*(1-EXP(-Constantes!$D$24)))</f>
        <v>0.12127223367265205</v>
      </c>
      <c r="BW226" s="76">
        <f t="shared" si="137"/>
        <v>0.39713684946806166</v>
      </c>
      <c r="BX226" s="76">
        <f t="shared" si="138"/>
        <v>0.40247802974151492</v>
      </c>
      <c r="BY226" s="76">
        <f>0.0526*BL226*Observaciones!$F225^1.218</f>
        <v>0</v>
      </c>
      <c r="BZ226" s="76">
        <f>BY226*Constantes!$F$30</f>
        <v>0</v>
      </c>
      <c r="CA226" s="76">
        <f t="shared" si="139"/>
        <v>0</v>
      </c>
      <c r="CB226" s="15"/>
      <c r="CC226" s="75">
        <v>220</v>
      </c>
      <c r="CD226" s="76">
        <f>0.0526*Observaciones!$F225^2.218</f>
        <v>1.6940460723560119E-2</v>
      </c>
      <c r="CE226" s="76">
        <f>IF(Observaciones!$F225&gt;0.05*$CI$7,((Observaciones!$F225-0.05*$CI$7)^2)/(Observaciones!$F225+0.95*$CI$7),0)</f>
        <v>0</v>
      </c>
      <c r="CF226" s="76">
        <f>0.0526*CE226*Observaciones!$F225^1.218</f>
        <v>0</v>
      </c>
      <c r="CG226" s="29"/>
      <c r="CH226" s="29"/>
      <c r="CI226" s="110"/>
      <c r="CJ226" s="40"/>
    </row>
    <row r="227" spans="2:88" s="2" customFormat="1" x14ac:dyDescent="0.3">
      <c r="B227" s="39"/>
      <c r="C227" s="75">
        <v>221</v>
      </c>
      <c r="D227" s="148">
        <f>ETo!$I226*((1-Constantes!$D$19)*ETo!$K226+ETo!$L226)</f>
        <v>2.9663912583539278</v>
      </c>
      <c r="E227" s="76">
        <f>MIN(D227*Constantes!$D$17,0.8*(H226+Observaciones!$F226-F227-G227-Constantes!$D$14))</f>
        <v>0.12543992129724443</v>
      </c>
      <c r="F227" s="76">
        <f>IF(Observaciones!$F226&gt;0.05*Constantes!$D$18,((Observaciones!$F226-0.05*Constantes!$D$18)^2)/(Observaciones!$F226+0.95*Constantes!$D$18),0)</f>
        <v>0</v>
      </c>
      <c r="G227" s="76">
        <f>MAX(0,H226+Observaciones!$F226-F227-Constantes!$D$13)</f>
        <v>0</v>
      </c>
      <c r="H227" s="76">
        <f>H226+Observaciones!$F226-F227-E227-G227-I226</f>
        <v>11.276018800050858</v>
      </c>
      <c r="I227" s="76">
        <f>MAX(0,(H227-Constantes!$D$14)*(1-EXP(-Constantes!$D$22)))</f>
        <v>8.8629584670264099E-4</v>
      </c>
      <c r="J227" s="76">
        <f t="shared" si="125"/>
        <v>76.471491249908397</v>
      </c>
      <c r="K227" s="76">
        <f>MAX(0,(J227-Constantes!$D$13)*(1-EXP(-Constantes!$D$23)))</f>
        <v>0.27314645603014504</v>
      </c>
      <c r="L227" s="76">
        <f t="shared" si="126"/>
        <v>0.27403275187684767</v>
      </c>
      <c r="M227" s="76">
        <f>0.0526*F227*Observaciones!$F226^1.218</f>
        <v>0</v>
      </c>
      <c r="N227" s="76">
        <f>M227*Constantes!$D$30</f>
        <v>0</v>
      </c>
      <c r="O227" s="76">
        <f t="shared" si="127"/>
        <v>0</v>
      </c>
      <c r="P227" s="15"/>
      <c r="Q227" s="75">
        <v>221</v>
      </c>
      <c r="R227" s="148">
        <f>ETo!$I226*((1-Constantes!$E$19)*ETo!$K226+ETo!$L226)</f>
        <v>2.9663912583539278</v>
      </c>
      <c r="S227" s="76">
        <f>MIN(R227*Constantes!$E$17,0.8*(V226+Observaciones!$F226-T227-U227-Constantes!$D$14))</f>
        <v>0.12543992129724443</v>
      </c>
      <c r="T227" s="76">
        <f>IF(Observaciones!$F226&gt;0.05*Constantes!$E$18,((Observaciones!$F226-0.05*Constantes!$E$18)^2)/(Observaciones!$F226+0.95*Constantes!$E$18),0)</f>
        <v>0</v>
      </c>
      <c r="U227" s="76">
        <f>MAX(0,V226+Observaciones!$F226-T227-Constantes!$D$13)</f>
        <v>0</v>
      </c>
      <c r="V227" s="76">
        <f>V226+Observaciones!$F226-T227-S227-U227-W226</f>
        <v>11.276018800050858</v>
      </c>
      <c r="W227" s="76">
        <f>MAX(0,(V227-Constantes!$D$14)*(1-EXP(-Constantes!$D$22)))</f>
        <v>8.8629584670264099E-4</v>
      </c>
      <c r="X227" s="76">
        <f t="shared" si="128"/>
        <v>76.471491249908397</v>
      </c>
      <c r="Y227" s="76">
        <f>MAX(0,(X227-Constantes!$D$13)*(1-EXP(-Constantes!$D$23)))</f>
        <v>0.27314645603014504</v>
      </c>
      <c r="Z227" s="76">
        <f t="shared" si="129"/>
        <v>0.27403275187684767</v>
      </c>
      <c r="AA227" s="76">
        <f>IF(Z227-Escenarios!$E$29&lt;=0,0,IF(Z227-Escenarios!$E$29&gt;Escenarios!$E$28,Escenarios!$E$28,Z227-Escenarios!$E$29))</f>
        <v>0</v>
      </c>
      <c r="AB227" s="76">
        <f>AA227*Entradas!$E$24</f>
        <v>0</v>
      </c>
      <c r="AC227" s="76">
        <f>R227*Entradas!$D$47/Escenarios!$E$9</f>
        <v>0.14238678040098854</v>
      </c>
      <c r="AD227" s="76">
        <f>Entradas!$D$48*Entradas!$D$46/Escenarios!$E$9</f>
        <v>0.12</v>
      </c>
      <c r="AE227" s="76">
        <f t="shared" si="130"/>
        <v>0.26782670169823297</v>
      </c>
      <c r="AF227" s="76">
        <f t="shared" si="110"/>
        <v>0</v>
      </c>
      <c r="AG227" s="76">
        <f t="shared" si="111"/>
        <v>0</v>
      </c>
      <c r="AH227" s="76">
        <f t="shared" si="105"/>
        <v>8.8629584670264099E-4</v>
      </c>
      <c r="AI227" s="76">
        <f t="shared" si="112"/>
        <v>0</v>
      </c>
      <c r="AJ227" s="76">
        <f t="shared" si="106"/>
        <v>0.27314645603014504</v>
      </c>
      <c r="AK227" s="76">
        <f t="shared" si="113"/>
        <v>0</v>
      </c>
      <c r="AL227" s="76">
        <f t="shared" si="114"/>
        <v>0.27403275187684767</v>
      </c>
      <c r="AM227" s="76">
        <f t="shared" si="115"/>
        <v>0</v>
      </c>
      <c r="AN227" s="76">
        <f t="shared" si="116"/>
        <v>0</v>
      </c>
      <c r="AO227" s="76">
        <f t="shared" si="131"/>
        <v>53.038513467198705</v>
      </c>
      <c r="AP227" s="76">
        <f>MAX(0,(AO227-Constantes!$D$13)*(1-EXP(-Constantes!$D$24)))</f>
        <v>6.5550987890151166E-2</v>
      </c>
      <c r="AQ227" s="76">
        <f t="shared" si="107"/>
        <v>0.33869744392029622</v>
      </c>
      <c r="AR227" s="76">
        <f t="shared" si="117"/>
        <v>0.33958373976699885</v>
      </c>
      <c r="AS227" s="76">
        <f>0.0526*AF227*Observaciones!$F226^1.218</f>
        <v>0</v>
      </c>
      <c r="AT227" s="76">
        <f>AS227*Constantes!$E$30</f>
        <v>0</v>
      </c>
      <c r="AU227" s="76">
        <f t="shared" si="132"/>
        <v>0</v>
      </c>
      <c r="AV227" s="15"/>
      <c r="AW227" s="75">
        <v>221</v>
      </c>
      <c r="AX227" s="148">
        <f>ETo!$I226*((1-Constantes!$F$19)*ETo!$K226+ETo!$L226)</f>
        <v>2.9663912583539278</v>
      </c>
      <c r="AY227" s="76">
        <f>MIN(AX227*Constantes!$F$17,0.8*(BB226+Observaciones!$F226-AZ227-BA227-Constantes!$D$14))</f>
        <v>0.12543992129724443</v>
      </c>
      <c r="AZ227" s="76">
        <f>IF(Observaciones!$F226&gt;0.05*Constantes!$F$18,((Observaciones!$F226-0.05*Constantes!$F$18)^2)/(Observaciones!$F226+0.95*Constantes!$F$18),0)</f>
        <v>0</v>
      </c>
      <c r="BA227" s="76">
        <f>MAX(0,BB226+Observaciones!$F226-AZ227-Constantes!$D$13)</f>
        <v>0</v>
      </c>
      <c r="BB227" s="76">
        <f>BB226+Observaciones!$F226-AZ227-AY227-BA227-BC226</f>
        <v>11.276018800050858</v>
      </c>
      <c r="BC227" s="76">
        <f>MAX(0,(BB227-Constantes!$D$14)*(1-EXP(-Constantes!$D$22)))</f>
        <v>8.8629584670264099E-4</v>
      </c>
      <c r="BD227" s="76">
        <f t="shared" si="133"/>
        <v>76.471491249908397</v>
      </c>
      <c r="BE227" s="76">
        <f>MAX(0,(BD227-Constantes!$D$13)*(1-EXP(-Constantes!$D$23)))</f>
        <v>0.27314645603014504</v>
      </c>
      <c r="BF227" s="76">
        <f t="shared" si="134"/>
        <v>0.27403275187684767</v>
      </c>
      <c r="BG227" s="76">
        <f>IF(BF227-Escenarios!$F$29&lt;=0,0,IF(BF227-Escenarios!$F$29&gt;Escenarios!$F$28,Escenarios!$F$28,BF227-Escenarios!$F$29))</f>
        <v>0</v>
      </c>
      <c r="BH227" s="76">
        <f>BG227*Entradas!$F$24</f>
        <v>0</v>
      </c>
      <c r="BI227" s="76">
        <f>AX227*Entradas!$D$47/Escenarios!$F$9</f>
        <v>0.14238678040098854</v>
      </c>
      <c r="BJ227" s="76">
        <f>Entradas!$D$48*Entradas!$D$46/Escenarios!$F$9</f>
        <v>0.12</v>
      </c>
      <c r="BK227" s="76">
        <f t="shared" si="135"/>
        <v>0.26782670169823297</v>
      </c>
      <c r="BL227" s="76">
        <f t="shared" si="118"/>
        <v>0</v>
      </c>
      <c r="BM227" s="76">
        <f t="shared" si="119"/>
        <v>0</v>
      </c>
      <c r="BN227" s="76">
        <f t="shared" si="108"/>
        <v>8.8629584670264099E-4</v>
      </c>
      <c r="BO227" s="76">
        <f t="shared" si="120"/>
        <v>0</v>
      </c>
      <c r="BP227" s="76">
        <f t="shared" si="109"/>
        <v>0.27314645603014504</v>
      </c>
      <c r="BQ227" s="76">
        <f t="shared" si="121"/>
        <v>0</v>
      </c>
      <c r="BR227" s="76">
        <f t="shared" si="122"/>
        <v>0.27403275187684767</v>
      </c>
      <c r="BS227" s="76">
        <f t="shared" si="123"/>
        <v>0</v>
      </c>
      <c r="BT227" s="76">
        <f t="shared" si="124"/>
        <v>0</v>
      </c>
      <c r="BU227" s="76">
        <f t="shared" si="136"/>
        <v>56.562667803569362</v>
      </c>
      <c r="BV227" s="76">
        <f>MAX(0,(BU227-Constantes!$D$13)*(1-EXP(-Constantes!$D$24)))</f>
        <v>0.11941855761877222</v>
      </c>
      <c r="BW227" s="76">
        <f t="shared" si="137"/>
        <v>0.39256501364891727</v>
      </c>
      <c r="BX227" s="76">
        <f t="shared" si="138"/>
        <v>0.39345130949561991</v>
      </c>
      <c r="BY227" s="76">
        <f>0.0526*BL227*Observaciones!$F226^1.218</f>
        <v>0</v>
      </c>
      <c r="BZ227" s="76">
        <f>BY227*Constantes!$F$30</f>
        <v>0</v>
      </c>
      <c r="CA227" s="76">
        <f t="shared" si="139"/>
        <v>0</v>
      </c>
      <c r="CB227" s="15"/>
      <c r="CC227" s="75">
        <v>221</v>
      </c>
      <c r="CD227" s="76">
        <f>0.0526*Observaciones!$F226^2.218</f>
        <v>0</v>
      </c>
      <c r="CE227" s="76">
        <f>IF(Observaciones!$F226&gt;0.05*$CI$7,((Observaciones!$F226-0.05*$CI$7)^2)/(Observaciones!$F226+0.95*$CI$7),0)</f>
        <v>0</v>
      </c>
      <c r="CF227" s="76">
        <f>0.0526*CE227*Observaciones!$F226^1.218</f>
        <v>0</v>
      </c>
      <c r="CG227" s="29"/>
      <c r="CH227" s="29"/>
      <c r="CI227" s="110"/>
      <c r="CJ227" s="40"/>
    </row>
    <row r="228" spans="2:88" s="2" customFormat="1" x14ac:dyDescent="0.3">
      <c r="B228" s="39"/>
      <c r="C228" s="75">
        <v>222</v>
      </c>
      <c r="D228" s="148">
        <f>ETo!$I227*((1-Constantes!$D$19)*ETo!$K227+ETo!$L227)</f>
        <v>3.0033079550297095</v>
      </c>
      <c r="E228" s="76">
        <f>MIN(D228*Constantes!$D$17,0.8*(H227+Observaciones!$F227-F228-G228-Constantes!$D$14))</f>
        <v>2.0815040040686485E-2</v>
      </c>
      <c r="F228" s="76">
        <f>IF(Observaciones!$F227&gt;0.05*Constantes!$D$18,((Observaciones!$F227-0.05*Constantes!$D$18)^2)/(Observaciones!$F227+0.95*Constantes!$D$18),0)</f>
        <v>0</v>
      </c>
      <c r="G228" s="76">
        <f>MAX(0,H227+Observaciones!$F227-F228-Constantes!$D$13)</f>
        <v>0</v>
      </c>
      <c r="H228" s="76">
        <f>H227+Observaciones!$F227-F228-E228-G228-I227</f>
        <v>11.254317464163469</v>
      </c>
      <c r="I228" s="76">
        <f>MAX(0,(H228-Constantes!$D$14)*(1-EXP(-Constantes!$D$22)))</f>
        <v>1.4706867914317121E-4</v>
      </c>
      <c r="J228" s="76">
        <f t="shared" si="125"/>
        <v>76.198344793878249</v>
      </c>
      <c r="K228" s="76">
        <f>MAX(0,(J228-Constantes!$D$13)*(1-EXP(-Constantes!$D$23)))</f>
        <v>0.27045507894046289</v>
      </c>
      <c r="L228" s="76">
        <f t="shared" si="126"/>
        <v>0.27060214761960605</v>
      </c>
      <c r="M228" s="76">
        <f>0.0526*F228*Observaciones!$F227^1.218</f>
        <v>0</v>
      </c>
      <c r="N228" s="76">
        <f>M228*Constantes!$D$30</f>
        <v>0</v>
      </c>
      <c r="O228" s="76">
        <f t="shared" si="127"/>
        <v>0</v>
      </c>
      <c r="P228" s="15"/>
      <c r="Q228" s="75">
        <v>222</v>
      </c>
      <c r="R228" s="148">
        <f>ETo!$I227*((1-Constantes!$E$19)*ETo!$K227+ETo!$L227)</f>
        <v>3.0033079550297095</v>
      </c>
      <c r="S228" s="76">
        <f>MIN(R228*Constantes!$E$17,0.8*(V227+Observaciones!$F227-T228-U228-Constantes!$D$14))</f>
        <v>2.0815040040686485E-2</v>
      </c>
      <c r="T228" s="76">
        <f>IF(Observaciones!$F227&gt;0.05*Constantes!$E$18,((Observaciones!$F227-0.05*Constantes!$E$18)^2)/(Observaciones!$F227+0.95*Constantes!$E$18),0)</f>
        <v>0</v>
      </c>
      <c r="U228" s="76">
        <f>MAX(0,V227+Observaciones!$F227-T228-Constantes!$D$13)</f>
        <v>0</v>
      </c>
      <c r="V228" s="76">
        <f>V227+Observaciones!$F227-T228-S228-U228-W227</f>
        <v>11.254317464163469</v>
      </c>
      <c r="W228" s="76">
        <f>MAX(0,(V228-Constantes!$D$14)*(1-EXP(-Constantes!$D$22)))</f>
        <v>1.4706867914317121E-4</v>
      </c>
      <c r="X228" s="76">
        <f t="shared" si="128"/>
        <v>76.198344793878249</v>
      </c>
      <c r="Y228" s="76">
        <f>MAX(0,(X228-Constantes!$D$13)*(1-EXP(-Constantes!$D$23)))</f>
        <v>0.27045507894046289</v>
      </c>
      <c r="Z228" s="76">
        <f t="shared" si="129"/>
        <v>0.27060214761960605</v>
      </c>
      <c r="AA228" s="76">
        <f>IF(Z228-Escenarios!$E$29&lt;=0,0,IF(Z228-Escenarios!$E$29&gt;Escenarios!$E$28,Escenarios!$E$28,Z228-Escenarios!$E$29))</f>
        <v>0</v>
      </c>
      <c r="AB228" s="76">
        <f>AA228*Entradas!$E$24</f>
        <v>0</v>
      </c>
      <c r="AC228" s="76">
        <f>R228*Entradas!$D$47/Escenarios!$E$9</f>
        <v>0.14415878184142605</v>
      </c>
      <c r="AD228" s="76">
        <f>Entradas!$D$48*Entradas!$D$46/Escenarios!$E$9</f>
        <v>0.12</v>
      </c>
      <c r="AE228" s="76">
        <f t="shared" si="130"/>
        <v>0.16497382188211254</v>
      </c>
      <c r="AF228" s="76">
        <f t="shared" si="110"/>
        <v>0</v>
      </c>
      <c r="AG228" s="76">
        <f t="shared" si="111"/>
        <v>0</v>
      </c>
      <c r="AH228" s="76">
        <f t="shared" si="105"/>
        <v>1.4706867914317121E-4</v>
      </c>
      <c r="AI228" s="76">
        <f t="shared" si="112"/>
        <v>0</v>
      </c>
      <c r="AJ228" s="76">
        <f t="shared" si="106"/>
        <v>0.27045507894046289</v>
      </c>
      <c r="AK228" s="76">
        <f t="shared" si="113"/>
        <v>0</v>
      </c>
      <c r="AL228" s="76">
        <f t="shared" si="114"/>
        <v>0.27060214761960605</v>
      </c>
      <c r="AM228" s="76">
        <f t="shared" si="115"/>
        <v>0</v>
      </c>
      <c r="AN228" s="76">
        <f t="shared" si="116"/>
        <v>0</v>
      </c>
      <c r="AO228" s="76">
        <f t="shared" si="131"/>
        <v>52.972962479308556</v>
      </c>
      <c r="AP228" s="76">
        <f>MAX(0,(AO228-Constantes!$D$13)*(1-EXP(-Constantes!$D$24)))</f>
        <v>6.4549024844858152E-2</v>
      </c>
      <c r="AQ228" s="76">
        <f t="shared" si="107"/>
        <v>0.33500410378532103</v>
      </c>
      <c r="AR228" s="76">
        <f t="shared" si="117"/>
        <v>0.33515117246446419</v>
      </c>
      <c r="AS228" s="76">
        <f>0.0526*AF228*Observaciones!$F227^1.218</f>
        <v>0</v>
      </c>
      <c r="AT228" s="76">
        <f>AS228*Constantes!$E$30</f>
        <v>0</v>
      </c>
      <c r="AU228" s="76">
        <f t="shared" si="132"/>
        <v>0</v>
      </c>
      <c r="AV228" s="15"/>
      <c r="AW228" s="75">
        <v>222</v>
      </c>
      <c r="AX228" s="148">
        <f>ETo!$I227*((1-Constantes!$F$19)*ETo!$K227+ETo!$L227)</f>
        <v>3.0033079550297095</v>
      </c>
      <c r="AY228" s="76">
        <f>MIN(AX228*Constantes!$F$17,0.8*(BB227+Observaciones!$F227-AZ228-BA228-Constantes!$D$14))</f>
        <v>2.0815040040686485E-2</v>
      </c>
      <c r="AZ228" s="76">
        <f>IF(Observaciones!$F227&gt;0.05*Constantes!$F$18,((Observaciones!$F227-0.05*Constantes!$F$18)^2)/(Observaciones!$F227+0.95*Constantes!$F$18),0)</f>
        <v>0</v>
      </c>
      <c r="BA228" s="76">
        <f>MAX(0,BB227+Observaciones!$F227-AZ228-Constantes!$D$13)</f>
        <v>0</v>
      </c>
      <c r="BB228" s="76">
        <f>BB227+Observaciones!$F227-AZ228-AY228-BA228-BC227</f>
        <v>11.254317464163469</v>
      </c>
      <c r="BC228" s="76">
        <f>MAX(0,(BB228-Constantes!$D$14)*(1-EXP(-Constantes!$D$22)))</f>
        <v>1.4706867914317121E-4</v>
      </c>
      <c r="BD228" s="76">
        <f t="shared" si="133"/>
        <v>76.198344793878249</v>
      </c>
      <c r="BE228" s="76">
        <f>MAX(0,(BD228-Constantes!$D$13)*(1-EXP(-Constantes!$D$23)))</f>
        <v>0.27045507894046289</v>
      </c>
      <c r="BF228" s="76">
        <f t="shared" si="134"/>
        <v>0.27060214761960605</v>
      </c>
      <c r="BG228" s="76">
        <f>IF(BF228-Escenarios!$F$29&lt;=0,0,IF(BF228-Escenarios!$F$29&gt;Escenarios!$F$28,Escenarios!$F$28,BF228-Escenarios!$F$29))</f>
        <v>0</v>
      </c>
      <c r="BH228" s="76">
        <f>BG228*Entradas!$F$24</f>
        <v>0</v>
      </c>
      <c r="BI228" s="76">
        <f>AX228*Entradas!$D$47/Escenarios!$F$9</f>
        <v>0.14415878184142605</v>
      </c>
      <c r="BJ228" s="76">
        <f>Entradas!$D$48*Entradas!$D$46/Escenarios!$F$9</f>
        <v>0.12</v>
      </c>
      <c r="BK228" s="76">
        <f t="shared" si="135"/>
        <v>0.16497382188211254</v>
      </c>
      <c r="BL228" s="76">
        <f t="shared" si="118"/>
        <v>0</v>
      </c>
      <c r="BM228" s="76">
        <f t="shared" si="119"/>
        <v>0</v>
      </c>
      <c r="BN228" s="76">
        <f t="shared" si="108"/>
        <v>1.4706867914317121E-4</v>
      </c>
      <c r="BO228" s="76">
        <f t="shared" si="120"/>
        <v>0</v>
      </c>
      <c r="BP228" s="76">
        <f t="shared" si="109"/>
        <v>0.27045507894046289</v>
      </c>
      <c r="BQ228" s="76">
        <f t="shared" si="121"/>
        <v>0</v>
      </c>
      <c r="BR228" s="76">
        <f t="shared" si="122"/>
        <v>0.27060214761960605</v>
      </c>
      <c r="BS228" s="76">
        <f t="shared" si="123"/>
        <v>0</v>
      </c>
      <c r="BT228" s="76">
        <f t="shared" si="124"/>
        <v>0</v>
      </c>
      <c r="BU228" s="76">
        <f t="shared" si="136"/>
        <v>56.443249245950589</v>
      </c>
      <c r="BV228" s="76">
        <f>MAX(0,(BU228-Constantes!$D$13)*(1-EXP(-Constantes!$D$24)))</f>
        <v>0.11759321546135544</v>
      </c>
      <c r="BW228" s="76">
        <f t="shared" si="137"/>
        <v>0.38804829440181832</v>
      </c>
      <c r="BX228" s="76">
        <f t="shared" si="138"/>
        <v>0.38819536308096148</v>
      </c>
      <c r="BY228" s="76">
        <f>0.0526*BL228*Observaciones!$F227^1.218</f>
        <v>0</v>
      </c>
      <c r="BZ228" s="76">
        <f>BY228*Constantes!$F$30</f>
        <v>0</v>
      </c>
      <c r="CA228" s="76">
        <f t="shared" si="139"/>
        <v>0</v>
      </c>
      <c r="CB228" s="15"/>
      <c r="CC228" s="75">
        <v>222</v>
      </c>
      <c r="CD228" s="76">
        <f>0.0526*Observaciones!$F227^2.218</f>
        <v>0</v>
      </c>
      <c r="CE228" s="76">
        <f>IF(Observaciones!$F227&gt;0.05*$CI$7,((Observaciones!$F227-0.05*$CI$7)^2)/(Observaciones!$F227+0.95*$CI$7),0)</f>
        <v>0</v>
      </c>
      <c r="CF228" s="76">
        <f>0.0526*CE228*Observaciones!$F227^1.218</f>
        <v>0</v>
      </c>
      <c r="CG228" s="29"/>
      <c r="CH228" s="29"/>
      <c r="CI228" s="110"/>
      <c r="CJ228" s="40"/>
    </row>
    <row r="229" spans="2:88" s="2" customFormat="1" x14ac:dyDescent="0.3">
      <c r="B229" s="39"/>
      <c r="C229" s="75">
        <v>223</v>
      </c>
      <c r="D229" s="148">
        <f>ETo!$I228*((1-Constantes!$D$19)*ETo!$K228+ETo!$L228)</f>
        <v>2.9103514020930703</v>
      </c>
      <c r="E229" s="76">
        <f>MIN(D229*Constantes!$D$17,0.8*(H228+Observaciones!$F228-F229-G229-Constantes!$D$14))</f>
        <v>3.4539713307751188E-3</v>
      </c>
      <c r="F229" s="76">
        <f>IF(Observaciones!$F228&gt;0.05*Constantes!$D$18,((Observaciones!$F228-0.05*Constantes!$D$18)^2)/(Observaciones!$F228+0.95*Constantes!$D$18),0)</f>
        <v>0</v>
      </c>
      <c r="G229" s="76">
        <f>MAX(0,H228+Observaciones!$F228-F229-Constantes!$D$13)</f>
        <v>0</v>
      </c>
      <c r="H229" s="76">
        <f>H228+Observaciones!$F228-F229-E229-G229-I228</f>
        <v>11.250716424153552</v>
      </c>
      <c r="I229" s="76">
        <f>MAX(0,(H229-Constantes!$D$14)*(1-EXP(-Constantes!$D$22)))</f>
        <v>2.440403671689116E-5</v>
      </c>
      <c r="J229" s="76">
        <f t="shared" si="125"/>
        <v>75.927889714937791</v>
      </c>
      <c r="K229" s="76">
        <f>MAX(0,(J229-Constantes!$D$13)*(1-EXP(-Constantes!$D$23)))</f>
        <v>0.26779022063028146</v>
      </c>
      <c r="L229" s="76">
        <f t="shared" si="126"/>
        <v>0.26781462466699835</v>
      </c>
      <c r="M229" s="76">
        <f>0.0526*F229*Observaciones!$F228^1.218</f>
        <v>0</v>
      </c>
      <c r="N229" s="76">
        <f>M229*Constantes!$D$30</f>
        <v>0</v>
      </c>
      <c r="O229" s="76">
        <f t="shared" si="127"/>
        <v>0</v>
      </c>
      <c r="P229" s="15"/>
      <c r="Q229" s="75">
        <v>223</v>
      </c>
      <c r="R229" s="148">
        <f>ETo!$I228*((1-Constantes!$E$19)*ETo!$K228+ETo!$L228)</f>
        <v>2.9103514020930703</v>
      </c>
      <c r="S229" s="76">
        <f>MIN(R229*Constantes!$E$17,0.8*(V228+Observaciones!$F228-T229-U229-Constantes!$D$14))</f>
        <v>3.4539713307751188E-3</v>
      </c>
      <c r="T229" s="76">
        <f>IF(Observaciones!$F228&gt;0.05*Constantes!$E$18,((Observaciones!$F228-0.05*Constantes!$E$18)^2)/(Observaciones!$F228+0.95*Constantes!$E$18),0)</f>
        <v>0</v>
      </c>
      <c r="U229" s="76">
        <f>MAX(0,V228+Observaciones!$F228-T229-Constantes!$D$13)</f>
        <v>0</v>
      </c>
      <c r="V229" s="76">
        <f>V228+Observaciones!$F228-T229-S229-U229-W228</f>
        <v>11.250716424153552</v>
      </c>
      <c r="W229" s="76">
        <f>MAX(0,(V229-Constantes!$D$14)*(1-EXP(-Constantes!$D$22)))</f>
        <v>2.440403671689116E-5</v>
      </c>
      <c r="X229" s="76">
        <f t="shared" si="128"/>
        <v>75.927889714937791</v>
      </c>
      <c r="Y229" s="76">
        <f>MAX(0,(X229-Constantes!$D$13)*(1-EXP(-Constantes!$D$23)))</f>
        <v>0.26779022063028146</v>
      </c>
      <c r="Z229" s="76">
        <f t="shared" si="129"/>
        <v>0.26781462466699835</v>
      </c>
      <c r="AA229" s="76">
        <f>IF(Z229-Escenarios!$E$29&lt;=0,0,IF(Z229-Escenarios!$E$29&gt;Escenarios!$E$28,Escenarios!$E$28,Z229-Escenarios!$E$29))</f>
        <v>0</v>
      </c>
      <c r="AB229" s="76">
        <f>AA229*Entradas!$E$24</f>
        <v>0</v>
      </c>
      <c r="AC229" s="76">
        <f>R229*Entradas!$D$47/Escenarios!$E$9</f>
        <v>0.13969686730046738</v>
      </c>
      <c r="AD229" s="76">
        <f>Entradas!$D$48*Entradas!$D$46/Escenarios!$E$9</f>
        <v>0.12</v>
      </c>
      <c r="AE229" s="76">
        <f t="shared" si="130"/>
        <v>0.14315083863124251</v>
      </c>
      <c r="AF229" s="76">
        <f t="shared" si="110"/>
        <v>0</v>
      </c>
      <c r="AG229" s="76">
        <f t="shared" si="111"/>
        <v>0</v>
      </c>
      <c r="AH229" s="76">
        <f t="shared" si="105"/>
        <v>2.440403671689116E-5</v>
      </c>
      <c r="AI229" s="76">
        <f t="shared" si="112"/>
        <v>0</v>
      </c>
      <c r="AJ229" s="76">
        <f t="shared" si="106"/>
        <v>0.26779022063028146</v>
      </c>
      <c r="AK229" s="76">
        <f t="shared" si="113"/>
        <v>0</v>
      </c>
      <c r="AL229" s="76">
        <f t="shared" si="114"/>
        <v>0.26781462466699835</v>
      </c>
      <c r="AM229" s="76">
        <f t="shared" si="115"/>
        <v>0</v>
      </c>
      <c r="AN229" s="76">
        <f t="shared" si="116"/>
        <v>0</v>
      </c>
      <c r="AO229" s="76">
        <f t="shared" si="131"/>
        <v>52.908413454463698</v>
      </c>
      <c r="AP229" s="76">
        <f>MAX(0,(AO229-Constantes!$D$13)*(1-EXP(-Constantes!$D$24)))</f>
        <v>6.3562377052262947E-2</v>
      </c>
      <c r="AQ229" s="76">
        <f t="shared" si="107"/>
        <v>0.33135259768254444</v>
      </c>
      <c r="AR229" s="76">
        <f t="shared" si="117"/>
        <v>0.33137700171926132</v>
      </c>
      <c r="AS229" s="76">
        <f>0.0526*AF229*Observaciones!$F228^1.218</f>
        <v>0</v>
      </c>
      <c r="AT229" s="76">
        <f>AS229*Constantes!$E$30</f>
        <v>0</v>
      </c>
      <c r="AU229" s="76">
        <f t="shared" si="132"/>
        <v>0</v>
      </c>
      <c r="AV229" s="15"/>
      <c r="AW229" s="75">
        <v>223</v>
      </c>
      <c r="AX229" s="148">
        <f>ETo!$I228*((1-Constantes!$F$19)*ETo!$K228+ETo!$L228)</f>
        <v>2.9103514020930703</v>
      </c>
      <c r="AY229" s="76">
        <f>MIN(AX229*Constantes!$F$17,0.8*(BB228+Observaciones!$F228-AZ229-BA229-Constantes!$D$14))</f>
        <v>3.4539713307751188E-3</v>
      </c>
      <c r="AZ229" s="76">
        <f>IF(Observaciones!$F228&gt;0.05*Constantes!$F$18,((Observaciones!$F228-0.05*Constantes!$F$18)^2)/(Observaciones!$F228+0.95*Constantes!$F$18),0)</f>
        <v>0</v>
      </c>
      <c r="BA229" s="76">
        <f>MAX(0,BB228+Observaciones!$F228-AZ229-Constantes!$D$13)</f>
        <v>0</v>
      </c>
      <c r="BB229" s="76">
        <f>BB228+Observaciones!$F228-AZ229-AY229-BA229-BC228</f>
        <v>11.250716424153552</v>
      </c>
      <c r="BC229" s="76">
        <f>MAX(0,(BB229-Constantes!$D$14)*(1-EXP(-Constantes!$D$22)))</f>
        <v>2.440403671689116E-5</v>
      </c>
      <c r="BD229" s="76">
        <f t="shared" si="133"/>
        <v>75.927889714937791</v>
      </c>
      <c r="BE229" s="76">
        <f>MAX(0,(BD229-Constantes!$D$13)*(1-EXP(-Constantes!$D$23)))</f>
        <v>0.26779022063028146</v>
      </c>
      <c r="BF229" s="76">
        <f t="shared" si="134"/>
        <v>0.26781462466699835</v>
      </c>
      <c r="BG229" s="76">
        <f>IF(BF229-Escenarios!$F$29&lt;=0,0,IF(BF229-Escenarios!$F$29&gt;Escenarios!$F$28,Escenarios!$F$28,BF229-Escenarios!$F$29))</f>
        <v>0</v>
      </c>
      <c r="BH229" s="76">
        <f>BG229*Entradas!$F$24</f>
        <v>0</v>
      </c>
      <c r="BI229" s="76">
        <f>AX229*Entradas!$D$47/Escenarios!$F$9</f>
        <v>0.13969686730046738</v>
      </c>
      <c r="BJ229" s="76">
        <f>Entradas!$D$48*Entradas!$D$46/Escenarios!$F$9</f>
        <v>0.12</v>
      </c>
      <c r="BK229" s="76">
        <f t="shared" si="135"/>
        <v>0.14315083863124251</v>
      </c>
      <c r="BL229" s="76">
        <f t="shared" si="118"/>
        <v>0</v>
      </c>
      <c r="BM229" s="76">
        <f t="shared" si="119"/>
        <v>0</v>
      </c>
      <c r="BN229" s="76">
        <f t="shared" si="108"/>
        <v>2.440403671689116E-5</v>
      </c>
      <c r="BO229" s="76">
        <f t="shared" si="120"/>
        <v>0</v>
      </c>
      <c r="BP229" s="76">
        <f t="shared" si="109"/>
        <v>0.26779022063028146</v>
      </c>
      <c r="BQ229" s="76">
        <f t="shared" si="121"/>
        <v>0</v>
      </c>
      <c r="BR229" s="76">
        <f t="shared" si="122"/>
        <v>0.26781462466699835</v>
      </c>
      <c r="BS229" s="76">
        <f t="shared" si="123"/>
        <v>0</v>
      </c>
      <c r="BT229" s="76">
        <f t="shared" si="124"/>
        <v>0</v>
      </c>
      <c r="BU229" s="76">
        <f t="shared" si="136"/>
        <v>56.325656030489235</v>
      </c>
      <c r="BV229" s="76">
        <f>MAX(0,(BU229-Constantes!$D$13)*(1-EXP(-Constantes!$D$24)))</f>
        <v>0.11579577410979397</v>
      </c>
      <c r="BW229" s="76">
        <f t="shared" si="137"/>
        <v>0.38358599474007543</v>
      </c>
      <c r="BX229" s="76">
        <f t="shared" si="138"/>
        <v>0.38361039877679232</v>
      </c>
      <c r="BY229" s="76">
        <f>0.0526*BL229*Observaciones!$F228^1.218</f>
        <v>0</v>
      </c>
      <c r="BZ229" s="76">
        <f>BY229*Constantes!$F$30</f>
        <v>0</v>
      </c>
      <c r="CA229" s="76">
        <f t="shared" si="139"/>
        <v>0</v>
      </c>
      <c r="CB229" s="15"/>
      <c r="CC229" s="75">
        <v>223</v>
      </c>
      <c r="CD229" s="76">
        <f>0.0526*Observaciones!$F228^2.218</f>
        <v>0</v>
      </c>
      <c r="CE229" s="76">
        <f>IF(Observaciones!$F228&gt;0.05*$CI$7,((Observaciones!$F228-0.05*$CI$7)^2)/(Observaciones!$F228+0.95*$CI$7),0)</f>
        <v>0</v>
      </c>
      <c r="CF229" s="76">
        <f>0.0526*CE229*Observaciones!$F228^1.218</f>
        <v>0</v>
      </c>
      <c r="CG229" s="29"/>
      <c r="CH229" s="29"/>
      <c r="CI229" s="110"/>
      <c r="CJ229" s="40"/>
    </row>
    <row r="230" spans="2:88" s="2" customFormat="1" x14ac:dyDescent="0.3">
      <c r="B230" s="39"/>
      <c r="C230" s="75">
        <v>224</v>
      </c>
      <c r="D230" s="148">
        <f>ETo!$I229*((1-Constantes!$D$19)*ETo!$K229+ETo!$L229)</f>
        <v>2.9003958334377438</v>
      </c>
      <c r="E230" s="76">
        <f>MIN(D230*Constantes!$D$17,0.8*(H229+Observaciones!$F229-F230-G230-Constantes!$D$14))</f>
        <v>5.7313932284159825E-4</v>
      </c>
      <c r="F230" s="76">
        <f>IF(Observaciones!$F229&gt;0.05*Constantes!$D$18,((Observaciones!$F229-0.05*Constantes!$D$18)^2)/(Observaciones!$F229+0.95*Constantes!$D$18),0)</f>
        <v>0</v>
      </c>
      <c r="G230" s="76">
        <f>MAX(0,H229+Observaciones!$F229-F230-Constantes!$D$13)</f>
        <v>0</v>
      </c>
      <c r="H230" s="76">
        <f>H229+Observaciones!$F229-F230-E230-G230-I229</f>
        <v>11.250118880793993</v>
      </c>
      <c r="I230" s="76">
        <f>MAX(0,(H230-Constantes!$D$14)*(1-EXP(-Constantes!$D$22)))</f>
        <v>4.049516263727842E-6</v>
      </c>
      <c r="J230" s="76">
        <f t="shared" si="125"/>
        <v>75.660099494307516</v>
      </c>
      <c r="K230" s="76">
        <f>MAX(0,(J230-Constantes!$D$13)*(1-EXP(-Constantes!$D$23)))</f>
        <v>0.26515161980375013</v>
      </c>
      <c r="L230" s="76">
        <f t="shared" si="126"/>
        <v>0.26515566932001383</v>
      </c>
      <c r="M230" s="76">
        <f>0.0526*F230*Observaciones!$F229^1.218</f>
        <v>0</v>
      </c>
      <c r="N230" s="76">
        <f>M230*Constantes!$D$30</f>
        <v>0</v>
      </c>
      <c r="O230" s="76">
        <f t="shared" si="127"/>
        <v>0</v>
      </c>
      <c r="P230" s="15"/>
      <c r="Q230" s="75">
        <v>224</v>
      </c>
      <c r="R230" s="148">
        <f>ETo!$I229*((1-Constantes!$E$19)*ETo!$K229+ETo!$L229)</f>
        <v>2.9003958334377438</v>
      </c>
      <c r="S230" s="76">
        <f>MIN(R230*Constantes!$E$17,0.8*(V229+Observaciones!$F229-T230-U230-Constantes!$D$14))</f>
        <v>5.7313932284159825E-4</v>
      </c>
      <c r="T230" s="76">
        <f>IF(Observaciones!$F229&gt;0.05*Constantes!$E$18,((Observaciones!$F229-0.05*Constantes!$E$18)^2)/(Observaciones!$F229+0.95*Constantes!$E$18),0)</f>
        <v>0</v>
      </c>
      <c r="U230" s="76">
        <f>MAX(0,V229+Observaciones!$F229-T230-Constantes!$D$13)</f>
        <v>0</v>
      </c>
      <c r="V230" s="76">
        <f>V229+Observaciones!$F229-T230-S230-U230-W229</f>
        <v>11.250118880793993</v>
      </c>
      <c r="W230" s="76">
        <f>MAX(0,(V230-Constantes!$D$14)*(1-EXP(-Constantes!$D$22)))</f>
        <v>4.049516263727842E-6</v>
      </c>
      <c r="X230" s="76">
        <f t="shared" si="128"/>
        <v>75.660099494307516</v>
      </c>
      <c r="Y230" s="76">
        <f>MAX(0,(X230-Constantes!$D$13)*(1-EXP(-Constantes!$D$23)))</f>
        <v>0.26515161980375013</v>
      </c>
      <c r="Z230" s="76">
        <f t="shared" si="129"/>
        <v>0.26515566932001383</v>
      </c>
      <c r="AA230" s="76">
        <f>IF(Z230-Escenarios!$E$29&lt;=0,0,IF(Z230-Escenarios!$E$29&gt;Escenarios!$E$28,Escenarios!$E$28,Z230-Escenarios!$E$29))</f>
        <v>0</v>
      </c>
      <c r="AB230" s="76">
        <f>AA230*Entradas!$E$24</f>
        <v>0</v>
      </c>
      <c r="AC230" s="76">
        <f>R230*Entradas!$D$47/Escenarios!$E$9</f>
        <v>0.13921900000501169</v>
      </c>
      <c r="AD230" s="76">
        <f>Entradas!$D$48*Entradas!$D$46/Escenarios!$E$9</f>
        <v>0.12</v>
      </c>
      <c r="AE230" s="76">
        <f t="shared" si="130"/>
        <v>0.13979213932785328</v>
      </c>
      <c r="AF230" s="76">
        <f t="shared" si="110"/>
        <v>0</v>
      </c>
      <c r="AG230" s="76">
        <f t="shared" si="111"/>
        <v>0</v>
      </c>
      <c r="AH230" s="76">
        <f t="shared" si="105"/>
        <v>4.049516263727842E-6</v>
      </c>
      <c r="AI230" s="76">
        <f t="shared" si="112"/>
        <v>0</v>
      </c>
      <c r="AJ230" s="76">
        <f t="shared" si="106"/>
        <v>0.26515161980375013</v>
      </c>
      <c r="AK230" s="76">
        <f t="shared" si="113"/>
        <v>0</v>
      </c>
      <c r="AL230" s="76">
        <f t="shared" si="114"/>
        <v>0.26515566932001383</v>
      </c>
      <c r="AM230" s="76">
        <f t="shared" si="115"/>
        <v>0</v>
      </c>
      <c r="AN230" s="76">
        <f t="shared" si="116"/>
        <v>0</v>
      </c>
      <c r="AO230" s="76">
        <f t="shared" si="131"/>
        <v>52.844851077411434</v>
      </c>
      <c r="AP230" s="76">
        <f>MAX(0,(AO230-Constantes!$D$13)*(1-EXP(-Constantes!$D$24)))</f>
        <v>6.2590810414944256E-2</v>
      </c>
      <c r="AQ230" s="76">
        <f t="shared" si="107"/>
        <v>0.32774243021869437</v>
      </c>
      <c r="AR230" s="76">
        <f t="shared" si="117"/>
        <v>0.32774647973495807</v>
      </c>
      <c r="AS230" s="76">
        <f>0.0526*AF230*Observaciones!$F229^1.218</f>
        <v>0</v>
      </c>
      <c r="AT230" s="76">
        <f>AS230*Constantes!$E$30</f>
        <v>0</v>
      </c>
      <c r="AU230" s="76">
        <f t="shared" si="132"/>
        <v>0</v>
      </c>
      <c r="AV230" s="15"/>
      <c r="AW230" s="75">
        <v>224</v>
      </c>
      <c r="AX230" s="148">
        <f>ETo!$I229*((1-Constantes!$F$19)*ETo!$K229+ETo!$L229)</f>
        <v>2.9003958334377438</v>
      </c>
      <c r="AY230" s="76">
        <f>MIN(AX230*Constantes!$F$17,0.8*(BB229+Observaciones!$F229-AZ230-BA230-Constantes!$D$14))</f>
        <v>5.7313932284159825E-4</v>
      </c>
      <c r="AZ230" s="76">
        <f>IF(Observaciones!$F229&gt;0.05*Constantes!$F$18,((Observaciones!$F229-0.05*Constantes!$F$18)^2)/(Observaciones!$F229+0.95*Constantes!$F$18),0)</f>
        <v>0</v>
      </c>
      <c r="BA230" s="76">
        <f>MAX(0,BB229+Observaciones!$F229-AZ230-Constantes!$D$13)</f>
        <v>0</v>
      </c>
      <c r="BB230" s="76">
        <f>BB229+Observaciones!$F229-AZ230-AY230-BA230-BC229</f>
        <v>11.250118880793993</v>
      </c>
      <c r="BC230" s="76">
        <f>MAX(0,(BB230-Constantes!$D$14)*(1-EXP(-Constantes!$D$22)))</f>
        <v>4.049516263727842E-6</v>
      </c>
      <c r="BD230" s="76">
        <f t="shared" si="133"/>
        <v>75.660099494307516</v>
      </c>
      <c r="BE230" s="76">
        <f>MAX(0,(BD230-Constantes!$D$13)*(1-EXP(-Constantes!$D$23)))</f>
        <v>0.26515161980375013</v>
      </c>
      <c r="BF230" s="76">
        <f t="shared" si="134"/>
        <v>0.26515566932001383</v>
      </c>
      <c r="BG230" s="76">
        <f>IF(BF230-Escenarios!$F$29&lt;=0,0,IF(BF230-Escenarios!$F$29&gt;Escenarios!$F$28,Escenarios!$F$28,BF230-Escenarios!$F$29))</f>
        <v>0</v>
      </c>
      <c r="BH230" s="76">
        <f>BG230*Entradas!$F$24</f>
        <v>0</v>
      </c>
      <c r="BI230" s="76">
        <f>AX230*Entradas!$D$47/Escenarios!$F$9</f>
        <v>0.13921900000501169</v>
      </c>
      <c r="BJ230" s="76">
        <f>Entradas!$D$48*Entradas!$D$46/Escenarios!$F$9</f>
        <v>0.12</v>
      </c>
      <c r="BK230" s="76">
        <f t="shared" si="135"/>
        <v>0.13979213932785328</v>
      </c>
      <c r="BL230" s="76">
        <f t="shared" si="118"/>
        <v>0</v>
      </c>
      <c r="BM230" s="76">
        <f t="shared" si="119"/>
        <v>0</v>
      </c>
      <c r="BN230" s="76">
        <f t="shared" si="108"/>
        <v>4.049516263727842E-6</v>
      </c>
      <c r="BO230" s="76">
        <f t="shared" si="120"/>
        <v>0</v>
      </c>
      <c r="BP230" s="76">
        <f t="shared" si="109"/>
        <v>0.26515161980375013</v>
      </c>
      <c r="BQ230" s="76">
        <f t="shared" si="121"/>
        <v>0</v>
      </c>
      <c r="BR230" s="76">
        <f t="shared" si="122"/>
        <v>0.26515566932001383</v>
      </c>
      <c r="BS230" s="76">
        <f t="shared" si="123"/>
        <v>0</v>
      </c>
      <c r="BT230" s="76">
        <f t="shared" si="124"/>
        <v>0</v>
      </c>
      <c r="BU230" s="76">
        <f t="shared" si="136"/>
        <v>56.209860256379443</v>
      </c>
      <c r="BV230" s="76">
        <f>MAX(0,(BU230-Constantes!$D$13)*(1-EXP(-Constantes!$D$24)))</f>
        <v>0.11402580709337701</v>
      </c>
      <c r="BW230" s="76">
        <f t="shared" si="137"/>
        <v>0.37917742689712713</v>
      </c>
      <c r="BX230" s="76">
        <f t="shared" si="138"/>
        <v>0.37918147641339084</v>
      </c>
      <c r="BY230" s="76">
        <f>0.0526*BL230*Observaciones!$F229^1.218</f>
        <v>0</v>
      </c>
      <c r="BZ230" s="76">
        <f>BY230*Constantes!$F$30</f>
        <v>0</v>
      </c>
      <c r="CA230" s="76">
        <f t="shared" si="139"/>
        <v>0</v>
      </c>
      <c r="CB230" s="15"/>
      <c r="CC230" s="75">
        <v>224</v>
      </c>
      <c r="CD230" s="76">
        <f>0.0526*Observaciones!$F229^2.218</f>
        <v>0</v>
      </c>
      <c r="CE230" s="76">
        <f>IF(Observaciones!$F229&gt;0.05*$CI$7,((Observaciones!$F229-0.05*$CI$7)^2)/(Observaciones!$F229+0.95*$CI$7),0)</f>
        <v>0</v>
      </c>
      <c r="CF230" s="76">
        <f>0.0526*CE230*Observaciones!$F229^1.218</f>
        <v>0</v>
      </c>
      <c r="CG230" s="29"/>
      <c r="CH230" s="29"/>
      <c r="CI230" s="110"/>
      <c r="CJ230" s="40"/>
    </row>
    <row r="231" spans="2:88" s="2" customFormat="1" x14ac:dyDescent="0.3">
      <c r="B231" s="39"/>
      <c r="C231" s="75">
        <v>225</v>
      </c>
      <c r="D231" s="148">
        <f>ETo!$I230*((1-Constantes!$D$19)*ETo!$K230+ETo!$L230)</f>
        <v>2.8970030498636405</v>
      </c>
      <c r="E231" s="76">
        <f>MIN(D231*Constantes!$D$17,0.8*(H230+Observaciones!$F230-F231-G231-Constantes!$D$14))</f>
        <v>0.16009510463519377</v>
      </c>
      <c r="F231" s="76">
        <f>IF(Observaciones!$F230&gt;0.05*Constantes!$D$18,((Observaciones!$F230-0.05*Constantes!$D$18)^2)/(Observaciones!$F230+0.95*Constantes!$D$18),0)</f>
        <v>0</v>
      </c>
      <c r="G231" s="76">
        <f>MAX(0,H230+Observaciones!$F230-F231-Constantes!$D$13)</f>
        <v>0</v>
      </c>
      <c r="H231" s="76">
        <f>H230+Observaciones!$F230-F231-E231-G231-I230</f>
        <v>11.290019726642536</v>
      </c>
      <c r="I231" s="76">
        <f>MAX(0,(H231-Constantes!$D$14)*(1-EXP(-Constantes!$D$22)))</f>
        <v>1.3632188048689226E-3</v>
      </c>
      <c r="J231" s="76">
        <f t="shared" si="125"/>
        <v>75.394947874503771</v>
      </c>
      <c r="K231" s="76">
        <f>MAX(0,(J231-Constantes!$D$13)*(1-EXP(-Constantes!$D$23)))</f>
        <v>0.26253901773962829</v>
      </c>
      <c r="L231" s="76">
        <f t="shared" si="126"/>
        <v>0.26390223654449724</v>
      </c>
      <c r="M231" s="76">
        <f>0.0526*F231*Observaciones!$F230^1.218</f>
        <v>0</v>
      </c>
      <c r="N231" s="76">
        <f>M231*Constantes!$D$30</f>
        <v>0</v>
      </c>
      <c r="O231" s="76">
        <f t="shared" si="127"/>
        <v>0</v>
      </c>
      <c r="P231" s="15"/>
      <c r="Q231" s="75">
        <v>225</v>
      </c>
      <c r="R231" s="148">
        <f>ETo!$I230*((1-Constantes!$E$19)*ETo!$K230+ETo!$L230)</f>
        <v>2.8970030498636405</v>
      </c>
      <c r="S231" s="76">
        <f>MIN(R231*Constantes!$E$17,0.8*(V230+Observaciones!$F230-T231-U231-Constantes!$D$14))</f>
        <v>0.16009510463519377</v>
      </c>
      <c r="T231" s="76">
        <f>IF(Observaciones!$F230&gt;0.05*Constantes!$E$18,((Observaciones!$F230-0.05*Constantes!$E$18)^2)/(Observaciones!$F230+0.95*Constantes!$E$18),0)</f>
        <v>0</v>
      </c>
      <c r="U231" s="76">
        <f>MAX(0,V230+Observaciones!$F230-T231-Constantes!$D$13)</f>
        <v>0</v>
      </c>
      <c r="V231" s="76">
        <f>V230+Observaciones!$F230-T231-S231-U231-W230</f>
        <v>11.290019726642536</v>
      </c>
      <c r="W231" s="76">
        <f>MAX(0,(V231-Constantes!$D$14)*(1-EXP(-Constantes!$D$22)))</f>
        <v>1.3632188048689226E-3</v>
      </c>
      <c r="X231" s="76">
        <f t="shared" si="128"/>
        <v>75.394947874503771</v>
      </c>
      <c r="Y231" s="76">
        <f>MAX(0,(X231-Constantes!$D$13)*(1-EXP(-Constantes!$D$23)))</f>
        <v>0.26253901773962829</v>
      </c>
      <c r="Z231" s="76">
        <f t="shared" si="129"/>
        <v>0.26390223654449724</v>
      </c>
      <c r="AA231" s="76">
        <f>IF(Z231-Escenarios!$E$29&lt;=0,0,IF(Z231-Escenarios!$E$29&gt;Escenarios!$E$28,Escenarios!$E$28,Z231-Escenarios!$E$29))</f>
        <v>0</v>
      </c>
      <c r="AB231" s="76">
        <f>AA231*Entradas!$E$24</f>
        <v>0</v>
      </c>
      <c r="AC231" s="76">
        <f>R231*Entradas!$D$47/Escenarios!$E$9</f>
        <v>0.13905614639345476</v>
      </c>
      <c r="AD231" s="76">
        <f>Entradas!$D$48*Entradas!$D$46/Escenarios!$E$9</f>
        <v>0.12</v>
      </c>
      <c r="AE231" s="76">
        <f t="shared" si="130"/>
        <v>0.29915125102864853</v>
      </c>
      <c r="AF231" s="76">
        <f t="shared" si="110"/>
        <v>0</v>
      </c>
      <c r="AG231" s="76">
        <f t="shared" si="111"/>
        <v>0</v>
      </c>
      <c r="AH231" s="76">
        <f t="shared" si="105"/>
        <v>1.3632188048689226E-3</v>
      </c>
      <c r="AI231" s="76">
        <f t="shared" si="112"/>
        <v>0</v>
      </c>
      <c r="AJ231" s="76">
        <f t="shared" si="106"/>
        <v>0.26253901773962829</v>
      </c>
      <c r="AK231" s="76">
        <f t="shared" si="113"/>
        <v>0</v>
      </c>
      <c r="AL231" s="76">
        <f t="shared" si="114"/>
        <v>0.26390223654449724</v>
      </c>
      <c r="AM231" s="76">
        <f t="shared" si="115"/>
        <v>0</v>
      </c>
      <c r="AN231" s="76">
        <f t="shared" si="116"/>
        <v>0</v>
      </c>
      <c r="AO231" s="76">
        <f t="shared" si="131"/>
        <v>52.782260266996488</v>
      </c>
      <c r="AP231" s="76">
        <f>MAX(0,(AO231-Constantes!$D$13)*(1-EXP(-Constantes!$D$24)))</f>
        <v>6.163409441371763E-2</v>
      </c>
      <c r="AQ231" s="76">
        <f t="shared" si="107"/>
        <v>0.32417311215334593</v>
      </c>
      <c r="AR231" s="76">
        <f t="shared" si="117"/>
        <v>0.32553633095821488</v>
      </c>
      <c r="AS231" s="76">
        <f>0.0526*AF231*Observaciones!$F230^1.218</f>
        <v>0</v>
      </c>
      <c r="AT231" s="76">
        <f>AS231*Constantes!$E$30</f>
        <v>0</v>
      </c>
      <c r="AU231" s="76">
        <f t="shared" si="132"/>
        <v>0</v>
      </c>
      <c r="AV231" s="15"/>
      <c r="AW231" s="75">
        <v>225</v>
      </c>
      <c r="AX231" s="148">
        <f>ETo!$I230*((1-Constantes!$F$19)*ETo!$K230+ETo!$L230)</f>
        <v>2.8970030498636405</v>
      </c>
      <c r="AY231" s="76">
        <f>MIN(AX231*Constantes!$F$17,0.8*(BB230+Observaciones!$F230-AZ231-BA231-Constantes!$D$14))</f>
        <v>0.16009510463519377</v>
      </c>
      <c r="AZ231" s="76">
        <f>IF(Observaciones!$F230&gt;0.05*Constantes!$F$18,((Observaciones!$F230-0.05*Constantes!$F$18)^2)/(Observaciones!$F230+0.95*Constantes!$F$18),0)</f>
        <v>0</v>
      </c>
      <c r="BA231" s="76">
        <f>MAX(0,BB230+Observaciones!$F230-AZ231-Constantes!$D$13)</f>
        <v>0</v>
      </c>
      <c r="BB231" s="76">
        <f>BB230+Observaciones!$F230-AZ231-AY231-BA231-BC230</f>
        <v>11.290019726642536</v>
      </c>
      <c r="BC231" s="76">
        <f>MAX(0,(BB231-Constantes!$D$14)*(1-EXP(-Constantes!$D$22)))</f>
        <v>1.3632188048689226E-3</v>
      </c>
      <c r="BD231" s="76">
        <f t="shared" si="133"/>
        <v>75.394947874503771</v>
      </c>
      <c r="BE231" s="76">
        <f>MAX(0,(BD231-Constantes!$D$13)*(1-EXP(-Constantes!$D$23)))</f>
        <v>0.26253901773962829</v>
      </c>
      <c r="BF231" s="76">
        <f t="shared" si="134"/>
        <v>0.26390223654449724</v>
      </c>
      <c r="BG231" s="76">
        <f>IF(BF231-Escenarios!$F$29&lt;=0,0,IF(BF231-Escenarios!$F$29&gt;Escenarios!$F$28,Escenarios!$F$28,BF231-Escenarios!$F$29))</f>
        <v>0</v>
      </c>
      <c r="BH231" s="76">
        <f>BG231*Entradas!$F$24</f>
        <v>0</v>
      </c>
      <c r="BI231" s="76">
        <f>AX231*Entradas!$D$47/Escenarios!$F$9</f>
        <v>0.13905614639345476</v>
      </c>
      <c r="BJ231" s="76">
        <f>Entradas!$D$48*Entradas!$D$46/Escenarios!$F$9</f>
        <v>0.12</v>
      </c>
      <c r="BK231" s="76">
        <f t="shared" si="135"/>
        <v>0.29915125102864853</v>
      </c>
      <c r="BL231" s="76">
        <f t="shared" si="118"/>
        <v>0</v>
      </c>
      <c r="BM231" s="76">
        <f t="shared" si="119"/>
        <v>0</v>
      </c>
      <c r="BN231" s="76">
        <f t="shared" si="108"/>
        <v>1.3632188048689226E-3</v>
      </c>
      <c r="BO231" s="76">
        <f t="shared" si="120"/>
        <v>0</v>
      </c>
      <c r="BP231" s="76">
        <f t="shared" si="109"/>
        <v>0.26253901773962829</v>
      </c>
      <c r="BQ231" s="76">
        <f t="shared" si="121"/>
        <v>0</v>
      </c>
      <c r="BR231" s="76">
        <f t="shared" si="122"/>
        <v>0.26390223654449724</v>
      </c>
      <c r="BS231" s="76">
        <f t="shared" si="123"/>
        <v>0</v>
      </c>
      <c r="BT231" s="76">
        <f t="shared" si="124"/>
        <v>0</v>
      </c>
      <c r="BU231" s="76">
        <f t="shared" si="136"/>
        <v>56.095834449286066</v>
      </c>
      <c r="BV231" s="76">
        <f>MAX(0,(BU231-Constantes!$D$13)*(1-EXP(-Constantes!$D$24)))</f>
        <v>0.11228289446010385</v>
      </c>
      <c r="BW231" s="76">
        <f t="shared" si="137"/>
        <v>0.37482191219973215</v>
      </c>
      <c r="BX231" s="76">
        <f t="shared" si="138"/>
        <v>0.3761851310046011</v>
      </c>
      <c r="BY231" s="76">
        <f>0.0526*BL231*Observaciones!$F230^1.218</f>
        <v>0</v>
      </c>
      <c r="BZ231" s="76">
        <f>BY231*Constantes!$F$30</f>
        <v>0</v>
      </c>
      <c r="CA231" s="76">
        <f t="shared" si="139"/>
        <v>0</v>
      </c>
      <c r="CB231" s="15"/>
      <c r="CC231" s="75">
        <v>225</v>
      </c>
      <c r="CD231" s="76">
        <f>0.0526*Observaciones!$F230^2.218</f>
        <v>1.4813929535417848E-3</v>
      </c>
      <c r="CE231" s="76">
        <f>IF(Observaciones!$F230&gt;0.05*$CI$7,((Observaciones!$F230-0.05*$CI$7)^2)/(Observaciones!$F230+0.95*$CI$7),0)</f>
        <v>0</v>
      </c>
      <c r="CF231" s="76">
        <f>0.0526*CE231*Observaciones!$F230^1.218</f>
        <v>0</v>
      </c>
      <c r="CG231" s="29"/>
      <c r="CH231" s="29"/>
      <c r="CI231" s="110"/>
      <c r="CJ231" s="40"/>
    </row>
    <row r="232" spans="2:88" s="2" customFormat="1" x14ac:dyDescent="0.3">
      <c r="B232" s="39"/>
      <c r="C232" s="75">
        <v>226</v>
      </c>
      <c r="D232" s="148">
        <f>ETo!$I231*((1-Constantes!$D$19)*ETo!$K231+ETo!$L231)</f>
        <v>2.9035838822740314</v>
      </c>
      <c r="E232" s="76">
        <f>MIN(D232*Constantes!$D$17,0.8*(H231+Observaciones!$F231-F232-G232-Constantes!$D$14))</f>
        <v>3.2015781314028401E-2</v>
      </c>
      <c r="F232" s="76">
        <f>IF(Observaciones!$F231&gt;0.05*Constantes!$D$18,((Observaciones!$F231-0.05*Constantes!$D$18)^2)/(Observaciones!$F231+0.95*Constantes!$D$18),0)</f>
        <v>0</v>
      </c>
      <c r="G232" s="76">
        <f>MAX(0,H231+Observaciones!$F231-F232-Constantes!$D$13)</f>
        <v>0</v>
      </c>
      <c r="H232" s="76">
        <f>H231+Observaciones!$F231-F232-E232-G232-I231</f>
        <v>11.256640726523639</v>
      </c>
      <c r="I232" s="76">
        <f>MAX(0,(H232-Constantes!$D$14)*(1-EXP(-Constantes!$D$22)))</f>
        <v>2.2620752400127753E-4</v>
      </c>
      <c r="J232" s="76">
        <f t="shared" si="125"/>
        <v>75.132408856764144</v>
      </c>
      <c r="K232" s="76">
        <f>MAX(0,(J232-Constantes!$D$13)*(1-EXP(-Constantes!$D$23)))</f>
        <v>0.25995215826591755</v>
      </c>
      <c r="L232" s="76">
        <f t="shared" si="126"/>
        <v>0.26017836578991882</v>
      </c>
      <c r="M232" s="76">
        <f>0.0526*F232*Observaciones!$F231^1.218</f>
        <v>0</v>
      </c>
      <c r="N232" s="76">
        <f>M232*Constantes!$D$30</f>
        <v>0</v>
      </c>
      <c r="O232" s="76">
        <f t="shared" si="127"/>
        <v>0</v>
      </c>
      <c r="P232" s="15"/>
      <c r="Q232" s="75">
        <v>226</v>
      </c>
      <c r="R232" s="148">
        <f>ETo!$I231*((1-Constantes!$E$19)*ETo!$K231+ETo!$L231)</f>
        <v>2.9035838822740314</v>
      </c>
      <c r="S232" s="76">
        <f>MIN(R232*Constantes!$E$17,0.8*(V231+Observaciones!$F231-T232-U232-Constantes!$D$14))</f>
        <v>3.2015781314028401E-2</v>
      </c>
      <c r="T232" s="76">
        <f>IF(Observaciones!$F231&gt;0.05*Constantes!$E$18,((Observaciones!$F231-0.05*Constantes!$E$18)^2)/(Observaciones!$F231+0.95*Constantes!$E$18),0)</f>
        <v>0</v>
      </c>
      <c r="U232" s="76">
        <f>MAX(0,V231+Observaciones!$F231-T232-Constantes!$D$13)</f>
        <v>0</v>
      </c>
      <c r="V232" s="76">
        <f>V231+Observaciones!$F231-T232-S232-U232-W231</f>
        <v>11.256640726523639</v>
      </c>
      <c r="W232" s="76">
        <f>MAX(0,(V232-Constantes!$D$14)*(1-EXP(-Constantes!$D$22)))</f>
        <v>2.2620752400127753E-4</v>
      </c>
      <c r="X232" s="76">
        <f t="shared" si="128"/>
        <v>75.132408856764144</v>
      </c>
      <c r="Y232" s="76">
        <f>MAX(0,(X232-Constantes!$D$13)*(1-EXP(-Constantes!$D$23)))</f>
        <v>0.25995215826591755</v>
      </c>
      <c r="Z232" s="76">
        <f t="shared" si="129"/>
        <v>0.26017836578991882</v>
      </c>
      <c r="AA232" s="76">
        <f>IF(Z232-Escenarios!$E$29&lt;=0,0,IF(Z232-Escenarios!$E$29&gt;Escenarios!$E$28,Escenarios!$E$28,Z232-Escenarios!$E$29))</f>
        <v>0</v>
      </c>
      <c r="AB232" s="76">
        <f>AA232*Entradas!$E$24</f>
        <v>0</v>
      </c>
      <c r="AC232" s="76">
        <f>R232*Entradas!$D$47/Escenarios!$E$9</f>
        <v>0.13937202634915352</v>
      </c>
      <c r="AD232" s="76">
        <f>Entradas!$D$48*Entradas!$D$46/Escenarios!$E$9</f>
        <v>0.12</v>
      </c>
      <c r="AE232" s="76">
        <f t="shared" si="130"/>
        <v>0.17138780766318193</v>
      </c>
      <c r="AF232" s="76">
        <f t="shared" si="110"/>
        <v>0</v>
      </c>
      <c r="AG232" s="76">
        <f t="shared" si="111"/>
        <v>0</v>
      </c>
      <c r="AH232" s="76">
        <f t="shared" si="105"/>
        <v>2.2620752400127753E-4</v>
      </c>
      <c r="AI232" s="76">
        <f t="shared" si="112"/>
        <v>0</v>
      </c>
      <c r="AJ232" s="76">
        <f t="shared" si="106"/>
        <v>0.25995215826591755</v>
      </c>
      <c r="AK232" s="76">
        <f t="shared" si="113"/>
        <v>0</v>
      </c>
      <c r="AL232" s="76">
        <f t="shared" si="114"/>
        <v>0.26017836578991882</v>
      </c>
      <c r="AM232" s="76">
        <f t="shared" si="115"/>
        <v>0</v>
      </c>
      <c r="AN232" s="76">
        <f t="shared" si="116"/>
        <v>0</v>
      </c>
      <c r="AO232" s="76">
        <f t="shared" si="131"/>
        <v>52.720626172582769</v>
      </c>
      <c r="AP232" s="76">
        <f>MAX(0,(AO232-Constantes!$D$13)*(1-EXP(-Constantes!$D$24)))</f>
        <v>6.0692002052941341E-2</v>
      </c>
      <c r="AQ232" s="76">
        <f t="shared" si="107"/>
        <v>0.3206441603188589</v>
      </c>
      <c r="AR232" s="76">
        <f t="shared" si="117"/>
        <v>0.32087036784286016</v>
      </c>
      <c r="AS232" s="76">
        <f>0.0526*AF232*Observaciones!$F231^1.218</f>
        <v>0</v>
      </c>
      <c r="AT232" s="76">
        <f>AS232*Constantes!$E$30</f>
        <v>0</v>
      </c>
      <c r="AU232" s="76">
        <f t="shared" si="132"/>
        <v>0</v>
      </c>
      <c r="AV232" s="15"/>
      <c r="AW232" s="75">
        <v>226</v>
      </c>
      <c r="AX232" s="148">
        <f>ETo!$I231*((1-Constantes!$F$19)*ETo!$K231+ETo!$L231)</f>
        <v>2.9035838822740314</v>
      </c>
      <c r="AY232" s="76">
        <f>MIN(AX232*Constantes!$F$17,0.8*(BB231+Observaciones!$F231-AZ232-BA232-Constantes!$D$14))</f>
        <v>3.2015781314028401E-2</v>
      </c>
      <c r="AZ232" s="76">
        <f>IF(Observaciones!$F231&gt;0.05*Constantes!$F$18,((Observaciones!$F231-0.05*Constantes!$F$18)^2)/(Observaciones!$F231+0.95*Constantes!$F$18),0)</f>
        <v>0</v>
      </c>
      <c r="BA232" s="76">
        <f>MAX(0,BB231+Observaciones!$F231-AZ232-Constantes!$D$13)</f>
        <v>0</v>
      </c>
      <c r="BB232" s="76">
        <f>BB231+Observaciones!$F231-AZ232-AY232-BA232-BC231</f>
        <v>11.256640726523639</v>
      </c>
      <c r="BC232" s="76">
        <f>MAX(0,(BB232-Constantes!$D$14)*(1-EXP(-Constantes!$D$22)))</f>
        <v>2.2620752400127753E-4</v>
      </c>
      <c r="BD232" s="76">
        <f t="shared" si="133"/>
        <v>75.132408856764144</v>
      </c>
      <c r="BE232" s="76">
        <f>MAX(0,(BD232-Constantes!$D$13)*(1-EXP(-Constantes!$D$23)))</f>
        <v>0.25995215826591755</v>
      </c>
      <c r="BF232" s="76">
        <f t="shared" si="134"/>
        <v>0.26017836578991882</v>
      </c>
      <c r="BG232" s="76">
        <f>IF(BF232-Escenarios!$F$29&lt;=0,0,IF(BF232-Escenarios!$F$29&gt;Escenarios!$F$28,Escenarios!$F$28,BF232-Escenarios!$F$29))</f>
        <v>0</v>
      </c>
      <c r="BH232" s="76">
        <f>BG232*Entradas!$F$24</f>
        <v>0</v>
      </c>
      <c r="BI232" s="76">
        <f>AX232*Entradas!$D$47/Escenarios!$F$9</f>
        <v>0.13937202634915352</v>
      </c>
      <c r="BJ232" s="76">
        <f>Entradas!$D$48*Entradas!$D$46/Escenarios!$F$9</f>
        <v>0.12</v>
      </c>
      <c r="BK232" s="76">
        <f t="shared" si="135"/>
        <v>0.17138780766318193</v>
      </c>
      <c r="BL232" s="76">
        <f t="shared" si="118"/>
        <v>0</v>
      </c>
      <c r="BM232" s="76">
        <f t="shared" si="119"/>
        <v>0</v>
      </c>
      <c r="BN232" s="76">
        <f t="shared" si="108"/>
        <v>2.2620752400127753E-4</v>
      </c>
      <c r="BO232" s="76">
        <f t="shared" si="120"/>
        <v>0</v>
      </c>
      <c r="BP232" s="76">
        <f t="shared" si="109"/>
        <v>0.25995215826591755</v>
      </c>
      <c r="BQ232" s="76">
        <f t="shared" si="121"/>
        <v>0</v>
      </c>
      <c r="BR232" s="76">
        <f t="shared" si="122"/>
        <v>0.26017836578991882</v>
      </c>
      <c r="BS232" s="76">
        <f t="shared" si="123"/>
        <v>0</v>
      </c>
      <c r="BT232" s="76">
        <f t="shared" si="124"/>
        <v>0</v>
      </c>
      <c r="BU232" s="76">
        <f t="shared" si="136"/>
        <v>55.983551554825965</v>
      </c>
      <c r="BV232" s="76">
        <f>MAX(0,(BU232-Constantes!$D$13)*(1-EXP(-Constantes!$D$24)))</f>
        <v>0.11056662267704402</v>
      </c>
      <c r="BW232" s="76">
        <f t="shared" si="137"/>
        <v>0.37051878094296159</v>
      </c>
      <c r="BX232" s="76">
        <f t="shared" si="138"/>
        <v>0.37074498846696285</v>
      </c>
      <c r="BY232" s="76">
        <f>0.0526*BL232*Observaciones!$F231^1.218</f>
        <v>0</v>
      </c>
      <c r="BZ232" s="76">
        <f>BY232*Constantes!$F$30</f>
        <v>0</v>
      </c>
      <c r="CA232" s="76">
        <f t="shared" si="139"/>
        <v>0</v>
      </c>
      <c r="CB232" s="15"/>
      <c r="CC232" s="75">
        <v>226</v>
      </c>
      <c r="CD232" s="76">
        <f>0.0526*Observaciones!$F231^2.218</f>
        <v>0</v>
      </c>
      <c r="CE232" s="76">
        <f>IF(Observaciones!$F231&gt;0.05*$CI$7,((Observaciones!$F231-0.05*$CI$7)^2)/(Observaciones!$F231+0.95*$CI$7),0)</f>
        <v>0</v>
      </c>
      <c r="CF232" s="76">
        <f>0.0526*CE232*Observaciones!$F231^1.218</f>
        <v>0</v>
      </c>
      <c r="CG232" s="29"/>
      <c r="CH232" s="29"/>
      <c r="CI232" s="110"/>
      <c r="CJ232" s="40"/>
    </row>
    <row r="233" spans="2:88" s="2" customFormat="1" x14ac:dyDescent="0.3">
      <c r="B233" s="39"/>
      <c r="C233" s="75">
        <v>227</v>
      </c>
      <c r="D233" s="148">
        <f>ETo!$I232*((1-Constantes!$D$19)*ETo!$K232+ETo!$L232)</f>
        <v>2.9472727050973404</v>
      </c>
      <c r="E233" s="76">
        <f>MIN(D233*Constantes!$D$17,0.8*(H232+Observaciones!$F232-F233-G233-Constantes!$D$14))</f>
        <v>5.3125812189108506E-3</v>
      </c>
      <c r="F233" s="76">
        <f>IF(Observaciones!$F232&gt;0.05*Constantes!$D$18,((Observaciones!$F232-0.05*Constantes!$D$18)^2)/(Observaciones!$F232+0.95*Constantes!$D$18),0)</f>
        <v>0</v>
      </c>
      <c r="G233" s="76">
        <f>MAX(0,H232+Observaciones!$F232-F233-Constantes!$D$13)</f>
        <v>0</v>
      </c>
      <c r="H233" s="76">
        <f>H232+Observaciones!$F232-F233-E233-G233-I232</f>
        <v>11.251101937780726</v>
      </c>
      <c r="I233" s="76">
        <f>MAX(0,(H233-Constantes!$D$14)*(1-EXP(-Constantes!$D$22)))</f>
        <v>3.7536046107942999E-5</v>
      </c>
      <c r="J233" s="76">
        <f t="shared" si="125"/>
        <v>74.872456698498226</v>
      </c>
      <c r="K233" s="76">
        <f>MAX(0,(J233-Constantes!$D$13)*(1-EXP(-Constantes!$D$23)))</f>
        <v>0.25739078773474322</v>
      </c>
      <c r="L233" s="76">
        <f t="shared" si="126"/>
        <v>0.25742832378085118</v>
      </c>
      <c r="M233" s="76">
        <f>0.0526*F233*Observaciones!$F232^1.218</f>
        <v>0</v>
      </c>
      <c r="N233" s="76">
        <f>M233*Constantes!$D$30</f>
        <v>0</v>
      </c>
      <c r="O233" s="76">
        <f t="shared" si="127"/>
        <v>0</v>
      </c>
      <c r="P233" s="15"/>
      <c r="Q233" s="75">
        <v>227</v>
      </c>
      <c r="R233" s="148">
        <f>ETo!$I232*((1-Constantes!$E$19)*ETo!$K232+ETo!$L232)</f>
        <v>2.9472727050973404</v>
      </c>
      <c r="S233" s="76">
        <f>MIN(R233*Constantes!$E$17,0.8*(V232+Observaciones!$F232-T233-U233-Constantes!$D$14))</f>
        <v>5.3125812189108506E-3</v>
      </c>
      <c r="T233" s="76">
        <f>IF(Observaciones!$F232&gt;0.05*Constantes!$E$18,((Observaciones!$F232-0.05*Constantes!$E$18)^2)/(Observaciones!$F232+0.95*Constantes!$E$18),0)</f>
        <v>0</v>
      </c>
      <c r="U233" s="76">
        <f>MAX(0,V232+Observaciones!$F232-T233-Constantes!$D$13)</f>
        <v>0</v>
      </c>
      <c r="V233" s="76">
        <f>V232+Observaciones!$F232-T233-S233-U233-W232</f>
        <v>11.251101937780726</v>
      </c>
      <c r="W233" s="76">
        <f>MAX(0,(V233-Constantes!$D$14)*(1-EXP(-Constantes!$D$22)))</f>
        <v>3.7536046107942999E-5</v>
      </c>
      <c r="X233" s="76">
        <f t="shared" si="128"/>
        <v>74.872456698498226</v>
      </c>
      <c r="Y233" s="76">
        <f>MAX(0,(X233-Constantes!$D$13)*(1-EXP(-Constantes!$D$23)))</f>
        <v>0.25739078773474322</v>
      </c>
      <c r="Z233" s="76">
        <f t="shared" si="129"/>
        <v>0.25742832378085118</v>
      </c>
      <c r="AA233" s="76">
        <f>IF(Z233-Escenarios!$E$29&lt;=0,0,IF(Z233-Escenarios!$E$29&gt;Escenarios!$E$28,Escenarios!$E$28,Z233-Escenarios!$E$29))</f>
        <v>0</v>
      </c>
      <c r="AB233" s="76">
        <f>AA233*Entradas!$E$24</f>
        <v>0</v>
      </c>
      <c r="AC233" s="76">
        <f>R233*Entradas!$D$47/Escenarios!$E$9</f>
        <v>0.14146908984467235</v>
      </c>
      <c r="AD233" s="76">
        <f>Entradas!$D$48*Entradas!$D$46/Escenarios!$E$9</f>
        <v>0.12</v>
      </c>
      <c r="AE233" s="76">
        <f t="shared" si="130"/>
        <v>0.1467816710635832</v>
      </c>
      <c r="AF233" s="76">
        <f t="shared" si="110"/>
        <v>0</v>
      </c>
      <c r="AG233" s="76">
        <f t="shared" si="111"/>
        <v>0</v>
      </c>
      <c r="AH233" s="76">
        <f t="shared" si="105"/>
        <v>3.7536046107942999E-5</v>
      </c>
      <c r="AI233" s="76">
        <f t="shared" si="112"/>
        <v>0</v>
      </c>
      <c r="AJ233" s="76">
        <f t="shared" si="106"/>
        <v>0.25739078773474322</v>
      </c>
      <c r="AK233" s="76">
        <f t="shared" si="113"/>
        <v>0</v>
      </c>
      <c r="AL233" s="76">
        <f t="shared" si="114"/>
        <v>0.25742832378085118</v>
      </c>
      <c r="AM233" s="76">
        <f t="shared" si="115"/>
        <v>0</v>
      </c>
      <c r="AN233" s="76">
        <f t="shared" si="116"/>
        <v>0</v>
      </c>
      <c r="AO233" s="76">
        <f t="shared" si="131"/>
        <v>52.65993417052983</v>
      </c>
      <c r="AP233" s="76">
        <f>MAX(0,(AO233-Constantes!$D$13)*(1-EXP(-Constantes!$D$24)))</f>
        <v>5.9764309806658165E-2</v>
      </c>
      <c r="AQ233" s="76">
        <f t="shared" si="107"/>
        <v>0.31715509754140137</v>
      </c>
      <c r="AR233" s="76">
        <f t="shared" si="117"/>
        <v>0.31719263358750932</v>
      </c>
      <c r="AS233" s="76">
        <f>0.0526*AF233*Observaciones!$F232^1.218</f>
        <v>0</v>
      </c>
      <c r="AT233" s="76">
        <f>AS233*Constantes!$E$30</f>
        <v>0</v>
      </c>
      <c r="AU233" s="76">
        <f t="shared" si="132"/>
        <v>0</v>
      </c>
      <c r="AV233" s="15"/>
      <c r="AW233" s="75">
        <v>227</v>
      </c>
      <c r="AX233" s="148">
        <f>ETo!$I232*((1-Constantes!$F$19)*ETo!$K232+ETo!$L232)</f>
        <v>2.9472727050973404</v>
      </c>
      <c r="AY233" s="76">
        <f>MIN(AX233*Constantes!$F$17,0.8*(BB232+Observaciones!$F232-AZ233-BA233-Constantes!$D$14))</f>
        <v>5.3125812189108506E-3</v>
      </c>
      <c r="AZ233" s="76">
        <f>IF(Observaciones!$F232&gt;0.05*Constantes!$F$18,((Observaciones!$F232-0.05*Constantes!$F$18)^2)/(Observaciones!$F232+0.95*Constantes!$F$18),0)</f>
        <v>0</v>
      </c>
      <c r="BA233" s="76">
        <f>MAX(0,BB232+Observaciones!$F232-AZ233-Constantes!$D$13)</f>
        <v>0</v>
      </c>
      <c r="BB233" s="76">
        <f>BB232+Observaciones!$F232-AZ233-AY233-BA233-BC232</f>
        <v>11.251101937780726</v>
      </c>
      <c r="BC233" s="76">
        <f>MAX(0,(BB233-Constantes!$D$14)*(1-EXP(-Constantes!$D$22)))</f>
        <v>3.7536046107942999E-5</v>
      </c>
      <c r="BD233" s="76">
        <f t="shared" si="133"/>
        <v>74.872456698498226</v>
      </c>
      <c r="BE233" s="76">
        <f>MAX(0,(BD233-Constantes!$D$13)*(1-EXP(-Constantes!$D$23)))</f>
        <v>0.25739078773474322</v>
      </c>
      <c r="BF233" s="76">
        <f t="shared" si="134"/>
        <v>0.25742832378085118</v>
      </c>
      <c r="BG233" s="76">
        <f>IF(BF233-Escenarios!$F$29&lt;=0,0,IF(BF233-Escenarios!$F$29&gt;Escenarios!$F$28,Escenarios!$F$28,BF233-Escenarios!$F$29))</f>
        <v>0</v>
      </c>
      <c r="BH233" s="76">
        <f>BG233*Entradas!$F$24</f>
        <v>0</v>
      </c>
      <c r="BI233" s="76">
        <f>AX233*Entradas!$D$47/Escenarios!$F$9</f>
        <v>0.14146908984467235</v>
      </c>
      <c r="BJ233" s="76">
        <f>Entradas!$D$48*Entradas!$D$46/Escenarios!$F$9</f>
        <v>0.12</v>
      </c>
      <c r="BK233" s="76">
        <f t="shared" si="135"/>
        <v>0.1467816710635832</v>
      </c>
      <c r="BL233" s="76">
        <f t="shared" si="118"/>
        <v>0</v>
      </c>
      <c r="BM233" s="76">
        <f t="shared" si="119"/>
        <v>0</v>
      </c>
      <c r="BN233" s="76">
        <f t="shared" si="108"/>
        <v>3.7536046107942999E-5</v>
      </c>
      <c r="BO233" s="76">
        <f t="shared" si="120"/>
        <v>0</v>
      </c>
      <c r="BP233" s="76">
        <f t="shared" si="109"/>
        <v>0.25739078773474322</v>
      </c>
      <c r="BQ233" s="76">
        <f t="shared" si="121"/>
        <v>0</v>
      </c>
      <c r="BR233" s="76">
        <f t="shared" si="122"/>
        <v>0.25742832378085118</v>
      </c>
      <c r="BS233" s="76">
        <f t="shared" si="123"/>
        <v>0</v>
      </c>
      <c r="BT233" s="76">
        <f t="shared" si="124"/>
        <v>0</v>
      </c>
      <c r="BU233" s="76">
        <f t="shared" si="136"/>
        <v>55.872984932148924</v>
      </c>
      <c r="BV233" s="76">
        <f>MAX(0,(BU233-Constantes!$D$13)*(1-EXP(-Constantes!$D$24)))</f>
        <v>0.10887658453221993</v>
      </c>
      <c r="BW233" s="76">
        <f t="shared" si="137"/>
        <v>0.36626737226696315</v>
      </c>
      <c r="BX233" s="76">
        <f t="shared" si="138"/>
        <v>0.36630490831307111</v>
      </c>
      <c r="BY233" s="76">
        <f>0.0526*BL233*Observaciones!$F232^1.218</f>
        <v>0</v>
      </c>
      <c r="BZ233" s="76">
        <f>BY233*Constantes!$F$30</f>
        <v>0</v>
      </c>
      <c r="CA233" s="76">
        <f t="shared" si="139"/>
        <v>0</v>
      </c>
      <c r="CB233" s="15"/>
      <c r="CC233" s="75">
        <v>227</v>
      </c>
      <c r="CD233" s="76">
        <f>0.0526*Observaciones!$F232^2.218</f>
        <v>0</v>
      </c>
      <c r="CE233" s="76">
        <f>IF(Observaciones!$F232&gt;0.05*$CI$7,((Observaciones!$F232-0.05*$CI$7)^2)/(Observaciones!$F232+0.95*$CI$7),0)</f>
        <v>0</v>
      </c>
      <c r="CF233" s="76">
        <f>0.0526*CE233*Observaciones!$F232^1.218</f>
        <v>0</v>
      </c>
      <c r="CG233" s="29"/>
      <c r="CH233" s="29"/>
      <c r="CI233" s="110"/>
      <c r="CJ233" s="40"/>
    </row>
    <row r="234" spans="2:88" s="2" customFormat="1" x14ac:dyDescent="0.3">
      <c r="B234" s="39"/>
      <c r="C234" s="75">
        <v>228</v>
      </c>
      <c r="D234" s="148">
        <f>ETo!$I233*((1-Constantes!$D$19)*ETo!$K233+ETo!$L233)</f>
        <v>2.9641648597480295</v>
      </c>
      <c r="E234" s="76">
        <f>MIN(D234*Constantes!$D$17,0.8*(H233+Observaciones!$F233-F234-G234-Constantes!$D$14))</f>
        <v>8.8155022458096259E-4</v>
      </c>
      <c r="F234" s="76">
        <f>IF(Observaciones!$F233&gt;0.05*Constantes!$D$18,((Observaciones!$F233-0.05*Constantes!$D$18)^2)/(Observaciones!$F233+0.95*Constantes!$D$18),0)</f>
        <v>0</v>
      </c>
      <c r="G234" s="76">
        <f>MAX(0,H233+Observaciones!$F233-F234-Constantes!$D$13)</f>
        <v>0</v>
      </c>
      <c r="H234" s="76">
        <f>H233+Observaciones!$F233-F234-E234-G234-I233</f>
        <v>11.250182851510038</v>
      </c>
      <c r="I234" s="76">
        <f>MAX(0,(H234-Constantes!$D$14)*(1-EXP(-Constantes!$D$22)))</f>
        <v>6.2285936935352518E-6</v>
      </c>
      <c r="J234" s="76">
        <f t="shared" si="125"/>
        <v>74.615065910763477</v>
      </c>
      <c r="K234" s="76">
        <f>MAX(0,(J234-Constantes!$D$13)*(1-EXP(-Constantes!$D$23)))</f>
        <v>0.25485465499748344</v>
      </c>
      <c r="L234" s="76">
        <f t="shared" si="126"/>
        <v>0.25486088359117698</v>
      </c>
      <c r="M234" s="76">
        <f>0.0526*F234*Observaciones!$F233^1.218</f>
        <v>0</v>
      </c>
      <c r="N234" s="76">
        <f>M234*Constantes!$D$30</f>
        <v>0</v>
      </c>
      <c r="O234" s="76">
        <f t="shared" si="127"/>
        <v>0</v>
      </c>
      <c r="P234" s="15"/>
      <c r="Q234" s="75">
        <v>228</v>
      </c>
      <c r="R234" s="148">
        <f>ETo!$I233*((1-Constantes!$E$19)*ETo!$K233+ETo!$L233)</f>
        <v>2.9641648597480295</v>
      </c>
      <c r="S234" s="76">
        <f>MIN(R234*Constantes!$E$17,0.8*(V233+Observaciones!$F233-T234-U234-Constantes!$D$14))</f>
        <v>8.8155022458096259E-4</v>
      </c>
      <c r="T234" s="76">
        <f>IF(Observaciones!$F233&gt;0.05*Constantes!$E$18,((Observaciones!$F233-0.05*Constantes!$E$18)^2)/(Observaciones!$F233+0.95*Constantes!$E$18),0)</f>
        <v>0</v>
      </c>
      <c r="U234" s="76">
        <f>MAX(0,V233+Observaciones!$F233-T234-Constantes!$D$13)</f>
        <v>0</v>
      </c>
      <c r="V234" s="76">
        <f>V233+Observaciones!$F233-T234-S234-U234-W233</f>
        <v>11.250182851510038</v>
      </c>
      <c r="W234" s="76">
        <f>MAX(0,(V234-Constantes!$D$14)*(1-EXP(-Constantes!$D$22)))</f>
        <v>6.2285936935352518E-6</v>
      </c>
      <c r="X234" s="76">
        <f t="shared" si="128"/>
        <v>74.615065910763477</v>
      </c>
      <c r="Y234" s="76">
        <f>MAX(0,(X234-Constantes!$D$13)*(1-EXP(-Constantes!$D$23)))</f>
        <v>0.25485465499748344</v>
      </c>
      <c r="Z234" s="76">
        <f t="shared" si="129"/>
        <v>0.25486088359117698</v>
      </c>
      <c r="AA234" s="76">
        <f>IF(Z234-Escenarios!$E$29&lt;=0,0,IF(Z234-Escenarios!$E$29&gt;Escenarios!$E$28,Escenarios!$E$28,Z234-Escenarios!$E$29))</f>
        <v>0</v>
      </c>
      <c r="AB234" s="76">
        <f>AA234*Entradas!$E$24</f>
        <v>0</v>
      </c>
      <c r="AC234" s="76">
        <f>R234*Entradas!$D$47/Escenarios!$E$9</f>
        <v>0.1422799132679054</v>
      </c>
      <c r="AD234" s="76">
        <f>Entradas!$D$48*Entradas!$D$46/Escenarios!$E$9</f>
        <v>0.12</v>
      </c>
      <c r="AE234" s="76">
        <f t="shared" si="130"/>
        <v>0.14316146349248637</v>
      </c>
      <c r="AF234" s="76">
        <f t="shared" si="110"/>
        <v>0</v>
      </c>
      <c r="AG234" s="76">
        <f t="shared" si="111"/>
        <v>0</v>
      </c>
      <c r="AH234" s="76">
        <f t="shared" si="105"/>
        <v>6.2285936935352518E-6</v>
      </c>
      <c r="AI234" s="76">
        <f t="shared" si="112"/>
        <v>0</v>
      </c>
      <c r="AJ234" s="76">
        <f t="shared" si="106"/>
        <v>0.25485465499748344</v>
      </c>
      <c r="AK234" s="76">
        <f t="shared" si="113"/>
        <v>0</v>
      </c>
      <c r="AL234" s="76">
        <f t="shared" si="114"/>
        <v>0.25486088359117698</v>
      </c>
      <c r="AM234" s="76">
        <f t="shared" si="115"/>
        <v>0</v>
      </c>
      <c r="AN234" s="76">
        <f t="shared" si="116"/>
        <v>0</v>
      </c>
      <c r="AO234" s="76">
        <f t="shared" si="131"/>
        <v>52.60016986072317</v>
      </c>
      <c r="AP234" s="76">
        <f>MAX(0,(AO234-Constantes!$D$13)*(1-EXP(-Constantes!$D$24)))</f>
        <v>5.8850797565560178E-2</v>
      </c>
      <c r="AQ234" s="76">
        <f t="shared" si="107"/>
        <v>0.31370545256304361</v>
      </c>
      <c r="AR234" s="76">
        <f t="shared" si="117"/>
        <v>0.31371168115673714</v>
      </c>
      <c r="AS234" s="76">
        <f>0.0526*AF234*Observaciones!$F233^1.218</f>
        <v>0</v>
      </c>
      <c r="AT234" s="76">
        <f>AS234*Constantes!$E$30</f>
        <v>0</v>
      </c>
      <c r="AU234" s="76">
        <f t="shared" si="132"/>
        <v>0</v>
      </c>
      <c r="AV234" s="15"/>
      <c r="AW234" s="75">
        <v>228</v>
      </c>
      <c r="AX234" s="148">
        <f>ETo!$I233*((1-Constantes!$F$19)*ETo!$K233+ETo!$L233)</f>
        <v>2.9641648597480295</v>
      </c>
      <c r="AY234" s="76">
        <f>MIN(AX234*Constantes!$F$17,0.8*(BB233+Observaciones!$F233-AZ234-BA234-Constantes!$D$14))</f>
        <v>8.8155022458096259E-4</v>
      </c>
      <c r="AZ234" s="76">
        <f>IF(Observaciones!$F233&gt;0.05*Constantes!$F$18,((Observaciones!$F233-0.05*Constantes!$F$18)^2)/(Observaciones!$F233+0.95*Constantes!$F$18),0)</f>
        <v>0</v>
      </c>
      <c r="BA234" s="76">
        <f>MAX(0,BB233+Observaciones!$F233-AZ234-Constantes!$D$13)</f>
        <v>0</v>
      </c>
      <c r="BB234" s="76">
        <f>BB233+Observaciones!$F233-AZ234-AY234-BA234-BC233</f>
        <v>11.250182851510038</v>
      </c>
      <c r="BC234" s="76">
        <f>MAX(0,(BB234-Constantes!$D$14)*(1-EXP(-Constantes!$D$22)))</f>
        <v>6.2285936935352518E-6</v>
      </c>
      <c r="BD234" s="76">
        <f t="shared" si="133"/>
        <v>74.615065910763477</v>
      </c>
      <c r="BE234" s="76">
        <f>MAX(0,(BD234-Constantes!$D$13)*(1-EXP(-Constantes!$D$23)))</f>
        <v>0.25485465499748344</v>
      </c>
      <c r="BF234" s="76">
        <f t="shared" si="134"/>
        <v>0.25486088359117698</v>
      </c>
      <c r="BG234" s="76">
        <f>IF(BF234-Escenarios!$F$29&lt;=0,0,IF(BF234-Escenarios!$F$29&gt;Escenarios!$F$28,Escenarios!$F$28,BF234-Escenarios!$F$29))</f>
        <v>0</v>
      </c>
      <c r="BH234" s="76">
        <f>BG234*Entradas!$F$24</f>
        <v>0</v>
      </c>
      <c r="BI234" s="76">
        <f>AX234*Entradas!$D$47/Escenarios!$F$9</f>
        <v>0.1422799132679054</v>
      </c>
      <c r="BJ234" s="76">
        <f>Entradas!$D$48*Entradas!$D$46/Escenarios!$F$9</f>
        <v>0.12</v>
      </c>
      <c r="BK234" s="76">
        <f t="shared" si="135"/>
        <v>0.14316146349248637</v>
      </c>
      <c r="BL234" s="76">
        <f t="shared" si="118"/>
        <v>0</v>
      </c>
      <c r="BM234" s="76">
        <f t="shared" si="119"/>
        <v>0</v>
      </c>
      <c r="BN234" s="76">
        <f t="shared" si="108"/>
        <v>6.2285936935352518E-6</v>
      </c>
      <c r="BO234" s="76">
        <f t="shared" si="120"/>
        <v>0</v>
      </c>
      <c r="BP234" s="76">
        <f t="shared" si="109"/>
        <v>0.25485465499748344</v>
      </c>
      <c r="BQ234" s="76">
        <f t="shared" si="121"/>
        <v>0</v>
      </c>
      <c r="BR234" s="76">
        <f t="shared" si="122"/>
        <v>0.25486088359117698</v>
      </c>
      <c r="BS234" s="76">
        <f t="shared" si="123"/>
        <v>0</v>
      </c>
      <c r="BT234" s="76">
        <f t="shared" si="124"/>
        <v>0</v>
      </c>
      <c r="BU234" s="76">
        <f t="shared" si="136"/>
        <v>55.764108347616705</v>
      </c>
      <c r="BV234" s="76">
        <f>MAX(0,(BU234-Constantes!$D$13)*(1-EXP(-Constantes!$D$24)))</f>
        <v>0.10721237903798969</v>
      </c>
      <c r="BW234" s="76">
        <f t="shared" si="137"/>
        <v>0.36206703403547313</v>
      </c>
      <c r="BX234" s="76">
        <f t="shared" si="138"/>
        <v>0.36207326262916667</v>
      </c>
      <c r="BY234" s="76">
        <f>0.0526*BL234*Observaciones!$F233^1.218</f>
        <v>0</v>
      </c>
      <c r="BZ234" s="76">
        <f>BY234*Constantes!$F$30</f>
        <v>0</v>
      </c>
      <c r="CA234" s="76">
        <f t="shared" si="139"/>
        <v>0</v>
      </c>
      <c r="CB234" s="15"/>
      <c r="CC234" s="75">
        <v>228</v>
      </c>
      <c r="CD234" s="76">
        <f>0.0526*Observaciones!$F233^2.218</f>
        <v>0</v>
      </c>
      <c r="CE234" s="76">
        <f>IF(Observaciones!$F233&gt;0.05*$CI$7,((Observaciones!$F233-0.05*$CI$7)^2)/(Observaciones!$F233+0.95*$CI$7),0)</f>
        <v>0</v>
      </c>
      <c r="CF234" s="76">
        <f>0.0526*CE234*Observaciones!$F233^1.218</f>
        <v>0</v>
      </c>
      <c r="CG234" s="29"/>
      <c r="CH234" s="29"/>
      <c r="CI234" s="110"/>
      <c r="CJ234" s="40"/>
    </row>
    <row r="235" spans="2:88" s="2" customFormat="1" x14ac:dyDescent="0.3">
      <c r="B235" s="39"/>
      <c r="C235" s="75">
        <v>229</v>
      </c>
      <c r="D235" s="148">
        <f>ETo!$I234*((1-Constantes!$D$19)*ETo!$K234+ETo!$L234)</f>
        <v>3.0393043233439245</v>
      </c>
      <c r="E235" s="76">
        <f>MIN(D235*Constantes!$D$17,0.8*(H234+Observaciones!$F234-F235-G235-Constantes!$D$14))</f>
        <v>1.5095423474447929</v>
      </c>
      <c r="F235" s="76">
        <f>IF(Observaciones!$F234&gt;0.05*Constantes!$D$18,((Observaciones!$F234-0.05*Constantes!$D$18)^2)/(Observaciones!$F234+0.95*Constantes!$D$18),0)</f>
        <v>2.4557956777995901E-4</v>
      </c>
      <c r="G235" s="76">
        <f>MAX(0,H234+Observaciones!$F234-F235-Constantes!$D$13)</f>
        <v>0</v>
      </c>
      <c r="H235" s="76">
        <f>H234+Observaciones!$F234-F235-E235-G235-I234</f>
        <v>13.04038869590377</v>
      </c>
      <c r="I235" s="76">
        <f>MAX(0,(H235-Constantes!$D$14)*(1-EXP(-Constantes!$D$22)))</f>
        <v>6.0987211633940663E-2</v>
      </c>
      <c r="J235" s="76">
        <f t="shared" si="125"/>
        <v>74.360211255765989</v>
      </c>
      <c r="K235" s="76">
        <f>MAX(0,(J235-Constantes!$D$13)*(1-EXP(-Constantes!$D$23)))</f>
        <v>0.2523435113801436</v>
      </c>
      <c r="L235" s="76">
        <f t="shared" si="126"/>
        <v>0.3135763025818642</v>
      </c>
      <c r="M235" s="76">
        <f>0.0526*F235*Observaciones!$F234^1.218</f>
        <v>5.5300359371899124E-5</v>
      </c>
      <c r="N235" s="76">
        <f>M235*Constantes!$D$30</f>
        <v>8.6390814224520989E-7</v>
      </c>
      <c r="O235" s="76">
        <f t="shared" si="127"/>
        <v>0.27550173119975241</v>
      </c>
      <c r="P235" s="15"/>
      <c r="Q235" s="75">
        <v>229</v>
      </c>
      <c r="R235" s="148">
        <f>ETo!$I234*((1-Constantes!$E$19)*ETo!$K234+ETo!$L234)</f>
        <v>3.0393043233439245</v>
      </c>
      <c r="S235" s="76">
        <f>MIN(R235*Constantes!$E$17,0.8*(V234+Observaciones!$F234-T235-U235-Constantes!$D$14))</f>
        <v>1.5095423474447929</v>
      </c>
      <c r="T235" s="76">
        <f>IF(Observaciones!$F234&gt;0.05*Constantes!$E$18,((Observaciones!$F234-0.05*Constantes!$E$18)^2)/(Observaciones!$F234+0.95*Constantes!$E$18),0)</f>
        <v>2.4557956777995901E-4</v>
      </c>
      <c r="U235" s="76">
        <f>MAX(0,V234+Observaciones!$F234-T235-Constantes!$D$13)</f>
        <v>0</v>
      </c>
      <c r="V235" s="76">
        <f>V234+Observaciones!$F234-T235-S235-U235-W234</f>
        <v>13.04038869590377</v>
      </c>
      <c r="W235" s="76">
        <f>MAX(0,(V235-Constantes!$D$14)*(1-EXP(-Constantes!$D$22)))</f>
        <v>6.0987211633940663E-2</v>
      </c>
      <c r="X235" s="76">
        <f t="shared" si="128"/>
        <v>74.360211255765989</v>
      </c>
      <c r="Y235" s="76">
        <f>MAX(0,(X235-Constantes!$D$13)*(1-EXP(-Constantes!$D$23)))</f>
        <v>0.2523435113801436</v>
      </c>
      <c r="Z235" s="76">
        <f t="shared" si="129"/>
        <v>0.3135763025818642</v>
      </c>
      <c r="AA235" s="76">
        <f>IF(Z235-Escenarios!$E$29&lt;=0,0,IF(Z235-Escenarios!$E$29&gt;Escenarios!$E$28,Escenarios!$E$28,Z235-Escenarios!$E$29))</f>
        <v>0</v>
      </c>
      <c r="AB235" s="76">
        <f>AA235*Entradas!$E$24</f>
        <v>0</v>
      </c>
      <c r="AC235" s="76">
        <f>R235*Entradas!$D$47/Escenarios!$E$9</f>
        <v>0.14588660752050839</v>
      </c>
      <c r="AD235" s="76">
        <f>Entradas!$D$48*Entradas!$D$46/Escenarios!$E$9</f>
        <v>0.12</v>
      </c>
      <c r="AE235" s="76">
        <f t="shared" si="130"/>
        <v>1.6554289549653012</v>
      </c>
      <c r="AF235" s="76">
        <f t="shared" si="110"/>
        <v>2.4557956777995901E-4</v>
      </c>
      <c r="AG235" s="76">
        <f t="shared" si="111"/>
        <v>0</v>
      </c>
      <c r="AH235" s="76">
        <f t="shared" si="105"/>
        <v>6.0987211633940663E-2</v>
      </c>
      <c r="AI235" s="76">
        <f t="shared" si="112"/>
        <v>0</v>
      </c>
      <c r="AJ235" s="76">
        <f t="shared" si="106"/>
        <v>0.2523435113801436</v>
      </c>
      <c r="AK235" s="76">
        <f t="shared" si="113"/>
        <v>0</v>
      </c>
      <c r="AL235" s="76">
        <f t="shared" si="114"/>
        <v>0.3135763025818642</v>
      </c>
      <c r="AM235" s="76">
        <f t="shared" si="115"/>
        <v>0</v>
      </c>
      <c r="AN235" s="76">
        <f t="shared" si="116"/>
        <v>0</v>
      </c>
      <c r="AO235" s="76">
        <f t="shared" si="131"/>
        <v>52.541319063157609</v>
      </c>
      <c r="AP235" s="76">
        <f>MAX(0,(AO235-Constantes!$D$13)*(1-EXP(-Constantes!$D$24)))</f>
        <v>5.7951248584764789E-2</v>
      </c>
      <c r="AQ235" s="76">
        <f t="shared" si="107"/>
        <v>0.31029475996490841</v>
      </c>
      <c r="AR235" s="76">
        <f t="shared" si="117"/>
        <v>0.371527551166629</v>
      </c>
      <c r="AS235" s="76">
        <f>0.0526*AF235*Observaciones!$F234^1.218</f>
        <v>5.5300359371899124E-5</v>
      </c>
      <c r="AT235" s="76">
        <f>AS235*Constantes!$E$30</f>
        <v>8.6390814224520989E-7</v>
      </c>
      <c r="AU235" s="76">
        <f t="shared" si="132"/>
        <v>0.23252868852726066</v>
      </c>
      <c r="AV235" s="15"/>
      <c r="AW235" s="75">
        <v>229</v>
      </c>
      <c r="AX235" s="148">
        <f>ETo!$I234*((1-Constantes!$F$19)*ETo!$K234+ETo!$L234)</f>
        <v>3.0393043233439245</v>
      </c>
      <c r="AY235" s="76">
        <f>MIN(AX235*Constantes!$F$17,0.8*(BB234+Observaciones!$F234-AZ235-BA235-Constantes!$D$14))</f>
        <v>1.5095423474447929</v>
      </c>
      <c r="AZ235" s="76">
        <f>IF(Observaciones!$F234&gt;0.05*Constantes!$F$18,((Observaciones!$F234-0.05*Constantes!$F$18)^2)/(Observaciones!$F234+0.95*Constantes!$F$18),0)</f>
        <v>2.4557956777995901E-4</v>
      </c>
      <c r="BA235" s="76">
        <f>MAX(0,BB234+Observaciones!$F234-AZ235-Constantes!$D$13)</f>
        <v>0</v>
      </c>
      <c r="BB235" s="76">
        <f>BB234+Observaciones!$F234-AZ235-AY235-BA235-BC234</f>
        <v>13.04038869590377</v>
      </c>
      <c r="BC235" s="76">
        <f>MAX(0,(BB235-Constantes!$D$14)*(1-EXP(-Constantes!$D$22)))</f>
        <v>6.0987211633940663E-2</v>
      </c>
      <c r="BD235" s="76">
        <f t="shared" si="133"/>
        <v>74.360211255765989</v>
      </c>
      <c r="BE235" s="76">
        <f>MAX(0,(BD235-Constantes!$D$13)*(1-EXP(-Constantes!$D$23)))</f>
        <v>0.2523435113801436</v>
      </c>
      <c r="BF235" s="76">
        <f t="shared" si="134"/>
        <v>0.3135763025818642</v>
      </c>
      <c r="BG235" s="76">
        <f>IF(BF235-Escenarios!$F$29&lt;=0,0,IF(BF235-Escenarios!$F$29&gt;Escenarios!$F$28,Escenarios!$F$28,BF235-Escenarios!$F$29))</f>
        <v>0</v>
      </c>
      <c r="BH235" s="76">
        <f>BG235*Entradas!$F$24</f>
        <v>0</v>
      </c>
      <c r="BI235" s="76">
        <f>AX235*Entradas!$D$47/Escenarios!$F$9</f>
        <v>0.14588660752050839</v>
      </c>
      <c r="BJ235" s="76">
        <f>Entradas!$D$48*Entradas!$D$46/Escenarios!$F$9</f>
        <v>0.12</v>
      </c>
      <c r="BK235" s="76">
        <f t="shared" si="135"/>
        <v>1.6554289549653012</v>
      </c>
      <c r="BL235" s="76">
        <f t="shared" si="118"/>
        <v>2.4557956777995901E-4</v>
      </c>
      <c r="BM235" s="76">
        <f t="shared" si="119"/>
        <v>0</v>
      </c>
      <c r="BN235" s="76">
        <f t="shared" si="108"/>
        <v>6.0987211633940663E-2</v>
      </c>
      <c r="BO235" s="76">
        <f t="shared" si="120"/>
        <v>0</v>
      </c>
      <c r="BP235" s="76">
        <f t="shared" si="109"/>
        <v>0.2523435113801436</v>
      </c>
      <c r="BQ235" s="76">
        <f t="shared" si="121"/>
        <v>0</v>
      </c>
      <c r="BR235" s="76">
        <f t="shared" si="122"/>
        <v>0.3135763025818642</v>
      </c>
      <c r="BS235" s="76">
        <f t="shared" si="123"/>
        <v>0</v>
      </c>
      <c r="BT235" s="76">
        <f t="shared" si="124"/>
        <v>0</v>
      </c>
      <c r="BU235" s="76">
        <f t="shared" si="136"/>
        <v>55.656895968578716</v>
      </c>
      <c r="BV235" s="76">
        <f>MAX(0,(BU235-Constantes!$D$13)*(1-EXP(-Constantes!$D$24)))</f>
        <v>0.10557361133590662</v>
      </c>
      <c r="BW235" s="76">
        <f t="shared" si="137"/>
        <v>0.35791712271605025</v>
      </c>
      <c r="BX235" s="76">
        <f t="shared" si="138"/>
        <v>0.41914991391777079</v>
      </c>
      <c r="BY235" s="76">
        <f>0.0526*BL235*Observaciones!$F234^1.218</f>
        <v>5.5300359371899124E-5</v>
      </c>
      <c r="BZ235" s="76">
        <f>BY235*Constantes!$F$30</f>
        <v>8.6390814224520989E-7</v>
      </c>
      <c r="CA235" s="76">
        <f t="shared" si="139"/>
        <v>0.2061095836022746</v>
      </c>
      <c r="CB235" s="15"/>
      <c r="CC235" s="75">
        <v>229</v>
      </c>
      <c r="CD235" s="76">
        <f>0.0526*Observaciones!$F234^2.218</f>
        <v>0.74310410909583668</v>
      </c>
      <c r="CE235" s="76">
        <f>IF(Observaciones!$F234&gt;0.05*$CI$7,((Observaciones!$F234-0.05*$CI$7)^2)/(Observaciones!$F234+0.95*$CI$7),0)</f>
        <v>6.7925012840267113E-2</v>
      </c>
      <c r="CF235" s="76">
        <f>0.0526*CE235*Observaciones!$F234^1.218</f>
        <v>1.529556247029999E-2</v>
      </c>
      <c r="CG235" s="29"/>
      <c r="CH235" s="29"/>
      <c r="CI235" s="110"/>
      <c r="CJ235" s="40"/>
    </row>
    <row r="236" spans="2:88" s="2" customFormat="1" x14ac:dyDescent="0.3">
      <c r="B236" s="39"/>
      <c r="C236" s="75">
        <v>230</v>
      </c>
      <c r="D236" s="148">
        <f>ETo!$I235*((1-Constantes!$D$19)*ETo!$K235+ETo!$L235)</f>
        <v>3.0531614627958401</v>
      </c>
      <c r="E236" s="76">
        <f>MIN(D236*Constantes!$D$17,0.8*(H235+Observaciones!$F235-F236-G236-Constantes!$D$14))</f>
        <v>1.4323109567230163</v>
      </c>
      <c r="F236" s="76">
        <f>IF(Observaciones!$F235&gt;0.05*Constantes!$D$18,((Observaciones!$F235-0.05*Constantes!$D$18)^2)/(Observaciones!$F235+0.95*Constantes!$D$18),0)</f>
        <v>0</v>
      </c>
      <c r="G236" s="76">
        <f>MAX(0,H235+Observaciones!$F235-F236-Constantes!$D$13)</f>
        <v>0</v>
      </c>
      <c r="H236" s="76">
        <f>H235+Observaciones!$F235-F236-E236-G236-I235</f>
        <v>11.547090527546812</v>
      </c>
      <c r="I236" s="76">
        <f>MAX(0,(H236-Constantes!$D$14)*(1-EXP(-Constantes!$D$22)))</f>
        <v>1.0119994009898712E-2</v>
      </c>
      <c r="J236" s="76">
        <f t="shared" si="125"/>
        <v>74.107867744385842</v>
      </c>
      <c r="K236" s="76">
        <f>MAX(0,(J236-Constantes!$D$13)*(1-EXP(-Constantes!$D$23)))</f>
        <v>0.24985711065897326</v>
      </c>
      <c r="L236" s="76">
        <f t="shared" si="126"/>
        <v>0.25997710466887197</v>
      </c>
      <c r="M236" s="76">
        <f>0.0526*F236*Observaciones!$F235^1.218</f>
        <v>0</v>
      </c>
      <c r="N236" s="76">
        <f>M236*Constantes!$D$30</f>
        <v>0</v>
      </c>
      <c r="O236" s="76">
        <f t="shared" si="127"/>
        <v>0</v>
      </c>
      <c r="P236" s="15"/>
      <c r="Q236" s="75">
        <v>230</v>
      </c>
      <c r="R236" s="148">
        <f>ETo!$I235*((1-Constantes!$E$19)*ETo!$K235+ETo!$L235)</f>
        <v>3.0531614627958401</v>
      </c>
      <c r="S236" s="76">
        <f>MIN(R236*Constantes!$E$17,0.8*(V235+Observaciones!$F235-T236-U236-Constantes!$D$14))</f>
        <v>1.4323109567230163</v>
      </c>
      <c r="T236" s="76">
        <f>IF(Observaciones!$F235&gt;0.05*Constantes!$E$18,((Observaciones!$F235-0.05*Constantes!$E$18)^2)/(Observaciones!$F235+0.95*Constantes!$E$18),0)</f>
        <v>0</v>
      </c>
      <c r="U236" s="76">
        <f>MAX(0,V235+Observaciones!$F235-T236-Constantes!$D$13)</f>
        <v>0</v>
      </c>
      <c r="V236" s="76">
        <f>V235+Observaciones!$F235-T236-S236-U236-W235</f>
        <v>11.547090527546812</v>
      </c>
      <c r="W236" s="76">
        <f>MAX(0,(V236-Constantes!$D$14)*(1-EXP(-Constantes!$D$22)))</f>
        <v>1.0119994009898712E-2</v>
      </c>
      <c r="X236" s="76">
        <f t="shared" si="128"/>
        <v>74.107867744385842</v>
      </c>
      <c r="Y236" s="76">
        <f>MAX(0,(X236-Constantes!$D$13)*(1-EXP(-Constantes!$D$23)))</f>
        <v>0.24985711065897326</v>
      </c>
      <c r="Z236" s="76">
        <f t="shared" si="129"/>
        <v>0.25997710466887197</v>
      </c>
      <c r="AA236" s="76">
        <f>IF(Z236-Escenarios!$E$29&lt;=0,0,IF(Z236-Escenarios!$E$29&gt;Escenarios!$E$28,Escenarios!$E$28,Z236-Escenarios!$E$29))</f>
        <v>0</v>
      </c>
      <c r="AB236" s="76">
        <f>AA236*Entradas!$E$24</f>
        <v>0</v>
      </c>
      <c r="AC236" s="76">
        <f>R236*Entradas!$D$47/Escenarios!$E$9</f>
        <v>0.14655175021420033</v>
      </c>
      <c r="AD236" s="76">
        <f>Entradas!$D$48*Entradas!$D$46/Escenarios!$E$9</f>
        <v>0.12</v>
      </c>
      <c r="AE236" s="76">
        <f t="shared" si="130"/>
        <v>1.5788627069372168</v>
      </c>
      <c r="AF236" s="76">
        <f t="shared" si="110"/>
        <v>0</v>
      </c>
      <c r="AG236" s="76">
        <f t="shared" si="111"/>
        <v>0</v>
      </c>
      <c r="AH236" s="76">
        <f t="shared" si="105"/>
        <v>1.0119994009898712E-2</v>
      </c>
      <c r="AI236" s="76">
        <f t="shared" si="112"/>
        <v>0</v>
      </c>
      <c r="AJ236" s="76">
        <f t="shared" si="106"/>
        <v>0.24985711065897326</v>
      </c>
      <c r="AK236" s="76">
        <f t="shared" si="113"/>
        <v>0</v>
      </c>
      <c r="AL236" s="76">
        <f t="shared" si="114"/>
        <v>0.25997710466887197</v>
      </c>
      <c r="AM236" s="76">
        <f t="shared" si="115"/>
        <v>0</v>
      </c>
      <c r="AN236" s="76">
        <f t="shared" si="116"/>
        <v>0</v>
      </c>
      <c r="AO236" s="76">
        <f t="shared" si="131"/>
        <v>52.483367814572844</v>
      </c>
      <c r="AP236" s="76">
        <f>MAX(0,(AO236-Constantes!$D$13)*(1-EXP(-Constantes!$D$24)))</f>
        <v>5.7065449432388476E-2</v>
      </c>
      <c r="AQ236" s="76">
        <f t="shared" si="107"/>
        <v>0.30692256009136176</v>
      </c>
      <c r="AR236" s="76">
        <f t="shared" si="117"/>
        <v>0.31704255410126048</v>
      </c>
      <c r="AS236" s="76">
        <f>0.0526*AF236*Observaciones!$F235^1.218</f>
        <v>0</v>
      </c>
      <c r="AT236" s="76">
        <f>AS236*Constantes!$E$30</f>
        <v>0</v>
      </c>
      <c r="AU236" s="76">
        <f t="shared" si="132"/>
        <v>0</v>
      </c>
      <c r="AV236" s="15"/>
      <c r="AW236" s="75">
        <v>230</v>
      </c>
      <c r="AX236" s="148">
        <f>ETo!$I235*((1-Constantes!$F$19)*ETo!$K235+ETo!$L235)</f>
        <v>3.0531614627958401</v>
      </c>
      <c r="AY236" s="76">
        <f>MIN(AX236*Constantes!$F$17,0.8*(BB235+Observaciones!$F235-AZ236-BA236-Constantes!$D$14))</f>
        <v>1.4323109567230163</v>
      </c>
      <c r="AZ236" s="76">
        <f>IF(Observaciones!$F235&gt;0.05*Constantes!$F$18,((Observaciones!$F235-0.05*Constantes!$F$18)^2)/(Observaciones!$F235+0.95*Constantes!$F$18),0)</f>
        <v>0</v>
      </c>
      <c r="BA236" s="76">
        <f>MAX(0,BB235+Observaciones!$F235-AZ236-Constantes!$D$13)</f>
        <v>0</v>
      </c>
      <c r="BB236" s="76">
        <f>BB235+Observaciones!$F235-AZ236-AY236-BA236-BC235</f>
        <v>11.547090527546812</v>
      </c>
      <c r="BC236" s="76">
        <f>MAX(0,(BB236-Constantes!$D$14)*(1-EXP(-Constantes!$D$22)))</f>
        <v>1.0119994009898712E-2</v>
      </c>
      <c r="BD236" s="76">
        <f t="shared" si="133"/>
        <v>74.107867744385842</v>
      </c>
      <c r="BE236" s="76">
        <f>MAX(0,(BD236-Constantes!$D$13)*(1-EXP(-Constantes!$D$23)))</f>
        <v>0.24985711065897326</v>
      </c>
      <c r="BF236" s="76">
        <f t="shared" si="134"/>
        <v>0.25997710466887197</v>
      </c>
      <c r="BG236" s="76">
        <f>IF(BF236-Escenarios!$F$29&lt;=0,0,IF(BF236-Escenarios!$F$29&gt;Escenarios!$F$28,Escenarios!$F$28,BF236-Escenarios!$F$29))</f>
        <v>0</v>
      </c>
      <c r="BH236" s="76">
        <f>BG236*Entradas!$F$24</f>
        <v>0</v>
      </c>
      <c r="BI236" s="76">
        <f>AX236*Entradas!$D$47/Escenarios!$F$9</f>
        <v>0.14655175021420033</v>
      </c>
      <c r="BJ236" s="76">
        <f>Entradas!$D$48*Entradas!$D$46/Escenarios!$F$9</f>
        <v>0.12</v>
      </c>
      <c r="BK236" s="76">
        <f t="shared" si="135"/>
        <v>1.5788627069372168</v>
      </c>
      <c r="BL236" s="76">
        <f t="shared" si="118"/>
        <v>0</v>
      </c>
      <c r="BM236" s="76">
        <f t="shared" si="119"/>
        <v>0</v>
      </c>
      <c r="BN236" s="76">
        <f t="shared" si="108"/>
        <v>1.0119994009898712E-2</v>
      </c>
      <c r="BO236" s="76">
        <f t="shared" si="120"/>
        <v>0</v>
      </c>
      <c r="BP236" s="76">
        <f t="shared" si="109"/>
        <v>0.24985711065897326</v>
      </c>
      <c r="BQ236" s="76">
        <f t="shared" si="121"/>
        <v>0</v>
      </c>
      <c r="BR236" s="76">
        <f t="shared" si="122"/>
        <v>0.25997710466887197</v>
      </c>
      <c r="BS236" s="76">
        <f t="shared" si="123"/>
        <v>0</v>
      </c>
      <c r="BT236" s="76">
        <f t="shared" si="124"/>
        <v>0</v>
      </c>
      <c r="BU236" s="76">
        <f t="shared" si="136"/>
        <v>55.55132235724281</v>
      </c>
      <c r="BV236" s="76">
        <f>MAX(0,(BU236-Constantes!$D$13)*(1-EXP(-Constantes!$D$24)))</f>
        <v>0.10395989260303297</v>
      </c>
      <c r="BW236" s="76">
        <f t="shared" si="137"/>
        <v>0.35381700326200621</v>
      </c>
      <c r="BX236" s="76">
        <f t="shared" si="138"/>
        <v>0.36393699727190493</v>
      </c>
      <c r="BY236" s="76">
        <f>0.0526*BL236*Observaciones!$F235^1.218</f>
        <v>0</v>
      </c>
      <c r="BZ236" s="76">
        <f>BY236*Constantes!$F$30</f>
        <v>0</v>
      </c>
      <c r="CA236" s="76">
        <f t="shared" si="139"/>
        <v>0</v>
      </c>
      <c r="CB236" s="15"/>
      <c r="CC236" s="75">
        <v>230</v>
      </c>
      <c r="CD236" s="76">
        <f>0.0526*Observaciones!$F235^2.218</f>
        <v>0</v>
      </c>
      <c r="CE236" s="76">
        <f>IF(Observaciones!$F235&gt;0.05*$CI$7,((Observaciones!$F235-0.05*$CI$7)^2)/(Observaciones!$F235+0.95*$CI$7),0)</f>
        <v>0</v>
      </c>
      <c r="CF236" s="76">
        <f>0.0526*CE236*Observaciones!$F235^1.218</f>
        <v>0</v>
      </c>
      <c r="CG236" s="29"/>
      <c r="CH236" s="29"/>
      <c r="CI236" s="110"/>
      <c r="CJ236" s="40"/>
    </row>
    <row r="237" spans="2:88" s="2" customFormat="1" x14ac:dyDescent="0.3">
      <c r="B237" s="39"/>
      <c r="C237" s="75">
        <v>231</v>
      </c>
      <c r="D237" s="148">
        <f>ETo!$I236*((1-Constantes!$D$19)*ETo!$K236+ETo!$L236)</f>
        <v>3.0774198240854531</v>
      </c>
      <c r="E237" s="76">
        <f>MIN(D237*Constantes!$D$17,0.8*(H236+Observaciones!$F236-F237-G237-Constantes!$D$14))</f>
        <v>0.23767242203744987</v>
      </c>
      <c r="F237" s="76">
        <f>IF(Observaciones!$F236&gt;0.05*Constantes!$D$18,((Observaciones!$F236-0.05*Constantes!$D$18)^2)/(Observaciones!$F236+0.95*Constantes!$D$18),0)</f>
        <v>0</v>
      </c>
      <c r="G237" s="76">
        <f>MAX(0,H236+Observaciones!$F236-F237-Constantes!$D$13)</f>
        <v>0</v>
      </c>
      <c r="H237" s="76">
        <f>H236+Observaciones!$F236-F237-E237-G237-I236</f>
        <v>11.299298111499464</v>
      </c>
      <c r="I237" s="76">
        <f>MAX(0,(H237-Constantes!$D$14)*(1-EXP(-Constantes!$D$22)))</f>
        <v>1.6792746547440341E-3</v>
      </c>
      <c r="J237" s="76">
        <f t="shared" si="125"/>
        <v>73.858010633726863</v>
      </c>
      <c r="K237" s="76">
        <f>MAX(0,(J237-Constantes!$D$13)*(1-EXP(-Constantes!$D$23)))</f>
        <v>0.24739520903632309</v>
      </c>
      <c r="L237" s="76">
        <f t="shared" si="126"/>
        <v>0.24907448369106713</v>
      </c>
      <c r="M237" s="76">
        <f>0.0526*F237*Observaciones!$F236^1.218</f>
        <v>0</v>
      </c>
      <c r="N237" s="76">
        <f>M237*Constantes!$D$30</f>
        <v>0</v>
      </c>
      <c r="O237" s="76">
        <f t="shared" si="127"/>
        <v>0</v>
      </c>
      <c r="P237" s="15"/>
      <c r="Q237" s="75">
        <v>231</v>
      </c>
      <c r="R237" s="148">
        <f>ETo!$I236*((1-Constantes!$E$19)*ETo!$K236+ETo!$L236)</f>
        <v>3.0774198240854531</v>
      </c>
      <c r="S237" s="76">
        <f>MIN(R237*Constantes!$E$17,0.8*(V236+Observaciones!$F236-T237-U237-Constantes!$D$14))</f>
        <v>0.23767242203744987</v>
      </c>
      <c r="T237" s="76">
        <f>IF(Observaciones!$F236&gt;0.05*Constantes!$E$18,((Observaciones!$F236-0.05*Constantes!$E$18)^2)/(Observaciones!$F236+0.95*Constantes!$E$18),0)</f>
        <v>0</v>
      </c>
      <c r="U237" s="76">
        <f>MAX(0,V236+Observaciones!$F236-T237-Constantes!$D$13)</f>
        <v>0</v>
      </c>
      <c r="V237" s="76">
        <f>V236+Observaciones!$F236-T237-S237-U237-W236</f>
        <v>11.299298111499464</v>
      </c>
      <c r="W237" s="76">
        <f>MAX(0,(V237-Constantes!$D$14)*(1-EXP(-Constantes!$D$22)))</f>
        <v>1.6792746547440341E-3</v>
      </c>
      <c r="X237" s="76">
        <f t="shared" si="128"/>
        <v>73.858010633726863</v>
      </c>
      <c r="Y237" s="76">
        <f>MAX(0,(X237-Constantes!$D$13)*(1-EXP(-Constantes!$D$23)))</f>
        <v>0.24739520903632309</v>
      </c>
      <c r="Z237" s="76">
        <f t="shared" si="129"/>
        <v>0.24907448369106713</v>
      </c>
      <c r="AA237" s="76">
        <f>IF(Z237-Escenarios!$E$29&lt;=0,0,IF(Z237-Escenarios!$E$29&gt;Escenarios!$E$28,Escenarios!$E$28,Z237-Escenarios!$E$29))</f>
        <v>0</v>
      </c>
      <c r="AB237" s="76">
        <f>AA237*Entradas!$E$24</f>
        <v>0</v>
      </c>
      <c r="AC237" s="76">
        <f>R237*Entradas!$D$47/Escenarios!$E$9</f>
        <v>0.14771615155610174</v>
      </c>
      <c r="AD237" s="76">
        <f>Entradas!$D$48*Entradas!$D$46/Escenarios!$E$9</f>
        <v>0.12</v>
      </c>
      <c r="AE237" s="76">
        <f t="shared" si="130"/>
        <v>0.38538857359355161</v>
      </c>
      <c r="AF237" s="76">
        <f t="shared" si="110"/>
        <v>0</v>
      </c>
      <c r="AG237" s="76">
        <f t="shared" si="111"/>
        <v>0</v>
      </c>
      <c r="AH237" s="76">
        <f t="shared" si="105"/>
        <v>1.6792746547440341E-3</v>
      </c>
      <c r="AI237" s="76">
        <f t="shared" si="112"/>
        <v>0</v>
      </c>
      <c r="AJ237" s="76">
        <f t="shared" si="106"/>
        <v>0.24739520903632309</v>
      </c>
      <c r="AK237" s="76">
        <f t="shared" si="113"/>
        <v>0</v>
      </c>
      <c r="AL237" s="76">
        <f t="shared" si="114"/>
        <v>0.24907448369106713</v>
      </c>
      <c r="AM237" s="76">
        <f t="shared" si="115"/>
        <v>0</v>
      </c>
      <c r="AN237" s="76">
        <f t="shared" si="116"/>
        <v>0</v>
      </c>
      <c r="AO237" s="76">
        <f t="shared" si="131"/>
        <v>52.426302365140458</v>
      </c>
      <c r="AP237" s="76">
        <f>MAX(0,(AO237-Constantes!$D$13)*(1-EXP(-Constantes!$D$24)))</f>
        <v>5.6193189938906735E-2</v>
      </c>
      <c r="AQ237" s="76">
        <f t="shared" si="107"/>
        <v>0.30358839897522982</v>
      </c>
      <c r="AR237" s="76">
        <f t="shared" si="117"/>
        <v>0.30526767362997387</v>
      </c>
      <c r="AS237" s="76">
        <f>0.0526*AF237*Observaciones!$F236^1.218</f>
        <v>0</v>
      </c>
      <c r="AT237" s="76">
        <f>AS237*Constantes!$E$30</f>
        <v>0</v>
      </c>
      <c r="AU237" s="76">
        <f t="shared" si="132"/>
        <v>0</v>
      </c>
      <c r="AV237" s="15"/>
      <c r="AW237" s="75">
        <v>231</v>
      </c>
      <c r="AX237" s="148">
        <f>ETo!$I236*((1-Constantes!$F$19)*ETo!$K236+ETo!$L236)</f>
        <v>3.0774198240854531</v>
      </c>
      <c r="AY237" s="76">
        <f>MIN(AX237*Constantes!$F$17,0.8*(BB236+Observaciones!$F236-AZ237-BA237-Constantes!$D$14))</f>
        <v>0.23767242203744987</v>
      </c>
      <c r="AZ237" s="76">
        <f>IF(Observaciones!$F236&gt;0.05*Constantes!$F$18,((Observaciones!$F236-0.05*Constantes!$F$18)^2)/(Observaciones!$F236+0.95*Constantes!$F$18),0)</f>
        <v>0</v>
      </c>
      <c r="BA237" s="76">
        <f>MAX(0,BB236+Observaciones!$F236-AZ237-Constantes!$D$13)</f>
        <v>0</v>
      </c>
      <c r="BB237" s="76">
        <f>BB236+Observaciones!$F236-AZ237-AY237-BA237-BC236</f>
        <v>11.299298111499464</v>
      </c>
      <c r="BC237" s="76">
        <f>MAX(0,(BB237-Constantes!$D$14)*(1-EXP(-Constantes!$D$22)))</f>
        <v>1.6792746547440341E-3</v>
      </c>
      <c r="BD237" s="76">
        <f t="shared" si="133"/>
        <v>73.858010633726863</v>
      </c>
      <c r="BE237" s="76">
        <f>MAX(0,(BD237-Constantes!$D$13)*(1-EXP(-Constantes!$D$23)))</f>
        <v>0.24739520903632309</v>
      </c>
      <c r="BF237" s="76">
        <f t="shared" si="134"/>
        <v>0.24907448369106713</v>
      </c>
      <c r="BG237" s="76">
        <f>IF(BF237-Escenarios!$F$29&lt;=0,0,IF(BF237-Escenarios!$F$29&gt;Escenarios!$F$28,Escenarios!$F$28,BF237-Escenarios!$F$29))</f>
        <v>0</v>
      </c>
      <c r="BH237" s="76">
        <f>BG237*Entradas!$F$24</f>
        <v>0</v>
      </c>
      <c r="BI237" s="76">
        <f>AX237*Entradas!$D$47/Escenarios!$F$9</f>
        <v>0.14771615155610174</v>
      </c>
      <c r="BJ237" s="76">
        <f>Entradas!$D$48*Entradas!$D$46/Escenarios!$F$9</f>
        <v>0.12</v>
      </c>
      <c r="BK237" s="76">
        <f t="shared" si="135"/>
        <v>0.38538857359355161</v>
      </c>
      <c r="BL237" s="76">
        <f t="shared" si="118"/>
        <v>0</v>
      </c>
      <c r="BM237" s="76">
        <f t="shared" si="119"/>
        <v>0</v>
      </c>
      <c r="BN237" s="76">
        <f t="shared" si="108"/>
        <v>1.6792746547440341E-3</v>
      </c>
      <c r="BO237" s="76">
        <f t="shared" si="120"/>
        <v>0</v>
      </c>
      <c r="BP237" s="76">
        <f t="shared" si="109"/>
        <v>0.24739520903632309</v>
      </c>
      <c r="BQ237" s="76">
        <f t="shared" si="121"/>
        <v>0</v>
      </c>
      <c r="BR237" s="76">
        <f t="shared" si="122"/>
        <v>0.24907448369106713</v>
      </c>
      <c r="BS237" s="76">
        <f t="shared" si="123"/>
        <v>0</v>
      </c>
      <c r="BT237" s="76">
        <f t="shared" si="124"/>
        <v>0</v>
      </c>
      <c r="BU237" s="76">
        <f t="shared" si="136"/>
        <v>55.447362464639774</v>
      </c>
      <c r="BV237" s="76">
        <f>MAX(0,(BU237-Constantes!$D$13)*(1-EXP(-Constantes!$D$24)))</f>
        <v>0.10237083995968556</v>
      </c>
      <c r="BW237" s="76">
        <f t="shared" si="137"/>
        <v>0.34976604899600866</v>
      </c>
      <c r="BX237" s="76">
        <f t="shared" si="138"/>
        <v>0.35144532365075271</v>
      </c>
      <c r="BY237" s="76">
        <f>0.0526*BL237*Observaciones!$F236^1.218</f>
        <v>0</v>
      </c>
      <c r="BZ237" s="76">
        <f>BY237*Constantes!$F$30</f>
        <v>0</v>
      </c>
      <c r="CA237" s="76">
        <f t="shared" si="139"/>
        <v>0</v>
      </c>
      <c r="CB237" s="15"/>
      <c r="CC237" s="75">
        <v>231</v>
      </c>
      <c r="CD237" s="76">
        <f>0.0526*Observaciones!$F236^2.218</f>
        <v>0</v>
      </c>
      <c r="CE237" s="76">
        <f>IF(Observaciones!$F236&gt;0.05*$CI$7,((Observaciones!$F236-0.05*$CI$7)^2)/(Observaciones!$F236+0.95*$CI$7),0)</f>
        <v>0</v>
      </c>
      <c r="CF237" s="76">
        <f>0.0526*CE237*Observaciones!$F236^1.218</f>
        <v>0</v>
      </c>
      <c r="CG237" s="29"/>
      <c r="CH237" s="29"/>
      <c r="CI237" s="110"/>
      <c r="CJ237" s="40"/>
    </row>
    <row r="238" spans="2:88" s="2" customFormat="1" x14ac:dyDescent="0.3">
      <c r="B238" s="39"/>
      <c r="C238" s="75">
        <v>232</v>
      </c>
      <c r="D238" s="148">
        <f>ETo!$I237*((1-Constantes!$D$19)*ETo!$K237+ETo!$L237)</f>
        <v>3.1997566053416144</v>
      </c>
      <c r="E238" s="76">
        <f>MIN(D238*Constantes!$D$17,0.8*(H237+Observaciones!$F237-F238-G238-Constantes!$D$14))</f>
        <v>3.9438489199571339E-2</v>
      </c>
      <c r="F238" s="76">
        <f>IF(Observaciones!$F237&gt;0.05*Constantes!$D$18,((Observaciones!$F237-0.05*Constantes!$D$18)^2)/(Observaciones!$F237+0.95*Constantes!$D$18),0)</f>
        <v>0</v>
      </c>
      <c r="G238" s="76">
        <f>MAX(0,H237+Observaciones!$F237-F238-Constantes!$D$13)</f>
        <v>0</v>
      </c>
      <c r="H238" s="76">
        <f>H237+Observaciones!$F237-F238-E238-G238-I237</f>
        <v>11.258180347645148</v>
      </c>
      <c r="I238" s="76">
        <f>MAX(0,(H238-Constantes!$D$14)*(1-EXP(-Constantes!$D$22)))</f>
        <v>2.7865267146472285E-4</v>
      </c>
      <c r="J238" s="76">
        <f t="shared" si="125"/>
        <v>73.610615424690536</v>
      </c>
      <c r="K238" s="76">
        <f>MAX(0,(J238-Constantes!$D$13)*(1-EXP(-Constantes!$D$23)))</f>
        <v>0.24495756511674019</v>
      </c>
      <c r="L238" s="76">
        <f t="shared" si="126"/>
        <v>0.24523621778820492</v>
      </c>
      <c r="M238" s="76">
        <f>0.0526*F238*Observaciones!$F237^1.218</f>
        <v>0</v>
      </c>
      <c r="N238" s="76">
        <f>M238*Constantes!$D$30</f>
        <v>0</v>
      </c>
      <c r="O238" s="76">
        <f t="shared" si="127"/>
        <v>0</v>
      </c>
      <c r="P238" s="15"/>
      <c r="Q238" s="75">
        <v>232</v>
      </c>
      <c r="R238" s="148">
        <f>ETo!$I237*((1-Constantes!$E$19)*ETo!$K237+ETo!$L237)</f>
        <v>3.1997566053416144</v>
      </c>
      <c r="S238" s="76">
        <f>MIN(R238*Constantes!$E$17,0.8*(V237+Observaciones!$F237-T238-U238-Constantes!$D$14))</f>
        <v>3.9438489199571339E-2</v>
      </c>
      <c r="T238" s="76">
        <f>IF(Observaciones!$F237&gt;0.05*Constantes!$E$18,((Observaciones!$F237-0.05*Constantes!$E$18)^2)/(Observaciones!$F237+0.95*Constantes!$E$18),0)</f>
        <v>0</v>
      </c>
      <c r="U238" s="76">
        <f>MAX(0,V237+Observaciones!$F237-T238-Constantes!$D$13)</f>
        <v>0</v>
      </c>
      <c r="V238" s="76">
        <f>V237+Observaciones!$F237-T238-S238-U238-W237</f>
        <v>11.258180347645148</v>
      </c>
      <c r="W238" s="76">
        <f>MAX(0,(V238-Constantes!$D$14)*(1-EXP(-Constantes!$D$22)))</f>
        <v>2.7865267146472285E-4</v>
      </c>
      <c r="X238" s="76">
        <f t="shared" si="128"/>
        <v>73.610615424690536</v>
      </c>
      <c r="Y238" s="76">
        <f>MAX(0,(X238-Constantes!$D$13)*(1-EXP(-Constantes!$D$23)))</f>
        <v>0.24495756511674019</v>
      </c>
      <c r="Z238" s="76">
        <f t="shared" si="129"/>
        <v>0.24523621778820492</v>
      </c>
      <c r="AA238" s="76">
        <f>IF(Z238-Escenarios!$E$29&lt;=0,0,IF(Z238-Escenarios!$E$29&gt;Escenarios!$E$28,Escenarios!$E$28,Z238-Escenarios!$E$29))</f>
        <v>0</v>
      </c>
      <c r="AB238" s="76">
        <f>AA238*Entradas!$E$24</f>
        <v>0</v>
      </c>
      <c r="AC238" s="76">
        <f>R238*Entradas!$D$47/Escenarios!$E$9</f>
        <v>0.1535883170563975</v>
      </c>
      <c r="AD238" s="76">
        <f>Entradas!$D$48*Entradas!$D$46/Escenarios!$E$9</f>
        <v>0.12</v>
      </c>
      <c r="AE238" s="76">
        <f t="shared" si="130"/>
        <v>0.19302680625596885</v>
      </c>
      <c r="AF238" s="76">
        <f t="shared" si="110"/>
        <v>0</v>
      </c>
      <c r="AG238" s="76">
        <f t="shared" si="111"/>
        <v>0</v>
      </c>
      <c r="AH238" s="76">
        <f t="shared" si="105"/>
        <v>2.7865267146472285E-4</v>
      </c>
      <c r="AI238" s="76">
        <f t="shared" si="112"/>
        <v>0</v>
      </c>
      <c r="AJ238" s="76">
        <f t="shared" si="106"/>
        <v>0.24495756511674019</v>
      </c>
      <c r="AK238" s="76">
        <f t="shared" si="113"/>
        <v>0</v>
      </c>
      <c r="AL238" s="76">
        <f t="shared" si="114"/>
        <v>0.24523621778820492</v>
      </c>
      <c r="AM238" s="76">
        <f t="shared" si="115"/>
        <v>0</v>
      </c>
      <c r="AN238" s="76">
        <f t="shared" si="116"/>
        <v>0</v>
      </c>
      <c r="AO238" s="76">
        <f t="shared" si="131"/>
        <v>52.370109175201549</v>
      </c>
      <c r="AP238" s="76">
        <f>MAX(0,(AO238-Constantes!$D$13)*(1-EXP(-Constantes!$D$24)))</f>
        <v>5.5334263147288065E-2</v>
      </c>
      <c r="AQ238" s="76">
        <f t="shared" si="107"/>
        <v>0.30029182826402823</v>
      </c>
      <c r="AR238" s="76">
        <f t="shared" si="117"/>
        <v>0.30057048093549299</v>
      </c>
      <c r="AS238" s="76">
        <f>0.0526*AF238*Observaciones!$F237^1.218</f>
        <v>0</v>
      </c>
      <c r="AT238" s="76">
        <f>AS238*Constantes!$E$30</f>
        <v>0</v>
      </c>
      <c r="AU238" s="76">
        <f t="shared" si="132"/>
        <v>0</v>
      </c>
      <c r="AV238" s="15"/>
      <c r="AW238" s="75">
        <v>232</v>
      </c>
      <c r="AX238" s="148">
        <f>ETo!$I237*((1-Constantes!$F$19)*ETo!$K237+ETo!$L237)</f>
        <v>3.1997566053416144</v>
      </c>
      <c r="AY238" s="76">
        <f>MIN(AX238*Constantes!$F$17,0.8*(BB237+Observaciones!$F237-AZ238-BA238-Constantes!$D$14))</f>
        <v>3.9438489199571339E-2</v>
      </c>
      <c r="AZ238" s="76">
        <f>IF(Observaciones!$F237&gt;0.05*Constantes!$F$18,((Observaciones!$F237-0.05*Constantes!$F$18)^2)/(Observaciones!$F237+0.95*Constantes!$F$18),0)</f>
        <v>0</v>
      </c>
      <c r="BA238" s="76">
        <f>MAX(0,BB237+Observaciones!$F237-AZ238-Constantes!$D$13)</f>
        <v>0</v>
      </c>
      <c r="BB238" s="76">
        <f>BB237+Observaciones!$F237-AZ238-AY238-BA238-BC237</f>
        <v>11.258180347645148</v>
      </c>
      <c r="BC238" s="76">
        <f>MAX(0,(BB238-Constantes!$D$14)*(1-EXP(-Constantes!$D$22)))</f>
        <v>2.7865267146472285E-4</v>
      </c>
      <c r="BD238" s="76">
        <f t="shared" si="133"/>
        <v>73.610615424690536</v>
      </c>
      <c r="BE238" s="76">
        <f>MAX(0,(BD238-Constantes!$D$13)*(1-EXP(-Constantes!$D$23)))</f>
        <v>0.24495756511674019</v>
      </c>
      <c r="BF238" s="76">
        <f t="shared" si="134"/>
        <v>0.24523621778820492</v>
      </c>
      <c r="BG238" s="76">
        <f>IF(BF238-Escenarios!$F$29&lt;=0,0,IF(BF238-Escenarios!$F$29&gt;Escenarios!$F$28,Escenarios!$F$28,BF238-Escenarios!$F$29))</f>
        <v>0</v>
      </c>
      <c r="BH238" s="76">
        <f>BG238*Entradas!$F$24</f>
        <v>0</v>
      </c>
      <c r="BI238" s="76">
        <f>AX238*Entradas!$D$47/Escenarios!$F$9</f>
        <v>0.1535883170563975</v>
      </c>
      <c r="BJ238" s="76">
        <f>Entradas!$D$48*Entradas!$D$46/Escenarios!$F$9</f>
        <v>0.12</v>
      </c>
      <c r="BK238" s="76">
        <f t="shared" si="135"/>
        <v>0.19302680625596885</v>
      </c>
      <c r="BL238" s="76">
        <f t="shared" si="118"/>
        <v>0</v>
      </c>
      <c r="BM238" s="76">
        <f t="shared" si="119"/>
        <v>0</v>
      </c>
      <c r="BN238" s="76">
        <f t="shared" si="108"/>
        <v>2.7865267146472285E-4</v>
      </c>
      <c r="BO238" s="76">
        <f t="shared" si="120"/>
        <v>0</v>
      </c>
      <c r="BP238" s="76">
        <f t="shared" si="109"/>
        <v>0.24495756511674019</v>
      </c>
      <c r="BQ238" s="76">
        <f t="shared" si="121"/>
        <v>0</v>
      </c>
      <c r="BR238" s="76">
        <f t="shared" si="122"/>
        <v>0.24523621778820492</v>
      </c>
      <c r="BS238" s="76">
        <f t="shared" si="123"/>
        <v>0</v>
      </c>
      <c r="BT238" s="76">
        <f t="shared" si="124"/>
        <v>0</v>
      </c>
      <c r="BU238" s="76">
        <f t="shared" si="136"/>
        <v>55.344991624680091</v>
      </c>
      <c r="BV238" s="76">
        <f>MAX(0,(BU238-Constantes!$D$13)*(1-EXP(-Constantes!$D$24)))</f>
        <v>0.100806076378592</v>
      </c>
      <c r="BW238" s="76">
        <f t="shared" si="137"/>
        <v>0.34576364149533217</v>
      </c>
      <c r="BX238" s="76">
        <f t="shared" si="138"/>
        <v>0.34604229416679694</v>
      </c>
      <c r="BY238" s="76">
        <f>0.0526*BL238*Observaciones!$F237^1.218</f>
        <v>0</v>
      </c>
      <c r="BZ238" s="76">
        <f>BY238*Constantes!$F$30</f>
        <v>0</v>
      </c>
      <c r="CA238" s="76">
        <f t="shared" si="139"/>
        <v>0</v>
      </c>
      <c r="CB238" s="15"/>
      <c r="CC238" s="75">
        <v>232</v>
      </c>
      <c r="CD238" s="76">
        <f>0.0526*Observaciones!$F237^2.218</f>
        <v>0</v>
      </c>
      <c r="CE238" s="76">
        <f>IF(Observaciones!$F237&gt;0.05*$CI$7,((Observaciones!$F237-0.05*$CI$7)^2)/(Observaciones!$F237+0.95*$CI$7),0)</f>
        <v>0</v>
      </c>
      <c r="CF238" s="76">
        <f>0.0526*CE238*Observaciones!$F237^1.218</f>
        <v>0</v>
      </c>
      <c r="CG238" s="29"/>
      <c r="CH238" s="29"/>
      <c r="CI238" s="110"/>
      <c r="CJ238" s="40"/>
    </row>
    <row r="239" spans="2:88" s="2" customFormat="1" x14ac:dyDescent="0.3">
      <c r="B239" s="39"/>
      <c r="C239" s="75">
        <v>233</v>
      </c>
      <c r="D239" s="148">
        <f>ETo!$I238*((1-Constantes!$D$19)*ETo!$K238+ETo!$L238)</f>
        <v>3.1402640538434898</v>
      </c>
      <c r="E239" s="76">
        <f>MIN(D239*Constantes!$D$17,0.8*(H238+Observaciones!$F238-F239-G239-Constantes!$D$14))</f>
        <v>6.5442781161181079E-3</v>
      </c>
      <c r="F239" s="76">
        <f>IF(Observaciones!$F238&gt;0.05*Constantes!$D$18,((Observaciones!$F238-0.05*Constantes!$D$18)^2)/(Observaciones!$F238+0.95*Constantes!$D$18),0)</f>
        <v>0</v>
      </c>
      <c r="G239" s="76">
        <f>MAX(0,H238+Observaciones!$F238-F239-Constantes!$D$13)</f>
        <v>0</v>
      </c>
      <c r="H239" s="76">
        <f>H238+Observaciones!$F238-F239-E239-G239-I238</f>
        <v>11.251357416857564</v>
      </c>
      <c r="I239" s="76">
        <f>MAX(0,(H239-Constantes!$D$14)*(1-EXP(-Constantes!$D$22)))</f>
        <v>4.623860134793238E-5</v>
      </c>
      <c r="J239" s="76">
        <f t="shared" si="125"/>
        <v>73.365657859573801</v>
      </c>
      <c r="K239" s="76">
        <f>MAX(0,(J239-Constantes!$D$13)*(1-EXP(-Constantes!$D$23)))</f>
        <v>0.24254393988329859</v>
      </c>
      <c r="L239" s="76">
        <f t="shared" si="126"/>
        <v>0.24259017848464651</v>
      </c>
      <c r="M239" s="76">
        <f>0.0526*F239*Observaciones!$F238^1.218</f>
        <v>0</v>
      </c>
      <c r="N239" s="76">
        <f>M239*Constantes!$D$30</f>
        <v>0</v>
      </c>
      <c r="O239" s="76">
        <f t="shared" si="127"/>
        <v>0</v>
      </c>
      <c r="P239" s="15"/>
      <c r="Q239" s="75">
        <v>233</v>
      </c>
      <c r="R239" s="148">
        <f>ETo!$I238*((1-Constantes!$E$19)*ETo!$K238+ETo!$L238)</f>
        <v>3.1402640538434898</v>
      </c>
      <c r="S239" s="76">
        <f>MIN(R239*Constantes!$E$17,0.8*(V238+Observaciones!$F238-T239-U239-Constantes!$D$14))</f>
        <v>6.5442781161181079E-3</v>
      </c>
      <c r="T239" s="76">
        <f>IF(Observaciones!$F238&gt;0.05*Constantes!$E$18,((Observaciones!$F238-0.05*Constantes!$E$18)^2)/(Observaciones!$F238+0.95*Constantes!$E$18),0)</f>
        <v>0</v>
      </c>
      <c r="U239" s="76">
        <f>MAX(0,V238+Observaciones!$F238-T239-Constantes!$D$13)</f>
        <v>0</v>
      </c>
      <c r="V239" s="76">
        <f>V238+Observaciones!$F238-T239-S239-U239-W238</f>
        <v>11.251357416857564</v>
      </c>
      <c r="W239" s="76">
        <f>MAX(0,(V239-Constantes!$D$14)*(1-EXP(-Constantes!$D$22)))</f>
        <v>4.623860134793238E-5</v>
      </c>
      <c r="X239" s="76">
        <f t="shared" si="128"/>
        <v>73.365657859573801</v>
      </c>
      <c r="Y239" s="76">
        <f>MAX(0,(X239-Constantes!$D$13)*(1-EXP(-Constantes!$D$23)))</f>
        <v>0.24254393988329859</v>
      </c>
      <c r="Z239" s="76">
        <f t="shared" si="129"/>
        <v>0.24259017848464651</v>
      </c>
      <c r="AA239" s="76">
        <f>IF(Z239-Escenarios!$E$29&lt;=0,0,IF(Z239-Escenarios!$E$29&gt;Escenarios!$E$28,Escenarios!$E$28,Z239-Escenarios!$E$29))</f>
        <v>0</v>
      </c>
      <c r="AB239" s="76">
        <f>AA239*Entradas!$E$24</f>
        <v>0</v>
      </c>
      <c r="AC239" s="76">
        <f>R239*Entradas!$D$47/Escenarios!$E$9</f>
        <v>0.15073267458448752</v>
      </c>
      <c r="AD239" s="76">
        <f>Entradas!$D$48*Entradas!$D$46/Escenarios!$E$9</f>
        <v>0.12</v>
      </c>
      <c r="AE239" s="76">
        <f t="shared" si="130"/>
        <v>0.15727695270060563</v>
      </c>
      <c r="AF239" s="76">
        <f t="shared" si="110"/>
        <v>0</v>
      </c>
      <c r="AG239" s="76">
        <f t="shared" si="111"/>
        <v>0</v>
      </c>
      <c r="AH239" s="76">
        <f t="shared" si="105"/>
        <v>4.623860134793238E-5</v>
      </c>
      <c r="AI239" s="76">
        <f t="shared" si="112"/>
        <v>0</v>
      </c>
      <c r="AJ239" s="76">
        <f t="shared" si="106"/>
        <v>0.24254393988329859</v>
      </c>
      <c r="AK239" s="76">
        <f t="shared" si="113"/>
        <v>0</v>
      </c>
      <c r="AL239" s="76">
        <f t="shared" si="114"/>
        <v>0.24259017848464651</v>
      </c>
      <c r="AM239" s="76">
        <f t="shared" si="115"/>
        <v>0</v>
      </c>
      <c r="AN239" s="76">
        <f t="shared" si="116"/>
        <v>0</v>
      </c>
      <c r="AO239" s="76">
        <f t="shared" si="131"/>
        <v>52.314774912054261</v>
      </c>
      <c r="AP239" s="76">
        <f>MAX(0,(AO239-Constantes!$D$13)*(1-EXP(-Constantes!$D$24)))</f>
        <v>5.4488465263890583E-2</v>
      </c>
      <c r="AQ239" s="76">
        <f t="shared" si="107"/>
        <v>0.29703240514718915</v>
      </c>
      <c r="AR239" s="76">
        <f t="shared" si="117"/>
        <v>0.2970786437485371</v>
      </c>
      <c r="AS239" s="76">
        <f>0.0526*AF239*Observaciones!$F238^1.218</f>
        <v>0</v>
      </c>
      <c r="AT239" s="76">
        <f>AS239*Constantes!$E$30</f>
        <v>0</v>
      </c>
      <c r="AU239" s="76">
        <f t="shared" si="132"/>
        <v>0</v>
      </c>
      <c r="AV239" s="15"/>
      <c r="AW239" s="75">
        <v>233</v>
      </c>
      <c r="AX239" s="148">
        <f>ETo!$I238*((1-Constantes!$F$19)*ETo!$K238+ETo!$L238)</f>
        <v>3.1402640538434898</v>
      </c>
      <c r="AY239" s="76">
        <f>MIN(AX239*Constantes!$F$17,0.8*(BB238+Observaciones!$F238-AZ239-BA239-Constantes!$D$14))</f>
        <v>6.5442781161181079E-3</v>
      </c>
      <c r="AZ239" s="76">
        <f>IF(Observaciones!$F238&gt;0.05*Constantes!$F$18,((Observaciones!$F238-0.05*Constantes!$F$18)^2)/(Observaciones!$F238+0.95*Constantes!$F$18),0)</f>
        <v>0</v>
      </c>
      <c r="BA239" s="76">
        <f>MAX(0,BB238+Observaciones!$F238-AZ239-Constantes!$D$13)</f>
        <v>0</v>
      </c>
      <c r="BB239" s="76">
        <f>BB238+Observaciones!$F238-AZ239-AY239-BA239-BC238</f>
        <v>11.251357416857564</v>
      </c>
      <c r="BC239" s="76">
        <f>MAX(0,(BB239-Constantes!$D$14)*(1-EXP(-Constantes!$D$22)))</f>
        <v>4.623860134793238E-5</v>
      </c>
      <c r="BD239" s="76">
        <f t="shared" si="133"/>
        <v>73.365657859573801</v>
      </c>
      <c r="BE239" s="76">
        <f>MAX(0,(BD239-Constantes!$D$13)*(1-EXP(-Constantes!$D$23)))</f>
        <v>0.24254393988329859</v>
      </c>
      <c r="BF239" s="76">
        <f t="shared" si="134"/>
        <v>0.24259017848464651</v>
      </c>
      <c r="BG239" s="76">
        <f>IF(BF239-Escenarios!$F$29&lt;=0,0,IF(BF239-Escenarios!$F$29&gt;Escenarios!$F$28,Escenarios!$F$28,BF239-Escenarios!$F$29))</f>
        <v>0</v>
      </c>
      <c r="BH239" s="76">
        <f>BG239*Entradas!$F$24</f>
        <v>0</v>
      </c>
      <c r="BI239" s="76">
        <f>AX239*Entradas!$D$47/Escenarios!$F$9</f>
        <v>0.15073267458448752</v>
      </c>
      <c r="BJ239" s="76">
        <f>Entradas!$D$48*Entradas!$D$46/Escenarios!$F$9</f>
        <v>0.12</v>
      </c>
      <c r="BK239" s="76">
        <f t="shared" si="135"/>
        <v>0.15727695270060563</v>
      </c>
      <c r="BL239" s="76">
        <f t="shared" si="118"/>
        <v>0</v>
      </c>
      <c r="BM239" s="76">
        <f t="shared" si="119"/>
        <v>0</v>
      </c>
      <c r="BN239" s="76">
        <f t="shared" si="108"/>
        <v>4.623860134793238E-5</v>
      </c>
      <c r="BO239" s="76">
        <f t="shared" si="120"/>
        <v>0</v>
      </c>
      <c r="BP239" s="76">
        <f t="shared" si="109"/>
        <v>0.24254393988329859</v>
      </c>
      <c r="BQ239" s="76">
        <f t="shared" si="121"/>
        <v>0</v>
      </c>
      <c r="BR239" s="76">
        <f t="shared" si="122"/>
        <v>0.24259017848464651</v>
      </c>
      <c r="BS239" s="76">
        <f t="shared" si="123"/>
        <v>0</v>
      </c>
      <c r="BT239" s="76">
        <f t="shared" si="124"/>
        <v>0</v>
      </c>
      <c r="BU239" s="76">
        <f t="shared" si="136"/>
        <v>55.244185548301502</v>
      </c>
      <c r="BV239" s="76">
        <f>MAX(0,(BU239-Constantes!$D$13)*(1-EXP(-Constantes!$D$24)))</f>
        <v>9.926523059543467E-2</v>
      </c>
      <c r="BW239" s="76">
        <f t="shared" si="137"/>
        <v>0.34180917047873327</v>
      </c>
      <c r="BX239" s="76">
        <f t="shared" si="138"/>
        <v>0.34185540908008116</v>
      </c>
      <c r="BY239" s="76">
        <f>0.0526*BL239*Observaciones!$F238^1.218</f>
        <v>0</v>
      </c>
      <c r="BZ239" s="76">
        <f>BY239*Constantes!$F$30</f>
        <v>0</v>
      </c>
      <c r="CA239" s="76">
        <f t="shared" si="139"/>
        <v>0</v>
      </c>
      <c r="CB239" s="15"/>
      <c r="CC239" s="75">
        <v>233</v>
      </c>
      <c r="CD239" s="76">
        <f>0.0526*Observaciones!$F238^2.218</f>
        <v>0</v>
      </c>
      <c r="CE239" s="76">
        <f>IF(Observaciones!$F238&gt;0.05*$CI$7,((Observaciones!$F238-0.05*$CI$7)^2)/(Observaciones!$F238+0.95*$CI$7),0)</f>
        <v>0</v>
      </c>
      <c r="CF239" s="76">
        <f>0.0526*CE239*Observaciones!$F238^1.218</f>
        <v>0</v>
      </c>
      <c r="CG239" s="29"/>
      <c r="CH239" s="29"/>
      <c r="CI239" s="110"/>
      <c r="CJ239" s="40"/>
    </row>
    <row r="240" spans="2:88" s="2" customFormat="1" x14ac:dyDescent="0.3">
      <c r="B240" s="39"/>
      <c r="C240" s="75">
        <v>234</v>
      </c>
      <c r="D240" s="148">
        <f>ETo!$I239*((1-Constantes!$D$19)*ETo!$K239+ETo!$L239)</f>
        <v>3.3318008486378785</v>
      </c>
      <c r="E240" s="76">
        <f>MIN(D240*Constantes!$D$17,0.8*(H239+Observaciones!$F239-F240-G240-Constantes!$D$14))</f>
        <v>1.0859334860512605E-3</v>
      </c>
      <c r="F240" s="76">
        <f>IF(Observaciones!$F239&gt;0.05*Constantes!$D$18,((Observaciones!$F239-0.05*Constantes!$D$18)^2)/(Observaciones!$F239+0.95*Constantes!$D$18),0)</f>
        <v>0</v>
      </c>
      <c r="G240" s="76">
        <f>MAX(0,H239+Observaciones!$F239-F240-Constantes!$D$13)</f>
        <v>0</v>
      </c>
      <c r="H240" s="76">
        <f>H239+Observaciones!$F239-F240-E240-G240-I239</f>
        <v>11.250225244770165</v>
      </c>
      <c r="I240" s="76">
        <f>MAX(0,(H240-Constantes!$D$14)*(1-EXP(-Constantes!$D$22)))</f>
        <v>7.6726637623125703E-6</v>
      </c>
      <c r="J240" s="76">
        <f t="shared" si="125"/>
        <v>73.123113919690496</v>
      </c>
      <c r="K240" s="76">
        <f>MAX(0,(J240-Constantes!$D$13)*(1-EXP(-Constantes!$D$23)))</f>
        <v>0.24015409667416271</v>
      </c>
      <c r="L240" s="76">
        <f t="shared" si="126"/>
        <v>0.24016176933792502</v>
      </c>
      <c r="M240" s="76">
        <f>0.0526*F240*Observaciones!$F239^1.218</f>
        <v>0</v>
      </c>
      <c r="N240" s="76">
        <f>M240*Constantes!$D$30</f>
        <v>0</v>
      </c>
      <c r="O240" s="76">
        <f t="shared" si="127"/>
        <v>0</v>
      </c>
      <c r="P240" s="15"/>
      <c r="Q240" s="75">
        <v>234</v>
      </c>
      <c r="R240" s="148">
        <f>ETo!$I239*((1-Constantes!$E$19)*ETo!$K239+ETo!$L239)</f>
        <v>3.3318008486378785</v>
      </c>
      <c r="S240" s="76">
        <f>MIN(R240*Constantes!$E$17,0.8*(V239+Observaciones!$F239-T240-U240-Constantes!$D$14))</f>
        <v>1.0859334860512605E-3</v>
      </c>
      <c r="T240" s="76">
        <f>IF(Observaciones!$F239&gt;0.05*Constantes!$E$18,((Observaciones!$F239-0.05*Constantes!$E$18)^2)/(Observaciones!$F239+0.95*Constantes!$E$18),0)</f>
        <v>0</v>
      </c>
      <c r="U240" s="76">
        <f>MAX(0,V239+Observaciones!$F239-T240-Constantes!$D$13)</f>
        <v>0</v>
      </c>
      <c r="V240" s="76">
        <f>V239+Observaciones!$F239-T240-S240-U240-W239</f>
        <v>11.250225244770165</v>
      </c>
      <c r="W240" s="76">
        <f>MAX(0,(V240-Constantes!$D$14)*(1-EXP(-Constantes!$D$22)))</f>
        <v>7.6726637623125703E-6</v>
      </c>
      <c r="X240" s="76">
        <f t="shared" si="128"/>
        <v>73.123113919690496</v>
      </c>
      <c r="Y240" s="76">
        <f>MAX(0,(X240-Constantes!$D$13)*(1-EXP(-Constantes!$D$23)))</f>
        <v>0.24015409667416271</v>
      </c>
      <c r="Z240" s="76">
        <f t="shared" si="129"/>
        <v>0.24016176933792502</v>
      </c>
      <c r="AA240" s="76">
        <f>IF(Z240-Escenarios!$E$29&lt;=0,0,IF(Z240-Escenarios!$E$29&gt;Escenarios!$E$28,Escenarios!$E$28,Z240-Escenarios!$E$29))</f>
        <v>0</v>
      </c>
      <c r="AB240" s="76">
        <f>AA240*Entradas!$E$24</f>
        <v>0</v>
      </c>
      <c r="AC240" s="76">
        <f>R240*Entradas!$D$47/Escenarios!$E$9</f>
        <v>0.15992644073461815</v>
      </c>
      <c r="AD240" s="76">
        <f>Entradas!$D$48*Entradas!$D$46/Escenarios!$E$9</f>
        <v>0.12</v>
      </c>
      <c r="AE240" s="76">
        <f t="shared" si="130"/>
        <v>0.16101237422066941</v>
      </c>
      <c r="AF240" s="76">
        <f t="shared" si="110"/>
        <v>0</v>
      </c>
      <c r="AG240" s="76">
        <f t="shared" si="111"/>
        <v>0</v>
      </c>
      <c r="AH240" s="76">
        <f t="shared" si="105"/>
        <v>7.6726637623125703E-6</v>
      </c>
      <c r="AI240" s="76">
        <f t="shared" si="112"/>
        <v>0</v>
      </c>
      <c r="AJ240" s="76">
        <f t="shared" si="106"/>
        <v>0.24015409667416271</v>
      </c>
      <c r="AK240" s="76">
        <f t="shared" si="113"/>
        <v>0</v>
      </c>
      <c r="AL240" s="76">
        <f t="shared" si="114"/>
        <v>0.24016176933792502</v>
      </c>
      <c r="AM240" s="76">
        <f t="shared" si="115"/>
        <v>0</v>
      </c>
      <c r="AN240" s="76">
        <f t="shared" si="116"/>
        <v>0</v>
      </c>
      <c r="AO240" s="76">
        <f t="shared" si="131"/>
        <v>52.260286446790374</v>
      </c>
      <c r="AP240" s="76">
        <f>MAX(0,(AO240-Constantes!$D$13)*(1-EXP(-Constantes!$D$24)))</f>
        <v>5.3655595610108409E-2</v>
      </c>
      <c r="AQ240" s="76">
        <f t="shared" si="107"/>
        <v>0.29380969228427112</v>
      </c>
      <c r="AR240" s="76">
        <f t="shared" si="117"/>
        <v>0.29381736494803345</v>
      </c>
      <c r="AS240" s="76">
        <f>0.0526*AF240*Observaciones!$F239^1.218</f>
        <v>0</v>
      </c>
      <c r="AT240" s="76">
        <f>AS240*Constantes!$E$30</f>
        <v>0</v>
      </c>
      <c r="AU240" s="76">
        <f t="shared" si="132"/>
        <v>0</v>
      </c>
      <c r="AV240" s="15"/>
      <c r="AW240" s="75">
        <v>234</v>
      </c>
      <c r="AX240" s="148">
        <f>ETo!$I239*((1-Constantes!$F$19)*ETo!$K239+ETo!$L239)</f>
        <v>3.3318008486378785</v>
      </c>
      <c r="AY240" s="76">
        <f>MIN(AX240*Constantes!$F$17,0.8*(BB239+Observaciones!$F239-AZ240-BA240-Constantes!$D$14))</f>
        <v>1.0859334860512605E-3</v>
      </c>
      <c r="AZ240" s="76">
        <f>IF(Observaciones!$F239&gt;0.05*Constantes!$F$18,((Observaciones!$F239-0.05*Constantes!$F$18)^2)/(Observaciones!$F239+0.95*Constantes!$F$18),0)</f>
        <v>0</v>
      </c>
      <c r="BA240" s="76">
        <f>MAX(0,BB239+Observaciones!$F239-AZ240-Constantes!$D$13)</f>
        <v>0</v>
      </c>
      <c r="BB240" s="76">
        <f>BB239+Observaciones!$F239-AZ240-AY240-BA240-BC239</f>
        <v>11.250225244770165</v>
      </c>
      <c r="BC240" s="76">
        <f>MAX(0,(BB240-Constantes!$D$14)*(1-EXP(-Constantes!$D$22)))</f>
        <v>7.6726637623125703E-6</v>
      </c>
      <c r="BD240" s="76">
        <f t="shared" si="133"/>
        <v>73.123113919690496</v>
      </c>
      <c r="BE240" s="76">
        <f>MAX(0,(BD240-Constantes!$D$13)*(1-EXP(-Constantes!$D$23)))</f>
        <v>0.24015409667416271</v>
      </c>
      <c r="BF240" s="76">
        <f t="shared" si="134"/>
        <v>0.24016176933792502</v>
      </c>
      <c r="BG240" s="76">
        <f>IF(BF240-Escenarios!$F$29&lt;=0,0,IF(BF240-Escenarios!$F$29&gt;Escenarios!$F$28,Escenarios!$F$28,BF240-Escenarios!$F$29))</f>
        <v>0</v>
      </c>
      <c r="BH240" s="76">
        <f>BG240*Entradas!$F$24</f>
        <v>0</v>
      </c>
      <c r="BI240" s="76">
        <f>AX240*Entradas!$D$47/Escenarios!$F$9</f>
        <v>0.15992644073461815</v>
      </c>
      <c r="BJ240" s="76">
        <f>Entradas!$D$48*Entradas!$D$46/Escenarios!$F$9</f>
        <v>0.12</v>
      </c>
      <c r="BK240" s="76">
        <f t="shared" si="135"/>
        <v>0.16101237422066941</v>
      </c>
      <c r="BL240" s="76">
        <f t="shared" si="118"/>
        <v>0</v>
      </c>
      <c r="BM240" s="76">
        <f t="shared" si="119"/>
        <v>0</v>
      </c>
      <c r="BN240" s="76">
        <f t="shared" si="108"/>
        <v>7.6726637623125703E-6</v>
      </c>
      <c r="BO240" s="76">
        <f t="shared" si="120"/>
        <v>0</v>
      </c>
      <c r="BP240" s="76">
        <f t="shared" si="109"/>
        <v>0.24015409667416271</v>
      </c>
      <c r="BQ240" s="76">
        <f t="shared" si="121"/>
        <v>0</v>
      </c>
      <c r="BR240" s="76">
        <f t="shared" si="122"/>
        <v>0.24016176933792502</v>
      </c>
      <c r="BS240" s="76">
        <f t="shared" si="123"/>
        <v>0</v>
      </c>
      <c r="BT240" s="76">
        <f t="shared" si="124"/>
        <v>0</v>
      </c>
      <c r="BU240" s="76">
        <f t="shared" si="136"/>
        <v>55.144920317706067</v>
      </c>
      <c r="BV240" s="76">
        <f>MAX(0,(BU240-Constantes!$D$13)*(1-EXP(-Constantes!$D$24)))</f>
        <v>9.7747937020762787E-2</v>
      </c>
      <c r="BW240" s="76">
        <f t="shared" si="137"/>
        <v>0.3379020336949255</v>
      </c>
      <c r="BX240" s="76">
        <f t="shared" si="138"/>
        <v>0.33790970635868778</v>
      </c>
      <c r="BY240" s="76">
        <f>0.0526*BL240*Observaciones!$F239^1.218</f>
        <v>0</v>
      </c>
      <c r="BZ240" s="76">
        <f>BY240*Constantes!$F$30</f>
        <v>0</v>
      </c>
      <c r="CA240" s="76">
        <f t="shared" si="139"/>
        <v>0</v>
      </c>
      <c r="CB240" s="15"/>
      <c r="CC240" s="75">
        <v>234</v>
      </c>
      <c r="CD240" s="76">
        <f>0.0526*Observaciones!$F239^2.218</f>
        <v>0</v>
      </c>
      <c r="CE240" s="76">
        <f>IF(Observaciones!$F239&gt;0.05*$CI$7,((Observaciones!$F239-0.05*$CI$7)^2)/(Observaciones!$F239+0.95*$CI$7),0)</f>
        <v>0</v>
      </c>
      <c r="CF240" s="76">
        <f>0.0526*CE240*Observaciones!$F239^1.218</f>
        <v>0</v>
      </c>
      <c r="CG240" s="29"/>
      <c r="CH240" s="29"/>
      <c r="CI240" s="110"/>
      <c r="CJ240" s="40"/>
    </row>
    <row r="241" spans="2:88" s="2" customFormat="1" x14ac:dyDescent="0.3">
      <c r="B241" s="39"/>
      <c r="C241" s="75">
        <v>235</v>
      </c>
      <c r="D241" s="148">
        <f>ETo!$I240*((1-Constantes!$D$19)*ETo!$K240+ETo!$L240)</f>
        <v>3.2037586357265497</v>
      </c>
      <c r="E241" s="76">
        <f>MIN(D241*Constantes!$D$17,0.8*(H240+Observaciones!$F240-F241-G241-Constantes!$D$14))</f>
        <v>1.8019581613231141E-4</v>
      </c>
      <c r="F241" s="76">
        <f>IF(Observaciones!$F240&gt;0.05*Constantes!$D$18,((Observaciones!$F240-0.05*Constantes!$D$18)^2)/(Observaciones!$F240+0.95*Constantes!$D$18),0)</f>
        <v>0</v>
      </c>
      <c r="G241" s="76">
        <f>MAX(0,H240+Observaciones!$F240-F241-Constantes!$D$13)</f>
        <v>0</v>
      </c>
      <c r="H241" s="76">
        <f>H240+Observaciones!$F240-F241-E241-G241-I240</f>
        <v>11.250037376290271</v>
      </c>
      <c r="I241" s="76">
        <f>MAX(0,(H241-Constantes!$D$14)*(1-EXP(-Constantes!$D$22)))</f>
        <v>1.2731736577935227E-6</v>
      </c>
      <c r="J241" s="76">
        <f t="shared" si="125"/>
        <v>72.882959823016336</v>
      </c>
      <c r="K241" s="76">
        <f>MAX(0,(J241-Constantes!$D$13)*(1-EXP(-Constantes!$D$23)))</f>
        <v>0.23778780115938283</v>
      </c>
      <c r="L241" s="76">
        <f t="shared" si="126"/>
        <v>0.23778907433304064</v>
      </c>
      <c r="M241" s="76">
        <f>0.0526*F241*Observaciones!$F240^1.218</f>
        <v>0</v>
      </c>
      <c r="N241" s="76">
        <f>M241*Constantes!$D$30</f>
        <v>0</v>
      </c>
      <c r="O241" s="76">
        <f t="shared" si="127"/>
        <v>0</v>
      </c>
      <c r="P241" s="15"/>
      <c r="Q241" s="75">
        <v>235</v>
      </c>
      <c r="R241" s="148">
        <f>ETo!$I240*((1-Constantes!$E$19)*ETo!$K240+ETo!$L240)</f>
        <v>3.2037586357265497</v>
      </c>
      <c r="S241" s="76">
        <f>MIN(R241*Constantes!$E$17,0.8*(V240+Observaciones!$F240-T241-U241-Constantes!$D$14))</f>
        <v>1.8019581613231141E-4</v>
      </c>
      <c r="T241" s="76">
        <f>IF(Observaciones!$F240&gt;0.05*Constantes!$E$18,((Observaciones!$F240-0.05*Constantes!$E$18)^2)/(Observaciones!$F240+0.95*Constantes!$E$18),0)</f>
        <v>0</v>
      </c>
      <c r="U241" s="76">
        <f>MAX(0,V240+Observaciones!$F240-T241-Constantes!$D$13)</f>
        <v>0</v>
      </c>
      <c r="V241" s="76">
        <f>V240+Observaciones!$F240-T241-S241-U241-W240</f>
        <v>11.250037376290271</v>
      </c>
      <c r="W241" s="76">
        <f>MAX(0,(V241-Constantes!$D$14)*(1-EXP(-Constantes!$D$22)))</f>
        <v>1.2731736577935227E-6</v>
      </c>
      <c r="X241" s="76">
        <f t="shared" si="128"/>
        <v>72.882959823016336</v>
      </c>
      <c r="Y241" s="76">
        <f>MAX(0,(X241-Constantes!$D$13)*(1-EXP(-Constantes!$D$23)))</f>
        <v>0.23778780115938283</v>
      </c>
      <c r="Z241" s="76">
        <f t="shared" si="129"/>
        <v>0.23778907433304064</v>
      </c>
      <c r="AA241" s="76">
        <f>IF(Z241-Escenarios!$E$29&lt;=0,0,IF(Z241-Escenarios!$E$29&gt;Escenarios!$E$28,Escenarios!$E$28,Z241-Escenarios!$E$29))</f>
        <v>0</v>
      </c>
      <c r="AB241" s="76">
        <f>AA241*Entradas!$E$24</f>
        <v>0</v>
      </c>
      <c r="AC241" s="76">
        <f>R241*Entradas!$D$47/Escenarios!$E$9</f>
        <v>0.1537804145148744</v>
      </c>
      <c r="AD241" s="76">
        <f>Entradas!$D$48*Entradas!$D$46/Escenarios!$E$9</f>
        <v>0.12</v>
      </c>
      <c r="AE241" s="76">
        <f t="shared" si="130"/>
        <v>0.15396061033100672</v>
      </c>
      <c r="AF241" s="76">
        <f t="shared" si="110"/>
        <v>0</v>
      </c>
      <c r="AG241" s="76">
        <f t="shared" si="111"/>
        <v>0</v>
      </c>
      <c r="AH241" s="76">
        <f t="shared" si="105"/>
        <v>1.2731736577935227E-6</v>
      </c>
      <c r="AI241" s="76">
        <f t="shared" si="112"/>
        <v>0</v>
      </c>
      <c r="AJ241" s="76">
        <f t="shared" si="106"/>
        <v>0.23778780115938283</v>
      </c>
      <c r="AK241" s="76">
        <f t="shared" si="113"/>
        <v>0</v>
      </c>
      <c r="AL241" s="76">
        <f t="shared" si="114"/>
        <v>0.23778907433304064</v>
      </c>
      <c r="AM241" s="76">
        <f t="shared" si="115"/>
        <v>0</v>
      </c>
      <c r="AN241" s="76">
        <f t="shared" si="116"/>
        <v>0</v>
      </c>
      <c r="AO241" s="76">
        <f t="shared" si="131"/>
        <v>52.206630851180265</v>
      </c>
      <c r="AP241" s="76">
        <f>MAX(0,(AO241-Constantes!$D$13)*(1-EXP(-Constantes!$D$24)))</f>
        <v>5.2835456574757633E-2</v>
      </c>
      <c r="AQ241" s="76">
        <f t="shared" si="107"/>
        <v>0.29062325773414044</v>
      </c>
      <c r="AR241" s="76">
        <f t="shared" si="117"/>
        <v>0.29062453090779827</v>
      </c>
      <c r="AS241" s="76">
        <f>0.0526*AF241*Observaciones!$F240^1.218</f>
        <v>0</v>
      </c>
      <c r="AT241" s="76">
        <f>AS241*Constantes!$E$30</f>
        <v>0</v>
      </c>
      <c r="AU241" s="76">
        <f t="shared" si="132"/>
        <v>0</v>
      </c>
      <c r="AV241" s="15"/>
      <c r="AW241" s="75">
        <v>235</v>
      </c>
      <c r="AX241" s="148">
        <f>ETo!$I240*((1-Constantes!$F$19)*ETo!$K240+ETo!$L240)</f>
        <v>3.2037586357265497</v>
      </c>
      <c r="AY241" s="76">
        <f>MIN(AX241*Constantes!$F$17,0.8*(BB240+Observaciones!$F240-AZ241-BA241-Constantes!$D$14))</f>
        <v>1.8019581613231141E-4</v>
      </c>
      <c r="AZ241" s="76">
        <f>IF(Observaciones!$F240&gt;0.05*Constantes!$F$18,((Observaciones!$F240-0.05*Constantes!$F$18)^2)/(Observaciones!$F240+0.95*Constantes!$F$18),0)</f>
        <v>0</v>
      </c>
      <c r="BA241" s="76">
        <f>MAX(0,BB240+Observaciones!$F240-AZ241-Constantes!$D$13)</f>
        <v>0</v>
      </c>
      <c r="BB241" s="76">
        <f>BB240+Observaciones!$F240-AZ241-AY241-BA241-BC240</f>
        <v>11.250037376290271</v>
      </c>
      <c r="BC241" s="76">
        <f>MAX(0,(BB241-Constantes!$D$14)*(1-EXP(-Constantes!$D$22)))</f>
        <v>1.2731736577935227E-6</v>
      </c>
      <c r="BD241" s="76">
        <f t="shared" si="133"/>
        <v>72.882959823016336</v>
      </c>
      <c r="BE241" s="76">
        <f>MAX(0,(BD241-Constantes!$D$13)*(1-EXP(-Constantes!$D$23)))</f>
        <v>0.23778780115938283</v>
      </c>
      <c r="BF241" s="76">
        <f t="shared" si="134"/>
        <v>0.23778907433304064</v>
      </c>
      <c r="BG241" s="76">
        <f>IF(BF241-Escenarios!$F$29&lt;=0,0,IF(BF241-Escenarios!$F$29&gt;Escenarios!$F$28,Escenarios!$F$28,BF241-Escenarios!$F$29))</f>
        <v>0</v>
      </c>
      <c r="BH241" s="76">
        <f>BG241*Entradas!$F$24</f>
        <v>0</v>
      </c>
      <c r="BI241" s="76">
        <f>AX241*Entradas!$D$47/Escenarios!$F$9</f>
        <v>0.1537804145148744</v>
      </c>
      <c r="BJ241" s="76">
        <f>Entradas!$D$48*Entradas!$D$46/Escenarios!$F$9</f>
        <v>0.12</v>
      </c>
      <c r="BK241" s="76">
        <f t="shared" si="135"/>
        <v>0.15396061033100672</v>
      </c>
      <c r="BL241" s="76">
        <f t="shared" si="118"/>
        <v>0</v>
      </c>
      <c r="BM241" s="76">
        <f t="shared" si="119"/>
        <v>0</v>
      </c>
      <c r="BN241" s="76">
        <f t="shared" si="108"/>
        <v>1.2731736577935227E-6</v>
      </c>
      <c r="BO241" s="76">
        <f t="shared" si="120"/>
        <v>0</v>
      </c>
      <c r="BP241" s="76">
        <f t="shared" si="109"/>
        <v>0.23778780115938283</v>
      </c>
      <c r="BQ241" s="76">
        <f t="shared" si="121"/>
        <v>0</v>
      </c>
      <c r="BR241" s="76">
        <f t="shared" si="122"/>
        <v>0.23778907433304064</v>
      </c>
      <c r="BS241" s="76">
        <f t="shared" si="123"/>
        <v>0</v>
      </c>
      <c r="BT241" s="76">
        <f t="shared" si="124"/>
        <v>0</v>
      </c>
      <c r="BU241" s="76">
        <f t="shared" si="136"/>
        <v>55.047172380685303</v>
      </c>
      <c r="BV241" s="76">
        <f>MAX(0,(BU241-Constantes!$D$13)*(1-EXP(-Constantes!$D$24)))</f>
        <v>9.6253835653250769E-2</v>
      </c>
      <c r="BW241" s="76">
        <f t="shared" si="137"/>
        <v>0.3340416368126336</v>
      </c>
      <c r="BX241" s="76">
        <f t="shared" si="138"/>
        <v>0.33404290998629138</v>
      </c>
      <c r="BY241" s="76">
        <f>0.0526*BL241*Observaciones!$F240^1.218</f>
        <v>0</v>
      </c>
      <c r="BZ241" s="76">
        <f>BY241*Constantes!$F$30</f>
        <v>0</v>
      </c>
      <c r="CA241" s="76">
        <f t="shared" si="139"/>
        <v>0</v>
      </c>
      <c r="CB241" s="15"/>
      <c r="CC241" s="75">
        <v>235</v>
      </c>
      <c r="CD241" s="76">
        <f>0.0526*Observaciones!$F240^2.218</f>
        <v>0</v>
      </c>
      <c r="CE241" s="76">
        <f>IF(Observaciones!$F240&gt;0.05*$CI$7,((Observaciones!$F240-0.05*$CI$7)^2)/(Observaciones!$F240+0.95*$CI$7),0)</f>
        <v>0</v>
      </c>
      <c r="CF241" s="76">
        <f>0.0526*CE241*Observaciones!$F240^1.218</f>
        <v>0</v>
      </c>
      <c r="CG241" s="29"/>
      <c r="CH241" s="29"/>
      <c r="CI241" s="110"/>
      <c r="CJ241" s="40"/>
    </row>
    <row r="242" spans="2:88" s="2" customFormat="1" x14ac:dyDescent="0.3">
      <c r="B242" s="39"/>
      <c r="C242" s="75">
        <v>236</v>
      </c>
      <c r="D242" s="148">
        <f>ETo!$I241*((1-Constantes!$D$19)*ETo!$K241+ETo!$L241)</f>
        <v>3.2428669668442995</v>
      </c>
      <c r="E242" s="76">
        <f>MIN(D242*Constantes!$D$17,0.8*(H241+Observaciones!$F241-F242-G242-Constantes!$D$14))</f>
        <v>2.990103221662821E-5</v>
      </c>
      <c r="F242" s="76">
        <f>IF(Observaciones!$F241&gt;0.05*Constantes!$D$18,((Observaciones!$F241-0.05*Constantes!$D$18)^2)/(Observaciones!$F241+0.95*Constantes!$D$18),0)</f>
        <v>0</v>
      </c>
      <c r="G242" s="76">
        <f>MAX(0,H241+Observaciones!$F241-F242-Constantes!$D$13)</f>
        <v>0</v>
      </c>
      <c r="H242" s="76">
        <f>H241+Observaciones!$F241-F242-E242-G242-I241</f>
        <v>11.250006202084396</v>
      </c>
      <c r="I242" s="76">
        <f>MAX(0,(H242-Constantes!$D$14)*(1-EXP(-Constantes!$D$22)))</f>
        <v>2.1126576285517671E-7</v>
      </c>
      <c r="J242" s="76">
        <f t="shared" si="125"/>
        <v>72.645172021856951</v>
      </c>
      <c r="K242" s="76">
        <f>MAX(0,(J242-Constantes!$D$13)*(1-EXP(-Constantes!$D$23)))</f>
        <v>0.23544482131791772</v>
      </c>
      <c r="L242" s="76">
        <f t="shared" si="126"/>
        <v>0.23544503258368057</v>
      </c>
      <c r="M242" s="76">
        <f>0.0526*F242*Observaciones!$F241^1.218</f>
        <v>0</v>
      </c>
      <c r="N242" s="76">
        <f>M242*Constantes!$D$30</f>
        <v>0</v>
      </c>
      <c r="O242" s="76">
        <f t="shared" si="127"/>
        <v>0</v>
      </c>
      <c r="P242" s="15"/>
      <c r="Q242" s="75">
        <v>236</v>
      </c>
      <c r="R242" s="148">
        <f>ETo!$I241*((1-Constantes!$E$19)*ETo!$K241+ETo!$L241)</f>
        <v>3.2428669668442995</v>
      </c>
      <c r="S242" s="76">
        <f>MIN(R242*Constantes!$E$17,0.8*(V241+Observaciones!$F241-T242-U242-Constantes!$D$14))</f>
        <v>2.990103221662821E-5</v>
      </c>
      <c r="T242" s="76">
        <f>IF(Observaciones!$F241&gt;0.05*Constantes!$E$18,((Observaciones!$F241-0.05*Constantes!$E$18)^2)/(Observaciones!$F241+0.95*Constantes!$E$18),0)</f>
        <v>0</v>
      </c>
      <c r="U242" s="76">
        <f>MAX(0,V241+Observaciones!$F241-T242-Constantes!$D$13)</f>
        <v>0</v>
      </c>
      <c r="V242" s="76">
        <f>V241+Observaciones!$F241-T242-S242-U242-W241</f>
        <v>11.250006202084396</v>
      </c>
      <c r="W242" s="76">
        <f>MAX(0,(V242-Constantes!$D$14)*(1-EXP(-Constantes!$D$22)))</f>
        <v>2.1126576285517671E-7</v>
      </c>
      <c r="X242" s="76">
        <f t="shared" si="128"/>
        <v>72.645172021856951</v>
      </c>
      <c r="Y242" s="76">
        <f>MAX(0,(X242-Constantes!$D$13)*(1-EXP(-Constantes!$D$23)))</f>
        <v>0.23544482131791772</v>
      </c>
      <c r="Z242" s="76">
        <f t="shared" si="129"/>
        <v>0.23544503258368057</v>
      </c>
      <c r="AA242" s="76">
        <f>IF(Z242-Escenarios!$E$29&lt;=0,0,IF(Z242-Escenarios!$E$29&gt;Escenarios!$E$28,Escenarios!$E$28,Z242-Escenarios!$E$29))</f>
        <v>0</v>
      </c>
      <c r="AB242" s="76">
        <f>AA242*Entradas!$E$24</f>
        <v>0</v>
      </c>
      <c r="AC242" s="76">
        <f>R242*Entradas!$D$47/Escenarios!$E$9</f>
        <v>0.15565761440852638</v>
      </c>
      <c r="AD242" s="76">
        <f>Entradas!$D$48*Entradas!$D$46/Escenarios!$E$9</f>
        <v>0.12</v>
      </c>
      <c r="AE242" s="76">
        <f t="shared" si="130"/>
        <v>0.155687515440743</v>
      </c>
      <c r="AF242" s="76">
        <f t="shared" si="110"/>
        <v>0</v>
      </c>
      <c r="AG242" s="76">
        <f t="shared" si="111"/>
        <v>0</v>
      </c>
      <c r="AH242" s="76">
        <f t="shared" si="105"/>
        <v>2.1126576285517671E-7</v>
      </c>
      <c r="AI242" s="76">
        <f t="shared" si="112"/>
        <v>0</v>
      </c>
      <c r="AJ242" s="76">
        <f t="shared" si="106"/>
        <v>0.23544482131791772</v>
      </c>
      <c r="AK242" s="76">
        <f t="shared" si="113"/>
        <v>0</v>
      </c>
      <c r="AL242" s="76">
        <f t="shared" si="114"/>
        <v>0.23544503258368057</v>
      </c>
      <c r="AM242" s="76">
        <f t="shared" si="115"/>
        <v>0</v>
      </c>
      <c r="AN242" s="76">
        <f t="shared" si="116"/>
        <v>0</v>
      </c>
      <c r="AO242" s="76">
        <f t="shared" si="131"/>
        <v>52.15379539460551</v>
      </c>
      <c r="AP242" s="76">
        <f>MAX(0,(AO242-Constantes!$D$13)*(1-EXP(-Constantes!$D$24)))</f>
        <v>5.2027853567190377E-2</v>
      </c>
      <c r="AQ242" s="76">
        <f t="shared" si="107"/>
        <v>0.28747267488510808</v>
      </c>
      <c r="AR242" s="76">
        <f t="shared" si="117"/>
        <v>0.28747288615087097</v>
      </c>
      <c r="AS242" s="76">
        <f>0.0526*AF242*Observaciones!$F241^1.218</f>
        <v>0</v>
      </c>
      <c r="AT242" s="76">
        <f>AS242*Constantes!$E$30</f>
        <v>0</v>
      </c>
      <c r="AU242" s="76">
        <f t="shared" si="132"/>
        <v>0</v>
      </c>
      <c r="AV242" s="15"/>
      <c r="AW242" s="75">
        <v>236</v>
      </c>
      <c r="AX242" s="148">
        <f>ETo!$I241*((1-Constantes!$F$19)*ETo!$K241+ETo!$L241)</f>
        <v>3.2428669668442995</v>
      </c>
      <c r="AY242" s="76">
        <f>MIN(AX242*Constantes!$F$17,0.8*(BB241+Observaciones!$F241-AZ242-BA242-Constantes!$D$14))</f>
        <v>2.990103221662821E-5</v>
      </c>
      <c r="AZ242" s="76">
        <f>IF(Observaciones!$F241&gt;0.05*Constantes!$F$18,((Observaciones!$F241-0.05*Constantes!$F$18)^2)/(Observaciones!$F241+0.95*Constantes!$F$18),0)</f>
        <v>0</v>
      </c>
      <c r="BA242" s="76">
        <f>MAX(0,BB241+Observaciones!$F241-AZ242-Constantes!$D$13)</f>
        <v>0</v>
      </c>
      <c r="BB242" s="76">
        <f>BB241+Observaciones!$F241-AZ242-AY242-BA242-BC241</f>
        <v>11.250006202084396</v>
      </c>
      <c r="BC242" s="76">
        <f>MAX(0,(BB242-Constantes!$D$14)*(1-EXP(-Constantes!$D$22)))</f>
        <v>2.1126576285517671E-7</v>
      </c>
      <c r="BD242" s="76">
        <f t="shared" si="133"/>
        <v>72.645172021856951</v>
      </c>
      <c r="BE242" s="76">
        <f>MAX(0,(BD242-Constantes!$D$13)*(1-EXP(-Constantes!$D$23)))</f>
        <v>0.23544482131791772</v>
      </c>
      <c r="BF242" s="76">
        <f t="shared" si="134"/>
        <v>0.23544503258368057</v>
      </c>
      <c r="BG242" s="76">
        <f>IF(BF242-Escenarios!$F$29&lt;=0,0,IF(BF242-Escenarios!$F$29&gt;Escenarios!$F$28,Escenarios!$F$28,BF242-Escenarios!$F$29))</f>
        <v>0</v>
      </c>
      <c r="BH242" s="76">
        <f>BG242*Entradas!$F$24</f>
        <v>0</v>
      </c>
      <c r="BI242" s="76">
        <f>AX242*Entradas!$D$47/Escenarios!$F$9</f>
        <v>0.15565761440852638</v>
      </c>
      <c r="BJ242" s="76">
        <f>Entradas!$D$48*Entradas!$D$46/Escenarios!$F$9</f>
        <v>0.12</v>
      </c>
      <c r="BK242" s="76">
        <f t="shared" si="135"/>
        <v>0.155687515440743</v>
      </c>
      <c r="BL242" s="76">
        <f t="shared" si="118"/>
        <v>0</v>
      </c>
      <c r="BM242" s="76">
        <f t="shared" si="119"/>
        <v>0</v>
      </c>
      <c r="BN242" s="76">
        <f t="shared" si="108"/>
        <v>2.1126576285517671E-7</v>
      </c>
      <c r="BO242" s="76">
        <f t="shared" si="120"/>
        <v>0</v>
      </c>
      <c r="BP242" s="76">
        <f t="shared" si="109"/>
        <v>0.23544482131791772</v>
      </c>
      <c r="BQ242" s="76">
        <f t="shared" si="121"/>
        <v>0</v>
      </c>
      <c r="BR242" s="76">
        <f t="shared" si="122"/>
        <v>0.23544503258368057</v>
      </c>
      <c r="BS242" s="76">
        <f t="shared" si="123"/>
        <v>0</v>
      </c>
      <c r="BT242" s="76">
        <f t="shared" si="124"/>
        <v>0</v>
      </c>
      <c r="BU242" s="76">
        <f t="shared" si="136"/>
        <v>54.950918545032053</v>
      </c>
      <c r="BV242" s="76">
        <f>MAX(0,(BU242-Constantes!$D$13)*(1-EXP(-Constantes!$D$24)))</f>
        <v>9.478257199428218E-2</v>
      </c>
      <c r="BW242" s="76">
        <f t="shared" si="137"/>
        <v>0.33022739331219991</v>
      </c>
      <c r="BX242" s="76">
        <f t="shared" si="138"/>
        <v>0.33022760457796274</v>
      </c>
      <c r="BY242" s="76">
        <f>0.0526*BL242*Observaciones!$F241^1.218</f>
        <v>0</v>
      </c>
      <c r="BZ242" s="76">
        <f>BY242*Constantes!$F$30</f>
        <v>0</v>
      </c>
      <c r="CA242" s="76">
        <f t="shared" si="139"/>
        <v>0</v>
      </c>
      <c r="CB242" s="15"/>
      <c r="CC242" s="75">
        <v>236</v>
      </c>
      <c r="CD242" s="76">
        <f>0.0526*Observaciones!$F241^2.218</f>
        <v>0</v>
      </c>
      <c r="CE242" s="76">
        <f>IF(Observaciones!$F241&gt;0.05*$CI$7,((Observaciones!$F241-0.05*$CI$7)^2)/(Observaciones!$F241+0.95*$CI$7),0)</f>
        <v>0</v>
      </c>
      <c r="CF242" s="76">
        <f>0.0526*CE242*Observaciones!$F241^1.218</f>
        <v>0</v>
      </c>
      <c r="CG242" s="29"/>
      <c r="CH242" s="29"/>
      <c r="CI242" s="110"/>
      <c r="CJ242" s="40"/>
    </row>
    <row r="243" spans="2:88" s="2" customFormat="1" x14ac:dyDescent="0.3">
      <c r="B243" s="39"/>
      <c r="C243" s="75">
        <v>237</v>
      </c>
      <c r="D243" s="148">
        <f>ETo!$I242*((1-Constantes!$D$19)*ETo!$K242+ETo!$L242)</f>
        <v>3.0537052461432355</v>
      </c>
      <c r="E243" s="76">
        <f>MIN(D243*Constantes!$D$17,0.8*(H242+Observaciones!$F242-F243-G243-Constantes!$D$14))</f>
        <v>4.9616675170227616E-6</v>
      </c>
      <c r="F243" s="76">
        <f>IF(Observaciones!$F242&gt;0.05*Constantes!$D$18,((Observaciones!$F242-0.05*Constantes!$D$18)^2)/(Observaciones!$F242+0.95*Constantes!$D$18),0)</f>
        <v>0</v>
      </c>
      <c r="G243" s="76">
        <f>MAX(0,H242+Observaciones!$F242-F243-Constantes!$D$13)</f>
        <v>0</v>
      </c>
      <c r="H243" s="76">
        <f>H242+Observaciones!$F242-F243-E243-G243-I242</f>
        <v>11.250001029151116</v>
      </c>
      <c r="I243" s="76">
        <f>MAX(0,(H243-Constantes!$D$14)*(1-EXP(-Constantes!$D$22)))</f>
        <v>3.5056665113204454E-8</v>
      </c>
      <c r="J243" s="76">
        <f t="shared" si="125"/>
        <v>72.409727200539038</v>
      </c>
      <c r="K243" s="76">
        <f>MAX(0,(J243-Constantes!$D$13)*(1-EXP(-Constantes!$D$23)))</f>
        <v>0.23312492741488497</v>
      </c>
      <c r="L243" s="76">
        <f t="shared" si="126"/>
        <v>0.2331249624715501</v>
      </c>
      <c r="M243" s="76">
        <f>0.0526*F243*Observaciones!$F242^1.218</f>
        <v>0</v>
      </c>
      <c r="N243" s="76">
        <f>M243*Constantes!$D$30</f>
        <v>0</v>
      </c>
      <c r="O243" s="76">
        <f t="shared" si="127"/>
        <v>0</v>
      </c>
      <c r="P243" s="15"/>
      <c r="Q243" s="75">
        <v>237</v>
      </c>
      <c r="R243" s="148">
        <f>ETo!$I242*((1-Constantes!$E$19)*ETo!$K242+ETo!$L242)</f>
        <v>3.0537052461432355</v>
      </c>
      <c r="S243" s="76">
        <f>MIN(R243*Constantes!$E$17,0.8*(V242+Observaciones!$F242-T243-U243-Constantes!$D$14))</f>
        <v>4.9616675170227616E-6</v>
      </c>
      <c r="T243" s="76">
        <f>IF(Observaciones!$F242&gt;0.05*Constantes!$E$18,((Observaciones!$F242-0.05*Constantes!$E$18)^2)/(Observaciones!$F242+0.95*Constantes!$E$18),0)</f>
        <v>0</v>
      </c>
      <c r="U243" s="76">
        <f>MAX(0,V242+Observaciones!$F242-T243-Constantes!$D$13)</f>
        <v>0</v>
      </c>
      <c r="V243" s="76">
        <f>V242+Observaciones!$F242-T243-S243-U243-W242</f>
        <v>11.250001029151116</v>
      </c>
      <c r="W243" s="76">
        <f>MAX(0,(V243-Constantes!$D$14)*(1-EXP(-Constantes!$D$22)))</f>
        <v>3.5056665113204454E-8</v>
      </c>
      <c r="X243" s="76">
        <f t="shared" si="128"/>
        <v>72.409727200539038</v>
      </c>
      <c r="Y243" s="76">
        <f>MAX(0,(X243-Constantes!$D$13)*(1-EXP(-Constantes!$D$23)))</f>
        <v>0.23312492741488497</v>
      </c>
      <c r="Z243" s="76">
        <f t="shared" si="129"/>
        <v>0.2331249624715501</v>
      </c>
      <c r="AA243" s="76">
        <f>IF(Z243-Escenarios!$E$29&lt;=0,0,IF(Z243-Escenarios!$E$29&gt;Escenarios!$E$28,Escenarios!$E$28,Z243-Escenarios!$E$29))</f>
        <v>0</v>
      </c>
      <c r="AB243" s="76">
        <f>AA243*Entradas!$E$24</f>
        <v>0</v>
      </c>
      <c r="AC243" s="76">
        <f>R243*Entradas!$D$47/Escenarios!$E$9</f>
        <v>0.14657785181487532</v>
      </c>
      <c r="AD243" s="76">
        <f>Entradas!$D$48*Entradas!$D$46/Escenarios!$E$9</f>
        <v>0.12</v>
      </c>
      <c r="AE243" s="76">
        <f t="shared" si="130"/>
        <v>0.14658281348239233</v>
      </c>
      <c r="AF243" s="76">
        <f t="shared" si="110"/>
        <v>0</v>
      </c>
      <c r="AG243" s="76">
        <f t="shared" si="111"/>
        <v>0</v>
      </c>
      <c r="AH243" s="76">
        <f t="shared" si="105"/>
        <v>3.5056665113204454E-8</v>
      </c>
      <c r="AI243" s="76">
        <f t="shared" si="112"/>
        <v>0</v>
      </c>
      <c r="AJ243" s="76">
        <f t="shared" si="106"/>
        <v>0.23312492741488497</v>
      </c>
      <c r="AK243" s="76">
        <f t="shared" si="113"/>
        <v>0</v>
      </c>
      <c r="AL243" s="76">
        <f t="shared" si="114"/>
        <v>0.2331249624715501</v>
      </c>
      <c r="AM243" s="76">
        <f t="shared" si="115"/>
        <v>0</v>
      </c>
      <c r="AN243" s="76">
        <f t="shared" si="116"/>
        <v>0</v>
      </c>
      <c r="AO243" s="76">
        <f t="shared" si="131"/>
        <v>52.101767541038321</v>
      </c>
      <c r="AP243" s="76">
        <f>MAX(0,(AO243-Constantes!$D$13)*(1-EXP(-Constantes!$D$24)))</f>
        <v>5.1232594971124652E-2</v>
      </c>
      <c r="AQ243" s="76">
        <f t="shared" si="107"/>
        <v>0.28435752238600964</v>
      </c>
      <c r="AR243" s="76">
        <f t="shared" si="117"/>
        <v>0.28435755744267477</v>
      </c>
      <c r="AS243" s="76">
        <f>0.0526*AF243*Observaciones!$F242^1.218</f>
        <v>0</v>
      </c>
      <c r="AT243" s="76">
        <f>AS243*Constantes!$E$30</f>
        <v>0</v>
      </c>
      <c r="AU243" s="76">
        <f t="shared" si="132"/>
        <v>0</v>
      </c>
      <c r="AV243" s="15"/>
      <c r="AW243" s="75">
        <v>237</v>
      </c>
      <c r="AX243" s="148">
        <f>ETo!$I242*((1-Constantes!$F$19)*ETo!$K242+ETo!$L242)</f>
        <v>3.0537052461432355</v>
      </c>
      <c r="AY243" s="76">
        <f>MIN(AX243*Constantes!$F$17,0.8*(BB242+Observaciones!$F242-AZ243-BA243-Constantes!$D$14))</f>
        <v>4.9616675170227616E-6</v>
      </c>
      <c r="AZ243" s="76">
        <f>IF(Observaciones!$F242&gt;0.05*Constantes!$F$18,((Observaciones!$F242-0.05*Constantes!$F$18)^2)/(Observaciones!$F242+0.95*Constantes!$F$18),0)</f>
        <v>0</v>
      </c>
      <c r="BA243" s="76">
        <f>MAX(0,BB242+Observaciones!$F242-AZ243-Constantes!$D$13)</f>
        <v>0</v>
      </c>
      <c r="BB243" s="76">
        <f>BB242+Observaciones!$F242-AZ243-AY243-BA243-BC242</f>
        <v>11.250001029151116</v>
      </c>
      <c r="BC243" s="76">
        <f>MAX(0,(BB243-Constantes!$D$14)*(1-EXP(-Constantes!$D$22)))</f>
        <v>3.5056665113204454E-8</v>
      </c>
      <c r="BD243" s="76">
        <f t="shared" si="133"/>
        <v>72.409727200539038</v>
      </c>
      <c r="BE243" s="76">
        <f>MAX(0,(BD243-Constantes!$D$13)*(1-EXP(-Constantes!$D$23)))</f>
        <v>0.23312492741488497</v>
      </c>
      <c r="BF243" s="76">
        <f t="shared" si="134"/>
        <v>0.2331249624715501</v>
      </c>
      <c r="BG243" s="76">
        <f>IF(BF243-Escenarios!$F$29&lt;=0,0,IF(BF243-Escenarios!$F$29&gt;Escenarios!$F$28,Escenarios!$F$28,BF243-Escenarios!$F$29))</f>
        <v>0</v>
      </c>
      <c r="BH243" s="76">
        <f>BG243*Entradas!$F$24</f>
        <v>0</v>
      </c>
      <c r="BI243" s="76">
        <f>AX243*Entradas!$D$47/Escenarios!$F$9</f>
        <v>0.14657785181487532</v>
      </c>
      <c r="BJ243" s="76">
        <f>Entradas!$D$48*Entradas!$D$46/Escenarios!$F$9</f>
        <v>0.12</v>
      </c>
      <c r="BK243" s="76">
        <f t="shared" si="135"/>
        <v>0.14658281348239233</v>
      </c>
      <c r="BL243" s="76">
        <f t="shared" si="118"/>
        <v>0</v>
      </c>
      <c r="BM243" s="76">
        <f t="shared" si="119"/>
        <v>0</v>
      </c>
      <c r="BN243" s="76">
        <f t="shared" si="108"/>
        <v>3.5056665113204454E-8</v>
      </c>
      <c r="BO243" s="76">
        <f t="shared" si="120"/>
        <v>0</v>
      </c>
      <c r="BP243" s="76">
        <f t="shared" si="109"/>
        <v>0.23312492741488497</v>
      </c>
      <c r="BQ243" s="76">
        <f t="shared" si="121"/>
        <v>0</v>
      </c>
      <c r="BR243" s="76">
        <f t="shared" si="122"/>
        <v>0.2331249624715501</v>
      </c>
      <c r="BS243" s="76">
        <f t="shared" si="123"/>
        <v>0</v>
      </c>
      <c r="BT243" s="76">
        <f t="shared" si="124"/>
        <v>0</v>
      </c>
      <c r="BU243" s="76">
        <f t="shared" si="136"/>
        <v>54.856135973037773</v>
      </c>
      <c r="BV243" s="76">
        <f>MAX(0,(BU243-Constantes!$D$13)*(1-EXP(-Constantes!$D$24)))</f>
        <v>9.333379696383956E-2</v>
      </c>
      <c r="BW243" s="76">
        <f t="shared" si="137"/>
        <v>0.32645872437872453</v>
      </c>
      <c r="BX243" s="76">
        <f t="shared" si="138"/>
        <v>0.32645875943538966</v>
      </c>
      <c r="BY243" s="76">
        <f>0.0526*BL243*Observaciones!$F242^1.218</f>
        <v>0</v>
      </c>
      <c r="BZ243" s="76">
        <f>BY243*Constantes!$F$30</f>
        <v>0</v>
      </c>
      <c r="CA243" s="76">
        <f t="shared" si="139"/>
        <v>0</v>
      </c>
      <c r="CB243" s="15"/>
      <c r="CC243" s="75">
        <v>237</v>
      </c>
      <c r="CD243" s="76">
        <f>0.0526*Observaciones!$F242^2.218</f>
        <v>0</v>
      </c>
      <c r="CE243" s="76">
        <f>IF(Observaciones!$F242&gt;0.05*$CI$7,((Observaciones!$F242-0.05*$CI$7)^2)/(Observaciones!$F242+0.95*$CI$7),0)</f>
        <v>0</v>
      </c>
      <c r="CF243" s="76">
        <f>0.0526*CE243*Observaciones!$F242^1.218</f>
        <v>0</v>
      </c>
      <c r="CG243" s="29"/>
      <c r="CH243" s="29"/>
      <c r="CI243" s="110"/>
      <c r="CJ243" s="40"/>
    </row>
    <row r="244" spans="2:88" s="2" customFormat="1" x14ac:dyDescent="0.3">
      <c r="B244" s="39"/>
      <c r="C244" s="75">
        <v>238</v>
      </c>
      <c r="D244" s="148">
        <f>ETo!$I243*((1-Constantes!$D$19)*ETo!$K243+ETo!$L243)</f>
        <v>3.2135617476594209</v>
      </c>
      <c r="E244" s="76">
        <f>MIN(D244*Constantes!$D$17,0.8*(H243+Observaciones!$F243-F244-G244-Constantes!$D$14))</f>
        <v>8.2332089306191853E-7</v>
      </c>
      <c r="F244" s="76">
        <f>IF(Observaciones!$F243&gt;0.05*Constantes!$D$18,((Observaciones!$F243-0.05*Constantes!$D$18)^2)/(Observaciones!$F243+0.95*Constantes!$D$18),0)</f>
        <v>0</v>
      </c>
      <c r="G244" s="76">
        <f>MAX(0,H243+Observaciones!$F243-F244-Constantes!$D$13)</f>
        <v>0</v>
      </c>
      <c r="H244" s="76">
        <f>H243+Observaciones!$F243-F244-E244-G244-I243</f>
        <v>11.250000170773559</v>
      </c>
      <c r="I244" s="76">
        <f>MAX(0,(H244-Constantes!$D$14)*(1-EXP(-Constantes!$D$22)))</f>
        <v>5.8171743369878702E-9</v>
      </c>
      <c r="J244" s="76">
        <f t="shared" si="125"/>
        <v>72.176602273124146</v>
      </c>
      <c r="K244" s="76">
        <f>MAX(0,(J244-Constantes!$D$13)*(1-EXP(-Constantes!$D$23)))</f>
        <v>0.23082789197903433</v>
      </c>
      <c r="L244" s="76">
        <f t="shared" si="126"/>
        <v>0.23082789779620866</v>
      </c>
      <c r="M244" s="76">
        <f>0.0526*F244*Observaciones!$F243^1.218</f>
        <v>0</v>
      </c>
      <c r="N244" s="76">
        <f>M244*Constantes!$D$30</f>
        <v>0</v>
      </c>
      <c r="O244" s="76">
        <f t="shared" si="127"/>
        <v>0</v>
      </c>
      <c r="P244" s="15"/>
      <c r="Q244" s="75">
        <v>238</v>
      </c>
      <c r="R244" s="148">
        <f>ETo!$I243*((1-Constantes!$E$19)*ETo!$K243+ETo!$L243)</f>
        <v>3.2135617476594209</v>
      </c>
      <c r="S244" s="76">
        <f>MIN(R244*Constantes!$E$17,0.8*(V243+Observaciones!$F243-T244-U244-Constantes!$D$14))</f>
        <v>8.2332089306191853E-7</v>
      </c>
      <c r="T244" s="76">
        <f>IF(Observaciones!$F243&gt;0.05*Constantes!$E$18,((Observaciones!$F243-0.05*Constantes!$E$18)^2)/(Observaciones!$F243+0.95*Constantes!$E$18),0)</f>
        <v>0</v>
      </c>
      <c r="U244" s="76">
        <f>MAX(0,V243+Observaciones!$F243-T244-Constantes!$D$13)</f>
        <v>0</v>
      </c>
      <c r="V244" s="76">
        <f>V243+Observaciones!$F243-T244-S244-U244-W243</f>
        <v>11.250000170773559</v>
      </c>
      <c r="W244" s="76">
        <f>MAX(0,(V244-Constantes!$D$14)*(1-EXP(-Constantes!$D$22)))</f>
        <v>5.8171743369878702E-9</v>
      </c>
      <c r="X244" s="76">
        <f t="shared" si="128"/>
        <v>72.176602273124146</v>
      </c>
      <c r="Y244" s="76">
        <f>MAX(0,(X244-Constantes!$D$13)*(1-EXP(-Constantes!$D$23)))</f>
        <v>0.23082789197903433</v>
      </c>
      <c r="Z244" s="76">
        <f t="shared" si="129"/>
        <v>0.23082789779620866</v>
      </c>
      <c r="AA244" s="76">
        <f>IF(Z244-Escenarios!$E$29&lt;=0,0,IF(Z244-Escenarios!$E$29&gt;Escenarios!$E$28,Escenarios!$E$28,Z244-Escenarios!$E$29))</f>
        <v>0</v>
      </c>
      <c r="AB244" s="76">
        <f>AA244*Entradas!$E$24</f>
        <v>0</v>
      </c>
      <c r="AC244" s="76">
        <f>R244*Entradas!$D$47/Escenarios!$E$9</f>
        <v>0.15425096388765219</v>
      </c>
      <c r="AD244" s="76">
        <f>Entradas!$D$48*Entradas!$D$46/Escenarios!$E$9</f>
        <v>0.12</v>
      </c>
      <c r="AE244" s="76">
        <f t="shared" si="130"/>
        <v>0.15425178720854527</v>
      </c>
      <c r="AF244" s="76">
        <f t="shared" si="110"/>
        <v>0</v>
      </c>
      <c r="AG244" s="76">
        <f t="shared" si="111"/>
        <v>0</v>
      </c>
      <c r="AH244" s="76">
        <f t="shared" si="105"/>
        <v>5.8171743369878702E-9</v>
      </c>
      <c r="AI244" s="76">
        <f t="shared" si="112"/>
        <v>0</v>
      </c>
      <c r="AJ244" s="76">
        <f t="shared" si="106"/>
        <v>0.23082789197903433</v>
      </c>
      <c r="AK244" s="76">
        <f t="shared" si="113"/>
        <v>0</v>
      </c>
      <c r="AL244" s="76">
        <f t="shared" si="114"/>
        <v>0.23082789779620866</v>
      </c>
      <c r="AM244" s="76">
        <f t="shared" si="115"/>
        <v>0</v>
      </c>
      <c r="AN244" s="76">
        <f t="shared" si="116"/>
        <v>0</v>
      </c>
      <c r="AO244" s="76">
        <f t="shared" si="131"/>
        <v>52.050534946067195</v>
      </c>
      <c r="AP244" s="76">
        <f>MAX(0,(AO244-Constantes!$D$13)*(1-EXP(-Constantes!$D$24)))</f>
        <v>5.0449492099180787E-2</v>
      </c>
      <c r="AQ244" s="76">
        <f t="shared" si="107"/>
        <v>0.28127738407821512</v>
      </c>
      <c r="AR244" s="76">
        <f t="shared" si="117"/>
        <v>0.28127738989538942</v>
      </c>
      <c r="AS244" s="76">
        <f>0.0526*AF244*Observaciones!$F243^1.218</f>
        <v>0</v>
      </c>
      <c r="AT244" s="76">
        <f>AS244*Constantes!$E$30</f>
        <v>0</v>
      </c>
      <c r="AU244" s="76">
        <f t="shared" si="132"/>
        <v>0</v>
      </c>
      <c r="AV244" s="15"/>
      <c r="AW244" s="75">
        <v>238</v>
      </c>
      <c r="AX244" s="148">
        <f>ETo!$I243*((1-Constantes!$F$19)*ETo!$K243+ETo!$L243)</f>
        <v>3.2135617476594209</v>
      </c>
      <c r="AY244" s="76">
        <f>MIN(AX244*Constantes!$F$17,0.8*(BB243+Observaciones!$F243-AZ244-BA244-Constantes!$D$14))</f>
        <v>8.2332089306191853E-7</v>
      </c>
      <c r="AZ244" s="76">
        <f>IF(Observaciones!$F243&gt;0.05*Constantes!$F$18,((Observaciones!$F243-0.05*Constantes!$F$18)^2)/(Observaciones!$F243+0.95*Constantes!$F$18),0)</f>
        <v>0</v>
      </c>
      <c r="BA244" s="76">
        <f>MAX(0,BB243+Observaciones!$F243-AZ244-Constantes!$D$13)</f>
        <v>0</v>
      </c>
      <c r="BB244" s="76">
        <f>BB243+Observaciones!$F243-AZ244-AY244-BA244-BC243</f>
        <v>11.250000170773559</v>
      </c>
      <c r="BC244" s="76">
        <f>MAX(0,(BB244-Constantes!$D$14)*(1-EXP(-Constantes!$D$22)))</f>
        <v>5.8171743369878702E-9</v>
      </c>
      <c r="BD244" s="76">
        <f t="shared" si="133"/>
        <v>72.176602273124146</v>
      </c>
      <c r="BE244" s="76">
        <f>MAX(0,(BD244-Constantes!$D$13)*(1-EXP(-Constantes!$D$23)))</f>
        <v>0.23082789197903433</v>
      </c>
      <c r="BF244" s="76">
        <f t="shared" si="134"/>
        <v>0.23082789779620866</v>
      </c>
      <c r="BG244" s="76">
        <f>IF(BF244-Escenarios!$F$29&lt;=0,0,IF(BF244-Escenarios!$F$29&gt;Escenarios!$F$28,Escenarios!$F$28,BF244-Escenarios!$F$29))</f>
        <v>0</v>
      </c>
      <c r="BH244" s="76">
        <f>BG244*Entradas!$F$24</f>
        <v>0</v>
      </c>
      <c r="BI244" s="76">
        <f>AX244*Entradas!$D$47/Escenarios!$F$9</f>
        <v>0.15425096388765219</v>
      </c>
      <c r="BJ244" s="76">
        <f>Entradas!$D$48*Entradas!$D$46/Escenarios!$F$9</f>
        <v>0.12</v>
      </c>
      <c r="BK244" s="76">
        <f t="shared" si="135"/>
        <v>0.15425178720854527</v>
      </c>
      <c r="BL244" s="76">
        <f t="shared" si="118"/>
        <v>0</v>
      </c>
      <c r="BM244" s="76">
        <f t="shared" si="119"/>
        <v>0</v>
      </c>
      <c r="BN244" s="76">
        <f t="shared" si="108"/>
        <v>5.8171743369878702E-9</v>
      </c>
      <c r="BO244" s="76">
        <f t="shared" si="120"/>
        <v>0</v>
      </c>
      <c r="BP244" s="76">
        <f t="shared" si="109"/>
        <v>0.23082789197903433</v>
      </c>
      <c r="BQ244" s="76">
        <f t="shared" si="121"/>
        <v>0</v>
      </c>
      <c r="BR244" s="76">
        <f t="shared" si="122"/>
        <v>0.23082789779620866</v>
      </c>
      <c r="BS244" s="76">
        <f t="shared" si="123"/>
        <v>0</v>
      </c>
      <c r="BT244" s="76">
        <f t="shared" si="124"/>
        <v>0</v>
      </c>
      <c r="BU244" s="76">
        <f t="shared" si="136"/>
        <v>54.762802176073933</v>
      </c>
      <c r="BV244" s="76">
        <f>MAX(0,(BU244-Constantes!$D$13)*(1-EXP(-Constantes!$D$24)))</f>
        <v>9.1907166817679631E-2</v>
      </c>
      <c r="BW244" s="76">
        <f t="shared" si="137"/>
        <v>0.32273505879671394</v>
      </c>
      <c r="BX244" s="76">
        <f t="shared" si="138"/>
        <v>0.32273506461388829</v>
      </c>
      <c r="BY244" s="76">
        <f>0.0526*BL244*Observaciones!$F243^1.218</f>
        <v>0</v>
      </c>
      <c r="BZ244" s="76">
        <f>BY244*Constantes!$F$30</f>
        <v>0</v>
      </c>
      <c r="CA244" s="76">
        <f t="shared" si="139"/>
        <v>0</v>
      </c>
      <c r="CB244" s="15"/>
      <c r="CC244" s="75">
        <v>238</v>
      </c>
      <c r="CD244" s="76">
        <f>0.0526*Observaciones!$F243^2.218</f>
        <v>0</v>
      </c>
      <c r="CE244" s="76">
        <f>IF(Observaciones!$F243&gt;0.05*$CI$7,((Observaciones!$F243-0.05*$CI$7)^2)/(Observaciones!$F243+0.95*$CI$7),0)</f>
        <v>0</v>
      </c>
      <c r="CF244" s="76">
        <f>0.0526*CE244*Observaciones!$F243^1.218</f>
        <v>0</v>
      </c>
      <c r="CG244" s="29"/>
      <c r="CH244" s="29"/>
      <c r="CI244" s="110"/>
      <c r="CJ244" s="40"/>
    </row>
    <row r="245" spans="2:88" s="2" customFormat="1" x14ac:dyDescent="0.3">
      <c r="B245" s="39"/>
      <c r="C245" s="75">
        <v>239</v>
      </c>
      <c r="D245" s="148">
        <f>ETo!$I244*((1-Constantes!$D$19)*ETo!$K244+ETo!$L244)</f>
        <v>3.2851783473250804</v>
      </c>
      <c r="E245" s="76">
        <f>MIN(D245*Constantes!$D$17,0.8*(H244+Observaciones!$F244-F245-G245-Constantes!$D$14))</f>
        <v>1.3661884707971696E-7</v>
      </c>
      <c r="F245" s="76">
        <f>IF(Observaciones!$F244&gt;0.05*Constantes!$D$18,((Observaciones!$F244-0.05*Constantes!$D$18)^2)/(Observaciones!$F244+0.95*Constantes!$D$18),0)</f>
        <v>0</v>
      </c>
      <c r="G245" s="76">
        <f>MAX(0,H244+Observaciones!$F244-F245-Constantes!$D$13)</f>
        <v>0</v>
      </c>
      <c r="H245" s="76">
        <f>H244+Observaciones!$F244-F245-E245-G245-I244</f>
        <v>11.250000028337537</v>
      </c>
      <c r="I245" s="76">
        <f>MAX(0,(H245-Constantes!$D$14)*(1-EXP(-Constantes!$D$22)))</f>
        <v>9.652805313261834E-10</v>
      </c>
      <c r="J245" s="76">
        <f t="shared" si="125"/>
        <v>71.945774381145114</v>
      </c>
      <c r="K245" s="76">
        <f>MAX(0,(J245-Constantes!$D$13)*(1-EXP(-Constantes!$D$23)))</f>
        <v>0.22855348978044446</v>
      </c>
      <c r="L245" s="76">
        <f t="shared" si="126"/>
        <v>0.22855349074572498</v>
      </c>
      <c r="M245" s="76">
        <f>0.0526*F245*Observaciones!$F244^1.218</f>
        <v>0</v>
      </c>
      <c r="N245" s="76">
        <f>M245*Constantes!$D$30</f>
        <v>0</v>
      </c>
      <c r="O245" s="76">
        <f t="shared" si="127"/>
        <v>0</v>
      </c>
      <c r="P245" s="15"/>
      <c r="Q245" s="75">
        <v>239</v>
      </c>
      <c r="R245" s="148">
        <f>ETo!$I244*((1-Constantes!$E$19)*ETo!$K244+ETo!$L244)</f>
        <v>3.2851783473250804</v>
      </c>
      <c r="S245" s="76">
        <f>MIN(R245*Constantes!$E$17,0.8*(V244+Observaciones!$F244-T245-U245-Constantes!$D$14))</f>
        <v>1.3661884707971696E-7</v>
      </c>
      <c r="T245" s="76">
        <f>IF(Observaciones!$F244&gt;0.05*Constantes!$E$18,((Observaciones!$F244-0.05*Constantes!$E$18)^2)/(Observaciones!$F244+0.95*Constantes!$E$18),0)</f>
        <v>0</v>
      </c>
      <c r="U245" s="76">
        <f>MAX(0,V244+Observaciones!$F244-T245-Constantes!$D$13)</f>
        <v>0</v>
      </c>
      <c r="V245" s="76">
        <f>V244+Observaciones!$F244-T245-S245-U245-W244</f>
        <v>11.250000028337537</v>
      </c>
      <c r="W245" s="76">
        <f>MAX(0,(V245-Constantes!$D$14)*(1-EXP(-Constantes!$D$22)))</f>
        <v>9.652805313261834E-10</v>
      </c>
      <c r="X245" s="76">
        <f t="shared" si="128"/>
        <v>71.945774381145114</v>
      </c>
      <c r="Y245" s="76">
        <f>MAX(0,(X245-Constantes!$D$13)*(1-EXP(-Constantes!$D$23)))</f>
        <v>0.22855348978044446</v>
      </c>
      <c r="Z245" s="76">
        <f t="shared" si="129"/>
        <v>0.22855349074572498</v>
      </c>
      <c r="AA245" s="76">
        <f>IF(Z245-Escenarios!$E$29&lt;=0,0,IF(Z245-Escenarios!$E$29&gt;Escenarios!$E$28,Escenarios!$E$28,Z245-Escenarios!$E$29))</f>
        <v>0</v>
      </c>
      <c r="AB245" s="76">
        <f>AA245*Entradas!$E$24</f>
        <v>0</v>
      </c>
      <c r="AC245" s="76">
        <f>R245*Entradas!$D$47/Escenarios!$E$9</f>
        <v>0.15768856067160386</v>
      </c>
      <c r="AD245" s="76">
        <f>Entradas!$D$48*Entradas!$D$46/Escenarios!$E$9</f>
        <v>0.12</v>
      </c>
      <c r="AE245" s="76">
        <f t="shared" si="130"/>
        <v>0.15768869729045093</v>
      </c>
      <c r="AF245" s="76">
        <f t="shared" si="110"/>
        <v>0</v>
      </c>
      <c r="AG245" s="76">
        <f t="shared" si="111"/>
        <v>0</v>
      </c>
      <c r="AH245" s="76">
        <f t="shared" si="105"/>
        <v>9.652805313261834E-10</v>
      </c>
      <c r="AI245" s="76">
        <f t="shared" si="112"/>
        <v>0</v>
      </c>
      <c r="AJ245" s="76">
        <f t="shared" si="106"/>
        <v>0.22855348978044446</v>
      </c>
      <c r="AK245" s="76">
        <f t="shared" si="113"/>
        <v>0</v>
      </c>
      <c r="AL245" s="76">
        <f t="shared" si="114"/>
        <v>0.22855349074572498</v>
      </c>
      <c r="AM245" s="76">
        <f t="shared" si="115"/>
        <v>0</v>
      </c>
      <c r="AN245" s="76">
        <f t="shared" si="116"/>
        <v>0</v>
      </c>
      <c r="AO245" s="76">
        <f t="shared" si="131"/>
        <v>52.000085453968012</v>
      </c>
      <c r="AP245" s="76">
        <f>MAX(0,(AO245-Constantes!$D$13)*(1-EXP(-Constantes!$D$24)))</f>
        <v>4.9678359148112312E-2</v>
      </c>
      <c r="AQ245" s="76">
        <f t="shared" si="107"/>
        <v>0.27823184892855679</v>
      </c>
      <c r="AR245" s="76">
        <f t="shared" si="117"/>
        <v>0.27823184989383731</v>
      </c>
      <c r="AS245" s="76">
        <f>0.0526*AF245*Observaciones!$F244^1.218</f>
        <v>0</v>
      </c>
      <c r="AT245" s="76">
        <f>AS245*Constantes!$E$30</f>
        <v>0</v>
      </c>
      <c r="AU245" s="76">
        <f t="shared" si="132"/>
        <v>0</v>
      </c>
      <c r="AV245" s="15"/>
      <c r="AW245" s="75">
        <v>239</v>
      </c>
      <c r="AX245" s="148">
        <f>ETo!$I244*((1-Constantes!$F$19)*ETo!$K244+ETo!$L244)</f>
        <v>3.2851783473250804</v>
      </c>
      <c r="AY245" s="76">
        <f>MIN(AX245*Constantes!$F$17,0.8*(BB244+Observaciones!$F244-AZ245-BA245-Constantes!$D$14))</f>
        <v>1.3661884707971696E-7</v>
      </c>
      <c r="AZ245" s="76">
        <f>IF(Observaciones!$F244&gt;0.05*Constantes!$F$18,((Observaciones!$F244-0.05*Constantes!$F$18)^2)/(Observaciones!$F244+0.95*Constantes!$F$18),0)</f>
        <v>0</v>
      </c>
      <c r="BA245" s="76">
        <f>MAX(0,BB244+Observaciones!$F244-AZ245-Constantes!$D$13)</f>
        <v>0</v>
      </c>
      <c r="BB245" s="76">
        <f>BB244+Observaciones!$F244-AZ245-AY245-BA245-BC244</f>
        <v>11.250000028337537</v>
      </c>
      <c r="BC245" s="76">
        <f>MAX(0,(BB245-Constantes!$D$14)*(1-EXP(-Constantes!$D$22)))</f>
        <v>9.652805313261834E-10</v>
      </c>
      <c r="BD245" s="76">
        <f t="shared" si="133"/>
        <v>71.945774381145114</v>
      </c>
      <c r="BE245" s="76">
        <f>MAX(0,(BD245-Constantes!$D$13)*(1-EXP(-Constantes!$D$23)))</f>
        <v>0.22855348978044446</v>
      </c>
      <c r="BF245" s="76">
        <f t="shared" si="134"/>
        <v>0.22855349074572498</v>
      </c>
      <c r="BG245" s="76">
        <f>IF(BF245-Escenarios!$F$29&lt;=0,0,IF(BF245-Escenarios!$F$29&gt;Escenarios!$F$28,Escenarios!$F$28,BF245-Escenarios!$F$29))</f>
        <v>0</v>
      </c>
      <c r="BH245" s="76">
        <f>BG245*Entradas!$F$24</f>
        <v>0</v>
      </c>
      <c r="BI245" s="76">
        <f>AX245*Entradas!$D$47/Escenarios!$F$9</f>
        <v>0.15768856067160386</v>
      </c>
      <c r="BJ245" s="76">
        <f>Entradas!$D$48*Entradas!$D$46/Escenarios!$F$9</f>
        <v>0.12</v>
      </c>
      <c r="BK245" s="76">
        <f t="shared" si="135"/>
        <v>0.15768869729045093</v>
      </c>
      <c r="BL245" s="76">
        <f t="shared" si="118"/>
        <v>0</v>
      </c>
      <c r="BM245" s="76">
        <f t="shared" si="119"/>
        <v>0</v>
      </c>
      <c r="BN245" s="76">
        <f t="shared" si="108"/>
        <v>9.652805313261834E-10</v>
      </c>
      <c r="BO245" s="76">
        <f t="shared" si="120"/>
        <v>0</v>
      </c>
      <c r="BP245" s="76">
        <f t="shared" si="109"/>
        <v>0.22855348978044446</v>
      </c>
      <c r="BQ245" s="76">
        <f t="shared" si="121"/>
        <v>0</v>
      </c>
      <c r="BR245" s="76">
        <f t="shared" si="122"/>
        <v>0.22855349074572498</v>
      </c>
      <c r="BS245" s="76">
        <f t="shared" si="123"/>
        <v>0</v>
      </c>
      <c r="BT245" s="76">
        <f t="shared" si="124"/>
        <v>0</v>
      </c>
      <c r="BU245" s="76">
        <f t="shared" si="136"/>
        <v>54.670895009256256</v>
      </c>
      <c r="BV245" s="76">
        <f>MAX(0,(BU245-Constantes!$D$13)*(1-EXP(-Constantes!$D$24)))</f>
        <v>9.0502343065774996E-2</v>
      </c>
      <c r="BW245" s="76">
        <f t="shared" si="137"/>
        <v>0.31905583284621947</v>
      </c>
      <c r="BX245" s="76">
        <f t="shared" si="138"/>
        <v>0.31905583381149999</v>
      </c>
      <c r="BY245" s="76">
        <f>0.0526*BL245*Observaciones!$F244^1.218</f>
        <v>0</v>
      </c>
      <c r="BZ245" s="76">
        <f>BY245*Constantes!$F$30</f>
        <v>0</v>
      </c>
      <c r="CA245" s="76">
        <f t="shared" si="139"/>
        <v>0</v>
      </c>
      <c r="CB245" s="15"/>
      <c r="CC245" s="75">
        <v>239</v>
      </c>
      <c r="CD245" s="76">
        <f>0.0526*Observaciones!$F244^2.218</f>
        <v>0</v>
      </c>
      <c r="CE245" s="76">
        <f>IF(Observaciones!$F244&gt;0.05*$CI$7,((Observaciones!$F244-0.05*$CI$7)^2)/(Observaciones!$F244+0.95*$CI$7),0)</f>
        <v>0</v>
      </c>
      <c r="CF245" s="76">
        <f>0.0526*CE245*Observaciones!$F244^1.218</f>
        <v>0</v>
      </c>
      <c r="CG245" s="29"/>
      <c r="CH245" s="29"/>
      <c r="CI245" s="110"/>
      <c r="CJ245" s="40"/>
    </row>
    <row r="246" spans="2:88" s="2" customFormat="1" x14ac:dyDescent="0.3">
      <c r="B246" s="39"/>
      <c r="C246" s="75">
        <v>240</v>
      </c>
      <c r="D246" s="148">
        <f>ETo!$I245*((1-Constantes!$D$19)*ETo!$K245+ETo!$L245)</f>
        <v>3.139739596943615</v>
      </c>
      <c r="E246" s="76">
        <f>MIN(D246*Constantes!$D$17,0.8*(H245+Observaciones!$F245-F246-G246-Constantes!$D$14))</f>
        <v>2.2670029409255221E-8</v>
      </c>
      <c r="F246" s="76">
        <f>IF(Observaciones!$F245&gt;0.05*Constantes!$D$18,((Observaciones!$F245-0.05*Constantes!$D$18)^2)/(Observaciones!$F245+0.95*Constantes!$D$18),0)</f>
        <v>0</v>
      </c>
      <c r="G246" s="76">
        <f>MAX(0,H245+Observaciones!$F245-F246-Constantes!$D$13)</f>
        <v>0</v>
      </c>
      <c r="H246" s="76">
        <f>H245+Observaciones!$F245-F246-E246-G246-I245</f>
        <v>11.250000004702226</v>
      </c>
      <c r="I246" s="76">
        <f>MAX(0,(H246-Constantes!$D$14)*(1-EXP(-Constantes!$D$22)))</f>
        <v>1.6017508537146441E-10</v>
      </c>
      <c r="J246" s="76">
        <f t="shared" si="125"/>
        <v>71.717220891364676</v>
      </c>
      <c r="K246" s="76">
        <f>MAX(0,(J246-Constantes!$D$13)*(1-EXP(-Constantes!$D$23)))</f>
        <v>0.22630149780843772</v>
      </c>
      <c r="L246" s="76">
        <f t="shared" si="126"/>
        <v>0.22630149796861282</v>
      </c>
      <c r="M246" s="76">
        <f>0.0526*F246*Observaciones!$F245^1.218</f>
        <v>0</v>
      </c>
      <c r="N246" s="76">
        <f>M246*Constantes!$D$30</f>
        <v>0</v>
      </c>
      <c r="O246" s="76">
        <f t="shared" si="127"/>
        <v>0</v>
      </c>
      <c r="P246" s="15"/>
      <c r="Q246" s="75">
        <v>240</v>
      </c>
      <c r="R246" s="148">
        <f>ETo!$I245*((1-Constantes!$E$19)*ETo!$K245+ETo!$L245)</f>
        <v>3.139739596943615</v>
      </c>
      <c r="S246" s="76">
        <f>MIN(R246*Constantes!$E$17,0.8*(V245+Observaciones!$F245-T246-U246-Constantes!$D$14))</f>
        <v>2.2670029409255221E-8</v>
      </c>
      <c r="T246" s="76">
        <f>IF(Observaciones!$F245&gt;0.05*Constantes!$E$18,((Observaciones!$F245-0.05*Constantes!$E$18)^2)/(Observaciones!$F245+0.95*Constantes!$E$18),0)</f>
        <v>0</v>
      </c>
      <c r="U246" s="76">
        <f>MAX(0,V245+Observaciones!$F245-T246-Constantes!$D$13)</f>
        <v>0</v>
      </c>
      <c r="V246" s="76">
        <f>V245+Observaciones!$F245-T246-S246-U246-W245</f>
        <v>11.250000004702226</v>
      </c>
      <c r="W246" s="76">
        <f>MAX(0,(V246-Constantes!$D$14)*(1-EXP(-Constantes!$D$22)))</f>
        <v>1.6017508537146441E-10</v>
      </c>
      <c r="X246" s="76">
        <f t="shared" si="128"/>
        <v>71.717220891364676</v>
      </c>
      <c r="Y246" s="76">
        <f>MAX(0,(X246-Constantes!$D$13)*(1-EXP(-Constantes!$D$23)))</f>
        <v>0.22630149780843772</v>
      </c>
      <c r="Z246" s="76">
        <f t="shared" si="129"/>
        <v>0.22630149796861282</v>
      </c>
      <c r="AA246" s="76">
        <f>IF(Z246-Escenarios!$E$29&lt;=0,0,IF(Z246-Escenarios!$E$29&gt;Escenarios!$E$28,Escenarios!$E$28,Z246-Escenarios!$E$29))</f>
        <v>0</v>
      </c>
      <c r="AB246" s="76">
        <f>AA246*Entradas!$E$24</f>
        <v>0</v>
      </c>
      <c r="AC246" s="76">
        <f>R246*Entradas!$D$47/Escenarios!$E$9</f>
        <v>0.15070750065329352</v>
      </c>
      <c r="AD246" s="76">
        <f>Entradas!$D$48*Entradas!$D$46/Escenarios!$E$9</f>
        <v>0.12</v>
      </c>
      <c r="AE246" s="76">
        <f t="shared" si="130"/>
        <v>0.15070752332332293</v>
      </c>
      <c r="AF246" s="76">
        <f t="shared" si="110"/>
        <v>0</v>
      </c>
      <c r="AG246" s="76">
        <f t="shared" si="111"/>
        <v>0</v>
      </c>
      <c r="AH246" s="76">
        <f t="shared" si="105"/>
        <v>1.6017508537146441E-10</v>
      </c>
      <c r="AI246" s="76">
        <f t="shared" si="112"/>
        <v>0</v>
      </c>
      <c r="AJ246" s="76">
        <f t="shared" si="106"/>
        <v>0.22630149780843772</v>
      </c>
      <c r="AK246" s="76">
        <f t="shared" si="113"/>
        <v>0</v>
      </c>
      <c r="AL246" s="76">
        <f t="shared" si="114"/>
        <v>0.22630149796861282</v>
      </c>
      <c r="AM246" s="76">
        <f t="shared" si="115"/>
        <v>0</v>
      </c>
      <c r="AN246" s="76">
        <f t="shared" si="116"/>
        <v>0</v>
      </c>
      <c r="AO246" s="76">
        <f t="shared" si="131"/>
        <v>51.950407094819901</v>
      </c>
      <c r="AP246" s="76">
        <f>MAX(0,(AO246-Constantes!$D$13)*(1-EXP(-Constantes!$D$24)))</f>
        <v>4.8919013154721386E-2</v>
      </c>
      <c r="AQ246" s="76">
        <f t="shared" si="107"/>
        <v>0.27522051096315914</v>
      </c>
      <c r="AR246" s="76">
        <f t="shared" si="117"/>
        <v>0.27522051112333423</v>
      </c>
      <c r="AS246" s="76">
        <f>0.0526*AF246*Observaciones!$F245^1.218</f>
        <v>0</v>
      </c>
      <c r="AT246" s="76">
        <f>AS246*Constantes!$E$30</f>
        <v>0</v>
      </c>
      <c r="AU246" s="76">
        <f t="shared" si="132"/>
        <v>0</v>
      </c>
      <c r="AV246" s="15"/>
      <c r="AW246" s="75">
        <v>240</v>
      </c>
      <c r="AX246" s="148">
        <f>ETo!$I245*((1-Constantes!$F$19)*ETo!$K245+ETo!$L245)</f>
        <v>3.139739596943615</v>
      </c>
      <c r="AY246" s="76">
        <f>MIN(AX246*Constantes!$F$17,0.8*(BB245+Observaciones!$F245-AZ246-BA246-Constantes!$D$14))</f>
        <v>2.2670029409255221E-8</v>
      </c>
      <c r="AZ246" s="76">
        <f>IF(Observaciones!$F245&gt;0.05*Constantes!$F$18,((Observaciones!$F245-0.05*Constantes!$F$18)^2)/(Observaciones!$F245+0.95*Constantes!$F$18),0)</f>
        <v>0</v>
      </c>
      <c r="BA246" s="76">
        <f>MAX(0,BB245+Observaciones!$F245-AZ246-Constantes!$D$13)</f>
        <v>0</v>
      </c>
      <c r="BB246" s="76">
        <f>BB245+Observaciones!$F245-AZ246-AY246-BA246-BC245</f>
        <v>11.250000004702226</v>
      </c>
      <c r="BC246" s="76">
        <f>MAX(0,(BB246-Constantes!$D$14)*(1-EXP(-Constantes!$D$22)))</f>
        <v>1.6017508537146441E-10</v>
      </c>
      <c r="BD246" s="76">
        <f t="shared" si="133"/>
        <v>71.717220891364676</v>
      </c>
      <c r="BE246" s="76">
        <f>MAX(0,(BD246-Constantes!$D$13)*(1-EXP(-Constantes!$D$23)))</f>
        <v>0.22630149780843772</v>
      </c>
      <c r="BF246" s="76">
        <f t="shared" si="134"/>
        <v>0.22630149796861282</v>
      </c>
      <c r="BG246" s="76">
        <f>IF(BF246-Escenarios!$F$29&lt;=0,0,IF(BF246-Escenarios!$F$29&gt;Escenarios!$F$28,Escenarios!$F$28,BF246-Escenarios!$F$29))</f>
        <v>0</v>
      </c>
      <c r="BH246" s="76">
        <f>BG246*Entradas!$F$24</f>
        <v>0</v>
      </c>
      <c r="BI246" s="76">
        <f>AX246*Entradas!$D$47/Escenarios!$F$9</f>
        <v>0.15070750065329352</v>
      </c>
      <c r="BJ246" s="76">
        <f>Entradas!$D$48*Entradas!$D$46/Escenarios!$F$9</f>
        <v>0.12</v>
      </c>
      <c r="BK246" s="76">
        <f t="shared" si="135"/>
        <v>0.15070752332332293</v>
      </c>
      <c r="BL246" s="76">
        <f t="shared" si="118"/>
        <v>0</v>
      </c>
      <c r="BM246" s="76">
        <f t="shared" si="119"/>
        <v>0</v>
      </c>
      <c r="BN246" s="76">
        <f t="shared" si="108"/>
        <v>1.6017508537146441E-10</v>
      </c>
      <c r="BO246" s="76">
        <f t="shared" si="120"/>
        <v>0</v>
      </c>
      <c r="BP246" s="76">
        <f t="shared" si="109"/>
        <v>0.22630149780843772</v>
      </c>
      <c r="BQ246" s="76">
        <f t="shared" si="121"/>
        <v>0</v>
      </c>
      <c r="BR246" s="76">
        <f t="shared" si="122"/>
        <v>0.22630149796861282</v>
      </c>
      <c r="BS246" s="76">
        <f t="shared" si="123"/>
        <v>0</v>
      </c>
      <c r="BT246" s="76">
        <f t="shared" si="124"/>
        <v>0</v>
      </c>
      <c r="BU246" s="76">
        <f t="shared" si="136"/>
        <v>54.580392666190484</v>
      </c>
      <c r="BV246" s="76">
        <f>MAX(0,(BU246-Constantes!$D$13)*(1-EXP(-Constantes!$D$24)))</f>
        <v>8.91189923920018E-2</v>
      </c>
      <c r="BW246" s="76">
        <f t="shared" si="137"/>
        <v>0.3154204902004395</v>
      </c>
      <c r="BX246" s="76">
        <f t="shared" si="138"/>
        <v>0.31542049036061459</v>
      </c>
      <c r="BY246" s="76">
        <f>0.0526*BL246*Observaciones!$F245^1.218</f>
        <v>0</v>
      </c>
      <c r="BZ246" s="76">
        <f>BY246*Constantes!$F$30</f>
        <v>0</v>
      </c>
      <c r="CA246" s="76">
        <f t="shared" si="139"/>
        <v>0</v>
      </c>
      <c r="CB246" s="15"/>
      <c r="CC246" s="75">
        <v>240</v>
      </c>
      <c r="CD246" s="76">
        <f>0.0526*Observaciones!$F245^2.218</f>
        <v>0</v>
      </c>
      <c r="CE246" s="76">
        <f>IF(Observaciones!$F245&gt;0.05*$CI$7,((Observaciones!$F245-0.05*$CI$7)^2)/(Observaciones!$F245+0.95*$CI$7),0)</f>
        <v>0</v>
      </c>
      <c r="CF246" s="76">
        <f>0.0526*CE246*Observaciones!$F245^1.218</f>
        <v>0</v>
      </c>
      <c r="CG246" s="29"/>
      <c r="CH246" s="29"/>
      <c r="CI246" s="110"/>
      <c r="CJ246" s="40"/>
    </row>
    <row r="247" spans="2:88" s="2" customFormat="1" x14ac:dyDescent="0.3">
      <c r="B247" s="39"/>
      <c r="C247" s="75">
        <v>241</v>
      </c>
      <c r="D247" s="148">
        <f>ETo!$I246*((1-Constantes!$D$19)*ETo!$K246+ETo!$L246)</f>
        <v>3.1202360938209588</v>
      </c>
      <c r="E247" s="76">
        <f>MIN(D247*Constantes!$D$17,0.8*(H246+Observaciones!$F246-F247-G247-Constantes!$D$14))</f>
        <v>3.7617809311996096E-9</v>
      </c>
      <c r="F247" s="76">
        <f>IF(Observaciones!$F246&gt;0.05*Constantes!$D$18,((Observaciones!$F246-0.05*Constantes!$D$18)^2)/(Observaciones!$F246+0.95*Constantes!$D$18),0)</f>
        <v>0</v>
      </c>
      <c r="G247" s="76">
        <f>MAX(0,H246+Observaciones!$F246-F247-Constantes!$D$13)</f>
        <v>0</v>
      </c>
      <c r="H247" s="76">
        <f>H246+Observaciones!$F246-F247-E247-G247-I246</f>
        <v>11.25000000078027</v>
      </c>
      <c r="I247" s="76">
        <f>MAX(0,(H247-Constantes!$D$14)*(1-EXP(-Constantes!$D$22)))</f>
        <v>2.6578863040737837E-11</v>
      </c>
      <c r="J247" s="76">
        <f t="shared" si="125"/>
        <v>71.49091939355624</v>
      </c>
      <c r="K247" s="76">
        <f>MAX(0,(J247-Constantes!$D$13)*(1-EXP(-Constantes!$D$23)))</f>
        <v>0.22407169524971382</v>
      </c>
      <c r="L247" s="76">
        <f t="shared" si="126"/>
        <v>0.22407169527629267</v>
      </c>
      <c r="M247" s="76">
        <f>0.0526*F247*Observaciones!$F246^1.218</f>
        <v>0</v>
      </c>
      <c r="N247" s="76">
        <f>M247*Constantes!$D$30</f>
        <v>0</v>
      </c>
      <c r="O247" s="76">
        <f t="shared" si="127"/>
        <v>0</v>
      </c>
      <c r="P247" s="15"/>
      <c r="Q247" s="75">
        <v>241</v>
      </c>
      <c r="R247" s="148">
        <f>ETo!$I246*((1-Constantes!$E$19)*ETo!$K246+ETo!$L246)</f>
        <v>3.1202360938209588</v>
      </c>
      <c r="S247" s="76">
        <f>MIN(R247*Constantes!$E$17,0.8*(V246+Observaciones!$F246-T247-U247-Constantes!$D$14))</f>
        <v>3.7617809311996096E-9</v>
      </c>
      <c r="T247" s="76">
        <f>IF(Observaciones!$F246&gt;0.05*Constantes!$E$18,((Observaciones!$F246-0.05*Constantes!$E$18)^2)/(Observaciones!$F246+0.95*Constantes!$E$18),0)</f>
        <v>0</v>
      </c>
      <c r="U247" s="76">
        <f>MAX(0,V246+Observaciones!$F246-T247-Constantes!$D$13)</f>
        <v>0</v>
      </c>
      <c r="V247" s="76">
        <f>V246+Observaciones!$F246-T247-S247-U247-W246</f>
        <v>11.25000000078027</v>
      </c>
      <c r="W247" s="76">
        <f>MAX(0,(V247-Constantes!$D$14)*(1-EXP(-Constantes!$D$22)))</f>
        <v>2.6578863040737837E-11</v>
      </c>
      <c r="X247" s="76">
        <f t="shared" si="128"/>
        <v>71.49091939355624</v>
      </c>
      <c r="Y247" s="76">
        <f>MAX(0,(X247-Constantes!$D$13)*(1-EXP(-Constantes!$D$23)))</f>
        <v>0.22407169524971382</v>
      </c>
      <c r="Z247" s="76">
        <f t="shared" si="129"/>
        <v>0.22407169527629267</v>
      </c>
      <c r="AA247" s="76">
        <f>IF(Z247-Escenarios!$E$29&lt;=0,0,IF(Z247-Escenarios!$E$29&gt;Escenarios!$E$28,Escenarios!$E$28,Z247-Escenarios!$E$29))</f>
        <v>0</v>
      </c>
      <c r="AB247" s="76">
        <f>AA247*Entradas!$E$24</f>
        <v>0</v>
      </c>
      <c r="AC247" s="76">
        <f>R247*Entradas!$D$47/Escenarios!$E$9</f>
        <v>0.14977133250340602</v>
      </c>
      <c r="AD247" s="76">
        <f>Entradas!$D$48*Entradas!$D$46/Escenarios!$E$9</f>
        <v>0.12</v>
      </c>
      <c r="AE247" s="76">
        <f t="shared" si="130"/>
        <v>0.14977133626518696</v>
      </c>
      <c r="AF247" s="76">
        <f t="shared" si="110"/>
        <v>0</v>
      </c>
      <c r="AG247" s="76">
        <f t="shared" si="111"/>
        <v>0</v>
      </c>
      <c r="AH247" s="76">
        <f t="shared" si="105"/>
        <v>2.6578863040737837E-11</v>
      </c>
      <c r="AI247" s="76">
        <f t="shared" si="112"/>
        <v>0</v>
      </c>
      <c r="AJ247" s="76">
        <f t="shared" si="106"/>
        <v>0.22407169524971382</v>
      </c>
      <c r="AK247" s="76">
        <f t="shared" si="113"/>
        <v>0</v>
      </c>
      <c r="AL247" s="76">
        <f t="shared" si="114"/>
        <v>0.22407169527629267</v>
      </c>
      <c r="AM247" s="76">
        <f t="shared" si="115"/>
        <v>0</v>
      </c>
      <c r="AN247" s="76">
        <f t="shared" si="116"/>
        <v>0</v>
      </c>
      <c r="AO247" s="76">
        <f t="shared" si="131"/>
        <v>51.901488081665178</v>
      </c>
      <c r="AP247" s="76">
        <f>MAX(0,(AO247-Constantes!$D$13)*(1-EXP(-Constantes!$D$24)))</f>
        <v>4.8171273952447635E-2</v>
      </c>
      <c r="AQ247" s="76">
        <f t="shared" si="107"/>
        <v>0.27224296920216146</v>
      </c>
      <c r="AR247" s="76">
        <f t="shared" si="117"/>
        <v>0.27224296922874031</v>
      </c>
      <c r="AS247" s="76">
        <f>0.0526*AF247*Observaciones!$F246^1.218</f>
        <v>0</v>
      </c>
      <c r="AT247" s="76">
        <f>AS247*Constantes!$E$30</f>
        <v>0</v>
      </c>
      <c r="AU247" s="76">
        <f t="shared" si="132"/>
        <v>0</v>
      </c>
      <c r="AV247" s="15"/>
      <c r="AW247" s="75">
        <v>241</v>
      </c>
      <c r="AX247" s="148">
        <f>ETo!$I246*((1-Constantes!$F$19)*ETo!$K246+ETo!$L246)</f>
        <v>3.1202360938209588</v>
      </c>
      <c r="AY247" s="76">
        <f>MIN(AX247*Constantes!$F$17,0.8*(BB246+Observaciones!$F246-AZ247-BA247-Constantes!$D$14))</f>
        <v>3.7617809311996096E-9</v>
      </c>
      <c r="AZ247" s="76">
        <f>IF(Observaciones!$F246&gt;0.05*Constantes!$F$18,((Observaciones!$F246-0.05*Constantes!$F$18)^2)/(Observaciones!$F246+0.95*Constantes!$F$18),0)</f>
        <v>0</v>
      </c>
      <c r="BA247" s="76">
        <f>MAX(0,BB246+Observaciones!$F246-AZ247-Constantes!$D$13)</f>
        <v>0</v>
      </c>
      <c r="BB247" s="76">
        <f>BB246+Observaciones!$F246-AZ247-AY247-BA247-BC246</f>
        <v>11.25000000078027</v>
      </c>
      <c r="BC247" s="76">
        <f>MAX(0,(BB247-Constantes!$D$14)*(1-EXP(-Constantes!$D$22)))</f>
        <v>2.6578863040737837E-11</v>
      </c>
      <c r="BD247" s="76">
        <f t="shared" si="133"/>
        <v>71.49091939355624</v>
      </c>
      <c r="BE247" s="76">
        <f>MAX(0,(BD247-Constantes!$D$13)*(1-EXP(-Constantes!$D$23)))</f>
        <v>0.22407169524971382</v>
      </c>
      <c r="BF247" s="76">
        <f t="shared" si="134"/>
        <v>0.22407169527629267</v>
      </c>
      <c r="BG247" s="76">
        <f>IF(BF247-Escenarios!$F$29&lt;=0,0,IF(BF247-Escenarios!$F$29&gt;Escenarios!$F$28,Escenarios!$F$28,BF247-Escenarios!$F$29))</f>
        <v>0</v>
      </c>
      <c r="BH247" s="76">
        <f>BG247*Entradas!$F$24</f>
        <v>0</v>
      </c>
      <c r="BI247" s="76">
        <f>AX247*Entradas!$D$47/Escenarios!$F$9</f>
        <v>0.14977133250340602</v>
      </c>
      <c r="BJ247" s="76">
        <f>Entradas!$D$48*Entradas!$D$46/Escenarios!$F$9</f>
        <v>0.12</v>
      </c>
      <c r="BK247" s="76">
        <f t="shared" si="135"/>
        <v>0.14977133626518696</v>
      </c>
      <c r="BL247" s="76">
        <f t="shared" si="118"/>
        <v>0</v>
      </c>
      <c r="BM247" s="76">
        <f t="shared" si="119"/>
        <v>0</v>
      </c>
      <c r="BN247" s="76">
        <f t="shared" si="108"/>
        <v>2.6578863040737837E-11</v>
      </c>
      <c r="BO247" s="76">
        <f t="shared" si="120"/>
        <v>0</v>
      </c>
      <c r="BP247" s="76">
        <f t="shared" si="109"/>
        <v>0.22407169524971382</v>
      </c>
      <c r="BQ247" s="76">
        <f t="shared" si="121"/>
        <v>0</v>
      </c>
      <c r="BR247" s="76">
        <f t="shared" si="122"/>
        <v>0.22407169527629267</v>
      </c>
      <c r="BS247" s="76">
        <f t="shared" si="123"/>
        <v>0</v>
      </c>
      <c r="BT247" s="76">
        <f t="shared" si="124"/>
        <v>0</v>
      </c>
      <c r="BU247" s="76">
        <f t="shared" si="136"/>
        <v>54.491273673798482</v>
      </c>
      <c r="BV247" s="76">
        <f>MAX(0,(BU247-Constantes!$D$13)*(1-EXP(-Constantes!$D$24)))</f>
        <v>8.7756786575055493E-2</v>
      </c>
      <c r="BW247" s="76">
        <f t="shared" si="137"/>
        <v>0.3118284818247693</v>
      </c>
      <c r="BX247" s="76">
        <f t="shared" si="138"/>
        <v>0.31182848185134815</v>
      </c>
      <c r="BY247" s="76">
        <f>0.0526*BL247*Observaciones!$F246^1.218</f>
        <v>0</v>
      </c>
      <c r="BZ247" s="76">
        <f>BY247*Constantes!$F$30</f>
        <v>0</v>
      </c>
      <c r="CA247" s="76">
        <f t="shared" si="139"/>
        <v>0</v>
      </c>
      <c r="CB247" s="15"/>
      <c r="CC247" s="75">
        <v>241</v>
      </c>
      <c r="CD247" s="76">
        <f>0.0526*Observaciones!$F246^2.218</f>
        <v>0</v>
      </c>
      <c r="CE247" s="76">
        <f>IF(Observaciones!$F246&gt;0.05*$CI$7,((Observaciones!$F246-0.05*$CI$7)^2)/(Observaciones!$F246+0.95*$CI$7),0)</f>
        <v>0</v>
      </c>
      <c r="CF247" s="76">
        <f>0.0526*CE247*Observaciones!$F246^1.218</f>
        <v>0</v>
      </c>
      <c r="CG247" s="29"/>
      <c r="CH247" s="29"/>
      <c r="CI247" s="110"/>
      <c r="CJ247" s="40"/>
    </row>
    <row r="248" spans="2:88" s="2" customFormat="1" x14ac:dyDescent="0.3">
      <c r="B248" s="39"/>
      <c r="C248" s="75">
        <v>242</v>
      </c>
      <c r="D248" s="148">
        <f>ETo!$I247*((1-Constantes!$D$19)*ETo!$K247+ETo!$L247)</f>
        <v>3.2827123855890736</v>
      </c>
      <c r="E248" s="76">
        <f>MIN(D248*Constantes!$D$17,0.8*(H247+Observaciones!$F247-F248-G248-Constantes!$D$14))</f>
        <v>6.2421605662166262E-10</v>
      </c>
      <c r="F248" s="76">
        <f>IF(Observaciones!$F247&gt;0.05*Constantes!$D$18,((Observaciones!$F247-0.05*Constantes!$D$18)^2)/(Observaciones!$F247+0.95*Constantes!$D$18),0)</f>
        <v>0</v>
      </c>
      <c r="G248" s="76">
        <f>MAX(0,H247+Observaciones!$F247-F248-Constantes!$D$13)</f>
        <v>0</v>
      </c>
      <c r="H248" s="76">
        <f>H247+Observaciones!$F247-F248-E248-G248-I247</f>
        <v>11.250000000129475</v>
      </c>
      <c r="I248" s="76">
        <f>MAX(0,(H248-Constantes!$D$14)*(1-EXP(-Constantes!$D$22)))</f>
        <v>4.4103971271984472E-12</v>
      </c>
      <c r="J248" s="76">
        <f t="shared" si="125"/>
        <v>71.26684769830652</v>
      </c>
      <c r="K248" s="76">
        <f>MAX(0,(J248-Constantes!$D$13)*(1-EXP(-Constantes!$D$23)))</f>
        <v>0.22186386346669854</v>
      </c>
      <c r="L248" s="76">
        <f t="shared" si="126"/>
        <v>0.22186386347110892</v>
      </c>
      <c r="M248" s="76">
        <f>0.0526*F248*Observaciones!$F247^1.218</f>
        <v>0</v>
      </c>
      <c r="N248" s="76">
        <f>M248*Constantes!$D$30</f>
        <v>0</v>
      </c>
      <c r="O248" s="76">
        <f t="shared" si="127"/>
        <v>0</v>
      </c>
      <c r="P248" s="15"/>
      <c r="Q248" s="75">
        <v>242</v>
      </c>
      <c r="R248" s="148">
        <f>ETo!$I247*((1-Constantes!$E$19)*ETo!$K247+ETo!$L247)</f>
        <v>3.2827123855890736</v>
      </c>
      <c r="S248" s="76">
        <f>MIN(R248*Constantes!$E$17,0.8*(V247+Observaciones!$F247-T248-U248-Constantes!$D$14))</f>
        <v>6.2421605662166262E-10</v>
      </c>
      <c r="T248" s="76">
        <f>IF(Observaciones!$F247&gt;0.05*Constantes!$E$18,((Observaciones!$F247-0.05*Constantes!$E$18)^2)/(Observaciones!$F247+0.95*Constantes!$E$18),0)</f>
        <v>0</v>
      </c>
      <c r="U248" s="76">
        <f>MAX(0,V247+Observaciones!$F247-T248-Constantes!$D$13)</f>
        <v>0</v>
      </c>
      <c r="V248" s="76">
        <f>V247+Observaciones!$F247-T248-S248-U248-W247</f>
        <v>11.250000000129475</v>
      </c>
      <c r="W248" s="76">
        <f>MAX(0,(V248-Constantes!$D$14)*(1-EXP(-Constantes!$D$22)))</f>
        <v>4.4103971271984472E-12</v>
      </c>
      <c r="X248" s="76">
        <f t="shared" si="128"/>
        <v>71.26684769830652</v>
      </c>
      <c r="Y248" s="76">
        <f>MAX(0,(X248-Constantes!$D$13)*(1-EXP(-Constantes!$D$23)))</f>
        <v>0.22186386346669854</v>
      </c>
      <c r="Z248" s="76">
        <f t="shared" si="129"/>
        <v>0.22186386347110892</v>
      </c>
      <c r="AA248" s="76">
        <f>IF(Z248-Escenarios!$E$29&lt;=0,0,IF(Z248-Escenarios!$E$29&gt;Escenarios!$E$28,Escenarios!$E$28,Z248-Escenarios!$E$29))</f>
        <v>0</v>
      </c>
      <c r="AB248" s="76">
        <f>AA248*Entradas!$E$24</f>
        <v>0</v>
      </c>
      <c r="AC248" s="76">
        <f>R248*Entradas!$D$47/Escenarios!$E$9</f>
        <v>0.15757019450827553</v>
      </c>
      <c r="AD248" s="76">
        <f>Entradas!$D$48*Entradas!$D$46/Escenarios!$E$9</f>
        <v>0.12</v>
      </c>
      <c r="AE248" s="76">
        <f t="shared" si="130"/>
        <v>0.1575701951324916</v>
      </c>
      <c r="AF248" s="76">
        <f t="shared" si="110"/>
        <v>0</v>
      </c>
      <c r="AG248" s="76">
        <f t="shared" si="111"/>
        <v>0</v>
      </c>
      <c r="AH248" s="76">
        <f t="shared" si="105"/>
        <v>4.4103971271984472E-12</v>
      </c>
      <c r="AI248" s="76">
        <f t="shared" si="112"/>
        <v>0</v>
      </c>
      <c r="AJ248" s="76">
        <f t="shared" si="106"/>
        <v>0.22186386346669854</v>
      </c>
      <c r="AK248" s="76">
        <f t="shared" si="113"/>
        <v>0</v>
      </c>
      <c r="AL248" s="76">
        <f t="shared" si="114"/>
        <v>0.22186386347110892</v>
      </c>
      <c r="AM248" s="76">
        <f t="shared" si="115"/>
        <v>0</v>
      </c>
      <c r="AN248" s="76">
        <f t="shared" si="116"/>
        <v>0</v>
      </c>
      <c r="AO248" s="76">
        <f t="shared" si="131"/>
        <v>51.85331680771273</v>
      </c>
      <c r="AP248" s="76">
        <f>MAX(0,(AO248-Constantes!$D$13)*(1-EXP(-Constantes!$D$24)))</f>
        <v>4.7434964128621263E-2</v>
      </c>
      <c r="AQ248" s="76">
        <f t="shared" si="107"/>
        <v>0.26929882759531981</v>
      </c>
      <c r="AR248" s="76">
        <f t="shared" si="117"/>
        <v>0.26929882759973017</v>
      </c>
      <c r="AS248" s="76">
        <f>0.0526*AF248*Observaciones!$F247^1.218</f>
        <v>0</v>
      </c>
      <c r="AT248" s="76">
        <f>AS248*Constantes!$E$30</f>
        <v>0</v>
      </c>
      <c r="AU248" s="76">
        <f t="shared" si="132"/>
        <v>0</v>
      </c>
      <c r="AV248" s="15"/>
      <c r="AW248" s="75">
        <v>242</v>
      </c>
      <c r="AX248" s="148">
        <f>ETo!$I247*((1-Constantes!$F$19)*ETo!$K247+ETo!$L247)</f>
        <v>3.2827123855890736</v>
      </c>
      <c r="AY248" s="76">
        <f>MIN(AX248*Constantes!$F$17,0.8*(BB247+Observaciones!$F247-AZ248-BA248-Constantes!$D$14))</f>
        <v>6.2421605662166262E-10</v>
      </c>
      <c r="AZ248" s="76">
        <f>IF(Observaciones!$F247&gt;0.05*Constantes!$F$18,((Observaciones!$F247-0.05*Constantes!$F$18)^2)/(Observaciones!$F247+0.95*Constantes!$F$18),0)</f>
        <v>0</v>
      </c>
      <c r="BA248" s="76">
        <f>MAX(0,BB247+Observaciones!$F247-AZ248-Constantes!$D$13)</f>
        <v>0</v>
      </c>
      <c r="BB248" s="76">
        <f>BB247+Observaciones!$F247-AZ248-AY248-BA248-BC247</f>
        <v>11.250000000129475</v>
      </c>
      <c r="BC248" s="76">
        <f>MAX(0,(BB248-Constantes!$D$14)*(1-EXP(-Constantes!$D$22)))</f>
        <v>4.4103971271984472E-12</v>
      </c>
      <c r="BD248" s="76">
        <f t="shared" si="133"/>
        <v>71.26684769830652</v>
      </c>
      <c r="BE248" s="76">
        <f>MAX(0,(BD248-Constantes!$D$13)*(1-EXP(-Constantes!$D$23)))</f>
        <v>0.22186386346669854</v>
      </c>
      <c r="BF248" s="76">
        <f t="shared" si="134"/>
        <v>0.22186386347110892</v>
      </c>
      <c r="BG248" s="76">
        <f>IF(BF248-Escenarios!$F$29&lt;=0,0,IF(BF248-Escenarios!$F$29&gt;Escenarios!$F$28,Escenarios!$F$28,BF248-Escenarios!$F$29))</f>
        <v>0</v>
      </c>
      <c r="BH248" s="76">
        <f>BG248*Entradas!$F$24</f>
        <v>0</v>
      </c>
      <c r="BI248" s="76">
        <f>AX248*Entradas!$D$47/Escenarios!$F$9</f>
        <v>0.15757019450827553</v>
      </c>
      <c r="BJ248" s="76">
        <f>Entradas!$D$48*Entradas!$D$46/Escenarios!$F$9</f>
        <v>0.12</v>
      </c>
      <c r="BK248" s="76">
        <f t="shared" si="135"/>
        <v>0.1575701951324916</v>
      </c>
      <c r="BL248" s="76">
        <f t="shared" si="118"/>
        <v>0</v>
      </c>
      <c r="BM248" s="76">
        <f t="shared" si="119"/>
        <v>0</v>
      </c>
      <c r="BN248" s="76">
        <f t="shared" si="108"/>
        <v>4.4103971271984472E-12</v>
      </c>
      <c r="BO248" s="76">
        <f t="shared" si="120"/>
        <v>0</v>
      </c>
      <c r="BP248" s="76">
        <f t="shared" si="109"/>
        <v>0.22186386346669854</v>
      </c>
      <c r="BQ248" s="76">
        <f t="shared" si="121"/>
        <v>0</v>
      </c>
      <c r="BR248" s="76">
        <f t="shared" si="122"/>
        <v>0.22186386347110892</v>
      </c>
      <c r="BS248" s="76">
        <f t="shared" si="123"/>
        <v>0</v>
      </c>
      <c r="BT248" s="76">
        <f t="shared" si="124"/>
        <v>0</v>
      </c>
      <c r="BU248" s="76">
        <f t="shared" si="136"/>
        <v>54.403516887223425</v>
      </c>
      <c r="BV248" s="76">
        <f>MAX(0,(BU248-Constantes!$D$13)*(1-EXP(-Constantes!$D$24)))</f>
        <v>8.6415402410575368E-2</v>
      </c>
      <c r="BW248" s="76">
        <f t="shared" si="137"/>
        <v>0.30827926587727389</v>
      </c>
      <c r="BX248" s="76">
        <f t="shared" si="138"/>
        <v>0.30827926588168431</v>
      </c>
      <c r="BY248" s="76">
        <f>0.0526*BL248*Observaciones!$F247^1.218</f>
        <v>0</v>
      </c>
      <c r="BZ248" s="76">
        <f>BY248*Constantes!$F$30</f>
        <v>0</v>
      </c>
      <c r="CA248" s="76">
        <f t="shared" si="139"/>
        <v>0</v>
      </c>
      <c r="CB248" s="15"/>
      <c r="CC248" s="75">
        <v>242</v>
      </c>
      <c r="CD248" s="76">
        <f>0.0526*Observaciones!$F247^2.218</f>
        <v>0</v>
      </c>
      <c r="CE248" s="76">
        <f>IF(Observaciones!$F247&gt;0.05*$CI$7,((Observaciones!$F247-0.05*$CI$7)^2)/(Observaciones!$F247+0.95*$CI$7),0)</f>
        <v>0</v>
      </c>
      <c r="CF248" s="76">
        <f>0.0526*CE248*Observaciones!$F247^1.218</f>
        <v>0</v>
      </c>
      <c r="CG248" s="29"/>
      <c r="CH248" s="29"/>
      <c r="CI248" s="110"/>
      <c r="CJ248" s="40"/>
    </row>
    <row r="249" spans="2:88" s="2" customFormat="1" x14ac:dyDescent="0.3">
      <c r="B249" s="39"/>
      <c r="C249" s="75">
        <v>243</v>
      </c>
      <c r="D249" s="148">
        <f>ETo!$I248*((1-Constantes!$D$19)*ETo!$K248+ETo!$L248)</f>
        <v>3.2630602251525334</v>
      </c>
      <c r="E249" s="76">
        <f>MIN(D249*Constantes!$D$17,0.8*(H248+Observaciones!$F248-F249-G249-Constantes!$D$14))</f>
        <v>1.0358007784816437E-10</v>
      </c>
      <c r="F249" s="76">
        <f>IF(Observaciones!$F248&gt;0.05*Constantes!$D$18,((Observaciones!$F248-0.05*Constantes!$D$18)^2)/(Observaciones!$F248+0.95*Constantes!$D$18),0)</f>
        <v>0</v>
      </c>
      <c r="G249" s="76">
        <f>MAX(0,H248+Observaciones!$F248-F249-Constantes!$D$13)</f>
        <v>0</v>
      </c>
      <c r="H249" s="76">
        <f>H248+Observaciones!$F248-F249-E249-G249-I248</f>
        <v>11.250000000021485</v>
      </c>
      <c r="I249" s="76">
        <f>MAX(0,(H249-Constantes!$D$14)*(1-EXP(-Constantes!$D$22)))</f>
        <v>7.31859198406668E-13</v>
      </c>
      <c r="J249" s="76">
        <f t="shared" si="125"/>
        <v>71.044983834839826</v>
      </c>
      <c r="K249" s="76">
        <f>MAX(0,(J249-Constantes!$D$13)*(1-EXP(-Constantes!$D$23)))</f>
        <v>0.21967778597610599</v>
      </c>
      <c r="L249" s="76">
        <f t="shared" si="126"/>
        <v>0.21967778597683785</v>
      </c>
      <c r="M249" s="76">
        <f>0.0526*F249*Observaciones!$F248^1.218</f>
        <v>0</v>
      </c>
      <c r="N249" s="76">
        <f>M249*Constantes!$D$30</f>
        <v>0</v>
      </c>
      <c r="O249" s="76">
        <f t="shared" si="127"/>
        <v>0</v>
      </c>
      <c r="P249" s="15"/>
      <c r="Q249" s="75">
        <v>243</v>
      </c>
      <c r="R249" s="148">
        <f>ETo!$I248*((1-Constantes!$E$19)*ETo!$K248+ETo!$L248)</f>
        <v>3.2630602251525334</v>
      </c>
      <c r="S249" s="76">
        <f>MIN(R249*Constantes!$E$17,0.8*(V248+Observaciones!$F248-T249-U249-Constantes!$D$14))</f>
        <v>1.0358007784816437E-10</v>
      </c>
      <c r="T249" s="76">
        <f>IF(Observaciones!$F248&gt;0.05*Constantes!$E$18,((Observaciones!$F248-0.05*Constantes!$E$18)^2)/(Observaciones!$F248+0.95*Constantes!$E$18),0)</f>
        <v>0</v>
      </c>
      <c r="U249" s="76">
        <f>MAX(0,V248+Observaciones!$F248-T249-Constantes!$D$13)</f>
        <v>0</v>
      </c>
      <c r="V249" s="76">
        <f>V248+Observaciones!$F248-T249-S249-U249-W248</f>
        <v>11.250000000021485</v>
      </c>
      <c r="W249" s="76">
        <f>MAX(0,(V249-Constantes!$D$14)*(1-EXP(-Constantes!$D$22)))</f>
        <v>7.31859198406668E-13</v>
      </c>
      <c r="X249" s="76">
        <f t="shared" si="128"/>
        <v>71.044983834839826</v>
      </c>
      <c r="Y249" s="76">
        <f>MAX(0,(X249-Constantes!$D$13)*(1-EXP(-Constantes!$D$23)))</f>
        <v>0.21967778597610599</v>
      </c>
      <c r="Z249" s="76">
        <f t="shared" si="129"/>
        <v>0.21967778597683785</v>
      </c>
      <c r="AA249" s="76">
        <f>IF(Z249-Escenarios!$E$29&lt;=0,0,IF(Z249-Escenarios!$E$29&gt;Escenarios!$E$28,Escenarios!$E$28,Z249-Escenarios!$E$29))</f>
        <v>0</v>
      </c>
      <c r="AB249" s="76">
        <f>AA249*Entradas!$E$24</f>
        <v>0</v>
      </c>
      <c r="AC249" s="76">
        <f>R249*Entradas!$D$47/Escenarios!$E$9</f>
        <v>0.15662689080732162</v>
      </c>
      <c r="AD249" s="76">
        <f>Entradas!$D$48*Entradas!$D$46/Escenarios!$E$9</f>
        <v>0.12</v>
      </c>
      <c r="AE249" s="76">
        <f t="shared" si="130"/>
        <v>0.15662689091090171</v>
      </c>
      <c r="AF249" s="76">
        <f t="shared" si="110"/>
        <v>0</v>
      </c>
      <c r="AG249" s="76">
        <f t="shared" si="111"/>
        <v>0</v>
      </c>
      <c r="AH249" s="76">
        <f t="shared" si="105"/>
        <v>7.31859198406668E-13</v>
      </c>
      <c r="AI249" s="76">
        <f t="shared" si="112"/>
        <v>0</v>
      </c>
      <c r="AJ249" s="76">
        <f t="shared" si="106"/>
        <v>0.21967778597610599</v>
      </c>
      <c r="AK249" s="76">
        <f t="shared" si="113"/>
        <v>0</v>
      </c>
      <c r="AL249" s="76">
        <f t="shared" si="114"/>
        <v>0.21967778597683785</v>
      </c>
      <c r="AM249" s="76">
        <f t="shared" si="115"/>
        <v>0</v>
      </c>
      <c r="AN249" s="76">
        <f t="shared" si="116"/>
        <v>0</v>
      </c>
      <c r="AO249" s="76">
        <f t="shared" si="131"/>
        <v>51.80588184358411</v>
      </c>
      <c r="AP249" s="76">
        <f>MAX(0,(AO249-Constantes!$D$13)*(1-EXP(-Constantes!$D$24)))</f>
        <v>4.6709908982368924E-2</v>
      </c>
      <c r="AQ249" s="76">
        <f t="shared" si="107"/>
        <v>0.26638769495847492</v>
      </c>
      <c r="AR249" s="76">
        <f t="shared" si="117"/>
        <v>0.26638769495920678</v>
      </c>
      <c r="AS249" s="76">
        <f>0.0526*AF249*Observaciones!$F248^1.218</f>
        <v>0</v>
      </c>
      <c r="AT249" s="76">
        <f>AS249*Constantes!$E$30</f>
        <v>0</v>
      </c>
      <c r="AU249" s="76">
        <f t="shared" si="132"/>
        <v>0</v>
      </c>
      <c r="AV249" s="15"/>
      <c r="AW249" s="75">
        <v>243</v>
      </c>
      <c r="AX249" s="148">
        <f>ETo!$I248*((1-Constantes!$F$19)*ETo!$K248+ETo!$L248)</f>
        <v>3.2630602251525334</v>
      </c>
      <c r="AY249" s="76">
        <f>MIN(AX249*Constantes!$F$17,0.8*(BB248+Observaciones!$F248-AZ249-BA249-Constantes!$D$14))</f>
        <v>1.0358007784816437E-10</v>
      </c>
      <c r="AZ249" s="76">
        <f>IF(Observaciones!$F248&gt;0.05*Constantes!$F$18,((Observaciones!$F248-0.05*Constantes!$F$18)^2)/(Observaciones!$F248+0.95*Constantes!$F$18),0)</f>
        <v>0</v>
      </c>
      <c r="BA249" s="76">
        <f>MAX(0,BB248+Observaciones!$F248-AZ249-Constantes!$D$13)</f>
        <v>0</v>
      </c>
      <c r="BB249" s="76">
        <f>BB248+Observaciones!$F248-AZ249-AY249-BA249-BC248</f>
        <v>11.250000000021485</v>
      </c>
      <c r="BC249" s="76">
        <f>MAX(0,(BB249-Constantes!$D$14)*(1-EXP(-Constantes!$D$22)))</f>
        <v>7.31859198406668E-13</v>
      </c>
      <c r="BD249" s="76">
        <f t="shared" si="133"/>
        <v>71.044983834839826</v>
      </c>
      <c r="BE249" s="76">
        <f>MAX(0,(BD249-Constantes!$D$13)*(1-EXP(-Constantes!$D$23)))</f>
        <v>0.21967778597610599</v>
      </c>
      <c r="BF249" s="76">
        <f t="shared" si="134"/>
        <v>0.21967778597683785</v>
      </c>
      <c r="BG249" s="76">
        <f>IF(BF249-Escenarios!$F$29&lt;=0,0,IF(BF249-Escenarios!$F$29&gt;Escenarios!$F$28,Escenarios!$F$28,BF249-Escenarios!$F$29))</f>
        <v>0</v>
      </c>
      <c r="BH249" s="76">
        <f>BG249*Entradas!$F$24</f>
        <v>0</v>
      </c>
      <c r="BI249" s="76">
        <f>AX249*Entradas!$D$47/Escenarios!$F$9</f>
        <v>0.15662689080732162</v>
      </c>
      <c r="BJ249" s="76">
        <f>Entradas!$D$48*Entradas!$D$46/Escenarios!$F$9</f>
        <v>0.12</v>
      </c>
      <c r="BK249" s="76">
        <f t="shared" si="135"/>
        <v>0.15662689091090171</v>
      </c>
      <c r="BL249" s="76">
        <f t="shared" si="118"/>
        <v>0</v>
      </c>
      <c r="BM249" s="76">
        <f t="shared" si="119"/>
        <v>0</v>
      </c>
      <c r="BN249" s="76">
        <f t="shared" si="108"/>
        <v>7.31859198406668E-13</v>
      </c>
      <c r="BO249" s="76">
        <f t="shared" si="120"/>
        <v>0</v>
      </c>
      <c r="BP249" s="76">
        <f t="shared" si="109"/>
        <v>0.21967778597610599</v>
      </c>
      <c r="BQ249" s="76">
        <f t="shared" si="121"/>
        <v>0</v>
      </c>
      <c r="BR249" s="76">
        <f t="shared" si="122"/>
        <v>0.21967778597683785</v>
      </c>
      <c r="BS249" s="76">
        <f t="shared" si="123"/>
        <v>0</v>
      </c>
      <c r="BT249" s="76">
        <f t="shared" si="124"/>
        <v>0</v>
      </c>
      <c r="BU249" s="76">
        <f t="shared" si="136"/>
        <v>54.317101484812852</v>
      </c>
      <c r="BV249" s="76">
        <f>MAX(0,(BU249-Constantes!$D$13)*(1-EXP(-Constantes!$D$24)))</f>
        <v>8.5094521634459214E-2</v>
      </c>
      <c r="BW249" s="76">
        <f t="shared" si="137"/>
        <v>0.30477230761056517</v>
      </c>
      <c r="BX249" s="76">
        <f t="shared" si="138"/>
        <v>0.30477230761129703</v>
      </c>
      <c r="BY249" s="76">
        <f>0.0526*BL249*Observaciones!$F248^1.218</f>
        <v>0</v>
      </c>
      <c r="BZ249" s="76">
        <f>BY249*Constantes!$F$30</f>
        <v>0</v>
      </c>
      <c r="CA249" s="76">
        <f t="shared" si="139"/>
        <v>0</v>
      </c>
      <c r="CB249" s="15"/>
      <c r="CC249" s="75">
        <v>243</v>
      </c>
      <c r="CD249" s="76">
        <f>0.0526*Observaciones!$F248^2.218</f>
        <v>0</v>
      </c>
      <c r="CE249" s="76">
        <f>IF(Observaciones!$F248&gt;0.05*$CI$7,((Observaciones!$F248-0.05*$CI$7)^2)/(Observaciones!$F248+0.95*$CI$7),0)</f>
        <v>0</v>
      </c>
      <c r="CF249" s="76">
        <f>0.0526*CE249*Observaciones!$F248^1.218</f>
        <v>0</v>
      </c>
      <c r="CG249" s="29"/>
      <c r="CH249" s="29"/>
      <c r="CI249" s="110"/>
      <c r="CJ249" s="40"/>
    </row>
    <row r="250" spans="2:88" s="2" customFormat="1" x14ac:dyDescent="0.3">
      <c r="B250" s="39"/>
      <c r="C250" s="75">
        <v>244</v>
      </c>
      <c r="D250" s="148">
        <f>ETo!$I249*((1-Constantes!$D$19)*ETo!$K249+ETo!$L249)</f>
        <v>3.3464274897935362</v>
      </c>
      <c r="E250" s="76">
        <f>MIN(D250*Constantes!$D$17,0.8*(H249+Observaciones!$F249-F250-G250-Constantes!$D$14))</f>
        <v>1.7188028778036823E-11</v>
      </c>
      <c r="F250" s="76">
        <f>IF(Observaciones!$F249&gt;0.05*Constantes!$D$18,((Observaciones!$F249-0.05*Constantes!$D$18)^2)/(Observaciones!$F249+0.95*Constantes!$D$18),0)</f>
        <v>0</v>
      </c>
      <c r="G250" s="76">
        <f>MAX(0,H249+Observaciones!$F249-F250-Constantes!$D$13)</f>
        <v>0</v>
      </c>
      <c r="H250" s="76">
        <f>H249+Observaciones!$F249-F250-E250-G250-I249</f>
        <v>11.250000000003565</v>
      </c>
      <c r="I250" s="76">
        <f>MAX(0,(H250-Constantes!$D$14)*(1-EXP(-Constantes!$D$22)))</f>
        <v>1.2144203482448802E-13</v>
      </c>
      <c r="J250" s="76">
        <f t="shared" si="125"/>
        <v>70.825306048863723</v>
      </c>
      <c r="K250" s="76">
        <f>MAX(0,(J250-Constantes!$D$13)*(1-EXP(-Constantes!$D$23)))</f>
        <v>0.2175132484277113</v>
      </c>
      <c r="L250" s="76">
        <f t="shared" si="126"/>
        <v>0.21751324842783273</v>
      </c>
      <c r="M250" s="76">
        <f>0.0526*F250*Observaciones!$F249^1.218</f>
        <v>0</v>
      </c>
      <c r="N250" s="76">
        <f>M250*Constantes!$D$30</f>
        <v>0</v>
      </c>
      <c r="O250" s="76">
        <f t="shared" si="127"/>
        <v>0</v>
      </c>
      <c r="P250" s="15"/>
      <c r="Q250" s="75">
        <v>244</v>
      </c>
      <c r="R250" s="148">
        <f>ETo!$I249*((1-Constantes!$E$19)*ETo!$K249+ETo!$L249)</f>
        <v>3.3464274897935362</v>
      </c>
      <c r="S250" s="76">
        <f>MIN(R250*Constantes!$E$17,0.8*(V249+Observaciones!$F249-T250-U250-Constantes!$D$14))</f>
        <v>1.7188028778036823E-11</v>
      </c>
      <c r="T250" s="76">
        <f>IF(Observaciones!$F249&gt;0.05*Constantes!$E$18,((Observaciones!$F249-0.05*Constantes!$E$18)^2)/(Observaciones!$F249+0.95*Constantes!$E$18),0)</f>
        <v>0</v>
      </c>
      <c r="U250" s="76">
        <f>MAX(0,V249+Observaciones!$F249-T250-Constantes!$D$13)</f>
        <v>0</v>
      </c>
      <c r="V250" s="76">
        <f>V249+Observaciones!$F249-T250-S250-U250-W249</f>
        <v>11.250000000003565</v>
      </c>
      <c r="W250" s="76">
        <f>MAX(0,(V250-Constantes!$D$14)*(1-EXP(-Constantes!$D$22)))</f>
        <v>1.2144203482448802E-13</v>
      </c>
      <c r="X250" s="76">
        <f t="shared" si="128"/>
        <v>70.825306048863723</v>
      </c>
      <c r="Y250" s="76">
        <f>MAX(0,(X250-Constantes!$D$13)*(1-EXP(-Constantes!$D$23)))</f>
        <v>0.2175132484277113</v>
      </c>
      <c r="Z250" s="76">
        <f t="shared" si="129"/>
        <v>0.21751324842783273</v>
      </c>
      <c r="AA250" s="76">
        <f>IF(Z250-Escenarios!$E$29&lt;=0,0,IF(Z250-Escenarios!$E$29&gt;Escenarios!$E$28,Escenarios!$E$28,Z250-Escenarios!$E$29))</f>
        <v>0</v>
      </c>
      <c r="AB250" s="76">
        <f>AA250*Entradas!$E$24</f>
        <v>0</v>
      </c>
      <c r="AC250" s="76">
        <f>R250*Entradas!$D$47/Escenarios!$E$9</f>
        <v>0.16062851951008975</v>
      </c>
      <c r="AD250" s="76">
        <f>Entradas!$D$48*Entradas!$D$46/Escenarios!$E$9</f>
        <v>0.12</v>
      </c>
      <c r="AE250" s="76">
        <f t="shared" si="130"/>
        <v>0.16062851952727777</v>
      </c>
      <c r="AF250" s="76">
        <f t="shared" si="110"/>
        <v>0</v>
      </c>
      <c r="AG250" s="76">
        <f t="shared" si="111"/>
        <v>0</v>
      </c>
      <c r="AH250" s="76">
        <f t="shared" si="105"/>
        <v>1.2144203482448802E-13</v>
      </c>
      <c r="AI250" s="76">
        <f t="shared" si="112"/>
        <v>0</v>
      </c>
      <c r="AJ250" s="76">
        <f t="shared" si="106"/>
        <v>0.2175132484277113</v>
      </c>
      <c r="AK250" s="76">
        <f t="shared" si="113"/>
        <v>0</v>
      </c>
      <c r="AL250" s="76">
        <f t="shared" si="114"/>
        <v>0.21751324842783273</v>
      </c>
      <c r="AM250" s="76">
        <f t="shared" si="115"/>
        <v>0</v>
      </c>
      <c r="AN250" s="76">
        <f t="shared" si="116"/>
        <v>0</v>
      </c>
      <c r="AO250" s="76">
        <f t="shared" si="131"/>
        <v>51.759171934601738</v>
      </c>
      <c r="AP250" s="76">
        <f>MAX(0,(AO250-Constantes!$D$13)*(1-EXP(-Constantes!$D$24)))</f>
        <v>4.5995936483163136E-2</v>
      </c>
      <c r="AQ250" s="76">
        <f t="shared" si="107"/>
        <v>0.26350918491087444</v>
      </c>
      <c r="AR250" s="76">
        <f t="shared" si="117"/>
        <v>0.26350918491099584</v>
      </c>
      <c r="AS250" s="76">
        <f>0.0526*AF250*Observaciones!$F249^1.218</f>
        <v>0</v>
      </c>
      <c r="AT250" s="76">
        <f>AS250*Constantes!$E$30</f>
        <v>0</v>
      </c>
      <c r="AU250" s="76">
        <f t="shared" si="132"/>
        <v>0</v>
      </c>
      <c r="AV250" s="15"/>
      <c r="AW250" s="75">
        <v>244</v>
      </c>
      <c r="AX250" s="148">
        <f>ETo!$I249*((1-Constantes!$F$19)*ETo!$K249+ETo!$L249)</f>
        <v>3.3464274897935362</v>
      </c>
      <c r="AY250" s="76">
        <f>MIN(AX250*Constantes!$F$17,0.8*(BB249+Observaciones!$F249-AZ250-BA250-Constantes!$D$14))</f>
        <v>1.7188028778036823E-11</v>
      </c>
      <c r="AZ250" s="76">
        <f>IF(Observaciones!$F249&gt;0.05*Constantes!$F$18,((Observaciones!$F249-0.05*Constantes!$F$18)^2)/(Observaciones!$F249+0.95*Constantes!$F$18),0)</f>
        <v>0</v>
      </c>
      <c r="BA250" s="76">
        <f>MAX(0,BB249+Observaciones!$F249-AZ250-Constantes!$D$13)</f>
        <v>0</v>
      </c>
      <c r="BB250" s="76">
        <f>BB249+Observaciones!$F249-AZ250-AY250-BA250-BC249</f>
        <v>11.250000000003565</v>
      </c>
      <c r="BC250" s="76">
        <f>MAX(0,(BB250-Constantes!$D$14)*(1-EXP(-Constantes!$D$22)))</f>
        <v>1.2144203482448802E-13</v>
      </c>
      <c r="BD250" s="76">
        <f t="shared" si="133"/>
        <v>70.825306048863723</v>
      </c>
      <c r="BE250" s="76">
        <f>MAX(0,(BD250-Constantes!$D$13)*(1-EXP(-Constantes!$D$23)))</f>
        <v>0.2175132484277113</v>
      </c>
      <c r="BF250" s="76">
        <f t="shared" si="134"/>
        <v>0.21751324842783273</v>
      </c>
      <c r="BG250" s="76">
        <f>IF(BF250-Escenarios!$F$29&lt;=0,0,IF(BF250-Escenarios!$F$29&gt;Escenarios!$F$28,Escenarios!$F$28,BF250-Escenarios!$F$29))</f>
        <v>0</v>
      </c>
      <c r="BH250" s="76">
        <f>BG250*Entradas!$F$24</f>
        <v>0</v>
      </c>
      <c r="BI250" s="76">
        <f>AX250*Entradas!$D$47/Escenarios!$F$9</f>
        <v>0.16062851951008975</v>
      </c>
      <c r="BJ250" s="76">
        <f>Entradas!$D$48*Entradas!$D$46/Escenarios!$F$9</f>
        <v>0.12</v>
      </c>
      <c r="BK250" s="76">
        <f t="shared" si="135"/>
        <v>0.16062851952727777</v>
      </c>
      <c r="BL250" s="76">
        <f t="shared" si="118"/>
        <v>0</v>
      </c>
      <c r="BM250" s="76">
        <f t="shared" si="119"/>
        <v>0</v>
      </c>
      <c r="BN250" s="76">
        <f t="shared" si="108"/>
        <v>1.2144203482448802E-13</v>
      </c>
      <c r="BO250" s="76">
        <f t="shared" si="120"/>
        <v>0</v>
      </c>
      <c r="BP250" s="76">
        <f t="shared" si="109"/>
        <v>0.2175132484277113</v>
      </c>
      <c r="BQ250" s="76">
        <f t="shared" si="121"/>
        <v>0</v>
      </c>
      <c r="BR250" s="76">
        <f t="shared" si="122"/>
        <v>0.21751324842783273</v>
      </c>
      <c r="BS250" s="76">
        <f t="shared" si="123"/>
        <v>0</v>
      </c>
      <c r="BT250" s="76">
        <f t="shared" si="124"/>
        <v>0</v>
      </c>
      <c r="BU250" s="76">
        <f t="shared" si="136"/>
        <v>54.232006963178392</v>
      </c>
      <c r="BV250" s="76">
        <f>MAX(0,(BU250-Constantes!$D$13)*(1-EXP(-Constantes!$D$24)))</f>
        <v>8.3793830847350106E-2</v>
      </c>
      <c r="BW250" s="76">
        <f t="shared" si="137"/>
        <v>0.3013070792750614</v>
      </c>
      <c r="BX250" s="76">
        <f t="shared" si="138"/>
        <v>0.30130707927518285</v>
      </c>
      <c r="BY250" s="76">
        <f>0.0526*BL250*Observaciones!$F249^1.218</f>
        <v>0</v>
      </c>
      <c r="BZ250" s="76">
        <f>BY250*Constantes!$F$30</f>
        <v>0</v>
      </c>
      <c r="CA250" s="76">
        <f t="shared" si="139"/>
        <v>0</v>
      </c>
      <c r="CB250" s="15"/>
      <c r="CC250" s="75">
        <v>244</v>
      </c>
      <c r="CD250" s="76">
        <f>0.0526*Observaciones!$F249^2.218</f>
        <v>0</v>
      </c>
      <c r="CE250" s="76">
        <f>IF(Observaciones!$F249&gt;0.05*$CI$7,((Observaciones!$F249-0.05*$CI$7)^2)/(Observaciones!$F249+0.95*$CI$7),0)</f>
        <v>0</v>
      </c>
      <c r="CF250" s="76">
        <f>0.0526*CE250*Observaciones!$F249^1.218</f>
        <v>0</v>
      </c>
      <c r="CG250" s="29"/>
      <c r="CH250" s="29"/>
      <c r="CI250" s="110"/>
      <c r="CJ250" s="40"/>
    </row>
    <row r="251" spans="2:88" s="2" customFormat="1" x14ac:dyDescent="0.3">
      <c r="B251" s="39"/>
      <c r="C251" s="75">
        <v>245</v>
      </c>
      <c r="D251" s="148">
        <f>ETo!$I250*((1-Constantes!$D$19)*ETo!$K250+ETo!$L250)</f>
        <v>3.3411804294606533</v>
      </c>
      <c r="E251" s="76">
        <f>MIN(D251*Constantes!$D$17,0.8*(H250+Observaciones!$F250-F251-G251-Constantes!$D$14))</f>
        <v>2.8521185413410424E-12</v>
      </c>
      <c r="F251" s="76">
        <f>IF(Observaciones!$F250&gt;0.05*Constantes!$D$18,((Observaciones!$F250-0.05*Constantes!$D$18)^2)/(Observaciones!$F250+0.95*Constantes!$D$18),0)</f>
        <v>0</v>
      </c>
      <c r="G251" s="76">
        <f>MAX(0,H250+Observaciones!$F250-F251-Constantes!$D$13)</f>
        <v>0</v>
      </c>
      <c r="H251" s="76">
        <f>H250+Observaciones!$F250-F251-E251-G251-I250</f>
        <v>11.250000000000592</v>
      </c>
      <c r="I251" s="76">
        <f>MAX(0,(H251-Constantes!$D$14)*(1-EXP(-Constantes!$D$22)))</f>
        <v>2.0149575284780524E-14</v>
      </c>
      <c r="J251" s="76">
        <f t="shared" si="125"/>
        <v>70.607792800436016</v>
      </c>
      <c r="K251" s="76">
        <f>MAX(0,(J251-Constantes!$D$13)*(1-EXP(-Constantes!$D$23)))</f>
        <v>0.21537003858333365</v>
      </c>
      <c r="L251" s="76">
        <f t="shared" si="126"/>
        <v>0.2153700385833538</v>
      </c>
      <c r="M251" s="76">
        <f>0.0526*F251*Observaciones!$F250^1.218</f>
        <v>0</v>
      </c>
      <c r="N251" s="76">
        <f>M251*Constantes!$D$30</f>
        <v>0</v>
      </c>
      <c r="O251" s="76">
        <f t="shared" si="127"/>
        <v>0</v>
      </c>
      <c r="P251" s="15"/>
      <c r="Q251" s="75">
        <v>245</v>
      </c>
      <c r="R251" s="148">
        <f>ETo!$I250*((1-Constantes!$E$19)*ETo!$K250+ETo!$L250)</f>
        <v>3.3411804294606533</v>
      </c>
      <c r="S251" s="76">
        <f>MIN(R251*Constantes!$E$17,0.8*(V250+Observaciones!$F250-T251-U251-Constantes!$D$14))</f>
        <v>2.8521185413410424E-12</v>
      </c>
      <c r="T251" s="76">
        <f>IF(Observaciones!$F250&gt;0.05*Constantes!$E$18,((Observaciones!$F250-0.05*Constantes!$E$18)^2)/(Observaciones!$F250+0.95*Constantes!$E$18),0)</f>
        <v>0</v>
      </c>
      <c r="U251" s="76">
        <f>MAX(0,V250+Observaciones!$F250-T251-Constantes!$D$13)</f>
        <v>0</v>
      </c>
      <c r="V251" s="76">
        <f>V250+Observaciones!$F250-T251-S251-U251-W250</f>
        <v>11.250000000000592</v>
      </c>
      <c r="W251" s="76">
        <f>MAX(0,(V251-Constantes!$D$14)*(1-EXP(-Constantes!$D$22)))</f>
        <v>2.0149575284780524E-14</v>
      </c>
      <c r="X251" s="76">
        <f t="shared" si="128"/>
        <v>70.607792800436016</v>
      </c>
      <c r="Y251" s="76">
        <f>MAX(0,(X251-Constantes!$D$13)*(1-EXP(-Constantes!$D$23)))</f>
        <v>0.21537003858333365</v>
      </c>
      <c r="Z251" s="76">
        <f t="shared" si="129"/>
        <v>0.2153700385833538</v>
      </c>
      <c r="AA251" s="76">
        <f>IF(Z251-Escenarios!$E$29&lt;=0,0,IF(Z251-Escenarios!$E$29&gt;Escenarios!$E$28,Escenarios!$E$28,Z251-Escenarios!$E$29))</f>
        <v>0</v>
      </c>
      <c r="AB251" s="76">
        <f>AA251*Entradas!$E$24</f>
        <v>0</v>
      </c>
      <c r="AC251" s="76">
        <f>R251*Entradas!$D$47/Escenarios!$E$9</f>
        <v>0.16037666061411135</v>
      </c>
      <c r="AD251" s="76">
        <f>Entradas!$D$48*Entradas!$D$46/Escenarios!$E$9</f>
        <v>0.12</v>
      </c>
      <c r="AE251" s="76">
        <f t="shared" si="130"/>
        <v>0.16037666061696346</v>
      </c>
      <c r="AF251" s="76">
        <f t="shared" si="110"/>
        <v>0</v>
      </c>
      <c r="AG251" s="76">
        <f t="shared" si="111"/>
        <v>0</v>
      </c>
      <c r="AH251" s="76">
        <f t="shared" si="105"/>
        <v>2.0149575284780524E-14</v>
      </c>
      <c r="AI251" s="76">
        <f t="shared" si="112"/>
        <v>0</v>
      </c>
      <c r="AJ251" s="76">
        <f t="shared" si="106"/>
        <v>0.21537003858333365</v>
      </c>
      <c r="AK251" s="76">
        <f t="shared" si="113"/>
        <v>0</v>
      </c>
      <c r="AL251" s="76">
        <f t="shared" si="114"/>
        <v>0.2153700385833538</v>
      </c>
      <c r="AM251" s="76">
        <f t="shared" si="115"/>
        <v>0</v>
      </c>
      <c r="AN251" s="76">
        <f t="shared" si="116"/>
        <v>0</v>
      </c>
      <c r="AO251" s="76">
        <f t="shared" si="131"/>
        <v>51.713175998118572</v>
      </c>
      <c r="AP251" s="76">
        <f>MAX(0,(AO251-Constantes!$D$13)*(1-EXP(-Constantes!$D$24)))</f>
        <v>4.5292877230005732E-2</v>
      </c>
      <c r="AQ251" s="76">
        <f t="shared" si="107"/>
        <v>0.26066291581333939</v>
      </c>
      <c r="AR251" s="76">
        <f t="shared" si="117"/>
        <v>0.26066291581335954</v>
      </c>
      <c r="AS251" s="76">
        <f>0.0526*AF251*Observaciones!$F250^1.218</f>
        <v>0</v>
      </c>
      <c r="AT251" s="76">
        <f>AS251*Constantes!$E$30</f>
        <v>0</v>
      </c>
      <c r="AU251" s="76">
        <f t="shared" si="132"/>
        <v>0</v>
      </c>
      <c r="AV251" s="15"/>
      <c r="AW251" s="75">
        <v>245</v>
      </c>
      <c r="AX251" s="148">
        <f>ETo!$I250*((1-Constantes!$F$19)*ETo!$K250+ETo!$L250)</f>
        <v>3.3411804294606533</v>
      </c>
      <c r="AY251" s="76">
        <f>MIN(AX251*Constantes!$F$17,0.8*(BB250+Observaciones!$F250-AZ251-BA251-Constantes!$D$14))</f>
        <v>2.8521185413410424E-12</v>
      </c>
      <c r="AZ251" s="76">
        <f>IF(Observaciones!$F250&gt;0.05*Constantes!$F$18,((Observaciones!$F250-0.05*Constantes!$F$18)^2)/(Observaciones!$F250+0.95*Constantes!$F$18),0)</f>
        <v>0</v>
      </c>
      <c r="BA251" s="76">
        <f>MAX(0,BB250+Observaciones!$F250-AZ251-Constantes!$D$13)</f>
        <v>0</v>
      </c>
      <c r="BB251" s="76">
        <f>BB250+Observaciones!$F250-AZ251-AY251-BA251-BC250</f>
        <v>11.250000000000592</v>
      </c>
      <c r="BC251" s="76">
        <f>MAX(0,(BB251-Constantes!$D$14)*(1-EXP(-Constantes!$D$22)))</f>
        <v>2.0149575284780524E-14</v>
      </c>
      <c r="BD251" s="76">
        <f t="shared" si="133"/>
        <v>70.607792800436016</v>
      </c>
      <c r="BE251" s="76">
        <f>MAX(0,(BD251-Constantes!$D$13)*(1-EXP(-Constantes!$D$23)))</f>
        <v>0.21537003858333365</v>
      </c>
      <c r="BF251" s="76">
        <f t="shared" si="134"/>
        <v>0.2153700385833538</v>
      </c>
      <c r="BG251" s="76">
        <f>IF(BF251-Escenarios!$F$29&lt;=0,0,IF(BF251-Escenarios!$F$29&gt;Escenarios!$F$28,Escenarios!$F$28,BF251-Escenarios!$F$29))</f>
        <v>0</v>
      </c>
      <c r="BH251" s="76">
        <f>BG251*Entradas!$F$24</f>
        <v>0</v>
      </c>
      <c r="BI251" s="76">
        <f>AX251*Entradas!$D$47/Escenarios!$F$9</f>
        <v>0.16037666061411135</v>
      </c>
      <c r="BJ251" s="76">
        <f>Entradas!$D$48*Entradas!$D$46/Escenarios!$F$9</f>
        <v>0.12</v>
      </c>
      <c r="BK251" s="76">
        <f t="shared" si="135"/>
        <v>0.16037666061696346</v>
      </c>
      <c r="BL251" s="76">
        <f t="shared" si="118"/>
        <v>0</v>
      </c>
      <c r="BM251" s="76">
        <f t="shared" si="119"/>
        <v>0</v>
      </c>
      <c r="BN251" s="76">
        <f t="shared" si="108"/>
        <v>2.0149575284780524E-14</v>
      </c>
      <c r="BO251" s="76">
        <f t="shared" si="120"/>
        <v>0</v>
      </c>
      <c r="BP251" s="76">
        <f t="shared" si="109"/>
        <v>0.21537003858333365</v>
      </c>
      <c r="BQ251" s="76">
        <f t="shared" si="121"/>
        <v>0</v>
      </c>
      <c r="BR251" s="76">
        <f t="shared" si="122"/>
        <v>0.2153700385833538</v>
      </c>
      <c r="BS251" s="76">
        <f t="shared" si="123"/>
        <v>0</v>
      </c>
      <c r="BT251" s="76">
        <f t="shared" si="124"/>
        <v>0</v>
      </c>
      <c r="BU251" s="76">
        <f t="shared" si="136"/>
        <v>54.148213132331044</v>
      </c>
      <c r="BV251" s="76">
        <f>MAX(0,(BU251-Constantes!$D$13)*(1-EXP(-Constantes!$D$24)))</f>
        <v>8.2513021440277917E-2</v>
      </c>
      <c r="BW251" s="76">
        <f t="shared" si="137"/>
        <v>0.29788306002361153</v>
      </c>
      <c r="BX251" s="76">
        <f t="shared" si="138"/>
        <v>0.29788306002363174</v>
      </c>
      <c r="BY251" s="76">
        <f>0.0526*BL251*Observaciones!$F250^1.218</f>
        <v>0</v>
      </c>
      <c r="BZ251" s="76">
        <f>BY251*Constantes!$F$30</f>
        <v>0</v>
      </c>
      <c r="CA251" s="76">
        <f t="shared" si="139"/>
        <v>0</v>
      </c>
      <c r="CB251" s="15"/>
      <c r="CC251" s="75">
        <v>245</v>
      </c>
      <c r="CD251" s="76">
        <f>0.0526*Observaciones!$F250^2.218</f>
        <v>0</v>
      </c>
      <c r="CE251" s="76">
        <f>IF(Observaciones!$F250&gt;0.05*$CI$7,((Observaciones!$F250-0.05*$CI$7)^2)/(Observaciones!$F250+0.95*$CI$7),0)</f>
        <v>0</v>
      </c>
      <c r="CF251" s="76">
        <f>0.0526*CE251*Observaciones!$F250^1.218</f>
        <v>0</v>
      </c>
      <c r="CG251" s="29"/>
      <c r="CH251" s="29"/>
      <c r="CI251" s="110"/>
      <c r="CJ251" s="40"/>
    </row>
    <row r="252" spans="2:88" s="2" customFormat="1" x14ac:dyDescent="0.3">
      <c r="B252" s="39"/>
      <c r="C252" s="75">
        <v>246</v>
      </c>
      <c r="D252" s="148">
        <f>ETo!$I251*((1-Constantes!$D$19)*ETo!$K251+ETo!$L251)</f>
        <v>3.3729520084239941</v>
      </c>
      <c r="E252" s="76">
        <f>MIN(D252*Constantes!$D$17,0.8*(H251+Observaciones!$F251-F252-G252-Constantes!$D$14))</f>
        <v>4.7322146201622678E-13</v>
      </c>
      <c r="F252" s="76">
        <f>IF(Observaciones!$F251&gt;0.05*Constantes!$D$18,((Observaciones!$F251-0.05*Constantes!$D$18)^2)/(Observaciones!$F251+0.95*Constantes!$D$18),0)</f>
        <v>0</v>
      </c>
      <c r="G252" s="76">
        <f>MAX(0,H251+Observaciones!$F251-F252-Constantes!$D$13)</f>
        <v>0</v>
      </c>
      <c r="H252" s="76">
        <f>H251+Observaciones!$F251-F252-E252-G252-I251</f>
        <v>11.250000000000099</v>
      </c>
      <c r="I252" s="76">
        <f>MAX(0,(H252-Constantes!$D$14)*(1-EXP(-Constantes!$D$22)))</f>
        <v>3.3885171650081361E-15</v>
      </c>
      <c r="J252" s="76">
        <f t="shared" si="125"/>
        <v>70.392422761852686</v>
      </c>
      <c r="K252" s="76">
        <f>MAX(0,(J252-Constantes!$D$13)*(1-EXP(-Constantes!$D$23)))</f>
        <v>0.21324794629602545</v>
      </c>
      <c r="L252" s="76">
        <f t="shared" si="126"/>
        <v>0.21324794629602883</v>
      </c>
      <c r="M252" s="76">
        <f>0.0526*F252*Observaciones!$F251^1.218</f>
        <v>0</v>
      </c>
      <c r="N252" s="76">
        <f>M252*Constantes!$D$30</f>
        <v>0</v>
      </c>
      <c r="O252" s="76">
        <f t="shared" si="127"/>
        <v>0</v>
      </c>
      <c r="P252" s="15"/>
      <c r="Q252" s="75">
        <v>246</v>
      </c>
      <c r="R252" s="148">
        <f>ETo!$I251*((1-Constantes!$E$19)*ETo!$K251+ETo!$L251)</f>
        <v>3.3729520084239941</v>
      </c>
      <c r="S252" s="76">
        <f>MIN(R252*Constantes!$E$17,0.8*(V251+Observaciones!$F251-T252-U252-Constantes!$D$14))</f>
        <v>4.7322146201622678E-13</v>
      </c>
      <c r="T252" s="76">
        <f>IF(Observaciones!$F251&gt;0.05*Constantes!$E$18,((Observaciones!$F251-0.05*Constantes!$E$18)^2)/(Observaciones!$F251+0.95*Constantes!$E$18),0)</f>
        <v>0</v>
      </c>
      <c r="U252" s="76">
        <f>MAX(0,V251+Observaciones!$F251-T252-Constantes!$D$13)</f>
        <v>0</v>
      </c>
      <c r="V252" s="76">
        <f>V251+Observaciones!$F251-T252-S252-U252-W251</f>
        <v>11.250000000000099</v>
      </c>
      <c r="W252" s="76">
        <f>MAX(0,(V252-Constantes!$D$14)*(1-EXP(-Constantes!$D$22)))</f>
        <v>3.3885171650081361E-15</v>
      </c>
      <c r="X252" s="76">
        <f t="shared" si="128"/>
        <v>70.392422761852686</v>
      </c>
      <c r="Y252" s="76">
        <f>MAX(0,(X252-Constantes!$D$13)*(1-EXP(-Constantes!$D$23)))</f>
        <v>0.21324794629602545</v>
      </c>
      <c r="Z252" s="76">
        <f t="shared" si="129"/>
        <v>0.21324794629602883</v>
      </c>
      <c r="AA252" s="76">
        <f>IF(Z252-Escenarios!$E$29&lt;=0,0,IF(Z252-Escenarios!$E$29&gt;Escenarios!$E$28,Escenarios!$E$28,Z252-Escenarios!$E$29))</f>
        <v>0</v>
      </c>
      <c r="AB252" s="76">
        <f>AA252*Entradas!$E$24</f>
        <v>0</v>
      </c>
      <c r="AC252" s="76">
        <f>R252*Entradas!$D$47/Escenarios!$E$9</f>
        <v>0.16190169640435173</v>
      </c>
      <c r="AD252" s="76">
        <f>Entradas!$D$48*Entradas!$D$46/Escenarios!$E$9</f>
        <v>0.12</v>
      </c>
      <c r="AE252" s="76">
        <f t="shared" si="130"/>
        <v>0.16190169640482496</v>
      </c>
      <c r="AF252" s="76">
        <f t="shared" si="110"/>
        <v>0</v>
      </c>
      <c r="AG252" s="76">
        <f t="shared" si="111"/>
        <v>0</v>
      </c>
      <c r="AH252" s="76">
        <f t="shared" si="105"/>
        <v>3.3885171650081361E-15</v>
      </c>
      <c r="AI252" s="76">
        <f t="shared" si="112"/>
        <v>0</v>
      </c>
      <c r="AJ252" s="76">
        <f t="shared" si="106"/>
        <v>0.21324794629602545</v>
      </c>
      <c r="AK252" s="76">
        <f t="shared" si="113"/>
        <v>0</v>
      </c>
      <c r="AL252" s="76">
        <f t="shared" si="114"/>
        <v>0.21324794629602883</v>
      </c>
      <c r="AM252" s="76">
        <f t="shared" si="115"/>
        <v>0</v>
      </c>
      <c r="AN252" s="76">
        <f t="shared" si="116"/>
        <v>0</v>
      </c>
      <c r="AO252" s="76">
        <f t="shared" si="131"/>
        <v>51.667883120888568</v>
      </c>
      <c r="AP252" s="76">
        <f>MAX(0,(AO252-Constantes!$D$13)*(1-EXP(-Constantes!$D$24)))</f>
        <v>4.4600564411234646E-2</v>
      </c>
      <c r="AQ252" s="76">
        <f t="shared" si="107"/>
        <v>0.25784851070726011</v>
      </c>
      <c r="AR252" s="76">
        <f t="shared" si="117"/>
        <v>0.2578485107072635</v>
      </c>
      <c r="AS252" s="76">
        <f>0.0526*AF252*Observaciones!$F251^1.218</f>
        <v>0</v>
      </c>
      <c r="AT252" s="76">
        <f>AS252*Constantes!$E$30</f>
        <v>0</v>
      </c>
      <c r="AU252" s="76">
        <f t="shared" si="132"/>
        <v>0</v>
      </c>
      <c r="AV252" s="15"/>
      <c r="AW252" s="75">
        <v>246</v>
      </c>
      <c r="AX252" s="148">
        <f>ETo!$I251*((1-Constantes!$F$19)*ETo!$K251+ETo!$L251)</f>
        <v>3.3729520084239941</v>
      </c>
      <c r="AY252" s="76">
        <f>MIN(AX252*Constantes!$F$17,0.8*(BB251+Observaciones!$F251-AZ252-BA252-Constantes!$D$14))</f>
        <v>4.7322146201622678E-13</v>
      </c>
      <c r="AZ252" s="76">
        <f>IF(Observaciones!$F251&gt;0.05*Constantes!$F$18,((Observaciones!$F251-0.05*Constantes!$F$18)^2)/(Observaciones!$F251+0.95*Constantes!$F$18),0)</f>
        <v>0</v>
      </c>
      <c r="BA252" s="76">
        <f>MAX(0,BB251+Observaciones!$F251-AZ252-Constantes!$D$13)</f>
        <v>0</v>
      </c>
      <c r="BB252" s="76">
        <f>BB251+Observaciones!$F251-AZ252-AY252-BA252-BC251</f>
        <v>11.250000000000099</v>
      </c>
      <c r="BC252" s="76">
        <f>MAX(0,(BB252-Constantes!$D$14)*(1-EXP(-Constantes!$D$22)))</f>
        <v>3.3885171650081361E-15</v>
      </c>
      <c r="BD252" s="76">
        <f t="shared" si="133"/>
        <v>70.392422761852686</v>
      </c>
      <c r="BE252" s="76">
        <f>MAX(0,(BD252-Constantes!$D$13)*(1-EXP(-Constantes!$D$23)))</f>
        <v>0.21324794629602545</v>
      </c>
      <c r="BF252" s="76">
        <f t="shared" si="134"/>
        <v>0.21324794629602883</v>
      </c>
      <c r="BG252" s="76">
        <f>IF(BF252-Escenarios!$F$29&lt;=0,0,IF(BF252-Escenarios!$F$29&gt;Escenarios!$F$28,Escenarios!$F$28,BF252-Escenarios!$F$29))</f>
        <v>0</v>
      </c>
      <c r="BH252" s="76">
        <f>BG252*Entradas!$F$24</f>
        <v>0</v>
      </c>
      <c r="BI252" s="76">
        <f>AX252*Entradas!$D$47/Escenarios!$F$9</f>
        <v>0.16190169640435173</v>
      </c>
      <c r="BJ252" s="76">
        <f>Entradas!$D$48*Entradas!$D$46/Escenarios!$F$9</f>
        <v>0.12</v>
      </c>
      <c r="BK252" s="76">
        <f t="shared" si="135"/>
        <v>0.16190169640482496</v>
      </c>
      <c r="BL252" s="76">
        <f t="shared" si="118"/>
        <v>0</v>
      </c>
      <c r="BM252" s="76">
        <f t="shared" si="119"/>
        <v>0</v>
      </c>
      <c r="BN252" s="76">
        <f t="shared" si="108"/>
        <v>3.3885171650081361E-15</v>
      </c>
      <c r="BO252" s="76">
        <f t="shared" si="120"/>
        <v>0</v>
      </c>
      <c r="BP252" s="76">
        <f t="shared" si="109"/>
        <v>0.21324794629602545</v>
      </c>
      <c r="BQ252" s="76">
        <f t="shared" si="121"/>
        <v>0</v>
      </c>
      <c r="BR252" s="76">
        <f t="shared" si="122"/>
        <v>0.21324794629602883</v>
      </c>
      <c r="BS252" s="76">
        <f t="shared" si="123"/>
        <v>0</v>
      </c>
      <c r="BT252" s="76">
        <f t="shared" si="124"/>
        <v>0</v>
      </c>
      <c r="BU252" s="76">
        <f t="shared" si="136"/>
        <v>54.065700110890766</v>
      </c>
      <c r="BV252" s="76">
        <f>MAX(0,(BU252-Constantes!$D$13)*(1-EXP(-Constantes!$D$24)))</f>
        <v>8.125178952143669E-2</v>
      </c>
      <c r="BW252" s="76">
        <f t="shared" si="137"/>
        <v>0.29449973581746214</v>
      </c>
      <c r="BX252" s="76">
        <f t="shared" si="138"/>
        <v>0.29449973581746552</v>
      </c>
      <c r="BY252" s="76">
        <f>0.0526*BL252*Observaciones!$F251^1.218</f>
        <v>0</v>
      </c>
      <c r="BZ252" s="76">
        <f>BY252*Constantes!$F$30</f>
        <v>0</v>
      </c>
      <c r="CA252" s="76">
        <f t="shared" si="139"/>
        <v>0</v>
      </c>
      <c r="CB252" s="15"/>
      <c r="CC252" s="75">
        <v>246</v>
      </c>
      <c r="CD252" s="76">
        <f>0.0526*Observaciones!$F251^2.218</f>
        <v>0</v>
      </c>
      <c r="CE252" s="76">
        <f>IF(Observaciones!$F251&gt;0.05*$CI$7,((Observaciones!$F251-0.05*$CI$7)^2)/(Observaciones!$F251+0.95*$CI$7),0)</f>
        <v>0</v>
      </c>
      <c r="CF252" s="76">
        <f>0.0526*CE252*Observaciones!$F251^1.218</f>
        <v>0</v>
      </c>
      <c r="CG252" s="29"/>
      <c r="CH252" s="29"/>
      <c r="CI252" s="110"/>
      <c r="CJ252" s="40"/>
    </row>
    <row r="253" spans="2:88" s="2" customFormat="1" x14ac:dyDescent="0.3">
      <c r="B253" s="39"/>
      <c r="C253" s="75">
        <v>247</v>
      </c>
      <c r="D253" s="148">
        <f>ETo!$I252*((1-Constantes!$D$19)*ETo!$K252+ETo!$L252)</f>
        <v>3.2849517020951029</v>
      </c>
      <c r="E253" s="76">
        <f>MIN(D253*Constantes!$D$17,0.8*(H252+Observaciones!$F252-F253-G253-Constantes!$D$14))</f>
        <v>7.9580786405131228E-14</v>
      </c>
      <c r="F253" s="76">
        <f>IF(Observaciones!$F252&gt;0.05*Constantes!$D$18,((Observaciones!$F252-0.05*Constantes!$D$18)^2)/(Observaciones!$F252+0.95*Constantes!$D$18),0)</f>
        <v>0</v>
      </c>
      <c r="G253" s="76">
        <f>MAX(0,H252+Observaciones!$F252-F253-Constantes!$D$13)</f>
        <v>0</v>
      </c>
      <c r="H253" s="76">
        <f>H252+Observaciones!$F252-F253-E253-G253-I252</f>
        <v>11.250000000000016</v>
      </c>
      <c r="I253" s="76">
        <f>MAX(0,(H253-Constantes!$D$14)*(1-EXP(-Constantes!$D$22)))</f>
        <v>5.4458311580487902E-16</v>
      </c>
      <c r="J253" s="76">
        <f t="shared" si="125"/>
        <v>70.179174815556664</v>
      </c>
      <c r="K253" s="76">
        <f>MAX(0,(J253-Constantes!$D$13)*(1-EXP(-Constantes!$D$23)))</f>
        <v>0.21114676348946709</v>
      </c>
      <c r="L253" s="76">
        <f t="shared" si="126"/>
        <v>0.21114676348946765</v>
      </c>
      <c r="M253" s="76">
        <f>0.0526*F253*Observaciones!$F252^1.218</f>
        <v>0</v>
      </c>
      <c r="N253" s="76">
        <f>M253*Constantes!$D$30</f>
        <v>0</v>
      </c>
      <c r="O253" s="76">
        <f t="shared" si="127"/>
        <v>0</v>
      </c>
      <c r="P253" s="15"/>
      <c r="Q253" s="75">
        <v>247</v>
      </c>
      <c r="R253" s="148">
        <f>ETo!$I252*((1-Constantes!$E$19)*ETo!$K252+ETo!$L252)</f>
        <v>3.2849517020951029</v>
      </c>
      <c r="S253" s="76">
        <f>MIN(R253*Constantes!$E$17,0.8*(V252+Observaciones!$F252-T253-U253-Constantes!$D$14))</f>
        <v>7.9580786405131228E-14</v>
      </c>
      <c r="T253" s="76">
        <f>IF(Observaciones!$F252&gt;0.05*Constantes!$E$18,((Observaciones!$F252-0.05*Constantes!$E$18)^2)/(Observaciones!$F252+0.95*Constantes!$E$18),0)</f>
        <v>0</v>
      </c>
      <c r="U253" s="76">
        <f>MAX(0,V252+Observaciones!$F252-T253-Constantes!$D$13)</f>
        <v>0</v>
      </c>
      <c r="V253" s="76">
        <f>V252+Observaciones!$F252-T253-S253-U253-W252</f>
        <v>11.250000000000016</v>
      </c>
      <c r="W253" s="76">
        <f>MAX(0,(V253-Constantes!$D$14)*(1-EXP(-Constantes!$D$22)))</f>
        <v>5.4458311580487902E-16</v>
      </c>
      <c r="X253" s="76">
        <f t="shared" si="128"/>
        <v>70.179174815556664</v>
      </c>
      <c r="Y253" s="76">
        <f>MAX(0,(X253-Constantes!$D$13)*(1-EXP(-Constantes!$D$23)))</f>
        <v>0.21114676348946709</v>
      </c>
      <c r="Z253" s="76">
        <f t="shared" si="129"/>
        <v>0.21114676348946765</v>
      </c>
      <c r="AA253" s="76">
        <f>IF(Z253-Escenarios!$E$29&lt;=0,0,IF(Z253-Escenarios!$E$29&gt;Escenarios!$E$28,Escenarios!$E$28,Z253-Escenarios!$E$29))</f>
        <v>0</v>
      </c>
      <c r="AB253" s="76">
        <f>AA253*Entradas!$E$24</f>
        <v>0</v>
      </c>
      <c r="AC253" s="76">
        <f>R253*Entradas!$D$47/Escenarios!$E$9</f>
        <v>0.15767768170056493</v>
      </c>
      <c r="AD253" s="76">
        <f>Entradas!$D$48*Entradas!$D$46/Escenarios!$E$9</f>
        <v>0.12</v>
      </c>
      <c r="AE253" s="76">
        <f t="shared" si="130"/>
        <v>0.1576776817006445</v>
      </c>
      <c r="AF253" s="76">
        <f t="shared" si="110"/>
        <v>0</v>
      </c>
      <c r="AG253" s="76">
        <f t="shared" si="111"/>
        <v>0</v>
      </c>
      <c r="AH253" s="76">
        <f t="shared" si="105"/>
        <v>5.4458311580487902E-16</v>
      </c>
      <c r="AI253" s="76">
        <f t="shared" si="112"/>
        <v>0</v>
      </c>
      <c r="AJ253" s="76">
        <f t="shared" si="106"/>
        <v>0.21114676348946709</v>
      </c>
      <c r="AK253" s="76">
        <f t="shared" si="113"/>
        <v>0</v>
      </c>
      <c r="AL253" s="76">
        <f t="shared" si="114"/>
        <v>0.21114676348946765</v>
      </c>
      <c r="AM253" s="76">
        <f t="shared" si="115"/>
        <v>0</v>
      </c>
      <c r="AN253" s="76">
        <f t="shared" si="116"/>
        <v>0</v>
      </c>
      <c r="AO253" s="76">
        <f t="shared" si="131"/>
        <v>51.623282556477335</v>
      </c>
      <c r="AP253" s="76">
        <f>MAX(0,(AO253-Constantes!$D$13)*(1-EXP(-Constantes!$D$24)))</f>
        <v>4.3918833764945132E-2</v>
      </c>
      <c r="AQ253" s="76">
        <f t="shared" si="107"/>
        <v>0.25506559725441225</v>
      </c>
      <c r="AR253" s="76">
        <f t="shared" si="117"/>
        <v>0.2550655972544128</v>
      </c>
      <c r="AS253" s="76">
        <f>0.0526*AF253*Observaciones!$F252^1.218</f>
        <v>0</v>
      </c>
      <c r="AT253" s="76">
        <f>AS253*Constantes!$E$30</f>
        <v>0</v>
      </c>
      <c r="AU253" s="76">
        <f t="shared" si="132"/>
        <v>0</v>
      </c>
      <c r="AV253" s="15"/>
      <c r="AW253" s="75">
        <v>247</v>
      </c>
      <c r="AX253" s="148">
        <f>ETo!$I252*((1-Constantes!$F$19)*ETo!$K252+ETo!$L252)</f>
        <v>3.2849517020951029</v>
      </c>
      <c r="AY253" s="76">
        <f>MIN(AX253*Constantes!$F$17,0.8*(BB252+Observaciones!$F252-AZ253-BA253-Constantes!$D$14))</f>
        <v>7.9580786405131228E-14</v>
      </c>
      <c r="AZ253" s="76">
        <f>IF(Observaciones!$F252&gt;0.05*Constantes!$F$18,((Observaciones!$F252-0.05*Constantes!$F$18)^2)/(Observaciones!$F252+0.95*Constantes!$F$18),0)</f>
        <v>0</v>
      </c>
      <c r="BA253" s="76">
        <f>MAX(0,BB252+Observaciones!$F252-AZ253-Constantes!$D$13)</f>
        <v>0</v>
      </c>
      <c r="BB253" s="76">
        <f>BB252+Observaciones!$F252-AZ253-AY253-BA253-BC252</f>
        <v>11.250000000000016</v>
      </c>
      <c r="BC253" s="76">
        <f>MAX(0,(BB253-Constantes!$D$14)*(1-EXP(-Constantes!$D$22)))</f>
        <v>5.4458311580487902E-16</v>
      </c>
      <c r="BD253" s="76">
        <f t="shared" si="133"/>
        <v>70.179174815556664</v>
      </c>
      <c r="BE253" s="76">
        <f>MAX(0,(BD253-Constantes!$D$13)*(1-EXP(-Constantes!$D$23)))</f>
        <v>0.21114676348946709</v>
      </c>
      <c r="BF253" s="76">
        <f t="shared" si="134"/>
        <v>0.21114676348946765</v>
      </c>
      <c r="BG253" s="76">
        <f>IF(BF253-Escenarios!$F$29&lt;=0,0,IF(BF253-Escenarios!$F$29&gt;Escenarios!$F$28,Escenarios!$F$28,BF253-Escenarios!$F$29))</f>
        <v>0</v>
      </c>
      <c r="BH253" s="76">
        <f>BG253*Entradas!$F$24</f>
        <v>0</v>
      </c>
      <c r="BI253" s="76">
        <f>AX253*Entradas!$D$47/Escenarios!$F$9</f>
        <v>0.15767768170056493</v>
      </c>
      <c r="BJ253" s="76">
        <f>Entradas!$D$48*Entradas!$D$46/Escenarios!$F$9</f>
        <v>0.12</v>
      </c>
      <c r="BK253" s="76">
        <f t="shared" si="135"/>
        <v>0.1576776817006445</v>
      </c>
      <c r="BL253" s="76">
        <f t="shared" si="118"/>
        <v>0</v>
      </c>
      <c r="BM253" s="76">
        <f t="shared" si="119"/>
        <v>0</v>
      </c>
      <c r="BN253" s="76">
        <f t="shared" si="108"/>
        <v>5.4458311580487902E-16</v>
      </c>
      <c r="BO253" s="76">
        <f t="shared" si="120"/>
        <v>0</v>
      </c>
      <c r="BP253" s="76">
        <f t="shared" si="109"/>
        <v>0.21114676348946709</v>
      </c>
      <c r="BQ253" s="76">
        <f t="shared" si="121"/>
        <v>0</v>
      </c>
      <c r="BR253" s="76">
        <f t="shared" si="122"/>
        <v>0.21114676348946765</v>
      </c>
      <c r="BS253" s="76">
        <f t="shared" si="123"/>
        <v>0</v>
      </c>
      <c r="BT253" s="76">
        <f t="shared" si="124"/>
        <v>0</v>
      </c>
      <c r="BU253" s="76">
        <f t="shared" si="136"/>
        <v>53.984448321369328</v>
      </c>
      <c r="BV253" s="76">
        <f>MAX(0,(BU253-Constantes!$D$13)*(1-EXP(-Constantes!$D$24)))</f>
        <v>8.0009835844081917E-2</v>
      </c>
      <c r="BW253" s="76">
        <f t="shared" si="137"/>
        <v>0.29115659933354898</v>
      </c>
      <c r="BX253" s="76">
        <f t="shared" si="138"/>
        <v>0.29115659933354954</v>
      </c>
      <c r="BY253" s="76">
        <f>0.0526*BL253*Observaciones!$F252^1.218</f>
        <v>0</v>
      </c>
      <c r="BZ253" s="76">
        <f>BY253*Constantes!$F$30</f>
        <v>0</v>
      </c>
      <c r="CA253" s="76">
        <f t="shared" si="139"/>
        <v>0</v>
      </c>
      <c r="CB253" s="15"/>
      <c r="CC253" s="75">
        <v>247</v>
      </c>
      <c r="CD253" s="76">
        <f>0.0526*Observaciones!$F252^2.218</f>
        <v>0</v>
      </c>
      <c r="CE253" s="76">
        <f>IF(Observaciones!$F252&gt;0.05*$CI$7,((Observaciones!$F252-0.05*$CI$7)^2)/(Observaciones!$F252+0.95*$CI$7),0)</f>
        <v>0</v>
      </c>
      <c r="CF253" s="76">
        <f>0.0526*CE253*Observaciones!$F252^1.218</f>
        <v>0</v>
      </c>
      <c r="CG253" s="29"/>
      <c r="CH253" s="29"/>
      <c r="CI253" s="110"/>
      <c r="CJ253" s="40"/>
    </row>
    <row r="254" spans="2:88" s="2" customFormat="1" x14ac:dyDescent="0.3">
      <c r="B254" s="39"/>
      <c r="C254" s="75">
        <v>248</v>
      </c>
      <c r="D254" s="148">
        <f>ETo!$I253*((1-Constantes!$D$19)*ETo!$K253+ETo!$L253)</f>
        <v>3.3650045946375702</v>
      </c>
      <c r="E254" s="76">
        <f>MIN(D254*Constantes!$D$17,0.8*(H253+Observaciones!$F253-F254-G254-Constantes!$D$14))</f>
        <v>1.2789769243681804E-14</v>
      </c>
      <c r="F254" s="76">
        <f>IF(Observaciones!$F253&gt;0.05*Constantes!$D$18,((Observaciones!$F253-0.05*Constantes!$D$18)^2)/(Observaciones!$F253+0.95*Constantes!$D$18),0)</f>
        <v>0</v>
      </c>
      <c r="G254" s="76">
        <f>MAX(0,H253+Observaciones!$F253-F254-Constantes!$D$13)</f>
        <v>0</v>
      </c>
      <c r="H254" s="76">
        <f>H253+Observaciones!$F253-F254-E254-G254-I253</f>
        <v>11.250000000000004</v>
      </c>
      <c r="I254" s="76">
        <f>MAX(0,(H254-Constantes!$D$14)*(1-EXP(-Constantes!$D$22)))</f>
        <v>1.21018470178862E-16</v>
      </c>
      <c r="J254" s="76">
        <f t="shared" si="125"/>
        <v>69.968028052067197</v>
      </c>
      <c r="K254" s="76">
        <f>MAX(0,(J254-Constantes!$D$13)*(1-EXP(-Constantes!$D$23)))</f>
        <v>0.20906628413756451</v>
      </c>
      <c r="L254" s="76">
        <f t="shared" si="126"/>
        <v>0.20906628413756462</v>
      </c>
      <c r="M254" s="76">
        <f>0.0526*F254*Observaciones!$F253^1.218</f>
        <v>0</v>
      </c>
      <c r="N254" s="76">
        <f>M254*Constantes!$D$30</f>
        <v>0</v>
      </c>
      <c r="O254" s="76">
        <f t="shared" si="127"/>
        <v>0</v>
      </c>
      <c r="P254" s="15"/>
      <c r="Q254" s="75">
        <v>248</v>
      </c>
      <c r="R254" s="148">
        <f>ETo!$I253*((1-Constantes!$E$19)*ETo!$K253+ETo!$L253)</f>
        <v>3.3650045946375702</v>
      </c>
      <c r="S254" s="76">
        <f>MIN(R254*Constantes!$E$17,0.8*(V253+Observaciones!$F253-T254-U254-Constantes!$D$14))</f>
        <v>1.2789769243681804E-14</v>
      </c>
      <c r="T254" s="76">
        <f>IF(Observaciones!$F253&gt;0.05*Constantes!$E$18,((Observaciones!$F253-0.05*Constantes!$E$18)^2)/(Observaciones!$F253+0.95*Constantes!$E$18),0)</f>
        <v>0</v>
      </c>
      <c r="U254" s="76">
        <f>MAX(0,V253+Observaciones!$F253-T254-Constantes!$D$13)</f>
        <v>0</v>
      </c>
      <c r="V254" s="76">
        <f>V253+Observaciones!$F253-T254-S254-U254-W253</f>
        <v>11.250000000000004</v>
      </c>
      <c r="W254" s="76">
        <f>MAX(0,(V254-Constantes!$D$14)*(1-EXP(-Constantes!$D$22)))</f>
        <v>1.21018470178862E-16</v>
      </c>
      <c r="X254" s="76">
        <f t="shared" si="128"/>
        <v>69.968028052067197</v>
      </c>
      <c r="Y254" s="76">
        <f>MAX(0,(X254-Constantes!$D$13)*(1-EXP(-Constantes!$D$23)))</f>
        <v>0.20906628413756451</v>
      </c>
      <c r="Z254" s="76">
        <f t="shared" si="129"/>
        <v>0.20906628413756462</v>
      </c>
      <c r="AA254" s="76">
        <f>IF(Z254-Escenarios!$E$29&lt;=0,0,IF(Z254-Escenarios!$E$29&gt;Escenarios!$E$28,Escenarios!$E$28,Z254-Escenarios!$E$29))</f>
        <v>0</v>
      </c>
      <c r="AB254" s="76">
        <f>AA254*Entradas!$E$24</f>
        <v>0</v>
      </c>
      <c r="AC254" s="76">
        <f>R254*Entradas!$D$47/Escenarios!$E$9</f>
        <v>0.16152022054260337</v>
      </c>
      <c r="AD254" s="76">
        <f>Entradas!$D$48*Entradas!$D$46/Escenarios!$E$9</f>
        <v>0.12</v>
      </c>
      <c r="AE254" s="76">
        <f t="shared" si="130"/>
        <v>0.16152022054261617</v>
      </c>
      <c r="AF254" s="76">
        <f t="shared" si="110"/>
        <v>0</v>
      </c>
      <c r="AG254" s="76">
        <f t="shared" si="111"/>
        <v>0</v>
      </c>
      <c r="AH254" s="76">
        <f t="shared" si="105"/>
        <v>1.21018470178862E-16</v>
      </c>
      <c r="AI254" s="76">
        <f t="shared" si="112"/>
        <v>0</v>
      </c>
      <c r="AJ254" s="76">
        <f t="shared" si="106"/>
        <v>0.20906628413756451</v>
      </c>
      <c r="AK254" s="76">
        <f t="shared" si="113"/>
        <v>0</v>
      </c>
      <c r="AL254" s="76">
        <f t="shared" si="114"/>
        <v>0.20906628413756462</v>
      </c>
      <c r="AM254" s="76">
        <f t="shared" si="115"/>
        <v>0</v>
      </c>
      <c r="AN254" s="76">
        <f t="shared" si="116"/>
        <v>0</v>
      </c>
      <c r="AO254" s="76">
        <f t="shared" si="131"/>
        <v>51.579363722712387</v>
      </c>
      <c r="AP254" s="76">
        <f>MAX(0,(AO254-Constantes!$D$13)*(1-EXP(-Constantes!$D$24)))</f>
        <v>4.324752354001625E-2</v>
      </c>
      <c r="AQ254" s="76">
        <f t="shared" si="107"/>
        <v>0.25231380767758077</v>
      </c>
      <c r="AR254" s="76">
        <f t="shared" si="117"/>
        <v>0.25231380767758088</v>
      </c>
      <c r="AS254" s="76">
        <f>0.0526*AF254*Observaciones!$F253^1.218</f>
        <v>0</v>
      </c>
      <c r="AT254" s="76">
        <f>AS254*Constantes!$E$30</f>
        <v>0</v>
      </c>
      <c r="AU254" s="76">
        <f t="shared" si="132"/>
        <v>0</v>
      </c>
      <c r="AV254" s="15"/>
      <c r="AW254" s="75">
        <v>248</v>
      </c>
      <c r="AX254" s="148">
        <f>ETo!$I253*((1-Constantes!$F$19)*ETo!$K253+ETo!$L253)</f>
        <v>3.3650045946375702</v>
      </c>
      <c r="AY254" s="76">
        <f>MIN(AX254*Constantes!$F$17,0.8*(BB253+Observaciones!$F253-AZ254-BA254-Constantes!$D$14))</f>
        <v>1.2789769243681804E-14</v>
      </c>
      <c r="AZ254" s="76">
        <f>IF(Observaciones!$F253&gt;0.05*Constantes!$F$18,((Observaciones!$F253-0.05*Constantes!$F$18)^2)/(Observaciones!$F253+0.95*Constantes!$F$18),0)</f>
        <v>0</v>
      </c>
      <c r="BA254" s="76">
        <f>MAX(0,BB253+Observaciones!$F253-AZ254-Constantes!$D$13)</f>
        <v>0</v>
      </c>
      <c r="BB254" s="76">
        <f>BB253+Observaciones!$F253-AZ254-AY254-BA254-BC253</f>
        <v>11.250000000000004</v>
      </c>
      <c r="BC254" s="76">
        <f>MAX(0,(BB254-Constantes!$D$14)*(1-EXP(-Constantes!$D$22)))</f>
        <v>1.21018470178862E-16</v>
      </c>
      <c r="BD254" s="76">
        <f t="shared" si="133"/>
        <v>69.968028052067197</v>
      </c>
      <c r="BE254" s="76">
        <f>MAX(0,(BD254-Constantes!$D$13)*(1-EXP(-Constantes!$D$23)))</f>
        <v>0.20906628413756451</v>
      </c>
      <c r="BF254" s="76">
        <f t="shared" si="134"/>
        <v>0.20906628413756462</v>
      </c>
      <c r="BG254" s="76">
        <f>IF(BF254-Escenarios!$F$29&lt;=0,0,IF(BF254-Escenarios!$F$29&gt;Escenarios!$F$28,Escenarios!$F$28,BF254-Escenarios!$F$29))</f>
        <v>0</v>
      </c>
      <c r="BH254" s="76">
        <f>BG254*Entradas!$F$24</f>
        <v>0</v>
      </c>
      <c r="BI254" s="76">
        <f>AX254*Entradas!$D$47/Escenarios!$F$9</f>
        <v>0.16152022054260337</v>
      </c>
      <c r="BJ254" s="76">
        <f>Entradas!$D$48*Entradas!$D$46/Escenarios!$F$9</f>
        <v>0.12</v>
      </c>
      <c r="BK254" s="76">
        <f t="shared" si="135"/>
        <v>0.16152022054261617</v>
      </c>
      <c r="BL254" s="76">
        <f t="shared" si="118"/>
        <v>0</v>
      </c>
      <c r="BM254" s="76">
        <f t="shared" si="119"/>
        <v>0</v>
      </c>
      <c r="BN254" s="76">
        <f t="shared" si="108"/>
        <v>1.21018470178862E-16</v>
      </c>
      <c r="BO254" s="76">
        <f t="shared" si="120"/>
        <v>0</v>
      </c>
      <c r="BP254" s="76">
        <f t="shared" si="109"/>
        <v>0.20906628413756451</v>
      </c>
      <c r="BQ254" s="76">
        <f t="shared" si="121"/>
        <v>0</v>
      </c>
      <c r="BR254" s="76">
        <f t="shared" si="122"/>
        <v>0.20906628413756462</v>
      </c>
      <c r="BS254" s="76">
        <f t="shared" si="123"/>
        <v>0</v>
      </c>
      <c r="BT254" s="76">
        <f t="shared" si="124"/>
        <v>0</v>
      </c>
      <c r="BU254" s="76">
        <f t="shared" si="136"/>
        <v>53.904438485525247</v>
      </c>
      <c r="BV254" s="76">
        <f>MAX(0,(BU254-Constantes!$D$13)*(1-EXP(-Constantes!$D$24)))</f>
        <v>7.8786865735529552E-2</v>
      </c>
      <c r="BW254" s="76">
        <f t="shared" si="137"/>
        <v>0.28785314987309407</v>
      </c>
      <c r="BX254" s="76">
        <f t="shared" si="138"/>
        <v>0.28785314987309418</v>
      </c>
      <c r="BY254" s="76">
        <f>0.0526*BL254*Observaciones!$F253^1.218</f>
        <v>0</v>
      </c>
      <c r="BZ254" s="76">
        <f>BY254*Constantes!$F$30</f>
        <v>0</v>
      </c>
      <c r="CA254" s="76">
        <f t="shared" si="139"/>
        <v>0</v>
      </c>
      <c r="CB254" s="15"/>
      <c r="CC254" s="75">
        <v>248</v>
      </c>
      <c r="CD254" s="76">
        <f>0.0526*Observaciones!$F253^2.218</f>
        <v>0</v>
      </c>
      <c r="CE254" s="76">
        <f>IF(Observaciones!$F253&gt;0.05*$CI$7,((Observaciones!$F253-0.05*$CI$7)^2)/(Observaciones!$F253+0.95*$CI$7),0)</f>
        <v>0</v>
      </c>
      <c r="CF254" s="76">
        <f>0.0526*CE254*Observaciones!$F253^1.218</f>
        <v>0</v>
      </c>
      <c r="CG254" s="29"/>
      <c r="CH254" s="29"/>
      <c r="CI254" s="110"/>
      <c r="CJ254" s="40"/>
    </row>
    <row r="255" spans="2:88" s="2" customFormat="1" x14ac:dyDescent="0.3">
      <c r="B255" s="39"/>
      <c r="C255" s="75">
        <v>249</v>
      </c>
      <c r="D255" s="148">
        <f>ETo!$I254*((1-Constantes!$D$19)*ETo!$K254+ETo!$L254)</f>
        <v>3.264475863286834</v>
      </c>
      <c r="E255" s="76">
        <f>MIN(D255*Constantes!$D$17,0.8*(H254+Observaciones!$F254-F255-G255-Constantes!$D$14))</f>
        <v>2.8421709430404009E-15</v>
      </c>
      <c r="F255" s="76">
        <f>IF(Observaciones!$F254&gt;0.05*Constantes!$D$18,((Observaciones!$F254-0.05*Constantes!$D$18)^2)/(Observaciones!$F254+0.95*Constantes!$D$18),0)</f>
        <v>0</v>
      </c>
      <c r="G255" s="76">
        <f>MAX(0,H254+Observaciones!$F254-F255-Constantes!$D$13)</f>
        <v>0</v>
      </c>
      <c r="H255" s="76">
        <f>H254+Observaciones!$F254-F255-E255-G255-I254</f>
        <v>11.25</v>
      </c>
      <c r="I255" s="76">
        <f>MAX(0,(H255-Constantes!$D$14)*(1-EXP(-Constantes!$D$22)))</f>
        <v>0</v>
      </c>
      <c r="J255" s="76">
        <f t="shared" si="125"/>
        <v>69.758961767929634</v>
      </c>
      <c r="K255" s="76">
        <f>MAX(0,(J255-Constantes!$D$13)*(1-EXP(-Constantes!$D$23)))</f>
        <v>0.20700630424424779</v>
      </c>
      <c r="L255" s="76">
        <f t="shared" si="126"/>
        <v>0.20700630424424779</v>
      </c>
      <c r="M255" s="76">
        <f>0.0526*F255*Observaciones!$F254^1.218</f>
        <v>0</v>
      </c>
      <c r="N255" s="76">
        <f>M255*Constantes!$D$30</f>
        <v>0</v>
      </c>
      <c r="O255" s="76">
        <f t="shared" si="127"/>
        <v>0</v>
      </c>
      <c r="P255" s="15"/>
      <c r="Q255" s="75">
        <v>249</v>
      </c>
      <c r="R255" s="148">
        <f>ETo!$I254*((1-Constantes!$E$19)*ETo!$K254+ETo!$L254)</f>
        <v>3.264475863286834</v>
      </c>
      <c r="S255" s="76">
        <f>MIN(R255*Constantes!$E$17,0.8*(V254+Observaciones!$F254-T255-U255-Constantes!$D$14))</f>
        <v>2.8421709430404009E-15</v>
      </c>
      <c r="T255" s="76">
        <f>IF(Observaciones!$F254&gt;0.05*Constantes!$E$18,((Observaciones!$F254-0.05*Constantes!$E$18)^2)/(Observaciones!$F254+0.95*Constantes!$E$18),0)</f>
        <v>0</v>
      </c>
      <c r="U255" s="76">
        <f>MAX(0,V254+Observaciones!$F254-T255-Constantes!$D$13)</f>
        <v>0</v>
      </c>
      <c r="V255" s="76">
        <f>V254+Observaciones!$F254-T255-S255-U255-W254</f>
        <v>11.25</v>
      </c>
      <c r="W255" s="76">
        <f>MAX(0,(V255-Constantes!$D$14)*(1-EXP(-Constantes!$D$22)))</f>
        <v>0</v>
      </c>
      <c r="X255" s="76">
        <f t="shared" si="128"/>
        <v>69.758961767929634</v>
      </c>
      <c r="Y255" s="76">
        <f>MAX(0,(X255-Constantes!$D$13)*(1-EXP(-Constantes!$D$23)))</f>
        <v>0.20700630424424779</v>
      </c>
      <c r="Z255" s="76">
        <f t="shared" si="129"/>
        <v>0.20700630424424779</v>
      </c>
      <c r="AA255" s="76">
        <f>IF(Z255-Escenarios!$E$29&lt;=0,0,IF(Z255-Escenarios!$E$29&gt;Escenarios!$E$28,Escenarios!$E$28,Z255-Escenarios!$E$29))</f>
        <v>0</v>
      </c>
      <c r="AB255" s="76">
        <f>AA255*Entradas!$E$24</f>
        <v>0</v>
      </c>
      <c r="AC255" s="76">
        <f>R255*Entradas!$D$47/Escenarios!$E$9</f>
        <v>0.15669484143776805</v>
      </c>
      <c r="AD255" s="76">
        <f>Entradas!$D$48*Entradas!$D$46/Escenarios!$E$9</f>
        <v>0.12</v>
      </c>
      <c r="AE255" s="76">
        <f t="shared" si="130"/>
        <v>0.15669484143777088</v>
      </c>
      <c r="AF255" s="76">
        <f t="shared" si="110"/>
        <v>0</v>
      </c>
      <c r="AG255" s="76">
        <f t="shared" si="111"/>
        <v>0</v>
      </c>
      <c r="AH255" s="76">
        <f t="shared" si="105"/>
        <v>0</v>
      </c>
      <c r="AI255" s="76">
        <f t="shared" si="112"/>
        <v>0</v>
      </c>
      <c r="AJ255" s="76">
        <f t="shared" si="106"/>
        <v>0.20700630424424779</v>
      </c>
      <c r="AK255" s="76">
        <f t="shared" si="113"/>
        <v>0</v>
      </c>
      <c r="AL255" s="76">
        <f t="shared" si="114"/>
        <v>0.20700630424424779</v>
      </c>
      <c r="AM255" s="76">
        <f t="shared" si="115"/>
        <v>0</v>
      </c>
      <c r="AN255" s="76">
        <f t="shared" si="116"/>
        <v>0</v>
      </c>
      <c r="AO255" s="76">
        <f t="shared" si="131"/>
        <v>51.536116199172369</v>
      </c>
      <c r="AP255" s="76">
        <f>MAX(0,(AO255-Constantes!$D$13)*(1-EXP(-Constantes!$D$24)))</f>
        <v>4.258647445773308E-2</v>
      </c>
      <c r="AQ255" s="76">
        <f t="shared" si="107"/>
        <v>0.24959277870198088</v>
      </c>
      <c r="AR255" s="76">
        <f t="shared" si="117"/>
        <v>0.24959277870198088</v>
      </c>
      <c r="AS255" s="76">
        <f>0.0526*AF255*Observaciones!$F254^1.218</f>
        <v>0</v>
      </c>
      <c r="AT255" s="76">
        <f>AS255*Constantes!$E$30</f>
        <v>0</v>
      </c>
      <c r="AU255" s="76">
        <f t="shared" si="132"/>
        <v>0</v>
      </c>
      <c r="AV255" s="15"/>
      <c r="AW255" s="75">
        <v>249</v>
      </c>
      <c r="AX255" s="148">
        <f>ETo!$I254*((1-Constantes!$F$19)*ETo!$K254+ETo!$L254)</f>
        <v>3.264475863286834</v>
      </c>
      <c r="AY255" s="76">
        <f>MIN(AX255*Constantes!$F$17,0.8*(BB254+Observaciones!$F254-AZ255-BA255-Constantes!$D$14))</f>
        <v>2.8421709430404009E-15</v>
      </c>
      <c r="AZ255" s="76">
        <f>IF(Observaciones!$F254&gt;0.05*Constantes!$F$18,((Observaciones!$F254-0.05*Constantes!$F$18)^2)/(Observaciones!$F254+0.95*Constantes!$F$18),0)</f>
        <v>0</v>
      </c>
      <c r="BA255" s="76">
        <f>MAX(0,BB254+Observaciones!$F254-AZ255-Constantes!$D$13)</f>
        <v>0</v>
      </c>
      <c r="BB255" s="76">
        <f>BB254+Observaciones!$F254-AZ255-AY255-BA255-BC254</f>
        <v>11.25</v>
      </c>
      <c r="BC255" s="76">
        <f>MAX(0,(BB255-Constantes!$D$14)*(1-EXP(-Constantes!$D$22)))</f>
        <v>0</v>
      </c>
      <c r="BD255" s="76">
        <f t="shared" si="133"/>
        <v>69.758961767929634</v>
      </c>
      <c r="BE255" s="76">
        <f>MAX(0,(BD255-Constantes!$D$13)*(1-EXP(-Constantes!$D$23)))</f>
        <v>0.20700630424424779</v>
      </c>
      <c r="BF255" s="76">
        <f t="shared" si="134"/>
        <v>0.20700630424424779</v>
      </c>
      <c r="BG255" s="76">
        <f>IF(BF255-Escenarios!$F$29&lt;=0,0,IF(BF255-Escenarios!$F$29&gt;Escenarios!$F$28,Escenarios!$F$28,BF255-Escenarios!$F$29))</f>
        <v>0</v>
      </c>
      <c r="BH255" s="76">
        <f>BG255*Entradas!$F$24</f>
        <v>0</v>
      </c>
      <c r="BI255" s="76">
        <f>AX255*Entradas!$D$47/Escenarios!$F$9</f>
        <v>0.15669484143776805</v>
      </c>
      <c r="BJ255" s="76">
        <f>Entradas!$D$48*Entradas!$D$46/Escenarios!$F$9</f>
        <v>0.12</v>
      </c>
      <c r="BK255" s="76">
        <f t="shared" si="135"/>
        <v>0.15669484143777088</v>
      </c>
      <c r="BL255" s="76">
        <f t="shared" si="118"/>
        <v>0</v>
      </c>
      <c r="BM255" s="76">
        <f t="shared" si="119"/>
        <v>0</v>
      </c>
      <c r="BN255" s="76">
        <f t="shared" si="108"/>
        <v>0</v>
      </c>
      <c r="BO255" s="76">
        <f t="shared" si="120"/>
        <v>0</v>
      </c>
      <c r="BP255" s="76">
        <f t="shared" si="109"/>
        <v>0.20700630424424779</v>
      </c>
      <c r="BQ255" s="76">
        <f t="shared" si="121"/>
        <v>0</v>
      </c>
      <c r="BR255" s="76">
        <f t="shared" si="122"/>
        <v>0.20700630424424779</v>
      </c>
      <c r="BS255" s="76">
        <f t="shared" si="123"/>
        <v>0</v>
      </c>
      <c r="BT255" s="76">
        <f t="shared" si="124"/>
        <v>0</v>
      </c>
      <c r="BU255" s="76">
        <f t="shared" si="136"/>
        <v>53.825651619789717</v>
      </c>
      <c r="BV255" s="76">
        <f>MAX(0,(BU255-Constantes!$D$13)*(1-EXP(-Constantes!$D$24)))</f>
        <v>7.7582589027240162E-2</v>
      </c>
      <c r="BW255" s="76">
        <f t="shared" si="137"/>
        <v>0.28458889327148795</v>
      </c>
      <c r="BX255" s="76">
        <f t="shared" si="138"/>
        <v>0.28458889327148795</v>
      </c>
      <c r="BY255" s="76">
        <f>0.0526*BL255*Observaciones!$F254^1.218</f>
        <v>0</v>
      </c>
      <c r="BZ255" s="76">
        <f>BY255*Constantes!$F$30</f>
        <v>0</v>
      </c>
      <c r="CA255" s="76">
        <f t="shared" si="139"/>
        <v>0</v>
      </c>
      <c r="CB255" s="15"/>
      <c r="CC255" s="75">
        <v>249</v>
      </c>
      <c r="CD255" s="76">
        <f>0.0526*Observaciones!$F254^2.218</f>
        <v>0</v>
      </c>
      <c r="CE255" s="76">
        <f>IF(Observaciones!$F254&gt;0.05*$CI$7,((Observaciones!$F254-0.05*$CI$7)^2)/(Observaciones!$F254+0.95*$CI$7),0)</f>
        <v>0</v>
      </c>
      <c r="CF255" s="76">
        <f>0.0526*CE255*Observaciones!$F254^1.218</f>
        <v>0</v>
      </c>
      <c r="CG255" s="29"/>
      <c r="CH255" s="29"/>
      <c r="CI255" s="110"/>
      <c r="CJ255" s="40"/>
    </row>
    <row r="256" spans="2:88" s="2" customFormat="1" x14ac:dyDescent="0.3">
      <c r="B256" s="39"/>
      <c r="C256" s="75">
        <v>250</v>
      </c>
      <c r="D256" s="148">
        <f>ETo!$I255*((1-Constantes!$D$19)*ETo!$K255+ETo!$L255)</f>
        <v>3.5078074773104011</v>
      </c>
      <c r="E256" s="76">
        <f>MIN(D256*Constantes!$D$17,0.8*(H255+Observaciones!$F255-F256-G256-Constantes!$D$14))</f>
        <v>0</v>
      </c>
      <c r="F256" s="76">
        <f>IF(Observaciones!$F255&gt;0.05*Constantes!$D$18,((Observaciones!$F255-0.05*Constantes!$D$18)^2)/(Observaciones!$F255+0.95*Constantes!$D$18),0)</f>
        <v>0</v>
      </c>
      <c r="G256" s="76">
        <f>MAX(0,H255+Observaciones!$F255-F256-Constantes!$D$13)</f>
        <v>0</v>
      </c>
      <c r="H256" s="76">
        <f>H255+Observaciones!$F255-F256-E256-G256-I255</f>
        <v>11.25</v>
      </c>
      <c r="I256" s="76">
        <f>MAX(0,(H256-Constantes!$D$14)*(1-EXP(-Constantes!$D$22)))</f>
        <v>0</v>
      </c>
      <c r="J256" s="76">
        <f t="shared" si="125"/>
        <v>69.551955463685388</v>
      </c>
      <c r="K256" s="76">
        <f>MAX(0,(J256-Constantes!$D$13)*(1-EXP(-Constantes!$D$23)))</f>
        <v>0.20496662182346889</v>
      </c>
      <c r="L256" s="76">
        <f t="shared" si="126"/>
        <v>0.20496662182346889</v>
      </c>
      <c r="M256" s="76">
        <f>0.0526*F256*Observaciones!$F255^1.218</f>
        <v>0</v>
      </c>
      <c r="N256" s="76">
        <f>M256*Constantes!$D$30</f>
        <v>0</v>
      </c>
      <c r="O256" s="76">
        <f t="shared" si="127"/>
        <v>0</v>
      </c>
      <c r="P256" s="15"/>
      <c r="Q256" s="75">
        <v>250</v>
      </c>
      <c r="R256" s="148">
        <f>ETo!$I255*((1-Constantes!$E$19)*ETo!$K255+ETo!$L255)</f>
        <v>3.5078074773104011</v>
      </c>
      <c r="S256" s="76">
        <f>MIN(R256*Constantes!$E$17,0.8*(V255+Observaciones!$F255-T256-U256-Constantes!$D$14))</f>
        <v>0</v>
      </c>
      <c r="T256" s="76">
        <f>IF(Observaciones!$F255&gt;0.05*Constantes!$E$18,((Observaciones!$F255-0.05*Constantes!$E$18)^2)/(Observaciones!$F255+0.95*Constantes!$E$18),0)</f>
        <v>0</v>
      </c>
      <c r="U256" s="76">
        <f>MAX(0,V255+Observaciones!$F255-T256-Constantes!$D$13)</f>
        <v>0</v>
      </c>
      <c r="V256" s="76">
        <f>V255+Observaciones!$F255-T256-S256-U256-W255</f>
        <v>11.25</v>
      </c>
      <c r="W256" s="76">
        <f>MAX(0,(V256-Constantes!$D$14)*(1-EXP(-Constantes!$D$22)))</f>
        <v>0</v>
      </c>
      <c r="X256" s="76">
        <f t="shared" si="128"/>
        <v>69.551955463685388</v>
      </c>
      <c r="Y256" s="76">
        <f>MAX(0,(X256-Constantes!$D$13)*(1-EXP(-Constantes!$D$23)))</f>
        <v>0.20496662182346889</v>
      </c>
      <c r="Z256" s="76">
        <f t="shared" si="129"/>
        <v>0.20496662182346889</v>
      </c>
      <c r="AA256" s="76">
        <f>IF(Z256-Escenarios!$E$29&lt;=0,0,IF(Z256-Escenarios!$E$29&gt;Escenarios!$E$28,Escenarios!$E$28,Z256-Escenarios!$E$29))</f>
        <v>0</v>
      </c>
      <c r="AB256" s="76">
        <f>AA256*Entradas!$E$24</f>
        <v>0</v>
      </c>
      <c r="AC256" s="76">
        <f>R256*Entradas!$D$47/Escenarios!$E$9</f>
        <v>0.16837475891089926</v>
      </c>
      <c r="AD256" s="76">
        <f>Entradas!$D$48*Entradas!$D$46/Escenarios!$E$9</f>
        <v>0.12</v>
      </c>
      <c r="AE256" s="76">
        <f t="shared" si="130"/>
        <v>0.16837475891089926</v>
      </c>
      <c r="AF256" s="76">
        <f t="shared" si="110"/>
        <v>0</v>
      </c>
      <c r="AG256" s="76">
        <f t="shared" si="111"/>
        <v>0</v>
      </c>
      <c r="AH256" s="76">
        <f t="shared" si="105"/>
        <v>0</v>
      </c>
      <c r="AI256" s="76">
        <f t="shared" si="112"/>
        <v>0</v>
      </c>
      <c r="AJ256" s="76">
        <f t="shared" si="106"/>
        <v>0.20496662182346889</v>
      </c>
      <c r="AK256" s="76">
        <f t="shared" si="113"/>
        <v>0</v>
      </c>
      <c r="AL256" s="76">
        <f t="shared" si="114"/>
        <v>0.20496662182346889</v>
      </c>
      <c r="AM256" s="76">
        <f t="shared" si="115"/>
        <v>0</v>
      </c>
      <c r="AN256" s="76">
        <f t="shared" si="116"/>
        <v>0</v>
      </c>
      <c r="AO256" s="76">
        <f t="shared" si="131"/>
        <v>51.493529724714634</v>
      </c>
      <c r="AP256" s="76">
        <f>MAX(0,(AO256-Constantes!$D$13)*(1-EXP(-Constantes!$D$24)))</f>
        <v>4.193552967399506E-2</v>
      </c>
      <c r="AQ256" s="76">
        <f t="shared" si="107"/>
        <v>0.24690215149746395</v>
      </c>
      <c r="AR256" s="76">
        <f t="shared" si="117"/>
        <v>0.24690215149746395</v>
      </c>
      <c r="AS256" s="76">
        <f>0.0526*AF256*Observaciones!$F255^1.218</f>
        <v>0</v>
      </c>
      <c r="AT256" s="76">
        <f>AS256*Constantes!$E$30</f>
        <v>0</v>
      </c>
      <c r="AU256" s="76">
        <f t="shared" si="132"/>
        <v>0</v>
      </c>
      <c r="AV256" s="15"/>
      <c r="AW256" s="75">
        <v>250</v>
      </c>
      <c r="AX256" s="148">
        <f>ETo!$I255*((1-Constantes!$F$19)*ETo!$K255+ETo!$L255)</f>
        <v>3.5078074773104011</v>
      </c>
      <c r="AY256" s="76">
        <f>MIN(AX256*Constantes!$F$17,0.8*(BB255+Observaciones!$F255-AZ256-BA256-Constantes!$D$14))</f>
        <v>0</v>
      </c>
      <c r="AZ256" s="76">
        <f>IF(Observaciones!$F255&gt;0.05*Constantes!$F$18,((Observaciones!$F255-0.05*Constantes!$F$18)^2)/(Observaciones!$F255+0.95*Constantes!$F$18),0)</f>
        <v>0</v>
      </c>
      <c r="BA256" s="76">
        <f>MAX(0,BB255+Observaciones!$F255-AZ256-Constantes!$D$13)</f>
        <v>0</v>
      </c>
      <c r="BB256" s="76">
        <f>BB255+Observaciones!$F255-AZ256-AY256-BA256-BC255</f>
        <v>11.25</v>
      </c>
      <c r="BC256" s="76">
        <f>MAX(0,(BB256-Constantes!$D$14)*(1-EXP(-Constantes!$D$22)))</f>
        <v>0</v>
      </c>
      <c r="BD256" s="76">
        <f t="shared" si="133"/>
        <v>69.551955463685388</v>
      </c>
      <c r="BE256" s="76">
        <f>MAX(0,(BD256-Constantes!$D$13)*(1-EXP(-Constantes!$D$23)))</f>
        <v>0.20496662182346889</v>
      </c>
      <c r="BF256" s="76">
        <f t="shared" si="134"/>
        <v>0.20496662182346889</v>
      </c>
      <c r="BG256" s="76">
        <f>IF(BF256-Escenarios!$F$29&lt;=0,0,IF(BF256-Escenarios!$F$29&gt;Escenarios!$F$28,Escenarios!$F$28,BF256-Escenarios!$F$29))</f>
        <v>0</v>
      </c>
      <c r="BH256" s="76">
        <f>BG256*Entradas!$F$24</f>
        <v>0</v>
      </c>
      <c r="BI256" s="76">
        <f>AX256*Entradas!$D$47/Escenarios!$F$9</f>
        <v>0.16837475891089926</v>
      </c>
      <c r="BJ256" s="76">
        <f>Entradas!$D$48*Entradas!$D$46/Escenarios!$F$9</f>
        <v>0.12</v>
      </c>
      <c r="BK256" s="76">
        <f t="shared" si="135"/>
        <v>0.16837475891089926</v>
      </c>
      <c r="BL256" s="76">
        <f t="shared" si="118"/>
        <v>0</v>
      </c>
      <c r="BM256" s="76">
        <f t="shared" si="119"/>
        <v>0</v>
      </c>
      <c r="BN256" s="76">
        <f t="shared" si="108"/>
        <v>0</v>
      </c>
      <c r="BO256" s="76">
        <f t="shared" si="120"/>
        <v>0</v>
      </c>
      <c r="BP256" s="76">
        <f t="shared" si="109"/>
        <v>0.20496662182346889</v>
      </c>
      <c r="BQ256" s="76">
        <f t="shared" si="121"/>
        <v>0</v>
      </c>
      <c r="BR256" s="76">
        <f t="shared" si="122"/>
        <v>0.20496662182346889</v>
      </c>
      <c r="BS256" s="76">
        <f t="shared" si="123"/>
        <v>0</v>
      </c>
      <c r="BT256" s="76">
        <f t="shared" si="124"/>
        <v>0</v>
      </c>
      <c r="BU256" s="76">
        <f t="shared" si="136"/>
        <v>53.74806903076248</v>
      </c>
      <c r="BV256" s="76">
        <f>MAX(0,(BU256-Constantes!$D$13)*(1-EXP(-Constantes!$D$24)))</f>
        <v>7.6396719985972361E-2</v>
      </c>
      <c r="BW256" s="76">
        <f t="shared" si="137"/>
        <v>0.28136334180944123</v>
      </c>
      <c r="BX256" s="76">
        <f t="shared" si="138"/>
        <v>0.28136334180944123</v>
      </c>
      <c r="BY256" s="76">
        <f>0.0526*BL256*Observaciones!$F255^1.218</f>
        <v>0</v>
      </c>
      <c r="BZ256" s="76">
        <f>BY256*Constantes!$F$30</f>
        <v>0</v>
      </c>
      <c r="CA256" s="76">
        <f t="shared" si="139"/>
        <v>0</v>
      </c>
      <c r="CB256" s="15"/>
      <c r="CC256" s="75">
        <v>250</v>
      </c>
      <c r="CD256" s="76">
        <f>0.0526*Observaciones!$F255^2.218</f>
        <v>0</v>
      </c>
      <c r="CE256" s="76">
        <f>IF(Observaciones!$F255&gt;0.05*$CI$7,((Observaciones!$F255-0.05*$CI$7)^2)/(Observaciones!$F255+0.95*$CI$7),0)</f>
        <v>0</v>
      </c>
      <c r="CF256" s="76">
        <f>0.0526*CE256*Observaciones!$F255^1.218</f>
        <v>0</v>
      </c>
      <c r="CG256" s="29"/>
      <c r="CH256" s="29"/>
      <c r="CI256" s="110"/>
      <c r="CJ256" s="40"/>
    </row>
    <row r="257" spans="2:88" s="2" customFormat="1" x14ac:dyDescent="0.3">
      <c r="B257" s="39"/>
      <c r="C257" s="75">
        <v>251</v>
      </c>
      <c r="D257" s="148">
        <f>ETo!$I256*((1-Constantes!$D$19)*ETo!$K256+ETo!$L256)</f>
        <v>3.5358095945884105</v>
      </c>
      <c r="E257" s="76">
        <f>MIN(D257*Constantes!$D$17,0.8*(H256+Observaciones!$F256-F257-G257-Constantes!$D$14))</f>
        <v>0</v>
      </c>
      <c r="F257" s="76">
        <f>IF(Observaciones!$F256&gt;0.05*Constantes!$D$18,((Observaciones!$F256-0.05*Constantes!$D$18)^2)/(Observaciones!$F256+0.95*Constantes!$D$18),0)</f>
        <v>0</v>
      </c>
      <c r="G257" s="76">
        <f>MAX(0,H256+Observaciones!$F256-F257-Constantes!$D$13)</f>
        <v>0</v>
      </c>
      <c r="H257" s="76">
        <f>H256+Observaciones!$F256-F257-E257-G257-I256</f>
        <v>11.25</v>
      </c>
      <c r="I257" s="76">
        <f>MAX(0,(H257-Constantes!$D$14)*(1-EXP(-Constantes!$D$22)))</f>
        <v>0</v>
      </c>
      <c r="J257" s="76">
        <f t="shared" si="125"/>
        <v>69.346988841861915</v>
      </c>
      <c r="K257" s="76">
        <f>MAX(0,(J257-Constantes!$D$13)*(1-EXP(-Constantes!$D$23)))</f>
        <v>0.20294703687939639</v>
      </c>
      <c r="L257" s="76">
        <f t="shared" si="126"/>
        <v>0.20294703687939639</v>
      </c>
      <c r="M257" s="76">
        <f>0.0526*F257*Observaciones!$F256^1.218</f>
        <v>0</v>
      </c>
      <c r="N257" s="76">
        <f>M257*Constantes!$D$30</f>
        <v>0</v>
      </c>
      <c r="O257" s="76">
        <f t="shared" si="127"/>
        <v>0</v>
      </c>
      <c r="P257" s="15"/>
      <c r="Q257" s="75">
        <v>251</v>
      </c>
      <c r="R257" s="148">
        <f>ETo!$I256*((1-Constantes!$E$19)*ETo!$K256+ETo!$L256)</f>
        <v>3.5358095945884105</v>
      </c>
      <c r="S257" s="76">
        <f>MIN(R257*Constantes!$E$17,0.8*(V256+Observaciones!$F256-T257-U257-Constantes!$D$14))</f>
        <v>0</v>
      </c>
      <c r="T257" s="76">
        <f>IF(Observaciones!$F256&gt;0.05*Constantes!$E$18,((Observaciones!$F256-0.05*Constantes!$E$18)^2)/(Observaciones!$F256+0.95*Constantes!$E$18),0)</f>
        <v>0</v>
      </c>
      <c r="U257" s="76">
        <f>MAX(0,V256+Observaciones!$F256-T257-Constantes!$D$13)</f>
        <v>0</v>
      </c>
      <c r="V257" s="76">
        <f>V256+Observaciones!$F256-T257-S257-U257-W256</f>
        <v>11.25</v>
      </c>
      <c r="W257" s="76">
        <f>MAX(0,(V257-Constantes!$D$14)*(1-EXP(-Constantes!$D$22)))</f>
        <v>0</v>
      </c>
      <c r="X257" s="76">
        <f t="shared" si="128"/>
        <v>69.346988841861915</v>
      </c>
      <c r="Y257" s="76">
        <f>MAX(0,(X257-Constantes!$D$13)*(1-EXP(-Constantes!$D$23)))</f>
        <v>0.20294703687939639</v>
      </c>
      <c r="Z257" s="76">
        <f t="shared" si="129"/>
        <v>0.20294703687939639</v>
      </c>
      <c r="AA257" s="76">
        <f>IF(Z257-Escenarios!$E$29&lt;=0,0,IF(Z257-Escenarios!$E$29&gt;Escenarios!$E$28,Escenarios!$E$28,Z257-Escenarios!$E$29))</f>
        <v>0</v>
      </c>
      <c r="AB257" s="76">
        <f>AA257*Entradas!$E$24</f>
        <v>0</v>
      </c>
      <c r="AC257" s="76">
        <f>R257*Entradas!$D$47/Escenarios!$E$9</f>
        <v>0.16971886054024371</v>
      </c>
      <c r="AD257" s="76">
        <f>Entradas!$D$48*Entradas!$D$46/Escenarios!$E$9</f>
        <v>0.12</v>
      </c>
      <c r="AE257" s="76">
        <f t="shared" si="130"/>
        <v>0.16971886054024371</v>
      </c>
      <c r="AF257" s="76">
        <f t="shared" si="110"/>
        <v>0</v>
      </c>
      <c r="AG257" s="76">
        <f t="shared" si="111"/>
        <v>0</v>
      </c>
      <c r="AH257" s="76">
        <f t="shared" si="105"/>
        <v>0</v>
      </c>
      <c r="AI257" s="76">
        <f t="shared" si="112"/>
        <v>0</v>
      </c>
      <c r="AJ257" s="76">
        <f t="shared" si="106"/>
        <v>0.20294703687939639</v>
      </c>
      <c r="AK257" s="76">
        <f t="shared" si="113"/>
        <v>0</v>
      </c>
      <c r="AL257" s="76">
        <f t="shared" si="114"/>
        <v>0.20294703687939639</v>
      </c>
      <c r="AM257" s="76">
        <f t="shared" si="115"/>
        <v>0</v>
      </c>
      <c r="AN257" s="76">
        <f t="shared" si="116"/>
        <v>0</v>
      </c>
      <c r="AO257" s="76">
        <f t="shared" si="131"/>
        <v>51.451594195040641</v>
      </c>
      <c r="AP257" s="76">
        <f>MAX(0,(AO257-Constantes!$D$13)*(1-EXP(-Constantes!$D$24)))</f>
        <v>4.1294534742102602E-2</v>
      </c>
      <c r="AQ257" s="76">
        <f t="shared" si="107"/>
        <v>0.24424157162149898</v>
      </c>
      <c r="AR257" s="76">
        <f t="shared" si="117"/>
        <v>0.24424157162149898</v>
      </c>
      <c r="AS257" s="76">
        <f>0.0526*AF257*Observaciones!$F256^1.218</f>
        <v>0</v>
      </c>
      <c r="AT257" s="76">
        <f>AS257*Constantes!$E$30</f>
        <v>0</v>
      </c>
      <c r="AU257" s="76">
        <f t="shared" si="132"/>
        <v>0</v>
      </c>
      <c r="AV257" s="15"/>
      <c r="AW257" s="75">
        <v>251</v>
      </c>
      <c r="AX257" s="148">
        <f>ETo!$I256*((1-Constantes!$F$19)*ETo!$K256+ETo!$L256)</f>
        <v>3.5358095945884105</v>
      </c>
      <c r="AY257" s="76">
        <f>MIN(AX257*Constantes!$F$17,0.8*(BB256+Observaciones!$F256-AZ257-BA257-Constantes!$D$14))</f>
        <v>0</v>
      </c>
      <c r="AZ257" s="76">
        <f>IF(Observaciones!$F256&gt;0.05*Constantes!$F$18,((Observaciones!$F256-0.05*Constantes!$F$18)^2)/(Observaciones!$F256+0.95*Constantes!$F$18),0)</f>
        <v>0</v>
      </c>
      <c r="BA257" s="76">
        <f>MAX(0,BB256+Observaciones!$F256-AZ257-Constantes!$D$13)</f>
        <v>0</v>
      </c>
      <c r="BB257" s="76">
        <f>BB256+Observaciones!$F256-AZ257-AY257-BA257-BC256</f>
        <v>11.25</v>
      </c>
      <c r="BC257" s="76">
        <f>MAX(0,(BB257-Constantes!$D$14)*(1-EXP(-Constantes!$D$22)))</f>
        <v>0</v>
      </c>
      <c r="BD257" s="76">
        <f t="shared" si="133"/>
        <v>69.346988841861915</v>
      </c>
      <c r="BE257" s="76">
        <f>MAX(0,(BD257-Constantes!$D$13)*(1-EXP(-Constantes!$D$23)))</f>
        <v>0.20294703687939639</v>
      </c>
      <c r="BF257" s="76">
        <f t="shared" si="134"/>
        <v>0.20294703687939639</v>
      </c>
      <c r="BG257" s="76">
        <f>IF(BF257-Escenarios!$F$29&lt;=0,0,IF(BF257-Escenarios!$F$29&gt;Escenarios!$F$28,Escenarios!$F$28,BF257-Escenarios!$F$29))</f>
        <v>0</v>
      </c>
      <c r="BH257" s="76">
        <f>BG257*Entradas!$F$24</f>
        <v>0</v>
      </c>
      <c r="BI257" s="76">
        <f>AX257*Entradas!$D$47/Escenarios!$F$9</f>
        <v>0.16971886054024371</v>
      </c>
      <c r="BJ257" s="76">
        <f>Entradas!$D$48*Entradas!$D$46/Escenarios!$F$9</f>
        <v>0.12</v>
      </c>
      <c r="BK257" s="76">
        <f t="shared" si="135"/>
        <v>0.16971886054024371</v>
      </c>
      <c r="BL257" s="76">
        <f t="shared" si="118"/>
        <v>0</v>
      </c>
      <c r="BM257" s="76">
        <f t="shared" si="119"/>
        <v>0</v>
      </c>
      <c r="BN257" s="76">
        <f t="shared" si="108"/>
        <v>0</v>
      </c>
      <c r="BO257" s="76">
        <f t="shared" si="120"/>
        <v>0</v>
      </c>
      <c r="BP257" s="76">
        <f t="shared" si="109"/>
        <v>0.20294703687939639</v>
      </c>
      <c r="BQ257" s="76">
        <f t="shared" si="121"/>
        <v>0</v>
      </c>
      <c r="BR257" s="76">
        <f t="shared" si="122"/>
        <v>0.20294703687939639</v>
      </c>
      <c r="BS257" s="76">
        <f t="shared" si="123"/>
        <v>0</v>
      </c>
      <c r="BT257" s="76">
        <f t="shared" si="124"/>
        <v>0</v>
      </c>
      <c r="BU257" s="76">
        <f t="shared" si="136"/>
        <v>53.671672310776508</v>
      </c>
      <c r="BV257" s="76">
        <f>MAX(0,(BU257-Constantes!$D$13)*(1-EXP(-Constantes!$D$24)))</f>
        <v>7.5228977245987705E-2</v>
      </c>
      <c r="BW257" s="76">
        <f t="shared" si="137"/>
        <v>0.27817601412538406</v>
      </c>
      <c r="BX257" s="76">
        <f t="shared" si="138"/>
        <v>0.27817601412538406</v>
      </c>
      <c r="BY257" s="76">
        <f>0.0526*BL257*Observaciones!$F256^1.218</f>
        <v>0</v>
      </c>
      <c r="BZ257" s="76">
        <f>BY257*Constantes!$F$30</f>
        <v>0</v>
      </c>
      <c r="CA257" s="76">
        <f t="shared" si="139"/>
        <v>0</v>
      </c>
      <c r="CB257" s="15"/>
      <c r="CC257" s="75">
        <v>251</v>
      </c>
      <c r="CD257" s="76">
        <f>0.0526*Observaciones!$F256^2.218</f>
        <v>0</v>
      </c>
      <c r="CE257" s="76">
        <f>IF(Observaciones!$F256&gt;0.05*$CI$7,((Observaciones!$F256-0.05*$CI$7)^2)/(Observaciones!$F256+0.95*$CI$7),0)</f>
        <v>0</v>
      </c>
      <c r="CF257" s="76">
        <f>0.0526*CE257*Observaciones!$F256^1.218</f>
        <v>0</v>
      </c>
      <c r="CG257" s="29"/>
      <c r="CH257" s="29"/>
      <c r="CI257" s="110"/>
      <c r="CJ257" s="40"/>
    </row>
    <row r="258" spans="2:88" s="2" customFormat="1" x14ac:dyDescent="0.3">
      <c r="B258" s="39"/>
      <c r="C258" s="75">
        <v>252</v>
      </c>
      <c r="D258" s="148">
        <f>ETo!$I257*((1-Constantes!$D$19)*ETo!$K257+ETo!$L257)</f>
        <v>3.5752897942759994</v>
      </c>
      <c r="E258" s="76">
        <f>MIN(D258*Constantes!$D$17,0.8*(H257+Observaciones!$F257-F258-G258-Constantes!$D$14))</f>
        <v>0</v>
      </c>
      <c r="F258" s="76">
        <f>IF(Observaciones!$F257&gt;0.05*Constantes!$D$18,((Observaciones!$F257-0.05*Constantes!$D$18)^2)/(Observaciones!$F257+0.95*Constantes!$D$18),0)</f>
        <v>0</v>
      </c>
      <c r="G258" s="76">
        <f>MAX(0,H257+Observaciones!$F257-F258-Constantes!$D$13)</f>
        <v>0</v>
      </c>
      <c r="H258" s="76">
        <f>H257+Observaciones!$F257-F258-E258-G258-I257</f>
        <v>11.25</v>
      </c>
      <c r="I258" s="76">
        <f>MAX(0,(H258-Constantes!$D$14)*(1-EXP(-Constantes!$D$22)))</f>
        <v>0</v>
      </c>
      <c r="J258" s="76">
        <f t="shared" si="125"/>
        <v>69.144041804982521</v>
      </c>
      <c r="K258" s="76">
        <f>MAX(0,(J258-Constantes!$D$13)*(1-EXP(-Constantes!$D$23)))</f>
        <v>0.20094735138680556</v>
      </c>
      <c r="L258" s="76">
        <f t="shared" si="126"/>
        <v>0.20094735138680556</v>
      </c>
      <c r="M258" s="76">
        <f>0.0526*F258*Observaciones!$F257^1.218</f>
        <v>0</v>
      </c>
      <c r="N258" s="76">
        <f>M258*Constantes!$D$30</f>
        <v>0</v>
      </c>
      <c r="O258" s="76">
        <f t="shared" si="127"/>
        <v>0</v>
      </c>
      <c r="P258" s="15"/>
      <c r="Q258" s="75">
        <v>252</v>
      </c>
      <c r="R258" s="148">
        <f>ETo!$I257*((1-Constantes!$E$19)*ETo!$K257+ETo!$L257)</f>
        <v>3.5752897942759994</v>
      </c>
      <c r="S258" s="76">
        <f>MIN(R258*Constantes!$E$17,0.8*(V257+Observaciones!$F257-T258-U258-Constantes!$D$14))</f>
        <v>0</v>
      </c>
      <c r="T258" s="76">
        <f>IF(Observaciones!$F257&gt;0.05*Constantes!$E$18,((Observaciones!$F257-0.05*Constantes!$E$18)^2)/(Observaciones!$F257+0.95*Constantes!$E$18),0)</f>
        <v>0</v>
      </c>
      <c r="U258" s="76">
        <f>MAX(0,V257+Observaciones!$F257-T258-Constantes!$D$13)</f>
        <v>0</v>
      </c>
      <c r="V258" s="76">
        <f>V257+Observaciones!$F257-T258-S258-U258-W257</f>
        <v>11.25</v>
      </c>
      <c r="W258" s="76">
        <f>MAX(0,(V258-Constantes!$D$14)*(1-EXP(-Constantes!$D$22)))</f>
        <v>0</v>
      </c>
      <c r="X258" s="76">
        <f t="shared" si="128"/>
        <v>69.144041804982521</v>
      </c>
      <c r="Y258" s="76">
        <f>MAX(0,(X258-Constantes!$D$13)*(1-EXP(-Constantes!$D$23)))</f>
        <v>0.20094735138680556</v>
      </c>
      <c r="Z258" s="76">
        <f t="shared" si="129"/>
        <v>0.20094735138680556</v>
      </c>
      <c r="AA258" s="76">
        <f>IF(Z258-Escenarios!$E$29&lt;=0,0,IF(Z258-Escenarios!$E$29&gt;Escenarios!$E$28,Escenarios!$E$28,Z258-Escenarios!$E$29))</f>
        <v>0</v>
      </c>
      <c r="AB258" s="76">
        <f>AA258*Entradas!$E$24</f>
        <v>0</v>
      </c>
      <c r="AC258" s="76">
        <f>R258*Entradas!$D$47/Escenarios!$E$9</f>
        <v>0.17161391012524796</v>
      </c>
      <c r="AD258" s="76">
        <f>Entradas!$D$48*Entradas!$D$46/Escenarios!$E$9</f>
        <v>0.12</v>
      </c>
      <c r="AE258" s="76">
        <f t="shared" si="130"/>
        <v>0.17161391012524796</v>
      </c>
      <c r="AF258" s="76">
        <f t="shared" si="110"/>
        <v>0</v>
      </c>
      <c r="AG258" s="76">
        <f t="shared" si="111"/>
        <v>0</v>
      </c>
      <c r="AH258" s="76">
        <f t="shared" si="105"/>
        <v>0</v>
      </c>
      <c r="AI258" s="76">
        <f t="shared" si="112"/>
        <v>0</v>
      </c>
      <c r="AJ258" s="76">
        <f t="shared" si="106"/>
        <v>0.20094735138680556</v>
      </c>
      <c r="AK258" s="76">
        <f t="shared" si="113"/>
        <v>0</v>
      </c>
      <c r="AL258" s="76">
        <f t="shared" si="114"/>
        <v>0.20094735138680556</v>
      </c>
      <c r="AM258" s="76">
        <f t="shared" si="115"/>
        <v>0</v>
      </c>
      <c r="AN258" s="76">
        <f t="shared" si="116"/>
        <v>0</v>
      </c>
      <c r="AO258" s="76">
        <f t="shared" si="131"/>
        <v>51.410299660298541</v>
      </c>
      <c r="AP258" s="76">
        <f>MAX(0,(AO258-Constantes!$D$13)*(1-EXP(-Constantes!$D$24)))</f>
        <v>4.0663337576111888E-2</v>
      </c>
      <c r="AQ258" s="76">
        <f t="shared" si="107"/>
        <v>0.24161068896291743</v>
      </c>
      <c r="AR258" s="76">
        <f t="shared" si="117"/>
        <v>0.24161068896291743</v>
      </c>
      <c r="AS258" s="76">
        <f>0.0526*AF258*Observaciones!$F257^1.218</f>
        <v>0</v>
      </c>
      <c r="AT258" s="76">
        <f>AS258*Constantes!$E$30</f>
        <v>0</v>
      </c>
      <c r="AU258" s="76">
        <f t="shared" si="132"/>
        <v>0</v>
      </c>
      <c r="AV258" s="15"/>
      <c r="AW258" s="75">
        <v>252</v>
      </c>
      <c r="AX258" s="148">
        <f>ETo!$I257*((1-Constantes!$F$19)*ETo!$K257+ETo!$L257)</f>
        <v>3.5752897942759994</v>
      </c>
      <c r="AY258" s="76">
        <f>MIN(AX258*Constantes!$F$17,0.8*(BB257+Observaciones!$F257-AZ258-BA258-Constantes!$D$14))</f>
        <v>0</v>
      </c>
      <c r="AZ258" s="76">
        <f>IF(Observaciones!$F257&gt;0.05*Constantes!$F$18,((Observaciones!$F257-0.05*Constantes!$F$18)^2)/(Observaciones!$F257+0.95*Constantes!$F$18),0)</f>
        <v>0</v>
      </c>
      <c r="BA258" s="76">
        <f>MAX(0,BB257+Observaciones!$F257-AZ258-Constantes!$D$13)</f>
        <v>0</v>
      </c>
      <c r="BB258" s="76">
        <f>BB257+Observaciones!$F257-AZ258-AY258-BA258-BC257</f>
        <v>11.25</v>
      </c>
      <c r="BC258" s="76">
        <f>MAX(0,(BB258-Constantes!$D$14)*(1-EXP(-Constantes!$D$22)))</f>
        <v>0</v>
      </c>
      <c r="BD258" s="76">
        <f t="shared" si="133"/>
        <v>69.144041804982521</v>
      </c>
      <c r="BE258" s="76">
        <f>MAX(0,(BD258-Constantes!$D$13)*(1-EXP(-Constantes!$D$23)))</f>
        <v>0.20094735138680556</v>
      </c>
      <c r="BF258" s="76">
        <f t="shared" si="134"/>
        <v>0.20094735138680556</v>
      </c>
      <c r="BG258" s="76">
        <f>IF(BF258-Escenarios!$F$29&lt;=0,0,IF(BF258-Escenarios!$F$29&gt;Escenarios!$F$28,Escenarios!$F$28,BF258-Escenarios!$F$29))</f>
        <v>0</v>
      </c>
      <c r="BH258" s="76">
        <f>BG258*Entradas!$F$24</f>
        <v>0</v>
      </c>
      <c r="BI258" s="76">
        <f>AX258*Entradas!$D$47/Escenarios!$F$9</f>
        <v>0.17161391012524796</v>
      </c>
      <c r="BJ258" s="76">
        <f>Entradas!$D$48*Entradas!$D$46/Escenarios!$F$9</f>
        <v>0.12</v>
      </c>
      <c r="BK258" s="76">
        <f t="shared" si="135"/>
        <v>0.17161391012524796</v>
      </c>
      <c r="BL258" s="76">
        <f t="shared" si="118"/>
        <v>0</v>
      </c>
      <c r="BM258" s="76">
        <f t="shared" si="119"/>
        <v>0</v>
      </c>
      <c r="BN258" s="76">
        <f t="shared" si="108"/>
        <v>0</v>
      </c>
      <c r="BO258" s="76">
        <f t="shared" si="120"/>
        <v>0</v>
      </c>
      <c r="BP258" s="76">
        <f t="shared" si="109"/>
        <v>0.20094735138680556</v>
      </c>
      <c r="BQ258" s="76">
        <f t="shared" si="121"/>
        <v>0</v>
      </c>
      <c r="BR258" s="76">
        <f t="shared" si="122"/>
        <v>0.20094735138680556</v>
      </c>
      <c r="BS258" s="76">
        <f t="shared" si="123"/>
        <v>0</v>
      </c>
      <c r="BT258" s="76">
        <f t="shared" si="124"/>
        <v>0</v>
      </c>
      <c r="BU258" s="76">
        <f t="shared" si="136"/>
        <v>53.596443333530523</v>
      </c>
      <c r="BV258" s="76">
        <f>MAX(0,(BU258-Constantes!$D$13)*(1-EXP(-Constantes!$D$24)))</f>
        <v>7.4079083742292773E-2</v>
      </c>
      <c r="BW258" s="76">
        <f t="shared" si="137"/>
        <v>0.2750264351290983</v>
      </c>
      <c r="BX258" s="76">
        <f t="shared" si="138"/>
        <v>0.2750264351290983</v>
      </c>
      <c r="BY258" s="76">
        <f>0.0526*BL258*Observaciones!$F257^1.218</f>
        <v>0</v>
      </c>
      <c r="BZ258" s="76">
        <f>BY258*Constantes!$F$30</f>
        <v>0</v>
      </c>
      <c r="CA258" s="76">
        <f t="shared" si="139"/>
        <v>0</v>
      </c>
      <c r="CB258" s="15"/>
      <c r="CC258" s="75">
        <v>252</v>
      </c>
      <c r="CD258" s="76">
        <f>0.0526*Observaciones!$F257^2.218</f>
        <v>0</v>
      </c>
      <c r="CE258" s="76">
        <f>IF(Observaciones!$F257&gt;0.05*$CI$7,((Observaciones!$F257-0.05*$CI$7)^2)/(Observaciones!$F257+0.95*$CI$7),0)</f>
        <v>0</v>
      </c>
      <c r="CF258" s="76">
        <f>0.0526*CE258*Observaciones!$F257^1.218</f>
        <v>0</v>
      </c>
      <c r="CG258" s="29"/>
      <c r="CH258" s="29"/>
      <c r="CI258" s="110"/>
      <c r="CJ258" s="40"/>
    </row>
    <row r="259" spans="2:88" s="2" customFormat="1" x14ac:dyDescent="0.3">
      <c r="B259" s="39"/>
      <c r="C259" s="75">
        <v>253</v>
      </c>
      <c r="D259" s="148">
        <f>ETo!$I258*((1-Constantes!$D$19)*ETo!$K258+ETo!$L258)</f>
        <v>3.5723099465437906</v>
      </c>
      <c r="E259" s="76">
        <f>MIN(D259*Constantes!$D$17,0.8*(H258+Observaciones!$F258-F259-G259-Constantes!$D$14))</f>
        <v>0</v>
      </c>
      <c r="F259" s="76">
        <f>IF(Observaciones!$F258&gt;0.05*Constantes!$D$18,((Observaciones!$F258-0.05*Constantes!$D$18)^2)/(Observaciones!$F258+0.95*Constantes!$D$18),0)</f>
        <v>0</v>
      </c>
      <c r="G259" s="76">
        <f>MAX(0,H258+Observaciones!$F258-F259-Constantes!$D$13)</f>
        <v>0</v>
      </c>
      <c r="H259" s="76">
        <f>H258+Observaciones!$F258-F259-E259-G259-I258</f>
        <v>11.25</v>
      </c>
      <c r="I259" s="76">
        <f>MAX(0,(H259-Constantes!$D$14)*(1-EXP(-Constantes!$D$22)))</f>
        <v>0</v>
      </c>
      <c r="J259" s="76">
        <f t="shared" si="125"/>
        <v>68.94309445359572</v>
      </c>
      <c r="K259" s="76">
        <f>MAX(0,(J259-Constantes!$D$13)*(1-EXP(-Constantes!$D$23)))</f>
        <v>0.19896736927166123</v>
      </c>
      <c r="L259" s="76">
        <f t="shared" si="126"/>
        <v>0.19896736927166123</v>
      </c>
      <c r="M259" s="76">
        <f>0.0526*F259*Observaciones!$F258^1.218</f>
        <v>0</v>
      </c>
      <c r="N259" s="76">
        <f>M259*Constantes!$D$30</f>
        <v>0</v>
      </c>
      <c r="O259" s="76">
        <f t="shared" si="127"/>
        <v>0</v>
      </c>
      <c r="P259" s="15"/>
      <c r="Q259" s="75">
        <v>253</v>
      </c>
      <c r="R259" s="148">
        <f>ETo!$I258*((1-Constantes!$E$19)*ETo!$K258+ETo!$L258)</f>
        <v>3.5723099465437906</v>
      </c>
      <c r="S259" s="76">
        <f>MIN(R259*Constantes!$E$17,0.8*(V258+Observaciones!$F258-T259-U259-Constantes!$D$14))</f>
        <v>0</v>
      </c>
      <c r="T259" s="76">
        <f>IF(Observaciones!$F258&gt;0.05*Constantes!$E$18,((Observaciones!$F258-0.05*Constantes!$E$18)^2)/(Observaciones!$F258+0.95*Constantes!$E$18),0)</f>
        <v>0</v>
      </c>
      <c r="U259" s="76">
        <f>MAX(0,V258+Observaciones!$F258-T259-Constantes!$D$13)</f>
        <v>0</v>
      </c>
      <c r="V259" s="76">
        <f>V258+Observaciones!$F258-T259-S259-U259-W258</f>
        <v>11.25</v>
      </c>
      <c r="W259" s="76">
        <f>MAX(0,(V259-Constantes!$D$14)*(1-EXP(-Constantes!$D$22)))</f>
        <v>0</v>
      </c>
      <c r="X259" s="76">
        <f t="shared" si="128"/>
        <v>68.94309445359572</v>
      </c>
      <c r="Y259" s="76">
        <f>MAX(0,(X259-Constantes!$D$13)*(1-EXP(-Constantes!$D$23)))</f>
        <v>0.19896736927166123</v>
      </c>
      <c r="Z259" s="76">
        <f t="shared" si="129"/>
        <v>0.19896736927166123</v>
      </c>
      <c r="AA259" s="76">
        <f>IF(Z259-Escenarios!$E$29&lt;=0,0,IF(Z259-Escenarios!$E$29&gt;Escenarios!$E$28,Escenarios!$E$28,Z259-Escenarios!$E$29))</f>
        <v>0</v>
      </c>
      <c r="AB259" s="76">
        <f>AA259*Entradas!$E$24</f>
        <v>0</v>
      </c>
      <c r="AC259" s="76">
        <f>R259*Entradas!$D$47/Escenarios!$E$9</f>
        <v>0.17147087743410197</v>
      </c>
      <c r="AD259" s="76">
        <f>Entradas!$D$48*Entradas!$D$46/Escenarios!$E$9</f>
        <v>0.12</v>
      </c>
      <c r="AE259" s="76">
        <f t="shared" si="130"/>
        <v>0.17147087743410197</v>
      </c>
      <c r="AF259" s="76">
        <f t="shared" si="110"/>
        <v>0</v>
      </c>
      <c r="AG259" s="76">
        <f t="shared" si="111"/>
        <v>0</v>
      </c>
      <c r="AH259" s="76">
        <f t="shared" si="105"/>
        <v>0</v>
      </c>
      <c r="AI259" s="76">
        <f t="shared" si="112"/>
        <v>0</v>
      </c>
      <c r="AJ259" s="76">
        <f t="shared" si="106"/>
        <v>0.19896736927166123</v>
      </c>
      <c r="AK259" s="76">
        <f t="shared" si="113"/>
        <v>0</v>
      </c>
      <c r="AL259" s="76">
        <f t="shared" si="114"/>
        <v>0.19896736927166123</v>
      </c>
      <c r="AM259" s="76">
        <f t="shared" si="115"/>
        <v>0</v>
      </c>
      <c r="AN259" s="76">
        <f t="shared" si="116"/>
        <v>0</v>
      </c>
      <c r="AO259" s="76">
        <f t="shared" si="131"/>
        <v>51.369636322722428</v>
      </c>
      <c r="AP259" s="76">
        <f>MAX(0,(AO259-Constantes!$D$13)*(1-EXP(-Constantes!$D$24)))</f>
        <v>4.0041788414750368E-2</v>
      </c>
      <c r="AQ259" s="76">
        <f t="shared" si="107"/>
        <v>0.23900915768641159</v>
      </c>
      <c r="AR259" s="76">
        <f t="shared" si="117"/>
        <v>0.23900915768641159</v>
      </c>
      <c r="AS259" s="76">
        <f>0.0526*AF259*Observaciones!$F258^1.218</f>
        <v>0</v>
      </c>
      <c r="AT259" s="76">
        <f>AS259*Constantes!$E$30</f>
        <v>0</v>
      </c>
      <c r="AU259" s="76">
        <f t="shared" si="132"/>
        <v>0</v>
      </c>
      <c r="AV259" s="15"/>
      <c r="AW259" s="75">
        <v>253</v>
      </c>
      <c r="AX259" s="148">
        <f>ETo!$I258*((1-Constantes!$F$19)*ETo!$K258+ETo!$L258)</f>
        <v>3.5723099465437906</v>
      </c>
      <c r="AY259" s="76">
        <f>MIN(AX259*Constantes!$F$17,0.8*(BB258+Observaciones!$F258-AZ259-BA259-Constantes!$D$14))</f>
        <v>0</v>
      </c>
      <c r="AZ259" s="76">
        <f>IF(Observaciones!$F258&gt;0.05*Constantes!$F$18,((Observaciones!$F258-0.05*Constantes!$F$18)^2)/(Observaciones!$F258+0.95*Constantes!$F$18),0)</f>
        <v>0</v>
      </c>
      <c r="BA259" s="76">
        <f>MAX(0,BB258+Observaciones!$F258-AZ259-Constantes!$D$13)</f>
        <v>0</v>
      </c>
      <c r="BB259" s="76">
        <f>BB258+Observaciones!$F258-AZ259-AY259-BA259-BC258</f>
        <v>11.25</v>
      </c>
      <c r="BC259" s="76">
        <f>MAX(0,(BB259-Constantes!$D$14)*(1-EXP(-Constantes!$D$22)))</f>
        <v>0</v>
      </c>
      <c r="BD259" s="76">
        <f t="shared" si="133"/>
        <v>68.94309445359572</v>
      </c>
      <c r="BE259" s="76">
        <f>MAX(0,(BD259-Constantes!$D$13)*(1-EXP(-Constantes!$D$23)))</f>
        <v>0.19896736927166123</v>
      </c>
      <c r="BF259" s="76">
        <f t="shared" si="134"/>
        <v>0.19896736927166123</v>
      </c>
      <c r="BG259" s="76">
        <f>IF(BF259-Escenarios!$F$29&lt;=0,0,IF(BF259-Escenarios!$F$29&gt;Escenarios!$F$28,Escenarios!$F$28,BF259-Escenarios!$F$29))</f>
        <v>0</v>
      </c>
      <c r="BH259" s="76">
        <f>BG259*Entradas!$F$24</f>
        <v>0</v>
      </c>
      <c r="BI259" s="76">
        <f>AX259*Entradas!$D$47/Escenarios!$F$9</f>
        <v>0.17147087743410197</v>
      </c>
      <c r="BJ259" s="76">
        <f>Entradas!$D$48*Entradas!$D$46/Escenarios!$F$9</f>
        <v>0.12</v>
      </c>
      <c r="BK259" s="76">
        <f t="shared" si="135"/>
        <v>0.17147087743410197</v>
      </c>
      <c r="BL259" s="76">
        <f t="shared" si="118"/>
        <v>0</v>
      </c>
      <c r="BM259" s="76">
        <f t="shared" si="119"/>
        <v>0</v>
      </c>
      <c r="BN259" s="76">
        <f t="shared" si="108"/>
        <v>0</v>
      </c>
      <c r="BO259" s="76">
        <f t="shared" si="120"/>
        <v>0</v>
      </c>
      <c r="BP259" s="76">
        <f t="shared" si="109"/>
        <v>0.19896736927166123</v>
      </c>
      <c r="BQ259" s="76">
        <f t="shared" si="121"/>
        <v>0</v>
      </c>
      <c r="BR259" s="76">
        <f t="shared" si="122"/>
        <v>0.19896736927166123</v>
      </c>
      <c r="BS259" s="76">
        <f t="shared" si="123"/>
        <v>0</v>
      </c>
      <c r="BT259" s="76">
        <f t="shared" si="124"/>
        <v>0</v>
      </c>
      <c r="BU259" s="76">
        <f t="shared" si="136"/>
        <v>53.522364249788232</v>
      </c>
      <c r="BV259" s="76">
        <f>MAX(0,(BU259-Constantes!$D$13)*(1-EXP(-Constantes!$D$24)))</f>
        <v>7.2946766644900907E-2</v>
      </c>
      <c r="BW259" s="76">
        <f t="shared" si="137"/>
        <v>0.27191413591656211</v>
      </c>
      <c r="BX259" s="76">
        <f t="shared" si="138"/>
        <v>0.27191413591656211</v>
      </c>
      <c r="BY259" s="76">
        <f>0.0526*BL259*Observaciones!$F258^1.218</f>
        <v>0</v>
      </c>
      <c r="BZ259" s="76">
        <f>BY259*Constantes!$F$30</f>
        <v>0</v>
      </c>
      <c r="CA259" s="76">
        <f t="shared" si="139"/>
        <v>0</v>
      </c>
      <c r="CB259" s="15"/>
      <c r="CC259" s="75">
        <v>253</v>
      </c>
      <c r="CD259" s="76">
        <f>0.0526*Observaciones!$F258^2.218</f>
        <v>0</v>
      </c>
      <c r="CE259" s="76">
        <f>IF(Observaciones!$F258&gt;0.05*$CI$7,((Observaciones!$F258-0.05*$CI$7)^2)/(Observaciones!$F258+0.95*$CI$7),0)</f>
        <v>0</v>
      </c>
      <c r="CF259" s="76">
        <f>0.0526*CE259*Observaciones!$F258^1.218</f>
        <v>0</v>
      </c>
      <c r="CG259" s="29"/>
      <c r="CH259" s="29"/>
      <c r="CI259" s="110"/>
      <c r="CJ259" s="40"/>
    </row>
    <row r="260" spans="2:88" s="2" customFormat="1" x14ac:dyDescent="0.3">
      <c r="B260" s="39"/>
      <c r="C260" s="75">
        <v>254</v>
      </c>
      <c r="D260" s="148">
        <f>ETo!$I259*((1-Constantes!$D$19)*ETo!$K259+ETo!$L259)</f>
        <v>3.5457959665204783</v>
      </c>
      <c r="E260" s="76">
        <f>MIN(D260*Constantes!$D$17,0.8*(H259+Observaciones!$F259-F260-G260-Constantes!$D$14))</f>
        <v>0</v>
      </c>
      <c r="F260" s="76">
        <f>IF(Observaciones!$F259&gt;0.05*Constantes!$D$18,((Observaciones!$F259-0.05*Constantes!$D$18)^2)/(Observaciones!$F259+0.95*Constantes!$D$18),0)</f>
        <v>0</v>
      </c>
      <c r="G260" s="76">
        <f>MAX(0,H259+Observaciones!$F259-F260-Constantes!$D$13)</f>
        <v>0</v>
      </c>
      <c r="H260" s="76">
        <f>H259+Observaciones!$F259-F260-E260-G260-I259</f>
        <v>11.25</v>
      </c>
      <c r="I260" s="76">
        <f>MAX(0,(H260-Constantes!$D$14)*(1-EXP(-Constantes!$D$22)))</f>
        <v>0</v>
      </c>
      <c r="J260" s="76">
        <f t="shared" si="125"/>
        <v>68.744127084324063</v>
      </c>
      <c r="K260" s="76">
        <f>MAX(0,(J260-Constantes!$D$13)*(1-EXP(-Constantes!$D$23)))</f>
        <v>0.19700689639189239</v>
      </c>
      <c r="L260" s="76">
        <f t="shared" si="126"/>
        <v>0.19700689639189239</v>
      </c>
      <c r="M260" s="76">
        <f>0.0526*F260*Observaciones!$F259^1.218</f>
        <v>0</v>
      </c>
      <c r="N260" s="76">
        <f>M260*Constantes!$D$30</f>
        <v>0</v>
      </c>
      <c r="O260" s="76">
        <f t="shared" si="127"/>
        <v>0</v>
      </c>
      <c r="P260" s="15"/>
      <c r="Q260" s="75">
        <v>254</v>
      </c>
      <c r="R260" s="148">
        <f>ETo!$I259*((1-Constantes!$E$19)*ETo!$K259+ETo!$L259)</f>
        <v>3.5457959665204783</v>
      </c>
      <c r="S260" s="76">
        <f>MIN(R260*Constantes!$E$17,0.8*(V259+Observaciones!$F259-T260-U260-Constantes!$D$14))</f>
        <v>0</v>
      </c>
      <c r="T260" s="76">
        <f>IF(Observaciones!$F259&gt;0.05*Constantes!$E$18,((Observaciones!$F259-0.05*Constantes!$E$18)^2)/(Observaciones!$F259+0.95*Constantes!$E$18),0)</f>
        <v>0</v>
      </c>
      <c r="U260" s="76">
        <f>MAX(0,V259+Observaciones!$F259-T260-Constantes!$D$13)</f>
        <v>0</v>
      </c>
      <c r="V260" s="76">
        <f>V259+Observaciones!$F259-T260-S260-U260-W259</f>
        <v>11.25</v>
      </c>
      <c r="W260" s="76">
        <f>MAX(0,(V260-Constantes!$D$14)*(1-EXP(-Constantes!$D$22)))</f>
        <v>0</v>
      </c>
      <c r="X260" s="76">
        <f t="shared" si="128"/>
        <v>68.744127084324063</v>
      </c>
      <c r="Y260" s="76">
        <f>MAX(0,(X260-Constantes!$D$13)*(1-EXP(-Constantes!$D$23)))</f>
        <v>0.19700689639189239</v>
      </c>
      <c r="Z260" s="76">
        <f t="shared" si="129"/>
        <v>0.19700689639189239</v>
      </c>
      <c r="AA260" s="76">
        <f>IF(Z260-Escenarios!$E$29&lt;=0,0,IF(Z260-Escenarios!$E$29&gt;Escenarios!$E$28,Escenarios!$E$28,Z260-Escenarios!$E$29))</f>
        <v>0</v>
      </c>
      <c r="AB260" s="76">
        <f>AA260*Entradas!$E$24</f>
        <v>0</v>
      </c>
      <c r="AC260" s="76">
        <f>R260*Entradas!$D$47/Escenarios!$E$9</f>
        <v>0.17019820639298297</v>
      </c>
      <c r="AD260" s="76">
        <f>Entradas!$D$48*Entradas!$D$46/Escenarios!$E$9</f>
        <v>0.12</v>
      </c>
      <c r="AE260" s="76">
        <f t="shared" si="130"/>
        <v>0.17019820639298297</v>
      </c>
      <c r="AF260" s="76">
        <f t="shared" si="110"/>
        <v>0</v>
      </c>
      <c r="AG260" s="76">
        <f t="shared" si="111"/>
        <v>0</v>
      </c>
      <c r="AH260" s="76">
        <f t="shared" si="105"/>
        <v>0</v>
      </c>
      <c r="AI260" s="76">
        <f t="shared" si="112"/>
        <v>0</v>
      </c>
      <c r="AJ260" s="76">
        <f t="shared" si="106"/>
        <v>0.19700689639189239</v>
      </c>
      <c r="AK260" s="76">
        <f t="shared" si="113"/>
        <v>0</v>
      </c>
      <c r="AL260" s="76">
        <f t="shared" si="114"/>
        <v>0.19700689639189239</v>
      </c>
      <c r="AM260" s="76">
        <f t="shared" si="115"/>
        <v>0</v>
      </c>
      <c r="AN260" s="76">
        <f t="shared" si="116"/>
        <v>0</v>
      </c>
      <c r="AO260" s="76">
        <f t="shared" si="131"/>
        <v>51.329594534307681</v>
      </c>
      <c r="AP260" s="76">
        <f>MAX(0,(AO260-Constantes!$D$13)*(1-EXP(-Constantes!$D$24)))</f>
        <v>3.9429739785883731E-2</v>
      </c>
      <c r="AQ260" s="76">
        <f t="shared" si="107"/>
        <v>0.23643663617777613</v>
      </c>
      <c r="AR260" s="76">
        <f t="shared" si="117"/>
        <v>0.23643663617777613</v>
      </c>
      <c r="AS260" s="76">
        <f>0.0526*AF260*Observaciones!$F259^1.218</f>
        <v>0</v>
      </c>
      <c r="AT260" s="76">
        <f>AS260*Constantes!$E$30</f>
        <v>0</v>
      </c>
      <c r="AU260" s="76">
        <f t="shared" si="132"/>
        <v>0</v>
      </c>
      <c r="AV260" s="15"/>
      <c r="AW260" s="75">
        <v>254</v>
      </c>
      <c r="AX260" s="148">
        <f>ETo!$I259*((1-Constantes!$F$19)*ETo!$K259+ETo!$L259)</f>
        <v>3.5457959665204783</v>
      </c>
      <c r="AY260" s="76">
        <f>MIN(AX260*Constantes!$F$17,0.8*(BB259+Observaciones!$F259-AZ260-BA260-Constantes!$D$14))</f>
        <v>0</v>
      </c>
      <c r="AZ260" s="76">
        <f>IF(Observaciones!$F259&gt;0.05*Constantes!$F$18,((Observaciones!$F259-0.05*Constantes!$F$18)^2)/(Observaciones!$F259+0.95*Constantes!$F$18),0)</f>
        <v>0</v>
      </c>
      <c r="BA260" s="76">
        <f>MAX(0,BB259+Observaciones!$F259-AZ260-Constantes!$D$13)</f>
        <v>0</v>
      </c>
      <c r="BB260" s="76">
        <f>BB259+Observaciones!$F259-AZ260-AY260-BA260-BC259</f>
        <v>11.25</v>
      </c>
      <c r="BC260" s="76">
        <f>MAX(0,(BB260-Constantes!$D$14)*(1-EXP(-Constantes!$D$22)))</f>
        <v>0</v>
      </c>
      <c r="BD260" s="76">
        <f t="shared" si="133"/>
        <v>68.744127084324063</v>
      </c>
      <c r="BE260" s="76">
        <f>MAX(0,(BD260-Constantes!$D$13)*(1-EXP(-Constantes!$D$23)))</f>
        <v>0.19700689639189239</v>
      </c>
      <c r="BF260" s="76">
        <f t="shared" si="134"/>
        <v>0.19700689639189239</v>
      </c>
      <c r="BG260" s="76">
        <f>IF(BF260-Escenarios!$F$29&lt;=0,0,IF(BF260-Escenarios!$F$29&gt;Escenarios!$F$28,Escenarios!$F$28,BF260-Escenarios!$F$29))</f>
        <v>0</v>
      </c>
      <c r="BH260" s="76">
        <f>BG260*Entradas!$F$24</f>
        <v>0</v>
      </c>
      <c r="BI260" s="76">
        <f>AX260*Entradas!$D$47/Escenarios!$F$9</f>
        <v>0.17019820639298297</v>
      </c>
      <c r="BJ260" s="76">
        <f>Entradas!$D$48*Entradas!$D$46/Escenarios!$F$9</f>
        <v>0.12</v>
      </c>
      <c r="BK260" s="76">
        <f t="shared" si="135"/>
        <v>0.17019820639298297</v>
      </c>
      <c r="BL260" s="76">
        <f t="shared" si="118"/>
        <v>0</v>
      </c>
      <c r="BM260" s="76">
        <f t="shared" si="119"/>
        <v>0</v>
      </c>
      <c r="BN260" s="76">
        <f t="shared" si="108"/>
        <v>0</v>
      </c>
      <c r="BO260" s="76">
        <f t="shared" si="120"/>
        <v>0</v>
      </c>
      <c r="BP260" s="76">
        <f t="shared" si="109"/>
        <v>0.19700689639189239</v>
      </c>
      <c r="BQ260" s="76">
        <f t="shared" si="121"/>
        <v>0</v>
      </c>
      <c r="BR260" s="76">
        <f t="shared" si="122"/>
        <v>0.19700689639189239</v>
      </c>
      <c r="BS260" s="76">
        <f t="shared" si="123"/>
        <v>0</v>
      </c>
      <c r="BT260" s="76">
        <f t="shared" si="124"/>
        <v>0</v>
      </c>
      <c r="BU260" s="76">
        <f t="shared" si="136"/>
        <v>53.449417483143328</v>
      </c>
      <c r="BV260" s="76">
        <f>MAX(0,(BU260-Constantes!$D$13)*(1-EXP(-Constantes!$D$24)))</f>
        <v>7.1831757294099158E-2</v>
      </c>
      <c r="BW260" s="76">
        <f t="shared" si="137"/>
        <v>0.26883865368599158</v>
      </c>
      <c r="BX260" s="76">
        <f t="shared" si="138"/>
        <v>0.26883865368599158</v>
      </c>
      <c r="BY260" s="76">
        <f>0.0526*BL260*Observaciones!$F259^1.218</f>
        <v>0</v>
      </c>
      <c r="BZ260" s="76">
        <f>BY260*Constantes!$F$30</f>
        <v>0</v>
      </c>
      <c r="CA260" s="76">
        <f t="shared" si="139"/>
        <v>0</v>
      </c>
      <c r="CB260" s="15"/>
      <c r="CC260" s="75">
        <v>254</v>
      </c>
      <c r="CD260" s="76">
        <f>0.0526*Observaciones!$F259^2.218</f>
        <v>0</v>
      </c>
      <c r="CE260" s="76">
        <f>IF(Observaciones!$F259&gt;0.05*$CI$7,((Observaciones!$F259-0.05*$CI$7)^2)/(Observaciones!$F259+0.95*$CI$7),0)</f>
        <v>0</v>
      </c>
      <c r="CF260" s="76">
        <f>0.0526*CE260*Observaciones!$F259^1.218</f>
        <v>0</v>
      </c>
      <c r="CG260" s="29"/>
      <c r="CH260" s="29"/>
      <c r="CI260" s="110"/>
      <c r="CJ260" s="40"/>
    </row>
    <row r="261" spans="2:88" s="2" customFormat="1" x14ac:dyDescent="0.3">
      <c r="B261" s="39"/>
      <c r="C261" s="75">
        <v>255</v>
      </c>
      <c r="D261" s="148">
        <f>ETo!$I260*((1-Constantes!$D$19)*ETo!$K260+ETo!$L260)</f>
        <v>3.6237310812565275</v>
      </c>
      <c r="E261" s="76">
        <f>MIN(D261*Constantes!$D$17,0.8*(H260+Observaciones!$F260-F261-G261-Constantes!$D$14))</f>
        <v>0</v>
      </c>
      <c r="F261" s="76">
        <f>IF(Observaciones!$F260&gt;0.05*Constantes!$D$18,((Observaciones!$F260-0.05*Constantes!$D$18)^2)/(Observaciones!$F260+0.95*Constantes!$D$18),0)</f>
        <v>0</v>
      </c>
      <c r="G261" s="76">
        <f>MAX(0,H260+Observaciones!$F260-F261-Constantes!$D$13)</f>
        <v>0</v>
      </c>
      <c r="H261" s="76">
        <f>H260+Observaciones!$F260-F261-E261-G261-I260</f>
        <v>11.25</v>
      </c>
      <c r="I261" s="76">
        <f>MAX(0,(H261-Constantes!$D$14)*(1-EXP(-Constantes!$D$22)))</f>
        <v>0</v>
      </c>
      <c r="J261" s="76">
        <f t="shared" si="125"/>
        <v>68.547120187932165</v>
      </c>
      <c r="K261" s="76">
        <f>MAX(0,(J261-Constantes!$D$13)*(1-EXP(-Constantes!$D$23)))</f>
        <v>0.1950657405183561</v>
      </c>
      <c r="L261" s="76">
        <f t="shared" si="126"/>
        <v>0.1950657405183561</v>
      </c>
      <c r="M261" s="76">
        <f>0.0526*F261*Observaciones!$F260^1.218</f>
        <v>0</v>
      </c>
      <c r="N261" s="76">
        <f>M261*Constantes!$D$30</f>
        <v>0</v>
      </c>
      <c r="O261" s="76">
        <f t="shared" si="127"/>
        <v>0</v>
      </c>
      <c r="P261" s="15"/>
      <c r="Q261" s="75">
        <v>255</v>
      </c>
      <c r="R261" s="148">
        <f>ETo!$I260*((1-Constantes!$E$19)*ETo!$K260+ETo!$L260)</f>
        <v>3.6237310812565275</v>
      </c>
      <c r="S261" s="76">
        <f>MIN(R261*Constantes!$E$17,0.8*(V260+Observaciones!$F260-T261-U261-Constantes!$D$14))</f>
        <v>0</v>
      </c>
      <c r="T261" s="76">
        <f>IF(Observaciones!$F260&gt;0.05*Constantes!$E$18,((Observaciones!$F260-0.05*Constantes!$E$18)^2)/(Observaciones!$F260+0.95*Constantes!$E$18),0)</f>
        <v>0</v>
      </c>
      <c r="U261" s="76">
        <f>MAX(0,V260+Observaciones!$F260-T261-Constantes!$D$13)</f>
        <v>0</v>
      </c>
      <c r="V261" s="76">
        <f>V260+Observaciones!$F260-T261-S261-U261-W260</f>
        <v>11.25</v>
      </c>
      <c r="W261" s="76">
        <f>MAX(0,(V261-Constantes!$D$14)*(1-EXP(-Constantes!$D$22)))</f>
        <v>0</v>
      </c>
      <c r="X261" s="76">
        <f t="shared" si="128"/>
        <v>68.547120187932165</v>
      </c>
      <c r="Y261" s="76">
        <f>MAX(0,(X261-Constantes!$D$13)*(1-EXP(-Constantes!$D$23)))</f>
        <v>0.1950657405183561</v>
      </c>
      <c r="Z261" s="76">
        <f t="shared" si="129"/>
        <v>0.1950657405183561</v>
      </c>
      <c r="AA261" s="76">
        <f>IF(Z261-Escenarios!$E$29&lt;=0,0,IF(Z261-Escenarios!$E$29&gt;Escenarios!$E$28,Escenarios!$E$28,Z261-Escenarios!$E$29))</f>
        <v>0</v>
      </c>
      <c r="AB261" s="76">
        <f>AA261*Entradas!$E$24</f>
        <v>0</v>
      </c>
      <c r="AC261" s="76">
        <f>R261*Entradas!$D$47/Escenarios!$E$9</f>
        <v>0.17393909190031331</v>
      </c>
      <c r="AD261" s="76">
        <f>Entradas!$D$48*Entradas!$D$46/Escenarios!$E$9</f>
        <v>0.12</v>
      </c>
      <c r="AE261" s="76">
        <f t="shared" si="130"/>
        <v>0.17393909190031331</v>
      </c>
      <c r="AF261" s="76">
        <f t="shared" si="110"/>
        <v>0</v>
      </c>
      <c r="AG261" s="76">
        <f t="shared" si="111"/>
        <v>0</v>
      </c>
      <c r="AH261" s="76">
        <f t="shared" si="105"/>
        <v>0</v>
      </c>
      <c r="AI261" s="76">
        <f t="shared" si="112"/>
        <v>0</v>
      </c>
      <c r="AJ261" s="76">
        <f t="shared" si="106"/>
        <v>0.1950657405183561</v>
      </c>
      <c r="AK261" s="76">
        <f t="shared" si="113"/>
        <v>0</v>
      </c>
      <c r="AL261" s="76">
        <f t="shared" si="114"/>
        <v>0.1950657405183561</v>
      </c>
      <c r="AM261" s="76">
        <f t="shared" si="115"/>
        <v>0</v>
      </c>
      <c r="AN261" s="76">
        <f t="shared" si="116"/>
        <v>0</v>
      </c>
      <c r="AO261" s="76">
        <f t="shared" si="131"/>
        <v>51.2901647945218</v>
      </c>
      <c r="AP261" s="76">
        <f>MAX(0,(AO261-Constantes!$D$13)*(1-EXP(-Constantes!$D$24)))</f>
        <v>3.8827046471525455E-2</v>
      </c>
      <c r="AQ261" s="76">
        <f t="shared" si="107"/>
        <v>0.23389278698988156</v>
      </c>
      <c r="AR261" s="76">
        <f t="shared" si="117"/>
        <v>0.23389278698988156</v>
      </c>
      <c r="AS261" s="76">
        <f>0.0526*AF261*Observaciones!$F260^1.218</f>
        <v>0</v>
      </c>
      <c r="AT261" s="76">
        <f>AS261*Constantes!$E$30</f>
        <v>0</v>
      </c>
      <c r="AU261" s="76">
        <f t="shared" si="132"/>
        <v>0</v>
      </c>
      <c r="AV261" s="15"/>
      <c r="AW261" s="75">
        <v>255</v>
      </c>
      <c r="AX261" s="148">
        <f>ETo!$I260*((1-Constantes!$F$19)*ETo!$K260+ETo!$L260)</f>
        <v>3.6237310812565275</v>
      </c>
      <c r="AY261" s="76">
        <f>MIN(AX261*Constantes!$F$17,0.8*(BB260+Observaciones!$F260-AZ261-BA261-Constantes!$D$14))</f>
        <v>0</v>
      </c>
      <c r="AZ261" s="76">
        <f>IF(Observaciones!$F260&gt;0.05*Constantes!$F$18,((Observaciones!$F260-0.05*Constantes!$F$18)^2)/(Observaciones!$F260+0.95*Constantes!$F$18),0)</f>
        <v>0</v>
      </c>
      <c r="BA261" s="76">
        <f>MAX(0,BB260+Observaciones!$F260-AZ261-Constantes!$D$13)</f>
        <v>0</v>
      </c>
      <c r="BB261" s="76">
        <f>BB260+Observaciones!$F260-AZ261-AY261-BA261-BC260</f>
        <v>11.25</v>
      </c>
      <c r="BC261" s="76">
        <f>MAX(0,(BB261-Constantes!$D$14)*(1-EXP(-Constantes!$D$22)))</f>
        <v>0</v>
      </c>
      <c r="BD261" s="76">
        <f t="shared" si="133"/>
        <v>68.547120187932165</v>
      </c>
      <c r="BE261" s="76">
        <f>MAX(0,(BD261-Constantes!$D$13)*(1-EXP(-Constantes!$D$23)))</f>
        <v>0.1950657405183561</v>
      </c>
      <c r="BF261" s="76">
        <f t="shared" si="134"/>
        <v>0.1950657405183561</v>
      </c>
      <c r="BG261" s="76">
        <f>IF(BF261-Escenarios!$F$29&lt;=0,0,IF(BF261-Escenarios!$F$29&gt;Escenarios!$F$28,Escenarios!$F$28,BF261-Escenarios!$F$29))</f>
        <v>0</v>
      </c>
      <c r="BH261" s="76">
        <f>BG261*Entradas!$F$24</f>
        <v>0</v>
      </c>
      <c r="BI261" s="76">
        <f>AX261*Entradas!$D$47/Escenarios!$F$9</f>
        <v>0.17393909190031331</v>
      </c>
      <c r="BJ261" s="76">
        <f>Entradas!$D$48*Entradas!$D$46/Escenarios!$F$9</f>
        <v>0.12</v>
      </c>
      <c r="BK261" s="76">
        <f t="shared" si="135"/>
        <v>0.17393909190031331</v>
      </c>
      <c r="BL261" s="76">
        <f t="shared" si="118"/>
        <v>0</v>
      </c>
      <c r="BM261" s="76">
        <f t="shared" si="119"/>
        <v>0</v>
      </c>
      <c r="BN261" s="76">
        <f t="shared" si="108"/>
        <v>0</v>
      </c>
      <c r="BO261" s="76">
        <f t="shared" si="120"/>
        <v>0</v>
      </c>
      <c r="BP261" s="76">
        <f t="shared" si="109"/>
        <v>0.1950657405183561</v>
      </c>
      <c r="BQ261" s="76">
        <f t="shared" si="121"/>
        <v>0</v>
      </c>
      <c r="BR261" s="76">
        <f t="shared" si="122"/>
        <v>0.1950657405183561</v>
      </c>
      <c r="BS261" s="76">
        <f t="shared" si="123"/>
        <v>0</v>
      </c>
      <c r="BT261" s="76">
        <f t="shared" si="124"/>
        <v>0</v>
      </c>
      <c r="BU261" s="76">
        <f t="shared" si="136"/>
        <v>53.377585725849229</v>
      </c>
      <c r="BV261" s="76">
        <f>MAX(0,(BU261-Constantes!$D$13)*(1-EXP(-Constantes!$D$24)))</f>
        <v>7.0733791136704888E-2</v>
      </c>
      <c r="BW261" s="76">
        <f t="shared" si="137"/>
        <v>0.26579953165506098</v>
      </c>
      <c r="BX261" s="76">
        <f t="shared" si="138"/>
        <v>0.26579953165506098</v>
      </c>
      <c r="BY261" s="76">
        <f>0.0526*BL261*Observaciones!$F260^1.218</f>
        <v>0</v>
      </c>
      <c r="BZ261" s="76">
        <f>BY261*Constantes!$F$30</f>
        <v>0</v>
      </c>
      <c r="CA261" s="76">
        <f t="shared" si="139"/>
        <v>0</v>
      </c>
      <c r="CB261" s="15"/>
      <c r="CC261" s="75">
        <v>255</v>
      </c>
      <c r="CD261" s="76">
        <f>0.0526*Observaciones!$F260^2.218</f>
        <v>0</v>
      </c>
      <c r="CE261" s="76">
        <f>IF(Observaciones!$F260&gt;0.05*$CI$7,((Observaciones!$F260-0.05*$CI$7)^2)/(Observaciones!$F260+0.95*$CI$7),0)</f>
        <v>0</v>
      </c>
      <c r="CF261" s="76">
        <f>0.0526*CE261*Observaciones!$F260^1.218</f>
        <v>0</v>
      </c>
      <c r="CG261" s="29"/>
      <c r="CH261" s="29"/>
      <c r="CI261" s="110"/>
      <c r="CJ261" s="40"/>
    </row>
    <row r="262" spans="2:88" s="2" customFormat="1" x14ac:dyDescent="0.3">
      <c r="B262" s="39"/>
      <c r="C262" s="75">
        <v>256</v>
      </c>
      <c r="D262" s="148">
        <f>ETo!$I261*((1-Constantes!$D$19)*ETo!$K261+ETo!$L261)</f>
        <v>3.5692589960506806</v>
      </c>
      <c r="E262" s="76">
        <f>MIN(D262*Constantes!$D$17,0.8*(H261+Observaciones!$F261-F262-G262-Constantes!$D$14))</f>
        <v>0</v>
      </c>
      <c r="F262" s="76">
        <f>IF(Observaciones!$F261&gt;0.05*Constantes!$D$18,((Observaciones!$F261-0.05*Constantes!$D$18)^2)/(Observaciones!$F261+0.95*Constantes!$D$18),0)</f>
        <v>0</v>
      </c>
      <c r="G262" s="76">
        <f>MAX(0,H261+Observaciones!$F261-F262-Constantes!$D$13)</f>
        <v>0</v>
      </c>
      <c r="H262" s="76">
        <f>H261+Observaciones!$F261-F262-E262-G262-I261</f>
        <v>11.25</v>
      </c>
      <c r="I262" s="76">
        <f>MAX(0,(H262-Constantes!$D$14)*(1-EXP(-Constantes!$D$22)))</f>
        <v>0</v>
      </c>
      <c r="J262" s="76">
        <f t="shared" si="125"/>
        <v>68.352054447413806</v>
      </c>
      <c r="K262" s="76">
        <f>MAX(0,(J262-Constantes!$D$13)*(1-EXP(-Constantes!$D$23)))</f>
        <v>0.19314371131598909</v>
      </c>
      <c r="L262" s="76">
        <f t="shared" si="126"/>
        <v>0.19314371131598909</v>
      </c>
      <c r="M262" s="76">
        <f>0.0526*F262*Observaciones!$F261^1.218</f>
        <v>0</v>
      </c>
      <c r="N262" s="76">
        <f>M262*Constantes!$D$30</f>
        <v>0</v>
      </c>
      <c r="O262" s="76">
        <f t="shared" si="127"/>
        <v>0</v>
      </c>
      <c r="P262" s="15"/>
      <c r="Q262" s="75">
        <v>256</v>
      </c>
      <c r="R262" s="148">
        <f>ETo!$I261*((1-Constantes!$E$19)*ETo!$K261+ETo!$L261)</f>
        <v>3.5692589960506806</v>
      </c>
      <c r="S262" s="76">
        <f>MIN(R262*Constantes!$E$17,0.8*(V261+Observaciones!$F261-T262-U262-Constantes!$D$14))</f>
        <v>0</v>
      </c>
      <c r="T262" s="76">
        <f>IF(Observaciones!$F261&gt;0.05*Constantes!$E$18,((Observaciones!$F261-0.05*Constantes!$E$18)^2)/(Observaciones!$F261+0.95*Constantes!$E$18),0)</f>
        <v>0</v>
      </c>
      <c r="U262" s="76">
        <f>MAX(0,V261+Observaciones!$F261-T262-Constantes!$D$13)</f>
        <v>0</v>
      </c>
      <c r="V262" s="76">
        <f>V261+Observaciones!$F261-T262-S262-U262-W261</f>
        <v>11.25</v>
      </c>
      <c r="W262" s="76">
        <f>MAX(0,(V262-Constantes!$D$14)*(1-EXP(-Constantes!$D$22)))</f>
        <v>0</v>
      </c>
      <c r="X262" s="76">
        <f t="shared" si="128"/>
        <v>68.352054447413806</v>
      </c>
      <c r="Y262" s="76">
        <f>MAX(0,(X262-Constantes!$D$13)*(1-EXP(-Constantes!$D$23)))</f>
        <v>0.19314371131598909</v>
      </c>
      <c r="Z262" s="76">
        <f t="shared" si="129"/>
        <v>0.19314371131598909</v>
      </c>
      <c r="AA262" s="76">
        <f>IF(Z262-Escenarios!$E$29&lt;=0,0,IF(Z262-Escenarios!$E$29&gt;Escenarios!$E$28,Escenarios!$E$28,Z262-Escenarios!$E$29))</f>
        <v>0</v>
      </c>
      <c r="AB262" s="76">
        <f>AA262*Entradas!$E$24</f>
        <v>0</v>
      </c>
      <c r="AC262" s="76">
        <f>R262*Entradas!$D$47/Escenarios!$E$9</f>
        <v>0.17132443181043266</v>
      </c>
      <c r="AD262" s="76">
        <f>Entradas!$D$48*Entradas!$D$46/Escenarios!$E$9</f>
        <v>0.12</v>
      </c>
      <c r="AE262" s="76">
        <f t="shared" si="130"/>
        <v>0.17132443181043266</v>
      </c>
      <c r="AF262" s="76">
        <f t="shared" si="110"/>
        <v>0</v>
      </c>
      <c r="AG262" s="76">
        <f t="shared" si="111"/>
        <v>0</v>
      </c>
      <c r="AH262" s="76">
        <f t="shared" ref="AH262:AH325" si="140">MAX(0,W262-AG262)</f>
        <v>0</v>
      </c>
      <c r="AI262" s="76">
        <f t="shared" si="112"/>
        <v>0</v>
      </c>
      <c r="AJ262" s="76">
        <f t="shared" ref="AJ262:AJ325" si="141">MAX(0,Y262-AI262)</f>
        <v>0.19314371131598909</v>
      </c>
      <c r="AK262" s="76">
        <f t="shared" si="113"/>
        <v>0</v>
      </c>
      <c r="AL262" s="76">
        <f t="shared" si="114"/>
        <v>0.19314371131598909</v>
      </c>
      <c r="AM262" s="76">
        <f t="shared" si="115"/>
        <v>0</v>
      </c>
      <c r="AN262" s="76">
        <f t="shared" si="116"/>
        <v>0</v>
      </c>
      <c r="AO262" s="76">
        <f t="shared" si="131"/>
        <v>51.251337748050275</v>
      </c>
      <c r="AP262" s="76">
        <f>MAX(0,(AO262-Constantes!$D$13)*(1-EXP(-Constantes!$D$24)))</f>
        <v>3.8233565473381879E-2</v>
      </c>
      <c r="AQ262" s="76">
        <f t="shared" ref="AQ262:AQ325" si="142">AJ262+AP262</f>
        <v>0.23137727678937098</v>
      </c>
      <c r="AR262" s="76">
        <f t="shared" si="117"/>
        <v>0.23137727678937098</v>
      </c>
      <c r="AS262" s="76">
        <f>0.0526*AF262*Observaciones!$F261^1.218</f>
        <v>0</v>
      </c>
      <c r="AT262" s="76">
        <f>AS262*Constantes!$E$30</f>
        <v>0</v>
      </c>
      <c r="AU262" s="76">
        <f t="shared" si="132"/>
        <v>0</v>
      </c>
      <c r="AV262" s="15"/>
      <c r="AW262" s="75">
        <v>256</v>
      </c>
      <c r="AX262" s="148">
        <f>ETo!$I261*((1-Constantes!$F$19)*ETo!$K261+ETo!$L261)</f>
        <v>3.5692589960506806</v>
      </c>
      <c r="AY262" s="76">
        <f>MIN(AX262*Constantes!$F$17,0.8*(BB261+Observaciones!$F261-AZ262-BA262-Constantes!$D$14))</f>
        <v>0</v>
      </c>
      <c r="AZ262" s="76">
        <f>IF(Observaciones!$F261&gt;0.05*Constantes!$F$18,((Observaciones!$F261-0.05*Constantes!$F$18)^2)/(Observaciones!$F261+0.95*Constantes!$F$18),0)</f>
        <v>0</v>
      </c>
      <c r="BA262" s="76">
        <f>MAX(0,BB261+Observaciones!$F261-AZ262-Constantes!$D$13)</f>
        <v>0</v>
      </c>
      <c r="BB262" s="76">
        <f>BB261+Observaciones!$F261-AZ262-AY262-BA262-BC261</f>
        <v>11.25</v>
      </c>
      <c r="BC262" s="76">
        <f>MAX(0,(BB262-Constantes!$D$14)*(1-EXP(-Constantes!$D$22)))</f>
        <v>0</v>
      </c>
      <c r="BD262" s="76">
        <f t="shared" si="133"/>
        <v>68.352054447413806</v>
      </c>
      <c r="BE262" s="76">
        <f>MAX(0,(BD262-Constantes!$D$13)*(1-EXP(-Constantes!$D$23)))</f>
        <v>0.19314371131598909</v>
      </c>
      <c r="BF262" s="76">
        <f t="shared" si="134"/>
        <v>0.19314371131598909</v>
      </c>
      <c r="BG262" s="76">
        <f>IF(BF262-Escenarios!$F$29&lt;=0,0,IF(BF262-Escenarios!$F$29&gt;Escenarios!$F$28,Escenarios!$F$28,BF262-Escenarios!$F$29))</f>
        <v>0</v>
      </c>
      <c r="BH262" s="76">
        <f>BG262*Entradas!$F$24</f>
        <v>0</v>
      </c>
      <c r="BI262" s="76">
        <f>AX262*Entradas!$D$47/Escenarios!$F$9</f>
        <v>0.17132443181043266</v>
      </c>
      <c r="BJ262" s="76">
        <f>Entradas!$D$48*Entradas!$D$46/Escenarios!$F$9</f>
        <v>0.12</v>
      </c>
      <c r="BK262" s="76">
        <f t="shared" si="135"/>
        <v>0.17132443181043266</v>
      </c>
      <c r="BL262" s="76">
        <f t="shared" si="118"/>
        <v>0</v>
      </c>
      <c r="BM262" s="76">
        <f t="shared" si="119"/>
        <v>0</v>
      </c>
      <c r="BN262" s="76">
        <f t="shared" ref="BN262:BN325" si="143">MAX(0,BC262-BM262)</f>
        <v>0</v>
      </c>
      <c r="BO262" s="76">
        <f t="shared" si="120"/>
        <v>0</v>
      </c>
      <c r="BP262" s="76">
        <f t="shared" ref="BP262:BP325" si="144">MAX(0,BE262-BO262)</f>
        <v>0.19314371131598909</v>
      </c>
      <c r="BQ262" s="76">
        <f t="shared" si="121"/>
        <v>0</v>
      </c>
      <c r="BR262" s="76">
        <f t="shared" si="122"/>
        <v>0.19314371131598909</v>
      </c>
      <c r="BS262" s="76">
        <f t="shared" si="123"/>
        <v>0</v>
      </c>
      <c r="BT262" s="76">
        <f t="shared" si="124"/>
        <v>0</v>
      </c>
      <c r="BU262" s="76">
        <f t="shared" si="136"/>
        <v>53.306851934712526</v>
      </c>
      <c r="BV262" s="76">
        <f>MAX(0,(BU262-Constantes!$D$13)*(1-EXP(-Constantes!$D$24)))</f>
        <v>6.9652607663296034E-2</v>
      </c>
      <c r="BW262" s="76">
        <f t="shared" si="137"/>
        <v>0.26279631897928513</v>
      </c>
      <c r="BX262" s="76">
        <f t="shared" si="138"/>
        <v>0.26279631897928513</v>
      </c>
      <c r="BY262" s="76">
        <f>0.0526*BL262*Observaciones!$F261^1.218</f>
        <v>0</v>
      </c>
      <c r="BZ262" s="76">
        <f>BY262*Constantes!$F$30</f>
        <v>0</v>
      </c>
      <c r="CA262" s="76">
        <f t="shared" si="139"/>
        <v>0</v>
      </c>
      <c r="CB262" s="15"/>
      <c r="CC262" s="75">
        <v>256</v>
      </c>
      <c r="CD262" s="76">
        <f>0.0526*Observaciones!$F261^2.218</f>
        <v>0</v>
      </c>
      <c r="CE262" s="76">
        <f>IF(Observaciones!$F261&gt;0.05*$CI$7,((Observaciones!$F261-0.05*$CI$7)^2)/(Observaciones!$F261+0.95*$CI$7),0)</f>
        <v>0</v>
      </c>
      <c r="CF262" s="76">
        <f>0.0526*CE262*Observaciones!$F261^1.218</f>
        <v>0</v>
      </c>
      <c r="CG262" s="29"/>
      <c r="CH262" s="29"/>
      <c r="CI262" s="110"/>
      <c r="CJ262" s="40"/>
    </row>
    <row r="263" spans="2:88" s="2" customFormat="1" x14ac:dyDescent="0.3">
      <c r="B263" s="39"/>
      <c r="C263" s="75">
        <v>257</v>
      </c>
      <c r="D263" s="148">
        <f>ETo!$I262*((1-Constantes!$D$19)*ETo!$K262+ETo!$L262)</f>
        <v>3.5571931976195406</v>
      </c>
      <c r="E263" s="76">
        <f>MIN(D263*Constantes!$D$17,0.8*(H262+Observaciones!$F262-F263-G263-Constantes!$D$14))</f>
        <v>0</v>
      </c>
      <c r="F263" s="76">
        <f>IF(Observaciones!$F262&gt;0.05*Constantes!$D$18,((Observaciones!$F262-0.05*Constantes!$D$18)^2)/(Observaciones!$F262+0.95*Constantes!$D$18),0)</f>
        <v>0</v>
      </c>
      <c r="G263" s="76">
        <f>MAX(0,H262+Observaciones!$F262-F263-Constantes!$D$13)</f>
        <v>0</v>
      </c>
      <c r="H263" s="76">
        <f>H262+Observaciones!$F262-F263-E263-G263-I262</f>
        <v>11.25</v>
      </c>
      <c r="I263" s="76">
        <f>MAX(0,(H263-Constantes!$D$14)*(1-EXP(-Constantes!$D$22)))</f>
        <v>0</v>
      </c>
      <c r="J263" s="76">
        <f t="shared" si="125"/>
        <v>68.158910736097823</v>
      </c>
      <c r="K263" s="76">
        <f>MAX(0,(J263-Constantes!$D$13)*(1-EXP(-Constantes!$D$23)))</f>
        <v>0.19124062032514477</v>
      </c>
      <c r="L263" s="76">
        <f t="shared" si="126"/>
        <v>0.19124062032514477</v>
      </c>
      <c r="M263" s="76">
        <f>0.0526*F263*Observaciones!$F262^1.218</f>
        <v>0</v>
      </c>
      <c r="N263" s="76">
        <f>M263*Constantes!$D$30</f>
        <v>0</v>
      </c>
      <c r="O263" s="76">
        <f t="shared" si="127"/>
        <v>0</v>
      </c>
      <c r="P263" s="15"/>
      <c r="Q263" s="75">
        <v>257</v>
      </c>
      <c r="R263" s="148">
        <f>ETo!$I262*((1-Constantes!$E$19)*ETo!$K262+ETo!$L262)</f>
        <v>3.5571931976195406</v>
      </c>
      <c r="S263" s="76">
        <f>MIN(R263*Constantes!$E$17,0.8*(V262+Observaciones!$F262-T263-U263-Constantes!$D$14))</f>
        <v>0</v>
      </c>
      <c r="T263" s="76">
        <f>IF(Observaciones!$F262&gt;0.05*Constantes!$E$18,((Observaciones!$F262-0.05*Constantes!$E$18)^2)/(Observaciones!$F262+0.95*Constantes!$E$18),0)</f>
        <v>0</v>
      </c>
      <c r="U263" s="76">
        <f>MAX(0,V262+Observaciones!$F262-T263-Constantes!$D$13)</f>
        <v>0</v>
      </c>
      <c r="V263" s="76">
        <f>V262+Observaciones!$F262-T263-S263-U263-W262</f>
        <v>11.25</v>
      </c>
      <c r="W263" s="76">
        <f>MAX(0,(V263-Constantes!$D$14)*(1-EXP(-Constantes!$D$22)))</f>
        <v>0</v>
      </c>
      <c r="X263" s="76">
        <f t="shared" si="128"/>
        <v>68.158910736097823</v>
      </c>
      <c r="Y263" s="76">
        <f>MAX(0,(X263-Constantes!$D$13)*(1-EXP(-Constantes!$D$23)))</f>
        <v>0.19124062032514477</v>
      </c>
      <c r="Z263" s="76">
        <f t="shared" si="129"/>
        <v>0.19124062032514477</v>
      </c>
      <c r="AA263" s="76">
        <f>IF(Z263-Escenarios!$E$29&lt;=0,0,IF(Z263-Escenarios!$E$29&gt;Escenarios!$E$28,Escenarios!$E$28,Z263-Escenarios!$E$29))</f>
        <v>0</v>
      </c>
      <c r="AB263" s="76">
        <f>AA263*Entradas!$E$24</f>
        <v>0</v>
      </c>
      <c r="AC263" s="76">
        <f>R263*Entradas!$D$47/Escenarios!$E$9</f>
        <v>0.17074527348573795</v>
      </c>
      <c r="AD263" s="76">
        <f>Entradas!$D$48*Entradas!$D$46/Escenarios!$E$9</f>
        <v>0.12</v>
      </c>
      <c r="AE263" s="76">
        <f t="shared" si="130"/>
        <v>0.17074527348573795</v>
      </c>
      <c r="AF263" s="76">
        <f t="shared" ref="AF263:AF326" si="145">MAX(0,T263-AA263)</f>
        <v>0</v>
      </c>
      <c r="AG263" s="76">
        <f t="shared" ref="AG263:AG326" si="146">AA263+AF263-T263</f>
        <v>0</v>
      </c>
      <c r="AH263" s="76">
        <f t="shared" si="140"/>
        <v>0</v>
      </c>
      <c r="AI263" s="76">
        <f t="shared" ref="AI263:AI326" si="147">AG263+AH263-W263</f>
        <v>0</v>
      </c>
      <c r="AJ263" s="76">
        <f t="shared" si="141"/>
        <v>0.19124062032514477</v>
      </c>
      <c r="AK263" s="76">
        <f t="shared" ref="AK263:AK326" si="148">AI263+AJ263-Y263</f>
        <v>0</v>
      </c>
      <c r="AL263" s="76">
        <f t="shared" ref="AL263:AL326" si="149">AF263+AH263+AJ263+AB263</f>
        <v>0.19124062032514477</v>
      </c>
      <c r="AM263" s="76">
        <f t="shared" ref="AM263:AM326" si="150">MAX(0,AA263-AB263-AC263-AD263)</f>
        <v>0</v>
      </c>
      <c r="AN263" s="76">
        <f t="shared" ref="AN263:AN326" si="151">U263+AM263</f>
        <v>0</v>
      </c>
      <c r="AO263" s="76">
        <f t="shared" si="131"/>
        <v>51.213104182576892</v>
      </c>
      <c r="AP263" s="76">
        <f>MAX(0,(AO263-Constantes!$D$13)*(1-EXP(-Constantes!$D$24)))</f>
        <v>3.7649155978923612E-2</v>
      </c>
      <c r="AQ263" s="76">
        <f t="shared" si="142"/>
        <v>0.22888977630406837</v>
      </c>
      <c r="AR263" s="76">
        <f t="shared" ref="AR263:AR326" si="152">AL263+AP263</f>
        <v>0.22888977630406837</v>
      </c>
      <c r="AS263" s="76">
        <f>0.0526*AF263*Observaciones!$F262^1.218</f>
        <v>0</v>
      </c>
      <c r="AT263" s="76">
        <f>AS263*Constantes!$E$30</f>
        <v>0</v>
      </c>
      <c r="AU263" s="76">
        <f t="shared" si="132"/>
        <v>0</v>
      </c>
      <c r="AV263" s="15"/>
      <c r="AW263" s="75">
        <v>257</v>
      </c>
      <c r="AX263" s="148">
        <f>ETo!$I262*((1-Constantes!$F$19)*ETo!$K262+ETo!$L262)</f>
        <v>3.5571931976195406</v>
      </c>
      <c r="AY263" s="76">
        <f>MIN(AX263*Constantes!$F$17,0.8*(BB262+Observaciones!$F262-AZ263-BA263-Constantes!$D$14))</f>
        <v>0</v>
      </c>
      <c r="AZ263" s="76">
        <f>IF(Observaciones!$F262&gt;0.05*Constantes!$F$18,((Observaciones!$F262-0.05*Constantes!$F$18)^2)/(Observaciones!$F262+0.95*Constantes!$F$18),0)</f>
        <v>0</v>
      </c>
      <c r="BA263" s="76">
        <f>MAX(0,BB262+Observaciones!$F262-AZ263-Constantes!$D$13)</f>
        <v>0</v>
      </c>
      <c r="BB263" s="76">
        <f>BB262+Observaciones!$F262-AZ263-AY263-BA263-BC262</f>
        <v>11.25</v>
      </c>
      <c r="BC263" s="76">
        <f>MAX(0,(BB263-Constantes!$D$14)*(1-EXP(-Constantes!$D$22)))</f>
        <v>0</v>
      </c>
      <c r="BD263" s="76">
        <f t="shared" si="133"/>
        <v>68.158910736097823</v>
      </c>
      <c r="BE263" s="76">
        <f>MAX(0,(BD263-Constantes!$D$13)*(1-EXP(-Constantes!$D$23)))</f>
        <v>0.19124062032514477</v>
      </c>
      <c r="BF263" s="76">
        <f t="shared" si="134"/>
        <v>0.19124062032514477</v>
      </c>
      <c r="BG263" s="76">
        <f>IF(BF263-Escenarios!$F$29&lt;=0,0,IF(BF263-Escenarios!$F$29&gt;Escenarios!$F$28,Escenarios!$F$28,BF263-Escenarios!$F$29))</f>
        <v>0</v>
      </c>
      <c r="BH263" s="76">
        <f>BG263*Entradas!$F$24</f>
        <v>0</v>
      </c>
      <c r="BI263" s="76">
        <f>AX263*Entradas!$D$47/Escenarios!$F$9</f>
        <v>0.17074527348573795</v>
      </c>
      <c r="BJ263" s="76">
        <f>Entradas!$D$48*Entradas!$D$46/Escenarios!$F$9</f>
        <v>0.12</v>
      </c>
      <c r="BK263" s="76">
        <f t="shared" si="135"/>
        <v>0.17074527348573795</v>
      </c>
      <c r="BL263" s="76">
        <f t="shared" ref="BL263:BL326" si="153">MAX(0,AZ263-BG263)</f>
        <v>0</v>
      </c>
      <c r="BM263" s="76">
        <f t="shared" ref="BM263:BM326" si="154">BG263+BL263-AZ263</f>
        <v>0</v>
      </c>
      <c r="BN263" s="76">
        <f t="shared" si="143"/>
        <v>0</v>
      </c>
      <c r="BO263" s="76">
        <f t="shared" ref="BO263:BO326" si="155">BM263+BN263-BC263</f>
        <v>0</v>
      </c>
      <c r="BP263" s="76">
        <f t="shared" si="144"/>
        <v>0.19124062032514477</v>
      </c>
      <c r="BQ263" s="76">
        <f t="shared" ref="BQ263:BQ326" si="156">BO263+BP263-BE263</f>
        <v>0</v>
      </c>
      <c r="BR263" s="76">
        <f t="shared" ref="BR263:BR326" si="157">BL263+BN263+BP263+BH263</f>
        <v>0.19124062032514477</v>
      </c>
      <c r="BS263" s="76">
        <f t="shared" ref="BS263:BS326" si="158">MAX(0,BG263-BH263-BI263-BJ263)</f>
        <v>0</v>
      </c>
      <c r="BT263" s="76">
        <f t="shared" ref="BT263:BT326" si="159">BA263+BS263</f>
        <v>0</v>
      </c>
      <c r="BU263" s="76">
        <f t="shared" si="136"/>
        <v>53.237199327049233</v>
      </c>
      <c r="BV263" s="76">
        <f>MAX(0,(BU263-Constantes!$D$13)*(1-EXP(-Constantes!$D$24)))</f>
        <v>6.8587950346401458E-2</v>
      </c>
      <c r="BW263" s="76">
        <f t="shared" si="137"/>
        <v>0.25982857067154624</v>
      </c>
      <c r="BX263" s="76">
        <f t="shared" si="138"/>
        <v>0.25982857067154624</v>
      </c>
      <c r="BY263" s="76">
        <f>0.0526*BL263*Observaciones!$F262^1.218</f>
        <v>0</v>
      </c>
      <c r="BZ263" s="76">
        <f>BY263*Constantes!$F$30</f>
        <v>0</v>
      </c>
      <c r="CA263" s="76">
        <f t="shared" si="139"/>
        <v>0</v>
      </c>
      <c r="CB263" s="15"/>
      <c r="CC263" s="75">
        <v>257</v>
      </c>
      <c r="CD263" s="76">
        <f>0.0526*Observaciones!$F262^2.218</f>
        <v>0</v>
      </c>
      <c r="CE263" s="76">
        <f>IF(Observaciones!$F262&gt;0.05*$CI$7,((Observaciones!$F262-0.05*$CI$7)^2)/(Observaciones!$F262+0.95*$CI$7),0)</f>
        <v>0</v>
      </c>
      <c r="CF263" s="76">
        <f>0.0526*CE263*Observaciones!$F262^1.218</f>
        <v>0</v>
      </c>
      <c r="CG263" s="29"/>
      <c r="CH263" s="29"/>
      <c r="CI263" s="110"/>
      <c r="CJ263" s="40"/>
    </row>
    <row r="264" spans="2:88" s="2" customFormat="1" x14ac:dyDescent="0.3">
      <c r="B264" s="39"/>
      <c r="C264" s="75">
        <v>258</v>
      </c>
      <c r="D264" s="148">
        <f>ETo!$I263*((1-Constantes!$D$19)*ETo!$K263+ETo!$L263)</f>
        <v>3.56042881013648</v>
      </c>
      <c r="E264" s="76">
        <f>MIN(D264*Constantes!$D$17,0.8*(H263+Observaciones!$F263-F264-G264-Constantes!$D$14))</f>
        <v>0.4</v>
      </c>
      <c r="F264" s="76">
        <f>IF(Observaciones!$F263&gt;0.05*Constantes!$D$18,((Observaciones!$F263-0.05*Constantes!$D$18)^2)/(Observaciones!$F263+0.95*Constantes!$D$18),0)</f>
        <v>0</v>
      </c>
      <c r="G264" s="76">
        <f>MAX(0,H263+Observaciones!$F263-F264-Constantes!$D$13)</f>
        <v>0</v>
      </c>
      <c r="H264" s="76">
        <f>H263+Observaciones!$F263-F264-E264-G264-I263</f>
        <v>11.35</v>
      </c>
      <c r="I264" s="76">
        <f>MAX(0,(H264-Constantes!$D$14)*(1-EXP(-Constantes!$D$22)))</f>
        <v>3.406367107515428E-3</v>
      </c>
      <c r="J264" s="76">
        <f t="shared" ref="J264:J327" si="160">J263+G264-K263</f>
        <v>67.967670115772677</v>
      </c>
      <c r="K264" s="76">
        <f>MAX(0,(J264-Constantes!$D$13)*(1-EXP(-Constantes!$D$23)))</f>
        <v>0.18935628094311413</v>
      </c>
      <c r="L264" s="76">
        <f t="shared" ref="L264:L327" si="161">F264+I264+K264</f>
        <v>0.19276264805062956</v>
      </c>
      <c r="M264" s="76">
        <f>0.0526*F264*Observaciones!$F263^1.218</f>
        <v>0</v>
      </c>
      <c r="N264" s="76">
        <f>M264*Constantes!$D$30</f>
        <v>0</v>
      </c>
      <c r="O264" s="76">
        <f t="shared" ref="O264:O327" si="162">N264*1000000/(L264/1000*10000)</f>
        <v>0</v>
      </c>
      <c r="P264" s="15"/>
      <c r="Q264" s="75">
        <v>258</v>
      </c>
      <c r="R264" s="148">
        <f>ETo!$I263*((1-Constantes!$E$19)*ETo!$K263+ETo!$L263)</f>
        <v>3.56042881013648</v>
      </c>
      <c r="S264" s="76">
        <f>MIN(R264*Constantes!$E$17,0.8*(V263+Observaciones!$F263-T264-U264-Constantes!$D$14))</f>
        <v>0.4</v>
      </c>
      <c r="T264" s="76">
        <f>IF(Observaciones!$F263&gt;0.05*Constantes!$E$18,((Observaciones!$F263-0.05*Constantes!$E$18)^2)/(Observaciones!$F263+0.95*Constantes!$E$18),0)</f>
        <v>0</v>
      </c>
      <c r="U264" s="76">
        <f>MAX(0,V263+Observaciones!$F263-T264-Constantes!$D$13)</f>
        <v>0</v>
      </c>
      <c r="V264" s="76">
        <f>V263+Observaciones!$F263-T264-S264-U264-W263</f>
        <v>11.35</v>
      </c>
      <c r="W264" s="76">
        <f>MAX(0,(V264-Constantes!$D$14)*(1-EXP(-Constantes!$D$22)))</f>
        <v>3.406367107515428E-3</v>
      </c>
      <c r="X264" s="76">
        <f t="shared" ref="X264:X327" si="163">X263+U264-Y263</f>
        <v>67.967670115772677</v>
      </c>
      <c r="Y264" s="76">
        <f>MAX(0,(X264-Constantes!$D$13)*(1-EXP(-Constantes!$D$23)))</f>
        <v>0.18935628094311413</v>
      </c>
      <c r="Z264" s="76">
        <f t="shared" ref="Z264:Z327" si="164">T264+W264+Y264</f>
        <v>0.19276264805062956</v>
      </c>
      <c r="AA264" s="76">
        <f>IF(Z264-Escenarios!$E$29&lt;=0,0,IF(Z264-Escenarios!$E$29&gt;Escenarios!$E$28,Escenarios!$E$28,Z264-Escenarios!$E$29))</f>
        <v>0</v>
      </c>
      <c r="AB264" s="76">
        <f>AA264*Entradas!$E$24</f>
        <v>0</v>
      </c>
      <c r="AC264" s="76">
        <f>R264*Entradas!$D$47/Escenarios!$E$9</f>
        <v>0.17090058288655102</v>
      </c>
      <c r="AD264" s="76">
        <f>Entradas!$D$48*Entradas!$D$46/Escenarios!$E$9</f>
        <v>0.12</v>
      </c>
      <c r="AE264" s="76">
        <f t="shared" ref="AE264:AE327" si="165">S264+AC264</f>
        <v>0.57090058288655099</v>
      </c>
      <c r="AF264" s="76">
        <f t="shared" si="145"/>
        <v>0</v>
      </c>
      <c r="AG264" s="76">
        <f t="shared" si="146"/>
        <v>0</v>
      </c>
      <c r="AH264" s="76">
        <f t="shared" si="140"/>
        <v>3.406367107515428E-3</v>
      </c>
      <c r="AI264" s="76">
        <f t="shared" si="147"/>
        <v>0</v>
      </c>
      <c r="AJ264" s="76">
        <f t="shared" si="141"/>
        <v>0.18935628094311413</v>
      </c>
      <c r="AK264" s="76">
        <f t="shared" si="148"/>
        <v>0</v>
      </c>
      <c r="AL264" s="76">
        <f t="shared" si="149"/>
        <v>0.19276264805062956</v>
      </c>
      <c r="AM264" s="76">
        <f t="shared" si="150"/>
        <v>0</v>
      </c>
      <c r="AN264" s="76">
        <f t="shared" si="151"/>
        <v>0</v>
      </c>
      <c r="AO264" s="76">
        <f t="shared" ref="AO264:AO327" si="166">AO263+AM264-AP263</f>
        <v>51.175455026597966</v>
      </c>
      <c r="AP264" s="76">
        <f>MAX(0,(AO264-Constantes!$D$13)*(1-EXP(-Constantes!$D$24)))</f>
        <v>3.7073679327975596E-2</v>
      </c>
      <c r="AQ264" s="76">
        <f t="shared" si="142"/>
        <v>0.22642996027108972</v>
      </c>
      <c r="AR264" s="76">
        <f t="shared" si="152"/>
        <v>0.22983632737860515</v>
      </c>
      <c r="AS264" s="76">
        <f>0.0526*AF264*Observaciones!$F263^1.218</f>
        <v>0</v>
      </c>
      <c r="AT264" s="76">
        <f>AS264*Constantes!$E$30</f>
        <v>0</v>
      </c>
      <c r="AU264" s="76">
        <f t="shared" ref="AU264:AU327" si="167">AT264*1000000/(AR264/1000*10000)</f>
        <v>0</v>
      </c>
      <c r="AV264" s="15"/>
      <c r="AW264" s="75">
        <v>258</v>
      </c>
      <c r="AX264" s="148">
        <f>ETo!$I263*((1-Constantes!$F$19)*ETo!$K263+ETo!$L263)</f>
        <v>3.56042881013648</v>
      </c>
      <c r="AY264" s="76">
        <f>MIN(AX264*Constantes!$F$17,0.8*(BB263+Observaciones!$F263-AZ264-BA264-Constantes!$D$14))</f>
        <v>0.4</v>
      </c>
      <c r="AZ264" s="76">
        <f>IF(Observaciones!$F263&gt;0.05*Constantes!$F$18,((Observaciones!$F263-0.05*Constantes!$F$18)^2)/(Observaciones!$F263+0.95*Constantes!$F$18),0)</f>
        <v>0</v>
      </c>
      <c r="BA264" s="76">
        <f>MAX(0,BB263+Observaciones!$F263-AZ264-Constantes!$D$13)</f>
        <v>0</v>
      </c>
      <c r="BB264" s="76">
        <f>BB263+Observaciones!$F263-AZ264-AY264-BA264-BC263</f>
        <v>11.35</v>
      </c>
      <c r="BC264" s="76">
        <f>MAX(0,(BB264-Constantes!$D$14)*(1-EXP(-Constantes!$D$22)))</f>
        <v>3.406367107515428E-3</v>
      </c>
      <c r="BD264" s="76">
        <f t="shared" ref="BD264:BD327" si="168">BD263+BA264-BE263</f>
        <v>67.967670115772677</v>
      </c>
      <c r="BE264" s="76">
        <f>MAX(0,(BD264-Constantes!$D$13)*(1-EXP(-Constantes!$D$23)))</f>
        <v>0.18935628094311413</v>
      </c>
      <c r="BF264" s="76">
        <f t="shared" ref="BF264:BF327" si="169">AZ264+BC264+BE264</f>
        <v>0.19276264805062956</v>
      </c>
      <c r="BG264" s="76">
        <f>IF(BF264-Escenarios!$F$29&lt;=0,0,IF(BF264-Escenarios!$F$29&gt;Escenarios!$F$28,Escenarios!$F$28,BF264-Escenarios!$F$29))</f>
        <v>0</v>
      </c>
      <c r="BH264" s="76">
        <f>BG264*Entradas!$F$24</f>
        <v>0</v>
      </c>
      <c r="BI264" s="76">
        <f>AX264*Entradas!$D$47/Escenarios!$F$9</f>
        <v>0.17090058288655102</v>
      </c>
      <c r="BJ264" s="76">
        <f>Entradas!$D$48*Entradas!$D$46/Escenarios!$F$9</f>
        <v>0.12</v>
      </c>
      <c r="BK264" s="76">
        <f t="shared" ref="BK264:BK327" si="170">AY264+BI264</f>
        <v>0.57090058288655099</v>
      </c>
      <c r="BL264" s="76">
        <f t="shared" si="153"/>
        <v>0</v>
      </c>
      <c r="BM264" s="76">
        <f t="shared" si="154"/>
        <v>0</v>
      </c>
      <c r="BN264" s="76">
        <f t="shared" si="143"/>
        <v>3.406367107515428E-3</v>
      </c>
      <c r="BO264" s="76">
        <f t="shared" si="155"/>
        <v>0</v>
      </c>
      <c r="BP264" s="76">
        <f t="shared" si="144"/>
        <v>0.18935628094311413</v>
      </c>
      <c r="BQ264" s="76">
        <f t="shared" si="156"/>
        <v>0</v>
      </c>
      <c r="BR264" s="76">
        <f t="shared" si="157"/>
        <v>0.19276264805062956</v>
      </c>
      <c r="BS264" s="76">
        <f t="shared" si="158"/>
        <v>0</v>
      </c>
      <c r="BT264" s="76">
        <f t="shared" si="159"/>
        <v>0</v>
      </c>
      <c r="BU264" s="76">
        <f t="shared" ref="BU264:BU327" si="171">BU263+BS264-BV263</f>
        <v>53.168611376702835</v>
      </c>
      <c r="BV264" s="76">
        <f>MAX(0,(BU264-Constantes!$D$13)*(1-EXP(-Constantes!$D$24)))</f>
        <v>6.7539566579635807E-2</v>
      </c>
      <c r="BW264" s="76">
        <f t="shared" ref="BW264:BW327" si="172">BP264+BV264</f>
        <v>0.25689584752274996</v>
      </c>
      <c r="BX264" s="76">
        <f t="shared" ref="BX264:BX327" si="173">BR264+BV264</f>
        <v>0.26030221463026537</v>
      </c>
      <c r="BY264" s="76">
        <f>0.0526*BL264*Observaciones!$F263^1.218</f>
        <v>0</v>
      </c>
      <c r="BZ264" s="76">
        <f>BY264*Constantes!$F$30</f>
        <v>0</v>
      </c>
      <c r="CA264" s="76">
        <f t="shared" ref="CA264:CA327" si="174">BZ264*1000000/(BX264/1000*10000)</f>
        <v>0</v>
      </c>
      <c r="CB264" s="15"/>
      <c r="CC264" s="75">
        <v>258</v>
      </c>
      <c r="CD264" s="76">
        <f>0.0526*Observaciones!$F263^2.218</f>
        <v>1.1305797794095535E-2</v>
      </c>
      <c r="CE264" s="76">
        <f>IF(Observaciones!$F263&gt;0.05*$CI$7,((Observaciones!$F263-0.05*$CI$7)^2)/(Observaciones!$F263+0.95*$CI$7),0)</f>
        <v>0</v>
      </c>
      <c r="CF264" s="76">
        <f>0.0526*CE264*Observaciones!$F263^1.218</f>
        <v>0</v>
      </c>
      <c r="CG264" s="29"/>
      <c r="CH264" s="29"/>
      <c r="CI264" s="110"/>
      <c r="CJ264" s="40"/>
    </row>
    <row r="265" spans="2:88" s="2" customFormat="1" x14ac:dyDescent="0.3">
      <c r="B265" s="39"/>
      <c r="C265" s="75">
        <v>259</v>
      </c>
      <c r="D265" s="148">
        <f>ETo!$I264*((1-Constantes!$D$19)*ETo!$K264+ETo!$L264)</f>
        <v>3.7409739606159951</v>
      </c>
      <c r="E265" s="76">
        <f>MIN(D265*Constantes!$D$17,0.8*(H264+Observaciones!$F264-F265-G265-Constantes!$D$14))</f>
        <v>7.9999999999999724E-2</v>
      </c>
      <c r="F265" s="76">
        <f>IF(Observaciones!$F264&gt;0.05*Constantes!$D$18,((Observaciones!$F264-0.05*Constantes!$D$18)^2)/(Observaciones!$F264+0.95*Constantes!$D$18),0)</f>
        <v>0</v>
      </c>
      <c r="G265" s="76">
        <f>MAX(0,H264+Observaciones!$F264-F265-Constantes!$D$13)</f>
        <v>0</v>
      </c>
      <c r="H265" s="76">
        <f>H264+Observaciones!$F264-F265-E265-G265-I264</f>
        <v>11.266593632892484</v>
      </c>
      <c r="I265" s="76">
        <f>MAX(0,(H265-Constantes!$D$14)*(1-EXP(-Constantes!$D$22)))</f>
        <v>5.6524005279142461E-4</v>
      </c>
      <c r="J265" s="76">
        <f t="shared" si="160"/>
        <v>67.778313834829561</v>
      </c>
      <c r="K265" s="76">
        <f>MAX(0,(J265-Constantes!$D$13)*(1-EXP(-Constantes!$D$23)))</f>
        <v>0.18749050840582929</v>
      </c>
      <c r="L265" s="76">
        <f t="shared" si="161"/>
        <v>0.18805574845862072</v>
      </c>
      <c r="M265" s="76">
        <f>0.0526*F265*Observaciones!$F264^1.218</f>
        <v>0</v>
      </c>
      <c r="N265" s="76">
        <f>M265*Constantes!$D$30</f>
        <v>0</v>
      </c>
      <c r="O265" s="76">
        <f t="shared" si="162"/>
        <v>0</v>
      </c>
      <c r="P265" s="15"/>
      <c r="Q265" s="75">
        <v>259</v>
      </c>
      <c r="R265" s="148">
        <f>ETo!$I264*((1-Constantes!$E$19)*ETo!$K264+ETo!$L264)</f>
        <v>3.7409739606159951</v>
      </c>
      <c r="S265" s="76">
        <f>MIN(R265*Constantes!$E$17,0.8*(V264+Observaciones!$F264-T265-U265-Constantes!$D$14))</f>
        <v>7.9999999999999724E-2</v>
      </c>
      <c r="T265" s="76">
        <f>IF(Observaciones!$F264&gt;0.05*Constantes!$E$18,((Observaciones!$F264-0.05*Constantes!$E$18)^2)/(Observaciones!$F264+0.95*Constantes!$E$18),0)</f>
        <v>0</v>
      </c>
      <c r="U265" s="76">
        <f>MAX(0,V264+Observaciones!$F264-T265-Constantes!$D$13)</f>
        <v>0</v>
      </c>
      <c r="V265" s="76">
        <f>V264+Observaciones!$F264-T265-S265-U265-W264</f>
        <v>11.266593632892484</v>
      </c>
      <c r="W265" s="76">
        <f>MAX(0,(V265-Constantes!$D$14)*(1-EXP(-Constantes!$D$22)))</f>
        <v>5.6524005279142461E-4</v>
      </c>
      <c r="X265" s="76">
        <f t="shared" si="163"/>
        <v>67.778313834829561</v>
      </c>
      <c r="Y265" s="76">
        <f>MAX(0,(X265-Constantes!$D$13)*(1-EXP(-Constantes!$D$23)))</f>
        <v>0.18749050840582929</v>
      </c>
      <c r="Z265" s="76">
        <f t="shared" si="164"/>
        <v>0.18805574845862072</v>
      </c>
      <c r="AA265" s="76">
        <f>IF(Z265-Escenarios!$E$29&lt;=0,0,IF(Z265-Escenarios!$E$29&gt;Escenarios!$E$28,Escenarios!$E$28,Z265-Escenarios!$E$29))</f>
        <v>0</v>
      </c>
      <c r="AB265" s="76">
        <f>AA265*Entradas!$E$24</f>
        <v>0</v>
      </c>
      <c r="AC265" s="76">
        <f>R265*Entradas!$D$47/Escenarios!$E$9</f>
        <v>0.17956675010956774</v>
      </c>
      <c r="AD265" s="76">
        <f>Entradas!$D$48*Entradas!$D$46/Escenarios!$E$9</f>
        <v>0.12</v>
      </c>
      <c r="AE265" s="76">
        <f t="shared" si="165"/>
        <v>0.25956675010956748</v>
      </c>
      <c r="AF265" s="76">
        <f t="shared" si="145"/>
        <v>0</v>
      </c>
      <c r="AG265" s="76">
        <f t="shared" si="146"/>
        <v>0</v>
      </c>
      <c r="AH265" s="76">
        <f t="shared" si="140"/>
        <v>5.6524005279142461E-4</v>
      </c>
      <c r="AI265" s="76">
        <f t="shared" si="147"/>
        <v>0</v>
      </c>
      <c r="AJ265" s="76">
        <f t="shared" si="141"/>
        <v>0.18749050840582929</v>
      </c>
      <c r="AK265" s="76">
        <f t="shared" si="148"/>
        <v>0</v>
      </c>
      <c r="AL265" s="76">
        <f t="shared" si="149"/>
        <v>0.18805574845862072</v>
      </c>
      <c r="AM265" s="76">
        <f t="shared" si="150"/>
        <v>0</v>
      </c>
      <c r="AN265" s="76">
        <f t="shared" si="151"/>
        <v>0</v>
      </c>
      <c r="AO265" s="76">
        <f t="shared" si="166"/>
        <v>51.138381347269991</v>
      </c>
      <c r="AP265" s="76">
        <f>MAX(0,(AO265-Constantes!$D$13)*(1-EXP(-Constantes!$D$24)))</f>
        <v>3.650699897981783E-2</v>
      </c>
      <c r="AQ265" s="76">
        <f t="shared" si="142"/>
        <v>0.22399750738564711</v>
      </c>
      <c r="AR265" s="76">
        <f t="shared" si="152"/>
        <v>0.22456274743843854</v>
      </c>
      <c r="AS265" s="76">
        <f>0.0526*AF265*Observaciones!$F264^1.218</f>
        <v>0</v>
      </c>
      <c r="AT265" s="76">
        <f>AS265*Constantes!$E$30</f>
        <v>0</v>
      </c>
      <c r="AU265" s="76">
        <f t="shared" si="167"/>
        <v>0</v>
      </c>
      <c r="AV265" s="15"/>
      <c r="AW265" s="75">
        <v>259</v>
      </c>
      <c r="AX265" s="148">
        <f>ETo!$I264*((1-Constantes!$F$19)*ETo!$K264+ETo!$L264)</f>
        <v>3.7409739606159951</v>
      </c>
      <c r="AY265" s="76">
        <f>MIN(AX265*Constantes!$F$17,0.8*(BB264+Observaciones!$F264-AZ265-BA265-Constantes!$D$14))</f>
        <v>7.9999999999999724E-2</v>
      </c>
      <c r="AZ265" s="76">
        <f>IF(Observaciones!$F264&gt;0.05*Constantes!$F$18,((Observaciones!$F264-0.05*Constantes!$F$18)^2)/(Observaciones!$F264+0.95*Constantes!$F$18),0)</f>
        <v>0</v>
      </c>
      <c r="BA265" s="76">
        <f>MAX(0,BB264+Observaciones!$F264-AZ265-Constantes!$D$13)</f>
        <v>0</v>
      </c>
      <c r="BB265" s="76">
        <f>BB264+Observaciones!$F264-AZ265-AY265-BA265-BC264</f>
        <v>11.266593632892484</v>
      </c>
      <c r="BC265" s="76">
        <f>MAX(0,(BB265-Constantes!$D$14)*(1-EXP(-Constantes!$D$22)))</f>
        <v>5.6524005279142461E-4</v>
      </c>
      <c r="BD265" s="76">
        <f t="shared" si="168"/>
        <v>67.778313834829561</v>
      </c>
      <c r="BE265" s="76">
        <f>MAX(0,(BD265-Constantes!$D$13)*(1-EXP(-Constantes!$D$23)))</f>
        <v>0.18749050840582929</v>
      </c>
      <c r="BF265" s="76">
        <f t="shared" si="169"/>
        <v>0.18805574845862072</v>
      </c>
      <c r="BG265" s="76">
        <f>IF(BF265-Escenarios!$F$29&lt;=0,0,IF(BF265-Escenarios!$F$29&gt;Escenarios!$F$28,Escenarios!$F$28,BF265-Escenarios!$F$29))</f>
        <v>0</v>
      </c>
      <c r="BH265" s="76">
        <f>BG265*Entradas!$F$24</f>
        <v>0</v>
      </c>
      <c r="BI265" s="76">
        <f>AX265*Entradas!$D$47/Escenarios!$F$9</f>
        <v>0.17956675010956774</v>
      </c>
      <c r="BJ265" s="76">
        <f>Entradas!$D$48*Entradas!$D$46/Escenarios!$F$9</f>
        <v>0.12</v>
      </c>
      <c r="BK265" s="76">
        <f t="shared" si="170"/>
        <v>0.25956675010956748</v>
      </c>
      <c r="BL265" s="76">
        <f t="shared" si="153"/>
        <v>0</v>
      </c>
      <c r="BM265" s="76">
        <f t="shared" si="154"/>
        <v>0</v>
      </c>
      <c r="BN265" s="76">
        <f t="shared" si="143"/>
        <v>5.6524005279142461E-4</v>
      </c>
      <c r="BO265" s="76">
        <f t="shared" si="155"/>
        <v>0</v>
      </c>
      <c r="BP265" s="76">
        <f t="shared" si="144"/>
        <v>0.18749050840582929</v>
      </c>
      <c r="BQ265" s="76">
        <f t="shared" si="156"/>
        <v>0</v>
      </c>
      <c r="BR265" s="76">
        <f t="shared" si="157"/>
        <v>0.18805574845862072</v>
      </c>
      <c r="BS265" s="76">
        <f t="shared" si="158"/>
        <v>0</v>
      </c>
      <c r="BT265" s="76">
        <f t="shared" si="159"/>
        <v>0</v>
      </c>
      <c r="BU265" s="76">
        <f t="shared" si="171"/>
        <v>53.101071810123202</v>
      </c>
      <c r="BV265" s="76">
        <f>MAX(0,(BU265-Constantes!$D$13)*(1-EXP(-Constantes!$D$24)))</f>
        <v>6.6507207617764685E-2</v>
      </c>
      <c r="BW265" s="76">
        <f t="shared" si="172"/>
        <v>0.253997716023594</v>
      </c>
      <c r="BX265" s="76">
        <f t="shared" si="173"/>
        <v>0.2545629560763854</v>
      </c>
      <c r="BY265" s="76">
        <f>0.0526*BL265*Observaciones!$F264^1.218</f>
        <v>0</v>
      </c>
      <c r="BZ265" s="76">
        <f>BY265*Constantes!$F$30</f>
        <v>0</v>
      </c>
      <c r="CA265" s="76">
        <f t="shared" si="174"/>
        <v>0</v>
      </c>
      <c r="CB265" s="15"/>
      <c r="CC265" s="75">
        <v>259</v>
      </c>
      <c r="CD265" s="76">
        <f>0.0526*Observaciones!$F264^2.218</f>
        <v>0</v>
      </c>
      <c r="CE265" s="76">
        <f>IF(Observaciones!$F264&gt;0.05*$CI$7,((Observaciones!$F264-0.05*$CI$7)^2)/(Observaciones!$F264+0.95*$CI$7),0)</f>
        <v>0</v>
      </c>
      <c r="CF265" s="76">
        <f>0.0526*CE265*Observaciones!$F264^1.218</f>
        <v>0</v>
      </c>
      <c r="CG265" s="29"/>
      <c r="CH265" s="29"/>
      <c r="CI265" s="110"/>
      <c r="CJ265" s="40"/>
    </row>
    <row r="266" spans="2:88" s="2" customFormat="1" x14ac:dyDescent="0.3">
      <c r="B266" s="39"/>
      <c r="C266" s="75">
        <v>260</v>
      </c>
      <c r="D266" s="148">
        <f>ETo!$I265*((1-Constantes!$D$19)*ETo!$K265+ETo!$L265)</f>
        <v>3.7600825557191433</v>
      </c>
      <c r="E266" s="76">
        <f>MIN(D266*Constantes!$D$17,0.8*(H265+Observaciones!$F265-F266-G266-Constantes!$D$14))</f>
        <v>1.327490631398689E-2</v>
      </c>
      <c r="F266" s="76">
        <f>IF(Observaciones!$F265&gt;0.05*Constantes!$D$18,((Observaciones!$F265-0.05*Constantes!$D$18)^2)/(Observaciones!$F265+0.95*Constantes!$D$18),0)</f>
        <v>0</v>
      </c>
      <c r="G266" s="76">
        <f>MAX(0,H265+Observaciones!$F265-F266-Constantes!$D$13)</f>
        <v>0</v>
      </c>
      <c r="H266" s="76">
        <f>H265+Observaciones!$F265-F266-E266-G266-I265</f>
        <v>11.252753486525705</v>
      </c>
      <c r="I266" s="76">
        <f>MAX(0,(H266-Constantes!$D$14)*(1-EXP(-Constantes!$D$22)))</f>
        <v>9.379385932149447E-5</v>
      </c>
      <c r="J266" s="76">
        <f t="shared" si="160"/>
        <v>67.590823326423731</v>
      </c>
      <c r="K266" s="76">
        <f>MAX(0,(J266-Constantes!$D$13)*(1-EXP(-Constantes!$D$23)))</f>
        <v>0.18564311976974676</v>
      </c>
      <c r="L266" s="76">
        <f t="shared" si="161"/>
        <v>0.18573691362906825</v>
      </c>
      <c r="M266" s="76">
        <f>0.0526*F266*Observaciones!$F265^1.218</f>
        <v>0</v>
      </c>
      <c r="N266" s="76">
        <f>M266*Constantes!$D$30</f>
        <v>0</v>
      </c>
      <c r="O266" s="76">
        <f t="shared" si="162"/>
        <v>0</v>
      </c>
      <c r="P266" s="15"/>
      <c r="Q266" s="75">
        <v>260</v>
      </c>
      <c r="R266" s="148">
        <f>ETo!$I265*((1-Constantes!$E$19)*ETo!$K265+ETo!$L265)</f>
        <v>3.7600825557191433</v>
      </c>
      <c r="S266" s="76">
        <f>MIN(R266*Constantes!$E$17,0.8*(V265+Observaciones!$F265-T266-U266-Constantes!$D$14))</f>
        <v>1.327490631398689E-2</v>
      </c>
      <c r="T266" s="76">
        <f>IF(Observaciones!$F265&gt;0.05*Constantes!$E$18,((Observaciones!$F265-0.05*Constantes!$E$18)^2)/(Observaciones!$F265+0.95*Constantes!$E$18),0)</f>
        <v>0</v>
      </c>
      <c r="U266" s="76">
        <f>MAX(0,V265+Observaciones!$F265-T266-Constantes!$D$13)</f>
        <v>0</v>
      </c>
      <c r="V266" s="76">
        <f>V265+Observaciones!$F265-T266-S266-U266-W265</f>
        <v>11.252753486525705</v>
      </c>
      <c r="W266" s="76">
        <f>MAX(0,(V266-Constantes!$D$14)*(1-EXP(-Constantes!$D$22)))</f>
        <v>9.379385932149447E-5</v>
      </c>
      <c r="X266" s="76">
        <f t="shared" si="163"/>
        <v>67.590823326423731</v>
      </c>
      <c r="Y266" s="76">
        <f>MAX(0,(X266-Constantes!$D$13)*(1-EXP(-Constantes!$D$23)))</f>
        <v>0.18564311976974676</v>
      </c>
      <c r="Z266" s="76">
        <f t="shared" si="164"/>
        <v>0.18573691362906825</v>
      </c>
      <c r="AA266" s="76">
        <f>IF(Z266-Escenarios!$E$29&lt;=0,0,IF(Z266-Escenarios!$E$29&gt;Escenarios!$E$28,Escenarios!$E$28,Z266-Escenarios!$E$29))</f>
        <v>0</v>
      </c>
      <c r="AB266" s="76">
        <f>AA266*Entradas!$E$24</f>
        <v>0</v>
      </c>
      <c r="AC266" s="76">
        <f>R266*Entradas!$D$47/Escenarios!$E$9</f>
        <v>0.18048396267451886</v>
      </c>
      <c r="AD266" s="76">
        <f>Entradas!$D$48*Entradas!$D$46/Escenarios!$E$9</f>
        <v>0.12</v>
      </c>
      <c r="AE266" s="76">
        <f t="shared" si="165"/>
        <v>0.19375886898850575</v>
      </c>
      <c r="AF266" s="76">
        <f t="shared" si="145"/>
        <v>0</v>
      </c>
      <c r="AG266" s="76">
        <f t="shared" si="146"/>
        <v>0</v>
      </c>
      <c r="AH266" s="76">
        <f t="shared" si="140"/>
        <v>9.379385932149447E-5</v>
      </c>
      <c r="AI266" s="76">
        <f t="shared" si="147"/>
        <v>0</v>
      </c>
      <c r="AJ266" s="76">
        <f t="shared" si="141"/>
        <v>0.18564311976974676</v>
      </c>
      <c r="AK266" s="76">
        <f t="shared" si="148"/>
        <v>0</v>
      </c>
      <c r="AL266" s="76">
        <f t="shared" si="149"/>
        <v>0.18573691362906825</v>
      </c>
      <c r="AM266" s="76">
        <f t="shared" si="150"/>
        <v>0</v>
      </c>
      <c r="AN266" s="76">
        <f t="shared" si="151"/>
        <v>0</v>
      </c>
      <c r="AO266" s="76">
        <f t="shared" si="166"/>
        <v>51.101874348290174</v>
      </c>
      <c r="AP266" s="76">
        <f>MAX(0,(AO266-Constantes!$D$13)*(1-EXP(-Constantes!$D$24)))</f>
        <v>3.5948980480788859E-2</v>
      </c>
      <c r="AQ266" s="76">
        <f t="shared" si="142"/>
        <v>0.22159210025053561</v>
      </c>
      <c r="AR266" s="76">
        <f t="shared" si="152"/>
        <v>0.22168589410985712</v>
      </c>
      <c r="AS266" s="76">
        <f>0.0526*AF266*Observaciones!$F265^1.218</f>
        <v>0</v>
      </c>
      <c r="AT266" s="76">
        <f>AS266*Constantes!$E$30</f>
        <v>0</v>
      </c>
      <c r="AU266" s="76">
        <f t="shared" si="167"/>
        <v>0</v>
      </c>
      <c r="AV266" s="15"/>
      <c r="AW266" s="75">
        <v>260</v>
      </c>
      <c r="AX266" s="148">
        <f>ETo!$I265*((1-Constantes!$F$19)*ETo!$K265+ETo!$L265)</f>
        <v>3.7600825557191433</v>
      </c>
      <c r="AY266" s="76">
        <f>MIN(AX266*Constantes!$F$17,0.8*(BB265+Observaciones!$F265-AZ266-BA266-Constantes!$D$14))</f>
        <v>1.327490631398689E-2</v>
      </c>
      <c r="AZ266" s="76">
        <f>IF(Observaciones!$F265&gt;0.05*Constantes!$F$18,((Observaciones!$F265-0.05*Constantes!$F$18)^2)/(Observaciones!$F265+0.95*Constantes!$F$18),0)</f>
        <v>0</v>
      </c>
      <c r="BA266" s="76">
        <f>MAX(0,BB265+Observaciones!$F265-AZ266-Constantes!$D$13)</f>
        <v>0</v>
      </c>
      <c r="BB266" s="76">
        <f>BB265+Observaciones!$F265-AZ266-AY266-BA266-BC265</f>
        <v>11.252753486525705</v>
      </c>
      <c r="BC266" s="76">
        <f>MAX(0,(BB266-Constantes!$D$14)*(1-EXP(-Constantes!$D$22)))</f>
        <v>9.379385932149447E-5</v>
      </c>
      <c r="BD266" s="76">
        <f t="shared" si="168"/>
        <v>67.590823326423731</v>
      </c>
      <c r="BE266" s="76">
        <f>MAX(0,(BD266-Constantes!$D$13)*(1-EXP(-Constantes!$D$23)))</f>
        <v>0.18564311976974676</v>
      </c>
      <c r="BF266" s="76">
        <f t="shared" si="169"/>
        <v>0.18573691362906825</v>
      </c>
      <c r="BG266" s="76">
        <f>IF(BF266-Escenarios!$F$29&lt;=0,0,IF(BF266-Escenarios!$F$29&gt;Escenarios!$F$28,Escenarios!$F$28,BF266-Escenarios!$F$29))</f>
        <v>0</v>
      </c>
      <c r="BH266" s="76">
        <f>BG266*Entradas!$F$24</f>
        <v>0</v>
      </c>
      <c r="BI266" s="76">
        <f>AX266*Entradas!$D$47/Escenarios!$F$9</f>
        <v>0.18048396267451886</v>
      </c>
      <c r="BJ266" s="76">
        <f>Entradas!$D$48*Entradas!$D$46/Escenarios!$F$9</f>
        <v>0.12</v>
      </c>
      <c r="BK266" s="76">
        <f t="shared" si="170"/>
        <v>0.19375886898850575</v>
      </c>
      <c r="BL266" s="76">
        <f t="shared" si="153"/>
        <v>0</v>
      </c>
      <c r="BM266" s="76">
        <f t="shared" si="154"/>
        <v>0</v>
      </c>
      <c r="BN266" s="76">
        <f t="shared" si="143"/>
        <v>9.379385932149447E-5</v>
      </c>
      <c r="BO266" s="76">
        <f t="shared" si="155"/>
        <v>0</v>
      </c>
      <c r="BP266" s="76">
        <f t="shared" si="144"/>
        <v>0.18564311976974676</v>
      </c>
      <c r="BQ266" s="76">
        <f t="shared" si="156"/>
        <v>0</v>
      </c>
      <c r="BR266" s="76">
        <f t="shared" si="157"/>
        <v>0.18573691362906825</v>
      </c>
      <c r="BS266" s="76">
        <f t="shared" si="158"/>
        <v>0</v>
      </c>
      <c r="BT266" s="76">
        <f t="shared" si="159"/>
        <v>0</v>
      </c>
      <c r="BU266" s="76">
        <f t="shared" si="171"/>
        <v>53.034564602505434</v>
      </c>
      <c r="BV266" s="76">
        <f>MAX(0,(BU266-Constantes!$D$13)*(1-EXP(-Constantes!$D$24)))</f>
        <v>6.5490628517686014E-2</v>
      </c>
      <c r="BW266" s="76">
        <f t="shared" si="172"/>
        <v>0.25113374828743279</v>
      </c>
      <c r="BX266" s="76">
        <f t="shared" si="173"/>
        <v>0.25122754214675425</v>
      </c>
      <c r="BY266" s="76">
        <f>0.0526*BL266*Observaciones!$F265^1.218</f>
        <v>0</v>
      </c>
      <c r="BZ266" s="76">
        <f>BY266*Constantes!$F$30</f>
        <v>0</v>
      </c>
      <c r="CA266" s="76">
        <f t="shared" si="174"/>
        <v>0</v>
      </c>
      <c r="CB266" s="15"/>
      <c r="CC266" s="75">
        <v>260</v>
      </c>
      <c r="CD266" s="76">
        <f>0.0526*Observaciones!$F265^2.218</f>
        <v>0</v>
      </c>
      <c r="CE266" s="76">
        <f>IF(Observaciones!$F265&gt;0.05*$CI$7,((Observaciones!$F265-0.05*$CI$7)^2)/(Observaciones!$F265+0.95*$CI$7),0)</f>
        <v>0</v>
      </c>
      <c r="CF266" s="76">
        <f>0.0526*CE266*Observaciones!$F265^1.218</f>
        <v>0</v>
      </c>
      <c r="CG266" s="29"/>
      <c r="CH266" s="29"/>
      <c r="CI266" s="110"/>
      <c r="CJ266" s="40"/>
    </row>
    <row r="267" spans="2:88" s="2" customFormat="1" x14ac:dyDescent="0.3">
      <c r="B267" s="39"/>
      <c r="C267" s="75">
        <v>261</v>
      </c>
      <c r="D267" s="148">
        <f>ETo!$I266*((1-Constantes!$D$19)*ETo!$K266+ETo!$L266)</f>
        <v>3.7232270584961054</v>
      </c>
      <c r="E267" s="76">
        <f>MIN(D267*Constantes!$D$17,0.8*(H266+Observaciones!$F266-F267-G267-Constantes!$D$14))</f>
        <v>2.2027892205642276E-3</v>
      </c>
      <c r="F267" s="76">
        <f>IF(Observaciones!$F266&gt;0.05*Constantes!$D$18,((Observaciones!$F266-0.05*Constantes!$D$18)^2)/(Observaciones!$F266+0.95*Constantes!$D$18),0)</f>
        <v>0</v>
      </c>
      <c r="G267" s="76">
        <f>MAX(0,H266+Observaciones!$F266-F267-Constantes!$D$13)</f>
        <v>0</v>
      </c>
      <c r="H267" s="76">
        <f>H266+Observaciones!$F266-F267-E267-G267-I266</f>
        <v>11.250456903445819</v>
      </c>
      <c r="I267" s="76">
        <f>MAX(0,(H267-Constantes!$D$14)*(1-EXP(-Constantes!$D$22)))</f>
        <v>1.5563808691492545E-5</v>
      </c>
      <c r="J267" s="76">
        <f t="shared" si="160"/>
        <v>67.405180206653981</v>
      </c>
      <c r="K267" s="76">
        <f>MAX(0,(J267-Constantes!$D$13)*(1-EXP(-Constantes!$D$23)))</f>
        <v>0.18381393389390918</v>
      </c>
      <c r="L267" s="76">
        <f t="shared" si="161"/>
        <v>0.18382949770260068</v>
      </c>
      <c r="M267" s="76">
        <f>0.0526*F267*Observaciones!$F266^1.218</f>
        <v>0</v>
      </c>
      <c r="N267" s="76">
        <f>M267*Constantes!$D$30</f>
        <v>0</v>
      </c>
      <c r="O267" s="76">
        <f t="shared" si="162"/>
        <v>0</v>
      </c>
      <c r="P267" s="15"/>
      <c r="Q267" s="75">
        <v>261</v>
      </c>
      <c r="R267" s="148">
        <f>ETo!$I266*((1-Constantes!$E$19)*ETo!$K266+ETo!$L266)</f>
        <v>3.7232270584961054</v>
      </c>
      <c r="S267" s="76">
        <f>MIN(R267*Constantes!$E$17,0.8*(V266+Observaciones!$F266-T267-U267-Constantes!$D$14))</f>
        <v>2.2027892205642276E-3</v>
      </c>
      <c r="T267" s="76">
        <f>IF(Observaciones!$F266&gt;0.05*Constantes!$E$18,((Observaciones!$F266-0.05*Constantes!$E$18)^2)/(Observaciones!$F266+0.95*Constantes!$E$18),0)</f>
        <v>0</v>
      </c>
      <c r="U267" s="76">
        <f>MAX(0,V266+Observaciones!$F266-T267-Constantes!$D$13)</f>
        <v>0</v>
      </c>
      <c r="V267" s="76">
        <f>V266+Observaciones!$F266-T267-S267-U267-W266</f>
        <v>11.250456903445819</v>
      </c>
      <c r="W267" s="76">
        <f>MAX(0,(V267-Constantes!$D$14)*(1-EXP(-Constantes!$D$22)))</f>
        <v>1.5563808691492545E-5</v>
      </c>
      <c r="X267" s="76">
        <f t="shared" si="163"/>
        <v>67.405180206653981</v>
      </c>
      <c r="Y267" s="76">
        <f>MAX(0,(X267-Constantes!$D$13)*(1-EXP(-Constantes!$D$23)))</f>
        <v>0.18381393389390918</v>
      </c>
      <c r="Z267" s="76">
        <f t="shared" si="164"/>
        <v>0.18382949770260068</v>
      </c>
      <c r="AA267" s="76">
        <f>IF(Z267-Escenarios!$E$29&lt;=0,0,IF(Z267-Escenarios!$E$29&gt;Escenarios!$E$28,Escenarios!$E$28,Z267-Escenarios!$E$29))</f>
        <v>0</v>
      </c>
      <c r="AB267" s="76">
        <f>AA267*Entradas!$E$24</f>
        <v>0</v>
      </c>
      <c r="AC267" s="76">
        <f>R267*Entradas!$D$47/Escenarios!$E$9</f>
        <v>0.17871489880781305</v>
      </c>
      <c r="AD267" s="76">
        <f>Entradas!$D$48*Entradas!$D$46/Escenarios!$E$9</f>
        <v>0.12</v>
      </c>
      <c r="AE267" s="76">
        <f t="shared" si="165"/>
        <v>0.18091768802837727</v>
      </c>
      <c r="AF267" s="76">
        <f t="shared" si="145"/>
        <v>0</v>
      </c>
      <c r="AG267" s="76">
        <f t="shared" si="146"/>
        <v>0</v>
      </c>
      <c r="AH267" s="76">
        <f t="shared" si="140"/>
        <v>1.5563808691492545E-5</v>
      </c>
      <c r="AI267" s="76">
        <f t="shared" si="147"/>
        <v>0</v>
      </c>
      <c r="AJ267" s="76">
        <f t="shared" si="141"/>
        <v>0.18381393389390918</v>
      </c>
      <c r="AK267" s="76">
        <f t="shared" si="148"/>
        <v>0</v>
      </c>
      <c r="AL267" s="76">
        <f t="shared" si="149"/>
        <v>0.18382949770260068</v>
      </c>
      <c r="AM267" s="76">
        <f t="shared" si="150"/>
        <v>0</v>
      </c>
      <c r="AN267" s="76">
        <f t="shared" si="151"/>
        <v>0</v>
      </c>
      <c r="AO267" s="76">
        <f t="shared" si="166"/>
        <v>51.065925367809385</v>
      </c>
      <c r="AP267" s="76">
        <f>MAX(0,(AO267-Constantes!$D$13)*(1-EXP(-Constantes!$D$24)))</f>
        <v>3.5399491432384682E-2</v>
      </c>
      <c r="AQ267" s="76">
        <f t="shared" si="142"/>
        <v>0.21921342532629387</v>
      </c>
      <c r="AR267" s="76">
        <f t="shared" si="152"/>
        <v>0.21922898913498537</v>
      </c>
      <c r="AS267" s="76">
        <f>0.0526*AF267*Observaciones!$F266^1.218</f>
        <v>0</v>
      </c>
      <c r="AT267" s="76">
        <f>AS267*Constantes!$E$30</f>
        <v>0</v>
      </c>
      <c r="AU267" s="76">
        <f t="shared" si="167"/>
        <v>0</v>
      </c>
      <c r="AV267" s="15"/>
      <c r="AW267" s="75">
        <v>261</v>
      </c>
      <c r="AX267" s="148">
        <f>ETo!$I266*((1-Constantes!$F$19)*ETo!$K266+ETo!$L266)</f>
        <v>3.7232270584961054</v>
      </c>
      <c r="AY267" s="76">
        <f>MIN(AX267*Constantes!$F$17,0.8*(BB266+Observaciones!$F266-AZ267-BA267-Constantes!$D$14))</f>
        <v>2.2027892205642276E-3</v>
      </c>
      <c r="AZ267" s="76">
        <f>IF(Observaciones!$F266&gt;0.05*Constantes!$F$18,((Observaciones!$F266-0.05*Constantes!$F$18)^2)/(Observaciones!$F266+0.95*Constantes!$F$18),0)</f>
        <v>0</v>
      </c>
      <c r="BA267" s="76">
        <f>MAX(0,BB266+Observaciones!$F266-AZ267-Constantes!$D$13)</f>
        <v>0</v>
      </c>
      <c r="BB267" s="76">
        <f>BB266+Observaciones!$F266-AZ267-AY267-BA267-BC266</f>
        <v>11.250456903445819</v>
      </c>
      <c r="BC267" s="76">
        <f>MAX(0,(BB267-Constantes!$D$14)*(1-EXP(-Constantes!$D$22)))</f>
        <v>1.5563808691492545E-5</v>
      </c>
      <c r="BD267" s="76">
        <f t="shared" si="168"/>
        <v>67.405180206653981</v>
      </c>
      <c r="BE267" s="76">
        <f>MAX(0,(BD267-Constantes!$D$13)*(1-EXP(-Constantes!$D$23)))</f>
        <v>0.18381393389390918</v>
      </c>
      <c r="BF267" s="76">
        <f t="shared" si="169"/>
        <v>0.18382949770260068</v>
      </c>
      <c r="BG267" s="76">
        <f>IF(BF267-Escenarios!$F$29&lt;=0,0,IF(BF267-Escenarios!$F$29&gt;Escenarios!$F$28,Escenarios!$F$28,BF267-Escenarios!$F$29))</f>
        <v>0</v>
      </c>
      <c r="BH267" s="76">
        <f>BG267*Entradas!$F$24</f>
        <v>0</v>
      </c>
      <c r="BI267" s="76">
        <f>AX267*Entradas!$D$47/Escenarios!$F$9</f>
        <v>0.17871489880781305</v>
      </c>
      <c r="BJ267" s="76">
        <f>Entradas!$D$48*Entradas!$D$46/Escenarios!$F$9</f>
        <v>0.12</v>
      </c>
      <c r="BK267" s="76">
        <f t="shared" si="170"/>
        <v>0.18091768802837727</v>
      </c>
      <c r="BL267" s="76">
        <f t="shared" si="153"/>
        <v>0</v>
      </c>
      <c r="BM267" s="76">
        <f t="shared" si="154"/>
        <v>0</v>
      </c>
      <c r="BN267" s="76">
        <f t="shared" si="143"/>
        <v>1.5563808691492545E-5</v>
      </c>
      <c r="BO267" s="76">
        <f t="shared" si="155"/>
        <v>0</v>
      </c>
      <c r="BP267" s="76">
        <f t="shared" si="144"/>
        <v>0.18381393389390918</v>
      </c>
      <c r="BQ267" s="76">
        <f t="shared" si="156"/>
        <v>0</v>
      </c>
      <c r="BR267" s="76">
        <f t="shared" si="157"/>
        <v>0.18382949770260068</v>
      </c>
      <c r="BS267" s="76">
        <f t="shared" si="158"/>
        <v>0</v>
      </c>
      <c r="BT267" s="76">
        <f t="shared" si="159"/>
        <v>0</v>
      </c>
      <c r="BU267" s="76">
        <f t="shared" si="171"/>
        <v>52.969073973987747</v>
      </c>
      <c r="BV267" s="76">
        <f>MAX(0,(BU267-Constantes!$D$13)*(1-EXP(-Constantes!$D$24)))</f>
        <v>6.4489588080313798E-2</v>
      </c>
      <c r="BW267" s="76">
        <f t="shared" si="172"/>
        <v>0.24830352197422298</v>
      </c>
      <c r="BX267" s="76">
        <f t="shared" si="173"/>
        <v>0.24831908578291448</v>
      </c>
      <c r="BY267" s="76">
        <f>0.0526*BL267*Observaciones!$F266^1.218</f>
        <v>0</v>
      </c>
      <c r="BZ267" s="76">
        <f>BY267*Constantes!$F$30</f>
        <v>0</v>
      </c>
      <c r="CA267" s="76">
        <f t="shared" si="174"/>
        <v>0</v>
      </c>
      <c r="CB267" s="15"/>
      <c r="CC267" s="75">
        <v>261</v>
      </c>
      <c r="CD267" s="76">
        <f>0.0526*Observaciones!$F266^2.218</f>
        <v>0</v>
      </c>
      <c r="CE267" s="76">
        <f>IF(Observaciones!$F266&gt;0.05*$CI$7,((Observaciones!$F266-0.05*$CI$7)^2)/(Observaciones!$F266+0.95*$CI$7),0)</f>
        <v>0</v>
      </c>
      <c r="CF267" s="76">
        <f>0.0526*CE267*Observaciones!$F266^1.218</f>
        <v>0</v>
      </c>
      <c r="CG267" s="29"/>
      <c r="CH267" s="29"/>
      <c r="CI267" s="110"/>
      <c r="CJ267" s="40"/>
    </row>
    <row r="268" spans="2:88" s="2" customFormat="1" x14ac:dyDescent="0.3">
      <c r="B268" s="39"/>
      <c r="C268" s="75">
        <v>262</v>
      </c>
      <c r="D268" s="148">
        <f>ETo!$I267*((1-Constantes!$D$19)*ETo!$K267+ETo!$L267)</f>
        <v>3.8337404576792449</v>
      </c>
      <c r="E268" s="76">
        <f>MIN(D268*Constantes!$D$17,0.8*(H267+Observaciones!$F267-F268-G268-Constantes!$D$14))</f>
        <v>3.6552275665542312E-4</v>
      </c>
      <c r="F268" s="76">
        <f>IF(Observaciones!$F267&gt;0.05*Constantes!$D$18,((Observaciones!$F267-0.05*Constantes!$D$18)^2)/(Observaciones!$F267+0.95*Constantes!$D$18),0)</f>
        <v>0</v>
      </c>
      <c r="G268" s="76">
        <f>MAX(0,H267+Observaciones!$F267-F268-Constantes!$D$13)</f>
        <v>0</v>
      </c>
      <c r="H268" s="76">
        <f>H267+Observaciones!$F267-F268-E268-G268-I267</f>
        <v>11.250075816880472</v>
      </c>
      <c r="I268" s="76">
        <f>MAX(0,(H268-Constantes!$D$14)*(1-EXP(-Constantes!$D$22)))</f>
        <v>2.5826012783266771E-6</v>
      </c>
      <c r="J268" s="76">
        <f t="shared" si="160"/>
        <v>67.221366272760065</v>
      </c>
      <c r="K268" s="76">
        <f>MAX(0,(J268-Constantes!$D$13)*(1-EXP(-Constantes!$D$23)))</f>
        <v>0.18200277142218435</v>
      </c>
      <c r="L268" s="76">
        <f t="shared" si="161"/>
        <v>0.18200535402346268</v>
      </c>
      <c r="M268" s="76">
        <f>0.0526*F268*Observaciones!$F267^1.218</f>
        <v>0</v>
      </c>
      <c r="N268" s="76">
        <f>M268*Constantes!$D$30</f>
        <v>0</v>
      </c>
      <c r="O268" s="76">
        <f t="shared" si="162"/>
        <v>0</v>
      </c>
      <c r="P268" s="15"/>
      <c r="Q268" s="75">
        <v>262</v>
      </c>
      <c r="R268" s="148">
        <f>ETo!$I267*((1-Constantes!$E$19)*ETo!$K267+ETo!$L267)</f>
        <v>3.8337404576792449</v>
      </c>
      <c r="S268" s="76">
        <f>MIN(R268*Constantes!$E$17,0.8*(V267+Observaciones!$F267-T268-U268-Constantes!$D$14))</f>
        <v>3.6552275665542312E-4</v>
      </c>
      <c r="T268" s="76">
        <f>IF(Observaciones!$F267&gt;0.05*Constantes!$E$18,((Observaciones!$F267-0.05*Constantes!$E$18)^2)/(Observaciones!$F267+0.95*Constantes!$E$18),0)</f>
        <v>0</v>
      </c>
      <c r="U268" s="76">
        <f>MAX(0,V267+Observaciones!$F267-T268-Constantes!$D$13)</f>
        <v>0</v>
      </c>
      <c r="V268" s="76">
        <f>V267+Observaciones!$F267-T268-S268-U268-W267</f>
        <v>11.250075816880472</v>
      </c>
      <c r="W268" s="76">
        <f>MAX(0,(V268-Constantes!$D$14)*(1-EXP(-Constantes!$D$22)))</f>
        <v>2.5826012783266771E-6</v>
      </c>
      <c r="X268" s="76">
        <f t="shared" si="163"/>
        <v>67.221366272760065</v>
      </c>
      <c r="Y268" s="76">
        <f>MAX(0,(X268-Constantes!$D$13)*(1-EXP(-Constantes!$D$23)))</f>
        <v>0.18200277142218435</v>
      </c>
      <c r="Z268" s="76">
        <f t="shared" si="164"/>
        <v>0.18200535402346268</v>
      </c>
      <c r="AA268" s="76">
        <f>IF(Z268-Escenarios!$E$29&lt;=0,0,IF(Z268-Escenarios!$E$29&gt;Escenarios!$E$28,Escenarios!$E$28,Z268-Escenarios!$E$29))</f>
        <v>0</v>
      </c>
      <c r="AB268" s="76">
        <f>AA268*Entradas!$E$24</f>
        <v>0</v>
      </c>
      <c r="AC268" s="76">
        <f>R268*Entradas!$D$47/Escenarios!$E$9</f>
        <v>0.18401954196860376</v>
      </c>
      <c r="AD268" s="76">
        <f>Entradas!$D$48*Entradas!$D$46/Escenarios!$E$9</f>
        <v>0.12</v>
      </c>
      <c r="AE268" s="76">
        <f t="shared" si="165"/>
        <v>0.18438506472525917</v>
      </c>
      <c r="AF268" s="76">
        <f t="shared" si="145"/>
        <v>0</v>
      </c>
      <c r="AG268" s="76">
        <f t="shared" si="146"/>
        <v>0</v>
      </c>
      <c r="AH268" s="76">
        <f t="shared" si="140"/>
        <v>2.5826012783266771E-6</v>
      </c>
      <c r="AI268" s="76">
        <f t="shared" si="147"/>
        <v>0</v>
      </c>
      <c r="AJ268" s="76">
        <f t="shared" si="141"/>
        <v>0.18200277142218435</v>
      </c>
      <c r="AK268" s="76">
        <f t="shared" si="148"/>
        <v>0</v>
      </c>
      <c r="AL268" s="76">
        <f t="shared" si="149"/>
        <v>0.18200535402346268</v>
      </c>
      <c r="AM268" s="76">
        <f t="shared" si="150"/>
        <v>0</v>
      </c>
      <c r="AN268" s="76">
        <f t="shared" si="151"/>
        <v>0</v>
      </c>
      <c r="AO268" s="76">
        <f t="shared" si="166"/>
        <v>51.030525876376998</v>
      </c>
      <c r="AP268" s="76">
        <f>MAX(0,(AO268-Constantes!$D$13)*(1-EXP(-Constantes!$D$24)))</f>
        <v>3.4858401459845173E-2</v>
      </c>
      <c r="AQ268" s="76">
        <f t="shared" si="142"/>
        <v>0.21686117288202952</v>
      </c>
      <c r="AR268" s="76">
        <f t="shared" si="152"/>
        <v>0.21686375548330786</v>
      </c>
      <c r="AS268" s="76">
        <f>0.0526*AF268*Observaciones!$F267^1.218</f>
        <v>0</v>
      </c>
      <c r="AT268" s="76">
        <f>AS268*Constantes!$E$30</f>
        <v>0</v>
      </c>
      <c r="AU268" s="76">
        <f t="shared" si="167"/>
        <v>0</v>
      </c>
      <c r="AV268" s="15"/>
      <c r="AW268" s="75">
        <v>262</v>
      </c>
      <c r="AX268" s="148">
        <f>ETo!$I267*((1-Constantes!$F$19)*ETo!$K267+ETo!$L267)</f>
        <v>3.8337404576792449</v>
      </c>
      <c r="AY268" s="76">
        <f>MIN(AX268*Constantes!$F$17,0.8*(BB267+Observaciones!$F267-AZ268-BA268-Constantes!$D$14))</f>
        <v>3.6552275665542312E-4</v>
      </c>
      <c r="AZ268" s="76">
        <f>IF(Observaciones!$F267&gt;0.05*Constantes!$F$18,((Observaciones!$F267-0.05*Constantes!$F$18)^2)/(Observaciones!$F267+0.95*Constantes!$F$18),0)</f>
        <v>0</v>
      </c>
      <c r="BA268" s="76">
        <f>MAX(0,BB267+Observaciones!$F267-AZ268-Constantes!$D$13)</f>
        <v>0</v>
      </c>
      <c r="BB268" s="76">
        <f>BB267+Observaciones!$F267-AZ268-AY268-BA268-BC267</f>
        <v>11.250075816880472</v>
      </c>
      <c r="BC268" s="76">
        <f>MAX(0,(BB268-Constantes!$D$14)*(1-EXP(-Constantes!$D$22)))</f>
        <v>2.5826012783266771E-6</v>
      </c>
      <c r="BD268" s="76">
        <f t="shared" si="168"/>
        <v>67.221366272760065</v>
      </c>
      <c r="BE268" s="76">
        <f>MAX(0,(BD268-Constantes!$D$13)*(1-EXP(-Constantes!$D$23)))</f>
        <v>0.18200277142218435</v>
      </c>
      <c r="BF268" s="76">
        <f t="shared" si="169"/>
        <v>0.18200535402346268</v>
      </c>
      <c r="BG268" s="76">
        <f>IF(BF268-Escenarios!$F$29&lt;=0,0,IF(BF268-Escenarios!$F$29&gt;Escenarios!$F$28,Escenarios!$F$28,BF268-Escenarios!$F$29))</f>
        <v>0</v>
      </c>
      <c r="BH268" s="76">
        <f>BG268*Entradas!$F$24</f>
        <v>0</v>
      </c>
      <c r="BI268" s="76">
        <f>AX268*Entradas!$D$47/Escenarios!$F$9</f>
        <v>0.18401954196860376</v>
      </c>
      <c r="BJ268" s="76">
        <f>Entradas!$D$48*Entradas!$D$46/Escenarios!$F$9</f>
        <v>0.12</v>
      </c>
      <c r="BK268" s="76">
        <f t="shared" si="170"/>
        <v>0.18438506472525917</v>
      </c>
      <c r="BL268" s="76">
        <f t="shared" si="153"/>
        <v>0</v>
      </c>
      <c r="BM268" s="76">
        <f t="shared" si="154"/>
        <v>0</v>
      </c>
      <c r="BN268" s="76">
        <f t="shared" si="143"/>
        <v>2.5826012783266771E-6</v>
      </c>
      <c r="BO268" s="76">
        <f t="shared" si="155"/>
        <v>0</v>
      </c>
      <c r="BP268" s="76">
        <f t="shared" si="144"/>
        <v>0.18200277142218435</v>
      </c>
      <c r="BQ268" s="76">
        <f t="shared" si="156"/>
        <v>0</v>
      </c>
      <c r="BR268" s="76">
        <f t="shared" si="157"/>
        <v>0.18200535402346268</v>
      </c>
      <c r="BS268" s="76">
        <f t="shared" si="158"/>
        <v>0</v>
      </c>
      <c r="BT268" s="76">
        <f t="shared" si="159"/>
        <v>0</v>
      </c>
      <c r="BU268" s="76">
        <f t="shared" si="171"/>
        <v>52.904584385907434</v>
      </c>
      <c r="BV268" s="76">
        <f>MAX(0,(BU268-Constantes!$D$13)*(1-EXP(-Constantes!$D$24)))</f>
        <v>6.3503848793349457E-2</v>
      </c>
      <c r="BW268" s="76">
        <f t="shared" si="172"/>
        <v>0.24550662021553382</v>
      </c>
      <c r="BX268" s="76">
        <f t="shared" si="173"/>
        <v>0.24550920281681216</v>
      </c>
      <c r="BY268" s="76">
        <f>0.0526*BL268*Observaciones!$F267^1.218</f>
        <v>0</v>
      </c>
      <c r="BZ268" s="76">
        <f>BY268*Constantes!$F$30</f>
        <v>0</v>
      </c>
      <c r="CA268" s="76">
        <f t="shared" si="174"/>
        <v>0</v>
      </c>
      <c r="CB268" s="15"/>
      <c r="CC268" s="75">
        <v>262</v>
      </c>
      <c r="CD268" s="76">
        <f>0.0526*Observaciones!$F267^2.218</f>
        <v>0</v>
      </c>
      <c r="CE268" s="76">
        <f>IF(Observaciones!$F267&gt;0.05*$CI$7,((Observaciones!$F267-0.05*$CI$7)^2)/(Observaciones!$F267+0.95*$CI$7),0)</f>
        <v>0</v>
      </c>
      <c r="CF268" s="76">
        <f>0.0526*CE268*Observaciones!$F267^1.218</f>
        <v>0</v>
      </c>
      <c r="CG268" s="29"/>
      <c r="CH268" s="29"/>
      <c r="CI268" s="110"/>
      <c r="CJ268" s="40"/>
    </row>
    <row r="269" spans="2:88" s="2" customFormat="1" x14ac:dyDescent="0.3">
      <c r="B269" s="39"/>
      <c r="C269" s="75">
        <v>263</v>
      </c>
      <c r="D269" s="148">
        <f>ETo!$I268*((1-Constantes!$D$19)*ETo!$K268+ETo!$L268)</f>
        <v>3.9248535165864999</v>
      </c>
      <c r="E269" s="76">
        <f>MIN(D269*Constantes!$D$17,0.8*(H268+Observaciones!$F268-F269-G269-Constantes!$D$14))</f>
        <v>6.0653504377228273E-5</v>
      </c>
      <c r="F269" s="76">
        <f>IF(Observaciones!$F268&gt;0.05*Constantes!$D$18,((Observaciones!$F268-0.05*Constantes!$D$18)^2)/(Observaciones!$F268+0.95*Constantes!$D$18),0)</f>
        <v>0</v>
      </c>
      <c r="G269" s="76">
        <f>MAX(0,H268+Observaciones!$F268-F269-Constantes!$D$13)</f>
        <v>0</v>
      </c>
      <c r="H269" s="76">
        <f>H268+Observaciones!$F268-F269-E269-G269-I268</f>
        <v>11.250012580774817</v>
      </c>
      <c r="I269" s="76">
        <f>MAX(0,(H269-Constantes!$D$14)*(1-EXP(-Constantes!$D$22)))</f>
        <v>4.2854737522270467E-7</v>
      </c>
      <c r="J269" s="76">
        <f t="shared" si="160"/>
        <v>67.039363501337874</v>
      </c>
      <c r="K269" s="76">
        <f>MAX(0,(J269-Constantes!$D$13)*(1-EXP(-Constantes!$D$23)))</f>
        <v>0.18020945476567871</v>
      </c>
      <c r="L269" s="76">
        <f t="shared" si="161"/>
        <v>0.18020988331305393</v>
      </c>
      <c r="M269" s="76">
        <f>0.0526*F269*Observaciones!$F268^1.218</f>
        <v>0</v>
      </c>
      <c r="N269" s="76">
        <f>M269*Constantes!$D$30</f>
        <v>0</v>
      </c>
      <c r="O269" s="76">
        <f t="shared" si="162"/>
        <v>0</v>
      </c>
      <c r="P269" s="15"/>
      <c r="Q269" s="75">
        <v>263</v>
      </c>
      <c r="R269" s="148">
        <f>ETo!$I268*((1-Constantes!$E$19)*ETo!$K268+ETo!$L268)</f>
        <v>3.9248535165864999</v>
      </c>
      <c r="S269" s="76">
        <f>MIN(R269*Constantes!$E$17,0.8*(V268+Observaciones!$F268-T269-U269-Constantes!$D$14))</f>
        <v>6.0653504377228273E-5</v>
      </c>
      <c r="T269" s="76">
        <f>IF(Observaciones!$F268&gt;0.05*Constantes!$E$18,((Observaciones!$F268-0.05*Constantes!$E$18)^2)/(Observaciones!$F268+0.95*Constantes!$E$18),0)</f>
        <v>0</v>
      </c>
      <c r="U269" s="76">
        <f>MAX(0,V268+Observaciones!$F268-T269-Constantes!$D$13)</f>
        <v>0</v>
      </c>
      <c r="V269" s="76">
        <f>V268+Observaciones!$F268-T269-S269-U269-W268</f>
        <v>11.250012580774817</v>
      </c>
      <c r="W269" s="76">
        <f>MAX(0,(V269-Constantes!$D$14)*(1-EXP(-Constantes!$D$22)))</f>
        <v>4.2854737522270467E-7</v>
      </c>
      <c r="X269" s="76">
        <f t="shared" si="163"/>
        <v>67.039363501337874</v>
      </c>
      <c r="Y269" s="76">
        <f>MAX(0,(X269-Constantes!$D$13)*(1-EXP(-Constantes!$D$23)))</f>
        <v>0.18020945476567871</v>
      </c>
      <c r="Z269" s="76">
        <f t="shared" si="164"/>
        <v>0.18020988331305393</v>
      </c>
      <c r="AA269" s="76">
        <f>IF(Z269-Escenarios!$E$29&lt;=0,0,IF(Z269-Escenarios!$E$29&gt;Escenarios!$E$28,Escenarios!$E$28,Z269-Escenarios!$E$29))</f>
        <v>0</v>
      </c>
      <c r="AB269" s="76">
        <f>AA269*Entradas!$E$24</f>
        <v>0</v>
      </c>
      <c r="AC269" s="76">
        <f>R269*Entradas!$D$47/Escenarios!$E$9</f>
        <v>0.188392968796152</v>
      </c>
      <c r="AD269" s="76">
        <f>Entradas!$D$48*Entradas!$D$46/Escenarios!$E$9</f>
        <v>0.12</v>
      </c>
      <c r="AE269" s="76">
        <f t="shared" si="165"/>
        <v>0.18845362230052923</v>
      </c>
      <c r="AF269" s="76">
        <f t="shared" si="145"/>
        <v>0</v>
      </c>
      <c r="AG269" s="76">
        <f t="shared" si="146"/>
        <v>0</v>
      </c>
      <c r="AH269" s="76">
        <f t="shared" si="140"/>
        <v>4.2854737522270467E-7</v>
      </c>
      <c r="AI269" s="76">
        <f t="shared" si="147"/>
        <v>0</v>
      </c>
      <c r="AJ269" s="76">
        <f t="shared" si="141"/>
        <v>0.18020945476567871</v>
      </c>
      <c r="AK269" s="76">
        <f t="shared" si="148"/>
        <v>0</v>
      </c>
      <c r="AL269" s="76">
        <f t="shared" si="149"/>
        <v>0.18020988331305393</v>
      </c>
      <c r="AM269" s="76">
        <f t="shared" si="150"/>
        <v>0</v>
      </c>
      <c r="AN269" s="76">
        <f t="shared" si="151"/>
        <v>0</v>
      </c>
      <c r="AO269" s="76">
        <f t="shared" si="166"/>
        <v>50.995667474917155</v>
      </c>
      <c r="AP269" s="76">
        <f>MAX(0,(AO269-Constantes!$D$13)*(1-EXP(-Constantes!$D$24)))</f>
        <v>3.4325582181220692E-2</v>
      </c>
      <c r="AQ269" s="76">
        <f t="shared" si="142"/>
        <v>0.2145350369468994</v>
      </c>
      <c r="AR269" s="76">
        <f t="shared" si="152"/>
        <v>0.21453546549427463</v>
      </c>
      <c r="AS269" s="76">
        <f>0.0526*AF269*Observaciones!$F268^1.218</f>
        <v>0</v>
      </c>
      <c r="AT269" s="76">
        <f>AS269*Constantes!$E$30</f>
        <v>0</v>
      </c>
      <c r="AU269" s="76">
        <f t="shared" si="167"/>
        <v>0</v>
      </c>
      <c r="AV269" s="15"/>
      <c r="AW269" s="75">
        <v>263</v>
      </c>
      <c r="AX269" s="148">
        <f>ETo!$I268*((1-Constantes!$F$19)*ETo!$K268+ETo!$L268)</f>
        <v>3.9248535165864999</v>
      </c>
      <c r="AY269" s="76">
        <f>MIN(AX269*Constantes!$F$17,0.8*(BB268+Observaciones!$F268-AZ269-BA269-Constantes!$D$14))</f>
        <v>6.0653504377228273E-5</v>
      </c>
      <c r="AZ269" s="76">
        <f>IF(Observaciones!$F268&gt;0.05*Constantes!$F$18,((Observaciones!$F268-0.05*Constantes!$F$18)^2)/(Observaciones!$F268+0.95*Constantes!$F$18),0)</f>
        <v>0</v>
      </c>
      <c r="BA269" s="76">
        <f>MAX(0,BB268+Observaciones!$F268-AZ269-Constantes!$D$13)</f>
        <v>0</v>
      </c>
      <c r="BB269" s="76">
        <f>BB268+Observaciones!$F268-AZ269-AY269-BA269-BC268</f>
        <v>11.250012580774817</v>
      </c>
      <c r="BC269" s="76">
        <f>MAX(0,(BB269-Constantes!$D$14)*(1-EXP(-Constantes!$D$22)))</f>
        <v>4.2854737522270467E-7</v>
      </c>
      <c r="BD269" s="76">
        <f t="shared" si="168"/>
        <v>67.039363501337874</v>
      </c>
      <c r="BE269" s="76">
        <f>MAX(0,(BD269-Constantes!$D$13)*(1-EXP(-Constantes!$D$23)))</f>
        <v>0.18020945476567871</v>
      </c>
      <c r="BF269" s="76">
        <f t="shared" si="169"/>
        <v>0.18020988331305393</v>
      </c>
      <c r="BG269" s="76">
        <f>IF(BF269-Escenarios!$F$29&lt;=0,0,IF(BF269-Escenarios!$F$29&gt;Escenarios!$F$28,Escenarios!$F$28,BF269-Escenarios!$F$29))</f>
        <v>0</v>
      </c>
      <c r="BH269" s="76">
        <f>BG269*Entradas!$F$24</f>
        <v>0</v>
      </c>
      <c r="BI269" s="76">
        <f>AX269*Entradas!$D$47/Escenarios!$F$9</f>
        <v>0.188392968796152</v>
      </c>
      <c r="BJ269" s="76">
        <f>Entradas!$D$48*Entradas!$D$46/Escenarios!$F$9</f>
        <v>0.12</v>
      </c>
      <c r="BK269" s="76">
        <f t="shared" si="170"/>
        <v>0.18845362230052923</v>
      </c>
      <c r="BL269" s="76">
        <f t="shared" si="153"/>
        <v>0</v>
      </c>
      <c r="BM269" s="76">
        <f t="shared" si="154"/>
        <v>0</v>
      </c>
      <c r="BN269" s="76">
        <f t="shared" si="143"/>
        <v>4.2854737522270467E-7</v>
      </c>
      <c r="BO269" s="76">
        <f t="shared" si="155"/>
        <v>0</v>
      </c>
      <c r="BP269" s="76">
        <f t="shared" si="144"/>
        <v>0.18020945476567871</v>
      </c>
      <c r="BQ269" s="76">
        <f t="shared" si="156"/>
        <v>0</v>
      </c>
      <c r="BR269" s="76">
        <f t="shared" si="157"/>
        <v>0.18020988331305393</v>
      </c>
      <c r="BS269" s="76">
        <f t="shared" si="158"/>
        <v>0</v>
      </c>
      <c r="BT269" s="76">
        <f t="shared" si="159"/>
        <v>0</v>
      </c>
      <c r="BU269" s="76">
        <f t="shared" si="171"/>
        <v>52.841080537114081</v>
      </c>
      <c r="BV269" s="76">
        <f>MAX(0,(BU269-Constantes!$D$13)*(1-EXP(-Constantes!$D$24)))</f>
        <v>6.2533176774928534E-2</v>
      </c>
      <c r="BW269" s="76">
        <f t="shared" si="172"/>
        <v>0.24274263154060724</v>
      </c>
      <c r="BX269" s="76">
        <f t="shared" si="173"/>
        <v>0.24274306008798247</v>
      </c>
      <c r="BY269" s="76">
        <f>0.0526*BL269*Observaciones!$F268^1.218</f>
        <v>0</v>
      </c>
      <c r="BZ269" s="76">
        <f>BY269*Constantes!$F$30</f>
        <v>0</v>
      </c>
      <c r="CA269" s="76">
        <f t="shared" si="174"/>
        <v>0</v>
      </c>
      <c r="CB269" s="15"/>
      <c r="CC269" s="75">
        <v>263</v>
      </c>
      <c r="CD269" s="76">
        <f>0.0526*Observaciones!$F268^2.218</f>
        <v>0</v>
      </c>
      <c r="CE269" s="76">
        <f>IF(Observaciones!$F268&gt;0.05*$CI$7,((Observaciones!$F268-0.05*$CI$7)^2)/(Observaciones!$F268+0.95*$CI$7),0)</f>
        <v>0</v>
      </c>
      <c r="CF269" s="76">
        <f>0.0526*CE269*Observaciones!$F268^1.218</f>
        <v>0</v>
      </c>
      <c r="CG269" s="29"/>
      <c r="CH269" s="29"/>
      <c r="CI269" s="110"/>
      <c r="CJ269" s="40"/>
    </row>
    <row r="270" spans="2:88" s="2" customFormat="1" x14ac:dyDescent="0.3">
      <c r="B270" s="39"/>
      <c r="C270" s="75">
        <v>264</v>
      </c>
      <c r="D270" s="148">
        <f>ETo!$I269*((1-Constantes!$D$19)*ETo!$K269+ETo!$L269)</f>
        <v>3.8506031808042138</v>
      </c>
      <c r="E270" s="76">
        <f>MIN(D270*Constantes!$D$17,0.8*(H269+Observaciones!$F269-F270-G270-Constantes!$D$14))</f>
        <v>1.0064619853267232E-5</v>
      </c>
      <c r="F270" s="76">
        <f>IF(Observaciones!$F269&gt;0.05*Constantes!$D$18,((Observaciones!$F269-0.05*Constantes!$D$18)^2)/(Observaciones!$F269+0.95*Constantes!$D$18),0)</f>
        <v>0</v>
      </c>
      <c r="G270" s="76">
        <f>MAX(0,H269+Observaciones!$F269-F270-Constantes!$D$13)</f>
        <v>0</v>
      </c>
      <c r="H270" s="76">
        <f>H269+Observaciones!$F269-F270-E270-G270-I269</f>
        <v>11.250002087607587</v>
      </c>
      <c r="I270" s="76">
        <f>MAX(0,(H270-Constantes!$D$14)*(1-EXP(-Constantes!$D$22)))</f>
        <v>7.1111578185816569E-8</v>
      </c>
      <c r="J270" s="76">
        <f t="shared" si="160"/>
        <v>66.859154046572201</v>
      </c>
      <c r="K270" s="76">
        <f>MAX(0,(J270-Constantes!$D$13)*(1-EXP(-Constantes!$D$23)))</f>
        <v>0.1784338080853245</v>
      </c>
      <c r="L270" s="76">
        <f t="shared" si="161"/>
        <v>0.17843387919690268</v>
      </c>
      <c r="M270" s="76">
        <f>0.0526*F270*Observaciones!$F269^1.218</f>
        <v>0</v>
      </c>
      <c r="N270" s="76">
        <f>M270*Constantes!$D$30</f>
        <v>0</v>
      </c>
      <c r="O270" s="76">
        <f t="shared" si="162"/>
        <v>0</v>
      </c>
      <c r="P270" s="15"/>
      <c r="Q270" s="75">
        <v>264</v>
      </c>
      <c r="R270" s="148">
        <f>ETo!$I269*((1-Constantes!$E$19)*ETo!$K269+ETo!$L269)</f>
        <v>3.8506031808042138</v>
      </c>
      <c r="S270" s="76">
        <f>MIN(R270*Constantes!$E$17,0.8*(V269+Observaciones!$F269-T270-U270-Constantes!$D$14))</f>
        <v>1.0064619853267232E-5</v>
      </c>
      <c r="T270" s="76">
        <f>IF(Observaciones!$F269&gt;0.05*Constantes!$E$18,((Observaciones!$F269-0.05*Constantes!$E$18)^2)/(Observaciones!$F269+0.95*Constantes!$E$18),0)</f>
        <v>0</v>
      </c>
      <c r="U270" s="76">
        <f>MAX(0,V269+Observaciones!$F269-T270-Constantes!$D$13)</f>
        <v>0</v>
      </c>
      <c r="V270" s="76">
        <f>V269+Observaciones!$F269-T270-S270-U270-W269</f>
        <v>11.250002087607587</v>
      </c>
      <c r="W270" s="76">
        <f>MAX(0,(V270-Constantes!$D$14)*(1-EXP(-Constantes!$D$22)))</f>
        <v>7.1111578185816569E-8</v>
      </c>
      <c r="X270" s="76">
        <f t="shared" si="163"/>
        <v>66.859154046572201</v>
      </c>
      <c r="Y270" s="76">
        <f>MAX(0,(X270-Constantes!$D$13)*(1-EXP(-Constantes!$D$23)))</f>
        <v>0.1784338080853245</v>
      </c>
      <c r="Z270" s="76">
        <f t="shared" si="164"/>
        <v>0.17843387919690268</v>
      </c>
      <c r="AA270" s="76">
        <f>IF(Z270-Escenarios!$E$29&lt;=0,0,IF(Z270-Escenarios!$E$29&gt;Escenarios!$E$28,Escenarios!$E$28,Z270-Escenarios!$E$29))</f>
        <v>0</v>
      </c>
      <c r="AB270" s="76">
        <f>AA270*Entradas!$E$24</f>
        <v>0</v>
      </c>
      <c r="AC270" s="76">
        <f>R270*Entradas!$D$47/Escenarios!$E$9</f>
        <v>0.18482895267860228</v>
      </c>
      <c r="AD270" s="76">
        <f>Entradas!$D$48*Entradas!$D$46/Escenarios!$E$9</f>
        <v>0.12</v>
      </c>
      <c r="AE270" s="76">
        <f t="shared" si="165"/>
        <v>0.18483901729845553</v>
      </c>
      <c r="AF270" s="76">
        <f t="shared" si="145"/>
        <v>0</v>
      </c>
      <c r="AG270" s="76">
        <f t="shared" si="146"/>
        <v>0</v>
      </c>
      <c r="AH270" s="76">
        <f t="shared" si="140"/>
        <v>7.1111578185816569E-8</v>
      </c>
      <c r="AI270" s="76">
        <f t="shared" si="147"/>
        <v>0</v>
      </c>
      <c r="AJ270" s="76">
        <f t="shared" si="141"/>
        <v>0.1784338080853245</v>
      </c>
      <c r="AK270" s="76">
        <f t="shared" si="148"/>
        <v>0</v>
      </c>
      <c r="AL270" s="76">
        <f t="shared" si="149"/>
        <v>0.17843387919690268</v>
      </c>
      <c r="AM270" s="76">
        <f t="shared" si="150"/>
        <v>0</v>
      </c>
      <c r="AN270" s="76">
        <f t="shared" si="151"/>
        <v>0</v>
      </c>
      <c r="AO270" s="76">
        <f t="shared" si="166"/>
        <v>50.961341892735938</v>
      </c>
      <c r="AP270" s="76">
        <f>MAX(0,(AO270-Constantes!$D$13)*(1-EXP(-Constantes!$D$24)))</f>
        <v>3.3800907176911289E-2</v>
      </c>
      <c r="AQ270" s="76">
        <f t="shared" si="142"/>
        <v>0.21223471526223578</v>
      </c>
      <c r="AR270" s="76">
        <f t="shared" si="152"/>
        <v>0.21223478637381396</v>
      </c>
      <c r="AS270" s="76">
        <f>0.0526*AF270*Observaciones!$F269^1.218</f>
        <v>0</v>
      </c>
      <c r="AT270" s="76">
        <f>AS270*Constantes!$E$30</f>
        <v>0</v>
      </c>
      <c r="AU270" s="76">
        <f t="shared" si="167"/>
        <v>0</v>
      </c>
      <c r="AV270" s="15"/>
      <c r="AW270" s="75">
        <v>264</v>
      </c>
      <c r="AX270" s="148">
        <f>ETo!$I269*((1-Constantes!$F$19)*ETo!$K269+ETo!$L269)</f>
        <v>3.8506031808042138</v>
      </c>
      <c r="AY270" s="76">
        <f>MIN(AX270*Constantes!$F$17,0.8*(BB269+Observaciones!$F269-AZ270-BA270-Constantes!$D$14))</f>
        <v>1.0064619853267232E-5</v>
      </c>
      <c r="AZ270" s="76">
        <f>IF(Observaciones!$F269&gt;0.05*Constantes!$F$18,((Observaciones!$F269-0.05*Constantes!$F$18)^2)/(Observaciones!$F269+0.95*Constantes!$F$18),0)</f>
        <v>0</v>
      </c>
      <c r="BA270" s="76">
        <f>MAX(0,BB269+Observaciones!$F269-AZ270-Constantes!$D$13)</f>
        <v>0</v>
      </c>
      <c r="BB270" s="76">
        <f>BB269+Observaciones!$F269-AZ270-AY270-BA270-BC269</f>
        <v>11.250002087607587</v>
      </c>
      <c r="BC270" s="76">
        <f>MAX(0,(BB270-Constantes!$D$14)*(1-EXP(-Constantes!$D$22)))</f>
        <v>7.1111578185816569E-8</v>
      </c>
      <c r="BD270" s="76">
        <f t="shared" si="168"/>
        <v>66.859154046572201</v>
      </c>
      <c r="BE270" s="76">
        <f>MAX(0,(BD270-Constantes!$D$13)*(1-EXP(-Constantes!$D$23)))</f>
        <v>0.1784338080853245</v>
      </c>
      <c r="BF270" s="76">
        <f t="shared" si="169"/>
        <v>0.17843387919690268</v>
      </c>
      <c r="BG270" s="76">
        <f>IF(BF270-Escenarios!$F$29&lt;=0,0,IF(BF270-Escenarios!$F$29&gt;Escenarios!$F$28,Escenarios!$F$28,BF270-Escenarios!$F$29))</f>
        <v>0</v>
      </c>
      <c r="BH270" s="76">
        <f>BG270*Entradas!$F$24</f>
        <v>0</v>
      </c>
      <c r="BI270" s="76">
        <f>AX270*Entradas!$D$47/Escenarios!$F$9</f>
        <v>0.18482895267860228</v>
      </c>
      <c r="BJ270" s="76">
        <f>Entradas!$D$48*Entradas!$D$46/Escenarios!$F$9</f>
        <v>0.12</v>
      </c>
      <c r="BK270" s="76">
        <f t="shared" si="170"/>
        <v>0.18483901729845553</v>
      </c>
      <c r="BL270" s="76">
        <f t="shared" si="153"/>
        <v>0</v>
      </c>
      <c r="BM270" s="76">
        <f t="shared" si="154"/>
        <v>0</v>
      </c>
      <c r="BN270" s="76">
        <f t="shared" si="143"/>
        <v>7.1111578185816569E-8</v>
      </c>
      <c r="BO270" s="76">
        <f t="shared" si="155"/>
        <v>0</v>
      </c>
      <c r="BP270" s="76">
        <f t="shared" si="144"/>
        <v>0.1784338080853245</v>
      </c>
      <c r="BQ270" s="76">
        <f t="shared" si="156"/>
        <v>0</v>
      </c>
      <c r="BR270" s="76">
        <f t="shared" si="157"/>
        <v>0.17843387919690268</v>
      </c>
      <c r="BS270" s="76">
        <f t="shared" si="158"/>
        <v>0</v>
      </c>
      <c r="BT270" s="76">
        <f t="shared" si="159"/>
        <v>0</v>
      </c>
      <c r="BU270" s="76">
        <f t="shared" si="171"/>
        <v>52.778547360339154</v>
      </c>
      <c r="BV270" s="76">
        <f>MAX(0,(BU270-Constantes!$D$13)*(1-EXP(-Constantes!$D$24)))</f>
        <v>6.1577341718128883E-2</v>
      </c>
      <c r="BW270" s="76">
        <f t="shared" si="172"/>
        <v>0.24001114980345339</v>
      </c>
      <c r="BX270" s="76">
        <f t="shared" si="173"/>
        <v>0.24001122091503158</v>
      </c>
      <c r="BY270" s="76">
        <f>0.0526*BL270*Observaciones!$F269^1.218</f>
        <v>0</v>
      </c>
      <c r="BZ270" s="76">
        <f>BY270*Constantes!$F$30</f>
        <v>0</v>
      </c>
      <c r="CA270" s="76">
        <f t="shared" si="174"/>
        <v>0</v>
      </c>
      <c r="CB270" s="15"/>
      <c r="CC270" s="75">
        <v>264</v>
      </c>
      <c r="CD270" s="76">
        <f>0.0526*Observaciones!$F269^2.218</f>
        <v>0</v>
      </c>
      <c r="CE270" s="76">
        <f>IF(Observaciones!$F269&gt;0.05*$CI$7,((Observaciones!$F269-0.05*$CI$7)^2)/(Observaciones!$F269+0.95*$CI$7),0)</f>
        <v>0</v>
      </c>
      <c r="CF270" s="76">
        <f>0.0526*CE270*Observaciones!$F269^1.218</f>
        <v>0</v>
      </c>
      <c r="CG270" s="29"/>
      <c r="CH270" s="29"/>
      <c r="CI270" s="110"/>
      <c r="CJ270" s="40"/>
    </row>
    <row r="271" spans="2:88" s="2" customFormat="1" x14ac:dyDescent="0.3">
      <c r="B271" s="39"/>
      <c r="C271" s="75">
        <v>265</v>
      </c>
      <c r="D271" s="148">
        <f>ETo!$I270*((1-Constantes!$D$19)*ETo!$K270+ETo!$L270)</f>
        <v>3.7879576966251753</v>
      </c>
      <c r="E271" s="76">
        <f>MIN(D271*Constantes!$D$17,0.8*(H270+Observaciones!$F270-F271-G271-Constantes!$D$14))</f>
        <v>1.670086069793797E-6</v>
      </c>
      <c r="F271" s="76">
        <f>IF(Observaciones!$F270&gt;0.05*Constantes!$D$18,((Observaciones!$F270-0.05*Constantes!$D$18)^2)/(Observaciones!$F270+0.95*Constantes!$D$18),0)</f>
        <v>0</v>
      </c>
      <c r="G271" s="76">
        <f>MAX(0,H270+Observaciones!$F270-F271-Constantes!$D$13)</f>
        <v>0</v>
      </c>
      <c r="H271" s="76">
        <f>H270+Observaciones!$F270-F271-E271-G271-I270</f>
        <v>11.250000346409939</v>
      </c>
      <c r="I271" s="76">
        <f>MAX(0,(H271-Constantes!$D$14)*(1-EXP(-Constantes!$D$22)))</f>
        <v>1.1799994217763935E-8</v>
      </c>
      <c r="J271" s="76">
        <f t="shared" si="160"/>
        <v>66.68072023848687</v>
      </c>
      <c r="K271" s="76">
        <f>MAX(0,(J271-Constantes!$D$13)*(1-EXP(-Constantes!$D$23)))</f>
        <v>0.17667565727463777</v>
      </c>
      <c r="L271" s="76">
        <f t="shared" si="161"/>
        <v>0.17667566907463197</v>
      </c>
      <c r="M271" s="76">
        <f>0.0526*F271*Observaciones!$F270^1.218</f>
        <v>0</v>
      </c>
      <c r="N271" s="76">
        <f>M271*Constantes!$D$30</f>
        <v>0</v>
      </c>
      <c r="O271" s="76">
        <f t="shared" si="162"/>
        <v>0</v>
      </c>
      <c r="P271" s="15"/>
      <c r="Q271" s="75">
        <v>265</v>
      </c>
      <c r="R271" s="148">
        <f>ETo!$I270*((1-Constantes!$E$19)*ETo!$K270+ETo!$L270)</f>
        <v>3.7879576966251753</v>
      </c>
      <c r="S271" s="76">
        <f>MIN(R271*Constantes!$E$17,0.8*(V270+Observaciones!$F270-T271-U271-Constantes!$D$14))</f>
        <v>1.670086069793797E-6</v>
      </c>
      <c r="T271" s="76">
        <f>IF(Observaciones!$F270&gt;0.05*Constantes!$E$18,((Observaciones!$F270-0.05*Constantes!$E$18)^2)/(Observaciones!$F270+0.95*Constantes!$E$18),0)</f>
        <v>0</v>
      </c>
      <c r="U271" s="76">
        <f>MAX(0,V270+Observaciones!$F270-T271-Constantes!$D$13)</f>
        <v>0</v>
      </c>
      <c r="V271" s="76">
        <f>V270+Observaciones!$F270-T271-S271-U271-W270</f>
        <v>11.250000346409939</v>
      </c>
      <c r="W271" s="76">
        <f>MAX(0,(V271-Constantes!$D$14)*(1-EXP(-Constantes!$D$22)))</f>
        <v>1.1799994217763935E-8</v>
      </c>
      <c r="X271" s="76">
        <f t="shared" si="163"/>
        <v>66.68072023848687</v>
      </c>
      <c r="Y271" s="76">
        <f>MAX(0,(X271-Constantes!$D$13)*(1-EXP(-Constantes!$D$23)))</f>
        <v>0.17667565727463777</v>
      </c>
      <c r="Z271" s="76">
        <f t="shared" si="164"/>
        <v>0.17667566907463197</v>
      </c>
      <c r="AA271" s="76">
        <f>IF(Z271-Escenarios!$E$29&lt;=0,0,IF(Z271-Escenarios!$E$29&gt;Escenarios!$E$28,Escenarios!$E$28,Z271-Escenarios!$E$29))</f>
        <v>0</v>
      </c>
      <c r="AB271" s="76">
        <f>AA271*Entradas!$E$24</f>
        <v>0</v>
      </c>
      <c r="AC271" s="76">
        <f>R271*Entradas!$D$47/Escenarios!$E$9</f>
        <v>0.18182196943800841</v>
      </c>
      <c r="AD271" s="76">
        <f>Entradas!$D$48*Entradas!$D$46/Escenarios!$E$9</f>
        <v>0.12</v>
      </c>
      <c r="AE271" s="76">
        <f t="shared" si="165"/>
        <v>0.18182363952407821</v>
      </c>
      <c r="AF271" s="76">
        <f t="shared" si="145"/>
        <v>0</v>
      </c>
      <c r="AG271" s="76">
        <f t="shared" si="146"/>
        <v>0</v>
      </c>
      <c r="AH271" s="76">
        <f t="shared" si="140"/>
        <v>1.1799994217763935E-8</v>
      </c>
      <c r="AI271" s="76">
        <f t="shared" si="147"/>
        <v>0</v>
      </c>
      <c r="AJ271" s="76">
        <f t="shared" si="141"/>
        <v>0.17667565727463777</v>
      </c>
      <c r="AK271" s="76">
        <f t="shared" si="148"/>
        <v>0</v>
      </c>
      <c r="AL271" s="76">
        <f t="shared" si="149"/>
        <v>0.17667566907463197</v>
      </c>
      <c r="AM271" s="76">
        <f t="shared" si="150"/>
        <v>0</v>
      </c>
      <c r="AN271" s="76">
        <f t="shared" si="151"/>
        <v>0</v>
      </c>
      <c r="AO271" s="76">
        <f t="shared" si="166"/>
        <v>50.927540985559027</v>
      </c>
      <c r="AP271" s="76">
        <f>MAX(0,(AO271-Constantes!$D$13)*(1-EXP(-Constantes!$D$24)))</f>
        <v>3.328425195967185E-2</v>
      </c>
      <c r="AQ271" s="76">
        <f t="shared" si="142"/>
        <v>0.20995990923430963</v>
      </c>
      <c r="AR271" s="76">
        <f t="shared" si="152"/>
        <v>0.20995992103430383</v>
      </c>
      <c r="AS271" s="76">
        <f>0.0526*AF271*Observaciones!$F270^1.218</f>
        <v>0</v>
      </c>
      <c r="AT271" s="76">
        <f>AS271*Constantes!$E$30</f>
        <v>0</v>
      </c>
      <c r="AU271" s="76">
        <f t="shared" si="167"/>
        <v>0</v>
      </c>
      <c r="AV271" s="15"/>
      <c r="AW271" s="75">
        <v>265</v>
      </c>
      <c r="AX271" s="148">
        <f>ETo!$I270*((1-Constantes!$F$19)*ETo!$K270+ETo!$L270)</f>
        <v>3.7879576966251753</v>
      </c>
      <c r="AY271" s="76">
        <f>MIN(AX271*Constantes!$F$17,0.8*(BB270+Observaciones!$F270-AZ271-BA271-Constantes!$D$14))</f>
        <v>1.670086069793797E-6</v>
      </c>
      <c r="AZ271" s="76">
        <f>IF(Observaciones!$F270&gt;0.05*Constantes!$F$18,((Observaciones!$F270-0.05*Constantes!$F$18)^2)/(Observaciones!$F270+0.95*Constantes!$F$18),0)</f>
        <v>0</v>
      </c>
      <c r="BA271" s="76">
        <f>MAX(0,BB270+Observaciones!$F270-AZ271-Constantes!$D$13)</f>
        <v>0</v>
      </c>
      <c r="BB271" s="76">
        <f>BB270+Observaciones!$F270-AZ271-AY271-BA271-BC270</f>
        <v>11.250000346409939</v>
      </c>
      <c r="BC271" s="76">
        <f>MAX(0,(BB271-Constantes!$D$14)*(1-EXP(-Constantes!$D$22)))</f>
        <v>1.1799994217763935E-8</v>
      </c>
      <c r="BD271" s="76">
        <f t="shared" si="168"/>
        <v>66.68072023848687</v>
      </c>
      <c r="BE271" s="76">
        <f>MAX(0,(BD271-Constantes!$D$13)*(1-EXP(-Constantes!$D$23)))</f>
        <v>0.17667565727463777</v>
      </c>
      <c r="BF271" s="76">
        <f t="shared" si="169"/>
        <v>0.17667566907463197</v>
      </c>
      <c r="BG271" s="76">
        <f>IF(BF271-Escenarios!$F$29&lt;=0,0,IF(BF271-Escenarios!$F$29&gt;Escenarios!$F$28,Escenarios!$F$28,BF271-Escenarios!$F$29))</f>
        <v>0</v>
      </c>
      <c r="BH271" s="76">
        <f>BG271*Entradas!$F$24</f>
        <v>0</v>
      </c>
      <c r="BI271" s="76">
        <f>AX271*Entradas!$D$47/Escenarios!$F$9</f>
        <v>0.18182196943800841</v>
      </c>
      <c r="BJ271" s="76">
        <f>Entradas!$D$48*Entradas!$D$46/Escenarios!$F$9</f>
        <v>0.12</v>
      </c>
      <c r="BK271" s="76">
        <f t="shared" si="170"/>
        <v>0.18182363952407821</v>
      </c>
      <c r="BL271" s="76">
        <f t="shared" si="153"/>
        <v>0</v>
      </c>
      <c r="BM271" s="76">
        <f t="shared" si="154"/>
        <v>0</v>
      </c>
      <c r="BN271" s="76">
        <f t="shared" si="143"/>
        <v>1.1799994217763935E-8</v>
      </c>
      <c r="BO271" s="76">
        <f t="shared" si="155"/>
        <v>0</v>
      </c>
      <c r="BP271" s="76">
        <f t="shared" si="144"/>
        <v>0.17667565727463777</v>
      </c>
      <c r="BQ271" s="76">
        <f t="shared" si="156"/>
        <v>0</v>
      </c>
      <c r="BR271" s="76">
        <f t="shared" si="157"/>
        <v>0.17667566907463197</v>
      </c>
      <c r="BS271" s="76">
        <f t="shared" si="158"/>
        <v>0</v>
      </c>
      <c r="BT271" s="76">
        <f t="shared" si="159"/>
        <v>0</v>
      </c>
      <c r="BU271" s="76">
        <f t="shared" si="171"/>
        <v>52.716970018621026</v>
      </c>
      <c r="BV271" s="76">
        <f>MAX(0,(BU271-Constantes!$D$13)*(1-EXP(-Constantes!$D$24)))</f>
        <v>6.0636116836326352E-2</v>
      </c>
      <c r="BW271" s="76">
        <f t="shared" si="172"/>
        <v>0.23731177411096413</v>
      </c>
      <c r="BX271" s="76">
        <f t="shared" si="173"/>
        <v>0.23731178591095833</v>
      </c>
      <c r="BY271" s="76">
        <f>0.0526*BL271*Observaciones!$F270^1.218</f>
        <v>0</v>
      </c>
      <c r="BZ271" s="76">
        <f>BY271*Constantes!$F$30</f>
        <v>0</v>
      </c>
      <c r="CA271" s="76">
        <f t="shared" si="174"/>
        <v>0</v>
      </c>
      <c r="CB271" s="15"/>
      <c r="CC271" s="75">
        <v>265</v>
      </c>
      <c r="CD271" s="76">
        <f>0.0526*Observaciones!$F270^2.218</f>
        <v>0</v>
      </c>
      <c r="CE271" s="76">
        <f>IF(Observaciones!$F270&gt;0.05*$CI$7,((Observaciones!$F270-0.05*$CI$7)^2)/(Observaciones!$F270+0.95*$CI$7),0)</f>
        <v>0</v>
      </c>
      <c r="CF271" s="76">
        <f>0.0526*CE271*Observaciones!$F270^1.218</f>
        <v>0</v>
      </c>
      <c r="CG271" s="29"/>
      <c r="CH271" s="29"/>
      <c r="CI271" s="110"/>
      <c r="CJ271" s="40"/>
    </row>
    <row r="272" spans="2:88" s="2" customFormat="1" x14ac:dyDescent="0.3">
      <c r="B272" s="39"/>
      <c r="C272" s="75">
        <v>266</v>
      </c>
      <c r="D272" s="148">
        <f>ETo!$I271*((1-Constantes!$D$19)*ETo!$K271+ETo!$L271)</f>
        <v>3.6924687394582372</v>
      </c>
      <c r="E272" s="76">
        <f>MIN(D272*Constantes!$D$17,0.8*(H271+Observaciones!$F271-F272-G272-Constantes!$D$14))</f>
        <v>2.7712795116485725E-7</v>
      </c>
      <c r="F272" s="76">
        <f>IF(Observaciones!$F271&gt;0.05*Constantes!$D$18,((Observaciones!$F271-0.05*Constantes!$D$18)^2)/(Observaciones!$F271+0.95*Constantes!$D$18),0)</f>
        <v>0</v>
      </c>
      <c r="G272" s="76">
        <f>MAX(0,H271+Observaciones!$F271-F272-Constantes!$D$13)</f>
        <v>0</v>
      </c>
      <c r="H272" s="76">
        <f>H271+Observaciones!$F271-F272-E272-G272-I271</f>
        <v>11.250000057481994</v>
      </c>
      <c r="I272" s="76">
        <f>MAX(0,(H272-Constantes!$D$14)*(1-EXP(-Constantes!$D$22)))</f>
        <v>1.9580477457471514E-9</v>
      </c>
      <c r="J272" s="76">
        <f t="shared" si="160"/>
        <v>66.504044581212227</v>
      </c>
      <c r="K272" s="76">
        <f>MAX(0,(J272-Constantes!$D$13)*(1-EXP(-Constantes!$D$23)))</f>
        <v>0.17493482994264767</v>
      </c>
      <c r="L272" s="76">
        <f t="shared" si="161"/>
        <v>0.17493483190069542</v>
      </c>
      <c r="M272" s="76">
        <f>0.0526*F272*Observaciones!$F271^1.218</f>
        <v>0</v>
      </c>
      <c r="N272" s="76">
        <f>M272*Constantes!$D$30</f>
        <v>0</v>
      </c>
      <c r="O272" s="76">
        <f t="shared" si="162"/>
        <v>0</v>
      </c>
      <c r="P272" s="15"/>
      <c r="Q272" s="75">
        <v>266</v>
      </c>
      <c r="R272" s="148">
        <f>ETo!$I271*((1-Constantes!$E$19)*ETo!$K271+ETo!$L271)</f>
        <v>3.6924687394582372</v>
      </c>
      <c r="S272" s="76">
        <f>MIN(R272*Constantes!$E$17,0.8*(V271+Observaciones!$F271-T272-U272-Constantes!$D$14))</f>
        <v>2.7712795116485725E-7</v>
      </c>
      <c r="T272" s="76">
        <f>IF(Observaciones!$F271&gt;0.05*Constantes!$E$18,((Observaciones!$F271-0.05*Constantes!$E$18)^2)/(Observaciones!$F271+0.95*Constantes!$E$18),0)</f>
        <v>0</v>
      </c>
      <c r="U272" s="76">
        <f>MAX(0,V271+Observaciones!$F271-T272-Constantes!$D$13)</f>
        <v>0</v>
      </c>
      <c r="V272" s="76">
        <f>V271+Observaciones!$F271-T272-S272-U272-W271</f>
        <v>11.250000057481994</v>
      </c>
      <c r="W272" s="76">
        <f>MAX(0,(V272-Constantes!$D$14)*(1-EXP(-Constantes!$D$22)))</f>
        <v>1.9580477457471514E-9</v>
      </c>
      <c r="X272" s="76">
        <f t="shared" si="163"/>
        <v>66.504044581212227</v>
      </c>
      <c r="Y272" s="76">
        <f>MAX(0,(X272-Constantes!$D$13)*(1-EXP(-Constantes!$D$23)))</f>
        <v>0.17493482994264767</v>
      </c>
      <c r="Z272" s="76">
        <f t="shared" si="164"/>
        <v>0.17493483190069542</v>
      </c>
      <c r="AA272" s="76">
        <f>IF(Z272-Escenarios!$E$29&lt;=0,0,IF(Z272-Escenarios!$E$29&gt;Escenarios!$E$28,Escenarios!$E$28,Z272-Escenarios!$E$29))</f>
        <v>0</v>
      </c>
      <c r="AB272" s="76">
        <f>AA272*Entradas!$E$24</f>
        <v>0</v>
      </c>
      <c r="AC272" s="76">
        <f>R272*Entradas!$D$47/Escenarios!$E$9</f>
        <v>0.17723849949399539</v>
      </c>
      <c r="AD272" s="76">
        <f>Entradas!$D$48*Entradas!$D$46/Escenarios!$E$9</f>
        <v>0.12</v>
      </c>
      <c r="AE272" s="76">
        <f t="shared" si="165"/>
        <v>0.17723877662194656</v>
      </c>
      <c r="AF272" s="76">
        <f t="shared" si="145"/>
        <v>0</v>
      </c>
      <c r="AG272" s="76">
        <f t="shared" si="146"/>
        <v>0</v>
      </c>
      <c r="AH272" s="76">
        <f t="shared" si="140"/>
        <v>1.9580477457471514E-9</v>
      </c>
      <c r="AI272" s="76">
        <f t="shared" si="147"/>
        <v>0</v>
      </c>
      <c r="AJ272" s="76">
        <f t="shared" si="141"/>
        <v>0.17493482994264767</v>
      </c>
      <c r="AK272" s="76">
        <f t="shared" si="148"/>
        <v>0</v>
      </c>
      <c r="AL272" s="76">
        <f t="shared" si="149"/>
        <v>0.17493483190069542</v>
      </c>
      <c r="AM272" s="76">
        <f t="shared" si="150"/>
        <v>0</v>
      </c>
      <c r="AN272" s="76">
        <f t="shared" si="151"/>
        <v>0</v>
      </c>
      <c r="AO272" s="76">
        <f t="shared" si="166"/>
        <v>50.894256733599356</v>
      </c>
      <c r="AP272" s="76">
        <f>MAX(0,(AO272-Constantes!$D$13)*(1-EXP(-Constantes!$D$24)))</f>
        <v>3.2775493945075639E-2</v>
      </c>
      <c r="AQ272" s="76">
        <f t="shared" si="142"/>
        <v>0.20771032388772331</v>
      </c>
      <c r="AR272" s="76">
        <f t="shared" si="152"/>
        <v>0.20771032584577107</v>
      </c>
      <c r="AS272" s="76">
        <f>0.0526*AF272*Observaciones!$F271^1.218</f>
        <v>0</v>
      </c>
      <c r="AT272" s="76">
        <f>AS272*Constantes!$E$30</f>
        <v>0</v>
      </c>
      <c r="AU272" s="76">
        <f t="shared" si="167"/>
        <v>0</v>
      </c>
      <c r="AV272" s="15"/>
      <c r="AW272" s="75">
        <v>266</v>
      </c>
      <c r="AX272" s="148">
        <f>ETo!$I271*((1-Constantes!$F$19)*ETo!$K271+ETo!$L271)</f>
        <v>3.6924687394582372</v>
      </c>
      <c r="AY272" s="76">
        <f>MIN(AX272*Constantes!$F$17,0.8*(BB271+Observaciones!$F271-AZ272-BA272-Constantes!$D$14))</f>
        <v>2.7712795116485725E-7</v>
      </c>
      <c r="AZ272" s="76">
        <f>IF(Observaciones!$F271&gt;0.05*Constantes!$F$18,((Observaciones!$F271-0.05*Constantes!$F$18)^2)/(Observaciones!$F271+0.95*Constantes!$F$18),0)</f>
        <v>0</v>
      </c>
      <c r="BA272" s="76">
        <f>MAX(0,BB271+Observaciones!$F271-AZ272-Constantes!$D$13)</f>
        <v>0</v>
      </c>
      <c r="BB272" s="76">
        <f>BB271+Observaciones!$F271-AZ272-AY272-BA272-BC271</f>
        <v>11.250000057481994</v>
      </c>
      <c r="BC272" s="76">
        <f>MAX(0,(BB272-Constantes!$D$14)*(1-EXP(-Constantes!$D$22)))</f>
        <v>1.9580477457471514E-9</v>
      </c>
      <c r="BD272" s="76">
        <f t="shared" si="168"/>
        <v>66.504044581212227</v>
      </c>
      <c r="BE272" s="76">
        <f>MAX(0,(BD272-Constantes!$D$13)*(1-EXP(-Constantes!$D$23)))</f>
        <v>0.17493482994264767</v>
      </c>
      <c r="BF272" s="76">
        <f t="shared" si="169"/>
        <v>0.17493483190069542</v>
      </c>
      <c r="BG272" s="76">
        <f>IF(BF272-Escenarios!$F$29&lt;=0,0,IF(BF272-Escenarios!$F$29&gt;Escenarios!$F$28,Escenarios!$F$28,BF272-Escenarios!$F$29))</f>
        <v>0</v>
      </c>
      <c r="BH272" s="76">
        <f>BG272*Entradas!$F$24</f>
        <v>0</v>
      </c>
      <c r="BI272" s="76">
        <f>AX272*Entradas!$D$47/Escenarios!$F$9</f>
        <v>0.17723849949399539</v>
      </c>
      <c r="BJ272" s="76">
        <f>Entradas!$D$48*Entradas!$D$46/Escenarios!$F$9</f>
        <v>0.12</v>
      </c>
      <c r="BK272" s="76">
        <f t="shared" si="170"/>
        <v>0.17723877662194656</v>
      </c>
      <c r="BL272" s="76">
        <f t="shared" si="153"/>
        <v>0</v>
      </c>
      <c r="BM272" s="76">
        <f t="shared" si="154"/>
        <v>0</v>
      </c>
      <c r="BN272" s="76">
        <f t="shared" si="143"/>
        <v>1.9580477457471514E-9</v>
      </c>
      <c r="BO272" s="76">
        <f t="shared" si="155"/>
        <v>0</v>
      </c>
      <c r="BP272" s="76">
        <f t="shared" si="144"/>
        <v>0.17493482994264767</v>
      </c>
      <c r="BQ272" s="76">
        <f t="shared" si="156"/>
        <v>0</v>
      </c>
      <c r="BR272" s="76">
        <f t="shared" si="157"/>
        <v>0.17493483190069542</v>
      </c>
      <c r="BS272" s="76">
        <f t="shared" si="158"/>
        <v>0</v>
      </c>
      <c r="BT272" s="76">
        <f t="shared" si="159"/>
        <v>0</v>
      </c>
      <c r="BU272" s="76">
        <f t="shared" si="171"/>
        <v>52.656333901784699</v>
      </c>
      <c r="BV272" s="76">
        <f>MAX(0,(BU272-Constantes!$D$13)*(1-EXP(-Constantes!$D$24)))</f>
        <v>5.9709278809386382E-2</v>
      </c>
      <c r="BW272" s="76">
        <f t="shared" si="172"/>
        <v>0.23464410875203406</v>
      </c>
      <c r="BX272" s="76">
        <f t="shared" si="173"/>
        <v>0.23464411071008179</v>
      </c>
      <c r="BY272" s="76">
        <f>0.0526*BL272*Observaciones!$F271^1.218</f>
        <v>0</v>
      </c>
      <c r="BZ272" s="76">
        <f>BY272*Constantes!$F$30</f>
        <v>0</v>
      </c>
      <c r="CA272" s="76">
        <f t="shared" si="174"/>
        <v>0</v>
      </c>
      <c r="CB272" s="15"/>
      <c r="CC272" s="75">
        <v>266</v>
      </c>
      <c r="CD272" s="76">
        <f>0.0526*Observaciones!$F271^2.218</f>
        <v>0</v>
      </c>
      <c r="CE272" s="76">
        <f>IF(Observaciones!$F271&gt;0.05*$CI$7,((Observaciones!$F271-0.05*$CI$7)^2)/(Observaciones!$F271+0.95*$CI$7),0)</f>
        <v>0</v>
      </c>
      <c r="CF272" s="76">
        <f>0.0526*CE272*Observaciones!$F271^1.218</f>
        <v>0</v>
      </c>
      <c r="CG272" s="29"/>
      <c r="CH272" s="29"/>
      <c r="CI272" s="110"/>
      <c r="CJ272" s="40"/>
    </row>
    <row r="273" spans="2:88" s="2" customFormat="1" x14ac:dyDescent="0.3">
      <c r="B273" s="39"/>
      <c r="C273" s="75">
        <v>267</v>
      </c>
      <c r="D273" s="148">
        <f>ETo!$I272*((1-Constantes!$D$19)*ETo!$K272+ETo!$L272)</f>
        <v>3.7581165831371872</v>
      </c>
      <c r="E273" s="76">
        <f>MIN(D273*Constantes!$D$17,0.8*(H272+Observaciones!$F272-F273-G273-Constantes!$D$14))</f>
        <v>1.6000000459855954</v>
      </c>
      <c r="F273" s="76">
        <f>IF(Observaciones!$F272&gt;0.05*Constantes!$D$18,((Observaciones!$F272-0.05*Constantes!$D$18)^2)/(Observaciones!$F272+0.95*Constantes!$D$18),0)</f>
        <v>0</v>
      </c>
      <c r="G273" s="76">
        <f>MAX(0,H272+Observaciones!$F272-F273-Constantes!$D$13)</f>
        <v>0</v>
      </c>
      <c r="H273" s="76">
        <f>H272+Observaciones!$F272-F273-E273-G273-I272</f>
        <v>11.650000009538351</v>
      </c>
      <c r="I273" s="76">
        <f>MAX(0,(H273-Constantes!$D$14)*(1-EXP(-Constantes!$D$22)))</f>
        <v>1.3625468754973008E-2</v>
      </c>
      <c r="J273" s="76">
        <f t="shared" si="160"/>
        <v>66.329109751269584</v>
      </c>
      <c r="K273" s="76">
        <f>MAX(0,(J273-Constantes!$D$13)*(1-EXP(-Constantes!$D$23)))</f>
        <v>0.17321115539699253</v>
      </c>
      <c r="L273" s="76">
        <f t="shared" si="161"/>
        <v>0.18683662415196553</v>
      </c>
      <c r="M273" s="76">
        <f>0.0526*F273*Observaciones!$F272^1.218</f>
        <v>0</v>
      </c>
      <c r="N273" s="76">
        <f>M273*Constantes!$D$30</f>
        <v>0</v>
      </c>
      <c r="O273" s="76">
        <f t="shared" si="162"/>
        <v>0</v>
      </c>
      <c r="P273" s="15"/>
      <c r="Q273" s="75">
        <v>267</v>
      </c>
      <c r="R273" s="148">
        <f>ETo!$I272*((1-Constantes!$E$19)*ETo!$K272+ETo!$L272)</f>
        <v>3.7581165831371872</v>
      </c>
      <c r="S273" s="76">
        <f>MIN(R273*Constantes!$E$17,0.8*(V272+Observaciones!$F272-T273-U273-Constantes!$D$14))</f>
        <v>1.6000000459855954</v>
      </c>
      <c r="T273" s="76">
        <f>IF(Observaciones!$F272&gt;0.05*Constantes!$E$18,((Observaciones!$F272-0.05*Constantes!$E$18)^2)/(Observaciones!$F272+0.95*Constantes!$E$18),0)</f>
        <v>0</v>
      </c>
      <c r="U273" s="76">
        <f>MAX(0,V272+Observaciones!$F272-T273-Constantes!$D$13)</f>
        <v>0</v>
      </c>
      <c r="V273" s="76">
        <f>V272+Observaciones!$F272-T273-S273-U273-W272</f>
        <v>11.650000009538351</v>
      </c>
      <c r="W273" s="76">
        <f>MAX(0,(V273-Constantes!$D$14)*(1-EXP(-Constantes!$D$22)))</f>
        <v>1.3625468754973008E-2</v>
      </c>
      <c r="X273" s="76">
        <f t="shared" si="163"/>
        <v>66.329109751269584</v>
      </c>
      <c r="Y273" s="76">
        <f>MAX(0,(X273-Constantes!$D$13)*(1-EXP(-Constantes!$D$23)))</f>
        <v>0.17321115539699253</v>
      </c>
      <c r="Z273" s="76">
        <f t="shared" si="164"/>
        <v>0.18683662415196553</v>
      </c>
      <c r="AA273" s="76">
        <f>IF(Z273-Escenarios!$E$29&lt;=0,0,IF(Z273-Escenarios!$E$29&gt;Escenarios!$E$28,Escenarios!$E$28,Z273-Escenarios!$E$29))</f>
        <v>0</v>
      </c>
      <c r="AB273" s="76">
        <f>AA273*Entradas!$E$24</f>
        <v>0</v>
      </c>
      <c r="AC273" s="76">
        <f>R273*Entradas!$D$47/Escenarios!$E$9</f>
        <v>0.18038959599058499</v>
      </c>
      <c r="AD273" s="76">
        <f>Entradas!$D$48*Entradas!$D$46/Escenarios!$E$9</f>
        <v>0.12</v>
      </c>
      <c r="AE273" s="76">
        <f t="shared" si="165"/>
        <v>1.7803896419761804</v>
      </c>
      <c r="AF273" s="76">
        <f t="shared" si="145"/>
        <v>0</v>
      </c>
      <c r="AG273" s="76">
        <f t="shared" si="146"/>
        <v>0</v>
      </c>
      <c r="AH273" s="76">
        <f t="shared" si="140"/>
        <v>1.3625468754973008E-2</v>
      </c>
      <c r="AI273" s="76">
        <f t="shared" si="147"/>
        <v>0</v>
      </c>
      <c r="AJ273" s="76">
        <f t="shared" si="141"/>
        <v>0.17321115539699253</v>
      </c>
      <c r="AK273" s="76">
        <f t="shared" si="148"/>
        <v>0</v>
      </c>
      <c r="AL273" s="76">
        <f t="shared" si="149"/>
        <v>0.18683662415196553</v>
      </c>
      <c r="AM273" s="76">
        <f t="shared" si="150"/>
        <v>0</v>
      </c>
      <c r="AN273" s="76">
        <f t="shared" si="151"/>
        <v>0</v>
      </c>
      <c r="AO273" s="76">
        <f t="shared" si="166"/>
        <v>50.861481239654282</v>
      </c>
      <c r="AP273" s="76">
        <f>MAX(0,(AO273-Constantes!$D$13)*(1-EXP(-Constantes!$D$24)))</f>
        <v>3.2274512422429125E-2</v>
      </c>
      <c r="AQ273" s="76">
        <f t="shared" si="142"/>
        <v>0.20548566781942165</v>
      </c>
      <c r="AR273" s="76">
        <f t="shared" si="152"/>
        <v>0.21911113657439465</v>
      </c>
      <c r="AS273" s="76">
        <f>0.0526*AF273*Observaciones!$F272^1.218</f>
        <v>0</v>
      </c>
      <c r="AT273" s="76">
        <f>AS273*Constantes!$E$30</f>
        <v>0</v>
      </c>
      <c r="AU273" s="76">
        <f t="shared" si="167"/>
        <v>0</v>
      </c>
      <c r="AV273" s="15"/>
      <c r="AW273" s="75">
        <v>267</v>
      </c>
      <c r="AX273" s="148">
        <f>ETo!$I272*((1-Constantes!$F$19)*ETo!$K272+ETo!$L272)</f>
        <v>3.7581165831371872</v>
      </c>
      <c r="AY273" s="76">
        <f>MIN(AX273*Constantes!$F$17,0.8*(BB272+Observaciones!$F272-AZ273-BA273-Constantes!$D$14))</f>
        <v>1.6000000459855954</v>
      </c>
      <c r="AZ273" s="76">
        <f>IF(Observaciones!$F272&gt;0.05*Constantes!$F$18,((Observaciones!$F272-0.05*Constantes!$F$18)^2)/(Observaciones!$F272+0.95*Constantes!$F$18),0)</f>
        <v>0</v>
      </c>
      <c r="BA273" s="76">
        <f>MAX(0,BB272+Observaciones!$F272-AZ273-Constantes!$D$13)</f>
        <v>0</v>
      </c>
      <c r="BB273" s="76">
        <f>BB272+Observaciones!$F272-AZ273-AY273-BA273-BC272</f>
        <v>11.650000009538351</v>
      </c>
      <c r="BC273" s="76">
        <f>MAX(0,(BB273-Constantes!$D$14)*(1-EXP(-Constantes!$D$22)))</f>
        <v>1.3625468754973008E-2</v>
      </c>
      <c r="BD273" s="76">
        <f t="shared" si="168"/>
        <v>66.329109751269584</v>
      </c>
      <c r="BE273" s="76">
        <f>MAX(0,(BD273-Constantes!$D$13)*(1-EXP(-Constantes!$D$23)))</f>
        <v>0.17321115539699253</v>
      </c>
      <c r="BF273" s="76">
        <f t="shared" si="169"/>
        <v>0.18683662415196553</v>
      </c>
      <c r="BG273" s="76">
        <f>IF(BF273-Escenarios!$F$29&lt;=0,0,IF(BF273-Escenarios!$F$29&gt;Escenarios!$F$28,Escenarios!$F$28,BF273-Escenarios!$F$29))</f>
        <v>0</v>
      </c>
      <c r="BH273" s="76">
        <f>BG273*Entradas!$F$24</f>
        <v>0</v>
      </c>
      <c r="BI273" s="76">
        <f>AX273*Entradas!$D$47/Escenarios!$F$9</f>
        <v>0.18038959599058499</v>
      </c>
      <c r="BJ273" s="76">
        <f>Entradas!$D$48*Entradas!$D$46/Escenarios!$F$9</f>
        <v>0.12</v>
      </c>
      <c r="BK273" s="76">
        <f t="shared" si="170"/>
        <v>1.7803896419761804</v>
      </c>
      <c r="BL273" s="76">
        <f t="shared" si="153"/>
        <v>0</v>
      </c>
      <c r="BM273" s="76">
        <f t="shared" si="154"/>
        <v>0</v>
      </c>
      <c r="BN273" s="76">
        <f t="shared" si="143"/>
        <v>1.3625468754973008E-2</v>
      </c>
      <c r="BO273" s="76">
        <f t="shared" si="155"/>
        <v>0</v>
      </c>
      <c r="BP273" s="76">
        <f t="shared" si="144"/>
        <v>0.17321115539699253</v>
      </c>
      <c r="BQ273" s="76">
        <f t="shared" si="156"/>
        <v>0</v>
      </c>
      <c r="BR273" s="76">
        <f t="shared" si="157"/>
        <v>0.18683662415196553</v>
      </c>
      <c r="BS273" s="76">
        <f t="shared" si="158"/>
        <v>0</v>
      </c>
      <c r="BT273" s="76">
        <f t="shared" si="159"/>
        <v>0</v>
      </c>
      <c r="BU273" s="76">
        <f t="shared" si="171"/>
        <v>52.596624622975312</v>
      </c>
      <c r="BV273" s="76">
        <f>MAX(0,(BU273-Constantes!$D$13)*(1-EXP(-Constantes!$D$24)))</f>
        <v>5.8796607730677991E-2</v>
      </c>
      <c r="BW273" s="76">
        <f t="shared" si="172"/>
        <v>0.23200776312767052</v>
      </c>
      <c r="BX273" s="76">
        <f t="shared" si="173"/>
        <v>0.24563323188264352</v>
      </c>
      <c r="BY273" s="76">
        <f>0.0526*BL273*Observaciones!$F272^1.218</f>
        <v>0</v>
      </c>
      <c r="BZ273" s="76">
        <f>BY273*Constantes!$F$30</f>
        <v>0</v>
      </c>
      <c r="CA273" s="76">
        <f t="shared" si="174"/>
        <v>0</v>
      </c>
      <c r="CB273" s="15"/>
      <c r="CC273" s="75">
        <v>267</v>
      </c>
      <c r="CD273" s="76">
        <f>0.0526*Observaciones!$F272^2.218</f>
        <v>0.24472045674166781</v>
      </c>
      <c r="CE273" s="76">
        <f>IF(Observaciones!$F272&gt;0.05*$CI$7,((Observaciones!$F272-0.05*$CI$7)^2)/(Observaciones!$F272+0.95*$CI$7),0)</f>
        <v>2.0605192437462322E-3</v>
      </c>
      <c r="CF273" s="76">
        <f>0.0526*CE273*Observaciones!$F272^1.218</f>
        <v>2.5212560522728692E-4</v>
      </c>
      <c r="CG273" s="29"/>
      <c r="CH273" s="29"/>
      <c r="CI273" s="110"/>
      <c r="CJ273" s="40"/>
    </row>
    <row r="274" spans="2:88" s="2" customFormat="1" x14ac:dyDescent="0.3">
      <c r="B274" s="39"/>
      <c r="C274" s="75">
        <v>268</v>
      </c>
      <c r="D274" s="148">
        <f>ETo!$I273*((1-Constantes!$D$19)*ETo!$K273+ETo!$L273)</f>
        <v>3.7669659061213121</v>
      </c>
      <c r="E274" s="76">
        <f>MIN(D274*Constantes!$D$17,0.8*(H273+Observaciones!$F273-F274-G274-Constantes!$D$14))</f>
        <v>1.8709526759118817</v>
      </c>
      <c r="F274" s="76">
        <f>IF(Observaciones!$F273&gt;0.05*Constantes!$D$18,((Observaciones!$F273-0.05*Constantes!$D$18)^2)/(Observaciones!$F273+0.95*Constantes!$D$18),0)</f>
        <v>2.7082529888160425E-2</v>
      </c>
      <c r="G274" s="76">
        <f>MAX(0,H273+Observaciones!$F273-F274-Constantes!$D$13)</f>
        <v>0</v>
      </c>
      <c r="H274" s="76">
        <f>H273+Observaciones!$F273-F274-E274-G274-I273</f>
        <v>14.238339334983335</v>
      </c>
      <c r="I274" s="76">
        <f>MAX(0,(H274-Constantes!$D$14)*(1-EXP(-Constantes!$D$22)))</f>
        <v>0.10179380816781797</v>
      </c>
      <c r="J274" s="76">
        <f t="shared" si="160"/>
        <v>66.155898595872586</v>
      </c>
      <c r="K274" s="76">
        <f>MAX(0,(J274-Constantes!$D$13)*(1-EXP(-Constantes!$D$23)))</f>
        <v>0.17150446462718288</v>
      </c>
      <c r="L274" s="76">
        <f t="shared" si="161"/>
        <v>0.30038080268316125</v>
      </c>
      <c r="M274" s="76">
        <f>0.0526*F274*Observaciones!$F273^1.218</f>
        <v>8.897906073963702E-3</v>
      </c>
      <c r="N274" s="76">
        <f>M274*Constantes!$D$30</f>
        <v>1.3900404253315733E-4</v>
      </c>
      <c r="O274" s="76">
        <f t="shared" si="162"/>
        <v>46.275940836264908</v>
      </c>
      <c r="P274" s="15"/>
      <c r="Q274" s="75">
        <v>268</v>
      </c>
      <c r="R274" s="148">
        <f>ETo!$I273*((1-Constantes!$E$19)*ETo!$K273+ETo!$L273)</f>
        <v>3.7669659061213121</v>
      </c>
      <c r="S274" s="76">
        <f>MIN(R274*Constantes!$E$17,0.8*(V273+Observaciones!$F273-T274-U274-Constantes!$D$14))</f>
        <v>1.8709526759118817</v>
      </c>
      <c r="T274" s="76">
        <f>IF(Observaciones!$F273&gt;0.05*Constantes!$E$18,((Observaciones!$F273-0.05*Constantes!$E$18)^2)/(Observaciones!$F273+0.95*Constantes!$E$18),0)</f>
        <v>2.7082529888160425E-2</v>
      </c>
      <c r="U274" s="76">
        <f>MAX(0,V273+Observaciones!$F273-T274-Constantes!$D$13)</f>
        <v>0</v>
      </c>
      <c r="V274" s="76">
        <f>V273+Observaciones!$F273-T274-S274-U274-W273</f>
        <v>14.238339334983335</v>
      </c>
      <c r="W274" s="76">
        <f>MAX(0,(V274-Constantes!$D$14)*(1-EXP(-Constantes!$D$22)))</f>
        <v>0.10179380816781797</v>
      </c>
      <c r="X274" s="76">
        <f t="shared" si="163"/>
        <v>66.155898595872586</v>
      </c>
      <c r="Y274" s="76">
        <f>MAX(0,(X274-Constantes!$D$13)*(1-EXP(-Constantes!$D$23)))</f>
        <v>0.17150446462718288</v>
      </c>
      <c r="Z274" s="76">
        <f t="shared" si="164"/>
        <v>0.30038080268316125</v>
      </c>
      <c r="AA274" s="76">
        <f>IF(Z274-Escenarios!$E$29&lt;=0,0,IF(Z274-Escenarios!$E$29&gt;Escenarios!$E$28,Escenarios!$E$28,Z274-Escenarios!$E$29))</f>
        <v>0</v>
      </c>
      <c r="AB274" s="76">
        <f>AA274*Entradas!$E$24</f>
        <v>0</v>
      </c>
      <c r="AC274" s="76">
        <f>R274*Entradas!$D$47/Escenarios!$E$9</f>
        <v>0.18081436349382299</v>
      </c>
      <c r="AD274" s="76">
        <f>Entradas!$D$48*Entradas!$D$46/Escenarios!$E$9</f>
        <v>0.12</v>
      </c>
      <c r="AE274" s="76">
        <f t="shared" si="165"/>
        <v>2.0517670394057048</v>
      </c>
      <c r="AF274" s="76">
        <f t="shared" si="145"/>
        <v>2.7082529888160425E-2</v>
      </c>
      <c r="AG274" s="76">
        <f t="shared" si="146"/>
        <v>0</v>
      </c>
      <c r="AH274" s="76">
        <f t="shared" si="140"/>
        <v>0.10179380816781797</v>
      </c>
      <c r="AI274" s="76">
        <f t="shared" si="147"/>
        <v>0</v>
      </c>
      <c r="AJ274" s="76">
        <f t="shared" si="141"/>
        <v>0.17150446462718288</v>
      </c>
      <c r="AK274" s="76">
        <f t="shared" si="148"/>
        <v>0</v>
      </c>
      <c r="AL274" s="76">
        <f t="shared" si="149"/>
        <v>0.30038080268316125</v>
      </c>
      <c r="AM274" s="76">
        <f t="shared" si="150"/>
        <v>0</v>
      </c>
      <c r="AN274" s="76">
        <f t="shared" si="151"/>
        <v>0</v>
      </c>
      <c r="AO274" s="76">
        <f t="shared" si="166"/>
        <v>50.829206727231849</v>
      </c>
      <c r="AP274" s="76">
        <f>MAX(0,(AO274-Constantes!$D$13)*(1-EXP(-Constantes!$D$24)))</f>
        <v>3.1781188526131474E-2</v>
      </c>
      <c r="AQ274" s="76">
        <f t="shared" si="142"/>
        <v>0.20328565315331437</v>
      </c>
      <c r="AR274" s="76">
        <f t="shared" si="152"/>
        <v>0.33216199120929274</v>
      </c>
      <c r="AS274" s="76">
        <f>0.0526*AF274*Observaciones!$F273^1.218</f>
        <v>8.897906073963702E-3</v>
      </c>
      <c r="AT274" s="76">
        <f>AS274*Constantes!$E$30</f>
        <v>1.3900404253315733E-4</v>
      </c>
      <c r="AU274" s="76">
        <f t="shared" si="167"/>
        <v>41.848268679715353</v>
      </c>
      <c r="AV274" s="15"/>
      <c r="AW274" s="75">
        <v>268</v>
      </c>
      <c r="AX274" s="148">
        <f>ETo!$I273*((1-Constantes!$F$19)*ETo!$K273+ETo!$L273)</f>
        <v>3.7669659061213121</v>
      </c>
      <c r="AY274" s="76">
        <f>MIN(AX274*Constantes!$F$17,0.8*(BB273+Observaciones!$F273-AZ274-BA274-Constantes!$D$14))</f>
        <v>1.8709526759118817</v>
      </c>
      <c r="AZ274" s="76">
        <f>IF(Observaciones!$F273&gt;0.05*Constantes!$F$18,((Observaciones!$F273-0.05*Constantes!$F$18)^2)/(Observaciones!$F273+0.95*Constantes!$F$18),0)</f>
        <v>2.7082529888160425E-2</v>
      </c>
      <c r="BA274" s="76">
        <f>MAX(0,BB273+Observaciones!$F273-AZ274-Constantes!$D$13)</f>
        <v>0</v>
      </c>
      <c r="BB274" s="76">
        <f>BB273+Observaciones!$F273-AZ274-AY274-BA274-BC273</f>
        <v>14.238339334983335</v>
      </c>
      <c r="BC274" s="76">
        <f>MAX(0,(BB274-Constantes!$D$14)*(1-EXP(-Constantes!$D$22)))</f>
        <v>0.10179380816781797</v>
      </c>
      <c r="BD274" s="76">
        <f t="shared" si="168"/>
        <v>66.155898595872586</v>
      </c>
      <c r="BE274" s="76">
        <f>MAX(0,(BD274-Constantes!$D$13)*(1-EXP(-Constantes!$D$23)))</f>
        <v>0.17150446462718288</v>
      </c>
      <c r="BF274" s="76">
        <f t="shared" si="169"/>
        <v>0.30038080268316125</v>
      </c>
      <c r="BG274" s="76">
        <f>IF(BF274-Escenarios!$F$29&lt;=0,0,IF(BF274-Escenarios!$F$29&gt;Escenarios!$F$28,Escenarios!$F$28,BF274-Escenarios!$F$29))</f>
        <v>0</v>
      </c>
      <c r="BH274" s="76">
        <f>BG274*Entradas!$F$24</f>
        <v>0</v>
      </c>
      <c r="BI274" s="76">
        <f>AX274*Entradas!$D$47/Escenarios!$F$9</f>
        <v>0.18081436349382299</v>
      </c>
      <c r="BJ274" s="76">
        <f>Entradas!$D$48*Entradas!$D$46/Escenarios!$F$9</f>
        <v>0.12</v>
      </c>
      <c r="BK274" s="76">
        <f t="shared" si="170"/>
        <v>2.0517670394057048</v>
      </c>
      <c r="BL274" s="76">
        <f t="shared" si="153"/>
        <v>2.7082529888160425E-2</v>
      </c>
      <c r="BM274" s="76">
        <f t="shared" si="154"/>
        <v>0</v>
      </c>
      <c r="BN274" s="76">
        <f t="shared" si="143"/>
        <v>0.10179380816781797</v>
      </c>
      <c r="BO274" s="76">
        <f t="shared" si="155"/>
        <v>0</v>
      </c>
      <c r="BP274" s="76">
        <f t="shared" si="144"/>
        <v>0.17150446462718288</v>
      </c>
      <c r="BQ274" s="76">
        <f t="shared" si="156"/>
        <v>0</v>
      </c>
      <c r="BR274" s="76">
        <f t="shared" si="157"/>
        <v>0.30038080268316125</v>
      </c>
      <c r="BS274" s="76">
        <f t="shared" si="158"/>
        <v>0</v>
      </c>
      <c r="BT274" s="76">
        <f t="shared" si="159"/>
        <v>0</v>
      </c>
      <c r="BU274" s="76">
        <f t="shared" si="171"/>
        <v>52.537828015244635</v>
      </c>
      <c r="BV274" s="76">
        <f>MAX(0,(BU274-Constantes!$D$13)*(1-EXP(-Constantes!$D$24)))</f>
        <v>5.7897887054897255E-2</v>
      </c>
      <c r="BW274" s="76">
        <f t="shared" si="172"/>
        <v>0.22940235168208015</v>
      </c>
      <c r="BX274" s="76">
        <f t="shared" si="173"/>
        <v>0.35827868973805849</v>
      </c>
      <c r="BY274" s="76">
        <f>0.0526*BL274*Observaciones!$F273^1.218</f>
        <v>8.897906073963702E-3</v>
      </c>
      <c r="BZ274" s="76">
        <f>BY274*Constantes!$F$30</f>
        <v>1.3900404253315733E-4</v>
      </c>
      <c r="CA274" s="76">
        <f t="shared" si="174"/>
        <v>38.797742236576987</v>
      </c>
      <c r="CB274" s="15"/>
      <c r="CC274" s="75">
        <v>268</v>
      </c>
      <c r="CD274" s="76">
        <f>0.0526*Observaciones!$F273^2.218</f>
        <v>1.4784651765617014</v>
      </c>
      <c r="CE274" s="76">
        <f>IF(Observaciones!$F273&gt;0.05*$CI$7,((Observaciones!$F273-0.05*$CI$7)^2)/(Observaciones!$F273+0.95*$CI$7),0)</f>
        <v>0.20486361979252987</v>
      </c>
      <c r="CF274" s="76">
        <f>0.0526*CE274*Observaciones!$F273^1.218</f>
        <v>6.7307495068362658E-2</v>
      </c>
      <c r="CG274" s="29"/>
      <c r="CH274" s="29"/>
      <c r="CI274" s="110"/>
      <c r="CJ274" s="40"/>
    </row>
    <row r="275" spans="2:88" s="2" customFormat="1" x14ac:dyDescent="0.3">
      <c r="B275" s="39"/>
      <c r="C275" s="75">
        <v>269</v>
      </c>
      <c r="D275" s="148">
        <f>ETo!$I274*((1-Constantes!$D$19)*ETo!$K274+ETo!$L274)</f>
        <v>3.7470150293329874</v>
      </c>
      <c r="E275" s="76">
        <f>MIN(D275*Constantes!$D$17,0.8*(H274+Observaciones!$F274-F275-G275-Constantes!$D$14))</f>
        <v>1.8610436012761788</v>
      </c>
      <c r="F275" s="76">
        <f>IF(Observaciones!$F274&gt;0.05*Constantes!$D$18,((Observaciones!$F274-0.05*Constantes!$D$18)^2)/(Observaciones!$F274+0.95*Constantes!$D$18),0)</f>
        <v>0</v>
      </c>
      <c r="G275" s="76">
        <f>MAX(0,H274+Observaciones!$F274-F275-Constantes!$D$13)</f>
        <v>0</v>
      </c>
      <c r="H275" s="76">
        <f>H274+Observaciones!$F274-F275-E275-G275-I274</f>
        <v>12.275501925539338</v>
      </c>
      <c r="I275" s="76">
        <f>MAX(0,(H275-Constantes!$D$14)*(1-EXP(-Constantes!$D$22)))</f>
        <v>3.4932360278509482E-2</v>
      </c>
      <c r="J275" s="76">
        <f t="shared" si="160"/>
        <v>65.984394131245409</v>
      </c>
      <c r="K275" s="76">
        <f>MAX(0,(J275-Constantes!$D$13)*(1-EXP(-Constantes!$D$23)))</f>
        <v>0.16981459028803039</v>
      </c>
      <c r="L275" s="76">
        <f t="shared" si="161"/>
        <v>0.20474695056653988</v>
      </c>
      <c r="M275" s="76">
        <f>0.0526*F275*Observaciones!$F274^1.218</f>
        <v>0</v>
      </c>
      <c r="N275" s="76">
        <f>M275*Constantes!$D$30</f>
        <v>0</v>
      </c>
      <c r="O275" s="76">
        <f t="shared" si="162"/>
        <v>0</v>
      </c>
      <c r="P275" s="15"/>
      <c r="Q275" s="75">
        <v>269</v>
      </c>
      <c r="R275" s="148">
        <f>ETo!$I274*((1-Constantes!$E$19)*ETo!$K274+ETo!$L274)</f>
        <v>3.7470150293329874</v>
      </c>
      <c r="S275" s="76">
        <f>MIN(R275*Constantes!$E$17,0.8*(V274+Observaciones!$F274-T275-U275-Constantes!$D$14))</f>
        <v>1.8610436012761788</v>
      </c>
      <c r="T275" s="76">
        <f>IF(Observaciones!$F274&gt;0.05*Constantes!$E$18,((Observaciones!$F274-0.05*Constantes!$E$18)^2)/(Observaciones!$F274+0.95*Constantes!$E$18),0)</f>
        <v>0</v>
      </c>
      <c r="U275" s="76">
        <f>MAX(0,V274+Observaciones!$F274-T275-Constantes!$D$13)</f>
        <v>0</v>
      </c>
      <c r="V275" s="76">
        <f>V274+Observaciones!$F274-T275-S275-U275-W274</f>
        <v>12.275501925539338</v>
      </c>
      <c r="W275" s="76">
        <f>MAX(0,(V275-Constantes!$D$14)*(1-EXP(-Constantes!$D$22)))</f>
        <v>3.4932360278509482E-2</v>
      </c>
      <c r="X275" s="76">
        <f t="shared" si="163"/>
        <v>65.984394131245409</v>
      </c>
      <c r="Y275" s="76">
        <f>MAX(0,(X275-Constantes!$D$13)*(1-EXP(-Constantes!$D$23)))</f>
        <v>0.16981459028803039</v>
      </c>
      <c r="Z275" s="76">
        <f t="shared" si="164"/>
        <v>0.20474695056653988</v>
      </c>
      <c r="AA275" s="76">
        <f>IF(Z275-Escenarios!$E$29&lt;=0,0,IF(Z275-Escenarios!$E$29&gt;Escenarios!$E$28,Escenarios!$E$28,Z275-Escenarios!$E$29))</f>
        <v>0</v>
      </c>
      <c r="AB275" s="76">
        <f>AA275*Entradas!$E$24</f>
        <v>0</v>
      </c>
      <c r="AC275" s="76">
        <f>R275*Entradas!$D$47/Escenarios!$E$9</f>
        <v>0.17985672140798339</v>
      </c>
      <c r="AD275" s="76">
        <f>Entradas!$D$48*Entradas!$D$46/Escenarios!$E$9</f>
        <v>0.12</v>
      </c>
      <c r="AE275" s="76">
        <f t="shared" si="165"/>
        <v>2.0409003226841622</v>
      </c>
      <c r="AF275" s="76">
        <f t="shared" si="145"/>
        <v>0</v>
      </c>
      <c r="AG275" s="76">
        <f t="shared" si="146"/>
        <v>0</v>
      </c>
      <c r="AH275" s="76">
        <f t="shared" si="140"/>
        <v>3.4932360278509482E-2</v>
      </c>
      <c r="AI275" s="76">
        <f t="shared" si="147"/>
        <v>0</v>
      </c>
      <c r="AJ275" s="76">
        <f t="shared" si="141"/>
        <v>0.16981459028803039</v>
      </c>
      <c r="AK275" s="76">
        <f t="shared" si="148"/>
        <v>0</v>
      </c>
      <c r="AL275" s="76">
        <f t="shared" si="149"/>
        <v>0.20474695056653988</v>
      </c>
      <c r="AM275" s="76">
        <f t="shared" si="150"/>
        <v>0</v>
      </c>
      <c r="AN275" s="76">
        <f t="shared" si="151"/>
        <v>0</v>
      </c>
      <c r="AO275" s="76">
        <f t="shared" si="166"/>
        <v>50.797425538705717</v>
      </c>
      <c r="AP275" s="76">
        <f>MAX(0,(AO275-Constantes!$D$13)*(1-EXP(-Constantes!$D$24)))</f>
        <v>3.1295405207472128E-2</v>
      </c>
      <c r="AQ275" s="76">
        <f t="shared" si="142"/>
        <v>0.20110999549550251</v>
      </c>
      <c r="AR275" s="76">
        <f t="shared" si="152"/>
        <v>0.236042355774012</v>
      </c>
      <c r="AS275" s="76">
        <f>0.0526*AF275*Observaciones!$F274^1.218</f>
        <v>0</v>
      </c>
      <c r="AT275" s="76">
        <f>AS275*Constantes!$E$30</f>
        <v>0</v>
      </c>
      <c r="AU275" s="76">
        <f t="shared" si="167"/>
        <v>0</v>
      </c>
      <c r="AV275" s="15"/>
      <c r="AW275" s="75">
        <v>269</v>
      </c>
      <c r="AX275" s="148">
        <f>ETo!$I274*((1-Constantes!$F$19)*ETo!$K274+ETo!$L274)</f>
        <v>3.7470150293329874</v>
      </c>
      <c r="AY275" s="76">
        <f>MIN(AX275*Constantes!$F$17,0.8*(BB274+Observaciones!$F274-AZ275-BA275-Constantes!$D$14))</f>
        <v>1.8610436012761788</v>
      </c>
      <c r="AZ275" s="76">
        <f>IF(Observaciones!$F274&gt;0.05*Constantes!$F$18,((Observaciones!$F274-0.05*Constantes!$F$18)^2)/(Observaciones!$F274+0.95*Constantes!$F$18),0)</f>
        <v>0</v>
      </c>
      <c r="BA275" s="76">
        <f>MAX(0,BB274+Observaciones!$F274-AZ275-Constantes!$D$13)</f>
        <v>0</v>
      </c>
      <c r="BB275" s="76">
        <f>BB274+Observaciones!$F274-AZ275-AY275-BA275-BC274</f>
        <v>12.275501925539338</v>
      </c>
      <c r="BC275" s="76">
        <f>MAX(0,(BB275-Constantes!$D$14)*(1-EXP(-Constantes!$D$22)))</f>
        <v>3.4932360278509482E-2</v>
      </c>
      <c r="BD275" s="76">
        <f t="shared" si="168"/>
        <v>65.984394131245409</v>
      </c>
      <c r="BE275" s="76">
        <f>MAX(0,(BD275-Constantes!$D$13)*(1-EXP(-Constantes!$D$23)))</f>
        <v>0.16981459028803039</v>
      </c>
      <c r="BF275" s="76">
        <f t="shared" si="169"/>
        <v>0.20474695056653988</v>
      </c>
      <c r="BG275" s="76">
        <f>IF(BF275-Escenarios!$F$29&lt;=0,0,IF(BF275-Escenarios!$F$29&gt;Escenarios!$F$28,Escenarios!$F$28,BF275-Escenarios!$F$29))</f>
        <v>0</v>
      </c>
      <c r="BH275" s="76">
        <f>BG275*Entradas!$F$24</f>
        <v>0</v>
      </c>
      <c r="BI275" s="76">
        <f>AX275*Entradas!$D$47/Escenarios!$F$9</f>
        <v>0.17985672140798339</v>
      </c>
      <c r="BJ275" s="76">
        <f>Entradas!$D$48*Entradas!$D$46/Escenarios!$F$9</f>
        <v>0.12</v>
      </c>
      <c r="BK275" s="76">
        <f t="shared" si="170"/>
        <v>2.0409003226841622</v>
      </c>
      <c r="BL275" s="76">
        <f t="shared" si="153"/>
        <v>0</v>
      </c>
      <c r="BM275" s="76">
        <f t="shared" si="154"/>
        <v>0</v>
      </c>
      <c r="BN275" s="76">
        <f t="shared" si="143"/>
        <v>3.4932360278509482E-2</v>
      </c>
      <c r="BO275" s="76">
        <f t="shared" si="155"/>
        <v>0</v>
      </c>
      <c r="BP275" s="76">
        <f t="shared" si="144"/>
        <v>0.16981459028803039</v>
      </c>
      <c r="BQ275" s="76">
        <f t="shared" si="156"/>
        <v>0</v>
      </c>
      <c r="BR275" s="76">
        <f t="shared" si="157"/>
        <v>0.20474695056653988</v>
      </c>
      <c r="BS275" s="76">
        <f t="shared" si="158"/>
        <v>0</v>
      </c>
      <c r="BT275" s="76">
        <f t="shared" si="159"/>
        <v>0</v>
      </c>
      <c r="BU275" s="76">
        <f t="shared" si="171"/>
        <v>52.479930128189736</v>
      </c>
      <c r="BV275" s="76">
        <f>MAX(0,(BU275-Constantes!$D$13)*(1-EXP(-Constantes!$D$24)))</f>
        <v>5.7012903546688719E-2</v>
      </c>
      <c r="BW275" s="76">
        <f t="shared" si="172"/>
        <v>0.22682749383471912</v>
      </c>
      <c r="BX275" s="76">
        <f t="shared" si="173"/>
        <v>0.26175985411322861</v>
      </c>
      <c r="BY275" s="76">
        <f>0.0526*BL275*Observaciones!$F274^1.218</f>
        <v>0</v>
      </c>
      <c r="BZ275" s="76">
        <f>BY275*Constantes!$F$30</f>
        <v>0</v>
      </c>
      <c r="CA275" s="76">
        <f t="shared" si="174"/>
        <v>0</v>
      </c>
      <c r="CB275" s="15"/>
      <c r="CC275" s="75">
        <v>269</v>
      </c>
      <c r="CD275" s="76">
        <f>0.0526*Observaciones!$F274^2.218</f>
        <v>0</v>
      </c>
      <c r="CE275" s="76">
        <f>IF(Observaciones!$F274&gt;0.05*$CI$7,((Observaciones!$F274-0.05*$CI$7)^2)/(Observaciones!$F274+0.95*$CI$7),0)</f>
        <v>0</v>
      </c>
      <c r="CF275" s="76">
        <f>0.0526*CE275*Observaciones!$F274^1.218</f>
        <v>0</v>
      </c>
      <c r="CG275" s="29"/>
      <c r="CH275" s="29"/>
      <c r="CI275" s="110"/>
      <c r="CJ275" s="40"/>
    </row>
    <row r="276" spans="2:88" s="2" customFormat="1" x14ac:dyDescent="0.3">
      <c r="B276" s="39"/>
      <c r="C276" s="75">
        <v>270</v>
      </c>
      <c r="D276" s="148">
        <f>ETo!$I275*((1-Constantes!$D$19)*ETo!$K275+ETo!$L275)</f>
        <v>3.7021348249504769</v>
      </c>
      <c r="E276" s="76">
        <f>MIN(D276*Constantes!$D$17,0.8*(H275+Observaciones!$F275-F276-G276-Constantes!$D$14))</f>
        <v>0.82040154043147029</v>
      </c>
      <c r="F276" s="76">
        <f>IF(Observaciones!$F275&gt;0.05*Constantes!$D$18,((Observaciones!$F275-0.05*Constantes!$D$18)^2)/(Observaciones!$F275+0.95*Constantes!$D$18),0)</f>
        <v>0</v>
      </c>
      <c r="G276" s="76">
        <f>MAX(0,H275+Observaciones!$F275-F276-Constantes!$D$13)</f>
        <v>0</v>
      </c>
      <c r="H276" s="76">
        <f>H275+Observaciones!$F275-F276-E276-G276-I275</f>
        <v>11.420168024829358</v>
      </c>
      <c r="I276" s="76">
        <f>MAX(0,(H276-Constantes!$D$14)*(1-EXP(-Constantes!$D$22)))</f>
        <v>5.796547625295973E-3</v>
      </c>
      <c r="J276" s="76">
        <f t="shared" si="160"/>
        <v>65.814579540957382</v>
      </c>
      <c r="K276" s="76">
        <f>MAX(0,(J276-Constantes!$D$13)*(1-EXP(-Constantes!$D$23)))</f>
        <v>0.16814136668323826</v>
      </c>
      <c r="L276" s="76">
        <f t="shared" si="161"/>
        <v>0.17393791430853422</v>
      </c>
      <c r="M276" s="76">
        <f>0.0526*F276*Observaciones!$F275^1.218</f>
        <v>0</v>
      </c>
      <c r="N276" s="76">
        <f>M276*Constantes!$D$30</f>
        <v>0</v>
      </c>
      <c r="O276" s="76">
        <f t="shared" si="162"/>
        <v>0</v>
      </c>
      <c r="P276" s="15"/>
      <c r="Q276" s="75">
        <v>270</v>
      </c>
      <c r="R276" s="148">
        <f>ETo!$I275*((1-Constantes!$E$19)*ETo!$K275+ETo!$L275)</f>
        <v>3.7021348249504769</v>
      </c>
      <c r="S276" s="76">
        <f>MIN(R276*Constantes!$E$17,0.8*(V275+Observaciones!$F275-T276-U276-Constantes!$D$14))</f>
        <v>0.82040154043147029</v>
      </c>
      <c r="T276" s="76">
        <f>IF(Observaciones!$F275&gt;0.05*Constantes!$E$18,((Observaciones!$F275-0.05*Constantes!$E$18)^2)/(Observaciones!$F275+0.95*Constantes!$E$18),0)</f>
        <v>0</v>
      </c>
      <c r="U276" s="76">
        <f>MAX(0,V275+Observaciones!$F275-T276-Constantes!$D$13)</f>
        <v>0</v>
      </c>
      <c r="V276" s="76">
        <f>V275+Observaciones!$F275-T276-S276-U276-W275</f>
        <v>11.420168024829358</v>
      </c>
      <c r="W276" s="76">
        <f>MAX(0,(V276-Constantes!$D$14)*(1-EXP(-Constantes!$D$22)))</f>
        <v>5.796547625295973E-3</v>
      </c>
      <c r="X276" s="76">
        <f t="shared" si="163"/>
        <v>65.814579540957382</v>
      </c>
      <c r="Y276" s="76">
        <f>MAX(0,(X276-Constantes!$D$13)*(1-EXP(-Constantes!$D$23)))</f>
        <v>0.16814136668323826</v>
      </c>
      <c r="Z276" s="76">
        <f t="shared" si="164"/>
        <v>0.17393791430853422</v>
      </c>
      <c r="AA276" s="76">
        <f>IF(Z276-Escenarios!$E$29&lt;=0,0,IF(Z276-Escenarios!$E$29&gt;Escenarios!$E$28,Escenarios!$E$28,Z276-Escenarios!$E$29))</f>
        <v>0</v>
      </c>
      <c r="AB276" s="76">
        <f>AA276*Entradas!$E$24</f>
        <v>0</v>
      </c>
      <c r="AC276" s="76">
        <f>R276*Entradas!$D$47/Escenarios!$E$9</f>
        <v>0.1777024715976229</v>
      </c>
      <c r="AD276" s="76">
        <f>Entradas!$D$48*Entradas!$D$46/Escenarios!$E$9</f>
        <v>0.12</v>
      </c>
      <c r="AE276" s="76">
        <f t="shared" si="165"/>
        <v>0.99810401202909316</v>
      </c>
      <c r="AF276" s="76">
        <f t="shared" si="145"/>
        <v>0</v>
      </c>
      <c r="AG276" s="76">
        <f t="shared" si="146"/>
        <v>0</v>
      </c>
      <c r="AH276" s="76">
        <f t="shared" si="140"/>
        <v>5.796547625295973E-3</v>
      </c>
      <c r="AI276" s="76">
        <f t="shared" si="147"/>
        <v>0</v>
      </c>
      <c r="AJ276" s="76">
        <f t="shared" si="141"/>
        <v>0.16814136668323826</v>
      </c>
      <c r="AK276" s="76">
        <f t="shared" si="148"/>
        <v>0</v>
      </c>
      <c r="AL276" s="76">
        <f t="shared" si="149"/>
        <v>0.17393791430853422</v>
      </c>
      <c r="AM276" s="76">
        <f t="shared" si="150"/>
        <v>0</v>
      </c>
      <c r="AN276" s="76">
        <f t="shared" si="151"/>
        <v>0</v>
      </c>
      <c r="AO276" s="76">
        <f t="shared" si="166"/>
        <v>50.766130133498244</v>
      </c>
      <c r="AP276" s="76">
        <f>MAX(0,(AO276-Constantes!$D$13)*(1-EXP(-Constantes!$D$24)))</f>
        <v>3.0817047206858815E-2</v>
      </c>
      <c r="AQ276" s="76">
        <f t="shared" si="142"/>
        <v>0.19895841389009708</v>
      </c>
      <c r="AR276" s="76">
        <f t="shared" si="152"/>
        <v>0.20475496151539305</v>
      </c>
      <c r="AS276" s="76">
        <f>0.0526*AF276*Observaciones!$F275^1.218</f>
        <v>0</v>
      </c>
      <c r="AT276" s="76">
        <f>AS276*Constantes!$E$30</f>
        <v>0</v>
      </c>
      <c r="AU276" s="76">
        <f t="shared" si="167"/>
        <v>0</v>
      </c>
      <c r="AV276" s="15"/>
      <c r="AW276" s="75">
        <v>270</v>
      </c>
      <c r="AX276" s="148">
        <f>ETo!$I275*((1-Constantes!$F$19)*ETo!$K275+ETo!$L275)</f>
        <v>3.7021348249504769</v>
      </c>
      <c r="AY276" s="76">
        <f>MIN(AX276*Constantes!$F$17,0.8*(BB275+Observaciones!$F275-AZ276-BA276-Constantes!$D$14))</f>
        <v>0.82040154043147029</v>
      </c>
      <c r="AZ276" s="76">
        <f>IF(Observaciones!$F275&gt;0.05*Constantes!$F$18,((Observaciones!$F275-0.05*Constantes!$F$18)^2)/(Observaciones!$F275+0.95*Constantes!$F$18),0)</f>
        <v>0</v>
      </c>
      <c r="BA276" s="76">
        <f>MAX(0,BB275+Observaciones!$F275-AZ276-Constantes!$D$13)</f>
        <v>0</v>
      </c>
      <c r="BB276" s="76">
        <f>BB275+Observaciones!$F275-AZ276-AY276-BA276-BC275</f>
        <v>11.420168024829358</v>
      </c>
      <c r="BC276" s="76">
        <f>MAX(0,(BB276-Constantes!$D$14)*(1-EXP(-Constantes!$D$22)))</f>
        <v>5.796547625295973E-3</v>
      </c>
      <c r="BD276" s="76">
        <f t="shared" si="168"/>
        <v>65.814579540957382</v>
      </c>
      <c r="BE276" s="76">
        <f>MAX(0,(BD276-Constantes!$D$13)*(1-EXP(-Constantes!$D$23)))</f>
        <v>0.16814136668323826</v>
      </c>
      <c r="BF276" s="76">
        <f t="shared" si="169"/>
        <v>0.17393791430853422</v>
      </c>
      <c r="BG276" s="76">
        <f>IF(BF276-Escenarios!$F$29&lt;=0,0,IF(BF276-Escenarios!$F$29&gt;Escenarios!$F$28,Escenarios!$F$28,BF276-Escenarios!$F$29))</f>
        <v>0</v>
      </c>
      <c r="BH276" s="76">
        <f>BG276*Entradas!$F$24</f>
        <v>0</v>
      </c>
      <c r="BI276" s="76">
        <f>AX276*Entradas!$D$47/Escenarios!$F$9</f>
        <v>0.1777024715976229</v>
      </c>
      <c r="BJ276" s="76">
        <f>Entradas!$D$48*Entradas!$D$46/Escenarios!$F$9</f>
        <v>0.12</v>
      </c>
      <c r="BK276" s="76">
        <f t="shared" si="170"/>
        <v>0.99810401202909316</v>
      </c>
      <c r="BL276" s="76">
        <f t="shared" si="153"/>
        <v>0</v>
      </c>
      <c r="BM276" s="76">
        <f t="shared" si="154"/>
        <v>0</v>
      </c>
      <c r="BN276" s="76">
        <f t="shared" si="143"/>
        <v>5.796547625295973E-3</v>
      </c>
      <c r="BO276" s="76">
        <f t="shared" si="155"/>
        <v>0</v>
      </c>
      <c r="BP276" s="76">
        <f t="shared" si="144"/>
        <v>0.16814136668323826</v>
      </c>
      <c r="BQ276" s="76">
        <f t="shared" si="156"/>
        <v>0</v>
      </c>
      <c r="BR276" s="76">
        <f t="shared" si="157"/>
        <v>0.17393791430853422</v>
      </c>
      <c r="BS276" s="76">
        <f t="shared" si="158"/>
        <v>0</v>
      </c>
      <c r="BT276" s="76">
        <f t="shared" si="159"/>
        <v>0</v>
      </c>
      <c r="BU276" s="76">
        <f t="shared" si="171"/>
        <v>52.422917224643044</v>
      </c>
      <c r="BV276" s="76">
        <f>MAX(0,(BU276-Constantes!$D$13)*(1-EXP(-Constantes!$D$24)))</f>
        <v>5.6141447230052093E-2</v>
      </c>
      <c r="BW276" s="76">
        <f t="shared" si="172"/>
        <v>0.22428281391329036</v>
      </c>
      <c r="BX276" s="76">
        <f t="shared" si="173"/>
        <v>0.23007936153858632</v>
      </c>
      <c r="BY276" s="76">
        <f>0.0526*BL276*Observaciones!$F275^1.218</f>
        <v>0</v>
      </c>
      <c r="BZ276" s="76">
        <f>BY276*Constantes!$F$30</f>
        <v>0</v>
      </c>
      <c r="CA276" s="76">
        <f t="shared" si="174"/>
        <v>0</v>
      </c>
      <c r="CB276" s="15"/>
      <c r="CC276" s="75">
        <v>270</v>
      </c>
      <c r="CD276" s="76">
        <f>0.0526*Observaciones!$F275^2.218</f>
        <v>0</v>
      </c>
      <c r="CE276" s="76">
        <f>IF(Observaciones!$F275&gt;0.05*$CI$7,((Observaciones!$F275-0.05*$CI$7)^2)/(Observaciones!$F275+0.95*$CI$7),0)</f>
        <v>0</v>
      </c>
      <c r="CF276" s="76">
        <f>0.0526*CE276*Observaciones!$F275^1.218</f>
        <v>0</v>
      </c>
      <c r="CG276" s="29"/>
      <c r="CH276" s="29"/>
      <c r="CI276" s="110"/>
      <c r="CJ276" s="40"/>
    </row>
    <row r="277" spans="2:88" s="2" customFormat="1" x14ac:dyDescent="0.3">
      <c r="B277" s="39"/>
      <c r="C277" s="75">
        <v>271</v>
      </c>
      <c r="D277" s="148">
        <f>ETo!$I276*((1-Constantes!$D$19)*ETo!$K276+ETo!$L276)</f>
        <v>3.7836450430828457</v>
      </c>
      <c r="E277" s="76">
        <f>MIN(D277*Constantes!$D$17,0.8*(H276+Observaciones!$F276-F277-G277-Constantes!$D$14))</f>
        <v>0.13613441986348676</v>
      </c>
      <c r="F277" s="76">
        <f>IF(Observaciones!$F276&gt;0.05*Constantes!$D$18,((Observaciones!$F276-0.05*Constantes!$D$18)^2)/(Observaciones!$F276+0.95*Constantes!$D$18),0)</f>
        <v>0</v>
      </c>
      <c r="G277" s="76">
        <f>MAX(0,H276+Observaciones!$F276-F277-Constantes!$D$13)</f>
        <v>0</v>
      </c>
      <c r="H277" s="76">
        <f>H276+Observaciones!$F276-F277-E277-G277-I276</f>
        <v>11.278237057340576</v>
      </c>
      <c r="I277" s="76">
        <f>MAX(0,(H277-Constantes!$D$14)*(1-EXP(-Constantes!$D$22)))</f>
        <v>9.6185783337964436E-4</v>
      </c>
      <c r="J277" s="76">
        <f t="shared" si="160"/>
        <v>65.646438174274138</v>
      </c>
      <c r="K277" s="76">
        <f>MAX(0,(J277-Constantes!$D$13)*(1-EXP(-Constantes!$D$23)))</f>
        <v>0.16648462974915484</v>
      </c>
      <c r="L277" s="76">
        <f t="shared" si="161"/>
        <v>0.1674464875825345</v>
      </c>
      <c r="M277" s="76">
        <f>0.0526*F277*Observaciones!$F276^1.218</f>
        <v>0</v>
      </c>
      <c r="N277" s="76">
        <f>M277*Constantes!$D$30</f>
        <v>0</v>
      </c>
      <c r="O277" s="76">
        <f t="shared" si="162"/>
        <v>0</v>
      </c>
      <c r="P277" s="15"/>
      <c r="Q277" s="75">
        <v>271</v>
      </c>
      <c r="R277" s="148">
        <f>ETo!$I276*((1-Constantes!$E$19)*ETo!$K276+ETo!$L276)</f>
        <v>3.7836450430828457</v>
      </c>
      <c r="S277" s="76">
        <f>MIN(R277*Constantes!$E$17,0.8*(V276+Observaciones!$F276-T277-U277-Constantes!$D$14))</f>
        <v>0.13613441986348676</v>
      </c>
      <c r="T277" s="76">
        <f>IF(Observaciones!$F276&gt;0.05*Constantes!$E$18,((Observaciones!$F276-0.05*Constantes!$E$18)^2)/(Observaciones!$F276+0.95*Constantes!$E$18),0)</f>
        <v>0</v>
      </c>
      <c r="U277" s="76">
        <f>MAX(0,V276+Observaciones!$F276-T277-Constantes!$D$13)</f>
        <v>0</v>
      </c>
      <c r="V277" s="76">
        <f>V276+Observaciones!$F276-T277-S277-U277-W276</f>
        <v>11.278237057340576</v>
      </c>
      <c r="W277" s="76">
        <f>MAX(0,(V277-Constantes!$D$14)*(1-EXP(-Constantes!$D$22)))</f>
        <v>9.6185783337964436E-4</v>
      </c>
      <c r="X277" s="76">
        <f t="shared" si="163"/>
        <v>65.646438174274138</v>
      </c>
      <c r="Y277" s="76">
        <f>MAX(0,(X277-Constantes!$D$13)*(1-EXP(-Constantes!$D$23)))</f>
        <v>0.16648462974915484</v>
      </c>
      <c r="Z277" s="76">
        <f t="shared" si="164"/>
        <v>0.1674464875825345</v>
      </c>
      <c r="AA277" s="76">
        <f>IF(Z277-Escenarios!$E$29&lt;=0,0,IF(Z277-Escenarios!$E$29&gt;Escenarios!$E$28,Escenarios!$E$28,Z277-Escenarios!$E$29))</f>
        <v>0</v>
      </c>
      <c r="AB277" s="76">
        <f>AA277*Entradas!$E$24</f>
        <v>0</v>
      </c>
      <c r="AC277" s="76">
        <f>R277*Entradas!$D$47/Escenarios!$E$9</f>
        <v>0.18161496206797659</v>
      </c>
      <c r="AD277" s="76">
        <f>Entradas!$D$48*Entradas!$D$46/Escenarios!$E$9</f>
        <v>0.12</v>
      </c>
      <c r="AE277" s="76">
        <f t="shared" si="165"/>
        <v>0.31774938193146335</v>
      </c>
      <c r="AF277" s="76">
        <f t="shared" si="145"/>
        <v>0</v>
      </c>
      <c r="AG277" s="76">
        <f t="shared" si="146"/>
        <v>0</v>
      </c>
      <c r="AH277" s="76">
        <f t="shared" si="140"/>
        <v>9.6185783337964436E-4</v>
      </c>
      <c r="AI277" s="76">
        <f t="shared" si="147"/>
        <v>0</v>
      </c>
      <c r="AJ277" s="76">
        <f t="shared" si="141"/>
        <v>0.16648462974915484</v>
      </c>
      <c r="AK277" s="76">
        <f t="shared" si="148"/>
        <v>0</v>
      </c>
      <c r="AL277" s="76">
        <f t="shared" si="149"/>
        <v>0.1674464875825345</v>
      </c>
      <c r="AM277" s="76">
        <f t="shared" si="150"/>
        <v>0</v>
      </c>
      <c r="AN277" s="76">
        <f t="shared" si="151"/>
        <v>0</v>
      </c>
      <c r="AO277" s="76">
        <f t="shared" si="166"/>
        <v>50.735313086291384</v>
      </c>
      <c r="AP277" s="76">
        <f>MAX(0,(AO277-Constantes!$D$13)*(1-EXP(-Constantes!$D$24)))</f>
        <v>3.034600102647067E-2</v>
      </c>
      <c r="AQ277" s="76">
        <f t="shared" si="142"/>
        <v>0.19683063077562551</v>
      </c>
      <c r="AR277" s="76">
        <f t="shared" si="152"/>
        <v>0.19779248860900517</v>
      </c>
      <c r="AS277" s="76">
        <f>0.0526*AF277*Observaciones!$F276^1.218</f>
        <v>0</v>
      </c>
      <c r="AT277" s="76">
        <f>AS277*Constantes!$E$30</f>
        <v>0</v>
      </c>
      <c r="AU277" s="76">
        <f t="shared" si="167"/>
        <v>0</v>
      </c>
      <c r="AV277" s="15"/>
      <c r="AW277" s="75">
        <v>271</v>
      </c>
      <c r="AX277" s="148">
        <f>ETo!$I276*((1-Constantes!$F$19)*ETo!$K276+ETo!$L276)</f>
        <v>3.7836450430828457</v>
      </c>
      <c r="AY277" s="76">
        <f>MIN(AX277*Constantes!$F$17,0.8*(BB276+Observaciones!$F276-AZ277-BA277-Constantes!$D$14))</f>
        <v>0.13613441986348676</v>
      </c>
      <c r="AZ277" s="76">
        <f>IF(Observaciones!$F276&gt;0.05*Constantes!$F$18,((Observaciones!$F276-0.05*Constantes!$F$18)^2)/(Observaciones!$F276+0.95*Constantes!$F$18),0)</f>
        <v>0</v>
      </c>
      <c r="BA277" s="76">
        <f>MAX(0,BB276+Observaciones!$F276-AZ277-Constantes!$D$13)</f>
        <v>0</v>
      </c>
      <c r="BB277" s="76">
        <f>BB276+Observaciones!$F276-AZ277-AY277-BA277-BC276</f>
        <v>11.278237057340576</v>
      </c>
      <c r="BC277" s="76">
        <f>MAX(0,(BB277-Constantes!$D$14)*(1-EXP(-Constantes!$D$22)))</f>
        <v>9.6185783337964436E-4</v>
      </c>
      <c r="BD277" s="76">
        <f t="shared" si="168"/>
        <v>65.646438174274138</v>
      </c>
      <c r="BE277" s="76">
        <f>MAX(0,(BD277-Constantes!$D$13)*(1-EXP(-Constantes!$D$23)))</f>
        <v>0.16648462974915484</v>
      </c>
      <c r="BF277" s="76">
        <f t="shared" si="169"/>
        <v>0.1674464875825345</v>
      </c>
      <c r="BG277" s="76">
        <f>IF(BF277-Escenarios!$F$29&lt;=0,0,IF(BF277-Escenarios!$F$29&gt;Escenarios!$F$28,Escenarios!$F$28,BF277-Escenarios!$F$29))</f>
        <v>0</v>
      </c>
      <c r="BH277" s="76">
        <f>BG277*Entradas!$F$24</f>
        <v>0</v>
      </c>
      <c r="BI277" s="76">
        <f>AX277*Entradas!$D$47/Escenarios!$F$9</f>
        <v>0.18161496206797659</v>
      </c>
      <c r="BJ277" s="76">
        <f>Entradas!$D$48*Entradas!$D$46/Escenarios!$F$9</f>
        <v>0.12</v>
      </c>
      <c r="BK277" s="76">
        <f t="shared" si="170"/>
        <v>0.31774938193146335</v>
      </c>
      <c r="BL277" s="76">
        <f t="shared" si="153"/>
        <v>0</v>
      </c>
      <c r="BM277" s="76">
        <f t="shared" si="154"/>
        <v>0</v>
      </c>
      <c r="BN277" s="76">
        <f t="shared" si="143"/>
        <v>9.6185783337964436E-4</v>
      </c>
      <c r="BO277" s="76">
        <f t="shared" si="155"/>
        <v>0</v>
      </c>
      <c r="BP277" s="76">
        <f t="shared" si="144"/>
        <v>0.16648462974915484</v>
      </c>
      <c r="BQ277" s="76">
        <f t="shared" si="156"/>
        <v>0</v>
      </c>
      <c r="BR277" s="76">
        <f t="shared" si="157"/>
        <v>0.1674464875825345</v>
      </c>
      <c r="BS277" s="76">
        <f t="shared" si="158"/>
        <v>0</v>
      </c>
      <c r="BT277" s="76">
        <f t="shared" si="159"/>
        <v>0</v>
      </c>
      <c r="BU277" s="76">
        <f t="shared" si="171"/>
        <v>52.36677577741299</v>
      </c>
      <c r="BV277" s="76">
        <f>MAX(0,(BU277-Constantes!$D$13)*(1-EXP(-Constantes!$D$24)))</f>
        <v>5.5283311338522122E-2</v>
      </c>
      <c r="BW277" s="76">
        <f t="shared" si="172"/>
        <v>0.22176794108767697</v>
      </c>
      <c r="BX277" s="76">
        <f t="shared" si="173"/>
        <v>0.22272979892105663</v>
      </c>
      <c r="BY277" s="76">
        <f>0.0526*BL277*Observaciones!$F276^1.218</f>
        <v>0</v>
      </c>
      <c r="BZ277" s="76">
        <f>BY277*Constantes!$F$30</f>
        <v>0</v>
      </c>
      <c r="CA277" s="76">
        <f t="shared" si="174"/>
        <v>0</v>
      </c>
      <c r="CB277" s="15"/>
      <c r="CC277" s="75">
        <v>271</v>
      </c>
      <c r="CD277" s="76">
        <f>0.0526*Observaciones!$F276^2.218</f>
        <v>0</v>
      </c>
      <c r="CE277" s="76">
        <f>IF(Observaciones!$F276&gt;0.05*$CI$7,((Observaciones!$F276-0.05*$CI$7)^2)/(Observaciones!$F276+0.95*$CI$7),0)</f>
        <v>0</v>
      </c>
      <c r="CF277" s="76">
        <f>0.0526*CE277*Observaciones!$F276^1.218</f>
        <v>0</v>
      </c>
      <c r="CG277" s="29"/>
      <c r="CH277" s="29"/>
      <c r="CI277" s="110"/>
      <c r="CJ277" s="40"/>
    </row>
    <row r="278" spans="2:88" s="2" customFormat="1" x14ac:dyDescent="0.3">
      <c r="B278" s="39"/>
      <c r="C278" s="75">
        <v>272</v>
      </c>
      <c r="D278" s="148">
        <f>ETo!$I277*((1-Constantes!$D$19)*ETo!$K277+ETo!$L277)</f>
        <v>3.8777081484760818</v>
      </c>
      <c r="E278" s="76">
        <f>MIN(D278*Constantes!$D$17,0.8*(H277+Observaciones!$F277-F278-G278-Constantes!$D$14))</f>
        <v>2.2589645872460554E-2</v>
      </c>
      <c r="F278" s="76">
        <f>IF(Observaciones!$F277&gt;0.05*Constantes!$D$18,((Observaciones!$F277-0.05*Constantes!$D$18)^2)/(Observaciones!$F277+0.95*Constantes!$D$18),0)</f>
        <v>0</v>
      </c>
      <c r="G278" s="76">
        <f>MAX(0,H277+Observaciones!$F277-F278-Constantes!$D$13)</f>
        <v>0</v>
      </c>
      <c r="H278" s="76">
        <f>H277+Observaciones!$F277-F278-E278-G278-I277</f>
        <v>11.254685553634735</v>
      </c>
      <c r="I278" s="76">
        <f>MAX(0,(H278-Constantes!$D$14)*(1-EXP(-Constantes!$D$22)))</f>
        <v>1.5960715781859948E-4</v>
      </c>
      <c r="J278" s="76">
        <f t="shared" si="160"/>
        <v>65.479953544524989</v>
      </c>
      <c r="K278" s="76">
        <f>MAX(0,(J278-Constantes!$D$13)*(1-EXP(-Constantes!$D$23)))</f>
        <v>0.16484421703868707</v>
      </c>
      <c r="L278" s="76">
        <f t="shared" si="161"/>
        <v>0.16500382419650567</v>
      </c>
      <c r="M278" s="76">
        <f>0.0526*F278*Observaciones!$F277^1.218</f>
        <v>0</v>
      </c>
      <c r="N278" s="76">
        <f>M278*Constantes!$D$30</f>
        <v>0</v>
      </c>
      <c r="O278" s="76">
        <f t="shared" si="162"/>
        <v>0</v>
      </c>
      <c r="P278" s="15"/>
      <c r="Q278" s="75">
        <v>272</v>
      </c>
      <c r="R278" s="148">
        <f>ETo!$I277*((1-Constantes!$E$19)*ETo!$K277+ETo!$L277)</f>
        <v>3.8777081484760818</v>
      </c>
      <c r="S278" s="76">
        <f>MIN(R278*Constantes!$E$17,0.8*(V277+Observaciones!$F277-T278-U278-Constantes!$D$14))</f>
        <v>2.2589645872460554E-2</v>
      </c>
      <c r="T278" s="76">
        <f>IF(Observaciones!$F277&gt;0.05*Constantes!$E$18,((Observaciones!$F277-0.05*Constantes!$E$18)^2)/(Observaciones!$F277+0.95*Constantes!$E$18),0)</f>
        <v>0</v>
      </c>
      <c r="U278" s="76">
        <f>MAX(0,V277+Observaciones!$F277-T278-Constantes!$D$13)</f>
        <v>0</v>
      </c>
      <c r="V278" s="76">
        <f>V277+Observaciones!$F277-T278-S278-U278-W277</f>
        <v>11.254685553634735</v>
      </c>
      <c r="W278" s="76">
        <f>MAX(0,(V278-Constantes!$D$14)*(1-EXP(-Constantes!$D$22)))</f>
        <v>1.5960715781859948E-4</v>
      </c>
      <c r="X278" s="76">
        <f t="shared" si="163"/>
        <v>65.479953544524989</v>
      </c>
      <c r="Y278" s="76">
        <f>MAX(0,(X278-Constantes!$D$13)*(1-EXP(-Constantes!$D$23)))</f>
        <v>0.16484421703868707</v>
      </c>
      <c r="Z278" s="76">
        <f t="shared" si="164"/>
        <v>0.16500382419650567</v>
      </c>
      <c r="AA278" s="76">
        <f>IF(Z278-Escenarios!$E$29&lt;=0,0,IF(Z278-Escenarios!$E$29&gt;Escenarios!$E$28,Escenarios!$E$28,Z278-Escenarios!$E$29))</f>
        <v>0</v>
      </c>
      <c r="AB278" s="76">
        <f>AA278*Entradas!$E$24</f>
        <v>0</v>
      </c>
      <c r="AC278" s="76">
        <f>R278*Entradas!$D$47/Escenarios!$E$9</f>
        <v>0.18612999112685194</v>
      </c>
      <c r="AD278" s="76">
        <f>Entradas!$D$48*Entradas!$D$46/Escenarios!$E$9</f>
        <v>0.12</v>
      </c>
      <c r="AE278" s="76">
        <f t="shared" si="165"/>
        <v>0.20871963699931251</v>
      </c>
      <c r="AF278" s="76">
        <f t="shared" si="145"/>
        <v>0</v>
      </c>
      <c r="AG278" s="76">
        <f t="shared" si="146"/>
        <v>0</v>
      </c>
      <c r="AH278" s="76">
        <f t="shared" si="140"/>
        <v>1.5960715781859948E-4</v>
      </c>
      <c r="AI278" s="76">
        <f t="shared" si="147"/>
        <v>0</v>
      </c>
      <c r="AJ278" s="76">
        <f t="shared" si="141"/>
        <v>0.16484421703868707</v>
      </c>
      <c r="AK278" s="76">
        <f t="shared" si="148"/>
        <v>0</v>
      </c>
      <c r="AL278" s="76">
        <f t="shared" si="149"/>
        <v>0.16500382419650567</v>
      </c>
      <c r="AM278" s="76">
        <f t="shared" si="150"/>
        <v>0</v>
      </c>
      <c r="AN278" s="76">
        <f t="shared" si="151"/>
        <v>0</v>
      </c>
      <c r="AO278" s="76">
        <f t="shared" si="166"/>
        <v>50.704967085264911</v>
      </c>
      <c r="AP278" s="76">
        <f>MAX(0,(AO278-Constantes!$D$13)*(1-EXP(-Constantes!$D$24)))</f>
        <v>2.9882154903329027E-2</v>
      </c>
      <c r="AQ278" s="76">
        <f t="shared" si="142"/>
        <v>0.19472637194201609</v>
      </c>
      <c r="AR278" s="76">
        <f t="shared" si="152"/>
        <v>0.19488597909983468</v>
      </c>
      <c r="AS278" s="76">
        <f>0.0526*AF278*Observaciones!$F277^1.218</f>
        <v>0</v>
      </c>
      <c r="AT278" s="76">
        <f>AS278*Constantes!$E$30</f>
        <v>0</v>
      </c>
      <c r="AU278" s="76">
        <f t="shared" si="167"/>
        <v>0</v>
      </c>
      <c r="AV278" s="15"/>
      <c r="AW278" s="75">
        <v>272</v>
      </c>
      <c r="AX278" s="148">
        <f>ETo!$I277*((1-Constantes!$F$19)*ETo!$K277+ETo!$L277)</f>
        <v>3.8777081484760818</v>
      </c>
      <c r="AY278" s="76">
        <f>MIN(AX278*Constantes!$F$17,0.8*(BB277+Observaciones!$F277-AZ278-BA278-Constantes!$D$14))</f>
        <v>2.2589645872460554E-2</v>
      </c>
      <c r="AZ278" s="76">
        <f>IF(Observaciones!$F277&gt;0.05*Constantes!$F$18,((Observaciones!$F277-0.05*Constantes!$F$18)^2)/(Observaciones!$F277+0.95*Constantes!$F$18),0)</f>
        <v>0</v>
      </c>
      <c r="BA278" s="76">
        <f>MAX(0,BB277+Observaciones!$F277-AZ278-Constantes!$D$13)</f>
        <v>0</v>
      </c>
      <c r="BB278" s="76">
        <f>BB277+Observaciones!$F277-AZ278-AY278-BA278-BC277</f>
        <v>11.254685553634735</v>
      </c>
      <c r="BC278" s="76">
        <f>MAX(0,(BB278-Constantes!$D$14)*(1-EXP(-Constantes!$D$22)))</f>
        <v>1.5960715781859948E-4</v>
      </c>
      <c r="BD278" s="76">
        <f t="shared" si="168"/>
        <v>65.479953544524989</v>
      </c>
      <c r="BE278" s="76">
        <f>MAX(0,(BD278-Constantes!$D$13)*(1-EXP(-Constantes!$D$23)))</f>
        <v>0.16484421703868707</v>
      </c>
      <c r="BF278" s="76">
        <f t="shared" si="169"/>
        <v>0.16500382419650567</v>
      </c>
      <c r="BG278" s="76">
        <f>IF(BF278-Escenarios!$F$29&lt;=0,0,IF(BF278-Escenarios!$F$29&gt;Escenarios!$F$28,Escenarios!$F$28,BF278-Escenarios!$F$29))</f>
        <v>0</v>
      </c>
      <c r="BH278" s="76">
        <f>BG278*Entradas!$F$24</f>
        <v>0</v>
      </c>
      <c r="BI278" s="76">
        <f>AX278*Entradas!$D$47/Escenarios!$F$9</f>
        <v>0.18612999112685194</v>
      </c>
      <c r="BJ278" s="76">
        <f>Entradas!$D$48*Entradas!$D$46/Escenarios!$F$9</f>
        <v>0.12</v>
      </c>
      <c r="BK278" s="76">
        <f t="shared" si="170"/>
        <v>0.20871963699931251</v>
      </c>
      <c r="BL278" s="76">
        <f t="shared" si="153"/>
        <v>0</v>
      </c>
      <c r="BM278" s="76">
        <f t="shared" si="154"/>
        <v>0</v>
      </c>
      <c r="BN278" s="76">
        <f t="shared" si="143"/>
        <v>1.5960715781859948E-4</v>
      </c>
      <c r="BO278" s="76">
        <f t="shared" si="155"/>
        <v>0</v>
      </c>
      <c r="BP278" s="76">
        <f t="shared" si="144"/>
        <v>0.16484421703868707</v>
      </c>
      <c r="BQ278" s="76">
        <f t="shared" si="156"/>
        <v>0</v>
      </c>
      <c r="BR278" s="76">
        <f t="shared" si="157"/>
        <v>0.16500382419650567</v>
      </c>
      <c r="BS278" s="76">
        <f t="shared" si="158"/>
        <v>0</v>
      </c>
      <c r="BT278" s="76">
        <f t="shared" si="159"/>
        <v>0</v>
      </c>
      <c r="BU278" s="76">
        <f t="shared" si="171"/>
        <v>52.311492466074469</v>
      </c>
      <c r="BV278" s="76">
        <f>MAX(0,(BU278-Constantes!$D$13)*(1-EXP(-Constantes!$D$24)))</f>
        <v>5.4438292266110078E-2</v>
      </c>
      <c r="BW278" s="76">
        <f t="shared" si="172"/>
        <v>0.21928250930479715</v>
      </c>
      <c r="BX278" s="76">
        <f t="shared" si="173"/>
        <v>0.21944211646261574</v>
      </c>
      <c r="BY278" s="76">
        <f>0.0526*BL278*Observaciones!$F277^1.218</f>
        <v>0</v>
      </c>
      <c r="BZ278" s="76">
        <f>BY278*Constantes!$F$30</f>
        <v>0</v>
      </c>
      <c r="CA278" s="76">
        <f t="shared" si="174"/>
        <v>0</v>
      </c>
      <c r="CB278" s="15"/>
      <c r="CC278" s="75">
        <v>272</v>
      </c>
      <c r="CD278" s="76">
        <f>0.0526*Observaciones!$F277^2.218</f>
        <v>0</v>
      </c>
      <c r="CE278" s="76">
        <f>IF(Observaciones!$F277&gt;0.05*$CI$7,((Observaciones!$F277-0.05*$CI$7)^2)/(Observaciones!$F277+0.95*$CI$7),0)</f>
        <v>0</v>
      </c>
      <c r="CF278" s="76">
        <f>0.0526*CE278*Observaciones!$F277^1.218</f>
        <v>0</v>
      </c>
      <c r="CG278" s="29"/>
      <c r="CH278" s="29"/>
      <c r="CI278" s="110"/>
      <c r="CJ278" s="40"/>
    </row>
    <row r="279" spans="2:88" s="2" customFormat="1" x14ac:dyDescent="0.3">
      <c r="B279" s="39"/>
      <c r="C279" s="75">
        <v>273</v>
      </c>
      <c r="D279" s="148">
        <f>ETo!$I278*((1-Constantes!$D$19)*ETo!$K278+ETo!$L278)</f>
        <v>3.9886385187952613</v>
      </c>
      <c r="E279" s="76">
        <f>MIN(D279*Constantes!$D$17,0.8*(H278+Observaciones!$F278-F279-G279-Constantes!$D$14))</f>
        <v>3.7484429077878191E-3</v>
      </c>
      <c r="F279" s="76">
        <f>IF(Observaciones!$F278&gt;0.05*Constantes!$D$18,((Observaciones!$F278-0.05*Constantes!$D$18)^2)/(Observaciones!$F278+0.95*Constantes!$D$18),0)</f>
        <v>0</v>
      </c>
      <c r="G279" s="76">
        <f>MAX(0,H278+Observaciones!$F278-F279-Constantes!$D$13)</f>
        <v>0</v>
      </c>
      <c r="H279" s="76">
        <f>H278+Observaciones!$F278-F279-E279-G279-I278</f>
        <v>11.250777503569127</v>
      </c>
      <c r="I279" s="76">
        <f>MAX(0,(H279-Constantes!$D$14)*(1-EXP(-Constantes!$D$22)))</f>
        <v>2.6484625838503816E-5</v>
      </c>
      <c r="J279" s="76">
        <f t="shared" si="160"/>
        <v>65.315109327486297</v>
      </c>
      <c r="K279" s="76">
        <f>MAX(0,(J279-Constantes!$D$13)*(1-EXP(-Constantes!$D$23)))</f>
        <v>0.16321996770537131</v>
      </c>
      <c r="L279" s="76">
        <f t="shared" si="161"/>
        <v>0.16324645233120982</v>
      </c>
      <c r="M279" s="76">
        <f>0.0526*F279*Observaciones!$F278^1.218</f>
        <v>0</v>
      </c>
      <c r="N279" s="76">
        <f>M279*Constantes!$D$30</f>
        <v>0</v>
      </c>
      <c r="O279" s="76">
        <f t="shared" si="162"/>
        <v>0</v>
      </c>
      <c r="P279" s="15"/>
      <c r="Q279" s="75">
        <v>273</v>
      </c>
      <c r="R279" s="148">
        <f>ETo!$I278*((1-Constantes!$E$19)*ETo!$K278+ETo!$L278)</f>
        <v>3.9886385187952613</v>
      </c>
      <c r="S279" s="76">
        <f>MIN(R279*Constantes!$E$17,0.8*(V278+Observaciones!$F278-T279-U279-Constantes!$D$14))</f>
        <v>3.7484429077878191E-3</v>
      </c>
      <c r="T279" s="76">
        <f>IF(Observaciones!$F278&gt;0.05*Constantes!$E$18,((Observaciones!$F278-0.05*Constantes!$E$18)^2)/(Observaciones!$F278+0.95*Constantes!$E$18),0)</f>
        <v>0</v>
      </c>
      <c r="U279" s="76">
        <f>MAX(0,V278+Observaciones!$F278-T279-Constantes!$D$13)</f>
        <v>0</v>
      </c>
      <c r="V279" s="76">
        <f>V278+Observaciones!$F278-T279-S279-U279-W278</f>
        <v>11.250777503569127</v>
      </c>
      <c r="W279" s="76">
        <f>MAX(0,(V279-Constantes!$D$14)*(1-EXP(-Constantes!$D$22)))</f>
        <v>2.6484625838503816E-5</v>
      </c>
      <c r="X279" s="76">
        <f t="shared" si="163"/>
        <v>65.315109327486297</v>
      </c>
      <c r="Y279" s="76">
        <f>MAX(0,(X279-Constantes!$D$13)*(1-EXP(-Constantes!$D$23)))</f>
        <v>0.16321996770537131</v>
      </c>
      <c r="Z279" s="76">
        <f t="shared" si="164"/>
        <v>0.16324645233120982</v>
      </c>
      <c r="AA279" s="76">
        <f>IF(Z279-Escenarios!$E$29&lt;=0,0,IF(Z279-Escenarios!$E$29&gt;Escenarios!$E$28,Escenarios!$E$28,Z279-Escenarios!$E$29))</f>
        <v>0</v>
      </c>
      <c r="AB279" s="76">
        <f>AA279*Entradas!$E$24</f>
        <v>0</v>
      </c>
      <c r="AC279" s="76">
        <f>R279*Entradas!$D$47/Escenarios!$E$9</f>
        <v>0.19145464890217256</v>
      </c>
      <c r="AD279" s="76">
        <f>Entradas!$D$48*Entradas!$D$46/Escenarios!$E$9</f>
        <v>0.12</v>
      </c>
      <c r="AE279" s="76">
        <f t="shared" si="165"/>
        <v>0.19520309180996037</v>
      </c>
      <c r="AF279" s="76">
        <f t="shared" si="145"/>
        <v>0</v>
      </c>
      <c r="AG279" s="76">
        <f t="shared" si="146"/>
        <v>0</v>
      </c>
      <c r="AH279" s="76">
        <f t="shared" si="140"/>
        <v>2.6484625838503816E-5</v>
      </c>
      <c r="AI279" s="76">
        <f t="shared" si="147"/>
        <v>0</v>
      </c>
      <c r="AJ279" s="76">
        <f t="shared" si="141"/>
        <v>0.16321996770537131</v>
      </c>
      <c r="AK279" s="76">
        <f t="shared" si="148"/>
        <v>0</v>
      </c>
      <c r="AL279" s="76">
        <f t="shared" si="149"/>
        <v>0.16324645233120982</v>
      </c>
      <c r="AM279" s="76">
        <f t="shared" si="150"/>
        <v>0</v>
      </c>
      <c r="AN279" s="76">
        <f t="shared" si="151"/>
        <v>0</v>
      </c>
      <c r="AO279" s="76">
        <f t="shared" si="166"/>
        <v>50.675084930361585</v>
      </c>
      <c r="AP279" s="76">
        <f>MAX(0,(AO279-Constantes!$D$13)*(1-EXP(-Constantes!$D$24)))</f>
        <v>2.9425398782780089E-2</v>
      </c>
      <c r="AQ279" s="76">
        <f t="shared" si="142"/>
        <v>0.19264536648815139</v>
      </c>
      <c r="AR279" s="76">
        <f t="shared" si="152"/>
        <v>0.19267185111398991</v>
      </c>
      <c r="AS279" s="76">
        <f>0.0526*AF279*Observaciones!$F278^1.218</f>
        <v>0</v>
      </c>
      <c r="AT279" s="76">
        <f>AS279*Constantes!$E$30</f>
        <v>0</v>
      </c>
      <c r="AU279" s="76">
        <f t="shared" si="167"/>
        <v>0</v>
      </c>
      <c r="AV279" s="15"/>
      <c r="AW279" s="75">
        <v>273</v>
      </c>
      <c r="AX279" s="148">
        <f>ETo!$I278*((1-Constantes!$F$19)*ETo!$K278+ETo!$L278)</f>
        <v>3.9886385187952613</v>
      </c>
      <c r="AY279" s="76">
        <f>MIN(AX279*Constantes!$F$17,0.8*(BB278+Observaciones!$F278-AZ279-BA279-Constantes!$D$14))</f>
        <v>3.7484429077878191E-3</v>
      </c>
      <c r="AZ279" s="76">
        <f>IF(Observaciones!$F278&gt;0.05*Constantes!$F$18,((Observaciones!$F278-0.05*Constantes!$F$18)^2)/(Observaciones!$F278+0.95*Constantes!$F$18),0)</f>
        <v>0</v>
      </c>
      <c r="BA279" s="76">
        <f>MAX(0,BB278+Observaciones!$F278-AZ279-Constantes!$D$13)</f>
        <v>0</v>
      </c>
      <c r="BB279" s="76">
        <f>BB278+Observaciones!$F278-AZ279-AY279-BA279-BC278</f>
        <v>11.250777503569127</v>
      </c>
      <c r="BC279" s="76">
        <f>MAX(0,(BB279-Constantes!$D$14)*(1-EXP(-Constantes!$D$22)))</f>
        <v>2.6484625838503816E-5</v>
      </c>
      <c r="BD279" s="76">
        <f t="shared" si="168"/>
        <v>65.315109327486297</v>
      </c>
      <c r="BE279" s="76">
        <f>MAX(0,(BD279-Constantes!$D$13)*(1-EXP(-Constantes!$D$23)))</f>
        <v>0.16321996770537131</v>
      </c>
      <c r="BF279" s="76">
        <f t="shared" si="169"/>
        <v>0.16324645233120982</v>
      </c>
      <c r="BG279" s="76">
        <f>IF(BF279-Escenarios!$F$29&lt;=0,0,IF(BF279-Escenarios!$F$29&gt;Escenarios!$F$28,Escenarios!$F$28,BF279-Escenarios!$F$29))</f>
        <v>0</v>
      </c>
      <c r="BH279" s="76">
        <f>BG279*Entradas!$F$24</f>
        <v>0</v>
      </c>
      <c r="BI279" s="76">
        <f>AX279*Entradas!$D$47/Escenarios!$F$9</f>
        <v>0.19145464890217256</v>
      </c>
      <c r="BJ279" s="76">
        <f>Entradas!$D$48*Entradas!$D$46/Escenarios!$F$9</f>
        <v>0.12</v>
      </c>
      <c r="BK279" s="76">
        <f t="shared" si="170"/>
        <v>0.19520309180996037</v>
      </c>
      <c r="BL279" s="76">
        <f t="shared" si="153"/>
        <v>0</v>
      </c>
      <c r="BM279" s="76">
        <f t="shared" si="154"/>
        <v>0</v>
      </c>
      <c r="BN279" s="76">
        <f t="shared" si="143"/>
        <v>2.6484625838503816E-5</v>
      </c>
      <c r="BO279" s="76">
        <f t="shared" si="155"/>
        <v>0</v>
      </c>
      <c r="BP279" s="76">
        <f t="shared" si="144"/>
        <v>0.16321996770537131</v>
      </c>
      <c r="BQ279" s="76">
        <f t="shared" si="156"/>
        <v>0</v>
      </c>
      <c r="BR279" s="76">
        <f t="shared" si="157"/>
        <v>0.16324645233120982</v>
      </c>
      <c r="BS279" s="76">
        <f t="shared" si="158"/>
        <v>0</v>
      </c>
      <c r="BT279" s="76">
        <f t="shared" si="159"/>
        <v>0</v>
      </c>
      <c r="BU279" s="76">
        <f t="shared" si="171"/>
        <v>52.257054173808356</v>
      </c>
      <c r="BV279" s="76">
        <f>MAX(0,(BU279-Constantes!$D$13)*(1-EXP(-Constantes!$D$24)))</f>
        <v>5.3606189518994901E-2</v>
      </c>
      <c r="BW279" s="76">
        <f t="shared" si="172"/>
        <v>0.21682615722436621</v>
      </c>
      <c r="BX279" s="76">
        <f t="shared" si="173"/>
        <v>0.21685264185020472</v>
      </c>
      <c r="BY279" s="76">
        <f>0.0526*BL279*Observaciones!$F278^1.218</f>
        <v>0</v>
      </c>
      <c r="BZ279" s="76">
        <f>BY279*Constantes!$F$30</f>
        <v>0</v>
      </c>
      <c r="CA279" s="76">
        <f t="shared" si="174"/>
        <v>0</v>
      </c>
      <c r="CB279" s="15"/>
      <c r="CC279" s="75">
        <v>273</v>
      </c>
      <c r="CD279" s="76">
        <f>0.0526*Observaciones!$F278^2.218</f>
        <v>0</v>
      </c>
      <c r="CE279" s="76">
        <f>IF(Observaciones!$F278&gt;0.05*$CI$7,((Observaciones!$F278-0.05*$CI$7)^2)/(Observaciones!$F278+0.95*$CI$7),0)</f>
        <v>0</v>
      </c>
      <c r="CF279" s="76">
        <f>0.0526*CE279*Observaciones!$F278^1.218</f>
        <v>0</v>
      </c>
      <c r="CG279" s="29"/>
      <c r="CH279" s="29"/>
      <c r="CI279" s="110"/>
      <c r="CJ279" s="40"/>
    </row>
    <row r="280" spans="2:88" s="2" customFormat="1" x14ac:dyDescent="0.3">
      <c r="B280" s="39"/>
      <c r="C280" s="75">
        <v>274</v>
      </c>
      <c r="D280" s="148">
        <f>ETo!$I279*((1-Constantes!$D$19)*ETo!$K279+ETo!$L279)</f>
        <v>3.9009871479157754</v>
      </c>
      <c r="E280" s="76">
        <f>MIN(D280*Constantes!$D$17,0.8*(H279+Observaciones!$F279-F280-G280-Constantes!$D$14))</f>
        <v>6.2200285530167321E-4</v>
      </c>
      <c r="F280" s="76">
        <f>IF(Observaciones!$F279&gt;0.05*Constantes!$D$18,((Observaciones!$F279-0.05*Constantes!$D$18)^2)/(Observaciones!$F279+0.95*Constantes!$D$18),0)</f>
        <v>0</v>
      </c>
      <c r="G280" s="76">
        <f>MAX(0,H279+Observaciones!$F279-F280-Constantes!$D$13)</f>
        <v>0</v>
      </c>
      <c r="H280" s="76">
        <f>H279+Observaciones!$F279-F280-E280-G280-I279</f>
        <v>11.250129016087987</v>
      </c>
      <c r="I280" s="76">
        <f>MAX(0,(H280-Constantes!$D$14)*(1-EXP(-Constantes!$D$22)))</f>
        <v>4.3947615845995149E-6</v>
      </c>
      <c r="J280" s="76">
        <f t="shared" si="160"/>
        <v>65.151889359780924</v>
      </c>
      <c r="K280" s="76">
        <f>MAX(0,(J280-Constantes!$D$13)*(1-EXP(-Constantes!$D$23)))</f>
        <v>0.16161172248760278</v>
      </c>
      <c r="L280" s="76">
        <f t="shared" si="161"/>
        <v>0.16161611724918737</v>
      </c>
      <c r="M280" s="76">
        <f>0.0526*F280*Observaciones!$F279^1.218</f>
        <v>0</v>
      </c>
      <c r="N280" s="76">
        <f>M280*Constantes!$D$30</f>
        <v>0</v>
      </c>
      <c r="O280" s="76">
        <f t="shared" si="162"/>
        <v>0</v>
      </c>
      <c r="P280" s="15"/>
      <c r="Q280" s="75">
        <v>274</v>
      </c>
      <c r="R280" s="148">
        <f>ETo!$I279*((1-Constantes!$E$19)*ETo!$K279+ETo!$L279)</f>
        <v>3.9009871479157754</v>
      </c>
      <c r="S280" s="76">
        <f>MIN(R280*Constantes!$E$17,0.8*(V279+Observaciones!$F279-T280-U280-Constantes!$D$14))</f>
        <v>6.2200285530167321E-4</v>
      </c>
      <c r="T280" s="76">
        <f>IF(Observaciones!$F279&gt;0.05*Constantes!$E$18,((Observaciones!$F279-0.05*Constantes!$E$18)^2)/(Observaciones!$F279+0.95*Constantes!$E$18),0)</f>
        <v>0</v>
      </c>
      <c r="U280" s="76">
        <f>MAX(0,V279+Observaciones!$F279-T280-Constantes!$D$13)</f>
        <v>0</v>
      </c>
      <c r="V280" s="76">
        <f>V279+Observaciones!$F279-T280-S280-U280-W279</f>
        <v>11.250129016087987</v>
      </c>
      <c r="W280" s="76">
        <f>MAX(0,(V280-Constantes!$D$14)*(1-EXP(-Constantes!$D$22)))</f>
        <v>4.3947615845995149E-6</v>
      </c>
      <c r="X280" s="76">
        <f t="shared" si="163"/>
        <v>65.151889359780924</v>
      </c>
      <c r="Y280" s="76">
        <f>MAX(0,(X280-Constantes!$D$13)*(1-EXP(-Constantes!$D$23)))</f>
        <v>0.16161172248760278</v>
      </c>
      <c r="Z280" s="76">
        <f t="shared" si="164"/>
        <v>0.16161611724918737</v>
      </c>
      <c r="AA280" s="76">
        <f>IF(Z280-Escenarios!$E$29&lt;=0,0,IF(Z280-Escenarios!$E$29&gt;Escenarios!$E$28,Escenarios!$E$28,Z280-Escenarios!$E$29))</f>
        <v>0</v>
      </c>
      <c r="AB280" s="76">
        <f>AA280*Entradas!$E$24</f>
        <v>0</v>
      </c>
      <c r="AC280" s="76">
        <f>R280*Entradas!$D$47/Escenarios!$E$9</f>
        <v>0.18724738309995723</v>
      </c>
      <c r="AD280" s="76">
        <f>Entradas!$D$48*Entradas!$D$46/Escenarios!$E$9</f>
        <v>0.12</v>
      </c>
      <c r="AE280" s="76">
        <f t="shared" si="165"/>
        <v>0.1878693859552589</v>
      </c>
      <c r="AF280" s="76">
        <f t="shared" si="145"/>
        <v>0</v>
      </c>
      <c r="AG280" s="76">
        <f t="shared" si="146"/>
        <v>0</v>
      </c>
      <c r="AH280" s="76">
        <f t="shared" si="140"/>
        <v>4.3947615845995149E-6</v>
      </c>
      <c r="AI280" s="76">
        <f t="shared" si="147"/>
        <v>0</v>
      </c>
      <c r="AJ280" s="76">
        <f t="shared" si="141"/>
        <v>0.16161172248760278</v>
      </c>
      <c r="AK280" s="76">
        <f t="shared" si="148"/>
        <v>0</v>
      </c>
      <c r="AL280" s="76">
        <f t="shared" si="149"/>
        <v>0.16161611724918737</v>
      </c>
      <c r="AM280" s="76">
        <f t="shared" si="150"/>
        <v>0</v>
      </c>
      <c r="AN280" s="76">
        <f t="shared" si="151"/>
        <v>0</v>
      </c>
      <c r="AO280" s="76">
        <f t="shared" si="166"/>
        <v>50.645659531578808</v>
      </c>
      <c r="AP280" s="76">
        <f>MAX(0,(AO280-Constantes!$D$13)*(1-EXP(-Constantes!$D$24)))</f>
        <v>2.897562429238245E-2</v>
      </c>
      <c r="AQ280" s="76">
        <f t="shared" si="142"/>
        <v>0.19058734677998523</v>
      </c>
      <c r="AR280" s="76">
        <f t="shared" si="152"/>
        <v>0.19059174154156983</v>
      </c>
      <c r="AS280" s="76">
        <f>0.0526*AF280*Observaciones!$F279^1.218</f>
        <v>0</v>
      </c>
      <c r="AT280" s="76">
        <f>AS280*Constantes!$E$30</f>
        <v>0</v>
      </c>
      <c r="AU280" s="76">
        <f t="shared" si="167"/>
        <v>0</v>
      </c>
      <c r="AV280" s="15"/>
      <c r="AW280" s="75">
        <v>274</v>
      </c>
      <c r="AX280" s="148">
        <f>ETo!$I279*((1-Constantes!$F$19)*ETo!$K279+ETo!$L279)</f>
        <v>3.9009871479157754</v>
      </c>
      <c r="AY280" s="76">
        <f>MIN(AX280*Constantes!$F$17,0.8*(BB279+Observaciones!$F279-AZ280-BA280-Constantes!$D$14))</f>
        <v>6.2200285530167321E-4</v>
      </c>
      <c r="AZ280" s="76">
        <f>IF(Observaciones!$F279&gt;0.05*Constantes!$F$18,((Observaciones!$F279-0.05*Constantes!$F$18)^2)/(Observaciones!$F279+0.95*Constantes!$F$18),0)</f>
        <v>0</v>
      </c>
      <c r="BA280" s="76">
        <f>MAX(0,BB279+Observaciones!$F279-AZ280-Constantes!$D$13)</f>
        <v>0</v>
      </c>
      <c r="BB280" s="76">
        <f>BB279+Observaciones!$F279-AZ280-AY280-BA280-BC279</f>
        <v>11.250129016087987</v>
      </c>
      <c r="BC280" s="76">
        <f>MAX(0,(BB280-Constantes!$D$14)*(1-EXP(-Constantes!$D$22)))</f>
        <v>4.3947615845995149E-6</v>
      </c>
      <c r="BD280" s="76">
        <f t="shared" si="168"/>
        <v>65.151889359780924</v>
      </c>
      <c r="BE280" s="76">
        <f>MAX(0,(BD280-Constantes!$D$13)*(1-EXP(-Constantes!$D$23)))</f>
        <v>0.16161172248760278</v>
      </c>
      <c r="BF280" s="76">
        <f t="shared" si="169"/>
        <v>0.16161611724918737</v>
      </c>
      <c r="BG280" s="76">
        <f>IF(BF280-Escenarios!$F$29&lt;=0,0,IF(BF280-Escenarios!$F$29&gt;Escenarios!$F$28,Escenarios!$F$28,BF280-Escenarios!$F$29))</f>
        <v>0</v>
      </c>
      <c r="BH280" s="76">
        <f>BG280*Entradas!$F$24</f>
        <v>0</v>
      </c>
      <c r="BI280" s="76">
        <f>AX280*Entradas!$D$47/Escenarios!$F$9</f>
        <v>0.18724738309995723</v>
      </c>
      <c r="BJ280" s="76">
        <f>Entradas!$D$48*Entradas!$D$46/Escenarios!$F$9</f>
        <v>0.12</v>
      </c>
      <c r="BK280" s="76">
        <f t="shared" si="170"/>
        <v>0.1878693859552589</v>
      </c>
      <c r="BL280" s="76">
        <f t="shared" si="153"/>
        <v>0</v>
      </c>
      <c r="BM280" s="76">
        <f t="shared" si="154"/>
        <v>0</v>
      </c>
      <c r="BN280" s="76">
        <f t="shared" si="143"/>
        <v>4.3947615845995149E-6</v>
      </c>
      <c r="BO280" s="76">
        <f t="shared" si="155"/>
        <v>0</v>
      </c>
      <c r="BP280" s="76">
        <f t="shared" si="144"/>
        <v>0.16161172248760278</v>
      </c>
      <c r="BQ280" s="76">
        <f t="shared" si="156"/>
        <v>0</v>
      </c>
      <c r="BR280" s="76">
        <f t="shared" si="157"/>
        <v>0.16161611724918737</v>
      </c>
      <c r="BS280" s="76">
        <f t="shared" si="158"/>
        <v>0</v>
      </c>
      <c r="BT280" s="76">
        <f t="shared" si="159"/>
        <v>0</v>
      </c>
      <c r="BU280" s="76">
        <f t="shared" si="171"/>
        <v>52.203447984289362</v>
      </c>
      <c r="BV280" s="76">
        <f>MAX(0,(BU280-Constantes!$D$13)*(1-EXP(-Constantes!$D$24)))</f>
        <v>5.2786805667953365E-2</v>
      </c>
      <c r="BW280" s="76">
        <f t="shared" si="172"/>
        <v>0.21439852815555616</v>
      </c>
      <c r="BX280" s="76">
        <f t="shared" si="173"/>
        <v>0.21440292291714075</v>
      </c>
      <c r="BY280" s="76">
        <f>0.0526*BL280*Observaciones!$F279^1.218</f>
        <v>0</v>
      </c>
      <c r="BZ280" s="76">
        <f>BY280*Constantes!$F$30</f>
        <v>0</v>
      </c>
      <c r="CA280" s="76">
        <f t="shared" si="174"/>
        <v>0</v>
      </c>
      <c r="CB280" s="15"/>
      <c r="CC280" s="75">
        <v>274</v>
      </c>
      <c r="CD280" s="76">
        <f>0.0526*Observaciones!$F279^2.218</f>
        <v>0</v>
      </c>
      <c r="CE280" s="76">
        <f>IF(Observaciones!$F279&gt;0.05*$CI$7,((Observaciones!$F279-0.05*$CI$7)^2)/(Observaciones!$F279+0.95*$CI$7),0)</f>
        <v>0</v>
      </c>
      <c r="CF280" s="76">
        <f>0.0526*CE280*Observaciones!$F279^1.218</f>
        <v>0</v>
      </c>
      <c r="CG280" s="29"/>
      <c r="CH280" s="29"/>
      <c r="CI280" s="110"/>
      <c r="CJ280" s="40"/>
    </row>
    <row r="281" spans="2:88" s="2" customFormat="1" x14ac:dyDescent="0.3">
      <c r="B281" s="39"/>
      <c r="C281" s="75">
        <v>275</v>
      </c>
      <c r="D281" s="148">
        <f>ETo!$I280*((1-Constantes!$D$19)*ETo!$K280+ETo!$L280)</f>
        <v>4.0077174428472651</v>
      </c>
      <c r="E281" s="76">
        <f>MIN(D281*Constantes!$D$17,0.8*(H280+Observaciones!$F280-F281-G281-Constantes!$D$14))</f>
        <v>1.0321287038976834E-4</v>
      </c>
      <c r="F281" s="76">
        <f>IF(Observaciones!$F280&gt;0.05*Constantes!$D$18,((Observaciones!$F280-0.05*Constantes!$D$18)^2)/(Observaciones!$F280+0.95*Constantes!$D$18),0)</f>
        <v>0</v>
      </c>
      <c r="G281" s="76">
        <f>MAX(0,H280+Observaciones!$F280-F281-Constantes!$D$13)</f>
        <v>0</v>
      </c>
      <c r="H281" s="76">
        <f>H280+Observaciones!$F280-F281-E281-G281-I280</f>
        <v>11.250021408456014</v>
      </c>
      <c r="I281" s="76">
        <f>MAX(0,(H281-Constantes!$D$14)*(1-EXP(-Constantes!$D$22)))</f>
        <v>7.2925060389364582E-7</v>
      </c>
      <c r="J281" s="76">
        <f t="shared" si="160"/>
        <v>64.990277637293318</v>
      </c>
      <c r="K281" s="76">
        <f>MAX(0,(J281-Constantes!$D$13)*(1-EXP(-Constantes!$D$23)))</f>
        <v>0.16001932369301905</v>
      </c>
      <c r="L281" s="76">
        <f t="shared" si="161"/>
        <v>0.16002005294362295</v>
      </c>
      <c r="M281" s="76">
        <f>0.0526*F281*Observaciones!$F280^1.218</f>
        <v>0</v>
      </c>
      <c r="N281" s="76">
        <f>M281*Constantes!$D$30</f>
        <v>0</v>
      </c>
      <c r="O281" s="76">
        <f t="shared" si="162"/>
        <v>0</v>
      </c>
      <c r="P281" s="15"/>
      <c r="Q281" s="75">
        <v>275</v>
      </c>
      <c r="R281" s="148">
        <f>ETo!$I280*((1-Constantes!$E$19)*ETo!$K280+ETo!$L280)</f>
        <v>4.0077174428472651</v>
      </c>
      <c r="S281" s="76">
        <f>MIN(R281*Constantes!$E$17,0.8*(V280+Observaciones!$F280-T281-U281-Constantes!$D$14))</f>
        <v>1.0321287038976834E-4</v>
      </c>
      <c r="T281" s="76">
        <f>IF(Observaciones!$F280&gt;0.05*Constantes!$E$18,((Observaciones!$F280-0.05*Constantes!$E$18)^2)/(Observaciones!$F280+0.95*Constantes!$E$18),0)</f>
        <v>0</v>
      </c>
      <c r="U281" s="76">
        <f>MAX(0,V280+Observaciones!$F280-T281-Constantes!$D$13)</f>
        <v>0</v>
      </c>
      <c r="V281" s="76">
        <f>V280+Observaciones!$F280-T281-S281-U281-W280</f>
        <v>11.250021408456014</v>
      </c>
      <c r="W281" s="76">
        <f>MAX(0,(V281-Constantes!$D$14)*(1-EXP(-Constantes!$D$22)))</f>
        <v>7.2925060389364582E-7</v>
      </c>
      <c r="X281" s="76">
        <f t="shared" si="163"/>
        <v>64.990277637293318</v>
      </c>
      <c r="Y281" s="76">
        <f>MAX(0,(X281-Constantes!$D$13)*(1-EXP(-Constantes!$D$23)))</f>
        <v>0.16001932369301905</v>
      </c>
      <c r="Z281" s="76">
        <f t="shared" si="164"/>
        <v>0.16002005294362295</v>
      </c>
      <c r="AA281" s="76">
        <f>IF(Z281-Escenarios!$E$29&lt;=0,0,IF(Z281-Escenarios!$E$29&gt;Escenarios!$E$28,Escenarios!$E$28,Z281-Escenarios!$E$29))</f>
        <v>0</v>
      </c>
      <c r="AB281" s="76">
        <f>AA281*Entradas!$E$24</f>
        <v>0</v>
      </c>
      <c r="AC281" s="76">
        <f>R281*Entradas!$D$47/Escenarios!$E$9</f>
        <v>0.19237043725666872</v>
      </c>
      <c r="AD281" s="76">
        <f>Entradas!$D$48*Entradas!$D$46/Escenarios!$E$9</f>
        <v>0.12</v>
      </c>
      <c r="AE281" s="76">
        <f t="shared" si="165"/>
        <v>0.1924736501270585</v>
      </c>
      <c r="AF281" s="76">
        <f t="shared" si="145"/>
        <v>0</v>
      </c>
      <c r="AG281" s="76">
        <f t="shared" si="146"/>
        <v>0</v>
      </c>
      <c r="AH281" s="76">
        <f t="shared" si="140"/>
        <v>7.2925060389364582E-7</v>
      </c>
      <c r="AI281" s="76">
        <f t="shared" si="147"/>
        <v>0</v>
      </c>
      <c r="AJ281" s="76">
        <f t="shared" si="141"/>
        <v>0.16001932369301905</v>
      </c>
      <c r="AK281" s="76">
        <f t="shared" si="148"/>
        <v>0</v>
      </c>
      <c r="AL281" s="76">
        <f t="shared" si="149"/>
        <v>0.16002005294362295</v>
      </c>
      <c r="AM281" s="76">
        <f t="shared" si="150"/>
        <v>0</v>
      </c>
      <c r="AN281" s="76">
        <f t="shared" si="151"/>
        <v>0</v>
      </c>
      <c r="AO281" s="76">
        <f t="shared" si="166"/>
        <v>50.616683907286422</v>
      </c>
      <c r="AP281" s="76">
        <f>MAX(0,(AO281-Constantes!$D$13)*(1-EXP(-Constantes!$D$24)))</f>
        <v>2.8532724716194238E-2</v>
      </c>
      <c r="AQ281" s="76">
        <f t="shared" si="142"/>
        <v>0.1885520484092133</v>
      </c>
      <c r="AR281" s="76">
        <f t="shared" si="152"/>
        <v>0.18855277765981721</v>
      </c>
      <c r="AS281" s="76">
        <f>0.0526*AF281*Observaciones!$F280^1.218</f>
        <v>0</v>
      </c>
      <c r="AT281" s="76">
        <f>AS281*Constantes!$E$30</f>
        <v>0</v>
      </c>
      <c r="AU281" s="76">
        <f t="shared" si="167"/>
        <v>0</v>
      </c>
      <c r="AV281" s="15"/>
      <c r="AW281" s="75">
        <v>275</v>
      </c>
      <c r="AX281" s="148">
        <f>ETo!$I280*((1-Constantes!$F$19)*ETo!$K280+ETo!$L280)</f>
        <v>4.0077174428472651</v>
      </c>
      <c r="AY281" s="76">
        <f>MIN(AX281*Constantes!$F$17,0.8*(BB280+Observaciones!$F280-AZ281-BA281-Constantes!$D$14))</f>
        <v>1.0321287038976834E-4</v>
      </c>
      <c r="AZ281" s="76">
        <f>IF(Observaciones!$F280&gt;0.05*Constantes!$F$18,((Observaciones!$F280-0.05*Constantes!$F$18)^2)/(Observaciones!$F280+0.95*Constantes!$F$18),0)</f>
        <v>0</v>
      </c>
      <c r="BA281" s="76">
        <f>MAX(0,BB280+Observaciones!$F280-AZ281-Constantes!$D$13)</f>
        <v>0</v>
      </c>
      <c r="BB281" s="76">
        <f>BB280+Observaciones!$F280-AZ281-AY281-BA281-BC280</f>
        <v>11.250021408456014</v>
      </c>
      <c r="BC281" s="76">
        <f>MAX(0,(BB281-Constantes!$D$14)*(1-EXP(-Constantes!$D$22)))</f>
        <v>7.2925060389364582E-7</v>
      </c>
      <c r="BD281" s="76">
        <f t="shared" si="168"/>
        <v>64.990277637293318</v>
      </c>
      <c r="BE281" s="76">
        <f>MAX(0,(BD281-Constantes!$D$13)*(1-EXP(-Constantes!$D$23)))</f>
        <v>0.16001932369301905</v>
      </c>
      <c r="BF281" s="76">
        <f t="shared" si="169"/>
        <v>0.16002005294362295</v>
      </c>
      <c r="BG281" s="76">
        <f>IF(BF281-Escenarios!$F$29&lt;=0,0,IF(BF281-Escenarios!$F$29&gt;Escenarios!$F$28,Escenarios!$F$28,BF281-Escenarios!$F$29))</f>
        <v>0</v>
      </c>
      <c r="BH281" s="76">
        <f>BG281*Entradas!$F$24</f>
        <v>0</v>
      </c>
      <c r="BI281" s="76">
        <f>AX281*Entradas!$D$47/Escenarios!$F$9</f>
        <v>0.19237043725666872</v>
      </c>
      <c r="BJ281" s="76">
        <f>Entradas!$D$48*Entradas!$D$46/Escenarios!$F$9</f>
        <v>0.12</v>
      </c>
      <c r="BK281" s="76">
        <f t="shared" si="170"/>
        <v>0.1924736501270585</v>
      </c>
      <c r="BL281" s="76">
        <f t="shared" si="153"/>
        <v>0</v>
      </c>
      <c r="BM281" s="76">
        <f t="shared" si="154"/>
        <v>0</v>
      </c>
      <c r="BN281" s="76">
        <f t="shared" si="143"/>
        <v>7.2925060389364582E-7</v>
      </c>
      <c r="BO281" s="76">
        <f t="shared" si="155"/>
        <v>0</v>
      </c>
      <c r="BP281" s="76">
        <f t="shared" si="144"/>
        <v>0.16001932369301905</v>
      </c>
      <c r="BQ281" s="76">
        <f t="shared" si="156"/>
        <v>0</v>
      </c>
      <c r="BR281" s="76">
        <f t="shared" si="157"/>
        <v>0.16002005294362295</v>
      </c>
      <c r="BS281" s="76">
        <f t="shared" si="158"/>
        <v>0</v>
      </c>
      <c r="BT281" s="76">
        <f t="shared" si="159"/>
        <v>0</v>
      </c>
      <c r="BU281" s="76">
        <f t="shared" si="171"/>
        <v>52.150661178621405</v>
      </c>
      <c r="BV281" s="76">
        <f>MAX(0,(BU281-Constantes!$D$13)*(1-EXP(-Constantes!$D$24)))</f>
        <v>5.1979946301516484E-2</v>
      </c>
      <c r="BW281" s="76">
        <f t="shared" si="172"/>
        <v>0.21199926999453553</v>
      </c>
      <c r="BX281" s="76">
        <f t="shared" si="173"/>
        <v>0.21199999924513943</v>
      </c>
      <c r="BY281" s="76">
        <f>0.0526*BL281*Observaciones!$F280^1.218</f>
        <v>0</v>
      </c>
      <c r="BZ281" s="76">
        <f>BY281*Constantes!$F$30</f>
        <v>0</v>
      </c>
      <c r="CA281" s="76">
        <f t="shared" si="174"/>
        <v>0</v>
      </c>
      <c r="CB281" s="15"/>
      <c r="CC281" s="75">
        <v>275</v>
      </c>
      <c r="CD281" s="76">
        <f>0.0526*Observaciones!$F280^2.218</f>
        <v>0</v>
      </c>
      <c r="CE281" s="76">
        <f>IF(Observaciones!$F280&gt;0.05*$CI$7,((Observaciones!$F280-0.05*$CI$7)^2)/(Observaciones!$F280+0.95*$CI$7),0)</f>
        <v>0</v>
      </c>
      <c r="CF281" s="76">
        <f>0.0526*CE281*Observaciones!$F280^1.218</f>
        <v>0</v>
      </c>
      <c r="CG281" s="29"/>
      <c r="CH281" s="29"/>
      <c r="CI281" s="110"/>
      <c r="CJ281" s="40"/>
    </row>
    <row r="282" spans="2:88" s="2" customFormat="1" x14ac:dyDescent="0.3">
      <c r="B282" s="39"/>
      <c r="C282" s="75">
        <v>276</v>
      </c>
      <c r="D282" s="148">
        <f>ETo!$I281*((1-Constantes!$D$19)*ETo!$K281+ETo!$L281)</f>
        <v>3.9814278783230077</v>
      </c>
      <c r="E282" s="76">
        <f>MIN(D282*Constantes!$D$17,0.8*(H281+Observaciones!$F281-F282-G282-Constantes!$D$14))</f>
        <v>1.7126764811337127E-5</v>
      </c>
      <c r="F282" s="76">
        <f>IF(Observaciones!$F281&gt;0.05*Constantes!$D$18,((Observaciones!$F281-0.05*Constantes!$D$18)^2)/(Observaciones!$F281+0.95*Constantes!$D$18),0)</f>
        <v>0</v>
      </c>
      <c r="G282" s="76">
        <f>MAX(0,H281+Observaciones!$F281-F282-Constantes!$D$13)</f>
        <v>0</v>
      </c>
      <c r="H282" s="76">
        <f>H281+Observaciones!$F281-F282-E282-G282-I281</f>
        <v>11.250003552440599</v>
      </c>
      <c r="I282" s="76">
        <f>MAX(0,(H282-Constantes!$D$14)*(1-EXP(-Constantes!$D$22)))</f>
        <v>1.210091680941517E-7</v>
      </c>
      <c r="J282" s="76">
        <f t="shared" si="160"/>
        <v>64.830258313600297</v>
      </c>
      <c r="K282" s="76">
        <f>MAX(0,(J282-Constantes!$D$13)*(1-EXP(-Constantes!$D$23)))</f>
        <v>0.15844261518303823</v>
      </c>
      <c r="L282" s="76">
        <f t="shared" si="161"/>
        <v>0.15844273619220633</v>
      </c>
      <c r="M282" s="76">
        <f>0.0526*F282*Observaciones!$F281^1.218</f>
        <v>0</v>
      </c>
      <c r="N282" s="76">
        <f>M282*Constantes!$D$30</f>
        <v>0</v>
      </c>
      <c r="O282" s="76">
        <f t="shared" si="162"/>
        <v>0</v>
      </c>
      <c r="P282" s="15"/>
      <c r="Q282" s="75">
        <v>276</v>
      </c>
      <c r="R282" s="148">
        <f>ETo!$I281*((1-Constantes!$E$19)*ETo!$K281+ETo!$L281)</f>
        <v>3.9814278783230077</v>
      </c>
      <c r="S282" s="76">
        <f>MIN(R282*Constantes!$E$17,0.8*(V281+Observaciones!$F281-T282-U282-Constantes!$D$14))</f>
        <v>1.7126764811337127E-5</v>
      </c>
      <c r="T282" s="76">
        <f>IF(Observaciones!$F281&gt;0.05*Constantes!$E$18,((Observaciones!$F281-0.05*Constantes!$E$18)^2)/(Observaciones!$F281+0.95*Constantes!$E$18),0)</f>
        <v>0</v>
      </c>
      <c r="U282" s="76">
        <f>MAX(0,V281+Observaciones!$F281-T282-Constantes!$D$13)</f>
        <v>0</v>
      </c>
      <c r="V282" s="76">
        <f>V281+Observaciones!$F281-T282-S282-U282-W281</f>
        <v>11.250003552440599</v>
      </c>
      <c r="W282" s="76">
        <f>MAX(0,(V282-Constantes!$D$14)*(1-EXP(-Constantes!$D$22)))</f>
        <v>1.210091680941517E-7</v>
      </c>
      <c r="X282" s="76">
        <f t="shared" si="163"/>
        <v>64.830258313600297</v>
      </c>
      <c r="Y282" s="76">
        <f>MAX(0,(X282-Constantes!$D$13)*(1-EXP(-Constantes!$D$23)))</f>
        <v>0.15844261518303823</v>
      </c>
      <c r="Z282" s="76">
        <f t="shared" si="164"/>
        <v>0.15844273619220633</v>
      </c>
      <c r="AA282" s="76">
        <f>IF(Z282-Escenarios!$E$29&lt;=0,0,IF(Z282-Escenarios!$E$29&gt;Escenarios!$E$28,Escenarios!$E$28,Z282-Escenarios!$E$29))</f>
        <v>0</v>
      </c>
      <c r="AB282" s="76">
        <f>AA282*Entradas!$E$24</f>
        <v>0</v>
      </c>
      <c r="AC282" s="76">
        <f>R282*Entradas!$D$47/Escenarios!$E$9</f>
        <v>0.19110853815950438</v>
      </c>
      <c r="AD282" s="76">
        <f>Entradas!$D$48*Entradas!$D$46/Escenarios!$E$9</f>
        <v>0.12</v>
      </c>
      <c r="AE282" s="76">
        <f t="shared" si="165"/>
        <v>0.19112566492431571</v>
      </c>
      <c r="AF282" s="76">
        <f t="shared" si="145"/>
        <v>0</v>
      </c>
      <c r="AG282" s="76">
        <f t="shared" si="146"/>
        <v>0</v>
      </c>
      <c r="AH282" s="76">
        <f t="shared" si="140"/>
        <v>1.210091680941517E-7</v>
      </c>
      <c r="AI282" s="76">
        <f t="shared" si="147"/>
        <v>0</v>
      </c>
      <c r="AJ282" s="76">
        <f t="shared" si="141"/>
        <v>0.15844261518303823</v>
      </c>
      <c r="AK282" s="76">
        <f t="shared" si="148"/>
        <v>0</v>
      </c>
      <c r="AL282" s="76">
        <f t="shared" si="149"/>
        <v>0.15844273619220633</v>
      </c>
      <c r="AM282" s="76">
        <f t="shared" si="150"/>
        <v>0</v>
      </c>
      <c r="AN282" s="76">
        <f t="shared" si="151"/>
        <v>0</v>
      </c>
      <c r="AO282" s="76">
        <f t="shared" si="166"/>
        <v>50.588151182570229</v>
      </c>
      <c r="AP282" s="76">
        <f>MAX(0,(AO282-Constantes!$D$13)*(1-EXP(-Constantes!$D$24)))</f>
        <v>2.8096594969453367E-2</v>
      </c>
      <c r="AQ282" s="76">
        <f t="shared" si="142"/>
        <v>0.18653921015249159</v>
      </c>
      <c r="AR282" s="76">
        <f t="shared" si="152"/>
        <v>0.18653933116165972</v>
      </c>
      <c r="AS282" s="76">
        <f>0.0526*AF282*Observaciones!$F281^1.218</f>
        <v>0</v>
      </c>
      <c r="AT282" s="76">
        <f>AS282*Constantes!$E$30</f>
        <v>0</v>
      </c>
      <c r="AU282" s="76">
        <f t="shared" si="167"/>
        <v>0</v>
      </c>
      <c r="AV282" s="15"/>
      <c r="AW282" s="75">
        <v>276</v>
      </c>
      <c r="AX282" s="148">
        <f>ETo!$I281*((1-Constantes!$F$19)*ETo!$K281+ETo!$L281)</f>
        <v>3.9814278783230077</v>
      </c>
      <c r="AY282" s="76">
        <f>MIN(AX282*Constantes!$F$17,0.8*(BB281+Observaciones!$F281-AZ282-BA282-Constantes!$D$14))</f>
        <v>1.7126764811337127E-5</v>
      </c>
      <c r="AZ282" s="76">
        <f>IF(Observaciones!$F281&gt;0.05*Constantes!$F$18,((Observaciones!$F281-0.05*Constantes!$F$18)^2)/(Observaciones!$F281+0.95*Constantes!$F$18),0)</f>
        <v>0</v>
      </c>
      <c r="BA282" s="76">
        <f>MAX(0,BB281+Observaciones!$F281-AZ282-Constantes!$D$13)</f>
        <v>0</v>
      </c>
      <c r="BB282" s="76">
        <f>BB281+Observaciones!$F281-AZ282-AY282-BA282-BC281</f>
        <v>11.250003552440599</v>
      </c>
      <c r="BC282" s="76">
        <f>MAX(0,(BB282-Constantes!$D$14)*(1-EXP(-Constantes!$D$22)))</f>
        <v>1.210091680941517E-7</v>
      </c>
      <c r="BD282" s="76">
        <f t="shared" si="168"/>
        <v>64.830258313600297</v>
      </c>
      <c r="BE282" s="76">
        <f>MAX(0,(BD282-Constantes!$D$13)*(1-EXP(-Constantes!$D$23)))</f>
        <v>0.15844261518303823</v>
      </c>
      <c r="BF282" s="76">
        <f t="shared" si="169"/>
        <v>0.15844273619220633</v>
      </c>
      <c r="BG282" s="76">
        <f>IF(BF282-Escenarios!$F$29&lt;=0,0,IF(BF282-Escenarios!$F$29&gt;Escenarios!$F$28,Escenarios!$F$28,BF282-Escenarios!$F$29))</f>
        <v>0</v>
      </c>
      <c r="BH282" s="76">
        <f>BG282*Entradas!$F$24</f>
        <v>0</v>
      </c>
      <c r="BI282" s="76">
        <f>AX282*Entradas!$D$47/Escenarios!$F$9</f>
        <v>0.19110853815950438</v>
      </c>
      <c r="BJ282" s="76">
        <f>Entradas!$D$48*Entradas!$D$46/Escenarios!$F$9</f>
        <v>0.12</v>
      </c>
      <c r="BK282" s="76">
        <f t="shared" si="170"/>
        <v>0.19112566492431571</v>
      </c>
      <c r="BL282" s="76">
        <f t="shared" si="153"/>
        <v>0</v>
      </c>
      <c r="BM282" s="76">
        <f t="shared" si="154"/>
        <v>0</v>
      </c>
      <c r="BN282" s="76">
        <f t="shared" si="143"/>
        <v>1.210091680941517E-7</v>
      </c>
      <c r="BO282" s="76">
        <f t="shared" si="155"/>
        <v>0</v>
      </c>
      <c r="BP282" s="76">
        <f t="shared" si="144"/>
        <v>0.15844261518303823</v>
      </c>
      <c r="BQ282" s="76">
        <f t="shared" si="156"/>
        <v>0</v>
      </c>
      <c r="BR282" s="76">
        <f t="shared" si="157"/>
        <v>0.15844273619220633</v>
      </c>
      <c r="BS282" s="76">
        <f t="shared" si="158"/>
        <v>0</v>
      </c>
      <c r="BT282" s="76">
        <f t="shared" si="159"/>
        <v>0</v>
      </c>
      <c r="BU282" s="76">
        <f t="shared" si="171"/>
        <v>52.09868123231989</v>
      </c>
      <c r="BV282" s="76">
        <f>MAX(0,(BU282-Constantes!$D$13)*(1-EXP(-Constantes!$D$24)))</f>
        <v>5.1185419979842835E-2</v>
      </c>
      <c r="BW282" s="76">
        <f t="shared" si="172"/>
        <v>0.20962803516288106</v>
      </c>
      <c r="BX282" s="76">
        <f t="shared" si="173"/>
        <v>0.20962815617204916</v>
      </c>
      <c r="BY282" s="76">
        <f>0.0526*BL282*Observaciones!$F281^1.218</f>
        <v>0</v>
      </c>
      <c r="BZ282" s="76">
        <f>BY282*Constantes!$F$30</f>
        <v>0</v>
      </c>
      <c r="CA282" s="76">
        <f t="shared" si="174"/>
        <v>0</v>
      </c>
      <c r="CB282" s="15"/>
      <c r="CC282" s="75">
        <v>276</v>
      </c>
      <c r="CD282" s="76">
        <f>0.0526*Observaciones!$F281^2.218</f>
        <v>0</v>
      </c>
      <c r="CE282" s="76">
        <f>IF(Observaciones!$F281&gt;0.05*$CI$7,((Observaciones!$F281-0.05*$CI$7)^2)/(Observaciones!$F281+0.95*$CI$7),0)</f>
        <v>0</v>
      </c>
      <c r="CF282" s="76">
        <f>0.0526*CE282*Observaciones!$F281^1.218</f>
        <v>0</v>
      </c>
      <c r="CG282" s="29"/>
      <c r="CH282" s="29"/>
      <c r="CI282" s="110"/>
      <c r="CJ282" s="40"/>
    </row>
    <row r="283" spans="2:88" s="2" customFormat="1" x14ac:dyDescent="0.3">
      <c r="B283" s="39"/>
      <c r="C283" s="75">
        <v>277</v>
      </c>
      <c r="D283" s="148">
        <f>ETo!$I282*((1-Constantes!$D$19)*ETo!$K282+ETo!$L282)</f>
        <v>3.584282489312165</v>
      </c>
      <c r="E283" s="76">
        <f>MIN(D283*Constantes!$D$17,0.8*(H282+Observaciones!$F282-F283-G283-Constantes!$D$14))</f>
        <v>2.8419524795708639E-6</v>
      </c>
      <c r="F283" s="76">
        <f>IF(Observaciones!$F282&gt;0.05*Constantes!$D$18,((Observaciones!$F282-0.05*Constantes!$D$18)^2)/(Observaciones!$F282+0.95*Constantes!$D$18),0)</f>
        <v>0</v>
      </c>
      <c r="G283" s="76">
        <f>MAX(0,H282+Observaciones!$F282-F283-Constantes!$D$13)</f>
        <v>0</v>
      </c>
      <c r="H283" s="76">
        <f>H282+Observaciones!$F282-F283-E283-G283-I282</f>
        <v>11.250000589478951</v>
      </c>
      <c r="I283" s="76">
        <f>MAX(0,(H283-Constantes!$D$14)*(1-EXP(-Constantes!$D$22)))</f>
        <v>2.0079817092089203E-8</v>
      </c>
      <c r="J283" s="76">
        <f t="shared" si="160"/>
        <v>64.671815698417262</v>
      </c>
      <c r="K283" s="76">
        <f>MAX(0,(J283-Constantes!$D$13)*(1-EXP(-Constantes!$D$23)))</f>
        <v>0.15688144235754903</v>
      </c>
      <c r="L283" s="76">
        <f t="shared" si="161"/>
        <v>0.15688146243736611</v>
      </c>
      <c r="M283" s="76">
        <f>0.0526*F283*Observaciones!$F282^1.218</f>
        <v>0</v>
      </c>
      <c r="N283" s="76">
        <f>M283*Constantes!$D$30</f>
        <v>0</v>
      </c>
      <c r="O283" s="76">
        <f t="shared" si="162"/>
        <v>0</v>
      </c>
      <c r="P283" s="15"/>
      <c r="Q283" s="75">
        <v>277</v>
      </c>
      <c r="R283" s="148">
        <f>ETo!$I282*((1-Constantes!$E$19)*ETo!$K282+ETo!$L282)</f>
        <v>3.584282489312165</v>
      </c>
      <c r="S283" s="76">
        <f>MIN(R283*Constantes!$E$17,0.8*(V282+Observaciones!$F282-T283-U283-Constantes!$D$14))</f>
        <v>2.8419524795708639E-6</v>
      </c>
      <c r="T283" s="76">
        <f>IF(Observaciones!$F282&gt;0.05*Constantes!$E$18,((Observaciones!$F282-0.05*Constantes!$E$18)^2)/(Observaciones!$F282+0.95*Constantes!$E$18),0)</f>
        <v>0</v>
      </c>
      <c r="U283" s="76">
        <f>MAX(0,V282+Observaciones!$F282-T283-Constantes!$D$13)</f>
        <v>0</v>
      </c>
      <c r="V283" s="76">
        <f>V282+Observaciones!$F282-T283-S283-U283-W282</f>
        <v>11.250000589478951</v>
      </c>
      <c r="W283" s="76">
        <f>MAX(0,(V283-Constantes!$D$14)*(1-EXP(-Constantes!$D$22)))</f>
        <v>2.0079817092089203E-8</v>
      </c>
      <c r="X283" s="76">
        <f t="shared" si="163"/>
        <v>64.671815698417262</v>
      </c>
      <c r="Y283" s="76">
        <f>MAX(0,(X283-Constantes!$D$13)*(1-EXP(-Constantes!$D$23)))</f>
        <v>0.15688144235754903</v>
      </c>
      <c r="Z283" s="76">
        <f t="shared" si="164"/>
        <v>0.15688146243736611</v>
      </c>
      <c r="AA283" s="76">
        <f>IF(Z283-Escenarios!$E$29&lt;=0,0,IF(Z283-Escenarios!$E$29&gt;Escenarios!$E$28,Escenarios!$E$28,Z283-Escenarios!$E$29))</f>
        <v>0</v>
      </c>
      <c r="AB283" s="76">
        <f>AA283*Entradas!$E$24</f>
        <v>0</v>
      </c>
      <c r="AC283" s="76">
        <f>R283*Entradas!$D$47/Escenarios!$E$9</f>
        <v>0.17204555948698391</v>
      </c>
      <c r="AD283" s="76">
        <f>Entradas!$D$48*Entradas!$D$46/Escenarios!$E$9</f>
        <v>0.12</v>
      </c>
      <c r="AE283" s="76">
        <f t="shared" si="165"/>
        <v>0.17204840143946348</v>
      </c>
      <c r="AF283" s="76">
        <f t="shared" si="145"/>
        <v>0</v>
      </c>
      <c r="AG283" s="76">
        <f t="shared" si="146"/>
        <v>0</v>
      </c>
      <c r="AH283" s="76">
        <f t="shared" si="140"/>
        <v>2.0079817092089203E-8</v>
      </c>
      <c r="AI283" s="76">
        <f t="shared" si="147"/>
        <v>0</v>
      </c>
      <c r="AJ283" s="76">
        <f t="shared" si="141"/>
        <v>0.15688144235754903</v>
      </c>
      <c r="AK283" s="76">
        <f t="shared" si="148"/>
        <v>0</v>
      </c>
      <c r="AL283" s="76">
        <f t="shared" si="149"/>
        <v>0.15688146243736611</v>
      </c>
      <c r="AM283" s="76">
        <f t="shared" si="150"/>
        <v>0</v>
      </c>
      <c r="AN283" s="76">
        <f t="shared" si="151"/>
        <v>0</v>
      </c>
      <c r="AO283" s="76">
        <f t="shared" si="166"/>
        <v>50.560054587600774</v>
      </c>
      <c r="AP283" s="76">
        <f>MAX(0,(AO283-Constantes!$D$13)*(1-EXP(-Constantes!$D$24)))</f>
        <v>2.7667131573644033E-2</v>
      </c>
      <c r="AQ283" s="76">
        <f t="shared" si="142"/>
        <v>0.18454857393119306</v>
      </c>
      <c r="AR283" s="76">
        <f t="shared" si="152"/>
        <v>0.18454859401101015</v>
      </c>
      <c r="AS283" s="76">
        <f>0.0526*AF283*Observaciones!$F282^1.218</f>
        <v>0</v>
      </c>
      <c r="AT283" s="76">
        <f>AS283*Constantes!$E$30</f>
        <v>0</v>
      </c>
      <c r="AU283" s="76">
        <f t="shared" si="167"/>
        <v>0</v>
      </c>
      <c r="AV283" s="15"/>
      <c r="AW283" s="75">
        <v>277</v>
      </c>
      <c r="AX283" s="148">
        <f>ETo!$I282*((1-Constantes!$F$19)*ETo!$K282+ETo!$L282)</f>
        <v>3.584282489312165</v>
      </c>
      <c r="AY283" s="76">
        <f>MIN(AX283*Constantes!$F$17,0.8*(BB282+Observaciones!$F282-AZ283-BA283-Constantes!$D$14))</f>
        <v>2.8419524795708639E-6</v>
      </c>
      <c r="AZ283" s="76">
        <f>IF(Observaciones!$F282&gt;0.05*Constantes!$F$18,((Observaciones!$F282-0.05*Constantes!$F$18)^2)/(Observaciones!$F282+0.95*Constantes!$F$18),0)</f>
        <v>0</v>
      </c>
      <c r="BA283" s="76">
        <f>MAX(0,BB282+Observaciones!$F282-AZ283-Constantes!$D$13)</f>
        <v>0</v>
      </c>
      <c r="BB283" s="76">
        <f>BB282+Observaciones!$F282-AZ283-AY283-BA283-BC282</f>
        <v>11.250000589478951</v>
      </c>
      <c r="BC283" s="76">
        <f>MAX(0,(BB283-Constantes!$D$14)*(1-EXP(-Constantes!$D$22)))</f>
        <v>2.0079817092089203E-8</v>
      </c>
      <c r="BD283" s="76">
        <f t="shared" si="168"/>
        <v>64.671815698417262</v>
      </c>
      <c r="BE283" s="76">
        <f>MAX(0,(BD283-Constantes!$D$13)*(1-EXP(-Constantes!$D$23)))</f>
        <v>0.15688144235754903</v>
      </c>
      <c r="BF283" s="76">
        <f t="shared" si="169"/>
        <v>0.15688146243736611</v>
      </c>
      <c r="BG283" s="76">
        <f>IF(BF283-Escenarios!$F$29&lt;=0,0,IF(BF283-Escenarios!$F$29&gt;Escenarios!$F$28,Escenarios!$F$28,BF283-Escenarios!$F$29))</f>
        <v>0</v>
      </c>
      <c r="BH283" s="76">
        <f>BG283*Entradas!$F$24</f>
        <v>0</v>
      </c>
      <c r="BI283" s="76">
        <f>AX283*Entradas!$D$47/Escenarios!$F$9</f>
        <v>0.17204555948698391</v>
      </c>
      <c r="BJ283" s="76">
        <f>Entradas!$D$48*Entradas!$D$46/Escenarios!$F$9</f>
        <v>0.12</v>
      </c>
      <c r="BK283" s="76">
        <f t="shared" si="170"/>
        <v>0.17204840143946348</v>
      </c>
      <c r="BL283" s="76">
        <f t="shared" si="153"/>
        <v>0</v>
      </c>
      <c r="BM283" s="76">
        <f t="shared" si="154"/>
        <v>0</v>
      </c>
      <c r="BN283" s="76">
        <f t="shared" si="143"/>
        <v>2.0079817092089203E-8</v>
      </c>
      <c r="BO283" s="76">
        <f t="shared" si="155"/>
        <v>0</v>
      </c>
      <c r="BP283" s="76">
        <f t="shared" si="144"/>
        <v>0.15688144235754903</v>
      </c>
      <c r="BQ283" s="76">
        <f t="shared" si="156"/>
        <v>0</v>
      </c>
      <c r="BR283" s="76">
        <f t="shared" si="157"/>
        <v>0.15688146243736611</v>
      </c>
      <c r="BS283" s="76">
        <f t="shared" si="158"/>
        <v>0</v>
      </c>
      <c r="BT283" s="76">
        <f t="shared" si="159"/>
        <v>0</v>
      </c>
      <c r="BU283" s="76">
        <f t="shared" si="171"/>
        <v>52.047495812340046</v>
      </c>
      <c r="BV283" s="76">
        <f>MAX(0,(BU283-Constantes!$D$13)*(1-EXP(-Constantes!$D$24)))</f>
        <v>5.0403038189296E-2</v>
      </c>
      <c r="BW283" s="76">
        <f t="shared" si="172"/>
        <v>0.20728448054684503</v>
      </c>
      <c r="BX283" s="76">
        <f t="shared" si="173"/>
        <v>0.20728450062666212</v>
      </c>
      <c r="BY283" s="76">
        <f>0.0526*BL283*Observaciones!$F282^1.218</f>
        <v>0</v>
      </c>
      <c r="BZ283" s="76">
        <f>BY283*Constantes!$F$30</f>
        <v>0</v>
      </c>
      <c r="CA283" s="76">
        <f t="shared" si="174"/>
        <v>0</v>
      </c>
      <c r="CB283" s="15"/>
      <c r="CC283" s="75">
        <v>277</v>
      </c>
      <c r="CD283" s="76">
        <f>0.0526*Observaciones!$F282^2.218</f>
        <v>0</v>
      </c>
      <c r="CE283" s="76">
        <f>IF(Observaciones!$F282&gt;0.05*$CI$7,((Observaciones!$F282-0.05*$CI$7)^2)/(Observaciones!$F282+0.95*$CI$7),0)</f>
        <v>0</v>
      </c>
      <c r="CF283" s="76">
        <f>0.0526*CE283*Observaciones!$F282^1.218</f>
        <v>0</v>
      </c>
      <c r="CG283" s="29"/>
      <c r="CH283" s="29"/>
      <c r="CI283" s="110"/>
      <c r="CJ283" s="40"/>
    </row>
    <row r="284" spans="2:88" s="2" customFormat="1" x14ac:dyDescent="0.3">
      <c r="B284" s="39"/>
      <c r="C284" s="75">
        <v>278</v>
      </c>
      <c r="D284" s="148">
        <f>ETo!$I283*((1-Constantes!$D$19)*ETo!$K283+ETo!$L283)</f>
        <v>4.0404627141974343</v>
      </c>
      <c r="E284" s="76">
        <f>MIN(D284*Constantes!$D$17,0.8*(H283+Observaciones!$F283-F284-G284-Constantes!$D$14))</f>
        <v>4.7158316078821373E-7</v>
      </c>
      <c r="F284" s="76">
        <f>IF(Observaciones!$F283&gt;0.05*Constantes!$D$18,((Observaciones!$F283-0.05*Constantes!$D$18)^2)/(Observaciones!$F283+0.95*Constantes!$D$18),0)</f>
        <v>0</v>
      </c>
      <c r="G284" s="76">
        <f>MAX(0,H283+Observaciones!$F283-F284-Constantes!$D$13)</f>
        <v>0</v>
      </c>
      <c r="H284" s="76">
        <f>H283+Observaciones!$F283-F284-E284-G284-I283</f>
        <v>11.250000097815974</v>
      </c>
      <c r="I284" s="76">
        <f>MAX(0,(H284-Constantes!$D$14)*(1-EXP(-Constantes!$D$22)))</f>
        <v>3.3319711637985927E-9</v>
      </c>
      <c r="J284" s="76">
        <f t="shared" si="160"/>
        <v>64.514934256059718</v>
      </c>
      <c r="K284" s="76">
        <f>MAX(0,(J284-Constantes!$D$13)*(1-EXP(-Constantes!$D$23)))</f>
        <v>0.15533565213975178</v>
      </c>
      <c r="L284" s="76">
        <f t="shared" si="161"/>
        <v>0.15533565547172296</v>
      </c>
      <c r="M284" s="76">
        <f>0.0526*F284*Observaciones!$F283^1.218</f>
        <v>0</v>
      </c>
      <c r="N284" s="76">
        <f>M284*Constantes!$D$30</f>
        <v>0</v>
      </c>
      <c r="O284" s="76">
        <f t="shared" si="162"/>
        <v>0</v>
      </c>
      <c r="P284" s="15"/>
      <c r="Q284" s="75">
        <v>278</v>
      </c>
      <c r="R284" s="148">
        <f>ETo!$I283*((1-Constantes!$E$19)*ETo!$K283+ETo!$L283)</f>
        <v>4.0404627141974343</v>
      </c>
      <c r="S284" s="76">
        <f>MIN(R284*Constantes!$E$17,0.8*(V283+Observaciones!$F283-T284-U284-Constantes!$D$14))</f>
        <v>4.7158316078821373E-7</v>
      </c>
      <c r="T284" s="76">
        <f>IF(Observaciones!$F283&gt;0.05*Constantes!$E$18,((Observaciones!$F283-0.05*Constantes!$E$18)^2)/(Observaciones!$F283+0.95*Constantes!$E$18),0)</f>
        <v>0</v>
      </c>
      <c r="U284" s="76">
        <f>MAX(0,V283+Observaciones!$F283-T284-Constantes!$D$13)</f>
        <v>0</v>
      </c>
      <c r="V284" s="76">
        <f>V283+Observaciones!$F283-T284-S284-U284-W283</f>
        <v>11.250000097815974</v>
      </c>
      <c r="W284" s="76">
        <f>MAX(0,(V284-Constantes!$D$14)*(1-EXP(-Constantes!$D$22)))</f>
        <v>3.3319711637985927E-9</v>
      </c>
      <c r="X284" s="76">
        <f t="shared" si="163"/>
        <v>64.514934256059718</v>
      </c>
      <c r="Y284" s="76">
        <f>MAX(0,(X284-Constantes!$D$13)*(1-EXP(-Constantes!$D$23)))</f>
        <v>0.15533565213975178</v>
      </c>
      <c r="Z284" s="76">
        <f t="shared" si="164"/>
        <v>0.15533565547172296</v>
      </c>
      <c r="AA284" s="76">
        <f>IF(Z284-Escenarios!$E$29&lt;=0,0,IF(Z284-Escenarios!$E$29&gt;Escenarios!$E$28,Escenarios!$E$28,Z284-Escenarios!$E$29))</f>
        <v>0</v>
      </c>
      <c r="AB284" s="76">
        <f>AA284*Entradas!$E$24</f>
        <v>0</v>
      </c>
      <c r="AC284" s="76">
        <f>R284*Entradas!$D$47/Escenarios!$E$9</f>
        <v>0.19394221028147685</v>
      </c>
      <c r="AD284" s="76">
        <f>Entradas!$D$48*Entradas!$D$46/Escenarios!$E$9</f>
        <v>0.12</v>
      </c>
      <c r="AE284" s="76">
        <f t="shared" si="165"/>
        <v>0.19394268186463764</v>
      </c>
      <c r="AF284" s="76">
        <f t="shared" si="145"/>
        <v>0</v>
      </c>
      <c r="AG284" s="76">
        <f t="shared" si="146"/>
        <v>0</v>
      </c>
      <c r="AH284" s="76">
        <f t="shared" si="140"/>
        <v>3.3319711637985927E-9</v>
      </c>
      <c r="AI284" s="76">
        <f t="shared" si="147"/>
        <v>0</v>
      </c>
      <c r="AJ284" s="76">
        <f t="shared" si="141"/>
        <v>0.15533565213975178</v>
      </c>
      <c r="AK284" s="76">
        <f t="shared" si="148"/>
        <v>0</v>
      </c>
      <c r="AL284" s="76">
        <f t="shared" si="149"/>
        <v>0.15533565547172296</v>
      </c>
      <c r="AM284" s="76">
        <f t="shared" si="150"/>
        <v>0</v>
      </c>
      <c r="AN284" s="76">
        <f t="shared" si="151"/>
        <v>0</v>
      </c>
      <c r="AO284" s="76">
        <f t="shared" si="166"/>
        <v>50.532387456027131</v>
      </c>
      <c r="AP284" s="76">
        <f>MAX(0,(AO284-Constantes!$D$13)*(1-EXP(-Constantes!$D$24)))</f>
        <v>2.7244232631945291E-2</v>
      </c>
      <c r="AQ284" s="76">
        <f t="shared" si="142"/>
        <v>0.18257988477169707</v>
      </c>
      <c r="AR284" s="76">
        <f t="shared" si="152"/>
        <v>0.18257988810366824</v>
      </c>
      <c r="AS284" s="76">
        <f>0.0526*AF284*Observaciones!$F283^1.218</f>
        <v>0</v>
      </c>
      <c r="AT284" s="76">
        <f>AS284*Constantes!$E$30</f>
        <v>0</v>
      </c>
      <c r="AU284" s="76">
        <f t="shared" si="167"/>
        <v>0</v>
      </c>
      <c r="AV284" s="15"/>
      <c r="AW284" s="75">
        <v>278</v>
      </c>
      <c r="AX284" s="148">
        <f>ETo!$I283*((1-Constantes!$F$19)*ETo!$K283+ETo!$L283)</f>
        <v>4.0404627141974343</v>
      </c>
      <c r="AY284" s="76">
        <f>MIN(AX284*Constantes!$F$17,0.8*(BB283+Observaciones!$F283-AZ284-BA284-Constantes!$D$14))</f>
        <v>4.7158316078821373E-7</v>
      </c>
      <c r="AZ284" s="76">
        <f>IF(Observaciones!$F283&gt;0.05*Constantes!$F$18,((Observaciones!$F283-0.05*Constantes!$F$18)^2)/(Observaciones!$F283+0.95*Constantes!$F$18),0)</f>
        <v>0</v>
      </c>
      <c r="BA284" s="76">
        <f>MAX(0,BB283+Observaciones!$F283-AZ284-Constantes!$D$13)</f>
        <v>0</v>
      </c>
      <c r="BB284" s="76">
        <f>BB283+Observaciones!$F283-AZ284-AY284-BA284-BC283</f>
        <v>11.250000097815974</v>
      </c>
      <c r="BC284" s="76">
        <f>MAX(0,(BB284-Constantes!$D$14)*(1-EXP(-Constantes!$D$22)))</f>
        <v>3.3319711637985927E-9</v>
      </c>
      <c r="BD284" s="76">
        <f t="shared" si="168"/>
        <v>64.514934256059718</v>
      </c>
      <c r="BE284" s="76">
        <f>MAX(0,(BD284-Constantes!$D$13)*(1-EXP(-Constantes!$D$23)))</f>
        <v>0.15533565213975178</v>
      </c>
      <c r="BF284" s="76">
        <f t="shared" si="169"/>
        <v>0.15533565547172296</v>
      </c>
      <c r="BG284" s="76">
        <f>IF(BF284-Escenarios!$F$29&lt;=0,0,IF(BF284-Escenarios!$F$29&gt;Escenarios!$F$28,Escenarios!$F$28,BF284-Escenarios!$F$29))</f>
        <v>0</v>
      </c>
      <c r="BH284" s="76">
        <f>BG284*Entradas!$F$24</f>
        <v>0</v>
      </c>
      <c r="BI284" s="76">
        <f>AX284*Entradas!$D$47/Escenarios!$F$9</f>
        <v>0.19394221028147685</v>
      </c>
      <c r="BJ284" s="76">
        <f>Entradas!$D$48*Entradas!$D$46/Escenarios!$F$9</f>
        <v>0.12</v>
      </c>
      <c r="BK284" s="76">
        <f t="shared" si="170"/>
        <v>0.19394268186463764</v>
      </c>
      <c r="BL284" s="76">
        <f t="shared" si="153"/>
        <v>0</v>
      </c>
      <c r="BM284" s="76">
        <f t="shared" si="154"/>
        <v>0</v>
      </c>
      <c r="BN284" s="76">
        <f t="shared" si="143"/>
        <v>3.3319711637985927E-9</v>
      </c>
      <c r="BO284" s="76">
        <f t="shared" si="155"/>
        <v>0</v>
      </c>
      <c r="BP284" s="76">
        <f t="shared" si="144"/>
        <v>0.15533565213975178</v>
      </c>
      <c r="BQ284" s="76">
        <f t="shared" si="156"/>
        <v>0</v>
      </c>
      <c r="BR284" s="76">
        <f t="shared" si="157"/>
        <v>0.15533565547172296</v>
      </c>
      <c r="BS284" s="76">
        <f t="shared" si="158"/>
        <v>0</v>
      </c>
      <c r="BT284" s="76">
        <f t="shared" si="159"/>
        <v>0</v>
      </c>
      <c r="BU284" s="76">
        <f t="shared" si="171"/>
        <v>51.997092774150751</v>
      </c>
      <c r="BV284" s="76">
        <f>MAX(0,(BU284-Constantes!$D$13)*(1-EXP(-Constantes!$D$24)))</f>
        <v>4.9632615297717335E-2</v>
      </c>
      <c r="BW284" s="76">
        <f t="shared" si="172"/>
        <v>0.20496826743746913</v>
      </c>
      <c r="BX284" s="76">
        <f t="shared" si="173"/>
        <v>0.2049682707694403</v>
      </c>
      <c r="BY284" s="76">
        <f>0.0526*BL284*Observaciones!$F283^1.218</f>
        <v>0</v>
      </c>
      <c r="BZ284" s="76">
        <f>BY284*Constantes!$F$30</f>
        <v>0</v>
      </c>
      <c r="CA284" s="76">
        <f t="shared" si="174"/>
        <v>0</v>
      </c>
      <c r="CB284" s="15"/>
      <c r="CC284" s="75">
        <v>278</v>
      </c>
      <c r="CD284" s="76">
        <f>0.0526*Observaciones!$F283^2.218</f>
        <v>0</v>
      </c>
      <c r="CE284" s="76">
        <f>IF(Observaciones!$F283&gt;0.05*$CI$7,((Observaciones!$F283-0.05*$CI$7)^2)/(Observaciones!$F283+0.95*$CI$7),0)</f>
        <v>0</v>
      </c>
      <c r="CF284" s="76">
        <f>0.0526*CE284*Observaciones!$F283^1.218</f>
        <v>0</v>
      </c>
      <c r="CG284" s="29"/>
      <c r="CH284" s="29"/>
      <c r="CI284" s="110"/>
      <c r="CJ284" s="40"/>
    </row>
    <row r="285" spans="2:88" s="2" customFormat="1" x14ac:dyDescent="0.3">
      <c r="B285" s="39"/>
      <c r="C285" s="75">
        <v>279</v>
      </c>
      <c r="D285" s="148">
        <f>ETo!$I284*((1-Constantes!$D$19)*ETo!$K284+ETo!$L284)</f>
        <v>3.9670037001067135</v>
      </c>
      <c r="E285" s="76">
        <f>MIN(D285*Constantes!$D$17,0.8*(H284+Observaciones!$F284-F285-G285-Constantes!$D$14))</f>
        <v>7.8252779189824661E-8</v>
      </c>
      <c r="F285" s="76">
        <f>IF(Observaciones!$F284&gt;0.05*Constantes!$D$18,((Observaciones!$F284-0.05*Constantes!$D$18)^2)/(Observaciones!$F284+0.95*Constantes!$D$18),0)</f>
        <v>0</v>
      </c>
      <c r="G285" s="76">
        <f>MAX(0,H284+Observaciones!$F284-F285-Constantes!$D$13)</f>
        <v>0</v>
      </c>
      <c r="H285" s="76">
        <f>H284+Observaciones!$F284-F285-E285-G285-I284</f>
        <v>11.250000016231224</v>
      </c>
      <c r="I285" s="76">
        <f>MAX(0,(H285-Constantes!$D$14)*(1-EXP(-Constantes!$D$22)))</f>
        <v>5.5289508790140884E-10</v>
      </c>
      <c r="J285" s="76">
        <f t="shared" si="160"/>
        <v>64.359598603919963</v>
      </c>
      <c r="K285" s="76">
        <f>MAX(0,(J285-Constantes!$D$13)*(1-EXP(-Constantes!$D$23)))</f>
        <v>0.15380509296114894</v>
      </c>
      <c r="L285" s="76">
        <f t="shared" si="161"/>
        <v>0.15380509351404403</v>
      </c>
      <c r="M285" s="76">
        <f>0.0526*F285*Observaciones!$F284^1.218</f>
        <v>0</v>
      </c>
      <c r="N285" s="76">
        <f>M285*Constantes!$D$30</f>
        <v>0</v>
      </c>
      <c r="O285" s="76">
        <f t="shared" si="162"/>
        <v>0</v>
      </c>
      <c r="P285" s="15"/>
      <c r="Q285" s="75">
        <v>279</v>
      </c>
      <c r="R285" s="148">
        <f>ETo!$I284*((1-Constantes!$E$19)*ETo!$K284+ETo!$L284)</f>
        <v>3.9670037001067135</v>
      </c>
      <c r="S285" s="76">
        <f>MIN(R285*Constantes!$E$17,0.8*(V284+Observaciones!$F284-T285-U285-Constantes!$D$14))</f>
        <v>7.8252779189824661E-8</v>
      </c>
      <c r="T285" s="76">
        <f>IF(Observaciones!$F284&gt;0.05*Constantes!$E$18,((Observaciones!$F284-0.05*Constantes!$E$18)^2)/(Observaciones!$F284+0.95*Constantes!$E$18),0)</f>
        <v>0</v>
      </c>
      <c r="U285" s="76">
        <f>MAX(0,V284+Observaciones!$F284-T285-Constantes!$D$13)</f>
        <v>0</v>
      </c>
      <c r="V285" s="76">
        <f>V284+Observaciones!$F284-T285-S285-U285-W284</f>
        <v>11.250000016231224</v>
      </c>
      <c r="W285" s="76">
        <f>MAX(0,(V285-Constantes!$D$14)*(1-EXP(-Constantes!$D$22)))</f>
        <v>5.5289508790140884E-10</v>
      </c>
      <c r="X285" s="76">
        <f t="shared" si="163"/>
        <v>64.359598603919963</v>
      </c>
      <c r="Y285" s="76">
        <f>MAX(0,(X285-Constantes!$D$13)*(1-EXP(-Constantes!$D$23)))</f>
        <v>0.15380509296114894</v>
      </c>
      <c r="Z285" s="76">
        <f t="shared" si="164"/>
        <v>0.15380509351404403</v>
      </c>
      <c r="AA285" s="76">
        <f>IF(Z285-Escenarios!$E$29&lt;=0,0,IF(Z285-Escenarios!$E$29&gt;Escenarios!$E$28,Escenarios!$E$28,Z285-Escenarios!$E$29))</f>
        <v>0</v>
      </c>
      <c r="AB285" s="76">
        <f>AA285*Entradas!$E$24</f>
        <v>0</v>
      </c>
      <c r="AC285" s="76">
        <f>R285*Entradas!$D$47/Escenarios!$E$9</f>
        <v>0.19041617760512225</v>
      </c>
      <c r="AD285" s="76">
        <f>Entradas!$D$48*Entradas!$D$46/Escenarios!$E$9</f>
        <v>0.12</v>
      </c>
      <c r="AE285" s="76">
        <f t="shared" si="165"/>
        <v>0.19041625585790145</v>
      </c>
      <c r="AF285" s="76">
        <f t="shared" si="145"/>
        <v>0</v>
      </c>
      <c r="AG285" s="76">
        <f t="shared" si="146"/>
        <v>0</v>
      </c>
      <c r="AH285" s="76">
        <f t="shared" si="140"/>
        <v>5.5289508790140884E-10</v>
      </c>
      <c r="AI285" s="76">
        <f t="shared" si="147"/>
        <v>0</v>
      </c>
      <c r="AJ285" s="76">
        <f t="shared" si="141"/>
        <v>0.15380509296114894</v>
      </c>
      <c r="AK285" s="76">
        <f t="shared" si="148"/>
        <v>0</v>
      </c>
      <c r="AL285" s="76">
        <f t="shared" si="149"/>
        <v>0.15380509351404403</v>
      </c>
      <c r="AM285" s="76">
        <f t="shared" si="150"/>
        <v>0</v>
      </c>
      <c r="AN285" s="76">
        <f t="shared" si="151"/>
        <v>0</v>
      </c>
      <c r="AO285" s="76">
        <f t="shared" si="166"/>
        <v>50.505143223395187</v>
      </c>
      <c r="AP285" s="76">
        <f>MAX(0,(AO285-Constantes!$D$13)*(1-EXP(-Constantes!$D$24)))</f>
        <v>2.6827797805054204E-2</v>
      </c>
      <c r="AQ285" s="76">
        <f t="shared" si="142"/>
        <v>0.18063289076620315</v>
      </c>
      <c r="AR285" s="76">
        <f t="shared" si="152"/>
        <v>0.18063289131909824</v>
      </c>
      <c r="AS285" s="76">
        <f>0.0526*AF285*Observaciones!$F284^1.218</f>
        <v>0</v>
      </c>
      <c r="AT285" s="76">
        <f>AS285*Constantes!$E$30</f>
        <v>0</v>
      </c>
      <c r="AU285" s="76">
        <f t="shared" si="167"/>
        <v>0</v>
      </c>
      <c r="AV285" s="15"/>
      <c r="AW285" s="75">
        <v>279</v>
      </c>
      <c r="AX285" s="148">
        <f>ETo!$I284*((1-Constantes!$F$19)*ETo!$K284+ETo!$L284)</f>
        <v>3.9670037001067135</v>
      </c>
      <c r="AY285" s="76">
        <f>MIN(AX285*Constantes!$F$17,0.8*(BB284+Observaciones!$F284-AZ285-BA285-Constantes!$D$14))</f>
        <v>7.8252779189824661E-8</v>
      </c>
      <c r="AZ285" s="76">
        <f>IF(Observaciones!$F284&gt;0.05*Constantes!$F$18,((Observaciones!$F284-0.05*Constantes!$F$18)^2)/(Observaciones!$F284+0.95*Constantes!$F$18),0)</f>
        <v>0</v>
      </c>
      <c r="BA285" s="76">
        <f>MAX(0,BB284+Observaciones!$F284-AZ285-Constantes!$D$13)</f>
        <v>0</v>
      </c>
      <c r="BB285" s="76">
        <f>BB284+Observaciones!$F284-AZ285-AY285-BA285-BC284</f>
        <v>11.250000016231224</v>
      </c>
      <c r="BC285" s="76">
        <f>MAX(0,(BB285-Constantes!$D$14)*(1-EXP(-Constantes!$D$22)))</f>
        <v>5.5289508790140884E-10</v>
      </c>
      <c r="BD285" s="76">
        <f t="shared" si="168"/>
        <v>64.359598603919963</v>
      </c>
      <c r="BE285" s="76">
        <f>MAX(0,(BD285-Constantes!$D$13)*(1-EXP(-Constantes!$D$23)))</f>
        <v>0.15380509296114894</v>
      </c>
      <c r="BF285" s="76">
        <f t="shared" si="169"/>
        <v>0.15380509351404403</v>
      </c>
      <c r="BG285" s="76">
        <f>IF(BF285-Escenarios!$F$29&lt;=0,0,IF(BF285-Escenarios!$F$29&gt;Escenarios!$F$28,Escenarios!$F$28,BF285-Escenarios!$F$29))</f>
        <v>0</v>
      </c>
      <c r="BH285" s="76">
        <f>BG285*Entradas!$F$24</f>
        <v>0</v>
      </c>
      <c r="BI285" s="76">
        <f>AX285*Entradas!$D$47/Escenarios!$F$9</f>
        <v>0.19041617760512225</v>
      </c>
      <c r="BJ285" s="76">
        <f>Entradas!$D$48*Entradas!$D$46/Escenarios!$F$9</f>
        <v>0.12</v>
      </c>
      <c r="BK285" s="76">
        <f t="shared" si="170"/>
        <v>0.19041625585790145</v>
      </c>
      <c r="BL285" s="76">
        <f t="shared" si="153"/>
        <v>0</v>
      </c>
      <c r="BM285" s="76">
        <f t="shared" si="154"/>
        <v>0</v>
      </c>
      <c r="BN285" s="76">
        <f t="shared" si="143"/>
        <v>5.5289508790140884E-10</v>
      </c>
      <c r="BO285" s="76">
        <f t="shared" si="155"/>
        <v>0</v>
      </c>
      <c r="BP285" s="76">
        <f t="shared" si="144"/>
        <v>0.15380509296114894</v>
      </c>
      <c r="BQ285" s="76">
        <f t="shared" si="156"/>
        <v>0</v>
      </c>
      <c r="BR285" s="76">
        <f t="shared" si="157"/>
        <v>0.15380509351404403</v>
      </c>
      <c r="BS285" s="76">
        <f t="shared" si="158"/>
        <v>0</v>
      </c>
      <c r="BT285" s="76">
        <f t="shared" si="159"/>
        <v>0</v>
      </c>
      <c r="BU285" s="76">
        <f t="shared" si="171"/>
        <v>51.947460158853033</v>
      </c>
      <c r="BV285" s="76">
        <f>MAX(0,(BU285-Constantes!$D$13)*(1-EXP(-Constantes!$D$24)))</f>
        <v>4.8873968510381394E-2</v>
      </c>
      <c r="BW285" s="76">
        <f t="shared" si="172"/>
        <v>0.20267906147153034</v>
      </c>
      <c r="BX285" s="76">
        <f t="shared" si="173"/>
        <v>0.20267906202442543</v>
      </c>
      <c r="BY285" s="76">
        <f>0.0526*BL285*Observaciones!$F284^1.218</f>
        <v>0</v>
      </c>
      <c r="BZ285" s="76">
        <f>BY285*Constantes!$F$30</f>
        <v>0</v>
      </c>
      <c r="CA285" s="76">
        <f t="shared" si="174"/>
        <v>0</v>
      </c>
      <c r="CB285" s="15"/>
      <c r="CC285" s="75">
        <v>279</v>
      </c>
      <c r="CD285" s="76">
        <f>0.0526*Observaciones!$F284^2.218</f>
        <v>0</v>
      </c>
      <c r="CE285" s="76">
        <f>IF(Observaciones!$F284&gt;0.05*$CI$7,((Observaciones!$F284-0.05*$CI$7)^2)/(Observaciones!$F284+0.95*$CI$7),0)</f>
        <v>0</v>
      </c>
      <c r="CF285" s="76">
        <f>0.0526*CE285*Observaciones!$F284^1.218</f>
        <v>0</v>
      </c>
      <c r="CG285" s="29"/>
      <c r="CH285" s="29"/>
      <c r="CI285" s="110"/>
      <c r="CJ285" s="40"/>
    </row>
    <row r="286" spans="2:88" s="2" customFormat="1" x14ac:dyDescent="0.3">
      <c r="B286" s="39"/>
      <c r="C286" s="75">
        <v>280</v>
      </c>
      <c r="D286" s="148">
        <f>ETo!$I285*((1-Constantes!$D$19)*ETo!$K285+ETo!$L285)</f>
        <v>3.9097923822065899</v>
      </c>
      <c r="E286" s="76">
        <f>MIN(D286*Constantes!$D$17,0.8*(H285+Observaciones!$F285-F286-G286-Constantes!$D$14))</f>
        <v>1.298497949164812E-8</v>
      </c>
      <c r="F286" s="76">
        <f>IF(Observaciones!$F285&gt;0.05*Constantes!$D$18,((Observaciones!$F285-0.05*Constantes!$D$18)^2)/(Observaciones!$F285+0.95*Constantes!$D$18),0)</f>
        <v>0</v>
      </c>
      <c r="G286" s="76">
        <f>MAX(0,H285+Observaciones!$F285-F286-Constantes!$D$13)</f>
        <v>0</v>
      </c>
      <c r="H286" s="76">
        <f>H285+Observaciones!$F285-F286-E286-G286-I285</f>
        <v>11.25000000269335</v>
      </c>
      <c r="I286" s="76">
        <f>MAX(0,(H286-Constantes!$D$14)*(1-EXP(-Constantes!$D$22)))</f>
        <v>9.1745372936532168E-11</v>
      </c>
      <c r="J286" s="76">
        <f t="shared" si="160"/>
        <v>64.205793510958813</v>
      </c>
      <c r="K286" s="76">
        <f>MAX(0,(J286-Constantes!$D$13)*(1-EXP(-Constantes!$D$23)))</f>
        <v>0.1522896147466837</v>
      </c>
      <c r="L286" s="76">
        <f t="shared" si="161"/>
        <v>0.15228961483842907</v>
      </c>
      <c r="M286" s="76">
        <f>0.0526*F286*Observaciones!$F285^1.218</f>
        <v>0</v>
      </c>
      <c r="N286" s="76">
        <f>M286*Constantes!$D$30</f>
        <v>0</v>
      </c>
      <c r="O286" s="76">
        <f t="shared" si="162"/>
        <v>0</v>
      </c>
      <c r="P286" s="15"/>
      <c r="Q286" s="75">
        <v>280</v>
      </c>
      <c r="R286" s="148">
        <f>ETo!$I285*((1-Constantes!$E$19)*ETo!$K285+ETo!$L285)</f>
        <v>3.9097923822065899</v>
      </c>
      <c r="S286" s="76">
        <f>MIN(R286*Constantes!$E$17,0.8*(V285+Observaciones!$F285-T286-U286-Constantes!$D$14))</f>
        <v>1.298497949164812E-8</v>
      </c>
      <c r="T286" s="76">
        <f>IF(Observaciones!$F285&gt;0.05*Constantes!$E$18,((Observaciones!$F285-0.05*Constantes!$E$18)^2)/(Observaciones!$F285+0.95*Constantes!$E$18),0)</f>
        <v>0</v>
      </c>
      <c r="U286" s="76">
        <f>MAX(0,V285+Observaciones!$F285-T286-Constantes!$D$13)</f>
        <v>0</v>
      </c>
      <c r="V286" s="76">
        <f>V285+Observaciones!$F285-T286-S286-U286-W285</f>
        <v>11.25000000269335</v>
      </c>
      <c r="W286" s="76">
        <f>MAX(0,(V286-Constantes!$D$14)*(1-EXP(-Constantes!$D$22)))</f>
        <v>9.1745372936532168E-11</v>
      </c>
      <c r="X286" s="76">
        <f t="shared" si="163"/>
        <v>64.205793510958813</v>
      </c>
      <c r="Y286" s="76">
        <f>MAX(0,(X286-Constantes!$D$13)*(1-EXP(-Constantes!$D$23)))</f>
        <v>0.1522896147466837</v>
      </c>
      <c r="Z286" s="76">
        <f t="shared" si="164"/>
        <v>0.15228961483842907</v>
      </c>
      <c r="AA286" s="76">
        <f>IF(Z286-Escenarios!$E$29&lt;=0,0,IF(Z286-Escenarios!$E$29&gt;Escenarios!$E$28,Escenarios!$E$28,Z286-Escenarios!$E$29))</f>
        <v>0</v>
      </c>
      <c r="AB286" s="76">
        <f>AA286*Entradas!$E$24</f>
        <v>0</v>
      </c>
      <c r="AC286" s="76">
        <f>R286*Entradas!$D$47/Escenarios!$E$9</f>
        <v>0.18767003434591631</v>
      </c>
      <c r="AD286" s="76">
        <f>Entradas!$D$48*Entradas!$D$46/Escenarios!$E$9</f>
        <v>0.12</v>
      </c>
      <c r="AE286" s="76">
        <f t="shared" si="165"/>
        <v>0.18767004733089579</v>
      </c>
      <c r="AF286" s="76">
        <f t="shared" si="145"/>
        <v>0</v>
      </c>
      <c r="AG286" s="76">
        <f t="shared" si="146"/>
        <v>0</v>
      </c>
      <c r="AH286" s="76">
        <f t="shared" si="140"/>
        <v>9.1745372936532168E-11</v>
      </c>
      <c r="AI286" s="76">
        <f t="shared" si="147"/>
        <v>0</v>
      </c>
      <c r="AJ286" s="76">
        <f t="shared" si="141"/>
        <v>0.1522896147466837</v>
      </c>
      <c r="AK286" s="76">
        <f t="shared" si="148"/>
        <v>0</v>
      </c>
      <c r="AL286" s="76">
        <f t="shared" si="149"/>
        <v>0.15228961483842907</v>
      </c>
      <c r="AM286" s="76">
        <f t="shared" si="150"/>
        <v>0</v>
      </c>
      <c r="AN286" s="76">
        <f t="shared" si="151"/>
        <v>0</v>
      </c>
      <c r="AO286" s="76">
        <f t="shared" si="166"/>
        <v>50.478315425590132</v>
      </c>
      <c r="AP286" s="76">
        <f>MAX(0,(AO286-Constantes!$D$13)*(1-EXP(-Constantes!$D$24)))</f>
        <v>2.6417728287378817E-2</v>
      </c>
      <c r="AQ286" s="76">
        <f t="shared" si="142"/>
        <v>0.17870734303406252</v>
      </c>
      <c r="AR286" s="76">
        <f t="shared" si="152"/>
        <v>0.17870734312580788</v>
      </c>
      <c r="AS286" s="76">
        <f>0.0526*AF286*Observaciones!$F285^1.218</f>
        <v>0</v>
      </c>
      <c r="AT286" s="76">
        <f>AS286*Constantes!$E$30</f>
        <v>0</v>
      </c>
      <c r="AU286" s="76">
        <f t="shared" si="167"/>
        <v>0</v>
      </c>
      <c r="AV286" s="15"/>
      <c r="AW286" s="75">
        <v>280</v>
      </c>
      <c r="AX286" s="148">
        <f>ETo!$I285*((1-Constantes!$F$19)*ETo!$K285+ETo!$L285)</f>
        <v>3.9097923822065899</v>
      </c>
      <c r="AY286" s="76">
        <f>MIN(AX286*Constantes!$F$17,0.8*(BB285+Observaciones!$F285-AZ286-BA286-Constantes!$D$14))</f>
        <v>1.298497949164812E-8</v>
      </c>
      <c r="AZ286" s="76">
        <f>IF(Observaciones!$F285&gt;0.05*Constantes!$F$18,((Observaciones!$F285-0.05*Constantes!$F$18)^2)/(Observaciones!$F285+0.95*Constantes!$F$18),0)</f>
        <v>0</v>
      </c>
      <c r="BA286" s="76">
        <f>MAX(0,BB285+Observaciones!$F285-AZ286-Constantes!$D$13)</f>
        <v>0</v>
      </c>
      <c r="BB286" s="76">
        <f>BB285+Observaciones!$F285-AZ286-AY286-BA286-BC285</f>
        <v>11.25000000269335</v>
      </c>
      <c r="BC286" s="76">
        <f>MAX(0,(BB286-Constantes!$D$14)*(1-EXP(-Constantes!$D$22)))</f>
        <v>9.1745372936532168E-11</v>
      </c>
      <c r="BD286" s="76">
        <f t="shared" si="168"/>
        <v>64.205793510958813</v>
      </c>
      <c r="BE286" s="76">
        <f>MAX(0,(BD286-Constantes!$D$13)*(1-EXP(-Constantes!$D$23)))</f>
        <v>0.1522896147466837</v>
      </c>
      <c r="BF286" s="76">
        <f t="shared" si="169"/>
        <v>0.15228961483842907</v>
      </c>
      <c r="BG286" s="76">
        <f>IF(BF286-Escenarios!$F$29&lt;=0,0,IF(BF286-Escenarios!$F$29&gt;Escenarios!$F$28,Escenarios!$F$28,BF286-Escenarios!$F$29))</f>
        <v>0</v>
      </c>
      <c r="BH286" s="76">
        <f>BG286*Entradas!$F$24</f>
        <v>0</v>
      </c>
      <c r="BI286" s="76">
        <f>AX286*Entradas!$D$47/Escenarios!$F$9</f>
        <v>0.18767003434591631</v>
      </c>
      <c r="BJ286" s="76">
        <f>Entradas!$D$48*Entradas!$D$46/Escenarios!$F$9</f>
        <v>0.12</v>
      </c>
      <c r="BK286" s="76">
        <f t="shared" si="170"/>
        <v>0.18767004733089579</v>
      </c>
      <c r="BL286" s="76">
        <f t="shared" si="153"/>
        <v>0</v>
      </c>
      <c r="BM286" s="76">
        <f t="shared" si="154"/>
        <v>0</v>
      </c>
      <c r="BN286" s="76">
        <f t="shared" si="143"/>
        <v>9.1745372936532168E-11</v>
      </c>
      <c r="BO286" s="76">
        <f t="shared" si="155"/>
        <v>0</v>
      </c>
      <c r="BP286" s="76">
        <f t="shared" si="144"/>
        <v>0.1522896147466837</v>
      </c>
      <c r="BQ286" s="76">
        <f t="shared" si="156"/>
        <v>0</v>
      </c>
      <c r="BR286" s="76">
        <f t="shared" si="157"/>
        <v>0.15228961483842907</v>
      </c>
      <c r="BS286" s="76">
        <f t="shared" si="158"/>
        <v>0</v>
      </c>
      <c r="BT286" s="76">
        <f t="shared" si="159"/>
        <v>0</v>
      </c>
      <c r="BU286" s="76">
        <f t="shared" si="171"/>
        <v>51.898586190342655</v>
      </c>
      <c r="BV286" s="76">
        <f>MAX(0,(BU286-Constantes!$D$13)*(1-EXP(-Constantes!$D$24)))</f>
        <v>4.812691782662544E-2</v>
      </c>
      <c r="BW286" s="76">
        <f t="shared" si="172"/>
        <v>0.20041653257330916</v>
      </c>
      <c r="BX286" s="76">
        <f t="shared" si="173"/>
        <v>0.20041653266505449</v>
      </c>
      <c r="BY286" s="76">
        <f>0.0526*BL286*Observaciones!$F285^1.218</f>
        <v>0</v>
      </c>
      <c r="BZ286" s="76">
        <f>BY286*Constantes!$F$30</f>
        <v>0</v>
      </c>
      <c r="CA286" s="76">
        <f t="shared" si="174"/>
        <v>0</v>
      </c>
      <c r="CB286" s="15"/>
      <c r="CC286" s="75">
        <v>280</v>
      </c>
      <c r="CD286" s="76">
        <f>0.0526*Observaciones!$F285^2.218</f>
        <v>0</v>
      </c>
      <c r="CE286" s="76">
        <f>IF(Observaciones!$F285&gt;0.05*$CI$7,((Observaciones!$F285-0.05*$CI$7)^2)/(Observaciones!$F285+0.95*$CI$7),0)</f>
        <v>0</v>
      </c>
      <c r="CF286" s="76">
        <f>0.0526*CE286*Observaciones!$F285^1.218</f>
        <v>0</v>
      </c>
      <c r="CG286" s="29"/>
      <c r="CH286" s="29"/>
      <c r="CI286" s="110"/>
      <c r="CJ286" s="40"/>
    </row>
    <row r="287" spans="2:88" s="2" customFormat="1" x14ac:dyDescent="0.3">
      <c r="B287" s="39"/>
      <c r="C287" s="75">
        <v>281</v>
      </c>
      <c r="D287" s="148">
        <f>ETo!$I286*((1-Constantes!$D$19)*ETo!$K286+ETo!$L286)</f>
        <v>3.6840777507053488</v>
      </c>
      <c r="E287" s="76">
        <f>MIN(D287*Constantes!$D$17,0.8*(H286+Observaciones!$F286-F287-G287-Constantes!$D$14))</f>
        <v>2.1546796347138298E-9</v>
      </c>
      <c r="F287" s="76">
        <f>IF(Observaciones!$F286&gt;0.05*Constantes!$D$18,((Observaciones!$F286-0.05*Constantes!$D$18)^2)/(Observaciones!$F286+0.95*Constantes!$D$18),0)</f>
        <v>0</v>
      </c>
      <c r="G287" s="76">
        <f>MAX(0,H286+Observaciones!$F286-F287-Constantes!$D$13)</f>
        <v>0</v>
      </c>
      <c r="H287" s="76">
        <f>H286+Observaciones!$F286-F287-E287-G287-I286</f>
        <v>11.250000000446924</v>
      </c>
      <c r="I287" s="76">
        <f>MAX(0,(H287-Constantes!$D$14)*(1-EXP(-Constantes!$D$22)))</f>
        <v>1.5223881511560484E-11</v>
      </c>
      <c r="J287" s="76">
        <f t="shared" si="160"/>
        <v>64.053503896212135</v>
      </c>
      <c r="K287" s="76">
        <f>MAX(0,(J287-Constantes!$D$13)*(1-EXP(-Constantes!$D$23)))</f>
        <v>0.15078906890002441</v>
      </c>
      <c r="L287" s="76">
        <f t="shared" si="161"/>
        <v>0.15078906891524829</v>
      </c>
      <c r="M287" s="76">
        <f>0.0526*F287*Observaciones!$F286^1.218</f>
        <v>0</v>
      </c>
      <c r="N287" s="76">
        <f>M287*Constantes!$D$30</f>
        <v>0</v>
      </c>
      <c r="O287" s="76">
        <f t="shared" si="162"/>
        <v>0</v>
      </c>
      <c r="P287" s="15"/>
      <c r="Q287" s="75">
        <v>281</v>
      </c>
      <c r="R287" s="148">
        <f>ETo!$I286*((1-Constantes!$E$19)*ETo!$K286+ETo!$L286)</f>
        <v>3.6840777507053488</v>
      </c>
      <c r="S287" s="76">
        <f>MIN(R287*Constantes!$E$17,0.8*(V286+Observaciones!$F286-T287-U287-Constantes!$D$14))</f>
        <v>2.1546796347138298E-9</v>
      </c>
      <c r="T287" s="76">
        <f>IF(Observaciones!$F286&gt;0.05*Constantes!$E$18,((Observaciones!$F286-0.05*Constantes!$E$18)^2)/(Observaciones!$F286+0.95*Constantes!$E$18),0)</f>
        <v>0</v>
      </c>
      <c r="U287" s="76">
        <f>MAX(0,V286+Observaciones!$F286-T287-Constantes!$D$13)</f>
        <v>0</v>
      </c>
      <c r="V287" s="76">
        <f>V286+Observaciones!$F286-T287-S287-U287-W286</f>
        <v>11.250000000446924</v>
      </c>
      <c r="W287" s="76">
        <f>MAX(0,(V287-Constantes!$D$14)*(1-EXP(-Constantes!$D$22)))</f>
        <v>1.5223881511560484E-11</v>
      </c>
      <c r="X287" s="76">
        <f t="shared" si="163"/>
        <v>64.053503896212135</v>
      </c>
      <c r="Y287" s="76">
        <f>MAX(0,(X287-Constantes!$D$13)*(1-EXP(-Constantes!$D$23)))</f>
        <v>0.15078906890002441</v>
      </c>
      <c r="Z287" s="76">
        <f t="shared" si="164"/>
        <v>0.15078906891524829</v>
      </c>
      <c r="AA287" s="76">
        <f>IF(Z287-Escenarios!$E$29&lt;=0,0,IF(Z287-Escenarios!$E$29&gt;Escenarios!$E$28,Escenarios!$E$28,Z287-Escenarios!$E$29))</f>
        <v>0</v>
      </c>
      <c r="AB287" s="76">
        <f>AA287*Entradas!$E$24</f>
        <v>0</v>
      </c>
      <c r="AC287" s="76">
        <f>R287*Entradas!$D$47/Escenarios!$E$9</f>
        <v>0.17683573203385675</v>
      </c>
      <c r="AD287" s="76">
        <f>Entradas!$D$48*Entradas!$D$46/Escenarios!$E$9</f>
        <v>0.12</v>
      </c>
      <c r="AE287" s="76">
        <f t="shared" si="165"/>
        <v>0.17683573418853638</v>
      </c>
      <c r="AF287" s="76">
        <f t="shared" si="145"/>
        <v>0</v>
      </c>
      <c r="AG287" s="76">
        <f t="shared" si="146"/>
        <v>0</v>
      </c>
      <c r="AH287" s="76">
        <f t="shared" si="140"/>
        <v>1.5223881511560484E-11</v>
      </c>
      <c r="AI287" s="76">
        <f t="shared" si="147"/>
        <v>0</v>
      </c>
      <c r="AJ287" s="76">
        <f t="shared" si="141"/>
        <v>0.15078906890002441</v>
      </c>
      <c r="AK287" s="76">
        <f t="shared" si="148"/>
        <v>0</v>
      </c>
      <c r="AL287" s="76">
        <f t="shared" si="149"/>
        <v>0.15078906891524829</v>
      </c>
      <c r="AM287" s="76">
        <f t="shared" si="150"/>
        <v>0</v>
      </c>
      <c r="AN287" s="76">
        <f t="shared" si="151"/>
        <v>0</v>
      </c>
      <c r="AO287" s="76">
        <f t="shared" si="166"/>
        <v>50.451897697302755</v>
      </c>
      <c r="AP287" s="76">
        <f>MAX(0,(AO287-Constantes!$D$13)*(1-EXP(-Constantes!$D$24)))</f>
        <v>2.6013926783595188E-2</v>
      </c>
      <c r="AQ287" s="76">
        <f t="shared" si="142"/>
        <v>0.1768029956836196</v>
      </c>
      <c r="AR287" s="76">
        <f t="shared" si="152"/>
        <v>0.17680299569884347</v>
      </c>
      <c r="AS287" s="76">
        <f>0.0526*AF287*Observaciones!$F286^1.218</f>
        <v>0</v>
      </c>
      <c r="AT287" s="76">
        <f>AS287*Constantes!$E$30</f>
        <v>0</v>
      </c>
      <c r="AU287" s="76">
        <f t="shared" si="167"/>
        <v>0</v>
      </c>
      <c r="AV287" s="15"/>
      <c r="AW287" s="75">
        <v>281</v>
      </c>
      <c r="AX287" s="148">
        <f>ETo!$I286*((1-Constantes!$F$19)*ETo!$K286+ETo!$L286)</f>
        <v>3.6840777507053488</v>
      </c>
      <c r="AY287" s="76">
        <f>MIN(AX287*Constantes!$F$17,0.8*(BB286+Observaciones!$F286-AZ287-BA287-Constantes!$D$14))</f>
        <v>2.1546796347138298E-9</v>
      </c>
      <c r="AZ287" s="76">
        <f>IF(Observaciones!$F286&gt;0.05*Constantes!$F$18,((Observaciones!$F286-0.05*Constantes!$F$18)^2)/(Observaciones!$F286+0.95*Constantes!$F$18),0)</f>
        <v>0</v>
      </c>
      <c r="BA287" s="76">
        <f>MAX(0,BB286+Observaciones!$F286-AZ287-Constantes!$D$13)</f>
        <v>0</v>
      </c>
      <c r="BB287" s="76">
        <f>BB286+Observaciones!$F286-AZ287-AY287-BA287-BC286</f>
        <v>11.250000000446924</v>
      </c>
      <c r="BC287" s="76">
        <f>MAX(0,(BB287-Constantes!$D$14)*(1-EXP(-Constantes!$D$22)))</f>
        <v>1.5223881511560484E-11</v>
      </c>
      <c r="BD287" s="76">
        <f t="shared" si="168"/>
        <v>64.053503896212135</v>
      </c>
      <c r="BE287" s="76">
        <f>MAX(0,(BD287-Constantes!$D$13)*(1-EXP(-Constantes!$D$23)))</f>
        <v>0.15078906890002441</v>
      </c>
      <c r="BF287" s="76">
        <f t="shared" si="169"/>
        <v>0.15078906891524829</v>
      </c>
      <c r="BG287" s="76">
        <f>IF(BF287-Escenarios!$F$29&lt;=0,0,IF(BF287-Escenarios!$F$29&gt;Escenarios!$F$28,Escenarios!$F$28,BF287-Escenarios!$F$29))</f>
        <v>0</v>
      </c>
      <c r="BH287" s="76">
        <f>BG287*Entradas!$F$24</f>
        <v>0</v>
      </c>
      <c r="BI287" s="76">
        <f>AX287*Entradas!$D$47/Escenarios!$F$9</f>
        <v>0.17683573203385675</v>
      </c>
      <c r="BJ287" s="76">
        <f>Entradas!$D$48*Entradas!$D$46/Escenarios!$F$9</f>
        <v>0.12</v>
      </c>
      <c r="BK287" s="76">
        <f t="shared" si="170"/>
        <v>0.17683573418853638</v>
      </c>
      <c r="BL287" s="76">
        <f t="shared" si="153"/>
        <v>0</v>
      </c>
      <c r="BM287" s="76">
        <f t="shared" si="154"/>
        <v>0</v>
      </c>
      <c r="BN287" s="76">
        <f t="shared" si="143"/>
        <v>1.5223881511560484E-11</v>
      </c>
      <c r="BO287" s="76">
        <f t="shared" si="155"/>
        <v>0</v>
      </c>
      <c r="BP287" s="76">
        <f t="shared" si="144"/>
        <v>0.15078906890002441</v>
      </c>
      <c r="BQ287" s="76">
        <f t="shared" si="156"/>
        <v>0</v>
      </c>
      <c r="BR287" s="76">
        <f t="shared" si="157"/>
        <v>0.15078906891524829</v>
      </c>
      <c r="BS287" s="76">
        <f t="shared" si="158"/>
        <v>0</v>
      </c>
      <c r="BT287" s="76">
        <f t="shared" si="159"/>
        <v>0</v>
      </c>
      <c r="BU287" s="76">
        <f t="shared" si="171"/>
        <v>51.850459272516026</v>
      </c>
      <c r="BV287" s="76">
        <f>MAX(0,(BU287-Constantes!$D$13)*(1-EXP(-Constantes!$D$24)))</f>
        <v>4.739128599714109E-2</v>
      </c>
      <c r="BW287" s="76">
        <f t="shared" si="172"/>
        <v>0.19818035489716551</v>
      </c>
      <c r="BX287" s="76">
        <f t="shared" si="173"/>
        <v>0.19818035491238939</v>
      </c>
      <c r="BY287" s="76">
        <f>0.0526*BL287*Observaciones!$F286^1.218</f>
        <v>0</v>
      </c>
      <c r="BZ287" s="76">
        <f>BY287*Constantes!$F$30</f>
        <v>0</v>
      </c>
      <c r="CA287" s="76">
        <f t="shared" si="174"/>
        <v>0</v>
      </c>
      <c r="CB287" s="15"/>
      <c r="CC287" s="75">
        <v>281</v>
      </c>
      <c r="CD287" s="76">
        <f>0.0526*Observaciones!$F286^2.218</f>
        <v>0</v>
      </c>
      <c r="CE287" s="76">
        <f>IF(Observaciones!$F286&gt;0.05*$CI$7,((Observaciones!$F286-0.05*$CI$7)^2)/(Observaciones!$F286+0.95*$CI$7),0)</f>
        <v>0</v>
      </c>
      <c r="CF287" s="76">
        <f>0.0526*CE287*Observaciones!$F286^1.218</f>
        <v>0</v>
      </c>
      <c r="CG287" s="29"/>
      <c r="CH287" s="29"/>
      <c r="CI287" s="110"/>
      <c r="CJ287" s="40"/>
    </row>
    <row r="288" spans="2:88" s="2" customFormat="1" x14ac:dyDescent="0.3">
      <c r="B288" s="39"/>
      <c r="C288" s="75">
        <v>282</v>
      </c>
      <c r="D288" s="148">
        <f>ETo!$I287*((1-Constantes!$D$19)*ETo!$K287+ETo!$L287)</f>
        <v>3.9790289215582662</v>
      </c>
      <c r="E288" s="76">
        <f>MIN(D288*Constantes!$D$17,0.8*(H287+Observaciones!$F287-F288-G288-Constantes!$D$14))</f>
        <v>3.5753942029259636E-10</v>
      </c>
      <c r="F288" s="76">
        <f>IF(Observaciones!$F287&gt;0.05*Constantes!$D$18,((Observaciones!$F287-0.05*Constantes!$D$18)^2)/(Observaciones!$F287+0.95*Constantes!$D$18),0)</f>
        <v>0</v>
      </c>
      <c r="G288" s="76">
        <f>MAX(0,H287+Observaciones!$F287-F288-Constantes!$D$13)</f>
        <v>0</v>
      </c>
      <c r="H288" s="76">
        <f>H287+Observaciones!$F287-F288-E288-G288-I287</f>
        <v>11.250000000074161</v>
      </c>
      <c r="I288" s="76">
        <f>MAX(0,(H288-Constantes!$D$14)*(1-EXP(-Constantes!$D$22)))</f>
        <v>2.5262000557486547E-12</v>
      </c>
      <c r="J288" s="76">
        <f t="shared" si="160"/>
        <v>63.90271482731211</v>
      </c>
      <c r="K288" s="76">
        <f>MAX(0,(J288-Constantes!$D$13)*(1-EXP(-Constantes!$D$23)))</f>
        <v>0.14930330828899441</v>
      </c>
      <c r="L288" s="76">
        <f t="shared" si="161"/>
        <v>0.14930330829152061</v>
      </c>
      <c r="M288" s="76">
        <f>0.0526*F288*Observaciones!$F287^1.218</f>
        <v>0</v>
      </c>
      <c r="N288" s="76">
        <f>M288*Constantes!$D$30</f>
        <v>0</v>
      </c>
      <c r="O288" s="76">
        <f t="shared" si="162"/>
        <v>0</v>
      </c>
      <c r="P288" s="15"/>
      <c r="Q288" s="75">
        <v>282</v>
      </c>
      <c r="R288" s="148">
        <f>ETo!$I287*((1-Constantes!$E$19)*ETo!$K287+ETo!$L287)</f>
        <v>3.9790289215582662</v>
      </c>
      <c r="S288" s="76">
        <f>MIN(R288*Constantes!$E$17,0.8*(V287+Observaciones!$F287-T288-U288-Constantes!$D$14))</f>
        <v>3.5753942029259636E-10</v>
      </c>
      <c r="T288" s="76">
        <f>IF(Observaciones!$F287&gt;0.05*Constantes!$E$18,((Observaciones!$F287-0.05*Constantes!$E$18)^2)/(Observaciones!$F287+0.95*Constantes!$E$18),0)</f>
        <v>0</v>
      </c>
      <c r="U288" s="76">
        <f>MAX(0,V287+Observaciones!$F287-T288-Constantes!$D$13)</f>
        <v>0</v>
      </c>
      <c r="V288" s="76">
        <f>V287+Observaciones!$F287-T288-S288-U288-W287</f>
        <v>11.250000000074161</v>
      </c>
      <c r="W288" s="76">
        <f>MAX(0,(V288-Constantes!$D$14)*(1-EXP(-Constantes!$D$22)))</f>
        <v>2.5262000557486547E-12</v>
      </c>
      <c r="X288" s="76">
        <f t="shared" si="163"/>
        <v>63.90271482731211</v>
      </c>
      <c r="Y288" s="76">
        <f>MAX(0,(X288-Constantes!$D$13)*(1-EXP(-Constantes!$D$23)))</f>
        <v>0.14930330828899441</v>
      </c>
      <c r="Z288" s="76">
        <f t="shared" si="164"/>
        <v>0.14930330829152061</v>
      </c>
      <c r="AA288" s="76">
        <f>IF(Z288-Escenarios!$E$29&lt;=0,0,IF(Z288-Escenarios!$E$29&gt;Escenarios!$E$28,Escenarios!$E$28,Z288-Escenarios!$E$29))</f>
        <v>0</v>
      </c>
      <c r="AB288" s="76">
        <f>AA288*Entradas!$E$24</f>
        <v>0</v>
      </c>
      <c r="AC288" s="76">
        <f>R288*Entradas!$D$47/Escenarios!$E$9</f>
        <v>0.19099338823479678</v>
      </c>
      <c r="AD288" s="76">
        <f>Entradas!$D$48*Entradas!$D$46/Escenarios!$E$9</f>
        <v>0.12</v>
      </c>
      <c r="AE288" s="76">
        <f t="shared" si="165"/>
        <v>0.19099338859233619</v>
      </c>
      <c r="AF288" s="76">
        <f t="shared" si="145"/>
        <v>0</v>
      </c>
      <c r="AG288" s="76">
        <f t="shared" si="146"/>
        <v>0</v>
      </c>
      <c r="AH288" s="76">
        <f t="shared" si="140"/>
        <v>2.5262000557486547E-12</v>
      </c>
      <c r="AI288" s="76">
        <f t="shared" si="147"/>
        <v>0</v>
      </c>
      <c r="AJ288" s="76">
        <f t="shared" si="141"/>
        <v>0.14930330828899441</v>
      </c>
      <c r="AK288" s="76">
        <f t="shared" si="148"/>
        <v>0</v>
      </c>
      <c r="AL288" s="76">
        <f t="shared" si="149"/>
        <v>0.14930330829152061</v>
      </c>
      <c r="AM288" s="76">
        <f t="shared" si="150"/>
        <v>0</v>
      </c>
      <c r="AN288" s="76">
        <f t="shared" si="151"/>
        <v>0</v>
      </c>
      <c r="AO288" s="76">
        <f t="shared" si="166"/>
        <v>50.425883770519157</v>
      </c>
      <c r="AP288" s="76">
        <f>MAX(0,(AO288-Constantes!$D$13)*(1-EXP(-Constantes!$D$24)))</f>
        <v>2.5616297485562274E-2</v>
      </c>
      <c r="AQ288" s="76">
        <f t="shared" si="142"/>
        <v>0.17491960577455667</v>
      </c>
      <c r="AR288" s="76">
        <f t="shared" si="152"/>
        <v>0.17491960577708288</v>
      </c>
      <c r="AS288" s="76">
        <f>0.0526*AF288*Observaciones!$F287^1.218</f>
        <v>0</v>
      </c>
      <c r="AT288" s="76">
        <f>AS288*Constantes!$E$30</f>
        <v>0</v>
      </c>
      <c r="AU288" s="76">
        <f t="shared" si="167"/>
        <v>0</v>
      </c>
      <c r="AV288" s="15"/>
      <c r="AW288" s="75">
        <v>282</v>
      </c>
      <c r="AX288" s="148">
        <f>ETo!$I287*((1-Constantes!$F$19)*ETo!$K287+ETo!$L287)</f>
        <v>3.9790289215582662</v>
      </c>
      <c r="AY288" s="76">
        <f>MIN(AX288*Constantes!$F$17,0.8*(BB287+Observaciones!$F287-AZ288-BA288-Constantes!$D$14))</f>
        <v>3.5753942029259636E-10</v>
      </c>
      <c r="AZ288" s="76">
        <f>IF(Observaciones!$F287&gt;0.05*Constantes!$F$18,((Observaciones!$F287-0.05*Constantes!$F$18)^2)/(Observaciones!$F287+0.95*Constantes!$F$18),0)</f>
        <v>0</v>
      </c>
      <c r="BA288" s="76">
        <f>MAX(0,BB287+Observaciones!$F287-AZ288-Constantes!$D$13)</f>
        <v>0</v>
      </c>
      <c r="BB288" s="76">
        <f>BB287+Observaciones!$F287-AZ288-AY288-BA288-BC287</f>
        <v>11.250000000074161</v>
      </c>
      <c r="BC288" s="76">
        <f>MAX(0,(BB288-Constantes!$D$14)*(1-EXP(-Constantes!$D$22)))</f>
        <v>2.5262000557486547E-12</v>
      </c>
      <c r="BD288" s="76">
        <f t="shared" si="168"/>
        <v>63.90271482731211</v>
      </c>
      <c r="BE288" s="76">
        <f>MAX(0,(BD288-Constantes!$D$13)*(1-EXP(-Constantes!$D$23)))</f>
        <v>0.14930330828899441</v>
      </c>
      <c r="BF288" s="76">
        <f t="shared" si="169"/>
        <v>0.14930330829152061</v>
      </c>
      <c r="BG288" s="76">
        <f>IF(BF288-Escenarios!$F$29&lt;=0,0,IF(BF288-Escenarios!$F$29&gt;Escenarios!$F$28,Escenarios!$F$28,BF288-Escenarios!$F$29))</f>
        <v>0</v>
      </c>
      <c r="BH288" s="76">
        <f>BG288*Entradas!$F$24</f>
        <v>0</v>
      </c>
      <c r="BI288" s="76">
        <f>AX288*Entradas!$D$47/Escenarios!$F$9</f>
        <v>0.19099338823479678</v>
      </c>
      <c r="BJ288" s="76">
        <f>Entradas!$D$48*Entradas!$D$46/Escenarios!$F$9</f>
        <v>0.12</v>
      </c>
      <c r="BK288" s="76">
        <f t="shared" si="170"/>
        <v>0.19099338859233619</v>
      </c>
      <c r="BL288" s="76">
        <f t="shared" si="153"/>
        <v>0</v>
      </c>
      <c r="BM288" s="76">
        <f t="shared" si="154"/>
        <v>0</v>
      </c>
      <c r="BN288" s="76">
        <f t="shared" si="143"/>
        <v>2.5262000557486547E-12</v>
      </c>
      <c r="BO288" s="76">
        <f t="shared" si="155"/>
        <v>0</v>
      </c>
      <c r="BP288" s="76">
        <f t="shared" si="144"/>
        <v>0.14930330828899441</v>
      </c>
      <c r="BQ288" s="76">
        <f t="shared" si="156"/>
        <v>0</v>
      </c>
      <c r="BR288" s="76">
        <f t="shared" si="157"/>
        <v>0.14930330829152061</v>
      </c>
      <c r="BS288" s="76">
        <f t="shared" si="158"/>
        <v>0</v>
      </c>
      <c r="BT288" s="76">
        <f t="shared" si="159"/>
        <v>0</v>
      </c>
      <c r="BU288" s="76">
        <f t="shared" si="171"/>
        <v>51.803067986518883</v>
      </c>
      <c r="BV288" s="76">
        <f>MAX(0,(BU288-Constantes!$D$13)*(1-EXP(-Constantes!$D$24)))</f>
        <v>4.6666898481919725E-2</v>
      </c>
      <c r="BW288" s="76">
        <f t="shared" si="172"/>
        <v>0.19597020677091415</v>
      </c>
      <c r="BX288" s="76">
        <f t="shared" si="173"/>
        <v>0.19597020677344035</v>
      </c>
      <c r="BY288" s="76">
        <f>0.0526*BL288*Observaciones!$F287^1.218</f>
        <v>0</v>
      </c>
      <c r="BZ288" s="76">
        <f>BY288*Constantes!$F$30</f>
        <v>0</v>
      </c>
      <c r="CA288" s="76">
        <f t="shared" si="174"/>
        <v>0</v>
      </c>
      <c r="CB288" s="15"/>
      <c r="CC288" s="75">
        <v>282</v>
      </c>
      <c r="CD288" s="76">
        <f>0.0526*Observaciones!$F287^2.218</f>
        <v>0</v>
      </c>
      <c r="CE288" s="76">
        <f>IF(Observaciones!$F287&gt;0.05*$CI$7,((Observaciones!$F287-0.05*$CI$7)^2)/(Observaciones!$F287+0.95*$CI$7),0)</f>
        <v>0</v>
      </c>
      <c r="CF288" s="76">
        <f>0.0526*CE288*Observaciones!$F287^1.218</f>
        <v>0</v>
      </c>
      <c r="CG288" s="29"/>
      <c r="CH288" s="29"/>
      <c r="CI288" s="110"/>
      <c r="CJ288" s="40"/>
    </row>
    <row r="289" spans="2:88" s="2" customFormat="1" x14ac:dyDescent="0.3">
      <c r="B289" s="39"/>
      <c r="C289" s="75">
        <v>283</v>
      </c>
      <c r="D289" s="148">
        <f>ETo!$I288*((1-Constantes!$D$19)*ETo!$K288+ETo!$L288)</f>
        <v>3.9205604361589401</v>
      </c>
      <c r="E289" s="76">
        <f>MIN(D289*Constantes!$D$17,0.8*(H288+Observaciones!$F288-F289-G289-Constantes!$D$14))</f>
        <v>1.9472390305381222</v>
      </c>
      <c r="F289" s="76">
        <f>IF(Observaciones!$F288&gt;0.05*Constantes!$D$18,((Observaciones!$F288-0.05*Constantes!$D$18)^2)/(Observaciones!$F288+0.95*Constantes!$D$18),0)</f>
        <v>0</v>
      </c>
      <c r="G289" s="76">
        <f>MAX(0,H288+Observaciones!$F288-F289-Constantes!$D$13)</f>
        <v>0</v>
      </c>
      <c r="H289" s="76">
        <f>H288+Observaciones!$F288-F289-E289-G289-I288</f>
        <v>12.302760969533512</v>
      </c>
      <c r="I289" s="76">
        <f>MAX(0,(H289-Constantes!$D$14)*(1-EXP(-Constantes!$D$22)))</f>
        <v>3.5860903386950208E-2</v>
      </c>
      <c r="J289" s="76">
        <f t="shared" si="160"/>
        <v>63.753411519023118</v>
      </c>
      <c r="K289" s="76">
        <f>MAX(0,(J289-Constantes!$D$13)*(1-EXP(-Constantes!$D$23)))</f>
        <v>0.1478321872311455</v>
      </c>
      <c r="L289" s="76">
        <f t="shared" si="161"/>
        <v>0.18369309061809569</v>
      </c>
      <c r="M289" s="76">
        <f>0.0526*F289*Observaciones!$F288^1.218</f>
        <v>0</v>
      </c>
      <c r="N289" s="76">
        <f>M289*Constantes!$D$30</f>
        <v>0</v>
      </c>
      <c r="O289" s="76">
        <f t="shared" si="162"/>
        <v>0</v>
      </c>
      <c r="P289" s="15"/>
      <c r="Q289" s="75">
        <v>283</v>
      </c>
      <c r="R289" s="148">
        <f>ETo!$I288*((1-Constantes!$E$19)*ETo!$K288+ETo!$L288)</f>
        <v>3.9205604361589401</v>
      </c>
      <c r="S289" s="76">
        <f>MIN(R289*Constantes!$E$17,0.8*(V288+Observaciones!$F288-T289-U289-Constantes!$D$14))</f>
        <v>1.9472390305381222</v>
      </c>
      <c r="T289" s="76">
        <f>IF(Observaciones!$F288&gt;0.05*Constantes!$E$18,((Observaciones!$F288-0.05*Constantes!$E$18)^2)/(Observaciones!$F288+0.95*Constantes!$E$18),0)</f>
        <v>0</v>
      </c>
      <c r="U289" s="76">
        <f>MAX(0,V288+Observaciones!$F288-T289-Constantes!$D$13)</f>
        <v>0</v>
      </c>
      <c r="V289" s="76">
        <f>V288+Observaciones!$F288-T289-S289-U289-W288</f>
        <v>12.302760969533512</v>
      </c>
      <c r="W289" s="76">
        <f>MAX(0,(V289-Constantes!$D$14)*(1-EXP(-Constantes!$D$22)))</f>
        <v>3.5860903386950208E-2</v>
      </c>
      <c r="X289" s="76">
        <f t="shared" si="163"/>
        <v>63.753411519023118</v>
      </c>
      <c r="Y289" s="76">
        <f>MAX(0,(X289-Constantes!$D$13)*(1-EXP(-Constantes!$D$23)))</f>
        <v>0.1478321872311455</v>
      </c>
      <c r="Z289" s="76">
        <f t="shared" si="164"/>
        <v>0.18369309061809569</v>
      </c>
      <c r="AA289" s="76">
        <f>IF(Z289-Escenarios!$E$29&lt;=0,0,IF(Z289-Escenarios!$E$29&gt;Escenarios!$E$28,Escenarios!$E$28,Z289-Escenarios!$E$29))</f>
        <v>0</v>
      </c>
      <c r="AB289" s="76">
        <f>AA289*Entradas!$E$24</f>
        <v>0</v>
      </c>
      <c r="AC289" s="76">
        <f>R289*Entradas!$D$47/Escenarios!$E$9</f>
        <v>0.18818690093562912</v>
      </c>
      <c r="AD289" s="76">
        <f>Entradas!$D$48*Entradas!$D$46/Escenarios!$E$9</f>
        <v>0.12</v>
      </c>
      <c r="AE289" s="76">
        <f t="shared" si="165"/>
        <v>2.1354259314737511</v>
      </c>
      <c r="AF289" s="76">
        <f t="shared" si="145"/>
        <v>0</v>
      </c>
      <c r="AG289" s="76">
        <f t="shared" si="146"/>
        <v>0</v>
      </c>
      <c r="AH289" s="76">
        <f t="shared" si="140"/>
        <v>3.5860903386950208E-2</v>
      </c>
      <c r="AI289" s="76">
        <f t="shared" si="147"/>
        <v>0</v>
      </c>
      <c r="AJ289" s="76">
        <f t="shared" si="141"/>
        <v>0.1478321872311455</v>
      </c>
      <c r="AK289" s="76">
        <f t="shared" si="148"/>
        <v>0</v>
      </c>
      <c r="AL289" s="76">
        <f t="shared" si="149"/>
        <v>0.18369309061809569</v>
      </c>
      <c r="AM289" s="76">
        <f t="shared" si="150"/>
        <v>0</v>
      </c>
      <c r="AN289" s="76">
        <f t="shared" si="151"/>
        <v>0</v>
      </c>
      <c r="AO289" s="76">
        <f t="shared" si="166"/>
        <v>50.400267473033594</v>
      </c>
      <c r="AP289" s="76">
        <f>MAX(0,(AO289-Constantes!$D$13)*(1-EXP(-Constantes!$D$24)))</f>
        <v>2.5224746049590338E-2</v>
      </c>
      <c r="AQ289" s="76">
        <f t="shared" si="142"/>
        <v>0.17305693328073585</v>
      </c>
      <c r="AR289" s="76">
        <f t="shared" si="152"/>
        <v>0.20891783666768604</v>
      </c>
      <c r="AS289" s="76">
        <f>0.0526*AF289*Observaciones!$F288^1.218</f>
        <v>0</v>
      </c>
      <c r="AT289" s="76">
        <f>AS289*Constantes!$E$30</f>
        <v>0</v>
      </c>
      <c r="AU289" s="76">
        <f t="shared" si="167"/>
        <v>0</v>
      </c>
      <c r="AV289" s="15"/>
      <c r="AW289" s="75">
        <v>283</v>
      </c>
      <c r="AX289" s="148">
        <f>ETo!$I288*((1-Constantes!$F$19)*ETo!$K288+ETo!$L288)</f>
        <v>3.9205604361589401</v>
      </c>
      <c r="AY289" s="76">
        <f>MIN(AX289*Constantes!$F$17,0.8*(BB288+Observaciones!$F288-AZ289-BA289-Constantes!$D$14))</f>
        <v>1.9472390305381222</v>
      </c>
      <c r="AZ289" s="76">
        <f>IF(Observaciones!$F288&gt;0.05*Constantes!$F$18,((Observaciones!$F288-0.05*Constantes!$F$18)^2)/(Observaciones!$F288+0.95*Constantes!$F$18),0)</f>
        <v>0</v>
      </c>
      <c r="BA289" s="76">
        <f>MAX(0,BB288+Observaciones!$F288-AZ289-Constantes!$D$13)</f>
        <v>0</v>
      </c>
      <c r="BB289" s="76">
        <f>BB288+Observaciones!$F288-AZ289-AY289-BA289-BC288</f>
        <v>12.302760969533512</v>
      </c>
      <c r="BC289" s="76">
        <f>MAX(0,(BB289-Constantes!$D$14)*(1-EXP(-Constantes!$D$22)))</f>
        <v>3.5860903386950208E-2</v>
      </c>
      <c r="BD289" s="76">
        <f t="shared" si="168"/>
        <v>63.753411519023118</v>
      </c>
      <c r="BE289" s="76">
        <f>MAX(0,(BD289-Constantes!$D$13)*(1-EXP(-Constantes!$D$23)))</f>
        <v>0.1478321872311455</v>
      </c>
      <c r="BF289" s="76">
        <f t="shared" si="169"/>
        <v>0.18369309061809569</v>
      </c>
      <c r="BG289" s="76">
        <f>IF(BF289-Escenarios!$F$29&lt;=0,0,IF(BF289-Escenarios!$F$29&gt;Escenarios!$F$28,Escenarios!$F$28,BF289-Escenarios!$F$29))</f>
        <v>0</v>
      </c>
      <c r="BH289" s="76">
        <f>BG289*Entradas!$F$24</f>
        <v>0</v>
      </c>
      <c r="BI289" s="76">
        <f>AX289*Entradas!$D$47/Escenarios!$F$9</f>
        <v>0.18818690093562912</v>
      </c>
      <c r="BJ289" s="76">
        <f>Entradas!$D$48*Entradas!$D$46/Escenarios!$F$9</f>
        <v>0.12</v>
      </c>
      <c r="BK289" s="76">
        <f t="shared" si="170"/>
        <v>2.1354259314737511</v>
      </c>
      <c r="BL289" s="76">
        <f t="shared" si="153"/>
        <v>0</v>
      </c>
      <c r="BM289" s="76">
        <f t="shared" si="154"/>
        <v>0</v>
      </c>
      <c r="BN289" s="76">
        <f t="shared" si="143"/>
        <v>3.5860903386950208E-2</v>
      </c>
      <c r="BO289" s="76">
        <f t="shared" si="155"/>
        <v>0</v>
      </c>
      <c r="BP289" s="76">
        <f t="shared" si="144"/>
        <v>0.1478321872311455</v>
      </c>
      <c r="BQ289" s="76">
        <f t="shared" si="156"/>
        <v>0</v>
      </c>
      <c r="BR289" s="76">
        <f t="shared" si="157"/>
        <v>0.18369309061809569</v>
      </c>
      <c r="BS289" s="76">
        <f t="shared" si="158"/>
        <v>0</v>
      </c>
      <c r="BT289" s="76">
        <f t="shared" si="159"/>
        <v>0</v>
      </c>
      <c r="BU289" s="76">
        <f t="shared" si="171"/>
        <v>51.756401088036966</v>
      </c>
      <c r="BV289" s="76">
        <f>MAX(0,(BU289-Constantes!$D$13)*(1-EXP(-Constantes!$D$24)))</f>
        <v>4.5953583408839815E-2</v>
      </c>
      <c r="BW289" s="76">
        <f t="shared" si="172"/>
        <v>0.19378577063998531</v>
      </c>
      <c r="BX289" s="76">
        <f t="shared" si="173"/>
        <v>0.2296466740269355</v>
      </c>
      <c r="BY289" s="76">
        <f>0.0526*BL289*Observaciones!$F288^1.218</f>
        <v>0</v>
      </c>
      <c r="BZ289" s="76">
        <f>BY289*Constantes!$F$30</f>
        <v>0</v>
      </c>
      <c r="CA289" s="76">
        <f t="shared" si="174"/>
        <v>0</v>
      </c>
      <c r="CB289" s="15"/>
      <c r="CC289" s="75">
        <v>283</v>
      </c>
      <c r="CD289" s="76">
        <f>0.0526*Observaciones!$F288^2.218</f>
        <v>0.6015070018585239</v>
      </c>
      <c r="CE289" s="76">
        <f>IF(Observaciones!$F288&gt;0.05*$CI$7,((Observaciones!$F288-0.05*$CI$7)^2)/(Observaciones!$F288+0.95*$CI$7),0)</f>
        <v>4.4793357041742955E-2</v>
      </c>
      <c r="CF289" s="76">
        <f>0.0526*CE289*Observaciones!$F288^1.218</f>
        <v>8.981172632452402E-3</v>
      </c>
      <c r="CG289" s="29"/>
      <c r="CH289" s="29"/>
      <c r="CI289" s="110"/>
      <c r="CJ289" s="40"/>
    </row>
    <row r="290" spans="2:88" s="2" customFormat="1" x14ac:dyDescent="0.3">
      <c r="B290" s="39"/>
      <c r="C290" s="75">
        <v>284</v>
      </c>
      <c r="D290" s="148">
        <f>ETo!$I289*((1-Constantes!$D$19)*ETo!$K289+ETo!$L289)</f>
        <v>4.0053108263000139</v>
      </c>
      <c r="E290" s="76">
        <f>MIN(D290*Constantes!$D$17,0.8*(H289+Observaciones!$F289-F290-G290-Constantes!$D$14))</f>
        <v>1.0822087756268104</v>
      </c>
      <c r="F290" s="76">
        <f>IF(Observaciones!$F289&gt;0.05*Constantes!$D$18,((Observaciones!$F289-0.05*Constantes!$D$18)^2)/(Observaciones!$F289+0.95*Constantes!$D$18),0)</f>
        <v>0</v>
      </c>
      <c r="G290" s="76">
        <f>MAX(0,H289+Observaciones!$F289-F290-Constantes!$D$13)</f>
        <v>0</v>
      </c>
      <c r="H290" s="76">
        <f>H289+Observaciones!$F289-F290-E290-G290-I289</f>
        <v>11.484691290519752</v>
      </c>
      <c r="I290" s="76">
        <f>MAX(0,(H290-Constantes!$D$14)*(1-EXP(-Constantes!$D$22)))</f>
        <v>7.994446924468334E-3</v>
      </c>
      <c r="J290" s="76">
        <f t="shared" si="160"/>
        <v>63.605579331791972</v>
      </c>
      <c r="K290" s="76">
        <f>MAX(0,(J290-Constantes!$D$13)*(1-EXP(-Constantes!$D$23)))</f>
        <v>0.14637556147947331</v>
      </c>
      <c r="L290" s="76">
        <f t="shared" si="161"/>
        <v>0.15437000840394163</v>
      </c>
      <c r="M290" s="76">
        <f>0.0526*F290*Observaciones!$F289^1.218</f>
        <v>0</v>
      </c>
      <c r="N290" s="76">
        <f>M290*Constantes!$D$30</f>
        <v>0</v>
      </c>
      <c r="O290" s="76">
        <f t="shared" si="162"/>
        <v>0</v>
      </c>
      <c r="P290" s="15"/>
      <c r="Q290" s="75">
        <v>284</v>
      </c>
      <c r="R290" s="148">
        <f>ETo!$I289*((1-Constantes!$E$19)*ETo!$K289+ETo!$L289)</f>
        <v>4.0053108263000139</v>
      </c>
      <c r="S290" s="76">
        <f>MIN(R290*Constantes!$E$17,0.8*(V289+Observaciones!$F289-T290-U290-Constantes!$D$14))</f>
        <v>1.0822087756268104</v>
      </c>
      <c r="T290" s="76">
        <f>IF(Observaciones!$F289&gt;0.05*Constantes!$E$18,((Observaciones!$F289-0.05*Constantes!$E$18)^2)/(Observaciones!$F289+0.95*Constantes!$E$18),0)</f>
        <v>0</v>
      </c>
      <c r="U290" s="76">
        <f>MAX(0,V289+Observaciones!$F289-T290-Constantes!$D$13)</f>
        <v>0</v>
      </c>
      <c r="V290" s="76">
        <f>V289+Observaciones!$F289-T290-S290-U290-W289</f>
        <v>11.484691290519752</v>
      </c>
      <c r="W290" s="76">
        <f>MAX(0,(V290-Constantes!$D$14)*(1-EXP(-Constantes!$D$22)))</f>
        <v>7.994446924468334E-3</v>
      </c>
      <c r="X290" s="76">
        <f t="shared" si="163"/>
        <v>63.605579331791972</v>
      </c>
      <c r="Y290" s="76">
        <f>MAX(0,(X290-Constantes!$D$13)*(1-EXP(-Constantes!$D$23)))</f>
        <v>0.14637556147947331</v>
      </c>
      <c r="Z290" s="76">
        <f t="shared" si="164"/>
        <v>0.15437000840394163</v>
      </c>
      <c r="AA290" s="76">
        <f>IF(Z290-Escenarios!$E$29&lt;=0,0,IF(Z290-Escenarios!$E$29&gt;Escenarios!$E$28,Escenarios!$E$28,Z290-Escenarios!$E$29))</f>
        <v>0</v>
      </c>
      <c r="AB290" s="76">
        <f>AA290*Entradas!$E$24</f>
        <v>0</v>
      </c>
      <c r="AC290" s="76">
        <f>R290*Entradas!$D$47/Escenarios!$E$9</f>
        <v>0.19225491966240066</v>
      </c>
      <c r="AD290" s="76">
        <f>Entradas!$D$48*Entradas!$D$46/Escenarios!$E$9</f>
        <v>0.12</v>
      </c>
      <c r="AE290" s="76">
        <f t="shared" si="165"/>
        <v>1.274463695289211</v>
      </c>
      <c r="AF290" s="76">
        <f t="shared" si="145"/>
        <v>0</v>
      </c>
      <c r="AG290" s="76">
        <f t="shared" si="146"/>
        <v>0</v>
      </c>
      <c r="AH290" s="76">
        <f t="shared" si="140"/>
        <v>7.994446924468334E-3</v>
      </c>
      <c r="AI290" s="76">
        <f t="shared" si="147"/>
        <v>0</v>
      </c>
      <c r="AJ290" s="76">
        <f t="shared" si="141"/>
        <v>0.14637556147947331</v>
      </c>
      <c r="AK290" s="76">
        <f t="shared" si="148"/>
        <v>0</v>
      </c>
      <c r="AL290" s="76">
        <f t="shared" si="149"/>
        <v>0.15437000840394163</v>
      </c>
      <c r="AM290" s="76">
        <f t="shared" si="150"/>
        <v>0</v>
      </c>
      <c r="AN290" s="76">
        <f t="shared" si="151"/>
        <v>0</v>
      </c>
      <c r="AO290" s="76">
        <f t="shared" si="166"/>
        <v>50.375042726984006</v>
      </c>
      <c r="AP290" s="76">
        <f>MAX(0,(AO290-Constantes!$D$13)*(1-EXP(-Constantes!$D$24)))</f>
        <v>2.4839179574056156E-2</v>
      </c>
      <c r="AQ290" s="76">
        <f t="shared" si="142"/>
        <v>0.17121474105352946</v>
      </c>
      <c r="AR290" s="76">
        <f t="shared" si="152"/>
        <v>0.17920918797799779</v>
      </c>
      <c r="AS290" s="76">
        <f>0.0526*AF290*Observaciones!$F289^1.218</f>
        <v>0</v>
      </c>
      <c r="AT290" s="76">
        <f>AS290*Constantes!$E$30</f>
        <v>0</v>
      </c>
      <c r="AU290" s="76">
        <f t="shared" si="167"/>
        <v>0</v>
      </c>
      <c r="AV290" s="15"/>
      <c r="AW290" s="75">
        <v>284</v>
      </c>
      <c r="AX290" s="148">
        <f>ETo!$I289*((1-Constantes!$F$19)*ETo!$K289+ETo!$L289)</f>
        <v>4.0053108263000139</v>
      </c>
      <c r="AY290" s="76">
        <f>MIN(AX290*Constantes!$F$17,0.8*(BB289+Observaciones!$F289-AZ290-BA290-Constantes!$D$14))</f>
        <v>1.0822087756268104</v>
      </c>
      <c r="AZ290" s="76">
        <f>IF(Observaciones!$F289&gt;0.05*Constantes!$F$18,((Observaciones!$F289-0.05*Constantes!$F$18)^2)/(Observaciones!$F289+0.95*Constantes!$F$18),0)</f>
        <v>0</v>
      </c>
      <c r="BA290" s="76">
        <f>MAX(0,BB289+Observaciones!$F289-AZ290-Constantes!$D$13)</f>
        <v>0</v>
      </c>
      <c r="BB290" s="76">
        <f>BB289+Observaciones!$F289-AZ290-AY290-BA290-BC289</f>
        <v>11.484691290519752</v>
      </c>
      <c r="BC290" s="76">
        <f>MAX(0,(BB290-Constantes!$D$14)*(1-EXP(-Constantes!$D$22)))</f>
        <v>7.994446924468334E-3</v>
      </c>
      <c r="BD290" s="76">
        <f t="shared" si="168"/>
        <v>63.605579331791972</v>
      </c>
      <c r="BE290" s="76">
        <f>MAX(0,(BD290-Constantes!$D$13)*(1-EXP(-Constantes!$D$23)))</f>
        <v>0.14637556147947331</v>
      </c>
      <c r="BF290" s="76">
        <f t="shared" si="169"/>
        <v>0.15437000840394163</v>
      </c>
      <c r="BG290" s="76">
        <f>IF(BF290-Escenarios!$F$29&lt;=0,0,IF(BF290-Escenarios!$F$29&gt;Escenarios!$F$28,Escenarios!$F$28,BF290-Escenarios!$F$29))</f>
        <v>0</v>
      </c>
      <c r="BH290" s="76">
        <f>BG290*Entradas!$F$24</f>
        <v>0</v>
      </c>
      <c r="BI290" s="76">
        <f>AX290*Entradas!$D$47/Escenarios!$F$9</f>
        <v>0.19225491966240066</v>
      </c>
      <c r="BJ290" s="76">
        <f>Entradas!$D$48*Entradas!$D$46/Escenarios!$F$9</f>
        <v>0.12</v>
      </c>
      <c r="BK290" s="76">
        <f t="shared" si="170"/>
        <v>1.274463695289211</v>
      </c>
      <c r="BL290" s="76">
        <f t="shared" si="153"/>
        <v>0</v>
      </c>
      <c r="BM290" s="76">
        <f t="shared" si="154"/>
        <v>0</v>
      </c>
      <c r="BN290" s="76">
        <f t="shared" si="143"/>
        <v>7.994446924468334E-3</v>
      </c>
      <c r="BO290" s="76">
        <f t="shared" si="155"/>
        <v>0</v>
      </c>
      <c r="BP290" s="76">
        <f t="shared" si="144"/>
        <v>0.14637556147947331</v>
      </c>
      <c r="BQ290" s="76">
        <f t="shared" si="156"/>
        <v>0</v>
      </c>
      <c r="BR290" s="76">
        <f t="shared" si="157"/>
        <v>0.15437000840394163</v>
      </c>
      <c r="BS290" s="76">
        <f t="shared" si="158"/>
        <v>0</v>
      </c>
      <c r="BT290" s="76">
        <f t="shared" si="159"/>
        <v>0</v>
      </c>
      <c r="BU290" s="76">
        <f t="shared" si="171"/>
        <v>51.710447504628128</v>
      </c>
      <c r="BV290" s="76">
        <f>MAX(0,(BU290-Constantes!$D$13)*(1-EXP(-Constantes!$D$24)))</f>
        <v>4.5251171532887498E-2</v>
      </c>
      <c r="BW290" s="76">
        <f t="shared" si="172"/>
        <v>0.1916267330123608</v>
      </c>
      <c r="BX290" s="76">
        <f t="shared" si="173"/>
        <v>0.19962117993682912</v>
      </c>
      <c r="BY290" s="76">
        <f>0.0526*BL290*Observaciones!$F289^1.218</f>
        <v>0</v>
      </c>
      <c r="BZ290" s="76">
        <f>BY290*Constantes!$F$30</f>
        <v>0</v>
      </c>
      <c r="CA290" s="76">
        <f t="shared" si="174"/>
        <v>0</v>
      </c>
      <c r="CB290" s="15"/>
      <c r="CC290" s="75">
        <v>284</v>
      </c>
      <c r="CD290" s="76">
        <f>0.0526*Observaciones!$F289^2.218</f>
        <v>3.6411677467564265E-3</v>
      </c>
      <c r="CE290" s="76">
        <f>IF(Observaciones!$F289&gt;0.05*$CI$7,((Observaciones!$F289-0.05*$CI$7)^2)/(Observaciones!$F289+0.95*$CI$7),0)</f>
        <v>0</v>
      </c>
      <c r="CF290" s="76">
        <f>0.0526*CE290*Observaciones!$F289^1.218</f>
        <v>0</v>
      </c>
      <c r="CG290" s="29"/>
      <c r="CH290" s="29"/>
      <c r="CI290" s="110"/>
      <c r="CJ290" s="40"/>
    </row>
    <row r="291" spans="2:88" s="2" customFormat="1" x14ac:dyDescent="0.3">
      <c r="B291" s="39"/>
      <c r="C291" s="75">
        <v>285</v>
      </c>
      <c r="D291" s="148">
        <f>ETo!$I290*((1-Constantes!$D$19)*ETo!$K290+ETo!$L290)</f>
        <v>4.0435024796628509</v>
      </c>
      <c r="E291" s="76">
        <f>MIN(D291*Constantes!$D$17,0.8*(H290+Observaciones!$F290-F291-G291-Constantes!$D$14))</f>
        <v>2.0083011030410711</v>
      </c>
      <c r="F291" s="76">
        <f>IF(Observaciones!$F290&gt;0.05*Constantes!$D$18,((Observaciones!$F290-0.05*Constantes!$D$18)^2)/(Observaciones!$F290+0.95*Constantes!$D$18),0)</f>
        <v>0.14657598499061908</v>
      </c>
      <c r="G291" s="76">
        <f>MAX(0,H290+Observaciones!$F290-F291-Constantes!$D$13)</f>
        <v>0</v>
      </c>
      <c r="H291" s="76">
        <f>H290+Observaciones!$F290-F291-E291-G291-I290</f>
        <v>15.621819755563594</v>
      </c>
      <c r="I291" s="76">
        <f>MAX(0,(H291-Constantes!$D$14)*(1-EXP(-Constantes!$D$22)))</f>
        <v>0.14892023015338018</v>
      </c>
      <c r="J291" s="76">
        <f t="shared" si="160"/>
        <v>63.459203770312499</v>
      </c>
      <c r="K291" s="76">
        <f>MAX(0,(J291-Constantes!$D$13)*(1-EXP(-Constantes!$D$23)))</f>
        <v>0.14493328820827353</v>
      </c>
      <c r="L291" s="76">
        <f t="shared" si="161"/>
        <v>0.44042950335227282</v>
      </c>
      <c r="M291" s="76">
        <f>0.0526*F291*Observaciones!$F290^1.218</f>
        <v>7.2551326065226532E-2</v>
      </c>
      <c r="N291" s="76">
        <f>M291*Constantes!$D$30</f>
        <v>1.133404593212933E-3</v>
      </c>
      <c r="O291" s="76">
        <f t="shared" si="162"/>
        <v>257.3407513770465</v>
      </c>
      <c r="P291" s="15"/>
      <c r="Q291" s="75">
        <v>285</v>
      </c>
      <c r="R291" s="148">
        <f>ETo!$I290*((1-Constantes!$E$19)*ETo!$K290+ETo!$L290)</f>
        <v>4.0435024796628509</v>
      </c>
      <c r="S291" s="76">
        <f>MIN(R291*Constantes!$E$17,0.8*(V290+Observaciones!$F290-T291-U291-Constantes!$D$14))</f>
        <v>2.0083011030410711</v>
      </c>
      <c r="T291" s="76">
        <f>IF(Observaciones!$F290&gt;0.05*Constantes!$E$18,((Observaciones!$F290-0.05*Constantes!$E$18)^2)/(Observaciones!$F290+0.95*Constantes!$E$18),0)</f>
        <v>0.14657598499061908</v>
      </c>
      <c r="U291" s="76">
        <f>MAX(0,V290+Observaciones!$F290-T291-Constantes!$D$13)</f>
        <v>0</v>
      </c>
      <c r="V291" s="76">
        <f>V290+Observaciones!$F290-T291-S291-U291-W290</f>
        <v>15.621819755563594</v>
      </c>
      <c r="W291" s="76">
        <f>MAX(0,(V291-Constantes!$D$14)*(1-EXP(-Constantes!$D$22)))</f>
        <v>0.14892023015338018</v>
      </c>
      <c r="X291" s="76">
        <f t="shared" si="163"/>
        <v>63.459203770312499</v>
      </c>
      <c r="Y291" s="76">
        <f>MAX(0,(X291-Constantes!$D$13)*(1-EXP(-Constantes!$D$23)))</f>
        <v>0.14493328820827353</v>
      </c>
      <c r="Z291" s="76">
        <f t="shared" si="164"/>
        <v>0.44042950335227282</v>
      </c>
      <c r="AA291" s="76">
        <f>IF(Z291-Escenarios!$E$29&lt;=0,0,IF(Z291-Escenarios!$E$29&gt;Escenarios!$E$28,Escenarios!$E$28,Z291-Escenarios!$E$29))</f>
        <v>0</v>
      </c>
      <c r="AB291" s="76">
        <f>AA291*Entradas!$E$24</f>
        <v>0</v>
      </c>
      <c r="AC291" s="76">
        <f>R291*Entradas!$D$47/Escenarios!$E$9</f>
        <v>0.19408811902381684</v>
      </c>
      <c r="AD291" s="76">
        <f>Entradas!$D$48*Entradas!$D$46/Escenarios!$E$9</f>
        <v>0.12</v>
      </c>
      <c r="AE291" s="76">
        <f t="shared" si="165"/>
        <v>2.202389222064888</v>
      </c>
      <c r="AF291" s="76">
        <f t="shared" si="145"/>
        <v>0.14657598499061908</v>
      </c>
      <c r="AG291" s="76">
        <f t="shared" si="146"/>
        <v>0</v>
      </c>
      <c r="AH291" s="76">
        <f t="shared" si="140"/>
        <v>0.14892023015338018</v>
      </c>
      <c r="AI291" s="76">
        <f t="shared" si="147"/>
        <v>0</v>
      </c>
      <c r="AJ291" s="76">
        <f t="shared" si="141"/>
        <v>0.14493328820827353</v>
      </c>
      <c r="AK291" s="76">
        <f t="shared" si="148"/>
        <v>0</v>
      </c>
      <c r="AL291" s="76">
        <f t="shared" si="149"/>
        <v>0.44042950335227282</v>
      </c>
      <c r="AM291" s="76">
        <f t="shared" si="150"/>
        <v>0</v>
      </c>
      <c r="AN291" s="76">
        <f t="shared" si="151"/>
        <v>0</v>
      </c>
      <c r="AO291" s="76">
        <f t="shared" si="166"/>
        <v>50.350203547409947</v>
      </c>
      <c r="AP291" s="76">
        <f>MAX(0,(AO291-Constantes!$D$13)*(1-EXP(-Constantes!$D$24)))</f>
        <v>2.4459506577360637E-2</v>
      </c>
      <c r="AQ291" s="76">
        <f t="shared" si="142"/>
        <v>0.16939279478563418</v>
      </c>
      <c r="AR291" s="76">
        <f t="shared" si="152"/>
        <v>0.46488900992963345</v>
      </c>
      <c r="AS291" s="76">
        <f>0.0526*AF291*Observaciones!$F290^1.218</f>
        <v>7.2551326065226532E-2</v>
      </c>
      <c r="AT291" s="76">
        <f>AS291*Constantes!$E$30</f>
        <v>1.133404593212933E-3</v>
      </c>
      <c r="AU291" s="76">
        <f t="shared" si="167"/>
        <v>243.80111575115259</v>
      </c>
      <c r="AV291" s="15"/>
      <c r="AW291" s="75">
        <v>285</v>
      </c>
      <c r="AX291" s="148">
        <f>ETo!$I290*((1-Constantes!$F$19)*ETo!$K290+ETo!$L290)</f>
        <v>4.0435024796628509</v>
      </c>
      <c r="AY291" s="76">
        <f>MIN(AX291*Constantes!$F$17,0.8*(BB290+Observaciones!$F290-AZ291-BA291-Constantes!$D$14))</f>
        <v>2.0083011030410711</v>
      </c>
      <c r="AZ291" s="76">
        <f>IF(Observaciones!$F290&gt;0.05*Constantes!$F$18,((Observaciones!$F290-0.05*Constantes!$F$18)^2)/(Observaciones!$F290+0.95*Constantes!$F$18),0)</f>
        <v>0.14657598499061908</v>
      </c>
      <c r="BA291" s="76">
        <f>MAX(0,BB290+Observaciones!$F290-AZ291-Constantes!$D$13)</f>
        <v>0</v>
      </c>
      <c r="BB291" s="76">
        <f>BB290+Observaciones!$F290-AZ291-AY291-BA291-BC290</f>
        <v>15.621819755563594</v>
      </c>
      <c r="BC291" s="76">
        <f>MAX(0,(BB291-Constantes!$D$14)*(1-EXP(-Constantes!$D$22)))</f>
        <v>0.14892023015338018</v>
      </c>
      <c r="BD291" s="76">
        <f t="shared" si="168"/>
        <v>63.459203770312499</v>
      </c>
      <c r="BE291" s="76">
        <f>MAX(0,(BD291-Constantes!$D$13)*(1-EXP(-Constantes!$D$23)))</f>
        <v>0.14493328820827353</v>
      </c>
      <c r="BF291" s="76">
        <f t="shared" si="169"/>
        <v>0.44042950335227282</v>
      </c>
      <c r="BG291" s="76">
        <f>IF(BF291-Escenarios!$F$29&lt;=0,0,IF(BF291-Escenarios!$F$29&gt;Escenarios!$F$28,Escenarios!$F$28,BF291-Escenarios!$F$29))</f>
        <v>0</v>
      </c>
      <c r="BH291" s="76">
        <f>BG291*Entradas!$F$24</f>
        <v>0</v>
      </c>
      <c r="BI291" s="76">
        <f>AX291*Entradas!$D$47/Escenarios!$F$9</f>
        <v>0.19408811902381684</v>
      </c>
      <c r="BJ291" s="76">
        <f>Entradas!$D$48*Entradas!$D$46/Escenarios!$F$9</f>
        <v>0.12</v>
      </c>
      <c r="BK291" s="76">
        <f t="shared" si="170"/>
        <v>2.202389222064888</v>
      </c>
      <c r="BL291" s="76">
        <f t="shared" si="153"/>
        <v>0.14657598499061908</v>
      </c>
      <c r="BM291" s="76">
        <f t="shared" si="154"/>
        <v>0</v>
      </c>
      <c r="BN291" s="76">
        <f t="shared" si="143"/>
        <v>0.14892023015338018</v>
      </c>
      <c r="BO291" s="76">
        <f t="shared" si="155"/>
        <v>0</v>
      </c>
      <c r="BP291" s="76">
        <f t="shared" si="144"/>
        <v>0.14493328820827353</v>
      </c>
      <c r="BQ291" s="76">
        <f t="shared" si="156"/>
        <v>0</v>
      </c>
      <c r="BR291" s="76">
        <f t="shared" si="157"/>
        <v>0.44042950335227282</v>
      </c>
      <c r="BS291" s="76">
        <f t="shared" si="158"/>
        <v>0</v>
      </c>
      <c r="BT291" s="76">
        <f t="shared" si="159"/>
        <v>0</v>
      </c>
      <c r="BU291" s="76">
        <f t="shared" si="171"/>
        <v>51.665196333095238</v>
      </c>
      <c r="BV291" s="76">
        <f>MAX(0,(BU291-Constantes!$D$13)*(1-EXP(-Constantes!$D$24)))</f>
        <v>4.4559496196000845E-2</v>
      </c>
      <c r="BW291" s="76">
        <f t="shared" si="172"/>
        <v>0.18949278440427436</v>
      </c>
      <c r="BX291" s="76">
        <f t="shared" si="173"/>
        <v>0.48498899954827368</v>
      </c>
      <c r="BY291" s="76">
        <f>0.0526*BL291*Observaciones!$F290^1.218</f>
        <v>7.2551326065226532E-2</v>
      </c>
      <c r="BZ291" s="76">
        <f>BY291*Constantes!$F$30</f>
        <v>1.133404593212933E-3</v>
      </c>
      <c r="CA291" s="76">
        <f t="shared" si="174"/>
        <v>233.69696926499438</v>
      </c>
      <c r="CB291" s="15"/>
      <c r="CC291" s="75">
        <v>285</v>
      </c>
      <c r="CD291" s="76">
        <f>0.0526*Observaciones!$F290^2.218</f>
        <v>3.1183372517686312</v>
      </c>
      <c r="CE291" s="76">
        <f>IF(Observaciones!$F290&gt;0.05*$CI$7,((Observaciones!$F290-0.05*$CI$7)^2)/(Observaciones!$F290+0.95*$CI$7),0)</f>
        <v>0.53229249011857738</v>
      </c>
      <c r="CF291" s="76">
        <f>0.0526*CE291*Observaciones!$F290^1.218</f>
        <v>0.26347103186880089</v>
      </c>
      <c r="CG291" s="29"/>
      <c r="CH291" s="29"/>
      <c r="CI291" s="110"/>
      <c r="CJ291" s="40"/>
    </row>
    <row r="292" spans="2:88" s="2" customFormat="1" x14ac:dyDescent="0.3">
      <c r="B292" s="39"/>
      <c r="C292" s="75">
        <v>286</v>
      </c>
      <c r="D292" s="148">
        <f>ETo!$I291*((1-Constantes!$D$19)*ETo!$K291+ETo!$L291)</f>
        <v>3.8523761848415918</v>
      </c>
      <c r="E292" s="76">
        <f>MIN(D292*Constantes!$D$17,0.8*(H291+Observaciones!$F291-F292-G292-Constantes!$D$14))</f>
        <v>1.9133737101087707</v>
      </c>
      <c r="F292" s="76">
        <f>IF(Observaciones!$F291&gt;0.05*Constantes!$D$18,((Observaciones!$F291-0.05*Constantes!$D$18)^2)/(Observaciones!$F291+0.95*Constantes!$D$18),0)</f>
        <v>2.4557956777995901E-4</v>
      </c>
      <c r="G292" s="76">
        <f>MAX(0,H291+Observaciones!$F291-F292-Constantes!$D$13)</f>
        <v>0</v>
      </c>
      <c r="H292" s="76">
        <f>H291+Observaciones!$F291-F292-E292-G292-I291</f>
        <v>16.859280235733664</v>
      </c>
      <c r="I292" s="76">
        <f>MAX(0,(H292-Constantes!$D$14)*(1-EXP(-Constantes!$D$22)))</f>
        <v>0.19107267691839605</v>
      </c>
      <c r="J292" s="76">
        <f t="shared" si="160"/>
        <v>63.314270482104227</v>
      </c>
      <c r="K292" s="76">
        <f>MAX(0,(J292-Constantes!$D$13)*(1-EXP(-Constantes!$D$23)))</f>
        <v>0.14350522599913768</v>
      </c>
      <c r="L292" s="76">
        <f t="shared" si="161"/>
        <v>0.33482348248531368</v>
      </c>
      <c r="M292" s="76">
        <f>0.0526*F292*Observaciones!$F291^1.218</f>
        <v>5.5300359371899124E-5</v>
      </c>
      <c r="N292" s="76">
        <f>M292*Constantes!$D$30</f>
        <v>8.6390814224520989E-7</v>
      </c>
      <c r="O292" s="76">
        <f t="shared" si="162"/>
        <v>0.2580189823702414</v>
      </c>
      <c r="P292" s="15"/>
      <c r="Q292" s="75">
        <v>286</v>
      </c>
      <c r="R292" s="148">
        <f>ETo!$I291*((1-Constantes!$E$19)*ETo!$K291+ETo!$L291)</f>
        <v>3.8523761848415918</v>
      </c>
      <c r="S292" s="76">
        <f>MIN(R292*Constantes!$E$17,0.8*(V291+Observaciones!$F291-T292-U292-Constantes!$D$14))</f>
        <v>1.9133737101087707</v>
      </c>
      <c r="T292" s="76">
        <f>IF(Observaciones!$F291&gt;0.05*Constantes!$E$18,((Observaciones!$F291-0.05*Constantes!$E$18)^2)/(Observaciones!$F291+0.95*Constantes!$E$18),0)</f>
        <v>2.4557956777995901E-4</v>
      </c>
      <c r="U292" s="76">
        <f>MAX(0,V291+Observaciones!$F291-T292-Constantes!$D$13)</f>
        <v>0</v>
      </c>
      <c r="V292" s="76">
        <f>V291+Observaciones!$F291-T292-S292-U292-W291</f>
        <v>16.859280235733664</v>
      </c>
      <c r="W292" s="76">
        <f>MAX(0,(V292-Constantes!$D$14)*(1-EXP(-Constantes!$D$22)))</f>
        <v>0.19107267691839605</v>
      </c>
      <c r="X292" s="76">
        <f t="shared" si="163"/>
        <v>63.314270482104227</v>
      </c>
      <c r="Y292" s="76">
        <f>MAX(0,(X292-Constantes!$D$13)*(1-EXP(-Constantes!$D$23)))</f>
        <v>0.14350522599913768</v>
      </c>
      <c r="Z292" s="76">
        <f t="shared" si="164"/>
        <v>0.33482348248531368</v>
      </c>
      <c r="AA292" s="76">
        <f>IF(Z292-Escenarios!$E$29&lt;=0,0,IF(Z292-Escenarios!$E$29&gt;Escenarios!$E$28,Escenarios!$E$28,Z292-Escenarios!$E$29))</f>
        <v>0</v>
      </c>
      <c r="AB292" s="76">
        <f>AA292*Entradas!$E$24</f>
        <v>0</v>
      </c>
      <c r="AC292" s="76">
        <f>R292*Entradas!$D$47/Escenarios!$E$9</f>
        <v>0.1849140568723964</v>
      </c>
      <c r="AD292" s="76">
        <f>Entradas!$D$48*Entradas!$D$46/Escenarios!$E$9</f>
        <v>0.12</v>
      </c>
      <c r="AE292" s="76">
        <f t="shared" si="165"/>
        <v>2.098287766981167</v>
      </c>
      <c r="AF292" s="76">
        <f t="shared" si="145"/>
        <v>2.4557956777995901E-4</v>
      </c>
      <c r="AG292" s="76">
        <f t="shared" si="146"/>
        <v>0</v>
      </c>
      <c r="AH292" s="76">
        <f t="shared" si="140"/>
        <v>0.19107267691839605</v>
      </c>
      <c r="AI292" s="76">
        <f t="shared" si="147"/>
        <v>0</v>
      </c>
      <c r="AJ292" s="76">
        <f t="shared" si="141"/>
        <v>0.14350522599913768</v>
      </c>
      <c r="AK292" s="76">
        <f t="shared" si="148"/>
        <v>0</v>
      </c>
      <c r="AL292" s="76">
        <f t="shared" si="149"/>
        <v>0.33482348248531368</v>
      </c>
      <c r="AM292" s="76">
        <f t="shared" si="150"/>
        <v>0</v>
      </c>
      <c r="AN292" s="76">
        <f t="shared" si="151"/>
        <v>0</v>
      </c>
      <c r="AO292" s="76">
        <f t="shared" si="166"/>
        <v>50.325744040832589</v>
      </c>
      <c r="AP292" s="76">
        <f>MAX(0,(AO292-Constantes!$D$13)*(1-EXP(-Constantes!$D$24)))</f>
        <v>2.4085636976223818E-2</v>
      </c>
      <c r="AQ292" s="76">
        <f t="shared" si="142"/>
        <v>0.16759086297536149</v>
      </c>
      <c r="AR292" s="76">
        <f t="shared" si="152"/>
        <v>0.35890911946153747</v>
      </c>
      <c r="AS292" s="76">
        <f>0.0526*AF292*Observaciones!$F291^1.218</f>
        <v>5.5300359371899124E-5</v>
      </c>
      <c r="AT292" s="76">
        <f>AS292*Constantes!$E$30</f>
        <v>8.6390814224520989E-7</v>
      </c>
      <c r="AU292" s="76">
        <f t="shared" si="167"/>
        <v>0.2407038705344991</v>
      </c>
      <c r="AV292" s="15"/>
      <c r="AW292" s="75">
        <v>286</v>
      </c>
      <c r="AX292" s="148">
        <f>ETo!$I291*((1-Constantes!$F$19)*ETo!$K291+ETo!$L291)</f>
        <v>3.8523761848415918</v>
      </c>
      <c r="AY292" s="76">
        <f>MIN(AX292*Constantes!$F$17,0.8*(BB291+Observaciones!$F291-AZ292-BA292-Constantes!$D$14))</f>
        <v>1.9133737101087707</v>
      </c>
      <c r="AZ292" s="76">
        <f>IF(Observaciones!$F291&gt;0.05*Constantes!$F$18,((Observaciones!$F291-0.05*Constantes!$F$18)^2)/(Observaciones!$F291+0.95*Constantes!$F$18),0)</f>
        <v>2.4557956777995901E-4</v>
      </c>
      <c r="BA292" s="76">
        <f>MAX(0,BB291+Observaciones!$F291-AZ292-Constantes!$D$13)</f>
        <v>0</v>
      </c>
      <c r="BB292" s="76">
        <f>BB291+Observaciones!$F291-AZ292-AY292-BA292-BC291</f>
        <v>16.859280235733664</v>
      </c>
      <c r="BC292" s="76">
        <f>MAX(0,(BB292-Constantes!$D$14)*(1-EXP(-Constantes!$D$22)))</f>
        <v>0.19107267691839605</v>
      </c>
      <c r="BD292" s="76">
        <f t="shared" si="168"/>
        <v>63.314270482104227</v>
      </c>
      <c r="BE292" s="76">
        <f>MAX(0,(BD292-Constantes!$D$13)*(1-EXP(-Constantes!$D$23)))</f>
        <v>0.14350522599913768</v>
      </c>
      <c r="BF292" s="76">
        <f t="shared" si="169"/>
        <v>0.33482348248531368</v>
      </c>
      <c r="BG292" s="76">
        <f>IF(BF292-Escenarios!$F$29&lt;=0,0,IF(BF292-Escenarios!$F$29&gt;Escenarios!$F$28,Escenarios!$F$28,BF292-Escenarios!$F$29))</f>
        <v>0</v>
      </c>
      <c r="BH292" s="76">
        <f>BG292*Entradas!$F$24</f>
        <v>0</v>
      </c>
      <c r="BI292" s="76">
        <f>AX292*Entradas!$D$47/Escenarios!$F$9</f>
        <v>0.1849140568723964</v>
      </c>
      <c r="BJ292" s="76">
        <f>Entradas!$D$48*Entradas!$D$46/Escenarios!$F$9</f>
        <v>0.12</v>
      </c>
      <c r="BK292" s="76">
        <f t="shared" si="170"/>
        <v>2.098287766981167</v>
      </c>
      <c r="BL292" s="76">
        <f t="shared" si="153"/>
        <v>2.4557956777995901E-4</v>
      </c>
      <c r="BM292" s="76">
        <f t="shared" si="154"/>
        <v>0</v>
      </c>
      <c r="BN292" s="76">
        <f t="shared" si="143"/>
        <v>0.19107267691839605</v>
      </c>
      <c r="BO292" s="76">
        <f t="shared" si="155"/>
        <v>0</v>
      </c>
      <c r="BP292" s="76">
        <f t="shared" si="144"/>
        <v>0.14350522599913768</v>
      </c>
      <c r="BQ292" s="76">
        <f t="shared" si="156"/>
        <v>0</v>
      </c>
      <c r="BR292" s="76">
        <f t="shared" si="157"/>
        <v>0.33482348248531368</v>
      </c>
      <c r="BS292" s="76">
        <f t="shared" si="158"/>
        <v>0</v>
      </c>
      <c r="BT292" s="76">
        <f t="shared" si="159"/>
        <v>0</v>
      </c>
      <c r="BU292" s="76">
        <f t="shared" si="171"/>
        <v>51.620636836899237</v>
      </c>
      <c r="BV292" s="76">
        <f>MAX(0,(BU292-Constantes!$D$13)*(1-EXP(-Constantes!$D$24)))</f>
        <v>4.3878393287527691E-2</v>
      </c>
      <c r="BW292" s="76">
        <f t="shared" si="172"/>
        <v>0.18738361928666536</v>
      </c>
      <c r="BX292" s="76">
        <f t="shared" si="173"/>
        <v>0.37870187577284137</v>
      </c>
      <c r="BY292" s="76">
        <f>0.0526*BL292*Observaciones!$F291^1.218</f>
        <v>5.5300359371899124E-5</v>
      </c>
      <c r="BZ292" s="76">
        <f>BY292*Constantes!$F$30</f>
        <v>8.6390814224520989E-7</v>
      </c>
      <c r="CA292" s="76">
        <f t="shared" si="174"/>
        <v>0.22812354453808203</v>
      </c>
      <c r="CB292" s="15"/>
      <c r="CC292" s="75">
        <v>286</v>
      </c>
      <c r="CD292" s="76">
        <f>0.0526*Observaciones!$F291^2.218</f>
        <v>0.74310410909583668</v>
      </c>
      <c r="CE292" s="76">
        <f>IF(Observaciones!$F291&gt;0.05*$CI$7,((Observaciones!$F291-0.05*$CI$7)^2)/(Observaciones!$F291+0.95*$CI$7),0)</f>
        <v>6.7925012840267113E-2</v>
      </c>
      <c r="CF292" s="76">
        <f>0.0526*CE292*Observaciones!$F291^1.218</f>
        <v>1.529556247029999E-2</v>
      </c>
      <c r="CG292" s="29"/>
      <c r="CH292" s="29"/>
      <c r="CI292" s="110"/>
      <c r="CJ292" s="40"/>
    </row>
    <row r="293" spans="2:88" s="2" customFormat="1" x14ac:dyDescent="0.3">
      <c r="B293" s="39"/>
      <c r="C293" s="75">
        <v>287</v>
      </c>
      <c r="D293" s="148">
        <f>ETo!$I292*((1-Constantes!$D$19)*ETo!$K292+ETo!$L292)</f>
        <v>4.0045620503875776</v>
      </c>
      <c r="E293" s="76">
        <f>MIN(D293*Constantes!$D$17,0.8*(H292+Observaciones!$F292-F293-G293-Constantes!$D$14))</f>
        <v>1.9889604182115803</v>
      </c>
      <c r="F293" s="76">
        <f>IF(Observaciones!$F292&gt;0.05*Constantes!$D$18,((Observaciones!$F292-0.05*Constantes!$D$18)^2)/(Observaciones!$F292+0.95*Constantes!$D$18),0)</f>
        <v>3.524190787426082</v>
      </c>
      <c r="G293" s="76">
        <f>MAX(0,H292+Observaciones!$F292-F293-Constantes!$D$13)</f>
        <v>0</v>
      </c>
      <c r="H293" s="76">
        <f>H292+Observaciones!$F292-F293-E293-G293-I292</f>
        <v>31.15505635317761</v>
      </c>
      <c r="I293" s="76">
        <f>MAX(0,(H293-Constantes!$D$14)*(1-EXP(-Constantes!$D$22)))</f>
        <v>0.67803929234705451</v>
      </c>
      <c r="J293" s="76">
        <f t="shared" si="160"/>
        <v>63.170765256105092</v>
      </c>
      <c r="K293" s="76">
        <f>MAX(0,(J293-Constantes!$D$13)*(1-EXP(-Constantes!$D$23)))</f>
        <v>0.14209123482708633</v>
      </c>
      <c r="L293" s="76">
        <f t="shared" si="161"/>
        <v>4.3443213146002231</v>
      </c>
      <c r="M293" s="76">
        <f>0.0526*F293*Observaciones!$F292^1.218</f>
        <v>7.1236027097483969</v>
      </c>
      <c r="N293" s="76">
        <f>M293*Constantes!$D$30</f>
        <v>0.1112856851740263</v>
      </c>
      <c r="O293" s="76">
        <f t="shared" si="162"/>
        <v>2561.635687489822</v>
      </c>
      <c r="P293" s="15"/>
      <c r="Q293" s="75">
        <v>287</v>
      </c>
      <c r="R293" s="148">
        <f>ETo!$I292*((1-Constantes!$E$19)*ETo!$K292+ETo!$L292)</f>
        <v>4.0045620503875776</v>
      </c>
      <c r="S293" s="76">
        <f>MIN(R293*Constantes!$E$17,0.8*(V292+Observaciones!$F292-T293-U293-Constantes!$D$14))</f>
        <v>1.9889604182115803</v>
      </c>
      <c r="T293" s="76">
        <f>IF(Observaciones!$F292&gt;0.05*Constantes!$E$18,((Observaciones!$F292-0.05*Constantes!$E$18)^2)/(Observaciones!$F292+0.95*Constantes!$E$18),0)</f>
        <v>3.524190787426082</v>
      </c>
      <c r="U293" s="76">
        <f>MAX(0,V292+Observaciones!$F292-T293-Constantes!$D$13)</f>
        <v>0</v>
      </c>
      <c r="V293" s="76">
        <f>V292+Observaciones!$F292-T293-S293-U293-W292</f>
        <v>31.15505635317761</v>
      </c>
      <c r="W293" s="76">
        <f>MAX(0,(V293-Constantes!$D$14)*(1-EXP(-Constantes!$D$22)))</f>
        <v>0.67803929234705451</v>
      </c>
      <c r="X293" s="76">
        <f t="shared" si="163"/>
        <v>63.170765256105092</v>
      </c>
      <c r="Y293" s="76">
        <f>MAX(0,(X293-Constantes!$D$13)*(1-EXP(-Constantes!$D$23)))</f>
        <v>0.14209123482708633</v>
      </c>
      <c r="Z293" s="76">
        <f t="shared" si="164"/>
        <v>4.3443213146002231</v>
      </c>
      <c r="AA293" s="76">
        <f>IF(Z293-Escenarios!$E$29&lt;=0,0,IF(Z293-Escenarios!$E$29&gt;Escenarios!$E$28,Escenarios!$E$28,Z293-Escenarios!$E$29))</f>
        <v>2.2212791916551762</v>
      </c>
      <c r="AB293" s="76">
        <f>AA293*Entradas!$E$24</f>
        <v>0.55531979791379404</v>
      </c>
      <c r="AC293" s="76">
        <f>R293*Entradas!$D$47/Escenarios!$E$9</f>
        <v>0.19221897841860375</v>
      </c>
      <c r="AD293" s="76">
        <f>Entradas!$D$48*Entradas!$D$46/Escenarios!$E$9</f>
        <v>0.12</v>
      </c>
      <c r="AE293" s="76">
        <f t="shared" si="165"/>
        <v>2.181179396630184</v>
      </c>
      <c r="AF293" s="76">
        <f t="shared" si="145"/>
        <v>1.3029115957709059</v>
      </c>
      <c r="AG293" s="76">
        <f t="shared" si="146"/>
        <v>0</v>
      </c>
      <c r="AH293" s="76">
        <f t="shared" si="140"/>
        <v>0.67803929234705451</v>
      </c>
      <c r="AI293" s="76">
        <f t="shared" si="147"/>
        <v>0</v>
      </c>
      <c r="AJ293" s="76">
        <f t="shared" si="141"/>
        <v>0.14209123482708633</v>
      </c>
      <c r="AK293" s="76">
        <f t="shared" si="148"/>
        <v>0</v>
      </c>
      <c r="AL293" s="76">
        <f t="shared" si="149"/>
        <v>2.6783619208588409</v>
      </c>
      <c r="AM293" s="76">
        <f t="shared" si="150"/>
        <v>1.3537404153227786</v>
      </c>
      <c r="AN293" s="76">
        <f t="shared" si="151"/>
        <v>1.3537404153227786</v>
      </c>
      <c r="AO293" s="76">
        <f t="shared" si="166"/>
        <v>51.65539881917914</v>
      </c>
      <c r="AP293" s="76">
        <f>MAX(0,(AO293-Constantes!$D$13)*(1-EXP(-Constantes!$D$24)))</f>
        <v>4.4409738775164936E-2</v>
      </c>
      <c r="AQ293" s="76">
        <f t="shared" si="142"/>
        <v>0.18650097360225126</v>
      </c>
      <c r="AR293" s="76">
        <f t="shared" si="152"/>
        <v>2.7227716596340059</v>
      </c>
      <c r="AS293" s="76">
        <f>0.0526*AF293*Observaciones!$F292^1.218</f>
        <v>2.633632834893989</v>
      </c>
      <c r="AT293" s="76">
        <f>AS293*Constantes!$E$30</f>
        <v>4.1142894469242873E-2</v>
      </c>
      <c r="AU293" s="76">
        <f t="shared" si="167"/>
        <v>1511.0666487094729</v>
      </c>
      <c r="AV293" s="15"/>
      <c r="AW293" s="75">
        <v>287</v>
      </c>
      <c r="AX293" s="148">
        <f>ETo!$I292*((1-Constantes!$F$19)*ETo!$K292+ETo!$L292)</f>
        <v>4.0045620503875776</v>
      </c>
      <c r="AY293" s="76">
        <f>MIN(AX293*Constantes!$F$17,0.8*(BB292+Observaciones!$F292-AZ293-BA293-Constantes!$D$14))</f>
        <v>1.9889604182115803</v>
      </c>
      <c r="AZ293" s="76">
        <f>IF(Observaciones!$F292&gt;0.05*Constantes!$F$18,((Observaciones!$F292-0.05*Constantes!$F$18)^2)/(Observaciones!$F292+0.95*Constantes!$F$18),0)</f>
        <v>3.524190787426082</v>
      </c>
      <c r="BA293" s="76">
        <f>MAX(0,BB292+Observaciones!$F292-AZ293-Constantes!$D$13)</f>
        <v>0</v>
      </c>
      <c r="BB293" s="76">
        <f>BB292+Observaciones!$F292-AZ293-AY293-BA293-BC292</f>
        <v>31.15505635317761</v>
      </c>
      <c r="BC293" s="76">
        <f>MAX(0,(BB293-Constantes!$D$14)*(1-EXP(-Constantes!$D$22)))</f>
        <v>0.67803929234705451</v>
      </c>
      <c r="BD293" s="76">
        <f t="shared" si="168"/>
        <v>63.170765256105092</v>
      </c>
      <c r="BE293" s="76">
        <f>MAX(0,(BD293-Constantes!$D$13)*(1-EXP(-Constantes!$D$23)))</f>
        <v>0.14209123482708633</v>
      </c>
      <c r="BF293" s="76">
        <f t="shared" si="169"/>
        <v>4.3443213146002231</v>
      </c>
      <c r="BG293" s="76">
        <f>IF(BF293-Escenarios!$F$29&lt;=0,0,IF(BF293-Escenarios!$F$29&gt;Escenarios!$F$28,Escenarios!$F$28,BF293-Escenarios!$F$29))</f>
        <v>3.6531213146002228</v>
      </c>
      <c r="BH293" s="76">
        <f>BG293*Entradas!$F$24</f>
        <v>0</v>
      </c>
      <c r="BI293" s="76">
        <f>AX293*Entradas!$D$47/Escenarios!$F$9</f>
        <v>0.19221897841860375</v>
      </c>
      <c r="BJ293" s="76">
        <f>Entradas!$D$48*Entradas!$D$46/Escenarios!$F$9</f>
        <v>0.12</v>
      </c>
      <c r="BK293" s="76">
        <f t="shared" si="170"/>
        <v>2.181179396630184</v>
      </c>
      <c r="BL293" s="76">
        <f t="shared" si="153"/>
        <v>0</v>
      </c>
      <c r="BM293" s="76">
        <f t="shared" si="154"/>
        <v>0.12893052717414077</v>
      </c>
      <c r="BN293" s="76">
        <f t="shared" si="143"/>
        <v>0.54910876517291374</v>
      </c>
      <c r="BO293" s="76">
        <f t="shared" si="155"/>
        <v>0</v>
      </c>
      <c r="BP293" s="76">
        <f t="shared" si="144"/>
        <v>0.14209123482708633</v>
      </c>
      <c r="BQ293" s="76">
        <f t="shared" si="156"/>
        <v>0</v>
      </c>
      <c r="BR293" s="76">
        <f t="shared" si="157"/>
        <v>0.69120000000000004</v>
      </c>
      <c r="BS293" s="76">
        <f t="shared" si="158"/>
        <v>3.3409023361816188</v>
      </c>
      <c r="BT293" s="76">
        <f t="shared" si="159"/>
        <v>3.3409023361816188</v>
      </c>
      <c r="BU293" s="76">
        <f t="shared" si="171"/>
        <v>54.91766077979333</v>
      </c>
      <c r="BV293" s="76">
        <f>MAX(0,(BU293-Constantes!$D$13)*(1-EXP(-Constantes!$D$24)))</f>
        <v>9.4274218835759621E-2</v>
      </c>
      <c r="BW293" s="76">
        <f t="shared" si="172"/>
        <v>0.23636545366284595</v>
      </c>
      <c r="BX293" s="76">
        <f t="shared" si="173"/>
        <v>0.78547421883575963</v>
      </c>
      <c r="BY293" s="76">
        <f>0.0526*BL293*Observaciones!$F292^1.218</f>
        <v>0</v>
      </c>
      <c r="BZ293" s="76">
        <f>BY293*Constantes!$F$30</f>
        <v>0</v>
      </c>
      <c r="CA293" s="76">
        <f t="shared" si="174"/>
        <v>0</v>
      </c>
      <c r="CB293" s="15"/>
      <c r="CC293" s="75">
        <v>287</v>
      </c>
      <c r="CD293" s="76">
        <f>0.0526*Observaciones!$F292^2.218</f>
        <v>40.42688457823914</v>
      </c>
      <c r="CE293" s="76">
        <f>IF(Observaciones!$F292&gt;0.05*$CI$7,((Observaciones!$F292-0.05*$CI$7)^2)/(Observaciones!$F292+0.95*$CI$7),0)</f>
        <v>6.3080868397003833</v>
      </c>
      <c r="CF293" s="76">
        <f>0.0526*CE293*Observaciones!$F292^1.218</f>
        <v>12.750814928903834</v>
      </c>
      <c r="CG293" s="29"/>
      <c r="CH293" s="29"/>
      <c r="CI293" s="110"/>
      <c r="CJ293" s="40"/>
    </row>
    <row r="294" spans="2:88" s="2" customFormat="1" x14ac:dyDescent="0.3">
      <c r="B294" s="39"/>
      <c r="C294" s="75">
        <v>288</v>
      </c>
      <c r="D294" s="148">
        <f>ETo!$I293*((1-Constantes!$D$19)*ETo!$K293+ETo!$L293)</f>
        <v>4.0846667618824295</v>
      </c>
      <c r="E294" s="76">
        <f>MIN(D294*Constantes!$D$17,0.8*(H293+Observaciones!$F293-F294-G294-Constantes!$D$14))</f>
        <v>2.0287463170116999</v>
      </c>
      <c r="F294" s="76">
        <f>IF(Observaciones!$F293&gt;0.05*Constantes!$D$18,((Observaciones!$F293-0.05*Constantes!$D$18)^2)/(Observaciones!$F293+0.95*Constantes!$D$18),0)</f>
        <v>1.6282448663308795E-2</v>
      </c>
      <c r="G294" s="76">
        <f>MAX(0,H293+Observaciones!$F293-F294-Constantes!$D$13)</f>
        <v>0</v>
      </c>
      <c r="H294" s="76">
        <f>H293+Observaciones!$F293-F294-E294-G294-I293</f>
        <v>32.631988295155544</v>
      </c>
      <c r="I294" s="76">
        <f>MAX(0,(H294-Constantes!$D$14)*(1-EXP(-Constantes!$D$22)))</f>
        <v>0.72834901621897985</v>
      </c>
      <c r="J294" s="76">
        <f t="shared" si="160"/>
        <v>63.028674021278007</v>
      </c>
      <c r="K294" s="76">
        <f>MAX(0,(J294-Constantes!$D$13)*(1-EXP(-Constantes!$D$23)))</f>
        <v>0.14069117604683967</v>
      </c>
      <c r="L294" s="76">
        <f t="shared" si="161"/>
        <v>0.88532264092912827</v>
      </c>
      <c r="M294" s="76">
        <f>0.0526*F294*Observaciones!$F293^1.218</f>
        <v>4.9183915244236124E-3</v>
      </c>
      <c r="N294" s="76">
        <f>M294*Constantes!$D$30</f>
        <v>7.6835639640680854E-5</v>
      </c>
      <c r="O294" s="76">
        <f t="shared" si="162"/>
        <v>8.6788291735138952</v>
      </c>
      <c r="P294" s="15"/>
      <c r="Q294" s="75">
        <v>288</v>
      </c>
      <c r="R294" s="148">
        <f>ETo!$I293*((1-Constantes!$E$19)*ETo!$K293+ETo!$L293)</f>
        <v>4.0846667618824295</v>
      </c>
      <c r="S294" s="76">
        <f>MIN(R294*Constantes!$E$17,0.8*(V293+Observaciones!$F293-T294-U294-Constantes!$D$14))</f>
        <v>2.0287463170116999</v>
      </c>
      <c r="T294" s="76">
        <f>IF(Observaciones!$F293&gt;0.05*Constantes!$E$18,((Observaciones!$F293-0.05*Constantes!$E$18)^2)/(Observaciones!$F293+0.95*Constantes!$E$18),0)</f>
        <v>1.6282448663308795E-2</v>
      </c>
      <c r="U294" s="76">
        <f>MAX(0,V293+Observaciones!$F293-T294-Constantes!$D$13)</f>
        <v>0</v>
      </c>
      <c r="V294" s="76">
        <f>V293+Observaciones!$F293-T294-S294-U294-W293</f>
        <v>32.631988295155544</v>
      </c>
      <c r="W294" s="76">
        <f>MAX(0,(V294-Constantes!$D$14)*(1-EXP(-Constantes!$D$22)))</f>
        <v>0.72834901621897985</v>
      </c>
      <c r="X294" s="76">
        <f t="shared" si="163"/>
        <v>63.028674021278007</v>
      </c>
      <c r="Y294" s="76">
        <f>MAX(0,(X294-Constantes!$D$13)*(1-EXP(-Constantes!$D$23)))</f>
        <v>0.14069117604683967</v>
      </c>
      <c r="Z294" s="76">
        <f t="shared" si="164"/>
        <v>0.88532264092912827</v>
      </c>
      <c r="AA294" s="76">
        <f>IF(Z294-Escenarios!$E$29&lt;=0,0,IF(Z294-Escenarios!$E$29&gt;Escenarios!$E$28,Escenarios!$E$28,Z294-Escenarios!$E$29))</f>
        <v>0.19412264092912823</v>
      </c>
      <c r="AB294" s="76">
        <f>AA294*Entradas!$E$24</f>
        <v>4.8530660232282058E-2</v>
      </c>
      <c r="AC294" s="76">
        <f>R294*Entradas!$D$47/Escenarios!$E$9</f>
        <v>0.19606400457035661</v>
      </c>
      <c r="AD294" s="76">
        <f>Entradas!$D$48*Entradas!$D$46/Escenarios!$E$9</f>
        <v>0.12</v>
      </c>
      <c r="AE294" s="76">
        <f t="shared" si="165"/>
        <v>2.2248103215820567</v>
      </c>
      <c r="AF294" s="76">
        <f t="shared" si="145"/>
        <v>0</v>
      </c>
      <c r="AG294" s="76">
        <f t="shared" si="146"/>
        <v>0.17784019226581943</v>
      </c>
      <c r="AH294" s="76">
        <f t="shared" si="140"/>
        <v>0.55050882395316036</v>
      </c>
      <c r="AI294" s="76">
        <f t="shared" si="147"/>
        <v>0</v>
      </c>
      <c r="AJ294" s="76">
        <f t="shared" si="141"/>
        <v>0.14069117604683967</v>
      </c>
      <c r="AK294" s="76">
        <f t="shared" si="148"/>
        <v>0</v>
      </c>
      <c r="AL294" s="76">
        <f t="shared" si="149"/>
        <v>0.73973066023228207</v>
      </c>
      <c r="AM294" s="76">
        <f t="shared" si="150"/>
        <v>0</v>
      </c>
      <c r="AN294" s="76">
        <f t="shared" si="151"/>
        <v>0</v>
      </c>
      <c r="AO294" s="76">
        <f t="shared" si="166"/>
        <v>51.610989080403975</v>
      </c>
      <c r="AP294" s="76">
        <f>MAX(0,(AO294-Constantes!$D$13)*(1-EXP(-Constantes!$D$24)))</f>
        <v>4.3730924945869165E-2</v>
      </c>
      <c r="AQ294" s="76">
        <f t="shared" si="142"/>
        <v>0.18442210099270884</v>
      </c>
      <c r="AR294" s="76">
        <f t="shared" si="152"/>
        <v>0.78346158517815123</v>
      </c>
      <c r="AS294" s="76">
        <f>0.0526*AF294*Observaciones!$F293^1.218</f>
        <v>0</v>
      </c>
      <c r="AT294" s="76">
        <f>AS294*Constantes!$E$30</f>
        <v>0</v>
      </c>
      <c r="AU294" s="76">
        <f t="shared" si="167"/>
        <v>0</v>
      </c>
      <c r="AV294" s="15"/>
      <c r="AW294" s="75">
        <v>288</v>
      </c>
      <c r="AX294" s="148">
        <f>ETo!$I293*((1-Constantes!$F$19)*ETo!$K293+ETo!$L293)</f>
        <v>4.0846667618824295</v>
      </c>
      <c r="AY294" s="76">
        <f>MIN(AX294*Constantes!$F$17,0.8*(BB293+Observaciones!$F293-AZ294-BA294-Constantes!$D$14))</f>
        <v>2.0287463170116999</v>
      </c>
      <c r="AZ294" s="76">
        <f>IF(Observaciones!$F293&gt;0.05*Constantes!$F$18,((Observaciones!$F293-0.05*Constantes!$F$18)^2)/(Observaciones!$F293+0.95*Constantes!$F$18),0)</f>
        <v>1.6282448663308795E-2</v>
      </c>
      <c r="BA294" s="76">
        <f>MAX(0,BB293+Observaciones!$F293-AZ294-Constantes!$D$13)</f>
        <v>0</v>
      </c>
      <c r="BB294" s="76">
        <f>BB293+Observaciones!$F293-AZ294-AY294-BA294-BC293</f>
        <v>32.631988295155544</v>
      </c>
      <c r="BC294" s="76">
        <f>MAX(0,(BB294-Constantes!$D$14)*(1-EXP(-Constantes!$D$22)))</f>
        <v>0.72834901621897985</v>
      </c>
      <c r="BD294" s="76">
        <f t="shared" si="168"/>
        <v>63.028674021278007</v>
      </c>
      <c r="BE294" s="76">
        <f>MAX(0,(BD294-Constantes!$D$13)*(1-EXP(-Constantes!$D$23)))</f>
        <v>0.14069117604683967</v>
      </c>
      <c r="BF294" s="76">
        <f t="shared" si="169"/>
        <v>0.88532264092912827</v>
      </c>
      <c r="BG294" s="76">
        <f>IF(BF294-Escenarios!$F$29&lt;=0,0,IF(BF294-Escenarios!$F$29&gt;Escenarios!$F$28,Escenarios!$F$28,BF294-Escenarios!$F$29))</f>
        <v>0.19412264092912823</v>
      </c>
      <c r="BH294" s="76">
        <f>BG294*Entradas!$F$24</f>
        <v>0</v>
      </c>
      <c r="BI294" s="76">
        <f>AX294*Entradas!$D$47/Escenarios!$F$9</f>
        <v>0.19606400457035661</v>
      </c>
      <c r="BJ294" s="76">
        <f>Entradas!$D$48*Entradas!$D$46/Escenarios!$F$9</f>
        <v>0.12</v>
      </c>
      <c r="BK294" s="76">
        <f t="shared" si="170"/>
        <v>2.2248103215820567</v>
      </c>
      <c r="BL294" s="76">
        <f t="shared" si="153"/>
        <v>0</v>
      </c>
      <c r="BM294" s="76">
        <f t="shared" si="154"/>
        <v>0.17784019226581943</v>
      </c>
      <c r="BN294" s="76">
        <f t="shared" si="143"/>
        <v>0.55050882395316036</v>
      </c>
      <c r="BO294" s="76">
        <f t="shared" si="155"/>
        <v>0</v>
      </c>
      <c r="BP294" s="76">
        <f t="shared" si="144"/>
        <v>0.14069117604683967</v>
      </c>
      <c r="BQ294" s="76">
        <f t="shared" si="156"/>
        <v>0</v>
      </c>
      <c r="BR294" s="76">
        <f t="shared" si="157"/>
        <v>0.69120000000000004</v>
      </c>
      <c r="BS294" s="76">
        <f t="shared" si="158"/>
        <v>0</v>
      </c>
      <c r="BT294" s="76">
        <f t="shared" si="159"/>
        <v>0</v>
      </c>
      <c r="BU294" s="76">
        <f t="shared" si="171"/>
        <v>54.823386560957573</v>
      </c>
      <c r="BV294" s="76">
        <f>MAX(0,(BU294-Constantes!$D$13)*(1-EXP(-Constantes!$D$24)))</f>
        <v>9.2833214108941575E-2</v>
      </c>
      <c r="BW294" s="76">
        <f t="shared" si="172"/>
        <v>0.23352439015578125</v>
      </c>
      <c r="BX294" s="76">
        <f t="shared" si="173"/>
        <v>0.78403321410894167</v>
      </c>
      <c r="BY294" s="76">
        <f>0.0526*BL294*Observaciones!$F293^1.218</f>
        <v>0</v>
      </c>
      <c r="BZ294" s="76">
        <f>BY294*Constantes!$F$30</f>
        <v>0</v>
      </c>
      <c r="CA294" s="76">
        <f t="shared" si="174"/>
        <v>0</v>
      </c>
      <c r="CB294" s="15"/>
      <c r="CC294" s="75">
        <v>288</v>
      </c>
      <c r="CD294" s="76">
        <f>0.0526*Observaciones!$F293^2.218</f>
        <v>1.2686816847842202</v>
      </c>
      <c r="CE294" s="76">
        <f>IF(Observaciones!$F293&gt;0.05*$CI$7,((Observaciones!$F293-0.05*$CI$7)^2)/(Observaciones!$F293+0.95*$CI$7),0)</f>
        <v>0.16418262002606004</v>
      </c>
      <c r="CF294" s="76">
        <f>0.0526*CE294*Observaciones!$F293^1.218</f>
        <v>4.9594162615940303E-2</v>
      </c>
      <c r="CG294" s="29"/>
      <c r="CH294" s="29"/>
      <c r="CI294" s="110"/>
      <c r="CJ294" s="40"/>
    </row>
    <row r="295" spans="2:88" s="2" customFormat="1" x14ac:dyDescent="0.3">
      <c r="B295" s="39"/>
      <c r="C295" s="75">
        <v>289</v>
      </c>
      <c r="D295" s="148">
        <f>ETo!$I294*((1-Constantes!$D$19)*ETo!$K294+ETo!$L294)</f>
        <v>4.1648171329009314</v>
      </c>
      <c r="E295" s="76">
        <f>MIN(D295*Constantes!$D$17,0.8*(H294+Observaciones!$F294-F295-G295-Constantes!$D$14))</f>
        <v>2.0685548936937228</v>
      </c>
      <c r="F295" s="76">
        <f>IF(Observaciones!$F294&gt;0.05*Constantes!$D$18,((Observaciones!$F294-0.05*Constantes!$D$18)^2)/(Observaciones!$F294+0.95*Constantes!$D$18),0)</f>
        <v>1.2181093589304077</v>
      </c>
      <c r="G295" s="76">
        <f>MAX(0,H294+Observaciones!$F294-F295-Constantes!$D$13)</f>
        <v>0</v>
      </c>
      <c r="H295" s="76">
        <f>H294+Observaciones!$F294-F295-E295-G295-I294</f>
        <v>41.21697502631244</v>
      </c>
      <c r="I295" s="76">
        <f>MAX(0,(H295-Constantes!$D$14)*(1-EXP(-Constantes!$D$22)))</f>
        <v>1.0207851804136734</v>
      </c>
      <c r="J295" s="76">
        <f t="shared" si="160"/>
        <v>62.887982845231164</v>
      </c>
      <c r="K295" s="76">
        <f>MAX(0,(J295-Constantes!$D$13)*(1-EXP(-Constantes!$D$23)))</f>
        <v>0.13930491237922274</v>
      </c>
      <c r="L295" s="76">
        <f t="shared" si="161"/>
        <v>2.378199451723304</v>
      </c>
      <c r="M295" s="76">
        <f>0.0526*F295*Observaciones!$F294^1.218</f>
        <v>1.4025661331666786</v>
      </c>
      <c r="N295" s="76">
        <f>M295*Constantes!$D$30</f>
        <v>2.1911038485869089E-2</v>
      </c>
      <c r="O295" s="76">
        <f t="shared" si="162"/>
        <v>921.32888475740731</v>
      </c>
      <c r="P295" s="15"/>
      <c r="Q295" s="75">
        <v>289</v>
      </c>
      <c r="R295" s="148">
        <f>ETo!$I294*((1-Constantes!$E$19)*ETo!$K294+ETo!$L294)</f>
        <v>4.1648171329009314</v>
      </c>
      <c r="S295" s="76">
        <f>MIN(R295*Constantes!$E$17,0.8*(V294+Observaciones!$F294-T295-U295-Constantes!$D$14))</f>
        <v>2.0685548936937228</v>
      </c>
      <c r="T295" s="76">
        <f>IF(Observaciones!$F294&gt;0.05*Constantes!$E$18,((Observaciones!$F294-0.05*Constantes!$E$18)^2)/(Observaciones!$F294+0.95*Constantes!$E$18),0)</f>
        <v>1.2181093589304077</v>
      </c>
      <c r="U295" s="76">
        <f>MAX(0,V294+Observaciones!$F294-T295-Constantes!$D$13)</f>
        <v>0</v>
      </c>
      <c r="V295" s="76">
        <f>V294+Observaciones!$F294-T295-S295-U295-W294</f>
        <v>41.21697502631244</v>
      </c>
      <c r="W295" s="76">
        <f>MAX(0,(V295-Constantes!$D$14)*(1-EXP(-Constantes!$D$22)))</f>
        <v>1.0207851804136734</v>
      </c>
      <c r="X295" s="76">
        <f t="shared" si="163"/>
        <v>62.887982845231164</v>
      </c>
      <c r="Y295" s="76">
        <f>MAX(0,(X295-Constantes!$D$13)*(1-EXP(-Constantes!$D$23)))</f>
        <v>0.13930491237922274</v>
      </c>
      <c r="Z295" s="76">
        <f t="shared" si="164"/>
        <v>2.378199451723304</v>
      </c>
      <c r="AA295" s="76">
        <f>IF(Z295-Escenarios!$E$29&lt;=0,0,IF(Z295-Escenarios!$E$29&gt;Escenarios!$E$28,Escenarios!$E$28,Z295-Escenarios!$E$29))</f>
        <v>1.686999451723304</v>
      </c>
      <c r="AB295" s="76">
        <f>AA295*Entradas!$E$24</f>
        <v>0.421749862930826</v>
      </c>
      <c r="AC295" s="76">
        <f>R295*Entradas!$D$47/Escenarios!$E$9</f>
        <v>0.19991122237924469</v>
      </c>
      <c r="AD295" s="76">
        <f>Entradas!$D$48*Entradas!$D$46/Escenarios!$E$9</f>
        <v>0.12</v>
      </c>
      <c r="AE295" s="76">
        <f t="shared" si="165"/>
        <v>2.2684661160729673</v>
      </c>
      <c r="AF295" s="76">
        <f t="shared" si="145"/>
        <v>0</v>
      </c>
      <c r="AG295" s="76">
        <f t="shared" si="146"/>
        <v>0.46889009279289628</v>
      </c>
      <c r="AH295" s="76">
        <f t="shared" si="140"/>
        <v>0.5518950876207771</v>
      </c>
      <c r="AI295" s="76">
        <f t="shared" si="147"/>
        <v>0</v>
      </c>
      <c r="AJ295" s="76">
        <f t="shared" si="141"/>
        <v>0.13930491237922274</v>
      </c>
      <c r="AK295" s="76">
        <f t="shared" si="148"/>
        <v>0</v>
      </c>
      <c r="AL295" s="76">
        <f t="shared" si="149"/>
        <v>1.1129498629308259</v>
      </c>
      <c r="AM295" s="76">
        <f t="shared" si="150"/>
        <v>0.94533836641323321</v>
      </c>
      <c r="AN295" s="76">
        <f t="shared" si="151"/>
        <v>0.94533836641323321</v>
      </c>
      <c r="AO295" s="76">
        <f t="shared" si="166"/>
        <v>52.512596521871338</v>
      </c>
      <c r="AP295" s="76">
        <f>MAX(0,(AO295-Constantes!$D$13)*(1-EXP(-Constantes!$D$24)))</f>
        <v>5.7512217444853138E-2</v>
      </c>
      <c r="AQ295" s="76">
        <f t="shared" si="142"/>
        <v>0.19681712982407587</v>
      </c>
      <c r="AR295" s="76">
        <f t="shared" si="152"/>
        <v>1.1704620803756791</v>
      </c>
      <c r="AS295" s="76">
        <f>0.0526*AF295*Observaciones!$F294^1.218</f>
        <v>0</v>
      </c>
      <c r="AT295" s="76">
        <f>AS295*Constantes!$E$30</f>
        <v>0</v>
      </c>
      <c r="AU295" s="76">
        <f t="shared" si="167"/>
        <v>0</v>
      </c>
      <c r="AV295" s="15"/>
      <c r="AW295" s="75">
        <v>289</v>
      </c>
      <c r="AX295" s="148">
        <f>ETo!$I294*((1-Constantes!$F$19)*ETo!$K294+ETo!$L294)</f>
        <v>4.1648171329009314</v>
      </c>
      <c r="AY295" s="76">
        <f>MIN(AX295*Constantes!$F$17,0.8*(BB294+Observaciones!$F294-AZ295-BA295-Constantes!$D$14))</f>
        <v>2.0685548936937228</v>
      </c>
      <c r="AZ295" s="76">
        <f>IF(Observaciones!$F294&gt;0.05*Constantes!$F$18,((Observaciones!$F294-0.05*Constantes!$F$18)^2)/(Observaciones!$F294+0.95*Constantes!$F$18),0)</f>
        <v>1.2181093589304077</v>
      </c>
      <c r="BA295" s="76">
        <f>MAX(0,BB294+Observaciones!$F294-AZ295-Constantes!$D$13)</f>
        <v>0</v>
      </c>
      <c r="BB295" s="76">
        <f>BB294+Observaciones!$F294-AZ295-AY295-BA295-BC294</f>
        <v>41.21697502631244</v>
      </c>
      <c r="BC295" s="76">
        <f>MAX(0,(BB295-Constantes!$D$14)*(1-EXP(-Constantes!$D$22)))</f>
        <v>1.0207851804136734</v>
      </c>
      <c r="BD295" s="76">
        <f t="shared" si="168"/>
        <v>62.887982845231164</v>
      </c>
      <c r="BE295" s="76">
        <f>MAX(0,(BD295-Constantes!$D$13)*(1-EXP(-Constantes!$D$23)))</f>
        <v>0.13930491237922274</v>
      </c>
      <c r="BF295" s="76">
        <f t="shared" si="169"/>
        <v>2.378199451723304</v>
      </c>
      <c r="BG295" s="76">
        <f>IF(BF295-Escenarios!$F$29&lt;=0,0,IF(BF295-Escenarios!$F$29&gt;Escenarios!$F$28,Escenarios!$F$28,BF295-Escenarios!$F$29))</f>
        <v>1.686999451723304</v>
      </c>
      <c r="BH295" s="76">
        <f>BG295*Entradas!$F$24</f>
        <v>0</v>
      </c>
      <c r="BI295" s="76">
        <f>AX295*Entradas!$D$47/Escenarios!$F$9</f>
        <v>0.19991122237924469</v>
      </c>
      <c r="BJ295" s="76">
        <f>Entradas!$D$48*Entradas!$D$46/Escenarios!$F$9</f>
        <v>0.12</v>
      </c>
      <c r="BK295" s="76">
        <f t="shared" si="170"/>
        <v>2.2684661160729673</v>
      </c>
      <c r="BL295" s="76">
        <f t="shared" si="153"/>
        <v>0</v>
      </c>
      <c r="BM295" s="76">
        <f t="shared" si="154"/>
        <v>0.46889009279289628</v>
      </c>
      <c r="BN295" s="76">
        <f t="shared" si="143"/>
        <v>0.5518950876207771</v>
      </c>
      <c r="BO295" s="76">
        <f t="shared" si="155"/>
        <v>0</v>
      </c>
      <c r="BP295" s="76">
        <f t="shared" si="144"/>
        <v>0.13930491237922274</v>
      </c>
      <c r="BQ295" s="76">
        <f t="shared" si="156"/>
        <v>0</v>
      </c>
      <c r="BR295" s="76">
        <f t="shared" si="157"/>
        <v>0.69119999999999981</v>
      </c>
      <c r="BS295" s="76">
        <f t="shared" si="158"/>
        <v>1.3670882293440592</v>
      </c>
      <c r="BT295" s="76">
        <f t="shared" si="159"/>
        <v>1.3670882293440592</v>
      </c>
      <c r="BU295" s="76">
        <f t="shared" si="171"/>
        <v>56.097641576192693</v>
      </c>
      <c r="BV295" s="76">
        <f>MAX(0,(BU295-Constantes!$D$13)*(1-EXP(-Constantes!$D$24)))</f>
        <v>0.11231051684135049</v>
      </c>
      <c r="BW295" s="76">
        <f t="shared" si="172"/>
        <v>0.25161542922057323</v>
      </c>
      <c r="BX295" s="76">
        <f t="shared" si="173"/>
        <v>0.80351051684135033</v>
      </c>
      <c r="BY295" s="76">
        <f>0.0526*BL295*Observaciones!$F294^1.218</f>
        <v>0</v>
      </c>
      <c r="BZ295" s="76">
        <f>BY295*Constantes!$F$30</f>
        <v>0</v>
      </c>
      <c r="CA295" s="76">
        <f t="shared" si="174"/>
        <v>0</v>
      </c>
      <c r="CB295" s="15"/>
      <c r="CC295" s="75">
        <v>289</v>
      </c>
      <c r="CD295" s="76">
        <f>0.0526*Observaciones!$F294^2.218</f>
        <v>14.508002215349354</v>
      </c>
      <c r="CE295" s="76">
        <f>IF(Observaciones!$F294&gt;0.05*$CI$7,((Observaciones!$F294-0.05*$CI$7)^2)/(Observaciones!$F294+0.95*$CI$7),0)</f>
        <v>2.5957269730569106</v>
      </c>
      <c r="CF295" s="76">
        <f>0.0526*CE295*Observaciones!$F294^1.218</f>
        <v>2.9887946567898225</v>
      </c>
      <c r="CG295" s="29"/>
      <c r="CH295" s="29"/>
      <c r="CI295" s="110"/>
      <c r="CJ295" s="40"/>
    </row>
    <row r="296" spans="2:88" s="2" customFormat="1" x14ac:dyDescent="0.3">
      <c r="B296" s="39"/>
      <c r="C296" s="75">
        <v>290</v>
      </c>
      <c r="D296" s="148">
        <f>ETo!$I295*((1-Constantes!$D$19)*ETo!$K295+ETo!$L295)</f>
        <v>4.1721992394221514</v>
      </c>
      <c r="E296" s="76">
        <f>MIN(D296*Constantes!$D$17,0.8*(H295+Observaciones!$F295-F296-G296-Constantes!$D$14))</f>
        <v>2.0722213914253054</v>
      </c>
      <c r="F296" s="76">
        <f>IF(Observaciones!$F295&gt;0.05*Constantes!$D$18,((Observaciones!$F295-0.05*Constantes!$D$18)^2)/(Observaciones!$F295+0.95*Constantes!$D$18),0)</f>
        <v>0</v>
      </c>
      <c r="G296" s="76">
        <f>MAX(0,H295+Observaciones!$F295-F296-Constantes!$D$13)</f>
        <v>0</v>
      </c>
      <c r="H296" s="76">
        <f>H295+Observaciones!$F295-F296-E296-G296-I295</f>
        <v>38.123968454473463</v>
      </c>
      <c r="I296" s="76">
        <f>MAX(0,(H296-Constantes!$D$14)*(1-EXP(-Constantes!$D$22)))</f>
        <v>0.91542602191725952</v>
      </c>
      <c r="J296" s="76">
        <f t="shared" si="160"/>
        <v>62.74867793285194</v>
      </c>
      <c r="K296" s="76">
        <f>MAX(0,(J296-Constantes!$D$13)*(1-EXP(-Constantes!$D$23)))</f>
        <v>0.13793230789770516</v>
      </c>
      <c r="L296" s="76">
        <f t="shared" si="161"/>
        <v>1.0533583298149647</v>
      </c>
      <c r="M296" s="76">
        <f>0.0526*F296*Observaciones!$F295^1.218</f>
        <v>0</v>
      </c>
      <c r="N296" s="76">
        <f>M296*Constantes!$D$30</f>
        <v>0</v>
      </c>
      <c r="O296" s="76">
        <f t="shared" si="162"/>
        <v>0</v>
      </c>
      <c r="P296" s="15"/>
      <c r="Q296" s="75">
        <v>290</v>
      </c>
      <c r="R296" s="148">
        <f>ETo!$I295*((1-Constantes!$E$19)*ETo!$K295+ETo!$L295)</f>
        <v>4.1721992394221514</v>
      </c>
      <c r="S296" s="76">
        <f>MIN(R296*Constantes!$E$17,0.8*(V295+Observaciones!$F295-T296-U296-Constantes!$D$14))</f>
        <v>2.0722213914253054</v>
      </c>
      <c r="T296" s="76">
        <f>IF(Observaciones!$F295&gt;0.05*Constantes!$E$18,((Observaciones!$F295-0.05*Constantes!$E$18)^2)/(Observaciones!$F295+0.95*Constantes!$E$18),0)</f>
        <v>0</v>
      </c>
      <c r="U296" s="76">
        <f>MAX(0,V295+Observaciones!$F295-T296-Constantes!$D$13)</f>
        <v>0</v>
      </c>
      <c r="V296" s="76">
        <f>V295+Observaciones!$F295-T296-S296-U296-W295</f>
        <v>38.123968454473463</v>
      </c>
      <c r="W296" s="76">
        <f>MAX(0,(V296-Constantes!$D$14)*(1-EXP(-Constantes!$D$22)))</f>
        <v>0.91542602191725952</v>
      </c>
      <c r="X296" s="76">
        <f t="shared" si="163"/>
        <v>62.74867793285194</v>
      </c>
      <c r="Y296" s="76">
        <f>MAX(0,(X296-Constantes!$D$13)*(1-EXP(-Constantes!$D$23)))</f>
        <v>0.13793230789770516</v>
      </c>
      <c r="Z296" s="76">
        <f t="shared" si="164"/>
        <v>1.0533583298149647</v>
      </c>
      <c r="AA296" s="76">
        <f>IF(Z296-Escenarios!$E$29&lt;=0,0,IF(Z296-Escenarios!$E$29&gt;Escenarios!$E$28,Escenarios!$E$28,Z296-Escenarios!$E$29))</f>
        <v>0.36215832981496465</v>
      </c>
      <c r="AB296" s="76">
        <f>AA296*Entradas!$E$24</f>
        <v>9.0539582453741163E-2</v>
      </c>
      <c r="AC296" s="76">
        <f>R296*Entradas!$D$47/Escenarios!$E$9</f>
        <v>0.20026556349226327</v>
      </c>
      <c r="AD296" s="76">
        <f>Entradas!$D$48*Entradas!$D$46/Escenarios!$E$9</f>
        <v>0.12</v>
      </c>
      <c r="AE296" s="76">
        <f t="shared" si="165"/>
        <v>2.2724869549175688</v>
      </c>
      <c r="AF296" s="76">
        <f t="shared" si="145"/>
        <v>0</v>
      </c>
      <c r="AG296" s="76">
        <f t="shared" si="146"/>
        <v>0.36215832981496465</v>
      </c>
      <c r="AH296" s="76">
        <f t="shared" si="140"/>
        <v>0.55326769210229487</v>
      </c>
      <c r="AI296" s="76">
        <f t="shared" si="147"/>
        <v>0</v>
      </c>
      <c r="AJ296" s="76">
        <f t="shared" si="141"/>
        <v>0.13793230789770516</v>
      </c>
      <c r="AK296" s="76">
        <f t="shared" si="148"/>
        <v>0</v>
      </c>
      <c r="AL296" s="76">
        <f t="shared" si="149"/>
        <v>0.7817395824537412</v>
      </c>
      <c r="AM296" s="76">
        <f t="shared" si="150"/>
        <v>0</v>
      </c>
      <c r="AN296" s="76">
        <f t="shared" si="151"/>
        <v>0</v>
      </c>
      <c r="AO296" s="76">
        <f t="shared" si="166"/>
        <v>52.455084304426485</v>
      </c>
      <c r="AP296" s="76">
        <f>MAX(0,(AO296-Constantes!$D$13)*(1-EXP(-Constantes!$D$24)))</f>
        <v>5.6633128991919857E-2</v>
      </c>
      <c r="AQ296" s="76">
        <f t="shared" si="142"/>
        <v>0.19456543688962502</v>
      </c>
      <c r="AR296" s="76">
        <f t="shared" si="152"/>
        <v>0.83837271144566106</v>
      </c>
      <c r="AS296" s="76">
        <f>0.0526*AF296*Observaciones!$F295^1.218</f>
        <v>0</v>
      </c>
      <c r="AT296" s="76">
        <f>AS296*Constantes!$E$30</f>
        <v>0</v>
      </c>
      <c r="AU296" s="76">
        <f t="shared" si="167"/>
        <v>0</v>
      </c>
      <c r="AV296" s="15"/>
      <c r="AW296" s="75">
        <v>290</v>
      </c>
      <c r="AX296" s="148">
        <f>ETo!$I295*((1-Constantes!$F$19)*ETo!$K295+ETo!$L295)</f>
        <v>4.1721992394221514</v>
      </c>
      <c r="AY296" s="76">
        <f>MIN(AX296*Constantes!$F$17,0.8*(BB295+Observaciones!$F295-AZ296-BA296-Constantes!$D$14))</f>
        <v>2.0722213914253054</v>
      </c>
      <c r="AZ296" s="76">
        <f>IF(Observaciones!$F295&gt;0.05*Constantes!$F$18,((Observaciones!$F295-0.05*Constantes!$F$18)^2)/(Observaciones!$F295+0.95*Constantes!$F$18),0)</f>
        <v>0</v>
      </c>
      <c r="BA296" s="76">
        <f>MAX(0,BB295+Observaciones!$F295-AZ296-Constantes!$D$13)</f>
        <v>0</v>
      </c>
      <c r="BB296" s="76">
        <f>BB295+Observaciones!$F295-AZ296-AY296-BA296-BC295</f>
        <v>38.123968454473463</v>
      </c>
      <c r="BC296" s="76">
        <f>MAX(0,(BB296-Constantes!$D$14)*(1-EXP(-Constantes!$D$22)))</f>
        <v>0.91542602191725952</v>
      </c>
      <c r="BD296" s="76">
        <f t="shared" si="168"/>
        <v>62.74867793285194</v>
      </c>
      <c r="BE296" s="76">
        <f>MAX(0,(BD296-Constantes!$D$13)*(1-EXP(-Constantes!$D$23)))</f>
        <v>0.13793230789770516</v>
      </c>
      <c r="BF296" s="76">
        <f t="shared" si="169"/>
        <v>1.0533583298149647</v>
      </c>
      <c r="BG296" s="76">
        <f>IF(BF296-Escenarios!$F$29&lt;=0,0,IF(BF296-Escenarios!$F$29&gt;Escenarios!$F$28,Escenarios!$F$28,BF296-Escenarios!$F$29))</f>
        <v>0.36215832981496465</v>
      </c>
      <c r="BH296" s="76">
        <f>BG296*Entradas!$F$24</f>
        <v>0</v>
      </c>
      <c r="BI296" s="76">
        <f>AX296*Entradas!$D$47/Escenarios!$F$9</f>
        <v>0.20026556349226327</v>
      </c>
      <c r="BJ296" s="76">
        <f>Entradas!$D$48*Entradas!$D$46/Escenarios!$F$9</f>
        <v>0.12</v>
      </c>
      <c r="BK296" s="76">
        <f t="shared" si="170"/>
        <v>2.2724869549175688</v>
      </c>
      <c r="BL296" s="76">
        <f t="shared" si="153"/>
        <v>0</v>
      </c>
      <c r="BM296" s="76">
        <f t="shared" si="154"/>
        <v>0.36215832981496465</v>
      </c>
      <c r="BN296" s="76">
        <f t="shared" si="143"/>
        <v>0.55326769210229487</v>
      </c>
      <c r="BO296" s="76">
        <f t="shared" si="155"/>
        <v>0</v>
      </c>
      <c r="BP296" s="76">
        <f t="shared" si="144"/>
        <v>0.13793230789770516</v>
      </c>
      <c r="BQ296" s="76">
        <f t="shared" si="156"/>
        <v>0</v>
      </c>
      <c r="BR296" s="76">
        <f t="shared" si="157"/>
        <v>0.69120000000000004</v>
      </c>
      <c r="BS296" s="76">
        <f t="shared" si="158"/>
        <v>4.1892766322701391E-2</v>
      </c>
      <c r="BT296" s="76">
        <f t="shared" si="159"/>
        <v>4.1892766322701391E-2</v>
      </c>
      <c r="BU296" s="76">
        <f t="shared" si="171"/>
        <v>56.027223825674049</v>
      </c>
      <c r="BV296" s="76">
        <f>MAX(0,(BU296-Constantes!$D$13)*(1-EXP(-Constantes!$D$24)))</f>
        <v>0.11123416412687143</v>
      </c>
      <c r="BW296" s="76">
        <f t="shared" si="172"/>
        <v>0.24916647202457659</v>
      </c>
      <c r="BX296" s="76">
        <f t="shared" si="173"/>
        <v>0.80243416412687152</v>
      </c>
      <c r="BY296" s="76">
        <f>0.0526*BL296*Observaciones!$F295^1.218</f>
        <v>0</v>
      </c>
      <c r="BZ296" s="76">
        <f>BY296*Constantes!$F$30</f>
        <v>0</v>
      </c>
      <c r="CA296" s="76">
        <f t="shared" si="174"/>
        <v>0</v>
      </c>
      <c r="CB296" s="15"/>
      <c r="CC296" s="75">
        <v>290</v>
      </c>
      <c r="CD296" s="76">
        <f>0.0526*Observaciones!$F295^2.218</f>
        <v>0</v>
      </c>
      <c r="CE296" s="76">
        <f>IF(Observaciones!$F295&gt;0.05*$CI$7,((Observaciones!$F295-0.05*$CI$7)^2)/(Observaciones!$F295+0.95*$CI$7),0)</f>
        <v>0</v>
      </c>
      <c r="CF296" s="76">
        <f>0.0526*CE296*Observaciones!$F295^1.218</f>
        <v>0</v>
      </c>
      <c r="CG296" s="29"/>
      <c r="CH296" s="29"/>
      <c r="CI296" s="110"/>
      <c r="CJ296" s="40"/>
    </row>
    <row r="297" spans="2:88" s="2" customFormat="1" x14ac:dyDescent="0.3">
      <c r="B297" s="39"/>
      <c r="C297" s="75">
        <v>291</v>
      </c>
      <c r="D297" s="148">
        <f>ETo!$I296*((1-Constantes!$D$19)*ETo!$K296+ETo!$L296)</f>
        <v>4.0636789108305464</v>
      </c>
      <c r="E297" s="76">
        <f>MIN(D297*Constantes!$D$17,0.8*(H296+Observaciones!$F296-F297-G297-Constantes!$D$14))</f>
        <v>2.018322204591847</v>
      </c>
      <c r="F297" s="76">
        <f>IF(Observaciones!$F296&gt;0.05*Constantes!$D$18,((Observaciones!$F296-0.05*Constantes!$D$18)^2)/(Observaciones!$F296+0.95*Constantes!$D$18),0)</f>
        <v>0</v>
      </c>
      <c r="G297" s="76">
        <f>MAX(0,H296+Observaciones!$F296-F297-Constantes!$D$13)</f>
        <v>0</v>
      </c>
      <c r="H297" s="76">
        <f>H296+Observaciones!$F296-F297-E297-G297-I296</f>
        <v>35.190220227964353</v>
      </c>
      <c r="I297" s="76">
        <f>MAX(0,(H297-Constantes!$D$14)*(1-EXP(-Constantes!$D$22)))</f>
        <v>0.81549178731213567</v>
      </c>
      <c r="J297" s="76">
        <f t="shared" si="160"/>
        <v>62.610745624954234</v>
      </c>
      <c r="K297" s="76">
        <f>MAX(0,(J297-Constantes!$D$13)*(1-EXP(-Constantes!$D$23)))</f>
        <v>0.13657322801507288</v>
      </c>
      <c r="L297" s="76">
        <f t="shared" si="161"/>
        <v>0.95206501532720855</v>
      </c>
      <c r="M297" s="76">
        <f>0.0526*F297*Observaciones!$F296^1.218</f>
        <v>0</v>
      </c>
      <c r="N297" s="76">
        <f>M297*Constantes!$D$30</f>
        <v>0</v>
      </c>
      <c r="O297" s="76">
        <f t="shared" si="162"/>
        <v>0</v>
      </c>
      <c r="P297" s="15"/>
      <c r="Q297" s="75">
        <v>291</v>
      </c>
      <c r="R297" s="148">
        <f>ETo!$I296*((1-Constantes!$E$19)*ETo!$K296+ETo!$L296)</f>
        <v>4.0636789108305464</v>
      </c>
      <c r="S297" s="76">
        <f>MIN(R297*Constantes!$E$17,0.8*(V296+Observaciones!$F296-T297-U297-Constantes!$D$14))</f>
        <v>2.018322204591847</v>
      </c>
      <c r="T297" s="76">
        <f>IF(Observaciones!$F296&gt;0.05*Constantes!$E$18,((Observaciones!$F296-0.05*Constantes!$E$18)^2)/(Observaciones!$F296+0.95*Constantes!$E$18),0)</f>
        <v>0</v>
      </c>
      <c r="U297" s="76">
        <f>MAX(0,V296+Observaciones!$F296-T297-Constantes!$D$13)</f>
        <v>0</v>
      </c>
      <c r="V297" s="76">
        <f>V296+Observaciones!$F296-T297-S297-U297-W296</f>
        <v>35.190220227964353</v>
      </c>
      <c r="W297" s="76">
        <f>MAX(0,(V297-Constantes!$D$14)*(1-EXP(-Constantes!$D$22)))</f>
        <v>0.81549178731213567</v>
      </c>
      <c r="X297" s="76">
        <f t="shared" si="163"/>
        <v>62.610745624954234</v>
      </c>
      <c r="Y297" s="76">
        <f>MAX(0,(X297-Constantes!$D$13)*(1-EXP(-Constantes!$D$23)))</f>
        <v>0.13657322801507288</v>
      </c>
      <c r="Z297" s="76">
        <f t="shared" si="164"/>
        <v>0.95206501532720855</v>
      </c>
      <c r="AA297" s="76">
        <f>IF(Z297-Escenarios!$E$29&lt;=0,0,IF(Z297-Escenarios!$E$29&gt;Escenarios!$E$28,Escenarios!$E$28,Z297-Escenarios!$E$29))</f>
        <v>0.26086501532720852</v>
      </c>
      <c r="AB297" s="76">
        <f>AA297*Entradas!$E$24</f>
        <v>6.5216253831802129E-2</v>
      </c>
      <c r="AC297" s="76">
        <f>R297*Entradas!$D$47/Escenarios!$E$9</f>
        <v>0.19505658771986623</v>
      </c>
      <c r="AD297" s="76">
        <f>Entradas!$D$48*Entradas!$D$46/Escenarios!$E$9</f>
        <v>0.12</v>
      </c>
      <c r="AE297" s="76">
        <f t="shared" si="165"/>
        <v>2.2133787923117132</v>
      </c>
      <c r="AF297" s="76">
        <f t="shared" si="145"/>
        <v>0</v>
      </c>
      <c r="AG297" s="76">
        <f t="shared" si="146"/>
        <v>0.26086501532720852</v>
      </c>
      <c r="AH297" s="76">
        <f t="shared" si="140"/>
        <v>0.55462677198492716</v>
      </c>
      <c r="AI297" s="76">
        <f t="shared" si="147"/>
        <v>0</v>
      </c>
      <c r="AJ297" s="76">
        <f t="shared" si="141"/>
        <v>0.13657322801507288</v>
      </c>
      <c r="AK297" s="76">
        <f t="shared" si="148"/>
        <v>0</v>
      </c>
      <c r="AL297" s="76">
        <f t="shared" si="149"/>
        <v>0.75641625383180222</v>
      </c>
      <c r="AM297" s="76">
        <f t="shared" si="150"/>
        <v>0</v>
      </c>
      <c r="AN297" s="76">
        <f t="shared" si="151"/>
        <v>0</v>
      </c>
      <c r="AO297" s="76">
        <f t="shared" si="166"/>
        <v>52.398451175434566</v>
      </c>
      <c r="AP297" s="76">
        <f>MAX(0,(AO297-Constantes!$D$13)*(1-EXP(-Constantes!$D$24)))</f>
        <v>5.5767477623182148E-2</v>
      </c>
      <c r="AQ297" s="76">
        <f t="shared" si="142"/>
        <v>0.19234070563825503</v>
      </c>
      <c r="AR297" s="76">
        <f t="shared" si="152"/>
        <v>0.81218373145498435</v>
      </c>
      <c r="AS297" s="76">
        <f>0.0526*AF297*Observaciones!$F296^1.218</f>
        <v>0</v>
      </c>
      <c r="AT297" s="76">
        <f>AS297*Constantes!$E$30</f>
        <v>0</v>
      </c>
      <c r="AU297" s="76">
        <f t="shared" si="167"/>
        <v>0</v>
      </c>
      <c r="AV297" s="15"/>
      <c r="AW297" s="75">
        <v>291</v>
      </c>
      <c r="AX297" s="148">
        <f>ETo!$I296*((1-Constantes!$F$19)*ETo!$K296+ETo!$L296)</f>
        <v>4.0636789108305464</v>
      </c>
      <c r="AY297" s="76">
        <f>MIN(AX297*Constantes!$F$17,0.8*(BB296+Observaciones!$F296-AZ297-BA297-Constantes!$D$14))</f>
        <v>2.018322204591847</v>
      </c>
      <c r="AZ297" s="76">
        <f>IF(Observaciones!$F296&gt;0.05*Constantes!$F$18,((Observaciones!$F296-0.05*Constantes!$F$18)^2)/(Observaciones!$F296+0.95*Constantes!$F$18),0)</f>
        <v>0</v>
      </c>
      <c r="BA297" s="76">
        <f>MAX(0,BB296+Observaciones!$F296-AZ297-Constantes!$D$13)</f>
        <v>0</v>
      </c>
      <c r="BB297" s="76">
        <f>BB296+Observaciones!$F296-AZ297-AY297-BA297-BC296</f>
        <v>35.190220227964353</v>
      </c>
      <c r="BC297" s="76">
        <f>MAX(0,(BB297-Constantes!$D$14)*(1-EXP(-Constantes!$D$22)))</f>
        <v>0.81549178731213567</v>
      </c>
      <c r="BD297" s="76">
        <f t="shared" si="168"/>
        <v>62.610745624954234</v>
      </c>
      <c r="BE297" s="76">
        <f>MAX(0,(BD297-Constantes!$D$13)*(1-EXP(-Constantes!$D$23)))</f>
        <v>0.13657322801507288</v>
      </c>
      <c r="BF297" s="76">
        <f t="shared" si="169"/>
        <v>0.95206501532720855</v>
      </c>
      <c r="BG297" s="76">
        <f>IF(BF297-Escenarios!$F$29&lt;=0,0,IF(BF297-Escenarios!$F$29&gt;Escenarios!$F$28,Escenarios!$F$28,BF297-Escenarios!$F$29))</f>
        <v>0.26086501532720852</v>
      </c>
      <c r="BH297" s="76">
        <f>BG297*Entradas!$F$24</f>
        <v>0</v>
      </c>
      <c r="BI297" s="76">
        <f>AX297*Entradas!$D$47/Escenarios!$F$9</f>
        <v>0.19505658771986623</v>
      </c>
      <c r="BJ297" s="76">
        <f>Entradas!$D$48*Entradas!$D$46/Escenarios!$F$9</f>
        <v>0.12</v>
      </c>
      <c r="BK297" s="76">
        <f t="shared" si="170"/>
        <v>2.2133787923117132</v>
      </c>
      <c r="BL297" s="76">
        <f t="shared" si="153"/>
        <v>0</v>
      </c>
      <c r="BM297" s="76">
        <f t="shared" si="154"/>
        <v>0.26086501532720852</v>
      </c>
      <c r="BN297" s="76">
        <f t="shared" si="143"/>
        <v>0.55462677198492716</v>
      </c>
      <c r="BO297" s="76">
        <f t="shared" si="155"/>
        <v>0</v>
      </c>
      <c r="BP297" s="76">
        <f t="shared" si="144"/>
        <v>0.13657322801507288</v>
      </c>
      <c r="BQ297" s="76">
        <f t="shared" si="156"/>
        <v>0</v>
      </c>
      <c r="BR297" s="76">
        <f t="shared" si="157"/>
        <v>0.69120000000000004</v>
      </c>
      <c r="BS297" s="76">
        <f t="shared" si="158"/>
        <v>0</v>
      </c>
      <c r="BT297" s="76">
        <f t="shared" si="159"/>
        <v>0</v>
      </c>
      <c r="BU297" s="76">
        <f t="shared" si="171"/>
        <v>55.915989661547179</v>
      </c>
      <c r="BV297" s="76">
        <f>MAX(0,(BU297-Constantes!$D$13)*(1-EXP(-Constantes!$D$24)))</f>
        <v>0.10953392244606019</v>
      </c>
      <c r="BW297" s="76">
        <f t="shared" si="172"/>
        <v>0.24610715046113307</v>
      </c>
      <c r="BX297" s="76">
        <f t="shared" si="173"/>
        <v>0.80073392244606023</v>
      </c>
      <c r="BY297" s="76">
        <f>0.0526*BL297*Observaciones!$F296^1.218</f>
        <v>0</v>
      </c>
      <c r="BZ297" s="76">
        <f>BY297*Constantes!$F$30</f>
        <v>0</v>
      </c>
      <c r="CA297" s="76">
        <f t="shared" si="174"/>
        <v>0</v>
      </c>
      <c r="CB297" s="15"/>
      <c r="CC297" s="75">
        <v>291</v>
      </c>
      <c r="CD297" s="76">
        <f>0.0526*Observaciones!$F296^2.218</f>
        <v>0</v>
      </c>
      <c r="CE297" s="76">
        <f>IF(Observaciones!$F296&gt;0.05*$CI$7,((Observaciones!$F296-0.05*$CI$7)^2)/(Observaciones!$F296+0.95*$CI$7),0)</f>
        <v>0</v>
      </c>
      <c r="CF297" s="76">
        <f>0.0526*CE297*Observaciones!$F296^1.218</f>
        <v>0</v>
      </c>
      <c r="CG297" s="29"/>
      <c r="CH297" s="29"/>
      <c r="CI297" s="110"/>
      <c r="CJ297" s="40"/>
    </row>
    <row r="298" spans="2:88" s="2" customFormat="1" x14ac:dyDescent="0.3">
      <c r="B298" s="39"/>
      <c r="C298" s="75">
        <v>292</v>
      </c>
      <c r="D298" s="148">
        <f>ETo!$I297*((1-Constantes!$D$19)*ETo!$K297+ETo!$L297)</f>
        <v>4.096091715613392</v>
      </c>
      <c r="E298" s="76">
        <f>MIN(D298*Constantes!$D$17,0.8*(H297+Observaciones!$F297-F298-G298-Constantes!$D$14))</f>
        <v>2.0344207903910259</v>
      </c>
      <c r="F298" s="76">
        <f>IF(Observaciones!$F297&gt;0.05*Constantes!$D$18,((Observaciones!$F297-0.05*Constantes!$D$18)^2)/(Observaciones!$F297+0.95*Constantes!$D$18),0)</f>
        <v>0.39724445252819207</v>
      </c>
      <c r="G298" s="76">
        <f>MAX(0,H297+Observaciones!$F297-F298-Constantes!$D$13)</f>
        <v>0</v>
      </c>
      <c r="H298" s="76">
        <f>H297+Observaciones!$F297-F298-E298-G298-I297</f>
        <v>40.343063197733002</v>
      </c>
      <c r="I298" s="76">
        <f>MAX(0,(H298-Constantes!$D$14)*(1-EXP(-Constantes!$D$22)))</f>
        <v>0.99101653533625667</v>
      </c>
      <c r="J298" s="76">
        <f t="shared" si="160"/>
        <v>62.47417239693916</v>
      </c>
      <c r="K298" s="76">
        <f>MAX(0,(J298-Constantes!$D$13)*(1-EXP(-Constantes!$D$23)))</f>
        <v>0.13522753947023178</v>
      </c>
      <c r="L298" s="76">
        <f t="shared" si="161"/>
        <v>1.5234885273346805</v>
      </c>
      <c r="M298" s="76">
        <f>0.0526*F298*Observaciones!$F297^1.218</f>
        <v>0.27913593883229421</v>
      </c>
      <c r="N298" s="76">
        <f>M298*Constantes!$D$30</f>
        <v>4.360691559502217E-3</v>
      </c>
      <c r="O298" s="76">
        <f t="shared" si="162"/>
        <v>286.23067921168916</v>
      </c>
      <c r="P298" s="15"/>
      <c r="Q298" s="75">
        <v>292</v>
      </c>
      <c r="R298" s="148">
        <f>ETo!$I297*((1-Constantes!$E$19)*ETo!$K297+ETo!$L297)</f>
        <v>4.096091715613392</v>
      </c>
      <c r="S298" s="76">
        <f>MIN(R298*Constantes!$E$17,0.8*(V297+Observaciones!$F297-T298-U298-Constantes!$D$14))</f>
        <v>2.0344207903910259</v>
      </c>
      <c r="T298" s="76">
        <f>IF(Observaciones!$F297&gt;0.05*Constantes!$E$18,((Observaciones!$F297-0.05*Constantes!$E$18)^2)/(Observaciones!$F297+0.95*Constantes!$E$18),0)</f>
        <v>0.39724445252819207</v>
      </c>
      <c r="U298" s="76">
        <f>MAX(0,V297+Observaciones!$F297-T298-Constantes!$D$13)</f>
        <v>0</v>
      </c>
      <c r="V298" s="76">
        <f>V297+Observaciones!$F297-T298-S298-U298-W297</f>
        <v>40.343063197733002</v>
      </c>
      <c r="W298" s="76">
        <f>MAX(0,(V298-Constantes!$D$14)*(1-EXP(-Constantes!$D$22)))</f>
        <v>0.99101653533625667</v>
      </c>
      <c r="X298" s="76">
        <f t="shared" si="163"/>
        <v>62.47417239693916</v>
      </c>
      <c r="Y298" s="76">
        <f>MAX(0,(X298-Constantes!$D$13)*(1-EXP(-Constantes!$D$23)))</f>
        <v>0.13522753947023178</v>
      </c>
      <c r="Z298" s="76">
        <f t="shared" si="164"/>
        <v>1.5234885273346805</v>
      </c>
      <c r="AA298" s="76">
        <f>IF(Z298-Escenarios!$E$29&lt;=0,0,IF(Z298-Escenarios!$E$29&gt;Escenarios!$E$28,Escenarios!$E$28,Z298-Escenarios!$E$29))</f>
        <v>0.83228852733468051</v>
      </c>
      <c r="AB298" s="76">
        <f>AA298*Entradas!$E$24</f>
        <v>0.20807213183367013</v>
      </c>
      <c r="AC298" s="76">
        <f>R298*Entradas!$D$47/Escenarios!$E$9</f>
        <v>0.19661240234944283</v>
      </c>
      <c r="AD298" s="76">
        <f>Entradas!$D$48*Entradas!$D$46/Escenarios!$E$9</f>
        <v>0.12</v>
      </c>
      <c r="AE298" s="76">
        <f t="shared" si="165"/>
        <v>2.2310331927404685</v>
      </c>
      <c r="AF298" s="76">
        <f t="shared" si="145"/>
        <v>0</v>
      </c>
      <c r="AG298" s="76">
        <f t="shared" si="146"/>
        <v>0.43504407480648843</v>
      </c>
      <c r="AH298" s="76">
        <f t="shared" si="140"/>
        <v>0.55597246052976823</v>
      </c>
      <c r="AI298" s="76">
        <f t="shared" si="147"/>
        <v>0</v>
      </c>
      <c r="AJ298" s="76">
        <f t="shared" si="141"/>
        <v>0.13522753947023178</v>
      </c>
      <c r="AK298" s="76">
        <f t="shared" si="148"/>
        <v>0</v>
      </c>
      <c r="AL298" s="76">
        <f t="shared" si="149"/>
        <v>0.89927213183367016</v>
      </c>
      <c r="AM298" s="76">
        <f t="shared" si="150"/>
        <v>0.30760399315156756</v>
      </c>
      <c r="AN298" s="76">
        <f t="shared" si="151"/>
        <v>0.30760399315156756</v>
      </c>
      <c r="AO298" s="76">
        <f t="shared" si="166"/>
        <v>52.650287690962948</v>
      </c>
      <c r="AP298" s="76">
        <f>MAX(0,(AO298-Constantes!$D$13)*(1-EXP(-Constantes!$D$24)))</f>
        <v>5.9616860983165411E-2</v>
      </c>
      <c r="AQ298" s="76">
        <f t="shared" si="142"/>
        <v>0.19484440045339718</v>
      </c>
      <c r="AR298" s="76">
        <f t="shared" si="152"/>
        <v>0.95888899281683559</v>
      </c>
      <c r="AS298" s="76">
        <f>0.0526*AF298*Observaciones!$F297^1.218</f>
        <v>0</v>
      </c>
      <c r="AT298" s="76">
        <f>AS298*Constantes!$E$30</f>
        <v>0</v>
      </c>
      <c r="AU298" s="76">
        <f t="shared" si="167"/>
        <v>0</v>
      </c>
      <c r="AV298" s="15"/>
      <c r="AW298" s="75">
        <v>292</v>
      </c>
      <c r="AX298" s="148">
        <f>ETo!$I297*((1-Constantes!$F$19)*ETo!$K297+ETo!$L297)</f>
        <v>4.096091715613392</v>
      </c>
      <c r="AY298" s="76">
        <f>MIN(AX298*Constantes!$F$17,0.8*(BB297+Observaciones!$F297-AZ298-BA298-Constantes!$D$14))</f>
        <v>2.0344207903910259</v>
      </c>
      <c r="AZ298" s="76">
        <f>IF(Observaciones!$F297&gt;0.05*Constantes!$F$18,((Observaciones!$F297-0.05*Constantes!$F$18)^2)/(Observaciones!$F297+0.95*Constantes!$F$18),0)</f>
        <v>0.39724445252819207</v>
      </c>
      <c r="BA298" s="76">
        <f>MAX(0,BB297+Observaciones!$F297-AZ298-Constantes!$D$13)</f>
        <v>0</v>
      </c>
      <c r="BB298" s="76">
        <f>BB297+Observaciones!$F297-AZ298-AY298-BA298-BC297</f>
        <v>40.343063197733002</v>
      </c>
      <c r="BC298" s="76">
        <f>MAX(0,(BB298-Constantes!$D$14)*(1-EXP(-Constantes!$D$22)))</f>
        <v>0.99101653533625667</v>
      </c>
      <c r="BD298" s="76">
        <f t="shared" si="168"/>
        <v>62.47417239693916</v>
      </c>
      <c r="BE298" s="76">
        <f>MAX(0,(BD298-Constantes!$D$13)*(1-EXP(-Constantes!$D$23)))</f>
        <v>0.13522753947023178</v>
      </c>
      <c r="BF298" s="76">
        <f t="shared" si="169"/>
        <v>1.5234885273346805</v>
      </c>
      <c r="BG298" s="76">
        <f>IF(BF298-Escenarios!$F$29&lt;=0,0,IF(BF298-Escenarios!$F$29&gt;Escenarios!$F$28,Escenarios!$F$28,BF298-Escenarios!$F$29))</f>
        <v>0.83228852733468051</v>
      </c>
      <c r="BH298" s="76">
        <f>BG298*Entradas!$F$24</f>
        <v>0</v>
      </c>
      <c r="BI298" s="76">
        <f>AX298*Entradas!$D$47/Escenarios!$F$9</f>
        <v>0.19661240234944283</v>
      </c>
      <c r="BJ298" s="76">
        <f>Entradas!$D$48*Entradas!$D$46/Escenarios!$F$9</f>
        <v>0.12</v>
      </c>
      <c r="BK298" s="76">
        <f t="shared" si="170"/>
        <v>2.2310331927404685</v>
      </c>
      <c r="BL298" s="76">
        <f t="shared" si="153"/>
        <v>0</v>
      </c>
      <c r="BM298" s="76">
        <f t="shared" si="154"/>
        <v>0.43504407480648843</v>
      </c>
      <c r="BN298" s="76">
        <f t="shared" si="143"/>
        <v>0.55597246052976823</v>
      </c>
      <c r="BO298" s="76">
        <f t="shared" si="155"/>
        <v>0</v>
      </c>
      <c r="BP298" s="76">
        <f t="shared" si="144"/>
        <v>0.13522753947023178</v>
      </c>
      <c r="BQ298" s="76">
        <f t="shared" si="156"/>
        <v>0</v>
      </c>
      <c r="BR298" s="76">
        <f t="shared" si="157"/>
        <v>0.69120000000000004</v>
      </c>
      <c r="BS298" s="76">
        <f t="shared" si="158"/>
        <v>0.51567612498523763</v>
      </c>
      <c r="BT298" s="76">
        <f t="shared" si="159"/>
        <v>0.51567612498523763</v>
      </c>
      <c r="BU298" s="76">
        <f t="shared" si="171"/>
        <v>56.322131864086359</v>
      </c>
      <c r="BV298" s="76">
        <f>MAX(0,(BU298-Constantes!$D$13)*(1-EXP(-Constantes!$D$24)))</f>
        <v>0.11574190635562583</v>
      </c>
      <c r="BW298" s="76">
        <f t="shared" si="172"/>
        <v>0.25096944582585762</v>
      </c>
      <c r="BX298" s="76">
        <f t="shared" si="173"/>
        <v>0.8069419063556259</v>
      </c>
      <c r="BY298" s="76">
        <f>0.0526*BL298*Observaciones!$F297^1.218</f>
        <v>0</v>
      </c>
      <c r="BZ298" s="76">
        <f>BY298*Constantes!$F$30</f>
        <v>0</v>
      </c>
      <c r="CA298" s="76">
        <f t="shared" si="174"/>
        <v>0</v>
      </c>
      <c r="CB298" s="15"/>
      <c r="CC298" s="75">
        <v>292</v>
      </c>
      <c r="CD298" s="76">
        <f>0.0526*Observaciones!$F297^2.218</f>
        <v>5.9025163756688794</v>
      </c>
      <c r="CE298" s="76">
        <f>IF(Observaciones!$F297&gt;0.05*$CI$7,((Observaciones!$F297-0.05*$CI$7)^2)/(Observaciones!$F297+0.95*$CI$7),0)</f>
        <v>1.0765073981812185</v>
      </c>
      <c r="CF298" s="76">
        <f>0.0526*CE298*Observaciones!$F297^1.218</f>
        <v>0.75644077932063547</v>
      </c>
      <c r="CG298" s="29"/>
      <c r="CH298" s="29"/>
      <c r="CI298" s="110"/>
      <c r="CJ298" s="40"/>
    </row>
    <row r="299" spans="2:88" s="2" customFormat="1" x14ac:dyDescent="0.3">
      <c r="B299" s="39"/>
      <c r="C299" s="75">
        <v>293</v>
      </c>
      <c r="D299" s="148">
        <f>ETo!$I298*((1-Constantes!$D$19)*ETo!$K298+ETo!$L298)</f>
        <v>4.01245101553355</v>
      </c>
      <c r="E299" s="76">
        <f>MIN(D299*Constantes!$D$17,0.8*(H298+Observaciones!$F298-F299-G299-Constantes!$D$14))</f>
        <v>1.9928786592623018</v>
      </c>
      <c r="F299" s="76">
        <f>IF(Observaciones!$F298&gt;0.05*Constantes!$D$18,((Observaciones!$F298-0.05*Constantes!$D$18)^2)/(Observaciones!$F298+0.95*Constantes!$D$18),0)</f>
        <v>7.9442918791682764E-4</v>
      </c>
      <c r="G299" s="76">
        <f>MAX(0,H298+Observaciones!$F298-F299-Constantes!$D$13)</f>
        <v>0</v>
      </c>
      <c r="H299" s="76">
        <f>H298+Observaciones!$F298-F299-E299-G299-I298</f>
        <v>40.758373573946521</v>
      </c>
      <c r="I299" s="76">
        <f>MAX(0,(H299-Constantes!$D$14)*(1-EXP(-Constantes!$D$22)))</f>
        <v>1.0051635313856926</v>
      </c>
      <c r="J299" s="76">
        <f t="shared" si="160"/>
        <v>62.338944857468931</v>
      </c>
      <c r="K299" s="76">
        <f>MAX(0,(J299-Constantes!$D$13)*(1-EXP(-Constantes!$D$23)))</f>
        <v>0.13389511031514109</v>
      </c>
      <c r="L299" s="76">
        <f t="shared" si="161"/>
        <v>1.1398530708887504</v>
      </c>
      <c r="M299" s="76">
        <f>0.0526*F299*Observaciones!$F298^1.218</f>
        <v>1.8551637825392389E-4</v>
      </c>
      <c r="N299" s="76">
        <f>M299*Constantes!$D$30</f>
        <v>2.8981567482334985E-6</v>
      </c>
      <c r="O299" s="76">
        <f t="shared" si="162"/>
        <v>0.25425704612733885</v>
      </c>
      <c r="P299" s="15"/>
      <c r="Q299" s="75">
        <v>293</v>
      </c>
      <c r="R299" s="148">
        <f>ETo!$I298*((1-Constantes!$E$19)*ETo!$K298+ETo!$L298)</f>
        <v>4.01245101553355</v>
      </c>
      <c r="S299" s="76">
        <f>MIN(R299*Constantes!$E$17,0.8*(V298+Observaciones!$F298-T299-U299-Constantes!$D$14))</f>
        <v>1.9928786592623018</v>
      </c>
      <c r="T299" s="76">
        <f>IF(Observaciones!$F298&gt;0.05*Constantes!$E$18,((Observaciones!$F298-0.05*Constantes!$E$18)^2)/(Observaciones!$F298+0.95*Constantes!$E$18),0)</f>
        <v>7.9442918791682764E-4</v>
      </c>
      <c r="U299" s="76">
        <f>MAX(0,V298+Observaciones!$F298-T299-Constantes!$D$13)</f>
        <v>0</v>
      </c>
      <c r="V299" s="76">
        <f>V298+Observaciones!$F298-T299-S299-U299-W298</f>
        <v>40.758373573946521</v>
      </c>
      <c r="W299" s="76">
        <f>MAX(0,(V299-Constantes!$D$14)*(1-EXP(-Constantes!$D$22)))</f>
        <v>1.0051635313856926</v>
      </c>
      <c r="X299" s="76">
        <f t="shared" si="163"/>
        <v>62.338944857468931</v>
      </c>
      <c r="Y299" s="76">
        <f>MAX(0,(X299-Constantes!$D$13)*(1-EXP(-Constantes!$D$23)))</f>
        <v>0.13389511031514109</v>
      </c>
      <c r="Z299" s="76">
        <f t="shared" si="164"/>
        <v>1.1398530708887504</v>
      </c>
      <c r="AA299" s="76">
        <f>IF(Z299-Escenarios!$E$29&lt;=0,0,IF(Z299-Escenarios!$E$29&gt;Escenarios!$E$28,Escenarios!$E$28,Z299-Escenarios!$E$29))</f>
        <v>0.44865307088875039</v>
      </c>
      <c r="AB299" s="76">
        <f>AA299*Entradas!$E$24</f>
        <v>0.1121632677221876</v>
      </c>
      <c r="AC299" s="76">
        <f>R299*Entradas!$D$47/Escenarios!$E$9</f>
        <v>0.19259764874561039</v>
      </c>
      <c r="AD299" s="76">
        <f>Entradas!$D$48*Entradas!$D$46/Escenarios!$E$9</f>
        <v>0.12</v>
      </c>
      <c r="AE299" s="76">
        <f t="shared" si="165"/>
        <v>2.185476308007912</v>
      </c>
      <c r="AF299" s="76">
        <f t="shared" si="145"/>
        <v>0</v>
      </c>
      <c r="AG299" s="76">
        <f t="shared" si="146"/>
        <v>0.44785864170083356</v>
      </c>
      <c r="AH299" s="76">
        <f t="shared" si="140"/>
        <v>0.55730488968485903</v>
      </c>
      <c r="AI299" s="76">
        <f t="shared" si="147"/>
        <v>0</v>
      </c>
      <c r="AJ299" s="76">
        <f t="shared" si="141"/>
        <v>0.13389511031514109</v>
      </c>
      <c r="AK299" s="76">
        <f t="shared" si="148"/>
        <v>0</v>
      </c>
      <c r="AL299" s="76">
        <f t="shared" si="149"/>
        <v>0.8033632677221878</v>
      </c>
      <c r="AM299" s="76">
        <f t="shared" si="150"/>
        <v>2.3892154420952411E-2</v>
      </c>
      <c r="AN299" s="76">
        <f t="shared" si="151"/>
        <v>2.3892154420952411E-2</v>
      </c>
      <c r="AO299" s="76">
        <f t="shared" si="166"/>
        <v>52.614562984400735</v>
      </c>
      <c r="AP299" s="76">
        <f>MAX(0,(AO299-Constantes!$D$13)*(1-EXP(-Constantes!$D$24)))</f>
        <v>5.9070800017017033E-2</v>
      </c>
      <c r="AQ299" s="76">
        <f t="shared" si="142"/>
        <v>0.19296591033215812</v>
      </c>
      <c r="AR299" s="76">
        <f t="shared" si="152"/>
        <v>0.86243406773920483</v>
      </c>
      <c r="AS299" s="76">
        <f>0.0526*AF299*Observaciones!$F298^1.218</f>
        <v>0</v>
      </c>
      <c r="AT299" s="76">
        <f>AS299*Constantes!$E$30</f>
        <v>0</v>
      </c>
      <c r="AU299" s="76">
        <f t="shared" si="167"/>
        <v>0</v>
      </c>
      <c r="AV299" s="15"/>
      <c r="AW299" s="75">
        <v>293</v>
      </c>
      <c r="AX299" s="148">
        <f>ETo!$I298*((1-Constantes!$F$19)*ETo!$K298+ETo!$L298)</f>
        <v>4.01245101553355</v>
      </c>
      <c r="AY299" s="76">
        <f>MIN(AX299*Constantes!$F$17,0.8*(BB298+Observaciones!$F298-AZ299-BA299-Constantes!$D$14))</f>
        <v>1.9928786592623018</v>
      </c>
      <c r="AZ299" s="76">
        <f>IF(Observaciones!$F298&gt;0.05*Constantes!$F$18,((Observaciones!$F298-0.05*Constantes!$F$18)^2)/(Observaciones!$F298+0.95*Constantes!$F$18),0)</f>
        <v>7.9442918791682764E-4</v>
      </c>
      <c r="BA299" s="76">
        <f>MAX(0,BB298+Observaciones!$F298-AZ299-Constantes!$D$13)</f>
        <v>0</v>
      </c>
      <c r="BB299" s="76">
        <f>BB298+Observaciones!$F298-AZ299-AY299-BA299-BC298</f>
        <v>40.758373573946521</v>
      </c>
      <c r="BC299" s="76">
        <f>MAX(0,(BB299-Constantes!$D$14)*(1-EXP(-Constantes!$D$22)))</f>
        <v>1.0051635313856926</v>
      </c>
      <c r="BD299" s="76">
        <f t="shared" si="168"/>
        <v>62.338944857468931</v>
      </c>
      <c r="BE299" s="76">
        <f>MAX(0,(BD299-Constantes!$D$13)*(1-EXP(-Constantes!$D$23)))</f>
        <v>0.13389511031514109</v>
      </c>
      <c r="BF299" s="76">
        <f t="shared" si="169"/>
        <v>1.1398530708887504</v>
      </c>
      <c r="BG299" s="76">
        <f>IF(BF299-Escenarios!$F$29&lt;=0,0,IF(BF299-Escenarios!$F$29&gt;Escenarios!$F$28,Escenarios!$F$28,BF299-Escenarios!$F$29))</f>
        <v>0.44865307088875039</v>
      </c>
      <c r="BH299" s="76">
        <f>BG299*Entradas!$F$24</f>
        <v>0</v>
      </c>
      <c r="BI299" s="76">
        <f>AX299*Entradas!$D$47/Escenarios!$F$9</f>
        <v>0.19259764874561039</v>
      </c>
      <c r="BJ299" s="76">
        <f>Entradas!$D$48*Entradas!$D$46/Escenarios!$F$9</f>
        <v>0.12</v>
      </c>
      <c r="BK299" s="76">
        <f t="shared" si="170"/>
        <v>2.185476308007912</v>
      </c>
      <c r="BL299" s="76">
        <f t="shared" si="153"/>
        <v>0</v>
      </c>
      <c r="BM299" s="76">
        <f t="shared" si="154"/>
        <v>0.44785864170083356</v>
      </c>
      <c r="BN299" s="76">
        <f t="shared" si="143"/>
        <v>0.55730488968485903</v>
      </c>
      <c r="BO299" s="76">
        <f t="shared" si="155"/>
        <v>0</v>
      </c>
      <c r="BP299" s="76">
        <f t="shared" si="144"/>
        <v>0.13389511031514109</v>
      </c>
      <c r="BQ299" s="76">
        <f t="shared" si="156"/>
        <v>0</v>
      </c>
      <c r="BR299" s="76">
        <f t="shared" si="157"/>
        <v>0.69120000000000015</v>
      </c>
      <c r="BS299" s="76">
        <f t="shared" si="158"/>
        <v>0.13605542214314004</v>
      </c>
      <c r="BT299" s="76">
        <f t="shared" si="159"/>
        <v>0.13605542214314004</v>
      </c>
      <c r="BU299" s="76">
        <f t="shared" si="171"/>
        <v>56.342445379873872</v>
      </c>
      <c r="BV299" s="76">
        <f>MAX(0,(BU299-Constantes!$D$13)*(1-EXP(-Constantes!$D$24)))</f>
        <v>0.1160524034632083</v>
      </c>
      <c r="BW299" s="76">
        <f t="shared" si="172"/>
        <v>0.24994751377834939</v>
      </c>
      <c r="BX299" s="76">
        <f t="shared" si="173"/>
        <v>0.80725240346320848</v>
      </c>
      <c r="BY299" s="76">
        <f>0.0526*BL299*Observaciones!$F298^1.218</f>
        <v>0</v>
      </c>
      <c r="BZ299" s="76">
        <f>BY299*Constantes!$F$30</f>
        <v>0</v>
      </c>
      <c r="CA299" s="76">
        <f t="shared" si="174"/>
        <v>0</v>
      </c>
      <c r="CB299" s="15"/>
      <c r="CC299" s="75">
        <v>293</v>
      </c>
      <c r="CD299" s="76">
        <f>0.0526*Observaciones!$F298^2.218</f>
        <v>0.79397345371627714</v>
      </c>
      <c r="CE299" s="76">
        <f>IF(Observaciones!$F298&gt;0.05*$CI$7,((Observaciones!$F298-0.05*$CI$7)^2)/(Observaciones!$F298+0.95*$CI$7),0)</f>
        <v>7.6652401060814793E-2</v>
      </c>
      <c r="CF299" s="76">
        <f>0.0526*CE299*Observaciones!$F298^1.218</f>
        <v>1.7899991648794227E-2</v>
      </c>
      <c r="CG299" s="29"/>
      <c r="CH299" s="29"/>
      <c r="CI299" s="110"/>
      <c r="CJ299" s="40"/>
    </row>
    <row r="300" spans="2:88" s="2" customFormat="1" x14ac:dyDescent="0.3">
      <c r="B300" s="39"/>
      <c r="C300" s="75">
        <v>294</v>
      </c>
      <c r="D300" s="148">
        <f>ETo!$I299*((1-Constantes!$D$19)*ETo!$K299+ETo!$L299)</f>
        <v>4.1002005575689955</v>
      </c>
      <c r="E300" s="76">
        <f>MIN(D300*Constantes!$D$17,0.8*(H299+Observaciones!$F299-F300-G300-Constantes!$D$14))</f>
        <v>2.036461543889549</v>
      </c>
      <c r="F300" s="76">
        <f>IF(Observaciones!$F299&gt;0.05*Constantes!$D$18,((Observaciones!$F299-0.05*Constantes!$D$18)^2)/(Observaciones!$F299+0.95*Constantes!$D$18),0)</f>
        <v>0</v>
      </c>
      <c r="G300" s="76">
        <f>MAX(0,H299+Observaciones!$F299-F300-Constantes!$D$13)</f>
        <v>0</v>
      </c>
      <c r="H300" s="76">
        <f>H299+Observaciones!$F299-F300-E300-G300-I299</f>
        <v>37.716748498671279</v>
      </c>
      <c r="I300" s="76">
        <f>MAX(0,(H300-Constantes!$D$14)*(1-EXP(-Constantes!$D$22)))</f>
        <v>0.90155461528757497</v>
      </c>
      <c r="J300" s="76">
        <f t="shared" si="160"/>
        <v>62.205049747153787</v>
      </c>
      <c r="K300" s="76">
        <f>MAX(0,(J300-Constantes!$D$13)*(1-EXP(-Constantes!$D$23)))</f>
        <v>0.13257580990187534</v>
      </c>
      <c r="L300" s="76">
        <f t="shared" si="161"/>
        <v>1.0341304251894503</v>
      </c>
      <c r="M300" s="76">
        <f>0.0526*F300*Observaciones!$F299^1.218</f>
        <v>0</v>
      </c>
      <c r="N300" s="76">
        <f>M300*Constantes!$D$30</f>
        <v>0</v>
      </c>
      <c r="O300" s="76">
        <f t="shared" si="162"/>
        <v>0</v>
      </c>
      <c r="P300" s="15"/>
      <c r="Q300" s="75">
        <v>294</v>
      </c>
      <c r="R300" s="148">
        <f>ETo!$I299*((1-Constantes!$E$19)*ETo!$K299+ETo!$L299)</f>
        <v>4.1002005575689955</v>
      </c>
      <c r="S300" s="76">
        <f>MIN(R300*Constantes!$E$17,0.8*(V299+Observaciones!$F299-T300-U300-Constantes!$D$14))</f>
        <v>2.036461543889549</v>
      </c>
      <c r="T300" s="76">
        <f>IF(Observaciones!$F299&gt;0.05*Constantes!$E$18,((Observaciones!$F299-0.05*Constantes!$E$18)^2)/(Observaciones!$F299+0.95*Constantes!$E$18),0)</f>
        <v>0</v>
      </c>
      <c r="U300" s="76">
        <f>MAX(0,V299+Observaciones!$F299-T300-Constantes!$D$13)</f>
        <v>0</v>
      </c>
      <c r="V300" s="76">
        <f>V299+Observaciones!$F299-T300-S300-U300-W299</f>
        <v>37.716748498671279</v>
      </c>
      <c r="W300" s="76">
        <f>MAX(0,(V300-Constantes!$D$14)*(1-EXP(-Constantes!$D$22)))</f>
        <v>0.90155461528757497</v>
      </c>
      <c r="X300" s="76">
        <f t="shared" si="163"/>
        <v>62.205049747153787</v>
      </c>
      <c r="Y300" s="76">
        <f>MAX(0,(X300-Constantes!$D$13)*(1-EXP(-Constantes!$D$23)))</f>
        <v>0.13257580990187534</v>
      </c>
      <c r="Z300" s="76">
        <f t="shared" si="164"/>
        <v>1.0341304251894503</v>
      </c>
      <c r="AA300" s="76">
        <f>IF(Z300-Escenarios!$E$29&lt;=0,0,IF(Z300-Escenarios!$E$29&gt;Escenarios!$E$28,Escenarios!$E$28,Z300-Escenarios!$E$29))</f>
        <v>0.34293042518945027</v>
      </c>
      <c r="AB300" s="76">
        <f>AA300*Entradas!$E$24</f>
        <v>8.5732606297362568E-2</v>
      </c>
      <c r="AC300" s="76">
        <f>R300*Entradas!$D$47/Escenarios!$E$9</f>
        <v>0.19680962676331176</v>
      </c>
      <c r="AD300" s="76">
        <f>Entradas!$D$48*Entradas!$D$46/Escenarios!$E$9</f>
        <v>0.12</v>
      </c>
      <c r="AE300" s="76">
        <f t="shared" si="165"/>
        <v>2.233271170652861</v>
      </c>
      <c r="AF300" s="76">
        <f t="shared" si="145"/>
        <v>0</v>
      </c>
      <c r="AG300" s="76">
        <f t="shared" si="146"/>
        <v>0.34293042518945027</v>
      </c>
      <c r="AH300" s="76">
        <f t="shared" si="140"/>
        <v>0.5586241900981247</v>
      </c>
      <c r="AI300" s="76">
        <f t="shared" si="147"/>
        <v>0</v>
      </c>
      <c r="AJ300" s="76">
        <f t="shared" si="141"/>
        <v>0.13257580990187534</v>
      </c>
      <c r="AK300" s="76">
        <f t="shared" si="148"/>
        <v>0</v>
      </c>
      <c r="AL300" s="76">
        <f t="shared" si="149"/>
        <v>0.7769326062973626</v>
      </c>
      <c r="AM300" s="76">
        <f t="shared" si="150"/>
        <v>0</v>
      </c>
      <c r="AN300" s="76">
        <f t="shared" si="151"/>
        <v>0</v>
      </c>
      <c r="AO300" s="76">
        <f t="shared" si="166"/>
        <v>52.555492184383716</v>
      </c>
      <c r="AP300" s="76">
        <f>MAX(0,(AO300-Constantes!$D$13)*(1-EXP(-Constantes!$D$24)))</f>
        <v>5.8167888244396108E-2</v>
      </c>
      <c r="AQ300" s="76">
        <f t="shared" si="142"/>
        <v>0.19074369814627146</v>
      </c>
      <c r="AR300" s="76">
        <f t="shared" si="152"/>
        <v>0.83510049454175872</v>
      </c>
      <c r="AS300" s="76">
        <f>0.0526*AF300*Observaciones!$F299^1.218</f>
        <v>0</v>
      </c>
      <c r="AT300" s="76">
        <f>AS300*Constantes!$E$30</f>
        <v>0</v>
      </c>
      <c r="AU300" s="76">
        <f t="shared" si="167"/>
        <v>0</v>
      </c>
      <c r="AV300" s="15"/>
      <c r="AW300" s="75">
        <v>294</v>
      </c>
      <c r="AX300" s="148">
        <f>ETo!$I299*((1-Constantes!$F$19)*ETo!$K299+ETo!$L299)</f>
        <v>4.1002005575689955</v>
      </c>
      <c r="AY300" s="76">
        <f>MIN(AX300*Constantes!$F$17,0.8*(BB299+Observaciones!$F299-AZ300-BA300-Constantes!$D$14))</f>
        <v>2.036461543889549</v>
      </c>
      <c r="AZ300" s="76">
        <f>IF(Observaciones!$F299&gt;0.05*Constantes!$F$18,((Observaciones!$F299-0.05*Constantes!$F$18)^2)/(Observaciones!$F299+0.95*Constantes!$F$18),0)</f>
        <v>0</v>
      </c>
      <c r="BA300" s="76">
        <f>MAX(0,BB299+Observaciones!$F299-AZ300-Constantes!$D$13)</f>
        <v>0</v>
      </c>
      <c r="BB300" s="76">
        <f>BB299+Observaciones!$F299-AZ300-AY300-BA300-BC299</f>
        <v>37.716748498671279</v>
      </c>
      <c r="BC300" s="76">
        <f>MAX(0,(BB300-Constantes!$D$14)*(1-EXP(-Constantes!$D$22)))</f>
        <v>0.90155461528757497</v>
      </c>
      <c r="BD300" s="76">
        <f t="shared" si="168"/>
        <v>62.205049747153787</v>
      </c>
      <c r="BE300" s="76">
        <f>MAX(0,(BD300-Constantes!$D$13)*(1-EXP(-Constantes!$D$23)))</f>
        <v>0.13257580990187534</v>
      </c>
      <c r="BF300" s="76">
        <f t="shared" si="169"/>
        <v>1.0341304251894503</v>
      </c>
      <c r="BG300" s="76">
        <f>IF(BF300-Escenarios!$F$29&lt;=0,0,IF(BF300-Escenarios!$F$29&gt;Escenarios!$F$28,Escenarios!$F$28,BF300-Escenarios!$F$29))</f>
        <v>0.34293042518945027</v>
      </c>
      <c r="BH300" s="76">
        <f>BG300*Entradas!$F$24</f>
        <v>0</v>
      </c>
      <c r="BI300" s="76">
        <f>AX300*Entradas!$D$47/Escenarios!$F$9</f>
        <v>0.19680962676331176</v>
      </c>
      <c r="BJ300" s="76">
        <f>Entradas!$D$48*Entradas!$D$46/Escenarios!$F$9</f>
        <v>0.12</v>
      </c>
      <c r="BK300" s="76">
        <f t="shared" si="170"/>
        <v>2.233271170652861</v>
      </c>
      <c r="BL300" s="76">
        <f t="shared" si="153"/>
        <v>0</v>
      </c>
      <c r="BM300" s="76">
        <f t="shared" si="154"/>
        <v>0.34293042518945027</v>
      </c>
      <c r="BN300" s="76">
        <f t="shared" si="143"/>
        <v>0.5586241900981247</v>
      </c>
      <c r="BO300" s="76">
        <f t="shared" si="155"/>
        <v>0</v>
      </c>
      <c r="BP300" s="76">
        <f t="shared" si="144"/>
        <v>0.13257580990187534</v>
      </c>
      <c r="BQ300" s="76">
        <f t="shared" si="156"/>
        <v>0</v>
      </c>
      <c r="BR300" s="76">
        <f t="shared" si="157"/>
        <v>0.69120000000000004</v>
      </c>
      <c r="BS300" s="76">
        <f t="shared" si="158"/>
        <v>2.6120798426138514E-2</v>
      </c>
      <c r="BT300" s="76">
        <f t="shared" si="159"/>
        <v>2.6120798426138514E-2</v>
      </c>
      <c r="BU300" s="76">
        <f t="shared" si="171"/>
        <v>56.252513774836807</v>
      </c>
      <c r="BV300" s="76">
        <f>MAX(0,(BU300-Constantes!$D$13)*(1-EXP(-Constantes!$D$24)))</f>
        <v>0.11467777666121361</v>
      </c>
      <c r="BW300" s="76">
        <f t="shared" si="172"/>
        <v>0.24725358656308893</v>
      </c>
      <c r="BX300" s="76">
        <f t="shared" si="173"/>
        <v>0.80587777666121363</v>
      </c>
      <c r="BY300" s="76">
        <f>0.0526*BL300*Observaciones!$F299^1.218</f>
        <v>0</v>
      </c>
      <c r="BZ300" s="76">
        <f>BY300*Constantes!$F$30</f>
        <v>0</v>
      </c>
      <c r="CA300" s="76">
        <f t="shared" si="174"/>
        <v>0</v>
      </c>
      <c r="CB300" s="15"/>
      <c r="CC300" s="75">
        <v>294</v>
      </c>
      <c r="CD300" s="76">
        <f>0.0526*Observaciones!$F299^2.218</f>
        <v>0</v>
      </c>
      <c r="CE300" s="76">
        <f>IF(Observaciones!$F299&gt;0.05*$CI$7,((Observaciones!$F299-0.05*$CI$7)^2)/(Observaciones!$F299+0.95*$CI$7),0)</f>
        <v>0</v>
      </c>
      <c r="CF300" s="76">
        <f>0.0526*CE300*Observaciones!$F299^1.218</f>
        <v>0</v>
      </c>
      <c r="CG300" s="29"/>
      <c r="CH300" s="29"/>
      <c r="CI300" s="110"/>
      <c r="CJ300" s="40"/>
    </row>
    <row r="301" spans="2:88" s="2" customFormat="1" x14ac:dyDescent="0.3">
      <c r="B301" s="39"/>
      <c r="C301" s="75">
        <v>295</v>
      </c>
      <c r="D301" s="148">
        <f>ETo!$I300*((1-Constantes!$D$19)*ETo!$K300+ETo!$L300)</f>
        <v>4.1406061286425011</v>
      </c>
      <c r="E301" s="76">
        <f>MIN(D301*Constantes!$D$17,0.8*(H300+Observaciones!$F300-F301-G301-Constantes!$D$14))</f>
        <v>2.0565299260320256</v>
      </c>
      <c r="F301" s="76">
        <f>IF(Observaciones!$F300&gt;0.05*Constantes!$D$18,((Observaciones!$F300-0.05*Constantes!$D$18)^2)/(Observaciones!$F300+0.95*Constantes!$D$18),0)</f>
        <v>0</v>
      </c>
      <c r="G301" s="76">
        <f>MAX(0,H300+Observaciones!$F300-F301-Constantes!$D$13)</f>
        <v>0</v>
      </c>
      <c r="H301" s="76">
        <f>H300+Observaciones!$F300-F301-E301-G301-I300</f>
        <v>37.258663957351679</v>
      </c>
      <c r="I301" s="76">
        <f>MAX(0,(H301-Constantes!$D$14)*(1-EXP(-Constantes!$D$22)))</f>
        <v>0.88595057414745115</v>
      </c>
      <c r="J301" s="76">
        <f t="shared" si="160"/>
        <v>62.072473937251914</v>
      </c>
      <c r="K301" s="76">
        <f>MAX(0,(J301-Constantes!$D$13)*(1-EXP(-Constantes!$D$23)))</f>
        <v>0.13126950886981442</v>
      </c>
      <c r="L301" s="76">
        <f t="shared" si="161"/>
        <v>1.0172200830172655</v>
      </c>
      <c r="M301" s="76">
        <f>0.0526*F301*Observaciones!$F300^1.218</f>
        <v>0</v>
      </c>
      <c r="N301" s="76">
        <f>M301*Constantes!$D$30</f>
        <v>0</v>
      </c>
      <c r="O301" s="76">
        <f t="shared" si="162"/>
        <v>0</v>
      </c>
      <c r="P301" s="15"/>
      <c r="Q301" s="75">
        <v>295</v>
      </c>
      <c r="R301" s="148">
        <f>ETo!$I300*((1-Constantes!$E$19)*ETo!$K300+ETo!$L300)</f>
        <v>4.1406061286425011</v>
      </c>
      <c r="S301" s="76">
        <f>MIN(R301*Constantes!$E$17,0.8*(V300+Observaciones!$F300-T301-U301-Constantes!$D$14))</f>
        <v>2.0565299260320256</v>
      </c>
      <c r="T301" s="76">
        <f>IF(Observaciones!$F300&gt;0.05*Constantes!$E$18,((Observaciones!$F300-0.05*Constantes!$E$18)^2)/(Observaciones!$F300+0.95*Constantes!$E$18),0)</f>
        <v>0</v>
      </c>
      <c r="U301" s="76">
        <f>MAX(0,V300+Observaciones!$F300-T301-Constantes!$D$13)</f>
        <v>0</v>
      </c>
      <c r="V301" s="76">
        <f>V300+Observaciones!$F300-T301-S301-U301-W300</f>
        <v>37.258663957351679</v>
      </c>
      <c r="W301" s="76">
        <f>MAX(0,(V301-Constantes!$D$14)*(1-EXP(-Constantes!$D$22)))</f>
        <v>0.88595057414745115</v>
      </c>
      <c r="X301" s="76">
        <f t="shared" si="163"/>
        <v>62.072473937251914</v>
      </c>
      <c r="Y301" s="76">
        <f>MAX(0,(X301-Constantes!$D$13)*(1-EXP(-Constantes!$D$23)))</f>
        <v>0.13126950886981442</v>
      </c>
      <c r="Z301" s="76">
        <f t="shared" si="164"/>
        <v>1.0172200830172655</v>
      </c>
      <c r="AA301" s="76">
        <f>IF(Z301-Escenarios!$E$29&lt;=0,0,IF(Z301-Escenarios!$E$29&gt;Escenarios!$E$28,Escenarios!$E$28,Z301-Escenarios!$E$29))</f>
        <v>0.32602008301726548</v>
      </c>
      <c r="AB301" s="76">
        <f>AA301*Entradas!$E$24</f>
        <v>8.1505020754316371E-2</v>
      </c>
      <c r="AC301" s="76">
        <f>R301*Entradas!$D$47/Escenarios!$E$9</f>
        <v>0.19874909417484005</v>
      </c>
      <c r="AD301" s="76">
        <f>Entradas!$D$48*Entradas!$D$46/Escenarios!$E$9</f>
        <v>0.12</v>
      </c>
      <c r="AE301" s="76">
        <f t="shared" si="165"/>
        <v>2.2552790202068658</v>
      </c>
      <c r="AF301" s="76">
        <f t="shared" si="145"/>
        <v>0</v>
      </c>
      <c r="AG301" s="76">
        <f t="shared" si="146"/>
        <v>0.32602008301726548</v>
      </c>
      <c r="AH301" s="76">
        <f t="shared" si="140"/>
        <v>0.55993049113018567</v>
      </c>
      <c r="AI301" s="76">
        <f t="shared" si="147"/>
        <v>0</v>
      </c>
      <c r="AJ301" s="76">
        <f t="shared" si="141"/>
        <v>0.13126950886981442</v>
      </c>
      <c r="AK301" s="76">
        <f t="shared" si="148"/>
        <v>0</v>
      </c>
      <c r="AL301" s="76">
        <f t="shared" si="149"/>
        <v>0.77270502075431646</v>
      </c>
      <c r="AM301" s="76">
        <f t="shared" si="150"/>
        <v>0</v>
      </c>
      <c r="AN301" s="76">
        <f t="shared" si="151"/>
        <v>0</v>
      </c>
      <c r="AO301" s="76">
        <f t="shared" si="166"/>
        <v>52.497324296139318</v>
      </c>
      <c r="AP301" s="76">
        <f>MAX(0,(AO301-Constantes!$D$13)*(1-EXP(-Constantes!$D$24)))</f>
        <v>5.7278777701298085E-2</v>
      </c>
      <c r="AQ301" s="76">
        <f t="shared" si="142"/>
        <v>0.1885482865711125</v>
      </c>
      <c r="AR301" s="76">
        <f t="shared" si="152"/>
        <v>0.82998379845561454</v>
      </c>
      <c r="AS301" s="76">
        <f>0.0526*AF301*Observaciones!$F300^1.218</f>
        <v>0</v>
      </c>
      <c r="AT301" s="76">
        <f>AS301*Constantes!$E$30</f>
        <v>0</v>
      </c>
      <c r="AU301" s="76">
        <f t="shared" si="167"/>
        <v>0</v>
      </c>
      <c r="AV301" s="15"/>
      <c r="AW301" s="75">
        <v>295</v>
      </c>
      <c r="AX301" s="148">
        <f>ETo!$I300*((1-Constantes!$F$19)*ETo!$K300+ETo!$L300)</f>
        <v>4.1406061286425011</v>
      </c>
      <c r="AY301" s="76">
        <f>MIN(AX301*Constantes!$F$17,0.8*(BB300+Observaciones!$F300-AZ301-BA301-Constantes!$D$14))</f>
        <v>2.0565299260320256</v>
      </c>
      <c r="AZ301" s="76">
        <f>IF(Observaciones!$F300&gt;0.05*Constantes!$F$18,((Observaciones!$F300-0.05*Constantes!$F$18)^2)/(Observaciones!$F300+0.95*Constantes!$F$18),0)</f>
        <v>0</v>
      </c>
      <c r="BA301" s="76">
        <f>MAX(0,BB300+Observaciones!$F300-AZ301-Constantes!$D$13)</f>
        <v>0</v>
      </c>
      <c r="BB301" s="76">
        <f>BB300+Observaciones!$F300-AZ301-AY301-BA301-BC300</f>
        <v>37.258663957351679</v>
      </c>
      <c r="BC301" s="76">
        <f>MAX(0,(BB301-Constantes!$D$14)*(1-EXP(-Constantes!$D$22)))</f>
        <v>0.88595057414745115</v>
      </c>
      <c r="BD301" s="76">
        <f t="shared" si="168"/>
        <v>62.072473937251914</v>
      </c>
      <c r="BE301" s="76">
        <f>MAX(0,(BD301-Constantes!$D$13)*(1-EXP(-Constantes!$D$23)))</f>
        <v>0.13126950886981442</v>
      </c>
      <c r="BF301" s="76">
        <f t="shared" si="169"/>
        <v>1.0172200830172655</v>
      </c>
      <c r="BG301" s="76">
        <f>IF(BF301-Escenarios!$F$29&lt;=0,0,IF(BF301-Escenarios!$F$29&gt;Escenarios!$F$28,Escenarios!$F$28,BF301-Escenarios!$F$29))</f>
        <v>0.32602008301726548</v>
      </c>
      <c r="BH301" s="76">
        <f>BG301*Entradas!$F$24</f>
        <v>0</v>
      </c>
      <c r="BI301" s="76">
        <f>AX301*Entradas!$D$47/Escenarios!$F$9</f>
        <v>0.19874909417484005</v>
      </c>
      <c r="BJ301" s="76">
        <f>Entradas!$D$48*Entradas!$D$46/Escenarios!$F$9</f>
        <v>0.12</v>
      </c>
      <c r="BK301" s="76">
        <f t="shared" si="170"/>
        <v>2.2552790202068658</v>
      </c>
      <c r="BL301" s="76">
        <f t="shared" si="153"/>
        <v>0</v>
      </c>
      <c r="BM301" s="76">
        <f t="shared" si="154"/>
        <v>0.32602008301726548</v>
      </c>
      <c r="BN301" s="76">
        <f t="shared" si="143"/>
        <v>0.55993049113018567</v>
      </c>
      <c r="BO301" s="76">
        <f t="shared" si="155"/>
        <v>0</v>
      </c>
      <c r="BP301" s="76">
        <f t="shared" si="144"/>
        <v>0.13126950886981442</v>
      </c>
      <c r="BQ301" s="76">
        <f t="shared" si="156"/>
        <v>0</v>
      </c>
      <c r="BR301" s="76">
        <f t="shared" si="157"/>
        <v>0.69120000000000004</v>
      </c>
      <c r="BS301" s="76">
        <f t="shared" si="158"/>
        <v>7.270988842425441E-3</v>
      </c>
      <c r="BT301" s="76">
        <f t="shared" si="159"/>
        <v>7.270988842425441E-3</v>
      </c>
      <c r="BU301" s="76">
        <f t="shared" si="171"/>
        <v>56.145106987018025</v>
      </c>
      <c r="BV301" s="76">
        <f>MAX(0,(BU301-Constantes!$D$13)*(1-EXP(-Constantes!$D$24)))</f>
        <v>0.11303603737288441</v>
      </c>
      <c r="BW301" s="76">
        <f t="shared" si="172"/>
        <v>0.24430554624269885</v>
      </c>
      <c r="BX301" s="76">
        <f t="shared" si="173"/>
        <v>0.8042360373728844</v>
      </c>
      <c r="BY301" s="76">
        <f>0.0526*BL301*Observaciones!$F300^1.218</f>
        <v>0</v>
      </c>
      <c r="BZ301" s="76">
        <f>BY301*Constantes!$F$30</f>
        <v>0</v>
      </c>
      <c r="CA301" s="76">
        <f t="shared" si="174"/>
        <v>0</v>
      </c>
      <c r="CB301" s="15"/>
      <c r="CC301" s="75">
        <v>295</v>
      </c>
      <c r="CD301" s="76">
        <f>0.0526*Observaciones!$F300^2.218</f>
        <v>0.40143633905347276</v>
      </c>
      <c r="CE301" s="76">
        <f>IF(Observaciones!$F300&gt;0.05*$CI$7,((Observaciones!$F300-0.05*$CI$7)^2)/(Observaciones!$F300+0.95*$CI$7),0)</f>
        <v>1.6667444764761515E-2</v>
      </c>
      <c r="CF301" s="76">
        <f>0.0526*CE301*Observaciones!$F300^1.218</f>
        <v>2.6763672030967324E-3</v>
      </c>
      <c r="CG301" s="29"/>
      <c r="CH301" s="29"/>
      <c r="CI301" s="110"/>
      <c r="CJ301" s="40"/>
    </row>
    <row r="302" spans="2:88" s="2" customFormat="1" x14ac:dyDescent="0.3">
      <c r="B302" s="39"/>
      <c r="C302" s="75">
        <v>296</v>
      </c>
      <c r="D302" s="148">
        <f>ETo!$I301*((1-Constantes!$D$19)*ETo!$K301+ETo!$L301)</f>
        <v>4.1938042286325556</v>
      </c>
      <c r="E302" s="76">
        <f>MIN(D302*Constantes!$D$17,0.8*(H301+Observaciones!$F301-F302-G302-Constantes!$D$14))</f>
        <v>2.0829520201019727</v>
      </c>
      <c r="F302" s="76">
        <f>IF(Observaciones!$F301&gt;0.05*Constantes!$D$18,((Observaciones!$F301-0.05*Constantes!$D$18)^2)/(Observaciones!$F301+0.95*Constantes!$D$18),0)</f>
        <v>9.8386462022824963E-6</v>
      </c>
      <c r="G302" s="76">
        <f>MAX(0,H301+Observaciones!$F301-F302-Constantes!$D$13)</f>
        <v>0</v>
      </c>
      <c r="H302" s="76">
        <f>H301+Observaciones!$F301-F302-E302-G302-I301</f>
        <v>37.489751524456061</v>
      </c>
      <c r="I302" s="76">
        <f>MAX(0,(H302-Constantes!$D$14)*(1-EXP(-Constantes!$D$22)))</f>
        <v>0.89382226502285245</v>
      </c>
      <c r="J302" s="76">
        <f t="shared" si="160"/>
        <v>61.9412044283821</v>
      </c>
      <c r="K302" s="76">
        <f>MAX(0,(J302-Constantes!$D$13)*(1-EXP(-Constantes!$D$23)))</f>
        <v>0.12997607913295908</v>
      </c>
      <c r="L302" s="76">
        <f t="shared" si="161"/>
        <v>1.0238081828020138</v>
      </c>
      <c r="M302" s="76">
        <f>0.0526*F302*Observaciones!$F301^1.218</f>
        <v>2.1339967878105509E-6</v>
      </c>
      <c r="N302" s="76">
        <f>M302*Constantes!$D$30</f>
        <v>3.33375265812734E-8</v>
      </c>
      <c r="O302" s="76">
        <f t="shared" si="162"/>
        <v>3.2562277916194666E-3</v>
      </c>
      <c r="P302" s="15"/>
      <c r="Q302" s="75">
        <v>296</v>
      </c>
      <c r="R302" s="148">
        <f>ETo!$I301*((1-Constantes!$E$19)*ETo!$K301+ETo!$L301)</f>
        <v>4.1938042286325556</v>
      </c>
      <c r="S302" s="76">
        <f>MIN(R302*Constantes!$E$17,0.8*(V301+Observaciones!$F301-T302-U302-Constantes!$D$14))</f>
        <v>2.0829520201019727</v>
      </c>
      <c r="T302" s="76">
        <f>IF(Observaciones!$F301&gt;0.05*Constantes!$E$18,((Observaciones!$F301-0.05*Constantes!$E$18)^2)/(Observaciones!$F301+0.95*Constantes!$E$18),0)</f>
        <v>9.8386462022824963E-6</v>
      </c>
      <c r="U302" s="76">
        <f>MAX(0,V301+Observaciones!$F301-T302-Constantes!$D$13)</f>
        <v>0</v>
      </c>
      <c r="V302" s="76">
        <f>V301+Observaciones!$F301-T302-S302-U302-W301</f>
        <v>37.489751524456061</v>
      </c>
      <c r="W302" s="76">
        <f>MAX(0,(V302-Constantes!$D$14)*(1-EXP(-Constantes!$D$22)))</f>
        <v>0.89382226502285245</v>
      </c>
      <c r="X302" s="76">
        <f t="shared" si="163"/>
        <v>61.9412044283821</v>
      </c>
      <c r="Y302" s="76">
        <f>MAX(0,(X302-Constantes!$D$13)*(1-EXP(-Constantes!$D$23)))</f>
        <v>0.12997607913295908</v>
      </c>
      <c r="Z302" s="76">
        <f t="shared" si="164"/>
        <v>1.0238081828020138</v>
      </c>
      <c r="AA302" s="76">
        <f>IF(Z302-Escenarios!$E$29&lt;=0,0,IF(Z302-Escenarios!$E$29&gt;Escenarios!$E$28,Escenarios!$E$28,Z302-Escenarios!$E$29))</f>
        <v>0.33260818280201376</v>
      </c>
      <c r="AB302" s="76">
        <f>AA302*Entradas!$E$24</f>
        <v>8.3152045700503441E-2</v>
      </c>
      <c r="AC302" s="76">
        <f>R302*Entradas!$D$47/Escenarios!$E$9</f>
        <v>0.2013026029743627</v>
      </c>
      <c r="AD302" s="76">
        <f>Entradas!$D$48*Entradas!$D$46/Escenarios!$E$9</f>
        <v>0.12</v>
      </c>
      <c r="AE302" s="76">
        <f t="shared" si="165"/>
        <v>2.2842546230763352</v>
      </c>
      <c r="AF302" s="76">
        <f t="shared" si="145"/>
        <v>0</v>
      </c>
      <c r="AG302" s="76">
        <f t="shared" si="146"/>
        <v>0.33259834415581147</v>
      </c>
      <c r="AH302" s="76">
        <f t="shared" si="140"/>
        <v>0.56122392086704098</v>
      </c>
      <c r="AI302" s="76">
        <f t="shared" si="147"/>
        <v>0</v>
      </c>
      <c r="AJ302" s="76">
        <f t="shared" si="141"/>
        <v>0.12997607913295908</v>
      </c>
      <c r="AK302" s="76">
        <f t="shared" si="148"/>
        <v>0</v>
      </c>
      <c r="AL302" s="76">
        <f t="shared" si="149"/>
        <v>0.77435204570050353</v>
      </c>
      <c r="AM302" s="76">
        <f t="shared" si="150"/>
        <v>0</v>
      </c>
      <c r="AN302" s="76">
        <f t="shared" si="151"/>
        <v>0</v>
      </c>
      <c r="AO302" s="76">
        <f t="shared" si="166"/>
        <v>52.440045518438019</v>
      </c>
      <c r="AP302" s="76">
        <f>MAX(0,(AO302-Constantes!$D$13)*(1-EXP(-Constantes!$D$24)))</f>
        <v>5.6403257432519942E-2</v>
      </c>
      <c r="AQ302" s="76">
        <f t="shared" si="142"/>
        <v>0.18637933656547903</v>
      </c>
      <c r="AR302" s="76">
        <f t="shared" si="152"/>
        <v>0.83075530313302348</v>
      </c>
      <c r="AS302" s="76">
        <f>0.0526*AF302*Observaciones!$F301^1.218</f>
        <v>0</v>
      </c>
      <c r="AT302" s="76">
        <f>AS302*Constantes!$E$30</f>
        <v>0</v>
      </c>
      <c r="AU302" s="76">
        <f t="shared" si="167"/>
        <v>0</v>
      </c>
      <c r="AV302" s="15"/>
      <c r="AW302" s="75">
        <v>296</v>
      </c>
      <c r="AX302" s="148">
        <f>ETo!$I301*((1-Constantes!$F$19)*ETo!$K301+ETo!$L301)</f>
        <v>4.1938042286325556</v>
      </c>
      <c r="AY302" s="76">
        <f>MIN(AX302*Constantes!$F$17,0.8*(BB301+Observaciones!$F301-AZ302-BA302-Constantes!$D$14))</f>
        <v>2.0829520201019727</v>
      </c>
      <c r="AZ302" s="76">
        <f>IF(Observaciones!$F301&gt;0.05*Constantes!$F$18,((Observaciones!$F301-0.05*Constantes!$F$18)^2)/(Observaciones!$F301+0.95*Constantes!$F$18),0)</f>
        <v>9.8386462022824963E-6</v>
      </c>
      <c r="BA302" s="76">
        <f>MAX(0,BB301+Observaciones!$F301-AZ302-Constantes!$D$13)</f>
        <v>0</v>
      </c>
      <c r="BB302" s="76">
        <f>BB301+Observaciones!$F301-AZ302-AY302-BA302-BC301</f>
        <v>37.489751524456061</v>
      </c>
      <c r="BC302" s="76">
        <f>MAX(0,(BB302-Constantes!$D$14)*(1-EXP(-Constantes!$D$22)))</f>
        <v>0.89382226502285245</v>
      </c>
      <c r="BD302" s="76">
        <f t="shared" si="168"/>
        <v>61.9412044283821</v>
      </c>
      <c r="BE302" s="76">
        <f>MAX(0,(BD302-Constantes!$D$13)*(1-EXP(-Constantes!$D$23)))</f>
        <v>0.12997607913295908</v>
      </c>
      <c r="BF302" s="76">
        <f t="shared" si="169"/>
        <v>1.0238081828020138</v>
      </c>
      <c r="BG302" s="76">
        <f>IF(BF302-Escenarios!$F$29&lt;=0,0,IF(BF302-Escenarios!$F$29&gt;Escenarios!$F$28,Escenarios!$F$28,BF302-Escenarios!$F$29))</f>
        <v>0.33260818280201376</v>
      </c>
      <c r="BH302" s="76">
        <f>BG302*Entradas!$F$24</f>
        <v>0</v>
      </c>
      <c r="BI302" s="76">
        <f>AX302*Entradas!$D$47/Escenarios!$F$9</f>
        <v>0.2013026029743627</v>
      </c>
      <c r="BJ302" s="76">
        <f>Entradas!$D$48*Entradas!$D$46/Escenarios!$F$9</f>
        <v>0.12</v>
      </c>
      <c r="BK302" s="76">
        <f t="shared" si="170"/>
        <v>2.2842546230763352</v>
      </c>
      <c r="BL302" s="76">
        <f t="shared" si="153"/>
        <v>0</v>
      </c>
      <c r="BM302" s="76">
        <f t="shared" si="154"/>
        <v>0.33259834415581147</v>
      </c>
      <c r="BN302" s="76">
        <f t="shared" si="143"/>
        <v>0.56122392086704098</v>
      </c>
      <c r="BO302" s="76">
        <f t="shared" si="155"/>
        <v>0</v>
      </c>
      <c r="BP302" s="76">
        <f t="shared" si="144"/>
        <v>0.12997607913295908</v>
      </c>
      <c r="BQ302" s="76">
        <f t="shared" si="156"/>
        <v>0</v>
      </c>
      <c r="BR302" s="76">
        <f t="shared" si="157"/>
        <v>0.69120000000000004</v>
      </c>
      <c r="BS302" s="76">
        <f t="shared" si="158"/>
        <v>1.1305579827651069E-2</v>
      </c>
      <c r="BT302" s="76">
        <f t="shared" si="159"/>
        <v>1.1305579827651069E-2</v>
      </c>
      <c r="BU302" s="76">
        <f t="shared" si="171"/>
        <v>56.043376529472788</v>
      </c>
      <c r="BV302" s="76">
        <f>MAX(0,(BU302-Constantes!$D$13)*(1-EXP(-Constantes!$D$24)))</f>
        <v>0.1114810621952121</v>
      </c>
      <c r="BW302" s="76">
        <f t="shared" si="172"/>
        <v>0.2414571413281712</v>
      </c>
      <c r="BX302" s="76">
        <f t="shared" si="173"/>
        <v>0.80268106219521218</v>
      </c>
      <c r="BY302" s="76">
        <f>0.0526*BL302*Observaciones!$F301^1.218</f>
        <v>0</v>
      </c>
      <c r="BZ302" s="76">
        <f>BY302*Constantes!$F$30</f>
        <v>0</v>
      </c>
      <c r="CA302" s="76">
        <f t="shared" si="174"/>
        <v>0</v>
      </c>
      <c r="CB302" s="15"/>
      <c r="CC302" s="75">
        <v>296</v>
      </c>
      <c r="CD302" s="76">
        <f>0.0526*Observaciones!$F301^2.218</f>
        <v>0.69407818724181081</v>
      </c>
      <c r="CE302" s="76">
        <f>IF(Observaciones!$F301&gt;0.05*$CI$7,((Observaciones!$F301-0.05*$CI$7)^2)/(Observaciones!$F301+0.95*$CI$7),0)</f>
        <v>5.9703226397170815E-2</v>
      </c>
      <c r="CF302" s="76">
        <f>0.0526*CE302*Observaciones!$F301^1.218</f>
        <v>1.2949595984448673E-2</v>
      </c>
      <c r="CG302" s="29"/>
      <c r="CH302" s="29"/>
      <c r="CI302" s="110"/>
      <c r="CJ302" s="40"/>
    </row>
    <row r="303" spans="2:88" s="2" customFormat="1" x14ac:dyDescent="0.3">
      <c r="B303" s="39"/>
      <c r="C303" s="75">
        <v>297</v>
      </c>
      <c r="D303" s="148">
        <f>ETo!$I302*((1-Constantes!$D$19)*ETo!$K302+ETo!$L302)</f>
        <v>3.9146964598959393</v>
      </c>
      <c r="E303" s="76">
        <f>MIN(D303*Constantes!$D$17,0.8*(H302+Observaciones!$F302-F303-G303-Constantes!$D$14))</f>
        <v>1.9443265480909313</v>
      </c>
      <c r="F303" s="76">
        <f>IF(Observaciones!$F302&gt;0.05*Constantes!$D$18,((Observaciones!$F302-0.05*Constantes!$D$18)^2)/(Observaciones!$F302+0.95*Constantes!$D$18),0)</f>
        <v>0</v>
      </c>
      <c r="G303" s="76">
        <f>MAX(0,H302+Observaciones!$F302-F303-Constantes!$D$13)</f>
        <v>0</v>
      </c>
      <c r="H303" s="76">
        <f>H302+Observaciones!$F302-F303-E303-G303-I302</f>
        <v>36.451602711342268</v>
      </c>
      <c r="I303" s="76">
        <f>MAX(0,(H303-Constantes!$D$14)*(1-EXP(-Constantes!$D$22)))</f>
        <v>0.85845910532588232</v>
      </c>
      <c r="J303" s="76">
        <f t="shared" si="160"/>
        <v>61.811228349249141</v>
      </c>
      <c r="K303" s="76">
        <f>MAX(0,(J303-Constantes!$D$13)*(1-EXP(-Constantes!$D$23)))</f>
        <v>0.12869539386737189</v>
      </c>
      <c r="L303" s="76">
        <f t="shared" si="161"/>
        <v>0.98715449919325415</v>
      </c>
      <c r="M303" s="76">
        <f>0.0526*F303*Observaciones!$F302^1.218</f>
        <v>0</v>
      </c>
      <c r="N303" s="76">
        <f>M303*Constantes!$D$30</f>
        <v>0</v>
      </c>
      <c r="O303" s="76">
        <f t="shared" si="162"/>
        <v>0</v>
      </c>
      <c r="P303" s="15"/>
      <c r="Q303" s="75">
        <v>297</v>
      </c>
      <c r="R303" s="148">
        <f>ETo!$I302*((1-Constantes!$E$19)*ETo!$K302+ETo!$L302)</f>
        <v>3.9146964598959393</v>
      </c>
      <c r="S303" s="76">
        <f>MIN(R303*Constantes!$E$17,0.8*(V302+Observaciones!$F302-T303-U303-Constantes!$D$14))</f>
        <v>1.9443265480909313</v>
      </c>
      <c r="T303" s="76">
        <f>IF(Observaciones!$F302&gt;0.05*Constantes!$E$18,((Observaciones!$F302-0.05*Constantes!$E$18)^2)/(Observaciones!$F302+0.95*Constantes!$E$18),0)</f>
        <v>0</v>
      </c>
      <c r="U303" s="76">
        <f>MAX(0,V302+Observaciones!$F302-T303-Constantes!$D$13)</f>
        <v>0</v>
      </c>
      <c r="V303" s="76">
        <f>V302+Observaciones!$F302-T303-S303-U303-W302</f>
        <v>36.451602711342268</v>
      </c>
      <c r="W303" s="76">
        <f>MAX(0,(V303-Constantes!$D$14)*(1-EXP(-Constantes!$D$22)))</f>
        <v>0.85845910532588232</v>
      </c>
      <c r="X303" s="76">
        <f t="shared" si="163"/>
        <v>61.811228349249141</v>
      </c>
      <c r="Y303" s="76">
        <f>MAX(0,(X303-Constantes!$D$13)*(1-EXP(-Constantes!$D$23)))</f>
        <v>0.12869539386737189</v>
      </c>
      <c r="Z303" s="76">
        <f t="shared" si="164"/>
        <v>0.98715449919325415</v>
      </c>
      <c r="AA303" s="76">
        <f>IF(Z303-Escenarios!$E$29&lt;=0,0,IF(Z303-Escenarios!$E$29&gt;Escenarios!$E$28,Escenarios!$E$28,Z303-Escenarios!$E$29))</f>
        <v>0.29595449919325412</v>
      </c>
      <c r="AB303" s="76">
        <f>AA303*Entradas!$E$24</f>
        <v>7.3988624798313529E-2</v>
      </c>
      <c r="AC303" s="76">
        <f>R303*Entradas!$D$47/Escenarios!$E$9</f>
        <v>0.1879054300750051</v>
      </c>
      <c r="AD303" s="76">
        <f>Entradas!$D$48*Entradas!$D$46/Escenarios!$E$9</f>
        <v>0.12</v>
      </c>
      <c r="AE303" s="76">
        <f t="shared" si="165"/>
        <v>2.1322319781659362</v>
      </c>
      <c r="AF303" s="76">
        <f t="shared" si="145"/>
        <v>0</v>
      </c>
      <c r="AG303" s="76">
        <f t="shared" si="146"/>
        <v>0.29595449919325412</v>
      </c>
      <c r="AH303" s="76">
        <f t="shared" si="140"/>
        <v>0.5625046061326282</v>
      </c>
      <c r="AI303" s="76">
        <f t="shared" si="147"/>
        <v>0</v>
      </c>
      <c r="AJ303" s="76">
        <f t="shared" si="141"/>
        <v>0.12869539386737189</v>
      </c>
      <c r="AK303" s="76">
        <f t="shared" si="148"/>
        <v>0</v>
      </c>
      <c r="AL303" s="76">
        <f t="shared" si="149"/>
        <v>0.76518862479831351</v>
      </c>
      <c r="AM303" s="76">
        <f t="shared" si="150"/>
        <v>0</v>
      </c>
      <c r="AN303" s="76">
        <f t="shared" si="151"/>
        <v>0</v>
      </c>
      <c r="AO303" s="76">
        <f t="shared" si="166"/>
        <v>52.383642261005498</v>
      </c>
      <c r="AP303" s="76">
        <f>MAX(0,(AO303-Constantes!$D$13)*(1-EXP(-Constantes!$D$24)))</f>
        <v>5.5541119707360975E-2</v>
      </c>
      <c r="AQ303" s="76">
        <f t="shared" si="142"/>
        <v>0.18423651357473286</v>
      </c>
      <c r="AR303" s="76">
        <f t="shared" si="152"/>
        <v>0.82072974450567449</v>
      </c>
      <c r="AS303" s="76">
        <f>0.0526*AF303*Observaciones!$F302^1.218</f>
        <v>0</v>
      </c>
      <c r="AT303" s="76">
        <f>AS303*Constantes!$E$30</f>
        <v>0</v>
      </c>
      <c r="AU303" s="76">
        <f t="shared" si="167"/>
        <v>0</v>
      </c>
      <c r="AV303" s="15"/>
      <c r="AW303" s="75">
        <v>297</v>
      </c>
      <c r="AX303" s="148">
        <f>ETo!$I302*((1-Constantes!$F$19)*ETo!$K302+ETo!$L302)</f>
        <v>3.9146964598959393</v>
      </c>
      <c r="AY303" s="76">
        <f>MIN(AX303*Constantes!$F$17,0.8*(BB302+Observaciones!$F302-AZ303-BA303-Constantes!$D$14))</f>
        <v>1.9443265480909313</v>
      </c>
      <c r="AZ303" s="76">
        <f>IF(Observaciones!$F302&gt;0.05*Constantes!$F$18,((Observaciones!$F302-0.05*Constantes!$F$18)^2)/(Observaciones!$F302+0.95*Constantes!$F$18),0)</f>
        <v>0</v>
      </c>
      <c r="BA303" s="76">
        <f>MAX(0,BB302+Observaciones!$F302-AZ303-Constantes!$D$13)</f>
        <v>0</v>
      </c>
      <c r="BB303" s="76">
        <f>BB302+Observaciones!$F302-AZ303-AY303-BA303-BC302</f>
        <v>36.451602711342268</v>
      </c>
      <c r="BC303" s="76">
        <f>MAX(0,(BB303-Constantes!$D$14)*(1-EXP(-Constantes!$D$22)))</f>
        <v>0.85845910532588232</v>
      </c>
      <c r="BD303" s="76">
        <f t="shared" si="168"/>
        <v>61.811228349249141</v>
      </c>
      <c r="BE303" s="76">
        <f>MAX(0,(BD303-Constantes!$D$13)*(1-EXP(-Constantes!$D$23)))</f>
        <v>0.12869539386737189</v>
      </c>
      <c r="BF303" s="76">
        <f t="shared" si="169"/>
        <v>0.98715449919325415</v>
      </c>
      <c r="BG303" s="76">
        <f>IF(BF303-Escenarios!$F$29&lt;=0,0,IF(BF303-Escenarios!$F$29&gt;Escenarios!$F$28,Escenarios!$F$28,BF303-Escenarios!$F$29))</f>
        <v>0.29595449919325412</v>
      </c>
      <c r="BH303" s="76">
        <f>BG303*Entradas!$F$24</f>
        <v>0</v>
      </c>
      <c r="BI303" s="76">
        <f>AX303*Entradas!$D$47/Escenarios!$F$9</f>
        <v>0.1879054300750051</v>
      </c>
      <c r="BJ303" s="76">
        <f>Entradas!$D$48*Entradas!$D$46/Escenarios!$F$9</f>
        <v>0.12</v>
      </c>
      <c r="BK303" s="76">
        <f t="shared" si="170"/>
        <v>2.1322319781659362</v>
      </c>
      <c r="BL303" s="76">
        <f t="shared" si="153"/>
        <v>0</v>
      </c>
      <c r="BM303" s="76">
        <f t="shared" si="154"/>
        <v>0.29595449919325412</v>
      </c>
      <c r="BN303" s="76">
        <f t="shared" si="143"/>
        <v>0.5625046061326282</v>
      </c>
      <c r="BO303" s="76">
        <f t="shared" si="155"/>
        <v>0</v>
      </c>
      <c r="BP303" s="76">
        <f t="shared" si="144"/>
        <v>0.12869539386737189</v>
      </c>
      <c r="BQ303" s="76">
        <f t="shared" si="156"/>
        <v>0</v>
      </c>
      <c r="BR303" s="76">
        <f t="shared" si="157"/>
        <v>0.69120000000000004</v>
      </c>
      <c r="BS303" s="76">
        <f t="shared" si="158"/>
        <v>0</v>
      </c>
      <c r="BT303" s="76">
        <f t="shared" si="159"/>
        <v>0</v>
      </c>
      <c r="BU303" s="76">
        <f t="shared" si="171"/>
        <v>55.931895467277577</v>
      </c>
      <c r="BV303" s="76">
        <f>MAX(0,(BU303-Constantes!$D$13)*(1-EXP(-Constantes!$D$24)))</f>
        <v>0.10977704661642627</v>
      </c>
      <c r="BW303" s="76">
        <f t="shared" si="172"/>
        <v>0.23847244048379818</v>
      </c>
      <c r="BX303" s="76">
        <f t="shared" si="173"/>
        <v>0.80097704661642632</v>
      </c>
      <c r="BY303" s="76">
        <f>0.0526*BL303*Observaciones!$F302^1.218</f>
        <v>0</v>
      </c>
      <c r="BZ303" s="76">
        <f>BY303*Constantes!$F$30</f>
        <v>0</v>
      </c>
      <c r="CA303" s="76">
        <f t="shared" si="174"/>
        <v>0</v>
      </c>
      <c r="CB303" s="15"/>
      <c r="CC303" s="75">
        <v>297</v>
      </c>
      <c r="CD303" s="76">
        <f>0.0526*Observaciones!$F302^2.218</f>
        <v>0.19372254258423433</v>
      </c>
      <c r="CE303" s="76">
        <f>IF(Observaciones!$F302&gt;0.05*$CI$7,((Observaciones!$F302-0.05*$CI$7)^2)/(Observaciones!$F302+0.95*$CI$7),0)</f>
        <v>1.3395249151634377E-4</v>
      </c>
      <c r="CF303" s="76">
        <f>0.0526*CE303*Observaciones!$F302^1.218</f>
        <v>1.441645402335511E-5</v>
      </c>
      <c r="CG303" s="29"/>
      <c r="CH303" s="29"/>
      <c r="CI303" s="110"/>
      <c r="CJ303" s="40"/>
    </row>
    <row r="304" spans="2:88" s="2" customFormat="1" x14ac:dyDescent="0.3">
      <c r="B304" s="39"/>
      <c r="C304" s="75">
        <v>298</v>
      </c>
      <c r="D304" s="148">
        <f>ETo!$I303*((1-Constantes!$D$19)*ETo!$K303+ETo!$L303)</f>
        <v>3.9326758653423433</v>
      </c>
      <c r="E304" s="76">
        <f>MIN(D304*Constantes!$D$17,0.8*(H303+Observaciones!$F303-F304-G304-Constantes!$D$14))</f>
        <v>1.9532564448751288</v>
      </c>
      <c r="F304" s="76">
        <f>IF(Observaciones!$F303&gt;0.05*Constantes!$D$18,((Observaciones!$F303-0.05*Constantes!$D$18)^2)/(Observaciones!$F303+0.95*Constantes!$D$18),0)</f>
        <v>0.10420604914933833</v>
      </c>
      <c r="G304" s="76">
        <f>MAX(0,H303+Observaciones!$F303-F304-Constantes!$D$13)</f>
        <v>0</v>
      </c>
      <c r="H304" s="76">
        <f>H303+Observaciones!$F303-F304-E304-G304-I303</f>
        <v>39.33568111199191</v>
      </c>
      <c r="I304" s="76">
        <f>MAX(0,(H304-Constantes!$D$14)*(1-EXP(-Constantes!$D$22)))</f>
        <v>0.95670140332056908</v>
      </c>
      <c r="J304" s="76">
        <f t="shared" si="160"/>
        <v>61.682532955381767</v>
      </c>
      <c r="K304" s="76">
        <f>MAX(0,(J304-Constantes!$D$13)*(1-EXP(-Constantes!$D$23)))</f>
        <v>0.127427327498742</v>
      </c>
      <c r="L304" s="76">
        <f t="shared" si="161"/>
        <v>1.1883347799686494</v>
      </c>
      <c r="M304" s="76">
        <f>0.0526*F304*Observaciones!$F303^1.218</f>
        <v>4.6637361332176039E-2</v>
      </c>
      <c r="N304" s="76">
        <f>M304*Constantes!$D$30</f>
        <v>7.2857385820484111E-4</v>
      </c>
      <c r="O304" s="76">
        <f t="shared" si="162"/>
        <v>61.310488465553654</v>
      </c>
      <c r="P304" s="15"/>
      <c r="Q304" s="75">
        <v>298</v>
      </c>
      <c r="R304" s="148">
        <f>ETo!$I303*((1-Constantes!$E$19)*ETo!$K303+ETo!$L303)</f>
        <v>3.9326758653423433</v>
      </c>
      <c r="S304" s="76">
        <f>MIN(R304*Constantes!$E$17,0.8*(V303+Observaciones!$F303-T304-U304-Constantes!$D$14))</f>
        <v>1.9532564448751288</v>
      </c>
      <c r="T304" s="76">
        <f>IF(Observaciones!$F303&gt;0.05*Constantes!$E$18,((Observaciones!$F303-0.05*Constantes!$E$18)^2)/(Observaciones!$F303+0.95*Constantes!$E$18),0)</f>
        <v>0.10420604914933833</v>
      </c>
      <c r="U304" s="76">
        <f>MAX(0,V303+Observaciones!$F303-T304-Constantes!$D$13)</f>
        <v>0</v>
      </c>
      <c r="V304" s="76">
        <f>V303+Observaciones!$F303-T304-S304-U304-W303</f>
        <v>39.33568111199191</v>
      </c>
      <c r="W304" s="76">
        <f>MAX(0,(V304-Constantes!$D$14)*(1-EXP(-Constantes!$D$22)))</f>
        <v>0.95670140332056908</v>
      </c>
      <c r="X304" s="76">
        <f t="shared" si="163"/>
        <v>61.682532955381767</v>
      </c>
      <c r="Y304" s="76">
        <f>MAX(0,(X304-Constantes!$D$13)*(1-EXP(-Constantes!$D$23)))</f>
        <v>0.127427327498742</v>
      </c>
      <c r="Z304" s="76">
        <f t="shared" si="164"/>
        <v>1.1883347799686494</v>
      </c>
      <c r="AA304" s="76">
        <f>IF(Z304-Escenarios!$E$29&lt;=0,0,IF(Z304-Escenarios!$E$29&gt;Escenarios!$E$28,Escenarios!$E$28,Z304-Escenarios!$E$29))</f>
        <v>0.49713477996864941</v>
      </c>
      <c r="AB304" s="76">
        <f>AA304*Entradas!$E$24</f>
        <v>0.12428369499216235</v>
      </c>
      <c r="AC304" s="76">
        <f>R304*Entradas!$D$47/Escenarios!$E$9</f>
        <v>0.18876844153643246</v>
      </c>
      <c r="AD304" s="76">
        <f>Entradas!$D$48*Entradas!$D$46/Escenarios!$E$9</f>
        <v>0.12</v>
      </c>
      <c r="AE304" s="76">
        <f t="shared" si="165"/>
        <v>2.1420248864115612</v>
      </c>
      <c r="AF304" s="76">
        <f t="shared" si="145"/>
        <v>0</v>
      </c>
      <c r="AG304" s="76">
        <f t="shared" si="146"/>
        <v>0.39292873081931107</v>
      </c>
      <c r="AH304" s="76">
        <f t="shared" si="140"/>
        <v>0.56377267250125795</v>
      </c>
      <c r="AI304" s="76">
        <f t="shared" si="147"/>
        <v>0</v>
      </c>
      <c r="AJ304" s="76">
        <f t="shared" si="141"/>
        <v>0.127427327498742</v>
      </c>
      <c r="AK304" s="76">
        <f t="shared" si="148"/>
        <v>0</v>
      </c>
      <c r="AL304" s="76">
        <f t="shared" si="149"/>
        <v>0.81548369499216222</v>
      </c>
      <c r="AM304" s="76">
        <f t="shared" si="150"/>
        <v>6.4082643440054599E-2</v>
      </c>
      <c r="AN304" s="76">
        <f t="shared" si="151"/>
        <v>6.4082643440054599E-2</v>
      </c>
      <c r="AO304" s="76">
        <f t="shared" si="166"/>
        <v>52.392183784738187</v>
      </c>
      <c r="AP304" s="76">
        <f>MAX(0,(AO304-Constantes!$D$13)*(1-EXP(-Constantes!$D$24)))</f>
        <v>5.5671679007931539E-2</v>
      </c>
      <c r="AQ304" s="76">
        <f t="shared" si="142"/>
        <v>0.18309900650667355</v>
      </c>
      <c r="AR304" s="76">
        <f t="shared" si="152"/>
        <v>0.8711553740000938</v>
      </c>
      <c r="AS304" s="76">
        <f>0.0526*AF304*Observaciones!$F303^1.218</f>
        <v>0</v>
      </c>
      <c r="AT304" s="76">
        <f>AS304*Constantes!$E$30</f>
        <v>0</v>
      </c>
      <c r="AU304" s="76">
        <f t="shared" si="167"/>
        <v>0</v>
      </c>
      <c r="AV304" s="15"/>
      <c r="AW304" s="75">
        <v>298</v>
      </c>
      <c r="AX304" s="148">
        <f>ETo!$I303*((1-Constantes!$F$19)*ETo!$K303+ETo!$L303)</f>
        <v>3.9326758653423433</v>
      </c>
      <c r="AY304" s="76">
        <f>MIN(AX304*Constantes!$F$17,0.8*(BB303+Observaciones!$F303-AZ304-BA304-Constantes!$D$14))</f>
        <v>1.9532564448751288</v>
      </c>
      <c r="AZ304" s="76">
        <f>IF(Observaciones!$F303&gt;0.05*Constantes!$F$18,((Observaciones!$F303-0.05*Constantes!$F$18)^2)/(Observaciones!$F303+0.95*Constantes!$F$18),0)</f>
        <v>0.10420604914933833</v>
      </c>
      <c r="BA304" s="76">
        <f>MAX(0,BB303+Observaciones!$F303-AZ304-Constantes!$D$13)</f>
        <v>0</v>
      </c>
      <c r="BB304" s="76">
        <f>BB303+Observaciones!$F303-AZ304-AY304-BA304-BC303</f>
        <v>39.33568111199191</v>
      </c>
      <c r="BC304" s="76">
        <f>MAX(0,(BB304-Constantes!$D$14)*(1-EXP(-Constantes!$D$22)))</f>
        <v>0.95670140332056908</v>
      </c>
      <c r="BD304" s="76">
        <f t="shared" si="168"/>
        <v>61.682532955381767</v>
      </c>
      <c r="BE304" s="76">
        <f>MAX(0,(BD304-Constantes!$D$13)*(1-EXP(-Constantes!$D$23)))</f>
        <v>0.127427327498742</v>
      </c>
      <c r="BF304" s="76">
        <f t="shared" si="169"/>
        <v>1.1883347799686494</v>
      </c>
      <c r="BG304" s="76">
        <f>IF(BF304-Escenarios!$F$29&lt;=0,0,IF(BF304-Escenarios!$F$29&gt;Escenarios!$F$28,Escenarios!$F$28,BF304-Escenarios!$F$29))</f>
        <v>0.49713477996864941</v>
      </c>
      <c r="BH304" s="76">
        <f>BG304*Entradas!$F$24</f>
        <v>0</v>
      </c>
      <c r="BI304" s="76">
        <f>AX304*Entradas!$D$47/Escenarios!$F$9</f>
        <v>0.18876844153643246</v>
      </c>
      <c r="BJ304" s="76">
        <f>Entradas!$D$48*Entradas!$D$46/Escenarios!$F$9</f>
        <v>0.12</v>
      </c>
      <c r="BK304" s="76">
        <f t="shared" si="170"/>
        <v>2.1420248864115612</v>
      </c>
      <c r="BL304" s="76">
        <f t="shared" si="153"/>
        <v>0</v>
      </c>
      <c r="BM304" s="76">
        <f t="shared" si="154"/>
        <v>0.39292873081931107</v>
      </c>
      <c r="BN304" s="76">
        <f t="shared" si="143"/>
        <v>0.56377267250125795</v>
      </c>
      <c r="BO304" s="76">
        <f t="shared" si="155"/>
        <v>0</v>
      </c>
      <c r="BP304" s="76">
        <f t="shared" si="144"/>
        <v>0.127427327498742</v>
      </c>
      <c r="BQ304" s="76">
        <f t="shared" si="156"/>
        <v>0</v>
      </c>
      <c r="BR304" s="76">
        <f t="shared" si="157"/>
        <v>0.69119999999999993</v>
      </c>
      <c r="BS304" s="76">
        <f t="shared" si="158"/>
        <v>0.18836633843221695</v>
      </c>
      <c r="BT304" s="76">
        <f t="shared" si="159"/>
        <v>0.18836633843221695</v>
      </c>
      <c r="BU304" s="76">
        <f t="shared" si="171"/>
        <v>56.010484759093366</v>
      </c>
      <c r="BV304" s="76">
        <f>MAX(0,(BU304-Constantes!$D$13)*(1-EXP(-Constantes!$D$24)))</f>
        <v>0.11097830335853869</v>
      </c>
      <c r="BW304" s="76">
        <f t="shared" si="172"/>
        <v>0.23840563085728067</v>
      </c>
      <c r="BX304" s="76">
        <f t="shared" si="173"/>
        <v>0.80217830335853857</v>
      </c>
      <c r="BY304" s="76">
        <f>0.0526*BL304*Observaciones!$F303^1.218</f>
        <v>0</v>
      </c>
      <c r="BZ304" s="76">
        <f>BY304*Constantes!$F$30</f>
        <v>0</v>
      </c>
      <c r="CA304" s="76">
        <f t="shared" si="174"/>
        <v>0</v>
      </c>
      <c r="CB304" s="15"/>
      <c r="CC304" s="75">
        <v>298</v>
      </c>
      <c r="CD304" s="76">
        <f>0.0526*Observaciones!$F303^2.218</f>
        <v>2.5957868850681649</v>
      </c>
      <c r="CE304" s="76">
        <f>IF(Observaciones!$F303&gt;0.05*$CI$7,((Observaciones!$F303-0.05*$CI$7)^2)/(Observaciones!$F303+0.95*$CI$7),0)</f>
        <v>0.42760102492926944</v>
      </c>
      <c r="CF304" s="76">
        <f>0.0526*CE304*Observaciones!$F303^1.218</f>
        <v>0.19137260906087983</v>
      </c>
      <c r="CG304" s="29"/>
      <c r="CH304" s="29"/>
      <c r="CI304" s="110"/>
      <c r="CJ304" s="40"/>
    </row>
    <row r="305" spans="2:88" s="2" customFormat="1" x14ac:dyDescent="0.3">
      <c r="B305" s="39"/>
      <c r="C305" s="75">
        <v>299</v>
      </c>
      <c r="D305" s="148">
        <f>ETo!$I304*((1-Constantes!$D$19)*ETo!$K304+ETo!$L304)</f>
        <v>4.062835381088223</v>
      </c>
      <c r="E305" s="76">
        <f>MIN(D305*Constantes!$D$17,0.8*(H304+Observaciones!$F304-F305-G305-Constantes!$D$14))</f>
        <v>2.0179032456025854</v>
      </c>
      <c r="F305" s="76">
        <f>IF(Observaciones!$F304&gt;0.05*Constantes!$D$18,((Observaciones!$F304-0.05*Constantes!$D$18)^2)/(Observaciones!$F304+0.95*Constantes!$D$18),0)</f>
        <v>0</v>
      </c>
      <c r="G305" s="76">
        <f>MAX(0,H304+Observaciones!$F304-F305-Constantes!$D$13)</f>
        <v>0</v>
      </c>
      <c r="H305" s="76">
        <f>H304+Observaciones!$F304-F305-E305-G305-I304</f>
        <v>38.061076463068758</v>
      </c>
      <c r="I305" s="76">
        <f>MAX(0,(H305-Constantes!$D$14)*(1-EXP(-Constantes!$D$22)))</f>
        <v>0.91328368980878816</v>
      </c>
      <c r="J305" s="76">
        <f t="shared" si="160"/>
        <v>61.555105627883023</v>
      </c>
      <c r="K305" s="76">
        <f>MAX(0,(J305-Constantes!$D$13)*(1-EXP(-Constantes!$D$23)))</f>
        <v>0.12617175569007208</v>
      </c>
      <c r="L305" s="76">
        <f t="shared" si="161"/>
        <v>1.0394554454988603</v>
      </c>
      <c r="M305" s="76">
        <f>0.0526*F305*Observaciones!$F304^1.218</f>
        <v>0</v>
      </c>
      <c r="N305" s="76">
        <f>M305*Constantes!$D$30</f>
        <v>0</v>
      </c>
      <c r="O305" s="76">
        <f t="shared" si="162"/>
        <v>0</v>
      </c>
      <c r="P305" s="15"/>
      <c r="Q305" s="75">
        <v>299</v>
      </c>
      <c r="R305" s="148">
        <f>ETo!$I304*((1-Constantes!$E$19)*ETo!$K304+ETo!$L304)</f>
        <v>4.062835381088223</v>
      </c>
      <c r="S305" s="76">
        <f>MIN(R305*Constantes!$E$17,0.8*(V304+Observaciones!$F304-T305-U305-Constantes!$D$14))</f>
        <v>2.0179032456025854</v>
      </c>
      <c r="T305" s="76">
        <f>IF(Observaciones!$F304&gt;0.05*Constantes!$E$18,((Observaciones!$F304-0.05*Constantes!$E$18)^2)/(Observaciones!$F304+0.95*Constantes!$E$18),0)</f>
        <v>0</v>
      </c>
      <c r="U305" s="76">
        <f>MAX(0,V304+Observaciones!$F304-T305-Constantes!$D$13)</f>
        <v>0</v>
      </c>
      <c r="V305" s="76">
        <f>V304+Observaciones!$F304-T305-S305-U305-W304</f>
        <v>38.061076463068758</v>
      </c>
      <c r="W305" s="76">
        <f>MAX(0,(V305-Constantes!$D$14)*(1-EXP(-Constantes!$D$22)))</f>
        <v>0.91328368980878816</v>
      </c>
      <c r="X305" s="76">
        <f t="shared" si="163"/>
        <v>61.555105627883023</v>
      </c>
      <c r="Y305" s="76">
        <f>MAX(0,(X305-Constantes!$D$13)*(1-EXP(-Constantes!$D$23)))</f>
        <v>0.12617175569007208</v>
      </c>
      <c r="Z305" s="76">
        <f t="shared" si="164"/>
        <v>1.0394554454988603</v>
      </c>
      <c r="AA305" s="76">
        <f>IF(Z305-Escenarios!$E$29&lt;=0,0,IF(Z305-Escenarios!$E$29&gt;Escenarios!$E$28,Escenarios!$E$28,Z305-Escenarios!$E$29))</f>
        <v>0.34825544549886023</v>
      </c>
      <c r="AB305" s="76">
        <f>AA305*Entradas!$E$24</f>
        <v>8.7063861374715057E-2</v>
      </c>
      <c r="AC305" s="76">
        <f>R305*Entradas!$D$47/Escenarios!$E$9</f>
        <v>0.19501609829223468</v>
      </c>
      <c r="AD305" s="76">
        <f>Entradas!$D$48*Entradas!$D$46/Escenarios!$E$9</f>
        <v>0.12</v>
      </c>
      <c r="AE305" s="76">
        <f t="shared" si="165"/>
        <v>2.21291934389482</v>
      </c>
      <c r="AF305" s="76">
        <f t="shared" si="145"/>
        <v>0</v>
      </c>
      <c r="AG305" s="76">
        <f t="shared" si="146"/>
        <v>0.34825544549886023</v>
      </c>
      <c r="AH305" s="76">
        <f t="shared" si="140"/>
        <v>0.56502824430992793</v>
      </c>
      <c r="AI305" s="76">
        <f t="shared" si="147"/>
        <v>0</v>
      </c>
      <c r="AJ305" s="76">
        <f t="shared" si="141"/>
        <v>0.12617175569007208</v>
      </c>
      <c r="AK305" s="76">
        <f t="shared" si="148"/>
        <v>0</v>
      </c>
      <c r="AL305" s="76">
        <f t="shared" si="149"/>
        <v>0.77826386137471504</v>
      </c>
      <c r="AM305" s="76">
        <f t="shared" si="150"/>
        <v>0</v>
      </c>
      <c r="AN305" s="76">
        <f t="shared" si="151"/>
        <v>0</v>
      </c>
      <c r="AO305" s="76">
        <f t="shared" si="166"/>
        <v>52.336512105730257</v>
      </c>
      <c r="AP305" s="76">
        <f>MAX(0,(AO305-Constantes!$D$13)*(1-EXP(-Constantes!$D$24)))</f>
        <v>5.4820723639740304E-2</v>
      </c>
      <c r="AQ305" s="76">
        <f t="shared" si="142"/>
        <v>0.18099247932981238</v>
      </c>
      <c r="AR305" s="76">
        <f t="shared" si="152"/>
        <v>0.83308458501445537</v>
      </c>
      <c r="AS305" s="76">
        <f>0.0526*AF305*Observaciones!$F304^1.218</f>
        <v>0</v>
      </c>
      <c r="AT305" s="76">
        <f>AS305*Constantes!$E$30</f>
        <v>0</v>
      </c>
      <c r="AU305" s="76">
        <f t="shared" si="167"/>
        <v>0</v>
      </c>
      <c r="AV305" s="15"/>
      <c r="AW305" s="75">
        <v>299</v>
      </c>
      <c r="AX305" s="148">
        <f>ETo!$I304*((1-Constantes!$F$19)*ETo!$K304+ETo!$L304)</f>
        <v>4.062835381088223</v>
      </c>
      <c r="AY305" s="76">
        <f>MIN(AX305*Constantes!$F$17,0.8*(BB304+Observaciones!$F304-AZ305-BA305-Constantes!$D$14))</f>
        <v>2.0179032456025854</v>
      </c>
      <c r="AZ305" s="76">
        <f>IF(Observaciones!$F304&gt;0.05*Constantes!$F$18,((Observaciones!$F304-0.05*Constantes!$F$18)^2)/(Observaciones!$F304+0.95*Constantes!$F$18),0)</f>
        <v>0</v>
      </c>
      <c r="BA305" s="76">
        <f>MAX(0,BB304+Observaciones!$F304-AZ305-Constantes!$D$13)</f>
        <v>0</v>
      </c>
      <c r="BB305" s="76">
        <f>BB304+Observaciones!$F304-AZ305-AY305-BA305-BC304</f>
        <v>38.061076463068758</v>
      </c>
      <c r="BC305" s="76">
        <f>MAX(0,(BB305-Constantes!$D$14)*(1-EXP(-Constantes!$D$22)))</f>
        <v>0.91328368980878816</v>
      </c>
      <c r="BD305" s="76">
        <f t="shared" si="168"/>
        <v>61.555105627883023</v>
      </c>
      <c r="BE305" s="76">
        <f>MAX(0,(BD305-Constantes!$D$13)*(1-EXP(-Constantes!$D$23)))</f>
        <v>0.12617175569007208</v>
      </c>
      <c r="BF305" s="76">
        <f t="shared" si="169"/>
        <v>1.0394554454988603</v>
      </c>
      <c r="BG305" s="76">
        <f>IF(BF305-Escenarios!$F$29&lt;=0,0,IF(BF305-Escenarios!$F$29&gt;Escenarios!$F$28,Escenarios!$F$28,BF305-Escenarios!$F$29))</f>
        <v>0.34825544549886023</v>
      </c>
      <c r="BH305" s="76">
        <f>BG305*Entradas!$F$24</f>
        <v>0</v>
      </c>
      <c r="BI305" s="76">
        <f>AX305*Entradas!$D$47/Escenarios!$F$9</f>
        <v>0.19501609829223468</v>
      </c>
      <c r="BJ305" s="76">
        <f>Entradas!$D$48*Entradas!$D$46/Escenarios!$F$9</f>
        <v>0.12</v>
      </c>
      <c r="BK305" s="76">
        <f t="shared" si="170"/>
        <v>2.21291934389482</v>
      </c>
      <c r="BL305" s="76">
        <f t="shared" si="153"/>
        <v>0</v>
      </c>
      <c r="BM305" s="76">
        <f t="shared" si="154"/>
        <v>0.34825544549886023</v>
      </c>
      <c r="BN305" s="76">
        <f t="shared" si="143"/>
        <v>0.56502824430992793</v>
      </c>
      <c r="BO305" s="76">
        <f t="shared" si="155"/>
        <v>0</v>
      </c>
      <c r="BP305" s="76">
        <f t="shared" si="144"/>
        <v>0.12617175569007208</v>
      </c>
      <c r="BQ305" s="76">
        <f t="shared" si="156"/>
        <v>0</v>
      </c>
      <c r="BR305" s="76">
        <f t="shared" si="157"/>
        <v>0.69120000000000004</v>
      </c>
      <c r="BS305" s="76">
        <f t="shared" si="158"/>
        <v>3.3239347206625552E-2</v>
      </c>
      <c r="BT305" s="76">
        <f t="shared" si="159"/>
        <v>3.3239347206625552E-2</v>
      </c>
      <c r="BU305" s="76">
        <f t="shared" si="171"/>
        <v>55.932745802941454</v>
      </c>
      <c r="BV305" s="76">
        <f>MAX(0,(BU305-Constantes!$D$13)*(1-EXP(-Constantes!$D$24)))</f>
        <v>0.1097900442071373</v>
      </c>
      <c r="BW305" s="76">
        <f t="shared" si="172"/>
        <v>0.23596179989720939</v>
      </c>
      <c r="BX305" s="76">
        <f t="shared" si="173"/>
        <v>0.80099004420713737</v>
      </c>
      <c r="BY305" s="76">
        <f>0.0526*BL305*Observaciones!$F304^1.218</f>
        <v>0</v>
      </c>
      <c r="BZ305" s="76">
        <f>BY305*Constantes!$F$30</f>
        <v>0</v>
      </c>
      <c r="CA305" s="76">
        <f t="shared" si="174"/>
        <v>0</v>
      </c>
      <c r="CB305" s="15"/>
      <c r="CC305" s="75">
        <v>299</v>
      </c>
      <c r="CD305" s="76">
        <f>0.0526*Observaciones!$F304^2.218</f>
        <v>0.17065595668433275</v>
      </c>
      <c r="CE305" s="76">
        <f>IF(Observaciones!$F304&gt;0.05*$CI$7,((Observaciones!$F304-0.05*$CI$7)^2)/(Observaciones!$F304+0.95*$CI$7),0)</f>
        <v>0</v>
      </c>
      <c r="CF305" s="76">
        <f>0.0526*CE305*Observaciones!$F304^1.218</f>
        <v>0</v>
      </c>
      <c r="CG305" s="29"/>
      <c r="CH305" s="29"/>
      <c r="CI305" s="110"/>
      <c r="CJ305" s="40"/>
    </row>
    <row r="306" spans="2:88" s="2" customFormat="1" x14ac:dyDescent="0.3">
      <c r="B306" s="39"/>
      <c r="C306" s="75">
        <v>300</v>
      </c>
      <c r="D306" s="148">
        <f>ETo!$I305*((1-Constantes!$D$19)*ETo!$K305+ETo!$L305)</f>
        <v>4.1930737655226231</v>
      </c>
      <c r="E306" s="76">
        <f>MIN(D306*Constantes!$D$17,0.8*(H305+Observaciones!$F305-F306-G306-Constantes!$D$14))</f>
        <v>2.0825892183288102</v>
      </c>
      <c r="F306" s="76">
        <f>IF(Observaciones!$F305&gt;0.05*Constantes!$D$18,((Observaciones!$F305-0.05*Constantes!$D$18)^2)/(Observaciones!$F305+0.95*Constantes!$D$18),0)</f>
        <v>0</v>
      </c>
      <c r="G306" s="76">
        <f>MAX(0,H305+Observaciones!$F305-F306-Constantes!$D$13)</f>
        <v>0</v>
      </c>
      <c r="H306" s="76">
        <f>H305+Observaciones!$F305-F306-E306-G306-I305</f>
        <v>35.365203554931156</v>
      </c>
      <c r="I306" s="76">
        <f>MAX(0,(H306-Constantes!$D$14)*(1-EXP(-Constantes!$D$22)))</f>
        <v>0.82145236180556902</v>
      </c>
      <c r="J306" s="76">
        <f t="shared" si="160"/>
        <v>61.42893387219295</v>
      </c>
      <c r="K306" s="76">
        <f>MAX(0,(J306-Constantes!$D$13)*(1-EXP(-Constantes!$D$23)))</f>
        <v>0.12492855532948691</v>
      </c>
      <c r="L306" s="76">
        <f t="shared" si="161"/>
        <v>0.9463809171350559</v>
      </c>
      <c r="M306" s="76">
        <f>0.0526*F306*Observaciones!$F305^1.218</f>
        <v>0</v>
      </c>
      <c r="N306" s="76">
        <f>M306*Constantes!$D$30</f>
        <v>0</v>
      </c>
      <c r="O306" s="76">
        <f t="shared" si="162"/>
        <v>0</v>
      </c>
      <c r="P306" s="15"/>
      <c r="Q306" s="75">
        <v>300</v>
      </c>
      <c r="R306" s="148">
        <f>ETo!$I305*((1-Constantes!$E$19)*ETo!$K305+ETo!$L305)</f>
        <v>4.1930737655226231</v>
      </c>
      <c r="S306" s="76">
        <f>MIN(R306*Constantes!$E$17,0.8*(V305+Observaciones!$F305-T306-U306-Constantes!$D$14))</f>
        <v>2.0825892183288102</v>
      </c>
      <c r="T306" s="76">
        <f>IF(Observaciones!$F305&gt;0.05*Constantes!$E$18,((Observaciones!$F305-0.05*Constantes!$E$18)^2)/(Observaciones!$F305+0.95*Constantes!$E$18),0)</f>
        <v>0</v>
      </c>
      <c r="U306" s="76">
        <f>MAX(0,V305+Observaciones!$F305-T306-Constantes!$D$13)</f>
        <v>0</v>
      </c>
      <c r="V306" s="76">
        <f>V305+Observaciones!$F305-T306-S306-U306-W305</f>
        <v>35.365203554931156</v>
      </c>
      <c r="W306" s="76">
        <f>MAX(0,(V306-Constantes!$D$14)*(1-EXP(-Constantes!$D$22)))</f>
        <v>0.82145236180556902</v>
      </c>
      <c r="X306" s="76">
        <f t="shared" si="163"/>
        <v>61.42893387219295</v>
      </c>
      <c r="Y306" s="76">
        <f>MAX(0,(X306-Constantes!$D$13)*(1-EXP(-Constantes!$D$23)))</f>
        <v>0.12492855532948691</v>
      </c>
      <c r="Z306" s="76">
        <f t="shared" si="164"/>
        <v>0.9463809171350559</v>
      </c>
      <c r="AA306" s="76">
        <f>IF(Z306-Escenarios!$E$29&lt;=0,0,IF(Z306-Escenarios!$E$29&gt;Escenarios!$E$28,Escenarios!$E$28,Z306-Escenarios!$E$29))</f>
        <v>0.25518091713505586</v>
      </c>
      <c r="AB306" s="76">
        <f>AA306*Entradas!$E$24</f>
        <v>6.3795229283763966E-2</v>
      </c>
      <c r="AC306" s="76">
        <f>R306*Entradas!$D$47/Escenarios!$E$9</f>
        <v>0.2012675407450859</v>
      </c>
      <c r="AD306" s="76">
        <f>Entradas!$D$48*Entradas!$D$46/Escenarios!$E$9</f>
        <v>0.12</v>
      </c>
      <c r="AE306" s="76">
        <f t="shared" si="165"/>
        <v>2.2838567590738963</v>
      </c>
      <c r="AF306" s="76">
        <f t="shared" si="145"/>
        <v>0</v>
      </c>
      <c r="AG306" s="76">
        <f t="shared" si="146"/>
        <v>0.25518091713505586</v>
      </c>
      <c r="AH306" s="76">
        <f t="shared" si="140"/>
        <v>0.56627144467051316</v>
      </c>
      <c r="AI306" s="76">
        <f t="shared" si="147"/>
        <v>0</v>
      </c>
      <c r="AJ306" s="76">
        <f t="shared" si="141"/>
        <v>0.12492855532948691</v>
      </c>
      <c r="AK306" s="76">
        <f t="shared" si="148"/>
        <v>0</v>
      </c>
      <c r="AL306" s="76">
        <f t="shared" si="149"/>
        <v>0.75499522928376406</v>
      </c>
      <c r="AM306" s="76">
        <f t="shared" si="150"/>
        <v>0</v>
      </c>
      <c r="AN306" s="76">
        <f t="shared" si="151"/>
        <v>0</v>
      </c>
      <c r="AO306" s="76">
        <f t="shared" si="166"/>
        <v>52.281691382090514</v>
      </c>
      <c r="AP306" s="76">
        <f>MAX(0,(AO306-Constantes!$D$13)*(1-EXP(-Constantes!$D$24)))</f>
        <v>5.3982775334593565E-2</v>
      </c>
      <c r="AQ306" s="76">
        <f t="shared" si="142"/>
        <v>0.17891133066408046</v>
      </c>
      <c r="AR306" s="76">
        <f t="shared" si="152"/>
        <v>0.80897800461835767</v>
      </c>
      <c r="AS306" s="76">
        <f>0.0526*AF306*Observaciones!$F305^1.218</f>
        <v>0</v>
      </c>
      <c r="AT306" s="76">
        <f>AS306*Constantes!$E$30</f>
        <v>0</v>
      </c>
      <c r="AU306" s="76">
        <f t="shared" si="167"/>
        <v>0</v>
      </c>
      <c r="AV306" s="15"/>
      <c r="AW306" s="75">
        <v>300</v>
      </c>
      <c r="AX306" s="148">
        <f>ETo!$I305*((1-Constantes!$F$19)*ETo!$K305+ETo!$L305)</f>
        <v>4.1930737655226231</v>
      </c>
      <c r="AY306" s="76">
        <f>MIN(AX306*Constantes!$F$17,0.8*(BB305+Observaciones!$F305-AZ306-BA306-Constantes!$D$14))</f>
        <v>2.0825892183288102</v>
      </c>
      <c r="AZ306" s="76">
        <f>IF(Observaciones!$F305&gt;0.05*Constantes!$F$18,((Observaciones!$F305-0.05*Constantes!$F$18)^2)/(Observaciones!$F305+0.95*Constantes!$F$18),0)</f>
        <v>0</v>
      </c>
      <c r="BA306" s="76">
        <f>MAX(0,BB305+Observaciones!$F305-AZ306-Constantes!$D$13)</f>
        <v>0</v>
      </c>
      <c r="BB306" s="76">
        <f>BB305+Observaciones!$F305-AZ306-AY306-BA306-BC305</f>
        <v>35.365203554931156</v>
      </c>
      <c r="BC306" s="76">
        <f>MAX(0,(BB306-Constantes!$D$14)*(1-EXP(-Constantes!$D$22)))</f>
        <v>0.82145236180556902</v>
      </c>
      <c r="BD306" s="76">
        <f t="shared" si="168"/>
        <v>61.42893387219295</v>
      </c>
      <c r="BE306" s="76">
        <f>MAX(0,(BD306-Constantes!$D$13)*(1-EXP(-Constantes!$D$23)))</f>
        <v>0.12492855532948691</v>
      </c>
      <c r="BF306" s="76">
        <f t="shared" si="169"/>
        <v>0.9463809171350559</v>
      </c>
      <c r="BG306" s="76">
        <f>IF(BF306-Escenarios!$F$29&lt;=0,0,IF(BF306-Escenarios!$F$29&gt;Escenarios!$F$28,Escenarios!$F$28,BF306-Escenarios!$F$29))</f>
        <v>0.25518091713505586</v>
      </c>
      <c r="BH306" s="76">
        <f>BG306*Entradas!$F$24</f>
        <v>0</v>
      </c>
      <c r="BI306" s="76">
        <f>AX306*Entradas!$D$47/Escenarios!$F$9</f>
        <v>0.2012675407450859</v>
      </c>
      <c r="BJ306" s="76">
        <f>Entradas!$D$48*Entradas!$D$46/Escenarios!$F$9</f>
        <v>0.12</v>
      </c>
      <c r="BK306" s="76">
        <f t="shared" si="170"/>
        <v>2.2838567590738963</v>
      </c>
      <c r="BL306" s="76">
        <f t="shared" si="153"/>
        <v>0</v>
      </c>
      <c r="BM306" s="76">
        <f t="shared" si="154"/>
        <v>0.25518091713505586</v>
      </c>
      <c r="BN306" s="76">
        <f t="shared" si="143"/>
        <v>0.56627144467051316</v>
      </c>
      <c r="BO306" s="76">
        <f t="shared" si="155"/>
        <v>0</v>
      </c>
      <c r="BP306" s="76">
        <f t="shared" si="144"/>
        <v>0.12492855532948691</v>
      </c>
      <c r="BQ306" s="76">
        <f t="shared" si="156"/>
        <v>0</v>
      </c>
      <c r="BR306" s="76">
        <f t="shared" si="157"/>
        <v>0.69120000000000004</v>
      </c>
      <c r="BS306" s="76">
        <f t="shared" si="158"/>
        <v>0</v>
      </c>
      <c r="BT306" s="76">
        <f t="shared" si="159"/>
        <v>0</v>
      </c>
      <c r="BU306" s="76">
        <f t="shared" si="171"/>
        <v>55.822955758734317</v>
      </c>
      <c r="BV306" s="76">
        <f>MAX(0,(BU306-Constantes!$D$13)*(1-EXP(-Constantes!$D$24)))</f>
        <v>0.10811187625609148</v>
      </c>
      <c r="BW306" s="76">
        <f t="shared" si="172"/>
        <v>0.23304043158557838</v>
      </c>
      <c r="BX306" s="76">
        <f t="shared" si="173"/>
        <v>0.79931187625609157</v>
      </c>
      <c r="BY306" s="76">
        <f>0.0526*BL306*Observaciones!$F305^1.218</f>
        <v>0</v>
      </c>
      <c r="BZ306" s="76">
        <f>BY306*Constantes!$F$30</f>
        <v>0</v>
      </c>
      <c r="CA306" s="76">
        <f t="shared" si="174"/>
        <v>0</v>
      </c>
      <c r="CB306" s="15"/>
      <c r="CC306" s="75">
        <v>300</v>
      </c>
      <c r="CD306" s="76">
        <f>0.0526*Observaciones!$F305^2.218</f>
        <v>3.6411677467564265E-3</v>
      </c>
      <c r="CE306" s="76">
        <f>IF(Observaciones!$F305&gt;0.05*$CI$7,((Observaciones!$F305-0.05*$CI$7)^2)/(Observaciones!$F305+0.95*$CI$7),0)</f>
        <v>0</v>
      </c>
      <c r="CF306" s="76">
        <f>0.0526*CE306*Observaciones!$F305^1.218</f>
        <v>0</v>
      </c>
      <c r="CG306" s="29"/>
      <c r="CH306" s="29"/>
      <c r="CI306" s="110"/>
      <c r="CJ306" s="40"/>
    </row>
    <row r="307" spans="2:88" s="2" customFormat="1" x14ac:dyDescent="0.3">
      <c r="B307" s="39"/>
      <c r="C307" s="75">
        <v>301</v>
      </c>
      <c r="D307" s="148">
        <f>ETo!$I306*((1-Constantes!$D$19)*ETo!$K306+ETo!$L306)</f>
        <v>4.3191829120495431</v>
      </c>
      <c r="E307" s="76">
        <f>MIN(D307*Constantes!$D$17,0.8*(H306+Observaciones!$F306-F307-G307-Constantes!$D$14))</f>
        <v>2.1452243074248107</v>
      </c>
      <c r="F307" s="76">
        <f>IF(Observaciones!$F306&gt;0.05*Constantes!$D$18,((Observaciones!$F306-0.05*Constantes!$D$18)^2)/(Observaciones!$F306+0.95*Constantes!$D$18),0)</f>
        <v>0</v>
      </c>
      <c r="G307" s="76">
        <f>MAX(0,H306+Observaciones!$F306-F307-Constantes!$D$13)</f>
        <v>0</v>
      </c>
      <c r="H307" s="76">
        <f>H306+Observaciones!$F306-F307-E307-G307-I306</f>
        <v>33.798526885700774</v>
      </c>
      <c r="I307" s="76">
        <f>MAX(0,(H307-Constantes!$D$14)*(1-EXP(-Constantes!$D$22)))</f>
        <v>0.76808560306378681</v>
      </c>
      <c r="J307" s="76">
        <f t="shared" si="160"/>
        <v>61.30400531686346</v>
      </c>
      <c r="K307" s="76">
        <f>MAX(0,(J307-Constantes!$D$13)*(1-EXP(-Constantes!$D$23)))</f>
        <v>0.12369760451816182</v>
      </c>
      <c r="L307" s="76">
        <f t="shared" si="161"/>
        <v>0.89178320758194862</v>
      </c>
      <c r="M307" s="76">
        <f>0.0526*F307*Observaciones!$F306^1.218</f>
        <v>0</v>
      </c>
      <c r="N307" s="76">
        <f>M307*Constantes!$D$30</f>
        <v>0</v>
      </c>
      <c r="O307" s="76">
        <f t="shared" si="162"/>
        <v>0</v>
      </c>
      <c r="P307" s="15"/>
      <c r="Q307" s="75">
        <v>301</v>
      </c>
      <c r="R307" s="148">
        <f>ETo!$I306*((1-Constantes!$E$19)*ETo!$K306+ETo!$L306)</f>
        <v>4.3191829120495431</v>
      </c>
      <c r="S307" s="76">
        <f>MIN(R307*Constantes!$E$17,0.8*(V306+Observaciones!$F306-T307-U307-Constantes!$D$14))</f>
        <v>2.1452243074248107</v>
      </c>
      <c r="T307" s="76">
        <f>IF(Observaciones!$F306&gt;0.05*Constantes!$E$18,((Observaciones!$F306-0.05*Constantes!$E$18)^2)/(Observaciones!$F306+0.95*Constantes!$E$18),0)</f>
        <v>0</v>
      </c>
      <c r="U307" s="76">
        <f>MAX(0,V306+Observaciones!$F306-T307-Constantes!$D$13)</f>
        <v>0</v>
      </c>
      <c r="V307" s="76">
        <f>V306+Observaciones!$F306-T307-S307-U307-W306</f>
        <v>33.798526885700774</v>
      </c>
      <c r="W307" s="76">
        <f>MAX(0,(V307-Constantes!$D$14)*(1-EXP(-Constantes!$D$22)))</f>
        <v>0.76808560306378681</v>
      </c>
      <c r="X307" s="76">
        <f t="shared" si="163"/>
        <v>61.30400531686346</v>
      </c>
      <c r="Y307" s="76">
        <f>MAX(0,(X307-Constantes!$D$13)*(1-EXP(-Constantes!$D$23)))</f>
        <v>0.12369760451816182</v>
      </c>
      <c r="Z307" s="76">
        <f t="shared" si="164"/>
        <v>0.89178320758194862</v>
      </c>
      <c r="AA307" s="76">
        <f>IF(Z307-Escenarios!$E$29&lt;=0,0,IF(Z307-Escenarios!$E$29&gt;Escenarios!$E$28,Escenarios!$E$28,Z307-Escenarios!$E$29))</f>
        <v>0.20058320758194859</v>
      </c>
      <c r="AB307" s="76">
        <f>AA307*Entradas!$E$24</f>
        <v>5.0145801895487147E-2</v>
      </c>
      <c r="AC307" s="76">
        <f>R307*Entradas!$D$47/Escenarios!$E$9</f>
        <v>0.20732077977837807</v>
      </c>
      <c r="AD307" s="76">
        <f>Entradas!$D$48*Entradas!$D$46/Escenarios!$E$9</f>
        <v>0.12</v>
      </c>
      <c r="AE307" s="76">
        <f t="shared" si="165"/>
        <v>2.3525450872031888</v>
      </c>
      <c r="AF307" s="76">
        <f t="shared" si="145"/>
        <v>0</v>
      </c>
      <c r="AG307" s="76">
        <f t="shared" si="146"/>
        <v>0.20058320758194859</v>
      </c>
      <c r="AH307" s="76">
        <f t="shared" si="140"/>
        <v>0.56750239548183823</v>
      </c>
      <c r="AI307" s="76">
        <f t="shared" si="147"/>
        <v>0</v>
      </c>
      <c r="AJ307" s="76">
        <f t="shared" si="141"/>
        <v>0.12369760451816182</v>
      </c>
      <c r="AK307" s="76">
        <f t="shared" si="148"/>
        <v>0</v>
      </c>
      <c r="AL307" s="76">
        <f t="shared" si="149"/>
        <v>0.74134580189548716</v>
      </c>
      <c r="AM307" s="76">
        <f t="shared" si="150"/>
        <v>0</v>
      </c>
      <c r="AN307" s="76">
        <f t="shared" si="151"/>
        <v>0</v>
      </c>
      <c r="AO307" s="76">
        <f t="shared" si="166"/>
        <v>52.227708606755918</v>
      </c>
      <c r="AP307" s="76">
        <f>MAX(0,(AO307-Constantes!$D$13)*(1-EXP(-Constantes!$D$24)))</f>
        <v>5.3157635276319171E-2</v>
      </c>
      <c r="AQ307" s="76">
        <f t="shared" si="142"/>
        <v>0.17685523979448098</v>
      </c>
      <c r="AR307" s="76">
        <f t="shared" si="152"/>
        <v>0.79450343717180627</v>
      </c>
      <c r="AS307" s="76">
        <f>0.0526*AF307*Observaciones!$F306^1.218</f>
        <v>0</v>
      </c>
      <c r="AT307" s="76">
        <f>AS307*Constantes!$E$30</f>
        <v>0</v>
      </c>
      <c r="AU307" s="76">
        <f t="shared" si="167"/>
        <v>0</v>
      </c>
      <c r="AV307" s="15"/>
      <c r="AW307" s="75">
        <v>301</v>
      </c>
      <c r="AX307" s="148">
        <f>ETo!$I306*((1-Constantes!$F$19)*ETo!$K306+ETo!$L306)</f>
        <v>4.3191829120495431</v>
      </c>
      <c r="AY307" s="76">
        <f>MIN(AX307*Constantes!$F$17,0.8*(BB306+Observaciones!$F306-AZ307-BA307-Constantes!$D$14))</f>
        <v>2.1452243074248107</v>
      </c>
      <c r="AZ307" s="76">
        <f>IF(Observaciones!$F306&gt;0.05*Constantes!$F$18,((Observaciones!$F306-0.05*Constantes!$F$18)^2)/(Observaciones!$F306+0.95*Constantes!$F$18),0)</f>
        <v>0</v>
      </c>
      <c r="BA307" s="76">
        <f>MAX(0,BB306+Observaciones!$F306-AZ307-Constantes!$D$13)</f>
        <v>0</v>
      </c>
      <c r="BB307" s="76">
        <f>BB306+Observaciones!$F306-AZ307-AY307-BA307-BC306</f>
        <v>33.798526885700774</v>
      </c>
      <c r="BC307" s="76">
        <f>MAX(0,(BB307-Constantes!$D$14)*(1-EXP(-Constantes!$D$22)))</f>
        <v>0.76808560306378681</v>
      </c>
      <c r="BD307" s="76">
        <f t="shared" si="168"/>
        <v>61.30400531686346</v>
      </c>
      <c r="BE307" s="76">
        <f>MAX(0,(BD307-Constantes!$D$13)*(1-EXP(-Constantes!$D$23)))</f>
        <v>0.12369760451816182</v>
      </c>
      <c r="BF307" s="76">
        <f t="shared" si="169"/>
        <v>0.89178320758194862</v>
      </c>
      <c r="BG307" s="76">
        <f>IF(BF307-Escenarios!$F$29&lt;=0,0,IF(BF307-Escenarios!$F$29&gt;Escenarios!$F$28,Escenarios!$F$28,BF307-Escenarios!$F$29))</f>
        <v>0.20058320758194859</v>
      </c>
      <c r="BH307" s="76">
        <f>BG307*Entradas!$F$24</f>
        <v>0</v>
      </c>
      <c r="BI307" s="76">
        <f>AX307*Entradas!$D$47/Escenarios!$F$9</f>
        <v>0.20732077977837807</v>
      </c>
      <c r="BJ307" s="76">
        <f>Entradas!$D$48*Entradas!$D$46/Escenarios!$F$9</f>
        <v>0.12</v>
      </c>
      <c r="BK307" s="76">
        <f t="shared" si="170"/>
        <v>2.3525450872031888</v>
      </c>
      <c r="BL307" s="76">
        <f t="shared" si="153"/>
        <v>0</v>
      </c>
      <c r="BM307" s="76">
        <f t="shared" si="154"/>
        <v>0.20058320758194859</v>
      </c>
      <c r="BN307" s="76">
        <f t="shared" si="143"/>
        <v>0.56750239548183823</v>
      </c>
      <c r="BO307" s="76">
        <f t="shared" si="155"/>
        <v>0</v>
      </c>
      <c r="BP307" s="76">
        <f t="shared" si="144"/>
        <v>0.12369760451816182</v>
      </c>
      <c r="BQ307" s="76">
        <f t="shared" si="156"/>
        <v>0</v>
      </c>
      <c r="BR307" s="76">
        <f t="shared" si="157"/>
        <v>0.69120000000000004</v>
      </c>
      <c r="BS307" s="76">
        <f t="shared" si="158"/>
        <v>0</v>
      </c>
      <c r="BT307" s="76">
        <f t="shared" si="159"/>
        <v>0</v>
      </c>
      <c r="BU307" s="76">
        <f t="shared" si="171"/>
        <v>55.714843882478227</v>
      </c>
      <c r="BV307" s="76">
        <f>MAX(0,(BU307-Constantes!$D$13)*(1-EXP(-Constantes!$D$24)))</f>
        <v>0.10645935951679496</v>
      </c>
      <c r="BW307" s="76">
        <f t="shared" si="172"/>
        <v>0.23015696403495678</v>
      </c>
      <c r="BX307" s="76">
        <f t="shared" si="173"/>
        <v>0.79765935951679501</v>
      </c>
      <c r="BY307" s="76">
        <f>0.0526*BL307*Observaciones!$F306^1.218</f>
        <v>0</v>
      </c>
      <c r="BZ307" s="76">
        <f>BY307*Constantes!$F$30</f>
        <v>0</v>
      </c>
      <c r="CA307" s="76">
        <f t="shared" si="174"/>
        <v>0</v>
      </c>
      <c r="CB307" s="15"/>
      <c r="CC307" s="75">
        <v>301</v>
      </c>
      <c r="CD307" s="76">
        <f>0.0526*Observaciones!$F306^2.218</f>
        <v>0.11094244358496377</v>
      </c>
      <c r="CE307" s="76">
        <f>IF(Observaciones!$F306&gt;0.05*$CI$7,((Observaciones!$F306-0.05*$CI$7)^2)/(Observaciones!$F306+0.95*$CI$7),0)</f>
        <v>0</v>
      </c>
      <c r="CF307" s="76">
        <f>0.0526*CE307*Observaciones!$F306^1.218</f>
        <v>0</v>
      </c>
      <c r="CG307" s="29"/>
      <c r="CH307" s="29"/>
      <c r="CI307" s="110"/>
      <c r="CJ307" s="40"/>
    </row>
    <row r="308" spans="2:88" s="2" customFormat="1" x14ac:dyDescent="0.3">
      <c r="B308" s="39"/>
      <c r="C308" s="75">
        <v>302</v>
      </c>
      <c r="D308" s="148">
        <f>ETo!$I307*((1-Constantes!$D$19)*ETo!$K307+ETo!$L307)</f>
        <v>4.3106676236446066</v>
      </c>
      <c r="E308" s="76">
        <f>MIN(D308*Constantes!$D$17,0.8*(H307+Observaciones!$F307-F308-G308-Constantes!$D$14))</f>
        <v>2.1409949881199855</v>
      </c>
      <c r="F308" s="76">
        <f>IF(Observaciones!$F307&gt;0.05*Constantes!$D$18,((Observaciones!$F307-0.05*Constantes!$D$18)^2)/(Observaciones!$F307+0.95*Constantes!$D$18),0)</f>
        <v>0</v>
      </c>
      <c r="G308" s="76">
        <f>MAX(0,H307+Observaciones!$F307-F308-Constantes!$D$13)</f>
        <v>0</v>
      </c>
      <c r="H308" s="76">
        <f>H307+Observaciones!$F307-F308-E308-G308-I307</f>
        <v>30.889446294517001</v>
      </c>
      <c r="I308" s="76">
        <f>MAX(0,(H308-Constantes!$D$14)*(1-EXP(-Constantes!$D$22)))</f>
        <v>0.668991638674587</v>
      </c>
      <c r="J308" s="76">
        <f t="shared" si="160"/>
        <v>61.180307712345297</v>
      </c>
      <c r="K308" s="76">
        <f>MAX(0,(J308-Constantes!$D$13)*(1-EXP(-Constantes!$D$23)))</f>
        <v>0.12247878255837037</v>
      </c>
      <c r="L308" s="76">
        <f t="shared" si="161"/>
        <v>0.79147042123295741</v>
      </c>
      <c r="M308" s="76">
        <f>0.0526*F308*Observaciones!$F307^1.218</f>
        <v>0</v>
      </c>
      <c r="N308" s="76">
        <f>M308*Constantes!$D$30</f>
        <v>0</v>
      </c>
      <c r="O308" s="76">
        <f t="shared" si="162"/>
        <v>0</v>
      </c>
      <c r="P308" s="15"/>
      <c r="Q308" s="75">
        <v>302</v>
      </c>
      <c r="R308" s="148">
        <f>ETo!$I307*((1-Constantes!$E$19)*ETo!$K307+ETo!$L307)</f>
        <v>4.3106676236446066</v>
      </c>
      <c r="S308" s="76">
        <f>MIN(R308*Constantes!$E$17,0.8*(V307+Observaciones!$F307-T308-U308-Constantes!$D$14))</f>
        <v>2.1409949881199855</v>
      </c>
      <c r="T308" s="76">
        <f>IF(Observaciones!$F307&gt;0.05*Constantes!$E$18,((Observaciones!$F307-0.05*Constantes!$E$18)^2)/(Observaciones!$F307+0.95*Constantes!$E$18),0)</f>
        <v>0</v>
      </c>
      <c r="U308" s="76">
        <f>MAX(0,V307+Observaciones!$F307-T308-Constantes!$D$13)</f>
        <v>0</v>
      </c>
      <c r="V308" s="76">
        <f>V307+Observaciones!$F307-T308-S308-U308-W307</f>
        <v>30.889446294517001</v>
      </c>
      <c r="W308" s="76">
        <f>MAX(0,(V308-Constantes!$D$14)*(1-EXP(-Constantes!$D$22)))</f>
        <v>0.668991638674587</v>
      </c>
      <c r="X308" s="76">
        <f t="shared" si="163"/>
        <v>61.180307712345297</v>
      </c>
      <c r="Y308" s="76">
        <f>MAX(0,(X308-Constantes!$D$13)*(1-EXP(-Constantes!$D$23)))</f>
        <v>0.12247878255837037</v>
      </c>
      <c r="Z308" s="76">
        <f t="shared" si="164"/>
        <v>0.79147042123295741</v>
      </c>
      <c r="AA308" s="76">
        <f>IF(Z308-Escenarios!$E$29&lt;=0,0,IF(Z308-Escenarios!$E$29&gt;Escenarios!$E$28,Escenarios!$E$28,Z308-Escenarios!$E$29))</f>
        <v>0.10027042123295737</v>
      </c>
      <c r="AB308" s="76">
        <f>AA308*Entradas!$E$24</f>
        <v>2.5067605308239344E-2</v>
      </c>
      <c r="AC308" s="76">
        <f>R308*Entradas!$D$47/Escenarios!$E$9</f>
        <v>0.20691204593494111</v>
      </c>
      <c r="AD308" s="76">
        <f>Entradas!$D$48*Entradas!$D$46/Escenarios!$E$9</f>
        <v>0.12</v>
      </c>
      <c r="AE308" s="76">
        <f t="shared" si="165"/>
        <v>2.3479070340549266</v>
      </c>
      <c r="AF308" s="76">
        <f t="shared" si="145"/>
        <v>0</v>
      </c>
      <c r="AG308" s="76">
        <f t="shared" si="146"/>
        <v>0.10027042123295737</v>
      </c>
      <c r="AH308" s="76">
        <f t="shared" si="140"/>
        <v>0.56872121744162962</v>
      </c>
      <c r="AI308" s="76">
        <f t="shared" si="147"/>
        <v>0</v>
      </c>
      <c r="AJ308" s="76">
        <f t="shared" si="141"/>
        <v>0.12247878255837037</v>
      </c>
      <c r="AK308" s="76">
        <f t="shared" si="148"/>
        <v>0</v>
      </c>
      <c r="AL308" s="76">
        <f t="shared" si="149"/>
        <v>0.71626760530823941</v>
      </c>
      <c r="AM308" s="76">
        <f t="shared" si="150"/>
        <v>0</v>
      </c>
      <c r="AN308" s="76">
        <f t="shared" si="151"/>
        <v>0</v>
      </c>
      <c r="AO308" s="76">
        <f t="shared" si="166"/>
        <v>52.174550971479597</v>
      </c>
      <c r="AP308" s="76">
        <f>MAX(0,(AO308-Constantes!$D$13)*(1-EXP(-Constantes!$D$24)))</f>
        <v>5.2345107687699212E-2</v>
      </c>
      <c r="AQ308" s="76">
        <f t="shared" si="142"/>
        <v>0.17482389024606959</v>
      </c>
      <c r="AR308" s="76">
        <f t="shared" si="152"/>
        <v>0.76861271299593859</v>
      </c>
      <c r="AS308" s="76">
        <f>0.0526*AF308*Observaciones!$F307^1.218</f>
        <v>0</v>
      </c>
      <c r="AT308" s="76">
        <f>AS308*Constantes!$E$30</f>
        <v>0</v>
      </c>
      <c r="AU308" s="76">
        <f t="shared" si="167"/>
        <v>0</v>
      </c>
      <c r="AV308" s="15"/>
      <c r="AW308" s="75">
        <v>302</v>
      </c>
      <c r="AX308" s="148">
        <f>ETo!$I307*((1-Constantes!$F$19)*ETo!$K307+ETo!$L307)</f>
        <v>4.3106676236446066</v>
      </c>
      <c r="AY308" s="76">
        <f>MIN(AX308*Constantes!$F$17,0.8*(BB307+Observaciones!$F307-AZ308-BA308-Constantes!$D$14))</f>
        <v>2.1409949881199855</v>
      </c>
      <c r="AZ308" s="76">
        <f>IF(Observaciones!$F307&gt;0.05*Constantes!$F$18,((Observaciones!$F307-0.05*Constantes!$F$18)^2)/(Observaciones!$F307+0.95*Constantes!$F$18),0)</f>
        <v>0</v>
      </c>
      <c r="BA308" s="76">
        <f>MAX(0,BB307+Observaciones!$F307-AZ308-Constantes!$D$13)</f>
        <v>0</v>
      </c>
      <c r="BB308" s="76">
        <f>BB307+Observaciones!$F307-AZ308-AY308-BA308-BC307</f>
        <v>30.889446294517001</v>
      </c>
      <c r="BC308" s="76">
        <f>MAX(0,(BB308-Constantes!$D$14)*(1-EXP(-Constantes!$D$22)))</f>
        <v>0.668991638674587</v>
      </c>
      <c r="BD308" s="76">
        <f t="shared" si="168"/>
        <v>61.180307712345297</v>
      </c>
      <c r="BE308" s="76">
        <f>MAX(0,(BD308-Constantes!$D$13)*(1-EXP(-Constantes!$D$23)))</f>
        <v>0.12247878255837037</v>
      </c>
      <c r="BF308" s="76">
        <f t="shared" si="169"/>
        <v>0.79147042123295741</v>
      </c>
      <c r="BG308" s="76">
        <f>IF(BF308-Escenarios!$F$29&lt;=0,0,IF(BF308-Escenarios!$F$29&gt;Escenarios!$F$28,Escenarios!$F$28,BF308-Escenarios!$F$29))</f>
        <v>0.10027042123295737</v>
      </c>
      <c r="BH308" s="76">
        <f>BG308*Entradas!$F$24</f>
        <v>0</v>
      </c>
      <c r="BI308" s="76">
        <f>AX308*Entradas!$D$47/Escenarios!$F$9</f>
        <v>0.20691204593494111</v>
      </c>
      <c r="BJ308" s="76">
        <f>Entradas!$D$48*Entradas!$D$46/Escenarios!$F$9</f>
        <v>0.12</v>
      </c>
      <c r="BK308" s="76">
        <f t="shared" si="170"/>
        <v>2.3479070340549266</v>
      </c>
      <c r="BL308" s="76">
        <f t="shared" si="153"/>
        <v>0</v>
      </c>
      <c r="BM308" s="76">
        <f t="shared" si="154"/>
        <v>0.10027042123295737</v>
      </c>
      <c r="BN308" s="76">
        <f t="shared" si="143"/>
        <v>0.56872121744162962</v>
      </c>
      <c r="BO308" s="76">
        <f t="shared" si="155"/>
        <v>0</v>
      </c>
      <c r="BP308" s="76">
        <f t="shared" si="144"/>
        <v>0.12247878255837037</v>
      </c>
      <c r="BQ308" s="76">
        <f t="shared" si="156"/>
        <v>0</v>
      </c>
      <c r="BR308" s="76">
        <f t="shared" si="157"/>
        <v>0.69120000000000004</v>
      </c>
      <c r="BS308" s="76">
        <f t="shared" si="158"/>
        <v>0</v>
      </c>
      <c r="BT308" s="76">
        <f t="shared" si="159"/>
        <v>0</v>
      </c>
      <c r="BU308" s="76">
        <f t="shared" si="171"/>
        <v>55.60838452296143</v>
      </c>
      <c r="BV308" s="76">
        <f>MAX(0,(BU308-Constantes!$D$13)*(1-EXP(-Constantes!$D$24)))</f>
        <v>0.1048321019041385</v>
      </c>
      <c r="BW308" s="76">
        <f t="shared" si="172"/>
        <v>0.22731088446250886</v>
      </c>
      <c r="BX308" s="76">
        <f t="shared" si="173"/>
        <v>0.79603210190413853</v>
      </c>
      <c r="BY308" s="76">
        <f>0.0526*BL308*Observaciones!$F307^1.218</f>
        <v>0</v>
      </c>
      <c r="BZ308" s="76">
        <f>BY308*Constantes!$F$30</f>
        <v>0</v>
      </c>
      <c r="CA308" s="76">
        <f t="shared" si="174"/>
        <v>0</v>
      </c>
      <c r="CB308" s="15"/>
      <c r="CC308" s="75">
        <v>302</v>
      </c>
      <c r="CD308" s="76">
        <f>0.0526*Observaciones!$F307^2.218</f>
        <v>0</v>
      </c>
      <c r="CE308" s="76">
        <f>IF(Observaciones!$F307&gt;0.05*$CI$7,((Observaciones!$F307-0.05*$CI$7)^2)/(Observaciones!$F307+0.95*$CI$7),0)</f>
        <v>0</v>
      </c>
      <c r="CF308" s="76">
        <f>0.0526*CE308*Observaciones!$F307^1.218</f>
        <v>0</v>
      </c>
      <c r="CG308" s="29"/>
      <c r="CH308" s="29"/>
      <c r="CI308" s="110"/>
      <c r="CJ308" s="40"/>
    </row>
    <row r="309" spans="2:88" s="2" customFormat="1" x14ac:dyDescent="0.3">
      <c r="B309" s="39"/>
      <c r="C309" s="75">
        <v>303</v>
      </c>
      <c r="D309" s="148">
        <f>ETo!$I308*((1-Constantes!$D$19)*ETo!$K308+ETo!$L308)</f>
        <v>4.1889644721113157</v>
      </c>
      <c r="E309" s="76">
        <f>MIN(D309*Constantes!$D$17,0.8*(H308+Observaciones!$F308-F309-G309-Constantes!$D$14))</f>
        <v>2.0805482406041382</v>
      </c>
      <c r="F309" s="76">
        <f>IF(Observaciones!$F308&gt;0.05*Constantes!$D$18,((Observaciones!$F308-0.05*Constantes!$D$18)^2)/(Observaciones!$F308+0.95*Constantes!$D$18),0)</f>
        <v>0</v>
      </c>
      <c r="G309" s="76">
        <f>MAX(0,H308+Observaciones!$F308-F309-Constantes!$D$13)</f>
        <v>0</v>
      </c>
      <c r="H309" s="76">
        <f>H308+Observaciones!$F308-F309-E309-G309-I308</f>
        <v>30.639906415238276</v>
      </c>
      <c r="I309" s="76">
        <f>MAX(0,(H309-Constantes!$D$14)*(1-EXP(-Constantes!$D$22)))</f>
        <v>0.66049139430670278</v>
      </c>
      <c r="J309" s="76">
        <f t="shared" si="160"/>
        <v>61.057828929786929</v>
      </c>
      <c r="K309" s="76">
        <f>MAX(0,(J309-Constantes!$D$13)*(1-EXP(-Constantes!$D$23)))</f>
        <v>0.12127196994164957</v>
      </c>
      <c r="L309" s="76">
        <f t="shared" si="161"/>
        <v>0.78176336424835235</v>
      </c>
      <c r="M309" s="76">
        <f>0.0526*F309*Observaciones!$F308^1.218</f>
        <v>0</v>
      </c>
      <c r="N309" s="76">
        <f>M309*Constantes!$D$30</f>
        <v>0</v>
      </c>
      <c r="O309" s="76">
        <f t="shared" si="162"/>
        <v>0</v>
      </c>
      <c r="P309" s="15"/>
      <c r="Q309" s="75">
        <v>303</v>
      </c>
      <c r="R309" s="148">
        <f>ETo!$I308*((1-Constantes!$E$19)*ETo!$K308+ETo!$L308)</f>
        <v>4.1889644721113157</v>
      </c>
      <c r="S309" s="76">
        <f>MIN(R309*Constantes!$E$17,0.8*(V308+Observaciones!$F308-T309-U309-Constantes!$D$14))</f>
        <v>2.0805482406041382</v>
      </c>
      <c r="T309" s="76">
        <f>IF(Observaciones!$F308&gt;0.05*Constantes!$E$18,((Observaciones!$F308-0.05*Constantes!$E$18)^2)/(Observaciones!$F308+0.95*Constantes!$E$18),0)</f>
        <v>0</v>
      </c>
      <c r="U309" s="76">
        <f>MAX(0,V308+Observaciones!$F308-T309-Constantes!$D$13)</f>
        <v>0</v>
      </c>
      <c r="V309" s="76">
        <f>V308+Observaciones!$F308-T309-S309-U309-W308</f>
        <v>30.639906415238276</v>
      </c>
      <c r="W309" s="76">
        <f>MAX(0,(V309-Constantes!$D$14)*(1-EXP(-Constantes!$D$22)))</f>
        <v>0.66049139430670278</v>
      </c>
      <c r="X309" s="76">
        <f t="shared" si="163"/>
        <v>61.057828929786929</v>
      </c>
      <c r="Y309" s="76">
        <f>MAX(0,(X309-Constantes!$D$13)*(1-EXP(-Constantes!$D$23)))</f>
        <v>0.12127196994164957</v>
      </c>
      <c r="Z309" s="76">
        <f t="shared" si="164"/>
        <v>0.78176336424835235</v>
      </c>
      <c r="AA309" s="76">
        <f>IF(Z309-Escenarios!$E$29&lt;=0,0,IF(Z309-Escenarios!$E$29&gt;Escenarios!$E$28,Escenarios!$E$28,Z309-Escenarios!$E$29))</f>
        <v>9.0563364248352318E-2</v>
      </c>
      <c r="AB309" s="76">
        <f>AA309*Entradas!$E$24</f>
        <v>2.264084106208808E-2</v>
      </c>
      <c r="AC309" s="76">
        <f>R309*Entradas!$D$47/Escenarios!$E$9</f>
        <v>0.20107029466134316</v>
      </c>
      <c r="AD309" s="76">
        <f>Entradas!$D$48*Entradas!$D$46/Escenarios!$E$9</f>
        <v>0.12</v>
      </c>
      <c r="AE309" s="76">
        <f t="shared" si="165"/>
        <v>2.2816185352654812</v>
      </c>
      <c r="AF309" s="76">
        <f t="shared" si="145"/>
        <v>0</v>
      </c>
      <c r="AG309" s="76">
        <f t="shared" si="146"/>
        <v>9.0563364248352318E-2</v>
      </c>
      <c r="AH309" s="76">
        <f t="shared" si="140"/>
        <v>0.56992803005835047</v>
      </c>
      <c r="AI309" s="76">
        <f t="shared" si="147"/>
        <v>0</v>
      </c>
      <c r="AJ309" s="76">
        <f t="shared" si="141"/>
        <v>0.12127196994164957</v>
      </c>
      <c r="AK309" s="76">
        <f t="shared" si="148"/>
        <v>0</v>
      </c>
      <c r="AL309" s="76">
        <f t="shared" si="149"/>
        <v>0.71384084106208812</v>
      </c>
      <c r="AM309" s="76">
        <f t="shared" si="150"/>
        <v>0</v>
      </c>
      <c r="AN309" s="76">
        <f t="shared" si="151"/>
        <v>0</v>
      </c>
      <c r="AO309" s="76">
        <f t="shared" si="166"/>
        <v>52.122205863791898</v>
      </c>
      <c r="AP309" s="76">
        <f>MAX(0,(AO309-Constantes!$D$13)*(1-EXP(-Constantes!$D$24)))</f>
        <v>5.154499978401892E-2</v>
      </c>
      <c r="AQ309" s="76">
        <f t="shared" si="142"/>
        <v>0.17281696972566848</v>
      </c>
      <c r="AR309" s="76">
        <f t="shared" si="152"/>
        <v>0.76538584084610706</v>
      </c>
      <c r="AS309" s="76">
        <f>0.0526*AF309*Observaciones!$F308^1.218</f>
        <v>0</v>
      </c>
      <c r="AT309" s="76">
        <f>AS309*Constantes!$E$30</f>
        <v>0</v>
      </c>
      <c r="AU309" s="76">
        <f t="shared" si="167"/>
        <v>0</v>
      </c>
      <c r="AV309" s="15"/>
      <c r="AW309" s="75">
        <v>303</v>
      </c>
      <c r="AX309" s="148">
        <f>ETo!$I308*((1-Constantes!$F$19)*ETo!$K308+ETo!$L308)</f>
        <v>4.1889644721113157</v>
      </c>
      <c r="AY309" s="76">
        <f>MIN(AX309*Constantes!$F$17,0.8*(BB308+Observaciones!$F308-AZ309-BA309-Constantes!$D$14))</f>
        <v>2.0805482406041382</v>
      </c>
      <c r="AZ309" s="76">
        <f>IF(Observaciones!$F308&gt;0.05*Constantes!$F$18,((Observaciones!$F308-0.05*Constantes!$F$18)^2)/(Observaciones!$F308+0.95*Constantes!$F$18),0)</f>
        <v>0</v>
      </c>
      <c r="BA309" s="76">
        <f>MAX(0,BB308+Observaciones!$F308-AZ309-Constantes!$D$13)</f>
        <v>0</v>
      </c>
      <c r="BB309" s="76">
        <f>BB308+Observaciones!$F308-AZ309-AY309-BA309-BC308</f>
        <v>30.639906415238276</v>
      </c>
      <c r="BC309" s="76">
        <f>MAX(0,(BB309-Constantes!$D$14)*(1-EXP(-Constantes!$D$22)))</f>
        <v>0.66049139430670278</v>
      </c>
      <c r="BD309" s="76">
        <f t="shared" si="168"/>
        <v>61.057828929786929</v>
      </c>
      <c r="BE309" s="76">
        <f>MAX(0,(BD309-Constantes!$D$13)*(1-EXP(-Constantes!$D$23)))</f>
        <v>0.12127196994164957</v>
      </c>
      <c r="BF309" s="76">
        <f t="shared" si="169"/>
        <v>0.78176336424835235</v>
      </c>
      <c r="BG309" s="76">
        <f>IF(BF309-Escenarios!$F$29&lt;=0,0,IF(BF309-Escenarios!$F$29&gt;Escenarios!$F$28,Escenarios!$F$28,BF309-Escenarios!$F$29))</f>
        <v>9.0563364248352318E-2</v>
      </c>
      <c r="BH309" s="76">
        <f>BG309*Entradas!$F$24</f>
        <v>0</v>
      </c>
      <c r="BI309" s="76">
        <f>AX309*Entradas!$D$47/Escenarios!$F$9</f>
        <v>0.20107029466134316</v>
      </c>
      <c r="BJ309" s="76">
        <f>Entradas!$D$48*Entradas!$D$46/Escenarios!$F$9</f>
        <v>0.12</v>
      </c>
      <c r="BK309" s="76">
        <f t="shared" si="170"/>
        <v>2.2816185352654812</v>
      </c>
      <c r="BL309" s="76">
        <f t="shared" si="153"/>
        <v>0</v>
      </c>
      <c r="BM309" s="76">
        <f t="shared" si="154"/>
        <v>9.0563364248352318E-2</v>
      </c>
      <c r="BN309" s="76">
        <f t="shared" si="143"/>
        <v>0.56992803005835047</v>
      </c>
      <c r="BO309" s="76">
        <f t="shared" si="155"/>
        <v>0</v>
      </c>
      <c r="BP309" s="76">
        <f t="shared" si="144"/>
        <v>0.12127196994164957</v>
      </c>
      <c r="BQ309" s="76">
        <f t="shared" si="156"/>
        <v>0</v>
      </c>
      <c r="BR309" s="76">
        <f t="shared" si="157"/>
        <v>0.69120000000000004</v>
      </c>
      <c r="BS309" s="76">
        <f t="shared" si="158"/>
        <v>0</v>
      </c>
      <c r="BT309" s="76">
        <f t="shared" si="159"/>
        <v>0</v>
      </c>
      <c r="BU309" s="76">
        <f t="shared" si="171"/>
        <v>55.503552421057293</v>
      </c>
      <c r="BV309" s="76">
        <f>MAX(0,(BU309-Constantes!$D$13)*(1-EXP(-Constantes!$D$24)))</f>
        <v>0.10322971732613088</v>
      </c>
      <c r="BW309" s="76">
        <f t="shared" si="172"/>
        <v>0.22450168726778047</v>
      </c>
      <c r="BX309" s="76">
        <f t="shared" si="173"/>
        <v>0.79442971732613088</v>
      </c>
      <c r="BY309" s="76">
        <f>0.0526*BL309*Observaciones!$F308^1.218</f>
        <v>0</v>
      </c>
      <c r="BZ309" s="76">
        <f>BY309*Constantes!$F$30</f>
        <v>0</v>
      </c>
      <c r="CA309" s="76">
        <f t="shared" si="174"/>
        <v>0</v>
      </c>
      <c r="CB309" s="15"/>
      <c r="CC309" s="75">
        <v>303</v>
      </c>
      <c r="CD309" s="76">
        <f>0.0526*Observaciones!$F308^2.218</f>
        <v>0.40143633905347276</v>
      </c>
      <c r="CE309" s="76">
        <f>IF(Observaciones!$F308&gt;0.05*$CI$7,((Observaciones!$F308-0.05*$CI$7)^2)/(Observaciones!$F308+0.95*$CI$7),0)</f>
        <v>1.6667444764761515E-2</v>
      </c>
      <c r="CF309" s="76">
        <f>0.0526*CE309*Observaciones!$F308^1.218</f>
        <v>2.6763672030967324E-3</v>
      </c>
      <c r="CG309" s="29"/>
      <c r="CH309" s="29"/>
      <c r="CI309" s="110"/>
      <c r="CJ309" s="40"/>
    </row>
    <row r="310" spans="2:88" s="2" customFormat="1" x14ac:dyDescent="0.3">
      <c r="B310" s="39"/>
      <c r="C310" s="75">
        <v>304</v>
      </c>
      <c r="D310" s="148">
        <f>ETo!$I309*((1-Constantes!$D$19)*ETo!$K309+ETo!$L309)</f>
        <v>4.2581361408300049</v>
      </c>
      <c r="E310" s="76">
        <f>MIN(D310*Constantes!$D$17,0.8*(H309+Observaciones!$F309-F310-G310-Constantes!$D$14))</f>
        <v>2.1149039852303955</v>
      </c>
      <c r="F310" s="76">
        <f>IF(Observaciones!$F309&gt;0.05*Constantes!$D$18,((Observaciones!$F309-0.05*Constantes!$D$18)^2)/(Observaciones!$F309+0.95*Constantes!$D$18),0)</f>
        <v>0</v>
      </c>
      <c r="G310" s="76">
        <f>MAX(0,H309+Observaciones!$F309-F310-Constantes!$D$13)</f>
        <v>0</v>
      </c>
      <c r="H310" s="76">
        <f>H309+Observaciones!$F309-F310-E310-G310-I309</f>
        <v>27.864511035701177</v>
      </c>
      <c r="I310" s="76">
        <f>MAX(0,(H310-Constantes!$D$14)*(1-EXP(-Constantes!$D$22)))</f>
        <v>0.56595123899464772</v>
      </c>
      <c r="J310" s="76">
        <f t="shared" si="160"/>
        <v>60.936556959845277</v>
      </c>
      <c r="K310" s="76">
        <f>MAX(0,(J310-Constantes!$D$13)*(1-EXP(-Constantes!$D$23)))</f>
        <v>0.12007704833708163</v>
      </c>
      <c r="L310" s="76">
        <f t="shared" si="161"/>
        <v>0.68602828733172938</v>
      </c>
      <c r="M310" s="76">
        <f>0.0526*F310*Observaciones!$F309^1.218</f>
        <v>0</v>
      </c>
      <c r="N310" s="76">
        <f>M310*Constantes!$D$30</f>
        <v>0</v>
      </c>
      <c r="O310" s="76">
        <f t="shared" si="162"/>
        <v>0</v>
      </c>
      <c r="P310" s="15"/>
      <c r="Q310" s="75">
        <v>304</v>
      </c>
      <c r="R310" s="148">
        <f>ETo!$I309*((1-Constantes!$E$19)*ETo!$K309+ETo!$L309)</f>
        <v>4.2581361408300049</v>
      </c>
      <c r="S310" s="76">
        <f>MIN(R310*Constantes!$E$17,0.8*(V309+Observaciones!$F309-T310-U310-Constantes!$D$14))</f>
        <v>2.1149039852303955</v>
      </c>
      <c r="T310" s="76">
        <f>IF(Observaciones!$F309&gt;0.05*Constantes!$E$18,((Observaciones!$F309-0.05*Constantes!$E$18)^2)/(Observaciones!$F309+0.95*Constantes!$E$18),0)</f>
        <v>0</v>
      </c>
      <c r="U310" s="76">
        <f>MAX(0,V309+Observaciones!$F309-T310-Constantes!$D$13)</f>
        <v>0</v>
      </c>
      <c r="V310" s="76">
        <f>V309+Observaciones!$F309-T310-S310-U310-W309</f>
        <v>27.864511035701177</v>
      </c>
      <c r="W310" s="76">
        <f>MAX(0,(V310-Constantes!$D$14)*(1-EXP(-Constantes!$D$22)))</f>
        <v>0.56595123899464772</v>
      </c>
      <c r="X310" s="76">
        <f t="shared" si="163"/>
        <v>60.936556959845277</v>
      </c>
      <c r="Y310" s="76">
        <f>MAX(0,(X310-Constantes!$D$13)*(1-EXP(-Constantes!$D$23)))</f>
        <v>0.12007704833708163</v>
      </c>
      <c r="Z310" s="76">
        <f t="shared" si="164"/>
        <v>0.68602828733172938</v>
      </c>
      <c r="AA310" s="76">
        <f>IF(Z310-Escenarios!$E$29&lt;=0,0,IF(Z310-Escenarios!$E$29&gt;Escenarios!$E$28,Escenarios!$E$28,Z310-Escenarios!$E$29))</f>
        <v>0</v>
      </c>
      <c r="AB310" s="76">
        <f>AA310*Entradas!$E$24</f>
        <v>0</v>
      </c>
      <c r="AC310" s="76">
        <f>R310*Entradas!$D$47/Escenarios!$E$9</f>
        <v>0.20439053475984026</v>
      </c>
      <c r="AD310" s="76">
        <f>Entradas!$D$48*Entradas!$D$46/Escenarios!$E$9</f>
        <v>0.12</v>
      </c>
      <c r="AE310" s="76">
        <f t="shared" si="165"/>
        <v>2.3192945199902359</v>
      </c>
      <c r="AF310" s="76">
        <f t="shared" si="145"/>
        <v>0</v>
      </c>
      <c r="AG310" s="76">
        <f t="shared" si="146"/>
        <v>0</v>
      </c>
      <c r="AH310" s="76">
        <f t="shared" si="140"/>
        <v>0.56595123899464772</v>
      </c>
      <c r="AI310" s="76">
        <f t="shared" si="147"/>
        <v>0</v>
      </c>
      <c r="AJ310" s="76">
        <f t="shared" si="141"/>
        <v>0.12007704833708163</v>
      </c>
      <c r="AK310" s="76">
        <f t="shared" si="148"/>
        <v>0</v>
      </c>
      <c r="AL310" s="76">
        <f t="shared" si="149"/>
        <v>0.68602828733172938</v>
      </c>
      <c r="AM310" s="76">
        <f t="shared" si="150"/>
        <v>0</v>
      </c>
      <c r="AN310" s="76">
        <f t="shared" si="151"/>
        <v>0</v>
      </c>
      <c r="AO310" s="76">
        <f t="shared" si="166"/>
        <v>52.070660864007877</v>
      </c>
      <c r="AP310" s="76">
        <f>MAX(0,(AO310-Constantes!$D$13)*(1-EXP(-Constantes!$D$24)))</f>
        <v>5.0757121727325473E-2</v>
      </c>
      <c r="AQ310" s="76">
        <f t="shared" si="142"/>
        <v>0.1708341700644071</v>
      </c>
      <c r="AR310" s="76">
        <f t="shared" si="152"/>
        <v>0.73678540905905487</v>
      </c>
      <c r="AS310" s="76">
        <f>0.0526*AF310*Observaciones!$F309^1.218</f>
        <v>0</v>
      </c>
      <c r="AT310" s="76">
        <f>AS310*Constantes!$E$30</f>
        <v>0</v>
      </c>
      <c r="AU310" s="76">
        <f t="shared" si="167"/>
        <v>0</v>
      </c>
      <c r="AV310" s="15"/>
      <c r="AW310" s="75">
        <v>304</v>
      </c>
      <c r="AX310" s="148">
        <f>ETo!$I309*((1-Constantes!$F$19)*ETo!$K309+ETo!$L309)</f>
        <v>4.2581361408300049</v>
      </c>
      <c r="AY310" s="76">
        <f>MIN(AX310*Constantes!$F$17,0.8*(BB309+Observaciones!$F309-AZ310-BA310-Constantes!$D$14))</f>
        <v>2.1149039852303955</v>
      </c>
      <c r="AZ310" s="76">
        <f>IF(Observaciones!$F309&gt;0.05*Constantes!$F$18,((Observaciones!$F309-0.05*Constantes!$F$18)^2)/(Observaciones!$F309+0.95*Constantes!$F$18),0)</f>
        <v>0</v>
      </c>
      <c r="BA310" s="76">
        <f>MAX(0,BB309+Observaciones!$F309-AZ310-Constantes!$D$13)</f>
        <v>0</v>
      </c>
      <c r="BB310" s="76">
        <f>BB309+Observaciones!$F309-AZ310-AY310-BA310-BC309</f>
        <v>27.864511035701177</v>
      </c>
      <c r="BC310" s="76">
        <f>MAX(0,(BB310-Constantes!$D$14)*(1-EXP(-Constantes!$D$22)))</f>
        <v>0.56595123899464772</v>
      </c>
      <c r="BD310" s="76">
        <f t="shared" si="168"/>
        <v>60.936556959845277</v>
      </c>
      <c r="BE310" s="76">
        <f>MAX(0,(BD310-Constantes!$D$13)*(1-EXP(-Constantes!$D$23)))</f>
        <v>0.12007704833708163</v>
      </c>
      <c r="BF310" s="76">
        <f t="shared" si="169"/>
        <v>0.68602828733172938</v>
      </c>
      <c r="BG310" s="76">
        <f>IF(BF310-Escenarios!$F$29&lt;=0,0,IF(BF310-Escenarios!$F$29&gt;Escenarios!$F$28,Escenarios!$F$28,BF310-Escenarios!$F$29))</f>
        <v>0</v>
      </c>
      <c r="BH310" s="76">
        <f>BG310*Entradas!$F$24</f>
        <v>0</v>
      </c>
      <c r="BI310" s="76">
        <f>AX310*Entradas!$D$47/Escenarios!$F$9</f>
        <v>0.20439053475984026</v>
      </c>
      <c r="BJ310" s="76">
        <f>Entradas!$D$48*Entradas!$D$46/Escenarios!$F$9</f>
        <v>0.12</v>
      </c>
      <c r="BK310" s="76">
        <f t="shared" si="170"/>
        <v>2.3192945199902359</v>
      </c>
      <c r="BL310" s="76">
        <f t="shared" si="153"/>
        <v>0</v>
      </c>
      <c r="BM310" s="76">
        <f t="shared" si="154"/>
        <v>0</v>
      </c>
      <c r="BN310" s="76">
        <f t="shared" si="143"/>
        <v>0.56595123899464772</v>
      </c>
      <c r="BO310" s="76">
        <f t="shared" si="155"/>
        <v>0</v>
      </c>
      <c r="BP310" s="76">
        <f t="shared" si="144"/>
        <v>0.12007704833708163</v>
      </c>
      <c r="BQ310" s="76">
        <f t="shared" si="156"/>
        <v>0</v>
      </c>
      <c r="BR310" s="76">
        <f t="shared" si="157"/>
        <v>0.68602828733172938</v>
      </c>
      <c r="BS310" s="76">
        <f t="shared" si="158"/>
        <v>0</v>
      </c>
      <c r="BT310" s="76">
        <f t="shared" si="159"/>
        <v>0</v>
      </c>
      <c r="BU310" s="76">
        <f t="shared" si="171"/>
        <v>55.400322703731163</v>
      </c>
      <c r="BV310" s="76">
        <f>MAX(0,(BU310-Constantes!$D$13)*(1-EXP(-Constantes!$D$24)))</f>
        <v>0.10165182559229216</v>
      </c>
      <c r="BW310" s="76">
        <f t="shared" si="172"/>
        <v>0.22172887392937379</v>
      </c>
      <c r="BX310" s="76">
        <f t="shared" si="173"/>
        <v>0.78768011292402151</v>
      </c>
      <c r="BY310" s="76">
        <f>0.0526*BL310*Observaciones!$F309^1.218</f>
        <v>0</v>
      </c>
      <c r="BZ310" s="76">
        <f>BY310*Constantes!$F$30</f>
        <v>0</v>
      </c>
      <c r="CA310" s="76">
        <f t="shared" si="174"/>
        <v>0</v>
      </c>
      <c r="CB310" s="15"/>
      <c r="CC310" s="75">
        <v>304</v>
      </c>
      <c r="CD310" s="76">
        <f>0.0526*Observaciones!$F309^2.218</f>
        <v>0</v>
      </c>
      <c r="CE310" s="76">
        <f>IF(Observaciones!$F309&gt;0.05*$CI$7,((Observaciones!$F309-0.05*$CI$7)^2)/(Observaciones!$F309+0.95*$CI$7),0)</f>
        <v>0</v>
      </c>
      <c r="CF310" s="76">
        <f>0.0526*CE310*Observaciones!$F309^1.218</f>
        <v>0</v>
      </c>
      <c r="CG310" s="29"/>
      <c r="CH310" s="29"/>
      <c r="CI310" s="110"/>
      <c r="CJ310" s="40"/>
    </row>
    <row r="311" spans="2:88" s="2" customFormat="1" x14ac:dyDescent="0.3">
      <c r="B311" s="39"/>
      <c r="C311" s="75">
        <v>305</v>
      </c>
      <c r="D311" s="148">
        <f>ETo!$I310*((1-Constantes!$D$19)*ETo!$K310+ETo!$L310)</f>
        <v>4.2271586864497062</v>
      </c>
      <c r="E311" s="76">
        <f>MIN(D311*Constantes!$D$17,0.8*(H310+Observaciones!$F310-F311-G311-Constantes!$D$14))</f>
        <v>2.099518300143207</v>
      </c>
      <c r="F311" s="76">
        <f>IF(Observaciones!$F310&gt;0.05*Constantes!$D$18,((Observaciones!$F310-0.05*Constantes!$D$18)^2)/(Observaciones!$F310+0.95*Constantes!$D$18),0)</f>
        <v>0</v>
      </c>
      <c r="G311" s="76">
        <f>MAX(0,H310+Observaciones!$F310-F311-Constantes!$D$13)</f>
        <v>0</v>
      </c>
      <c r="H311" s="76">
        <f>H310+Observaciones!$F310-F311-E311-G311-I310</f>
        <v>25.599041496563324</v>
      </c>
      <c r="I311" s="76">
        <f>MAX(0,(H311-Constantes!$D$14)*(1-EXP(-Constantes!$D$22)))</f>
        <v>0.48878102978267429</v>
      </c>
      <c r="J311" s="76">
        <f t="shared" si="160"/>
        <v>60.816479911508196</v>
      </c>
      <c r="K311" s="76">
        <f>MAX(0,(J311-Constantes!$D$13)*(1-EXP(-Constantes!$D$23)))</f>
        <v>0.11889390057969169</v>
      </c>
      <c r="L311" s="76">
        <f t="shared" si="161"/>
        <v>0.60767493036236597</v>
      </c>
      <c r="M311" s="76">
        <f>0.0526*F311*Observaciones!$F310^1.218</f>
        <v>0</v>
      </c>
      <c r="N311" s="76">
        <f>M311*Constantes!$D$30</f>
        <v>0</v>
      </c>
      <c r="O311" s="76">
        <f t="shared" si="162"/>
        <v>0</v>
      </c>
      <c r="P311" s="15"/>
      <c r="Q311" s="75">
        <v>305</v>
      </c>
      <c r="R311" s="148">
        <f>ETo!$I310*((1-Constantes!$E$19)*ETo!$K310+ETo!$L310)</f>
        <v>4.2271586864497062</v>
      </c>
      <c r="S311" s="76">
        <f>MIN(R311*Constantes!$E$17,0.8*(V310+Observaciones!$F310-T311-U311-Constantes!$D$14))</f>
        <v>2.099518300143207</v>
      </c>
      <c r="T311" s="76">
        <f>IF(Observaciones!$F310&gt;0.05*Constantes!$E$18,((Observaciones!$F310-0.05*Constantes!$E$18)^2)/(Observaciones!$F310+0.95*Constantes!$E$18),0)</f>
        <v>0</v>
      </c>
      <c r="U311" s="76">
        <f>MAX(0,V310+Observaciones!$F310-T311-Constantes!$D$13)</f>
        <v>0</v>
      </c>
      <c r="V311" s="76">
        <f>V310+Observaciones!$F310-T311-S311-U311-W310</f>
        <v>25.599041496563324</v>
      </c>
      <c r="W311" s="76">
        <f>MAX(0,(V311-Constantes!$D$14)*(1-EXP(-Constantes!$D$22)))</f>
        <v>0.48878102978267429</v>
      </c>
      <c r="X311" s="76">
        <f t="shared" si="163"/>
        <v>60.816479911508196</v>
      </c>
      <c r="Y311" s="76">
        <f>MAX(0,(X311-Constantes!$D$13)*(1-EXP(-Constantes!$D$23)))</f>
        <v>0.11889390057969169</v>
      </c>
      <c r="Z311" s="76">
        <f t="shared" si="164"/>
        <v>0.60767493036236597</v>
      </c>
      <c r="AA311" s="76">
        <f>IF(Z311-Escenarios!$E$29&lt;=0,0,IF(Z311-Escenarios!$E$29&gt;Escenarios!$E$28,Escenarios!$E$28,Z311-Escenarios!$E$29))</f>
        <v>0</v>
      </c>
      <c r="AB311" s="76">
        <f>AA311*Entradas!$E$24</f>
        <v>0</v>
      </c>
      <c r="AC311" s="76">
        <f>R311*Entradas!$D$47/Escenarios!$E$9</f>
        <v>0.20290361694958592</v>
      </c>
      <c r="AD311" s="76">
        <f>Entradas!$D$48*Entradas!$D$46/Escenarios!$E$9</f>
        <v>0.12</v>
      </c>
      <c r="AE311" s="76">
        <f t="shared" si="165"/>
        <v>2.3024219170927926</v>
      </c>
      <c r="AF311" s="76">
        <f t="shared" si="145"/>
        <v>0</v>
      </c>
      <c r="AG311" s="76">
        <f t="shared" si="146"/>
        <v>0</v>
      </c>
      <c r="AH311" s="76">
        <f t="shared" si="140"/>
        <v>0.48878102978267429</v>
      </c>
      <c r="AI311" s="76">
        <f t="shared" si="147"/>
        <v>0</v>
      </c>
      <c r="AJ311" s="76">
        <f t="shared" si="141"/>
        <v>0.11889390057969169</v>
      </c>
      <c r="AK311" s="76">
        <f t="shared" si="148"/>
        <v>0</v>
      </c>
      <c r="AL311" s="76">
        <f t="shared" si="149"/>
        <v>0.60767493036236597</v>
      </c>
      <c r="AM311" s="76">
        <f t="shared" si="150"/>
        <v>0</v>
      </c>
      <c r="AN311" s="76">
        <f t="shared" si="151"/>
        <v>0</v>
      </c>
      <c r="AO311" s="76">
        <f t="shared" si="166"/>
        <v>52.019903742280555</v>
      </c>
      <c r="AP311" s="76">
        <f>MAX(0,(AO311-Constantes!$D$13)*(1-EXP(-Constantes!$D$24)))</f>
        <v>4.9981286581386203E-2</v>
      </c>
      <c r="AQ311" s="76">
        <f t="shared" si="142"/>
        <v>0.16887518716107791</v>
      </c>
      <c r="AR311" s="76">
        <f t="shared" si="152"/>
        <v>0.6576562169437522</v>
      </c>
      <c r="AS311" s="76">
        <f>0.0526*AF311*Observaciones!$F310^1.218</f>
        <v>0</v>
      </c>
      <c r="AT311" s="76">
        <f>AS311*Constantes!$E$30</f>
        <v>0</v>
      </c>
      <c r="AU311" s="76">
        <f t="shared" si="167"/>
        <v>0</v>
      </c>
      <c r="AV311" s="15"/>
      <c r="AW311" s="75">
        <v>305</v>
      </c>
      <c r="AX311" s="148">
        <f>ETo!$I310*((1-Constantes!$F$19)*ETo!$K310+ETo!$L310)</f>
        <v>4.2271586864497062</v>
      </c>
      <c r="AY311" s="76">
        <f>MIN(AX311*Constantes!$F$17,0.8*(BB310+Observaciones!$F310-AZ311-BA311-Constantes!$D$14))</f>
        <v>2.099518300143207</v>
      </c>
      <c r="AZ311" s="76">
        <f>IF(Observaciones!$F310&gt;0.05*Constantes!$F$18,((Observaciones!$F310-0.05*Constantes!$F$18)^2)/(Observaciones!$F310+0.95*Constantes!$F$18),0)</f>
        <v>0</v>
      </c>
      <c r="BA311" s="76">
        <f>MAX(0,BB310+Observaciones!$F310-AZ311-Constantes!$D$13)</f>
        <v>0</v>
      </c>
      <c r="BB311" s="76">
        <f>BB310+Observaciones!$F310-AZ311-AY311-BA311-BC310</f>
        <v>25.599041496563324</v>
      </c>
      <c r="BC311" s="76">
        <f>MAX(0,(BB311-Constantes!$D$14)*(1-EXP(-Constantes!$D$22)))</f>
        <v>0.48878102978267429</v>
      </c>
      <c r="BD311" s="76">
        <f t="shared" si="168"/>
        <v>60.816479911508196</v>
      </c>
      <c r="BE311" s="76">
        <f>MAX(0,(BD311-Constantes!$D$13)*(1-EXP(-Constantes!$D$23)))</f>
        <v>0.11889390057969169</v>
      </c>
      <c r="BF311" s="76">
        <f t="shared" si="169"/>
        <v>0.60767493036236597</v>
      </c>
      <c r="BG311" s="76">
        <f>IF(BF311-Escenarios!$F$29&lt;=0,0,IF(BF311-Escenarios!$F$29&gt;Escenarios!$F$28,Escenarios!$F$28,BF311-Escenarios!$F$29))</f>
        <v>0</v>
      </c>
      <c r="BH311" s="76">
        <f>BG311*Entradas!$F$24</f>
        <v>0</v>
      </c>
      <c r="BI311" s="76">
        <f>AX311*Entradas!$D$47/Escenarios!$F$9</f>
        <v>0.20290361694958592</v>
      </c>
      <c r="BJ311" s="76">
        <f>Entradas!$D$48*Entradas!$D$46/Escenarios!$F$9</f>
        <v>0.12</v>
      </c>
      <c r="BK311" s="76">
        <f t="shared" si="170"/>
        <v>2.3024219170927926</v>
      </c>
      <c r="BL311" s="76">
        <f t="shared" si="153"/>
        <v>0</v>
      </c>
      <c r="BM311" s="76">
        <f t="shared" si="154"/>
        <v>0</v>
      </c>
      <c r="BN311" s="76">
        <f t="shared" si="143"/>
        <v>0.48878102978267429</v>
      </c>
      <c r="BO311" s="76">
        <f t="shared" si="155"/>
        <v>0</v>
      </c>
      <c r="BP311" s="76">
        <f t="shared" si="144"/>
        <v>0.11889390057969169</v>
      </c>
      <c r="BQ311" s="76">
        <f t="shared" si="156"/>
        <v>0</v>
      </c>
      <c r="BR311" s="76">
        <f t="shared" si="157"/>
        <v>0.60767493036236597</v>
      </c>
      <c r="BS311" s="76">
        <f t="shared" si="158"/>
        <v>0</v>
      </c>
      <c r="BT311" s="76">
        <f t="shared" si="159"/>
        <v>0</v>
      </c>
      <c r="BU311" s="76">
        <f t="shared" si="171"/>
        <v>55.298670878138871</v>
      </c>
      <c r="BV311" s="76">
        <f>MAX(0,(BU311-Constantes!$D$13)*(1-EXP(-Constantes!$D$24)))</f>
        <v>0.10009805232344787</v>
      </c>
      <c r="BW311" s="76">
        <f t="shared" si="172"/>
        <v>0.21899195290313955</v>
      </c>
      <c r="BX311" s="76">
        <f t="shared" si="173"/>
        <v>0.7077729826858139</v>
      </c>
      <c r="BY311" s="76">
        <f>0.0526*BL311*Observaciones!$F310^1.218</f>
        <v>0</v>
      </c>
      <c r="BZ311" s="76">
        <f>BY311*Constantes!$F$30</f>
        <v>0</v>
      </c>
      <c r="CA311" s="76">
        <f t="shared" si="174"/>
        <v>0</v>
      </c>
      <c r="CB311" s="15"/>
      <c r="CC311" s="75">
        <v>305</v>
      </c>
      <c r="CD311" s="76">
        <f>0.0526*Observaciones!$F310^2.218</f>
        <v>6.8921513346888582E-3</v>
      </c>
      <c r="CE311" s="76">
        <f>IF(Observaciones!$F310&gt;0.05*$CI$7,((Observaciones!$F310-0.05*$CI$7)^2)/(Observaciones!$F310+0.95*$CI$7),0)</f>
        <v>0</v>
      </c>
      <c r="CF311" s="76">
        <f>0.0526*CE311*Observaciones!$F310^1.218</f>
        <v>0</v>
      </c>
      <c r="CG311" s="29"/>
      <c r="CH311" s="29"/>
      <c r="CI311" s="110"/>
      <c r="CJ311" s="40"/>
    </row>
    <row r="312" spans="2:88" s="2" customFormat="1" x14ac:dyDescent="0.3">
      <c r="B312" s="39"/>
      <c r="C312" s="75">
        <v>306</v>
      </c>
      <c r="D312" s="148">
        <f>ETo!$I311*((1-Constantes!$D$19)*ETo!$K311+ETo!$L311)</f>
        <v>4.2394627973008188</v>
      </c>
      <c r="E312" s="76">
        <f>MIN(D312*Constantes!$D$17,0.8*(H311+Observaciones!$F311-F312-G312-Constantes!$D$14))</f>
        <v>2.1056294276912948</v>
      </c>
      <c r="F312" s="76">
        <f>IF(Observaciones!$F311&gt;0.05*Constantes!$D$18,((Observaciones!$F311-0.05*Constantes!$D$18)^2)/(Observaciones!$F311+0.95*Constantes!$D$18),0)</f>
        <v>0</v>
      </c>
      <c r="G312" s="76">
        <f>MAX(0,H311+Observaciones!$F311-F312-Constantes!$D$13)</f>
        <v>0</v>
      </c>
      <c r="H312" s="76">
        <f>H311+Observaciones!$F311-F312-E312-G312-I311</f>
        <v>25.204631039089353</v>
      </c>
      <c r="I312" s="76">
        <f>MAX(0,(H312-Constantes!$D$14)*(1-EXP(-Constantes!$D$22)))</f>
        <v>0.47534596169067977</v>
      </c>
      <c r="J312" s="76">
        <f t="shared" si="160"/>
        <v>60.697586010928504</v>
      </c>
      <c r="K312" s="76">
        <f>MAX(0,(J312-Constantes!$D$13)*(1-EXP(-Constantes!$D$23)))</f>
        <v>0.11772241065895914</v>
      </c>
      <c r="L312" s="76">
        <f t="shared" si="161"/>
        <v>0.59306837234963894</v>
      </c>
      <c r="M312" s="76">
        <f>0.0526*F312*Observaciones!$F311^1.218</f>
        <v>0</v>
      </c>
      <c r="N312" s="76">
        <f>M312*Constantes!$D$30</f>
        <v>0</v>
      </c>
      <c r="O312" s="76">
        <f t="shared" si="162"/>
        <v>0</v>
      </c>
      <c r="P312" s="15"/>
      <c r="Q312" s="75">
        <v>306</v>
      </c>
      <c r="R312" s="148">
        <f>ETo!$I311*((1-Constantes!$E$19)*ETo!$K311+ETo!$L311)</f>
        <v>4.2394627973008188</v>
      </c>
      <c r="S312" s="76">
        <f>MIN(R312*Constantes!$E$17,0.8*(V311+Observaciones!$F311-T312-U312-Constantes!$D$14))</f>
        <v>2.1056294276912948</v>
      </c>
      <c r="T312" s="76">
        <f>IF(Observaciones!$F311&gt;0.05*Constantes!$E$18,((Observaciones!$F311-0.05*Constantes!$E$18)^2)/(Observaciones!$F311+0.95*Constantes!$E$18),0)</f>
        <v>0</v>
      </c>
      <c r="U312" s="76">
        <f>MAX(0,V311+Observaciones!$F311-T312-Constantes!$D$13)</f>
        <v>0</v>
      </c>
      <c r="V312" s="76">
        <f>V311+Observaciones!$F311-T312-S312-U312-W311</f>
        <v>25.204631039089353</v>
      </c>
      <c r="W312" s="76">
        <f>MAX(0,(V312-Constantes!$D$14)*(1-EXP(-Constantes!$D$22)))</f>
        <v>0.47534596169067977</v>
      </c>
      <c r="X312" s="76">
        <f t="shared" si="163"/>
        <v>60.697586010928504</v>
      </c>
      <c r="Y312" s="76">
        <f>MAX(0,(X312-Constantes!$D$13)*(1-EXP(-Constantes!$D$23)))</f>
        <v>0.11772241065895914</v>
      </c>
      <c r="Z312" s="76">
        <f t="shared" si="164"/>
        <v>0.59306837234963894</v>
      </c>
      <c r="AA312" s="76">
        <f>IF(Z312-Escenarios!$E$29&lt;=0,0,IF(Z312-Escenarios!$E$29&gt;Escenarios!$E$28,Escenarios!$E$28,Z312-Escenarios!$E$29))</f>
        <v>0</v>
      </c>
      <c r="AB312" s="76">
        <f>AA312*Entradas!$E$24</f>
        <v>0</v>
      </c>
      <c r="AC312" s="76">
        <f>R312*Entradas!$D$47/Escenarios!$E$9</f>
        <v>0.20349421427043929</v>
      </c>
      <c r="AD312" s="76">
        <f>Entradas!$D$48*Entradas!$D$46/Escenarios!$E$9</f>
        <v>0.12</v>
      </c>
      <c r="AE312" s="76">
        <f t="shared" si="165"/>
        <v>2.309123641961734</v>
      </c>
      <c r="AF312" s="76">
        <f t="shared" si="145"/>
        <v>0</v>
      </c>
      <c r="AG312" s="76">
        <f t="shared" si="146"/>
        <v>0</v>
      </c>
      <c r="AH312" s="76">
        <f t="shared" si="140"/>
        <v>0.47534596169067977</v>
      </c>
      <c r="AI312" s="76">
        <f t="shared" si="147"/>
        <v>0</v>
      </c>
      <c r="AJ312" s="76">
        <f t="shared" si="141"/>
        <v>0.11772241065895914</v>
      </c>
      <c r="AK312" s="76">
        <f t="shared" si="148"/>
        <v>0</v>
      </c>
      <c r="AL312" s="76">
        <f t="shared" si="149"/>
        <v>0.59306837234963894</v>
      </c>
      <c r="AM312" s="76">
        <f t="shared" si="150"/>
        <v>0</v>
      </c>
      <c r="AN312" s="76">
        <f t="shared" si="151"/>
        <v>0</v>
      </c>
      <c r="AO312" s="76">
        <f t="shared" si="166"/>
        <v>51.969922455699169</v>
      </c>
      <c r="AP312" s="76">
        <f>MAX(0,(AO312-Constantes!$D$13)*(1-EXP(-Constantes!$D$24)))</f>
        <v>4.9217310267334731E-2</v>
      </c>
      <c r="AQ312" s="76">
        <f t="shared" si="142"/>
        <v>0.16693972092629386</v>
      </c>
      <c r="AR312" s="76">
        <f t="shared" si="152"/>
        <v>0.64228568261697372</v>
      </c>
      <c r="AS312" s="76">
        <f>0.0526*AF312*Observaciones!$F311^1.218</f>
        <v>0</v>
      </c>
      <c r="AT312" s="76">
        <f>AS312*Constantes!$E$30</f>
        <v>0</v>
      </c>
      <c r="AU312" s="76">
        <f t="shared" si="167"/>
        <v>0</v>
      </c>
      <c r="AV312" s="15"/>
      <c r="AW312" s="75">
        <v>306</v>
      </c>
      <c r="AX312" s="148">
        <f>ETo!$I311*((1-Constantes!$F$19)*ETo!$K311+ETo!$L311)</f>
        <v>4.2394627973008188</v>
      </c>
      <c r="AY312" s="76">
        <f>MIN(AX312*Constantes!$F$17,0.8*(BB311+Observaciones!$F311-AZ312-BA312-Constantes!$D$14))</f>
        <v>2.1056294276912948</v>
      </c>
      <c r="AZ312" s="76">
        <f>IF(Observaciones!$F311&gt;0.05*Constantes!$F$18,((Observaciones!$F311-0.05*Constantes!$F$18)^2)/(Observaciones!$F311+0.95*Constantes!$F$18),0)</f>
        <v>0</v>
      </c>
      <c r="BA312" s="76">
        <f>MAX(0,BB311+Observaciones!$F311-AZ312-Constantes!$D$13)</f>
        <v>0</v>
      </c>
      <c r="BB312" s="76">
        <f>BB311+Observaciones!$F311-AZ312-AY312-BA312-BC311</f>
        <v>25.204631039089353</v>
      </c>
      <c r="BC312" s="76">
        <f>MAX(0,(BB312-Constantes!$D$14)*(1-EXP(-Constantes!$D$22)))</f>
        <v>0.47534596169067977</v>
      </c>
      <c r="BD312" s="76">
        <f t="shared" si="168"/>
        <v>60.697586010928504</v>
      </c>
      <c r="BE312" s="76">
        <f>MAX(0,(BD312-Constantes!$D$13)*(1-EXP(-Constantes!$D$23)))</f>
        <v>0.11772241065895914</v>
      </c>
      <c r="BF312" s="76">
        <f t="shared" si="169"/>
        <v>0.59306837234963894</v>
      </c>
      <c r="BG312" s="76">
        <f>IF(BF312-Escenarios!$F$29&lt;=0,0,IF(BF312-Escenarios!$F$29&gt;Escenarios!$F$28,Escenarios!$F$28,BF312-Escenarios!$F$29))</f>
        <v>0</v>
      </c>
      <c r="BH312" s="76">
        <f>BG312*Entradas!$F$24</f>
        <v>0</v>
      </c>
      <c r="BI312" s="76">
        <f>AX312*Entradas!$D$47/Escenarios!$F$9</f>
        <v>0.20349421427043929</v>
      </c>
      <c r="BJ312" s="76">
        <f>Entradas!$D$48*Entradas!$D$46/Escenarios!$F$9</f>
        <v>0.12</v>
      </c>
      <c r="BK312" s="76">
        <f t="shared" si="170"/>
        <v>2.309123641961734</v>
      </c>
      <c r="BL312" s="76">
        <f t="shared" si="153"/>
        <v>0</v>
      </c>
      <c r="BM312" s="76">
        <f t="shared" si="154"/>
        <v>0</v>
      </c>
      <c r="BN312" s="76">
        <f t="shared" si="143"/>
        <v>0.47534596169067977</v>
      </c>
      <c r="BO312" s="76">
        <f t="shared" si="155"/>
        <v>0</v>
      </c>
      <c r="BP312" s="76">
        <f t="shared" si="144"/>
        <v>0.11772241065895914</v>
      </c>
      <c r="BQ312" s="76">
        <f t="shared" si="156"/>
        <v>0</v>
      </c>
      <c r="BR312" s="76">
        <f t="shared" si="157"/>
        <v>0.59306837234963894</v>
      </c>
      <c r="BS312" s="76">
        <f t="shared" si="158"/>
        <v>0</v>
      </c>
      <c r="BT312" s="76">
        <f t="shared" si="159"/>
        <v>0</v>
      </c>
      <c r="BU312" s="76">
        <f t="shared" si="171"/>
        <v>55.198572825815425</v>
      </c>
      <c r="BV312" s="76">
        <f>MAX(0,(BU312-Constantes!$D$13)*(1-EXP(-Constantes!$D$24)))</f>
        <v>9.8568028862901766E-2</v>
      </c>
      <c r="BW312" s="76">
        <f t="shared" si="172"/>
        <v>0.21629043952186089</v>
      </c>
      <c r="BX312" s="76">
        <f t="shared" si="173"/>
        <v>0.69163640121254066</v>
      </c>
      <c r="BY312" s="76">
        <f>0.0526*BL312*Observaciones!$F311^1.218</f>
        <v>0</v>
      </c>
      <c r="BZ312" s="76">
        <f>BY312*Constantes!$F$30</f>
        <v>0</v>
      </c>
      <c r="CA312" s="76">
        <f t="shared" si="174"/>
        <v>0</v>
      </c>
      <c r="CB312" s="15"/>
      <c r="CC312" s="75">
        <v>306</v>
      </c>
      <c r="CD312" s="76">
        <f>0.0526*Observaciones!$F311^2.218</f>
        <v>0.30232861200727251</v>
      </c>
      <c r="CE312" s="76">
        <f>IF(Observaciones!$F311&gt;0.05*$CI$7,((Observaciones!$F311-0.05*$CI$7)^2)/(Observaciones!$F311+0.95*$CI$7),0)</f>
        <v>6.2440408225724973E-3</v>
      </c>
      <c r="CF312" s="76">
        <f>0.0526*CE312*Observaciones!$F311^1.218</f>
        <v>8.5806917963867778E-4</v>
      </c>
      <c r="CG312" s="29"/>
      <c r="CH312" s="29"/>
      <c r="CI312" s="110"/>
      <c r="CJ312" s="40"/>
    </row>
    <row r="313" spans="2:88" s="2" customFormat="1" x14ac:dyDescent="0.3">
      <c r="B313" s="39"/>
      <c r="C313" s="75">
        <v>307</v>
      </c>
      <c r="D313" s="148">
        <f>ETo!$I312*((1-Constantes!$D$19)*ETo!$K312+ETo!$L312)</f>
        <v>4.277728266482864</v>
      </c>
      <c r="E313" s="76">
        <f>MIN(D313*Constantes!$D$17,0.8*(H312+Observaciones!$F312-F313-G313-Constantes!$D$14))</f>
        <v>2.1246348776330723</v>
      </c>
      <c r="F313" s="76">
        <f>IF(Observaciones!$F312&gt;0.05*Constantes!$D$18,((Observaciones!$F312-0.05*Constantes!$D$18)^2)/(Observaciones!$F312+0.95*Constantes!$D$18),0)</f>
        <v>0</v>
      </c>
      <c r="G313" s="76">
        <f>MAX(0,H312+Observaciones!$F312-F313-Constantes!$D$13)</f>
        <v>0</v>
      </c>
      <c r="H313" s="76">
        <f>H312+Observaciones!$F312-F313-E313-G313-I312</f>
        <v>22.604650199765601</v>
      </c>
      <c r="I313" s="76">
        <f>MAX(0,(H313-Constantes!$D$14)*(1-EXP(-Constantes!$D$22)))</f>
        <v>0.38678106957825165</v>
      </c>
      <c r="J313" s="76">
        <f t="shared" si="160"/>
        <v>60.579863600269547</v>
      </c>
      <c r="K313" s="76">
        <f>MAX(0,(J313-Constantes!$D$13)*(1-EXP(-Constantes!$D$23)))</f>
        <v>0.11656246370744276</v>
      </c>
      <c r="L313" s="76">
        <f t="shared" si="161"/>
        <v>0.50334353328569437</v>
      </c>
      <c r="M313" s="76">
        <f>0.0526*F313*Observaciones!$F312^1.218</f>
        <v>0</v>
      </c>
      <c r="N313" s="76">
        <f>M313*Constantes!$D$30</f>
        <v>0</v>
      </c>
      <c r="O313" s="76">
        <f t="shared" si="162"/>
        <v>0</v>
      </c>
      <c r="P313" s="15"/>
      <c r="Q313" s="75">
        <v>307</v>
      </c>
      <c r="R313" s="148">
        <f>ETo!$I312*((1-Constantes!$E$19)*ETo!$K312+ETo!$L312)</f>
        <v>4.277728266482864</v>
      </c>
      <c r="S313" s="76">
        <f>MIN(R313*Constantes!$E$17,0.8*(V312+Observaciones!$F312-T313-U313-Constantes!$D$14))</f>
        <v>2.1246348776330723</v>
      </c>
      <c r="T313" s="76">
        <f>IF(Observaciones!$F312&gt;0.05*Constantes!$E$18,((Observaciones!$F312-0.05*Constantes!$E$18)^2)/(Observaciones!$F312+0.95*Constantes!$E$18),0)</f>
        <v>0</v>
      </c>
      <c r="U313" s="76">
        <f>MAX(0,V312+Observaciones!$F312-T313-Constantes!$D$13)</f>
        <v>0</v>
      </c>
      <c r="V313" s="76">
        <f>V312+Observaciones!$F312-T313-S313-U313-W312</f>
        <v>22.604650199765601</v>
      </c>
      <c r="W313" s="76">
        <f>MAX(0,(V313-Constantes!$D$14)*(1-EXP(-Constantes!$D$22)))</f>
        <v>0.38678106957825165</v>
      </c>
      <c r="X313" s="76">
        <f t="shared" si="163"/>
        <v>60.579863600269547</v>
      </c>
      <c r="Y313" s="76">
        <f>MAX(0,(X313-Constantes!$D$13)*(1-EXP(-Constantes!$D$23)))</f>
        <v>0.11656246370744276</v>
      </c>
      <c r="Z313" s="76">
        <f t="shared" si="164"/>
        <v>0.50334353328569437</v>
      </c>
      <c r="AA313" s="76">
        <f>IF(Z313-Escenarios!$E$29&lt;=0,0,IF(Z313-Escenarios!$E$29&gt;Escenarios!$E$28,Escenarios!$E$28,Z313-Escenarios!$E$29))</f>
        <v>0</v>
      </c>
      <c r="AB313" s="76">
        <f>AA313*Entradas!$E$24</f>
        <v>0</v>
      </c>
      <c r="AC313" s="76">
        <f>R313*Entradas!$D$47/Escenarios!$E$9</f>
        <v>0.20533095679117747</v>
      </c>
      <c r="AD313" s="76">
        <f>Entradas!$D$48*Entradas!$D$46/Escenarios!$E$9</f>
        <v>0.12</v>
      </c>
      <c r="AE313" s="76">
        <f t="shared" si="165"/>
        <v>2.3299658344242498</v>
      </c>
      <c r="AF313" s="76">
        <f t="shared" si="145"/>
        <v>0</v>
      </c>
      <c r="AG313" s="76">
        <f t="shared" si="146"/>
        <v>0</v>
      </c>
      <c r="AH313" s="76">
        <f t="shared" si="140"/>
        <v>0.38678106957825165</v>
      </c>
      <c r="AI313" s="76">
        <f t="shared" si="147"/>
        <v>0</v>
      </c>
      <c r="AJ313" s="76">
        <f t="shared" si="141"/>
        <v>0.11656246370744276</v>
      </c>
      <c r="AK313" s="76">
        <f t="shared" si="148"/>
        <v>0</v>
      </c>
      <c r="AL313" s="76">
        <f t="shared" si="149"/>
        <v>0.50334353328569437</v>
      </c>
      <c r="AM313" s="76">
        <f t="shared" si="150"/>
        <v>0</v>
      </c>
      <c r="AN313" s="76">
        <f t="shared" si="151"/>
        <v>0</v>
      </c>
      <c r="AO313" s="76">
        <f t="shared" si="166"/>
        <v>51.920705145431832</v>
      </c>
      <c r="AP313" s="76">
        <f>MAX(0,(AO313-Constantes!$D$13)*(1-EXP(-Constantes!$D$24)))</f>
        <v>4.8465011519995722E-2</v>
      </c>
      <c r="AQ313" s="76">
        <f t="shared" si="142"/>
        <v>0.16502747522743849</v>
      </c>
      <c r="AR313" s="76">
        <f t="shared" si="152"/>
        <v>0.55180854480569008</v>
      </c>
      <c r="AS313" s="76">
        <f>0.0526*AF313*Observaciones!$F312^1.218</f>
        <v>0</v>
      </c>
      <c r="AT313" s="76">
        <f>AS313*Constantes!$E$30</f>
        <v>0</v>
      </c>
      <c r="AU313" s="76">
        <f t="shared" si="167"/>
        <v>0</v>
      </c>
      <c r="AV313" s="15"/>
      <c r="AW313" s="75">
        <v>307</v>
      </c>
      <c r="AX313" s="148">
        <f>ETo!$I312*((1-Constantes!$F$19)*ETo!$K312+ETo!$L312)</f>
        <v>4.277728266482864</v>
      </c>
      <c r="AY313" s="76">
        <f>MIN(AX313*Constantes!$F$17,0.8*(BB312+Observaciones!$F312-AZ313-BA313-Constantes!$D$14))</f>
        <v>2.1246348776330723</v>
      </c>
      <c r="AZ313" s="76">
        <f>IF(Observaciones!$F312&gt;0.05*Constantes!$F$18,((Observaciones!$F312-0.05*Constantes!$F$18)^2)/(Observaciones!$F312+0.95*Constantes!$F$18),0)</f>
        <v>0</v>
      </c>
      <c r="BA313" s="76">
        <f>MAX(0,BB312+Observaciones!$F312-AZ313-Constantes!$D$13)</f>
        <v>0</v>
      </c>
      <c r="BB313" s="76">
        <f>BB312+Observaciones!$F312-AZ313-AY313-BA313-BC312</f>
        <v>22.604650199765601</v>
      </c>
      <c r="BC313" s="76">
        <f>MAX(0,(BB313-Constantes!$D$14)*(1-EXP(-Constantes!$D$22)))</f>
        <v>0.38678106957825165</v>
      </c>
      <c r="BD313" s="76">
        <f t="shared" si="168"/>
        <v>60.579863600269547</v>
      </c>
      <c r="BE313" s="76">
        <f>MAX(0,(BD313-Constantes!$D$13)*(1-EXP(-Constantes!$D$23)))</f>
        <v>0.11656246370744276</v>
      </c>
      <c r="BF313" s="76">
        <f t="shared" si="169"/>
        <v>0.50334353328569437</v>
      </c>
      <c r="BG313" s="76">
        <f>IF(BF313-Escenarios!$F$29&lt;=0,0,IF(BF313-Escenarios!$F$29&gt;Escenarios!$F$28,Escenarios!$F$28,BF313-Escenarios!$F$29))</f>
        <v>0</v>
      </c>
      <c r="BH313" s="76">
        <f>BG313*Entradas!$F$24</f>
        <v>0</v>
      </c>
      <c r="BI313" s="76">
        <f>AX313*Entradas!$D$47/Escenarios!$F$9</f>
        <v>0.20533095679117747</v>
      </c>
      <c r="BJ313" s="76">
        <f>Entradas!$D$48*Entradas!$D$46/Escenarios!$F$9</f>
        <v>0.12</v>
      </c>
      <c r="BK313" s="76">
        <f t="shared" si="170"/>
        <v>2.3299658344242498</v>
      </c>
      <c r="BL313" s="76">
        <f t="shared" si="153"/>
        <v>0</v>
      </c>
      <c r="BM313" s="76">
        <f t="shared" si="154"/>
        <v>0</v>
      </c>
      <c r="BN313" s="76">
        <f t="shared" si="143"/>
        <v>0.38678106957825165</v>
      </c>
      <c r="BO313" s="76">
        <f t="shared" si="155"/>
        <v>0</v>
      </c>
      <c r="BP313" s="76">
        <f t="shared" si="144"/>
        <v>0.11656246370744276</v>
      </c>
      <c r="BQ313" s="76">
        <f t="shared" si="156"/>
        <v>0</v>
      </c>
      <c r="BR313" s="76">
        <f t="shared" si="157"/>
        <v>0.50334353328569437</v>
      </c>
      <c r="BS313" s="76">
        <f t="shared" si="158"/>
        <v>0</v>
      </c>
      <c r="BT313" s="76">
        <f t="shared" si="159"/>
        <v>0</v>
      </c>
      <c r="BU313" s="76">
        <f t="shared" si="171"/>
        <v>55.100004796952526</v>
      </c>
      <c r="BV313" s="76">
        <f>MAX(0,(BU313-Constantes!$D$13)*(1-EXP(-Constantes!$D$24)))</f>
        <v>9.7061392188966228E-2</v>
      </c>
      <c r="BW313" s="76">
        <f t="shared" si="172"/>
        <v>0.21362385589640898</v>
      </c>
      <c r="BX313" s="76">
        <f t="shared" si="173"/>
        <v>0.60040492547466062</v>
      </c>
      <c r="BY313" s="76">
        <f>0.0526*BL313*Observaciones!$F312^1.218</f>
        <v>0</v>
      </c>
      <c r="BZ313" s="76">
        <f>BY313*Constantes!$F$30</f>
        <v>0</v>
      </c>
      <c r="CA313" s="76">
        <f t="shared" si="174"/>
        <v>0</v>
      </c>
      <c r="CB313" s="15"/>
      <c r="CC313" s="75">
        <v>307</v>
      </c>
      <c r="CD313" s="76">
        <f>0.0526*Observaciones!$F312^2.218</f>
        <v>0</v>
      </c>
      <c r="CE313" s="76">
        <f>IF(Observaciones!$F312&gt;0.05*$CI$7,((Observaciones!$F312-0.05*$CI$7)^2)/(Observaciones!$F312+0.95*$CI$7),0)</f>
        <v>0</v>
      </c>
      <c r="CF313" s="76">
        <f>0.0526*CE313*Observaciones!$F312^1.218</f>
        <v>0</v>
      </c>
      <c r="CG313" s="29"/>
      <c r="CH313" s="29"/>
      <c r="CI313" s="110"/>
      <c r="CJ313" s="40"/>
    </row>
    <row r="314" spans="2:88" s="2" customFormat="1" x14ac:dyDescent="0.3">
      <c r="B314" s="39"/>
      <c r="C314" s="75">
        <v>308</v>
      </c>
      <c r="D314" s="148">
        <f>ETo!$I313*((1-Constantes!$D$19)*ETo!$K313+ETo!$L313)</f>
        <v>4.215587533302056</v>
      </c>
      <c r="E314" s="76">
        <f>MIN(D314*Constantes!$D$17,0.8*(H313+Observaciones!$F313-F314-G314-Constantes!$D$14))</f>
        <v>2.0937712133671353</v>
      </c>
      <c r="F314" s="76">
        <f>IF(Observaciones!$F313&gt;0.05*Constantes!$D$18,((Observaciones!$F313-0.05*Constantes!$D$18)^2)/(Observaciones!$F313+0.95*Constantes!$D$18),0)</f>
        <v>0</v>
      </c>
      <c r="G314" s="76">
        <f>MAX(0,H313+Observaciones!$F313-F314-Constantes!$D$13)</f>
        <v>0</v>
      </c>
      <c r="H314" s="76">
        <f>H313+Observaciones!$F313-F314-E314-G314-I313</f>
        <v>22.724097916820217</v>
      </c>
      <c r="I314" s="76">
        <f>MAX(0,(H314-Constantes!$D$14)*(1-EXP(-Constantes!$D$22)))</f>
        <v>0.39084989732267816</v>
      </c>
      <c r="J314" s="76">
        <f t="shared" si="160"/>
        <v>60.463301136562102</v>
      </c>
      <c r="K314" s="76">
        <f>MAX(0,(J314-Constantes!$D$13)*(1-EXP(-Constantes!$D$23)))</f>
        <v>0.11541394598951744</v>
      </c>
      <c r="L314" s="76">
        <f t="shared" si="161"/>
        <v>0.50626384331219565</v>
      </c>
      <c r="M314" s="76">
        <f>0.0526*F314*Observaciones!$F313^1.218</f>
        <v>0</v>
      </c>
      <c r="N314" s="76">
        <f>M314*Constantes!$D$30</f>
        <v>0</v>
      </c>
      <c r="O314" s="76">
        <f t="shared" si="162"/>
        <v>0</v>
      </c>
      <c r="P314" s="15"/>
      <c r="Q314" s="75">
        <v>308</v>
      </c>
      <c r="R314" s="148">
        <f>ETo!$I313*((1-Constantes!$E$19)*ETo!$K313+ETo!$L313)</f>
        <v>4.215587533302056</v>
      </c>
      <c r="S314" s="76">
        <f>MIN(R314*Constantes!$E$17,0.8*(V313+Observaciones!$F313-T314-U314-Constantes!$D$14))</f>
        <v>2.0937712133671353</v>
      </c>
      <c r="T314" s="76">
        <f>IF(Observaciones!$F313&gt;0.05*Constantes!$E$18,((Observaciones!$F313-0.05*Constantes!$E$18)^2)/(Observaciones!$F313+0.95*Constantes!$E$18),0)</f>
        <v>0</v>
      </c>
      <c r="U314" s="76">
        <f>MAX(0,V313+Observaciones!$F313-T314-Constantes!$D$13)</f>
        <v>0</v>
      </c>
      <c r="V314" s="76">
        <f>V313+Observaciones!$F313-T314-S314-U314-W313</f>
        <v>22.724097916820217</v>
      </c>
      <c r="W314" s="76">
        <f>MAX(0,(V314-Constantes!$D$14)*(1-EXP(-Constantes!$D$22)))</f>
        <v>0.39084989732267816</v>
      </c>
      <c r="X314" s="76">
        <f t="shared" si="163"/>
        <v>60.463301136562102</v>
      </c>
      <c r="Y314" s="76">
        <f>MAX(0,(X314-Constantes!$D$13)*(1-EXP(-Constantes!$D$23)))</f>
        <v>0.11541394598951744</v>
      </c>
      <c r="Z314" s="76">
        <f t="shared" si="164"/>
        <v>0.50626384331219565</v>
      </c>
      <c r="AA314" s="76">
        <f>IF(Z314-Escenarios!$E$29&lt;=0,0,IF(Z314-Escenarios!$E$29&gt;Escenarios!$E$28,Escenarios!$E$28,Z314-Escenarios!$E$29))</f>
        <v>0</v>
      </c>
      <c r="AB314" s="76">
        <f>AA314*Entradas!$E$24</f>
        <v>0</v>
      </c>
      <c r="AC314" s="76">
        <f>R314*Entradas!$D$47/Escenarios!$E$9</f>
        <v>0.2023482015984987</v>
      </c>
      <c r="AD314" s="76">
        <f>Entradas!$D$48*Entradas!$D$46/Escenarios!$E$9</f>
        <v>0.12</v>
      </c>
      <c r="AE314" s="76">
        <f t="shared" si="165"/>
        <v>2.2961194149656339</v>
      </c>
      <c r="AF314" s="76">
        <f t="shared" si="145"/>
        <v>0</v>
      </c>
      <c r="AG314" s="76">
        <f t="shared" si="146"/>
        <v>0</v>
      </c>
      <c r="AH314" s="76">
        <f t="shared" si="140"/>
        <v>0.39084989732267816</v>
      </c>
      <c r="AI314" s="76">
        <f t="shared" si="147"/>
        <v>0</v>
      </c>
      <c r="AJ314" s="76">
        <f t="shared" si="141"/>
        <v>0.11541394598951744</v>
      </c>
      <c r="AK314" s="76">
        <f t="shared" si="148"/>
        <v>0</v>
      </c>
      <c r="AL314" s="76">
        <f t="shared" si="149"/>
        <v>0.50626384331219565</v>
      </c>
      <c r="AM314" s="76">
        <f t="shared" si="150"/>
        <v>0</v>
      </c>
      <c r="AN314" s="76">
        <f t="shared" si="151"/>
        <v>0</v>
      </c>
      <c r="AO314" s="76">
        <f t="shared" si="166"/>
        <v>51.872240133911838</v>
      </c>
      <c r="AP314" s="76">
        <f>MAX(0,(AO314-Constantes!$D$13)*(1-EXP(-Constantes!$D$24)))</f>
        <v>4.7724211844876976E-2</v>
      </c>
      <c r="AQ314" s="76">
        <f t="shared" si="142"/>
        <v>0.16313815783439442</v>
      </c>
      <c r="AR314" s="76">
        <f t="shared" si="152"/>
        <v>0.55398805515707261</v>
      </c>
      <c r="AS314" s="76">
        <f>0.0526*AF314*Observaciones!$F313^1.218</f>
        <v>0</v>
      </c>
      <c r="AT314" s="76">
        <f>AS314*Constantes!$E$30</f>
        <v>0</v>
      </c>
      <c r="AU314" s="76">
        <f t="shared" si="167"/>
        <v>0</v>
      </c>
      <c r="AV314" s="15"/>
      <c r="AW314" s="75">
        <v>308</v>
      </c>
      <c r="AX314" s="148">
        <f>ETo!$I313*((1-Constantes!$F$19)*ETo!$K313+ETo!$L313)</f>
        <v>4.215587533302056</v>
      </c>
      <c r="AY314" s="76">
        <f>MIN(AX314*Constantes!$F$17,0.8*(BB313+Observaciones!$F313-AZ314-BA314-Constantes!$D$14))</f>
        <v>2.0937712133671353</v>
      </c>
      <c r="AZ314" s="76">
        <f>IF(Observaciones!$F313&gt;0.05*Constantes!$F$18,((Observaciones!$F313-0.05*Constantes!$F$18)^2)/(Observaciones!$F313+0.95*Constantes!$F$18),0)</f>
        <v>0</v>
      </c>
      <c r="BA314" s="76">
        <f>MAX(0,BB313+Observaciones!$F313-AZ314-Constantes!$D$13)</f>
        <v>0</v>
      </c>
      <c r="BB314" s="76">
        <f>BB313+Observaciones!$F313-AZ314-AY314-BA314-BC313</f>
        <v>22.724097916820217</v>
      </c>
      <c r="BC314" s="76">
        <f>MAX(0,(BB314-Constantes!$D$14)*(1-EXP(-Constantes!$D$22)))</f>
        <v>0.39084989732267816</v>
      </c>
      <c r="BD314" s="76">
        <f t="shared" si="168"/>
        <v>60.463301136562102</v>
      </c>
      <c r="BE314" s="76">
        <f>MAX(0,(BD314-Constantes!$D$13)*(1-EXP(-Constantes!$D$23)))</f>
        <v>0.11541394598951744</v>
      </c>
      <c r="BF314" s="76">
        <f t="shared" si="169"/>
        <v>0.50626384331219565</v>
      </c>
      <c r="BG314" s="76">
        <f>IF(BF314-Escenarios!$F$29&lt;=0,0,IF(BF314-Escenarios!$F$29&gt;Escenarios!$F$28,Escenarios!$F$28,BF314-Escenarios!$F$29))</f>
        <v>0</v>
      </c>
      <c r="BH314" s="76">
        <f>BG314*Entradas!$F$24</f>
        <v>0</v>
      </c>
      <c r="BI314" s="76">
        <f>AX314*Entradas!$D$47/Escenarios!$F$9</f>
        <v>0.2023482015984987</v>
      </c>
      <c r="BJ314" s="76">
        <f>Entradas!$D$48*Entradas!$D$46/Escenarios!$F$9</f>
        <v>0.12</v>
      </c>
      <c r="BK314" s="76">
        <f t="shared" si="170"/>
        <v>2.2961194149656339</v>
      </c>
      <c r="BL314" s="76">
        <f t="shared" si="153"/>
        <v>0</v>
      </c>
      <c r="BM314" s="76">
        <f t="shared" si="154"/>
        <v>0</v>
      </c>
      <c r="BN314" s="76">
        <f t="shared" si="143"/>
        <v>0.39084989732267816</v>
      </c>
      <c r="BO314" s="76">
        <f t="shared" si="155"/>
        <v>0</v>
      </c>
      <c r="BP314" s="76">
        <f t="shared" si="144"/>
        <v>0.11541394598951744</v>
      </c>
      <c r="BQ314" s="76">
        <f t="shared" si="156"/>
        <v>0</v>
      </c>
      <c r="BR314" s="76">
        <f t="shared" si="157"/>
        <v>0.50626384331219565</v>
      </c>
      <c r="BS314" s="76">
        <f t="shared" si="158"/>
        <v>0</v>
      </c>
      <c r="BT314" s="76">
        <f t="shared" si="159"/>
        <v>0</v>
      </c>
      <c r="BU314" s="76">
        <f t="shared" si="171"/>
        <v>55.002943404763556</v>
      </c>
      <c r="BV314" s="76">
        <f>MAX(0,(BU314-Constantes!$D$13)*(1-EXP(-Constantes!$D$24)))</f>
        <v>9.5577784828829768E-2</v>
      </c>
      <c r="BW314" s="76">
        <f t="shared" si="172"/>
        <v>0.21099173081834721</v>
      </c>
      <c r="BX314" s="76">
        <f t="shared" si="173"/>
        <v>0.60184162814102538</v>
      </c>
      <c r="BY314" s="76">
        <f>0.0526*BL314*Observaciones!$F313^1.218</f>
        <v>0</v>
      </c>
      <c r="BZ314" s="76">
        <f>BY314*Constantes!$F$30</f>
        <v>0</v>
      </c>
      <c r="CA314" s="76">
        <f t="shared" si="174"/>
        <v>0</v>
      </c>
      <c r="CB314" s="15"/>
      <c r="CC314" s="75">
        <v>308</v>
      </c>
      <c r="CD314" s="76">
        <f>0.0526*Observaciones!$F313^2.218</f>
        <v>0.43792186533391209</v>
      </c>
      <c r="CE314" s="76">
        <f>IF(Observaciones!$F313&gt;0.05*$CI$7,((Observaciones!$F313-0.05*$CI$7)^2)/(Observaciones!$F313+0.95*$CI$7),0)</f>
        <v>2.1229385132854627E-2</v>
      </c>
      <c r="CF314" s="76">
        <f>0.0526*CE314*Observaciones!$F313^1.218</f>
        <v>3.5756968989506619E-3</v>
      </c>
      <c r="CG314" s="29"/>
      <c r="CH314" s="29"/>
      <c r="CI314" s="110"/>
      <c r="CJ314" s="40"/>
    </row>
    <row r="315" spans="2:88" s="2" customFormat="1" x14ac:dyDescent="0.3">
      <c r="B315" s="39"/>
      <c r="C315" s="75">
        <v>309</v>
      </c>
      <c r="D315" s="148">
        <f>ETo!$I314*((1-Constantes!$D$19)*ETo!$K314+ETo!$L314)</f>
        <v>4.3364122027098579</v>
      </c>
      <c r="E315" s="76">
        <f>MIN(D315*Constantes!$D$17,0.8*(H314+Observaciones!$F314-F315-G315-Constantes!$D$14))</f>
        <v>2.1537816419662774</v>
      </c>
      <c r="F315" s="76">
        <f>IF(Observaciones!$F314&gt;0.05*Constantes!$D$18,((Observaciones!$F314-0.05*Constantes!$D$18)^2)/(Observaciones!$F314+0.95*Constantes!$D$18),0)</f>
        <v>0</v>
      </c>
      <c r="G315" s="76">
        <f>MAX(0,H314+Observaciones!$F314-F315-Constantes!$D$13)</f>
        <v>0</v>
      </c>
      <c r="H315" s="76">
        <f>H314+Observaciones!$F314-F315-E315-G315-I314</f>
        <v>21.279466377531264</v>
      </c>
      <c r="I315" s="76">
        <f>MAX(0,(H315-Constantes!$D$14)*(1-EXP(-Constantes!$D$22)))</f>
        <v>0.3416404437435453</v>
      </c>
      <c r="J315" s="76">
        <f t="shared" si="160"/>
        <v>60.347887190572585</v>
      </c>
      <c r="K315" s="76">
        <f>MAX(0,(J315-Constantes!$D$13)*(1-EXP(-Constantes!$D$23)))</f>
        <v>0.11427674489022251</v>
      </c>
      <c r="L315" s="76">
        <f t="shared" si="161"/>
        <v>0.45591718863376779</v>
      </c>
      <c r="M315" s="76">
        <f>0.0526*F315*Observaciones!$F314^1.218</f>
        <v>0</v>
      </c>
      <c r="N315" s="76">
        <f>M315*Constantes!$D$30</f>
        <v>0</v>
      </c>
      <c r="O315" s="76">
        <f t="shared" si="162"/>
        <v>0</v>
      </c>
      <c r="P315" s="15"/>
      <c r="Q315" s="75">
        <v>309</v>
      </c>
      <c r="R315" s="148">
        <f>ETo!$I314*((1-Constantes!$E$19)*ETo!$K314+ETo!$L314)</f>
        <v>4.3364122027098579</v>
      </c>
      <c r="S315" s="76">
        <f>MIN(R315*Constantes!$E$17,0.8*(V314+Observaciones!$F314-T315-U315-Constantes!$D$14))</f>
        <v>2.1537816419662774</v>
      </c>
      <c r="T315" s="76">
        <f>IF(Observaciones!$F314&gt;0.05*Constantes!$E$18,((Observaciones!$F314-0.05*Constantes!$E$18)^2)/(Observaciones!$F314+0.95*Constantes!$E$18),0)</f>
        <v>0</v>
      </c>
      <c r="U315" s="76">
        <f>MAX(0,V314+Observaciones!$F314-T315-Constantes!$D$13)</f>
        <v>0</v>
      </c>
      <c r="V315" s="76">
        <f>V314+Observaciones!$F314-T315-S315-U315-W314</f>
        <v>21.279466377531264</v>
      </c>
      <c r="W315" s="76">
        <f>MAX(0,(V315-Constantes!$D$14)*(1-EXP(-Constantes!$D$22)))</f>
        <v>0.3416404437435453</v>
      </c>
      <c r="X315" s="76">
        <f t="shared" si="163"/>
        <v>60.347887190572585</v>
      </c>
      <c r="Y315" s="76">
        <f>MAX(0,(X315-Constantes!$D$13)*(1-EXP(-Constantes!$D$23)))</f>
        <v>0.11427674489022251</v>
      </c>
      <c r="Z315" s="76">
        <f t="shared" si="164"/>
        <v>0.45591718863376779</v>
      </c>
      <c r="AA315" s="76">
        <f>IF(Z315-Escenarios!$E$29&lt;=0,0,IF(Z315-Escenarios!$E$29&gt;Escenarios!$E$28,Escenarios!$E$28,Z315-Escenarios!$E$29))</f>
        <v>0</v>
      </c>
      <c r="AB315" s="76">
        <f>AA315*Entradas!$E$24</f>
        <v>0</v>
      </c>
      <c r="AC315" s="76">
        <f>R315*Entradas!$D$47/Escenarios!$E$9</f>
        <v>0.20814778573007317</v>
      </c>
      <c r="AD315" s="76">
        <f>Entradas!$D$48*Entradas!$D$46/Escenarios!$E$9</f>
        <v>0.12</v>
      </c>
      <c r="AE315" s="76">
        <f t="shared" si="165"/>
        <v>2.3619294276963507</v>
      </c>
      <c r="AF315" s="76">
        <f t="shared" si="145"/>
        <v>0</v>
      </c>
      <c r="AG315" s="76">
        <f t="shared" si="146"/>
        <v>0</v>
      </c>
      <c r="AH315" s="76">
        <f t="shared" si="140"/>
        <v>0.3416404437435453</v>
      </c>
      <c r="AI315" s="76">
        <f t="shared" si="147"/>
        <v>0</v>
      </c>
      <c r="AJ315" s="76">
        <f t="shared" si="141"/>
        <v>0.11427674489022251</v>
      </c>
      <c r="AK315" s="76">
        <f t="shared" si="148"/>
        <v>0</v>
      </c>
      <c r="AL315" s="76">
        <f t="shared" si="149"/>
        <v>0.45591718863376779</v>
      </c>
      <c r="AM315" s="76">
        <f t="shared" si="150"/>
        <v>0</v>
      </c>
      <c r="AN315" s="76">
        <f t="shared" si="151"/>
        <v>0</v>
      </c>
      <c r="AO315" s="76">
        <f t="shared" si="166"/>
        <v>51.824515922066958</v>
      </c>
      <c r="AP315" s="76">
        <f>MAX(0,(AO315-Constantes!$D$13)*(1-EXP(-Constantes!$D$24)))</f>
        <v>4.6994735475818443E-2</v>
      </c>
      <c r="AQ315" s="76">
        <f t="shared" si="142"/>
        <v>0.16127148036604094</v>
      </c>
      <c r="AR315" s="76">
        <f t="shared" si="152"/>
        <v>0.50291192410958618</v>
      </c>
      <c r="AS315" s="76">
        <f>0.0526*AF315*Observaciones!$F314^1.218</f>
        <v>0</v>
      </c>
      <c r="AT315" s="76">
        <f>AS315*Constantes!$E$30</f>
        <v>0</v>
      </c>
      <c r="AU315" s="76">
        <f t="shared" si="167"/>
        <v>0</v>
      </c>
      <c r="AV315" s="15"/>
      <c r="AW315" s="75">
        <v>309</v>
      </c>
      <c r="AX315" s="148">
        <f>ETo!$I314*((1-Constantes!$F$19)*ETo!$K314+ETo!$L314)</f>
        <v>4.3364122027098579</v>
      </c>
      <c r="AY315" s="76">
        <f>MIN(AX315*Constantes!$F$17,0.8*(BB314+Observaciones!$F314-AZ315-BA315-Constantes!$D$14))</f>
        <v>2.1537816419662774</v>
      </c>
      <c r="AZ315" s="76">
        <f>IF(Observaciones!$F314&gt;0.05*Constantes!$F$18,((Observaciones!$F314-0.05*Constantes!$F$18)^2)/(Observaciones!$F314+0.95*Constantes!$F$18),0)</f>
        <v>0</v>
      </c>
      <c r="BA315" s="76">
        <f>MAX(0,BB314+Observaciones!$F314-AZ315-Constantes!$D$13)</f>
        <v>0</v>
      </c>
      <c r="BB315" s="76">
        <f>BB314+Observaciones!$F314-AZ315-AY315-BA315-BC314</f>
        <v>21.279466377531264</v>
      </c>
      <c r="BC315" s="76">
        <f>MAX(0,(BB315-Constantes!$D$14)*(1-EXP(-Constantes!$D$22)))</f>
        <v>0.3416404437435453</v>
      </c>
      <c r="BD315" s="76">
        <f t="shared" si="168"/>
        <v>60.347887190572585</v>
      </c>
      <c r="BE315" s="76">
        <f>MAX(0,(BD315-Constantes!$D$13)*(1-EXP(-Constantes!$D$23)))</f>
        <v>0.11427674489022251</v>
      </c>
      <c r="BF315" s="76">
        <f t="shared" si="169"/>
        <v>0.45591718863376779</v>
      </c>
      <c r="BG315" s="76">
        <f>IF(BF315-Escenarios!$F$29&lt;=0,0,IF(BF315-Escenarios!$F$29&gt;Escenarios!$F$28,Escenarios!$F$28,BF315-Escenarios!$F$29))</f>
        <v>0</v>
      </c>
      <c r="BH315" s="76">
        <f>BG315*Entradas!$F$24</f>
        <v>0</v>
      </c>
      <c r="BI315" s="76">
        <f>AX315*Entradas!$D$47/Escenarios!$F$9</f>
        <v>0.20814778573007317</v>
      </c>
      <c r="BJ315" s="76">
        <f>Entradas!$D$48*Entradas!$D$46/Escenarios!$F$9</f>
        <v>0.12</v>
      </c>
      <c r="BK315" s="76">
        <f t="shared" si="170"/>
        <v>2.3619294276963507</v>
      </c>
      <c r="BL315" s="76">
        <f t="shared" si="153"/>
        <v>0</v>
      </c>
      <c r="BM315" s="76">
        <f t="shared" si="154"/>
        <v>0</v>
      </c>
      <c r="BN315" s="76">
        <f t="shared" si="143"/>
        <v>0.3416404437435453</v>
      </c>
      <c r="BO315" s="76">
        <f t="shared" si="155"/>
        <v>0</v>
      </c>
      <c r="BP315" s="76">
        <f t="shared" si="144"/>
        <v>0.11427674489022251</v>
      </c>
      <c r="BQ315" s="76">
        <f t="shared" si="156"/>
        <v>0</v>
      </c>
      <c r="BR315" s="76">
        <f t="shared" si="157"/>
        <v>0.45591718863376779</v>
      </c>
      <c r="BS315" s="76">
        <f t="shared" si="158"/>
        <v>0</v>
      </c>
      <c r="BT315" s="76">
        <f t="shared" si="159"/>
        <v>0</v>
      </c>
      <c r="BU315" s="76">
        <f t="shared" si="171"/>
        <v>54.90736561993473</v>
      </c>
      <c r="BV315" s="76">
        <f>MAX(0,(BU315-Constantes!$D$13)*(1-EXP(-Constantes!$D$24)))</f>
        <v>9.411685477374139E-2</v>
      </c>
      <c r="BW315" s="76">
        <f t="shared" si="172"/>
        <v>0.2083935996639639</v>
      </c>
      <c r="BX315" s="76">
        <f t="shared" si="173"/>
        <v>0.55003404340750917</v>
      </c>
      <c r="BY315" s="76">
        <f>0.0526*BL315*Observaciones!$F314^1.218</f>
        <v>0</v>
      </c>
      <c r="BZ315" s="76">
        <f>BY315*Constantes!$F$30</f>
        <v>0</v>
      </c>
      <c r="CA315" s="76">
        <f t="shared" si="174"/>
        <v>0</v>
      </c>
      <c r="CB315" s="15"/>
      <c r="CC315" s="75">
        <v>309</v>
      </c>
      <c r="CD315" s="76">
        <f>0.0526*Observaciones!$F314^2.218</f>
        <v>6.4982246287524456E-2</v>
      </c>
      <c r="CE315" s="76">
        <f>IF(Observaciones!$F314&gt;0.05*$CI$7,((Observaciones!$F314-0.05*$CI$7)^2)/(Observaciones!$F314+0.95*$CI$7),0)</f>
        <v>0</v>
      </c>
      <c r="CF315" s="76">
        <f>0.0526*CE315*Observaciones!$F314^1.218</f>
        <v>0</v>
      </c>
      <c r="CG315" s="29"/>
      <c r="CH315" s="29"/>
      <c r="CI315" s="110"/>
      <c r="CJ315" s="40"/>
    </row>
    <row r="316" spans="2:88" s="2" customFormat="1" x14ac:dyDescent="0.3">
      <c r="B316" s="39"/>
      <c r="C316" s="75">
        <v>310</v>
      </c>
      <c r="D316" s="148">
        <f>ETo!$I315*((1-Constantes!$D$19)*ETo!$K315+ETo!$L315)</f>
        <v>4.2869065965304305</v>
      </c>
      <c r="E316" s="76">
        <f>MIN(D316*Constantes!$D$17,0.8*(H315+Observaciones!$F315-F316-G316-Constantes!$D$14))</f>
        <v>2.1291935122453451</v>
      </c>
      <c r="F316" s="76">
        <f>IF(Observaciones!$F315&gt;0.05*Constantes!$D$18,((Observaciones!$F315-0.05*Constantes!$D$18)^2)/(Observaciones!$F315+0.95*Constantes!$D$18),0)</f>
        <v>0</v>
      </c>
      <c r="G316" s="76">
        <f>MAX(0,H315+Observaciones!$F315-F316-Constantes!$D$13)</f>
        <v>0</v>
      </c>
      <c r="H316" s="76">
        <f>H315+Observaciones!$F315-F316-E316-G316-I315</f>
        <v>18.908632421542375</v>
      </c>
      <c r="I316" s="76">
        <f>MAX(0,(H316-Constantes!$D$14)*(1-EXP(-Constantes!$D$22)))</f>
        <v>0.2608811356929327</v>
      </c>
      <c r="J316" s="76">
        <f t="shared" si="160"/>
        <v>60.233610445682366</v>
      </c>
      <c r="K316" s="76">
        <f>MAX(0,(J316-Constantes!$D$13)*(1-EXP(-Constantes!$D$23)))</f>
        <v>0.11315074890421914</v>
      </c>
      <c r="L316" s="76">
        <f t="shared" si="161"/>
        <v>0.37403188459715186</v>
      </c>
      <c r="M316" s="76">
        <f>0.0526*F316*Observaciones!$F315^1.218</f>
        <v>0</v>
      </c>
      <c r="N316" s="76">
        <f>M316*Constantes!$D$30</f>
        <v>0</v>
      </c>
      <c r="O316" s="76">
        <f t="shared" si="162"/>
        <v>0</v>
      </c>
      <c r="P316" s="15"/>
      <c r="Q316" s="75">
        <v>310</v>
      </c>
      <c r="R316" s="148">
        <f>ETo!$I315*((1-Constantes!$E$19)*ETo!$K315+ETo!$L315)</f>
        <v>4.2869065965304305</v>
      </c>
      <c r="S316" s="76">
        <f>MIN(R316*Constantes!$E$17,0.8*(V315+Observaciones!$F315-T316-U316-Constantes!$D$14))</f>
        <v>2.1291935122453451</v>
      </c>
      <c r="T316" s="76">
        <f>IF(Observaciones!$F315&gt;0.05*Constantes!$E$18,((Observaciones!$F315-0.05*Constantes!$E$18)^2)/(Observaciones!$F315+0.95*Constantes!$E$18),0)</f>
        <v>0</v>
      </c>
      <c r="U316" s="76">
        <f>MAX(0,V315+Observaciones!$F315-T316-Constantes!$D$13)</f>
        <v>0</v>
      </c>
      <c r="V316" s="76">
        <f>V315+Observaciones!$F315-T316-S316-U316-W315</f>
        <v>18.908632421542375</v>
      </c>
      <c r="W316" s="76">
        <f>MAX(0,(V316-Constantes!$D$14)*(1-EXP(-Constantes!$D$22)))</f>
        <v>0.2608811356929327</v>
      </c>
      <c r="X316" s="76">
        <f t="shared" si="163"/>
        <v>60.233610445682366</v>
      </c>
      <c r="Y316" s="76">
        <f>MAX(0,(X316-Constantes!$D$13)*(1-EXP(-Constantes!$D$23)))</f>
        <v>0.11315074890421914</v>
      </c>
      <c r="Z316" s="76">
        <f t="shared" si="164"/>
        <v>0.37403188459715186</v>
      </c>
      <c r="AA316" s="76">
        <f>IF(Z316-Escenarios!$E$29&lt;=0,0,IF(Z316-Escenarios!$E$29&gt;Escenarios!$E$28,Escenarios!$E$28,Z316-Escenarios!$E$29))</f>
        <v>0</v>
      </c>
      <c r="AB316" s="76">
        <f>AA316*Entradas!$E$24</f>
        <v>0</v>
      </c>
      <c r="AC316" s="76">
        <f>R316*Entradas!$D$47/Escenarios!$E$9</f>
        <v>0.20577151663346066</v>
      </c>
      <c r="AD316" s="76">
        <f>Entradas!$D$48*Entradas!$D$46/Escenarios!$E$9</f>
        <v>0.12</v>
      </c>
      <c r="AE316" s="76">
        <f t="shared" si="165"/>
        <v>2.334965028878806</v>
      </c>
      <c r="AF316" s="76">
        <f t="shared" si="145"/>
        <v>0</v>
      </c>
      <c r="AG316" s="76">
        <f t="shared" si="146"/>
        <v>0</v>
      </c>
      <c r="AH316" s="76">
        <f t="shared" si="140"/>
        <v>0.2608811356929327</v>
      </c>
      <c r="AI316" s="76">
        <f t="shared" si="147"/>
        <v>0</v>
      </c>
      <c r="AJ316" s="76">
        <f t="shared" si="141"/>
        <v>0.11315074890421914</v>
      </c>
      <c r="AK316" s="76">
        <f t="shared" si="148"/>
        <v>0</v>
      </c>
      <c r="AL316" s="76">
        <f t="shared" si="149"/>
        <v>0.37403188459715186</v>
      </c>
      <c r="AM316" s="76">
        <f t="shared" si="150"/>
        <v>0</v>
      </c>
      <c r="AN316" s="76">
        <f t="shared" si="151"/>
        <v>0</v>
      </c>
      <c r="AO316" s="76">
        <f t="shared" si="166"/>
        <v>51.777521186591137</v>
      </c>
      <c r="AP316" s="76">
        <f>MAX(0,(AO316-Constantes!$D$13)*(1-EXP(-Constantes!$D$24)))</f>
        <v>4.6276409333289477E-2</v>
      </c>
      <c r="AQ316" s="76">
        <f t="shared" si="142"/>
        <v>0.15942715823750861</v>
      </c>
      <c r="AR316" s="76">
        <f t="shared" si="152"/>
        <v>0.42030829393044133</v>
      </c>
      <c r="AS316" s="76">
        <f>0.0526*AF316*Observaciones!$F315^1.218</f>
        <v>0</v>
      </c>
      <c r="AT316" s="76">
        <f>AS316*Constantes!$E$30</f>
        <v>0</v>
      </c>
      <c r="AU316" s="76">
        <f t="shared" si="167"/>
        <v>0</v>
      </c>
      <c r="AV316" s="15"/>
      <c r="AW316" s="75">
        <v>310</v>
      </c>
      <c r="AX316" s="148">
        <f>ETo!$I315*((1-Constantes!$F$19)*ETo!$K315+ETo!$L315)</f>
        <v>4.2869065965304305</v>
      </c>
      <c r="AY316" s="76">
        <f>MIN(AX316*Constantes!$F$17,0.8*(BB315+Observaciones!$F315-AZ316-BA316-Constantes!$D$14))</f>
        <v>2.1291935122453451</v>
      </c>
      <c r="AZ316" s="76">
        <f>IF(Observaciones!$F315&gt;0.05*Constantes!$F$18,((Observaciones!$F315-0.05*Constantes!$F$18)^2)/(Observaciones!$F315+0.95*Constantes!$F$18),0)</f>
        <v>0</v>
      </c>
      <c r="BA316" s="76">
        <f>MAX(0,BB315+Observaciones!$F315-AZ316-Constantes!$D$13)</f>
        <v>0</v>
      </c>
      <c r="BB316" s="76">
        <f>BB315+Observaciones!$F315-AZ316-AY316-BA316-BC315</f>
        <v>18.908632421542375</v>
      </c>
      <c r="BC316" s="76">
        <f>MAX(0,(BB316-Constantes!$D$14)*(1-EXP(-Constantes!$D$22)))</f>
        <v>0.2608811356929327</v>
      </c>
      <c r="BD316" s="76">
        <f t="shared" si="168"/>
        <v>60.233610445682366</v>
      </c>
      <c r="BE316" s="76">
        <f>MAX(0,(BD316-Constantes!$D$13)*(1-EXP(-Constantes!$D$23)))</f>
        <v>0.11315074890421914</v>
      </c>
      <c r="BF316" s="76">
        <f t="shared" si="169"/>
        <v>0.37403188459715186</v>
      </c>
      <c r="BG316" s="76">
        <f>IF(BF316-Escenarios!$F$29&lt;=0,0,IF(BF316-Escenarios!$F$29&gt;Escenarios!$F$28,Escenarios!$F$28,BF316-Escenarios!$F$29))</f>
        <v>0</v>
      </c>
      <c r="BH316" s="76">
        <f>BG316*Entradas!$F$24</f>
        <v>0</v>
      </c>
      <c r="BI316" s="76">
        <f>AX316*Entradas!$D$47/Escenarios!$F$9</f>
        <v>0.20577151663346066</v>
      </c>
      <c r="BJ316" s="76">
        <f>Entradas!$D$48*Entradas!$D$46/Escenarios!$F$9</f>
        <v>0.12</v>
      </c>
      <c r="BK316" s="76">
        <f t="shared" si="170"/>
        <v>2.334965028878806</v>
      </c>
      <c r="BL316" s="76">
        <f t="shared" si="153"/>
        <v>0</v>
      </c>
      <c r="BM316" s="76">
        <f t="shared" si="154"/>
        <v>0</v>
      </c>
      <c r="BN316" s="76">
        <f t="shared" si="143"/>
        <v>0.2608811356929327</v>
      </c>
      <c r="BO316" s="76">
        <f t="shared" si="155"/>
        <v>0</v>
      </c>
      <c r="BP316" s="76">
        <f t="shared" si="144"/>
        <v>0.11315074890421914</v>
      </c>
      <c r="BQ316" s="76">
        <f t="shared" si="156"/>
        <v>0</v>
      </c>
      <c r="BR316" s="76">
        <f t="shared" si="157"/>
        <v>0.37403188459715186</v>
      </c>
      <c r="BS316" s="76">
        <f t="shared" si="158"/>
        <v>0</v>
      </c>
      <c r="BT316" s="76">
        <f t="shared" si="159"/>
        <v>0</v>
      </c>
      <c r="BU316" s="76">
        <f t="shared" si="171"/>
        <v>54.813248765160985</v>
      </c>
      <c r="BV316" s="76">
        <f>MAX(0,(BU316-Constantes!$D$13)*(1-EXP(-Constantes!$D$24)))</f>
        <v>9.2678255395490447E-2</v>
      </c>
      <c r="BW316" s="76">
        <f t="shared" si="172"/>
        <v>0.20582900429970957</v>
      </c>
      <c r="BX316" s="76">
        <f t="shared" si="173"/>
        <v>0.46671013999264233</v>
      </c>
      <c r="BY316" s="76">
        <f>0.0526*BL316*Observaciones!$F315^1.218</f>
        <v>0</v>
      </c>
      <c r="BZ316" s="76">
        <f>BY316*Constantes!$F$30</f>
        <v>0</v>
      </c>
      <c r="CA316" s="76">
        <f t="shared" si="174"/>
        <v>0</v>
      </c>
      <c r="CB316" s="15"/>
      <c r="CC316" s="75">
        <v>310</v>
      </c>
      <c r="CD316" s="76">
        <f>0.0526*Observaciones!$F315^2.218</f>
        <v>3.1840930012055863E-4</v>
      </c>
      <c r="CE316" s="76">
        <f>IF(Observaciones!$F315&gt;0.05*$CI$7,((Observaciones!$F315-0.05*$CI$7)^2)/(Observaciones!$F315+0.95*$CI$7),0)</f>
        <v>0</v>
      </c>
      <c r="CF316" s="76">
        <f>0.0526*CE316*Observaciones!$F315^1.218</f>
        <v>0</v>
      </c>
      <c r="CG316" s="29"/>
      <c r="CH316" s="29"/>
      <c r="CI316" s="110"/>
      <c r="CJ316" s="40"/>
    </row>
    <row r="317" spans="2:88" s="2" customFormat="1" x14ac:dyDescent="0.3">
      <c r="B317" s="39"/>
      <c r="C317" s="75">
        <v>311</v>
      </c>
      <c r="D317" s="148">
        <f>ETo!$I316*((1-Constantes!$D$19)*ETo!$K316+ETo!$L316)</f>
        <v>4.2677726658118456</v>
      </c>
      <c r="E317" s="76">
        <f>MIN(D317*Constantes!$D$17,0.8*(H316+Observaciones!$F316-F317-G317-Constantes!$D$14))</f>
        <v>2.1196901931894239</v>
      </c>
      <c r="F317" s="76">
        <f>IF(Observaciones!$F316&gt;0.05*Constantes!$D$18,((Observaciones!$F316-0.05*Constantes!$D$18)^2)/(Observaciones!$F316+0.95*Constantes!$D$18),0)</f>
        <v>0</v>
      </c>
      <c r="G317" s="76">
        <f>MAX(0,H316+Observaciones!$F316-F317-Constantes!$D$13)</f>
        <v>0</v>
      </c>
      <c r="H317" s="76">
        <f>H316+Observaciones!$F316-F317-E317-G317-I316</f>
        <v>18.528061092660018</v>
      </c>
      <c r="I317" s="76">
        <f>MAX(0,(H317-Constantes!$D$14)*(1-EXP(-Constantes!$D$22)))</f>
        <v>0.24791747912524967</v>
      </c>
      <c r="J317" s="76">
        <f t="shared" si="160"/>
        <v>60.120459696778148</v>
      </c>
      <c r="K317" s="76">
        <f>MAX(0,(J317-Constantes!$D$13)*(1-EXP(-Constantes!$D$23)))</f>
        <v>0.11203584762485719</v>
      </c>
      <c r="L317" s="76">
        <f t="shared" si="161"/>
        <v>0.35995332675010683</v>
      </c>
      <c r="M317" s="76">
        <f>0.0526*F317*Observaciones!$F316^1.218</f>
        <v>0</v>
      </c>
      <c r="N317" s="76">
        <f>M317*Constantes!$D$30</f>
        <v>0</v>
      </c>
      <c r="O317" s="76">
        <f t="shared" si="162"/>
        <v>0</v>
      </c>
      <c r="P317" s="15"/>
      <c r="Q317" s="75">
        <v>311</v>
      </c>
      <c r="R317" s="148">
        <f>ETo!$I316*((1-Constantes!$E$19)*ETo!$K316+ETo!$L316)</f>
        <v>4.2677726658118456</v>
      </c>
      <c r="S317" s="76">
        <f>MIN(R317*Constantes!$E$17,0.8*(V316+Observaciones!$F316-T317-U317-Constantes!$D$14))</f>
        <v>2.1196901931894239</v>
      </c>
      <c r="T317" s="76">
        <f>IF(Observaciones!$F316&gt;0.05*Constantes!$E$18,((Observaciones!$F316-0.05*Constantes!$E$18)^2)/(Observaciones!$F316+0.95*Constantes!$E$18),0)</f>
        <v>0</v>
      </c>
      <c r="U317" s="76">
        <f>MAX(0,V316+Observaciones!$F316-T317-Constantes!$D$13)</f>
        <v>0</v>
      </c>
      <c r="V317" s="76">
        <f>V316+Observaciones!$F316-T317-S317-U317-W316</f>
        <v>18.528061092660018</v>
      </c>
      <c r="W317" s="76">
        <f>MAX(0,(V317-Constantes!$D$14)*(1-EXP(-Constantes!$D$22)))</f>
        <v>0.24791747912524967</v>
      </c>
      <c r="X317" s="76">
        <f t="shared" si="163"/>
        <v>60.120459696778148</v>
      </c>
      <c r="Y317" s="76">
        <f>MAX(0,(X317-Constantes!$D$13)*(1-EXP(-Constantes!$D$23)))</f>
        <v>0.11203584762485719</v>
      </c>
      <c r="Z317" s="76">
        <f t="shared" si="164"/>
        <v>0.35995332675010683</v>
      </c>
      <c r="AA317" s="76">
        <f>IF(Z317-Escenarios!$E$29&lt;=0,0,IF(Z317-Escenarios!$E$29&gt;Escenarios!$E$28,Escenarios!$E$28,Z317-Escenarios!$E$29))</f>
        <v>0</v>
      </c>
      <c r="AB317" s="76">
        <f>AA317*Entradas!$E$24</f>
        <v>0</v>
      </c>
      <c r="AC317" s="76">
        <f>R317*Entradas!$D$47/Escenarios!$E$9</f>
        <v>0.20485308795896859</v>
      </c>
      <c r="AD317" s="76">
        <f>Entradas!$D$48*Entradas!$D$46/Escenarios!$E$9</f>
        <v>0.12</v>
      </c>
      <c r="AE317" s="76">
        <f t="shared" si="165"/>
        <v>2.3245432811483924</v>
      </c>
      <c r="AF317" s="76">
        <f t="shared" si="145"/>
        <v>0</v>
      </c>
      <c r="AG317" s="76">
        <f t="shared" si="146"/>
        <v>0</v>
      </c>
      <c r="AH317" s="76">
        <f t="shared" si="140"/>
        <v>0.24791747912524967</v>
      </c>
      <c r="AI317" s="76">
        <f t="shared" si="147"/>
        <v>0</v>
      </c>
      <c r="AJ317" s="76">
        <f t="shared" si="141"/>
        <v>0.11203584762485719</v>
      </c>
      <c r="AK317" s="76">
        <f t="shared" si="148"/>
        <v>0</v>
      </c>
      <c r="AL317" s="76">
        <f t="shared" si="149"/>
        <v>0.35995332675010683</v>
      </c>
      <c r="AM317" s="76">
        <f t="shared" si="150"/>
        <v>0</v>
      </c>
      <c r="AN317" s="76">
        <f t="shared" si="151"/>
        <v>0</v>
      </c>
      <c r="AO317" s="76">
        <f t="shared" si="166"/>
        <v>51.731244777257849</v>
      </c>
      <c r="AP317" s="76">
        <f>MAX(0,(AO317-Constantes!$D$13)*(1-EXP(-Constantes!$D$24)))</f>
        <v>4.5569062983322778E-2</v>
      </c>
      <c r="AQ317" s="76">
        <f t="shared" si="142"/>
        <v>0.15760491060817997</v>
      </c>
      <c r="AR317" s="76">
        <f t="shared" si="152"/>
        <v>0.40552238973342958</v>
      </c>
      <c r="AS317" s="76">
        <f>0.0526*AF317*Observaciones!$F316^1.218</f>
        <v>0</v>
      </c>
      <c r="AT317" s="76">
        <f>AS317*Constantes!$E$30</f>
        <v>0</v>
      </c>
      <c r="AU317" s="76">
        <f t="shared" si="167"/>
        <v>0</v>
      </c>
      <c r="AV317" s="15"/>
      <c r="AW317" s="75">
        <v>311</v>
      </c>
      <c r="AX317" s="148">
        <f>ETo!$I316*((1-Constantes!$F$19)*ETo!$K316+ETo!$L316)</f>
        <v>4.2677726658118456</v>
      </c>
      <c r="AY317" s="76">
        <f>MIN(AX317*Constantes!$F$17,0.8*(BB316+Observaciones!$F316-AZ317-BA317-Constantes!$D$14))</f>
        <v>2.1196901931894239</v>
      </c>
      <c r="AZ317" s="76">
        <f>IF(Observaciones!$F316&gt;0.05*Constantes!$F$18,((Observaciones!$F316-0.05*Constantes!$F$18)^2)/(Observaciones!$F316+0.95*Constantes!$F$18),0)</f>
        <v>0</v>
      </c>
      <c r="BA317" s="76">
        <f>MAX(0,BB316+Observaciones!$F316-AZ317-Constantes!$D$13)</f>
        <v>0</v>
      </c>
      <c r="BB317" s="76">
        <f>BB316+Observaciones!$F316-AZ317-AY317-BA317-BC316</f>
        <v>18.528061092660018</v>
      </c>
      <c r="BC317" s="76">
        <f>MAX(0,(BB317-Constantes!$D$14)*(1-EXP(-Constantes!$D$22)))</f>
        <v>0.24791747912524967</v>
      </c>
      <c r="BD317" s="76">
        <f t="shared" si="168"/>
        <v>60.120459696778148</v>
      </c>
      <c r="BE317" s="76">
        <f>MAX(0,(BD317-Constantes!$D$13)*(1-EXP(-Constantes!$D$23)))</f>
        <v>0.11203584762485719</v>
      </c>
      <c r="BF317" s="76">
        <f t="shared" si="169"/>
        <v>0.35995332675010683</v>
      </c>
      <c r="BG317" s="76">
        <f>IF(BF317-Escenarios!$F$29&lt;=0,0,IF(BF317-Escenarios!$F$29&gt;Escenarios!$F$28,Escenarios!$F$28,BF317-Escenarios!$F$29))</f>
        <v>0</v>
      </c>
      <c r="BH317" s="76">
        <f>BG317*Entradas!$F$24</f>
        <v>0</v>
      </c>
      <c r="BI317" s="76">
        <f>AX317*Entradas!$D$47/Escenarios!$F$9</f>
        <v>0.20485308795896859</v>
      </c>
      <c r="BJ317" s="76">
        <f>Entradas!$D$48*Entradas!$D$46/Escenarios!$F$9</f>
        <v>0.12</v>
      </c>
      <c r="BK317" s="76">
        <f t="shared" si="170"/>
        <v>2.3245432811483924</v>
      </c>
      <c r="BL317" s="76">
        <f t="shared" si="153"/>
        <v>0</v>
      </c>
      <c r="BM317" s="76">
        <f t="shared" si="154"/>
        <v>0</v>
      </c>
      <c r="BN317" s="76">
        <f t="shared" si="143"/>
        <v>0.24791747912524967</v>
      </c>
      <c r="BO317" s="76">
        <f t="shared" si="155"/>
        <v>0</v>
      </c>
      <c r="BP317" s="76">
        <f t="shared" si="144"/>
        <v>0.11203584762485719</v>
      </c>
      <c r="BQ317" s="76">
        <f t="shared" si="156"/>
        <v>0</v>
      </c>
      <c r="BR317" s="76">
        <f t="shared" si="157"/>
        <v>0.35995332675010683</v>
      </c>
      <c r="BS317" s="76">
        <f t="shared" si="158"/>
        <v>0</v>
      </c>
      <c r="BT317" s="76">
        <f t="shared" si="159"/>
        <v>0</v>
      </c>
      <c r="BU317" s="76">
        <f t="shared" si="171"/>
        <v>54.720570509765494</v>
      </c>
      <c r="BV317" s="76">
        <f>MAX(0,(BU317-Constantes!$D$13)*(1-EXP(-Constantes!$D$24)))</f>
        <v>9.1261645364164479E-2</v>
      </c>
      <c r="BW317" s="76">
        <f t="shared" si="172"/>
        <v>0.20329749298902167</v>
      </c>
      <c r="BX317" s="76">
        <f t="shared" si="173"/>
        <v>0.45121497211427131</v>
      </c>
      <c r="BY317" s="76">
        <f>0.0526*BL317*Observaciones!$F316^1.218</f>
        <v>0</v>
      </c>
      <c r="BZ317" s="76">
        <f>BY317*Constantes!$F$30</f>
        <v>0</v>
      </c>
      <c r="CA317" s="76">
        <f t="shared" si="174"/>
        <v>0</v>
      </c>
      <c r="CB317" s="15"/>
      <c r="CC317" s="75">
        <v>311</v>
      </c>
      <c r="CD317" s="76">
        <f>0.0526*Observaciones!$F316^2.218</f>
        <v>0.24472045674166781</v>
      </c>
      <c r="CE317" s="76">
        <f>IF(Observaciones!$F316&gt;0.05*$CI$7,((Observaciones!$F316-0.05*$CI$7)^2)/(Observaciones!$F316+0.95*$CI$7),0)</f>
        <v>2.0605192437462322E-3</v>
      </c>
      <c r="CF317" s="76">
        <f>0.0526*CE317*Observaciones!$F316^1.218</f>
        <v>2.5212560522728692E-4</v>
      </c>
      <c r="CG317" s="29"/>
      <c r="CH317" s="29"/>
      <c r="CI317" s="110"/>
      <c r="CJ317" s="40"/>
    </row>
    <row r="318" spans="2:88" s="2" customFormat="1" x14ac:dyDescent="0.3">
      <c r="B318" s="39"/>
      <c r="C318" s="75">
        <v>312</v>
      </c>
      <c r="D318" s="148">
        <f>ETo!$I317*((1-Constantes!$D$19)*ETo!$K317+ETo!$L317)</f>
        <v>4.2702970582470314</v>
      </c>
      <c r="E318" s="76">
        <f>MIN(D318*Constantes!$D$17,0.8*(H317+Observaciones!$F317-F318-G318-Constantes!$D$14))</f>
        <v>2.1209439923740643</v>
      </c>
      <c r="F318" s="76">
        <f>IF(Observaciones!$F317&gt;0.05*Constantes!$D$18,((Observaciones!$F317-0.05*Constantes!$D$18)^2)/(Observaciones!$F317+0.95*Constantes!$D$18),0)</f>
        <v>0</v>
      </c>
      <c r="G318" s="76">
        <f>MAX(0,H317+Observaciones!$F317-F318-Constantes!$D$13)</f>
        <v>0</v>
      </c>
      <c r="H318" s="76">
        <f>H317+Observaciones!$F317-F318-E318-G318-I317</f>
        <v>16.159199621160703</v>
      </c>
      <c r="I318" s="76">
        <f>MAX(0,(H318-Constantes!$D$14)*(1-EXP(-Constantes!$D$22)))</f>
        <v>0.16722536113749076</v>
      </c>
      <c r="J318" s="76">
        <f t="shared" si="160"/>
        <v>60.008423849153289</v>
      </c>
      <c r="K318" s="76">
        <f>MAX(0,(J318-Constantes!$D$13)*(1-EXP(-Constantes!$D$23)))</f>
        <v>0.11093193173334956</v>
      </c>
      <c r="L318" s="76">
        <f t="shared" si="161"/>
        <v>0.27815729287084034</v>
      </c>
      <c r="M318" s="76">
        <f>0.0526*F318*Observaciones!$F317^1.218</f>
        <v>0</v>
      </c>
      <c r="N318" s="76">
        <f>M318*Constantes!$D$30</f>
        <v>0</v>
      </c>
      <c r="O318" s="76">
        <f t="shared" si="162"/>
        <v>0</v>
      </c>
      <c r="P318" s="15"/>
      <c r="Q318" s="75">
        <v>312</v>
      </c>
      <c r="R318" s="148">
        <f>ETo!$I317*((1-Constantes!$E$19)*ETo!$K317+ETo!$L317)</f>
        <v>4.2702970582470314</v>
      </c>
      <c r="S318" s="76">
        <f>MIN(R318*Constantes!$E$17,0.8*(V317+Observaciones!$F317-T318-U318-Constantes!$D$14))</f>
        <v>2.1209439923740643</v>
      </c>
      <c r="T318" s="76">
        <f>IF(Observaciones!$F317&gt;0.05*Constantes!$E$18,((Observaciones!$F317-0.05*Constantes!$E$18)^2)/(Observaciones!$F317+0.95*Constantes!$E$18),0)</f>
        <v>0</v>
      </c>
      <c r="U318" s="76">
        <f>MAX(0,V317+Observaciones!$F317-T318-Constantes!$D$13)</f>
        <v>0</v>
      </c>
      <c r="V318" s="76">
        <f>V317+Observaciones!$F317-T318-S318-U318-W317</f>
        <v>16.159199621160703</v>
      </c>
      <c r="W318" s="76">
        <f>MAX(0,(V318-Constantes!$D$14)*(1-EXP(-Constantes!$D$22)))</f>
        <v>0.16722536113749076</v>
      </c>
      <c r="X318" s="76">
        <f t="shared" si="163"/>
        <v>60.008423849153289</v>
      </c>
      <c r="Y318" s="76">
        <f>MAX(0,(X318-Constantes!$D$13)*(1-EXP(-Constantes!$D$23)))</f>
        <v>0.11093193173334956</v>
      </c>
      <c r="Z318" s="76">
        <f t="shared" si="164"/>
        <v>0.27815729287084034</v>
      </c>
      <c r="AA318" s="76">
        <f>IF(Z318-Escenarios!$E$29&lt;=0,0,IF(Z318-Escenarios!$E$29&gt;Escenarios!$E$28,Escenarios!$E$28,Z318-Escenarios!$E$29))</f>
        <v>0</v>
      </c>
      <c r="AB318" s="76">
        <f>AA318*Entradas!$E$24</f>
        <v>0</v>
      </c>
      <c r="AC318" s="76">
        <f>R318*Entradas!$D$47/Escenarios!$E$9</f>
        <v>0.20497425879585751</v>
      </c>
      <c r="AD318" s="76">
        <f>Entradas!$D$48*Entradas!$D$46/Escenarios!$E$9</f>
        <v>0.12</v>
      </c>
      <c r="AE318" s="76">
        <f t="shared" si="165"/>
        <v>2.3259182511699219</v>
      </c>
      <c r="AF318" s="76">
        <f t="shared" si="145"/>
        <v>0</v>
      </c>
      <c r="AG318" s="76">
        <f t="shared" si="146"/>
        <v>0</v>
      </c>
      <c r="AH318" s="76">
        <f t="shared" si="140"/>
        <v>0.16722536113749076</v>
      </c>
      <c r="AI318" s="76">
        <f t="shared" si="147"/>
        <v>0</v>
      </c>
      <c r="AJ318" s="76">
        <f t="shared" si="141"/>
        <v>0.11093193173334956</v>
      </c>
      <c r="AK318" s="76">
        <f t="shared" si="148"/>
        <v>0</v>
      </c>
      <c r="AL318" s="76">
        <f t="shared" si="149"/>
        <v>0.27815729287084034</v>
      </c>
      <c r="AM318" s="76">
        <f t="shared" si="150"/>
        <v>0</v>
      </c>
      <c r="AN318" s="76">
        <f t="shared" si="151"/>
        <v>0</v>
      </c>
      <c r="AO318" s="76">
        <f t="shared" si="166"/>
        <v>51.685675714274524</v>
      </c>
      <c r="AP318" s="76">
        <f>MAX(0,(AO318-Constantes!$D$13)*(1-EXP(-Constantes!$D$24)))</f>
        <v>4.4872528597076182E-2</v>
      </c>
      <c r="AQ318" s="76">
        <f t="shared" si="142"/>
        <v>0.15580446033042575</v>
      </c>
      <c r="AR318" s="76">
        <f t="shared" si="152"/>
        <v>0.32302982146791653</v>
      </c>
      <c r="AS318" s="76">
        <f>0.0526*AF318*Observaciones!$F317^1.218</f>
        <v>0</v>
      </c>
      <c r="AT318" s="76">
        <f>AS318*Constantes!$E$30</f>
        <v>0</v>
      </c>
      <c r="AU318" s="76">
        <f t="shared" si="167"/>
        <v>0</v>
      </c>
      <c r="AV318" s="15"/>
      <c r="AW318" s="75">
        <v>312</v>
      </c>
      <c r="AX318" s="148">
        <f>ETo!$I317*((1-Constantes!$F$19)*ETo!$K317+ETo!$L317)</f>
        <v>4.2702970582470314</v>
      </c>
      <c r="AY318" s="76">
        <f>MIN(AX318*Constantes!$F$17,0.8*(BB317+Observaciones!$F317-AZ318-BA318-Constantes!$D$14))</f>
        <v>2.1209439923740643</v>
      </c>
      <c r="AZ318" s="76">
        <f>IF(Observaciones!$F317&gt;0.05*Constantes!$F$18,((Observaciones!$F317-0.05*Constantes!$F$18)^2)/(Observaciones!$F317+0.95*Constantes!$F$18),0)</f>
        <v>0</v>
      </c>
      <c r="BA318" s="76">
        <f>MAX(0,BB317+Observaciones!$F317-AZ318-Constantes!$D$13)</f>
        <v>0</v>
      </c>
      <c r="BB318" s="76">
        <f>BB317+Observaciones!$F317-AZ318-AY318-BA318-BC317</f>
        <v>16.159199621160703</v>
      </c>
      <c r="BC318" s="76">
        <f>MAX(0,(BB318-Constantes!$D$14)*(1-EXP(-Constantes!$D$22)))</f>
        <v>0.16722536113749076</v>
      </c>
      <c r="BD318" s="76">
        <f t="shared" si="168"/>
        <v>60.008423849153289</v>
      </c>
      <c r="BE318" s="76">
        <f>MAX(0,(BD318-Constantes!$D$13)*(1-EXP(-Constantes!$D$23)))</f>
        <v>0.11093193173334956</v>
      </c>
      <c r="BF318" s="76">
        <f t="shared" si="169"/>
        <v>0.27815729287084034</v>
      </c>
      <c r="BG318" s="76">
        <f>IF(BF318-Escenarios!$F$29&lt;=0,0,IF(BF318-Escenarios!$F$29&gt;Escenarios!$F$28,Escenarios!$F$28,BF318-Escenarios!$F$29))</f>
        <v>0</v>
      </c>
      <c r="BH318" s="76">
        <f>BG318*Entradas!$F$24</f>
        <v>0</v>
      </c>
      <c r="BI318" s="76">
        <f>AX318*Entradas!$D$47/Escenarios!$F$9</f>
        <v>0.20497425879585751</v>
      </c>
      <c r="BJ318" s="76">
        <f>Entradas!$D$48*Entradas!$D$46/Escenarios!$F$9</f>
        <v>0.12</v>
      </c>
      <c r="BK318" s="76">
        <f t="shared" si="170"/>
        <v>2.3259182511699219</v>
      </c>
      <c r="BL318" s="76">
        <f t="shared" si="153"/>
        <v>0</v>
      </c>
      <c r="BM318" s="76">
        <f t="shared" si="154"/>
        <v>0</v>
      </c>
      <c r="BN318" s="76">
        <f t="shared" si="143"/>
        <v>0.16722536113749076</v>
      </c>
      <c r="BO318" s="76">
        <f t="shared" si="155"/>
        <v>0</v>
      </c>
      <c r="BP318" s="76">
        <f t="shared" si="144"/>
        <v>0.11093193173334956</v>
      </c>
      <c r="BQ318" s="76">
        <f t="shared" si="156"/>
        <v>0</v>
      </c>
      <c r="BR318" s="76">
        <f t="shared" si="157"/>
        <v>0.27815729287084034</v>
      </c>
      <c r="BS318" s="76">
        <f t="shared" si="158"/>
        <v>0</v>
      </c>
      <c r="BT318" s="76">
        <f t="shared" si="159"/>
        <v>0</v>
      </c>
      <c r="BU318" s="76">
        <f t="shared" si="171"/>
        <v>54.629308864401331</v>
      </c>
      <c r="BV318" s="76">
        <f>MAX(0,(BU318-Constantes!$D$13)*(1-EXP(-Constantes!$D$24)))</f>
        <v>8.9866688567162928E-2</v>
      </c>
      <c r="BW318" s="76">
        <f t="shared" si="172"/>
        <v>0.20079862030051249</v>
      </c>
      <c r="BX318" s="76">
        <f t="shared" si="173"/>
        <v>0.3680239814380033</v>
      </c>
      <c r="BY318" s="76">
        <f>0.0526*BL318*Observaciones!$F317^1.218</f>
        <v>0</v>
      </c>
      <c r="BZ318" s="76">
        <f>BY318*Constantes!$F$30</f>
        <v>0</v>
      </c>
      <c r="CA318" s="76">
        <f t="shared" si="174"/>
        <v>0</v>
      </c>
      <c r="CB318" s="15"/>
      <c r="CC318" s="75">
        <v>312</v>
      </c>
      <c r="CD318" s="76">
        <f>0.0526*Observaciones!$F317^2.218</f>
        <v>0</v>
      </c>
      <c r="CE318" s="76">
        <f>IF(Observaciones!$F317&gt;0.05*$CI$7,((Observaciones!$F317-0.05*$CI$7)^2)/(Observaciones!$F317+0.95*$CI$7),0)</f>
        <v>0</v>
      </c>
      <c r="CF318" s="76">
        <f>0.0526*CE318*Observaciones!$F317^1.218</f>
        <v>0</v>
      </c>
      <c r="CG318" s="29"/>
      <c r="CH318" s="29"/>
      <c r="CI318" s="110"/>
      <c r="CJ318" s="40"/>
    </row>
    <row r="319" spans="2:88" s="2" customFormat="1" x14ac:dyDescent="0.3">
      <c r="B319" s="39"/>
      <c r="C319" s="75">
        <v>313</v>
      </c>
      <c r="D319" s="148">
        <f>ETo!$I318*((1-Constantes!$D$19)*ETo!$K318+ETo!$L318)</f>
        <v>4.3163837254913169</v>
      </c>
      <c r="E319" s="76">
        <f>MIN(D319*Constantes!$D$17,0.8*(H318+Observaciones!$F318-F319-G319-Constantes!$D$14))</f>
        <v>2.1438340252422776</v>
      </c>
      <c r="F319" s="76">
        <f>IF(Observaciones!$F318&gt;0.05*Constantes!$D$18,((Observaciones!$F318-0.05*Constantes!$D$18)^2)/(Observaciones!$F318+0.95*Constantes!$D$18),0)</f>
        <v>0</v>
      </c>
      <c r="G319" s="76">
        <f>MAX(0,H318+Observaciones!$F318-F319-Constantes!$D$13)</f>
        <v>0</v>
      </c>
      <c r="H319" s="76">
        <f>H318+Observaciones!$F318-F319-E319-G319-I318</f>
        <v>14.248140234780934</v>
      </c>
      <c r="I319" s="76">
        <f>MAX(0,(H319-Constantes!$D$14)*(1-EXP(-Constantes!$D$22)))</f>
        <v>0.10212766279476392</v>
      </c>
      <c r="J319" s="76">
        <f t="shared" si="160"/>
        <v>59.897491917419941</v>
      </c>
      <c r="K319" s="76">
        <f>MAX(0,(J319-Constantes!$D$13)*(1-EXP(-Constantes!$D$23)))</f>
        <v>0.10983889298805327</v>
      </c>
      <c r="L319" s="76">
        <f t="shared" si="161"/>
        <v>0.2119665557828172</v>
      </c>
      <c r="M319" s="76">
        <f>0.0526*F319*Observaciones!$F318^1.218</f>
        <v>0</v>
      </c>
      <c r="N319" s="76">
        <f>M319*Constantes!$D$30</f>
        <v>0</v>
      </c>
      <c r="O319" s="76">
        <f t="shared" si="162"/>
        <v>0</v>
      </c>
      <c r="P319" s="15"/>
      <c r="Q319" s="75">
        <v>313</v>
      </c>
      <c r="R319" s="148">
        <f>ETo!$I318*((1-Constantes!$E$19)*ETo!$K318+ETo!$L318)</f>
        <v>4.3163837254913169</v>
      </c>
      <c r="S319" s="76">
        <f>MIN(R319*Constantes!$E$17,0.8*(V318+Observaciones!$F318-T319-U319-Constantes!$D$14))</f>
        <v>2.1438340252422776</v>
      </c>
      <c r="T319" s="76">
        <f>IF(Observaciones!$F318&gt;0.05*Constantes!$E$18,((Observaciones!$F318-0.05*Constantes!$E$18)^2)/(Observaciones!$F318+0.95*Constantes!$E$18),0)</f>
        <v>0</v>
      </c>
      <c r="U319" s="76">
        <f>MAX(0,V318+Observaciones!$F318-T319-Constantes!$D$13)</f>
        <v>0</v>
      </c>
      <c r="V319" s="76">
        <f>V318+Observaciones!$F318-T319-S319-U319-W318</f>
        <v>14.248140234780934</v>
      </c>
      <c r="W319" s="76">
        <f>MAX(0,(V319-Constantes!$D$14)*(1-EXP(-Constantes!$D$22)))</f>
        <v>0.10212766279476392</v>
      </c>
      <c r="X319" s="76">
        <f t="shared" si="163"/>
        <v>59.897491917419941</v>
      </c>
      <c r="Y319" s="76">
        <f>MAX(0,(X319-Constantes!$D$13)*(1-EXP(-Constantes!$D$23)))</f>
        <v>0.10983889298805327</v>
      </c>
      <c r="Z319" s="76">
        <f t="shared" si="164"/>
        <v>0.2119665557828172</v>
      </c>
      <c r="AA319" s="76">
        <f>IF(Z319-Escenarios!$E$29&lt;=0,0,IF(Z319-Escenarios!$E$29&gt;Escenarios!$E$28,Escenarios!$E$28,Z319-Escenarios!$E$29))</f>
        <v>0</v>
      </c>
      <c r="AB319" s="76">
        <f>AA319*Entradas!$E$24</f>
        <v>0</v>
      </c>
      <c r="AC319" s="76">
        <f>R319*Entradas!$D$47/Escenarios!$E$9</f>
        <v>0.20718641882358321</v>
      </c>
      <c r="AD319" s="76">
        <f>Entradas!$D$48*Entradas!$D$46/Escenarios!$E$9</f>
        <v>0.12</v>
      </c>
      <c r="AE319" s="76">
        <f t="shared" si="165"/>
        <v>2.3510204440658606</v>
      </c>
      <c r="AF319" s="76">
        <f t="shared" si="145"/>
        <v>0</v>
      </c>
      <c r="AG319" s="76">
        <f t="shared" si="146"/>
        <v>0</v>
      </c>
      <c r="AH319" s="76">
        <f t="shared" si="140"/>
        <v>0.10212766279476392</v>
      </c>
      <c r="AI319" s="76">
        <f t="shared" si="147"/>
        <v>0</v>
      </c>
      <c r="AJ319" s="76">
        <f t="shared" si="141"/>
        <v>0.10983889298805327</v>
      </c>
      <c r="AK319" s="76">
        <f t="shared" si="148"/>
        <v>0</v>
      </c>
      <c r="AL319" s="76">
        <f t="shared" si="149"/>
        <v>0.2119665557828172</v>
      </c>
      <c r="AM319" s="76">
        <f t="shared" si="150"/>
        <v>0</v>
      </c>
      <c r="AN319" s="76">
        <f t="shared" si="151"/>
        <v>0</v>
      </c>
      <c r="AO319" s="76">
        <f t="shared" si="166"/>
        <v>51.640803185677449</v>
      </c>
      <c r="AP319" s="76">
        <f>MAX(0,(AO319-Constantes!$D$13)*(1-EXP(-Constantes!$D$24)))</f>
        <v>4.4186640911013084E-2</v>
      </c>
      <c r="AQ319" s="76">
        <f t="shared" si="142"/>
        <v>0.15402553389906637</v>
      </c>
      <c r="AR319" s="76">
        <f t="shared" si="152"/>
        <v>0.2561531966938303</v>
      </c>
      <c r="AS319" s="76">
        <f>0.0526*AF319*Observaciones!$F318^1.218</f>
        <v>0</v>
      </c>
      <c r="AT319" s="76">
        <f>AS319*Constantes!$E$30</f>
        <v>0</v>
      </c>
      <c r="AU319" s="76">
        <f t="shared" si="167"/>
        <v>0</v>
      </c>
      <c r="AV319" s="15"/>
      <c r="AW319" s="75">
        <v>313</v>
      </c>
      <c r="AX319" s="148">
        <f>ETo!$I318*((1-Constantes!$F$19)*ETo!$K318+ETo!$L318)</f>
        <v>4.3163837254913169</v>
      </c>
      <c r="AY319" s="76">
        <f>MIN(AX319*Constantes!$F$17,0.8*(BB318+Observaciones!$F318-AZ319-BA319-Constantes!$D$14))</f>
        <v>2.1438340252422776</v>
      </c>
      <c r="AZ319" s="76">
        <f>IF(Observaciones!$F318&gt;0.05*Constantes!$F$18,((Observaciones!$F318-0.05*Constantes!$F$18)^2)/(Observaciones!$F318+0.95*Constantes!$F$18),0)</f>
        <v>0</v>
      </c>
      <c r="BA319" s="76">
        <f>MAX(0,BB318+Observaciones!$F318-AZ319-Constantes!$D$13)</f>
        <v>0</v>
      </c>
      <c r="BB319" s="76">
        <f>BB318+Observaciones!$F318-AZ319-AY319-BA319-BC318</f>
        <v>14.248140234780934</v>
      </c>
      <c r="BC319" s="76">
        <f>MAX(0,(BB319-Constantes!$D$14)*(1-EXP(-Constantes!$D$22)))</f>
        <v>0.10212766279476392</v>
      </c>
      <c r="BD319" s="76">
        <f t="shared" si="168"/>
        <v>59.897491917419941</v>
      </c>
      <c r="BE319" s="76">
        <f>MAX(0,(BD319-Constantes!$D$13)*(1-EXP(-Constantes!$D$23)))</f>
        <v>0.10983889298805327</v>
      </c>
      <c r="BF319" s="76">
        <f t="shared" si="169"/>
        <v>0.2119665557828172</v>
      </c>
      <c r="BG319" s="76">
        <f>IF(BF319-Escenarios!$F$29&lt;=0,0,IF(BF319-Escenarios!$F$29&gt;Escenarios!$F$28,Escenarios!$F$28,BF319-Escenarios!$F$29))</f>
        <v>0</v>
      </c>
      <c r="BH319" s="76">
        <f>BG319*Entradas!$F$24</f>
        <v>0</v>
      </c>
      <c r="BI319" s="76">
        <f>AX319*Entradas!$D$47/Escenarios!$F$9</f>
        <v>0.20718641882358321</v>
      </c>
      <c r="BJ319" s="76">
        <f>Entradas!$D$48*Entradas!$D$46/Escenarios!$F$9</f>
        <v>0.12</v>
      </c>
      <c r="BK319" s="76">
        <f t="shared" si="170"/>
        <v>2.3510204440658606</v>
      </c>
      <c r="BL319" s="76">
        <f t="shared" si="153"/>
        <v>0</v>
      </c>
      <c r="BM319" s="76">
        <f t="shared" si="154"/>
        <v>0</v>
      </c>
      <c r="BN319" s="76">
        <f t="shared" si="143"/>
        <v>0.10212766279476392</v>
      </c>
      <c r="BO319" s="76">
        <f t="shared" si="155"/>
        <v>0</v>
      </c>
      <c r="BP319" s="76">
        <f t="shared" si="144"/>
        <v>0.10983889298805327</v>
      </c>
      <c r="BQ319" s="76">
        <f t="shared" si="156"/>
        <v>0</v>
      </c>
      <c r="BR319" s="76">
        <f t="shared" si="157"/>
        <v>0.2119665557828172</v>
      </c>
      <c r="BS319" s="76">
        <f t="shared" si="158"/>
        <v>0</v>
      </c>
      <c r="BT319" s="76">
        <f t="shared" si="159"/>
        <v>0</v>
      </c>
      <c r="BU319" s="76">
        <f t="shared" si="171"/>
        <v>54.539442175834168</v>
      </c>
      <c r="BV319" s="76">
        <f>MAX(0,(BU319-Constantes!$D$13)*(1-EXP(-Constantes!$D$24)))</f>
        <v>8.849305402944932E-2</v>
      </c>
      <c r="BW319" s="76">
        <f t="shared" si="172"/>
        <v>0.19833194701750259</v>
      </c>
      <c r="BX319" s="76">
        <f t="shared" si="173"/>
        <v>0.30045960981226649</v>
      </c>
      <c r="BY319" s="76">
        <f>0.0526*BL319*Observaciones!$F318^1.218</f>
        <v>0</v>
      </c>
      <c r="BZ319" s="76">
        <f>BY319*Constantes!$F$30</f>
        <v>0</v>
      </c>
      <c r="CA319" s="76">
        <f t="shared" si="174"/>
        <v>0</v>
      </c>
      <c r="CB319" s="15"/>
      <c r="CC319" s="75">
        <v>313</v>
      </c>
      <c r="CD319" s="76">
        <f>0.0526*Observaciones!$F318^2.218</f>
        <v>6.8921513346888582E-3</v>
      </c>
      <c r="CE319" s="76">
        <f>IF(Observaciones!$F318&gt;0.05*$CI$7,((Observaciones!$F318-0.05*$CI$7)^2)/(Observaciones!$F318+0.95*$CI$7),0)</f>
        <v>0</v>
      </c>
      <c r="CF319" s="76">
        <f>0.0526*CE319*Observaciones!$F318^1.218</f>
        <v>0</v>
      </c>
      <c r="CG319" s="29"/>
      <c r="CH319" s="29"/>
      <c r="CI319" s="110"/>
      <c r="CJ319" s="40"/>
    </row>
    <row r="320" spans="2:88" s="2" customFormat="1" x14ac:dyDescent="0.3">
      <c r="B320" s="39"/>
      <c r="C320" s="75">
        <v>314</v>
      </c>
      <c r="D320" s="148">
        <f>ETo!$I319*((1-Constantes!$D$19)*ETo!$K319+ETo!$L319)</f>
        <v>4.2573752074896376</v>
      </c>
      <c r="E320" s="76">
        <f>MIN(D320*Constantes!$D$17,0.8*(H319+Observaciones!$F319-F320-G320-Constantes!$D$14))</f>
        <v>2.1145260496969103</v>
      </c>
      <c r="F320" s="76">
        <f>IF(Observaciones!$F319&gt;0.05*Constantes!$D$18,((Observaciones!$F319-0.05*Constantes!$D$18)^2)/(Observaciones!$F319+0.95*Constantes!$D$18),0)</f>
        <v>0</v>
      </c>
      <c r="G320" s="76">
        <f>MAX(0,H319+Observaciones!$F319-F320-Constantes!$D$13)</f>
        <v>0</v>
      </c>
      <c r="H320" s="76">
        <f>H319+Observaciones!$F319-F320-E320-G320-I319</f>
        <v>12.03148652228926</v>
      </c>
      <c r="I320" s="76">
        <f>MAX(0,(H320-Constantes!$D$14)*(1-EXP(-Constantes!$D$22)))</f>
        <v>2.662029984492767E-2</v>
      </c>
      <c r="J320" s="76">
        <f t="shared" si="160"/>
        <v>59.78765302443189</v>
      </c>
      <c r="K320" s="76">
        <f>MAX(0,(J320-Constantes!$D$13)*(1-EXP(-Constantes!$D$23)))</f>
        <v>0.10875662421385593</v>
      </c>
      <c r="L320" s="76">
        <f t="shared" si="161"/>
        <v>0.1353769240587836</v>
      </c>
      <c r="M320" s="76">
        <f>0.0526*F320*Observaciones!$F319^1.218</f>
        <v>0</v>
      </c>
      <c r="N320" s="76">
        <f>M320*Constantes!$D$30</f>
        <v>0</v>
      </c>
      <c r="O320" s="76">
        <f t="shared" si="162"/>
        <v>0</v>
      </c>
      <c r="P320" s="15"/>
      <c r="Q320" s="75">
        <v>314</v>
      </c>
      <c r="R320" s="148">
        <f>ETo!$I319*((1-Constantes!$E$19)*ETo!$K319+ETo!$L319)</f>
        <v>4.2573752074896376</v>
      </c>
      <c r="S320" s="76">
        <f>MIN(R320*Constantes!$E$17,0.8*(V319+Observaciones!$F319-T320-U320-Constantes!$D$14))</f>
        <v>2.1145260496969103</v>
      </c>
      <c r="T320" s="76">
        <f>IF(Observaciones!$F319&gt;0.05*Constantes!$E$18,((Observaciones!$F319-0.05*Constantes!$E$18)^2)/(Observaciones!$F319+0.95*Constantes!$E$18),0)</f>
        <v>0</v>
      </c>
      <c r="U320" s="76">
        <f>MAX(0,V319+Observaciones!$F319-T320-Constantes!$D$13)</f>
        <v>0</v>
      </c>
      <c r="V320" s="76">
        <f>V319+Observaciones!$F319-T320-S320-U320-W319</f>
        <v>12.03148652228926</v>
      </c>
      <c r="W320" s="76">
        <f>MAX(0,(V320-Constantes!$D$14)*(1-EXP(-Constantes!$D$22)))</f>
        <v>2.662029984492767E-2</v>
      </c>
      <c r="X320" s="76">
        <f t="shared" si="163"/>
        <v>59.78765302443189</v>
      </c>
      <c r="Y320" s="76">
        <f>MAX(0,(X320-Constantes!$D$13)*(1-EXP(-Constantes!$D$23)))</f>
        <v>0.10875662421385593</v>
      </c>
      <c r="Z320" s="76">
        <f t="shared" si="164"/>
        <v>0.1353769240587836</v>
      </c>
      <c r="AA320" s="76">
        <f>IF(Z320-Escenarios!$E$29&lt;=0,0,IF(Z320-Escenarios!$E$29&gt;Escenarios!$E$28,Escenarios!$E$28,Z320-Escenarios!$E$29))</f>
        <v>0</v>
      </c>
      <c r="AB320" s="76">
        <f>AA320*Entradas!$E$24</f>
        <v>0</v>
      </c>
      <c r="AC320" s="76">
        <f>R320*Entradas!$D$47/Escenarios!$E$9</f>
        <v>0.20435400995950259</v>
      </c>
      <c r="AD320" s="76">
        <f>Entradas!$D$48*Entradas!$D$46/Escenarios!$E$9</f>
        <v>0.12</v>
      </c>
      <c r="AE320" s="76">
        <f t="shared" si="165"/>
        <v>2.3188800596564128</v>
      </c>
      <c r="AF320" s="76">
        <f t="shared" si="145"/>
        <v>0</v>
      </c>
      <c r="AG320" s="76">
        <f t="shared" si="146"/>
        <v>0</v>
      </c>
      <c r="AH320" s="76">
        <f t="shared" si="140"/>
        <v>2.662029984492767E-2</v>
      </c>
      <c r="AI320" s="76">
        <f t="shared" si="147"/>
        <v>0</v>
      </c>
      <c r="AJ320" s="76">
        <f t="shared" si="141"/>
        <v>0.10875662421385593</v>
      </c>
      <c r="AK320" s="76">
        <f t="shared" si="148"/>
        <v>0</v>
      </c>
      <c r="AL320" s="76">
        <f t="shared" si="149"/>
        <v>0.1353769240587836</v>
      </c>
      <c r="AM320" s="76">
        <f t="shared" si="150"/>
        <v>0</v>
      </c>
      <c r="AN320" s="76">
        <f t="shared" si="151"/>
        <v>0</v>
      </c>
      <c r="AO320" s="76">
        <f t="shared" si="166"/>
        <v>51.596616544766434</v>
      </c>
      <c r="AP320" s="76">
        <f>MAX(0,(AO320-Constantes!$D$13)*(1-EXP(-Constantes!$D$24)))</f>
        <v>4.3511237187690656E-2</v>
      </c>
      <c r="AQ320" s="76">
        <f t="shared" si="142"/>
        <v>0.15226786140154658</v>
      </c>
      <c r="AR320" s="76">
        <f t="shared" si="152"/>
        <v>0.17888816124647425</v>
      </c>
      <c r="AS320" s="76">
        <f>0.0526*AF320*Observaciones!$F319^1.218</f>
        <v>0</v>
      </c>
      <c r="AT320" s="76">
        <f>AS320*Constantes!$E$30</f>
        <v>0</v>
      </c>
      <c r="AU320" s="76">
        <f t="shared" si="167"/>
        <v>0</v>
      </c>
      <c r="AV320" s="15"/>
      <c r="AW320" s="75">
        <v>314</v>
      </c>
      <c r="AX320" s="148">
        <f>ETo!$I319*((1-Constantes!$F$19)*ETo!$K319+ETo!$L319)</f>
        <v>4.2573752074896376</v>
      </c>
      <c r="AY320" s="76">
        <f>MIN(AX320*Constantes!$F$17,0.8*(BB319+Observaciones!$F319-AZ320-BA320-Constantes!$D$14))</f>
        <v>2.1145260496969103</v>
      </c>
      <c r="AZ320" s="76">
        <f>IF(Observaciones!$F319&gt;0.05*Constantes!$F$18,((Observaciones!$F319-0.05*Constantes!$F$18)^2)/(Observaciones!$F319+0.95*Constantes!$F$18),0)</f>
        <v>0</v>
      </c>
      <c r="BA320" s="76">
        <f>MAX(0,BB319+Observaciones!$F319-AZ320-Constantes!$D$13)</f>
        <v>0</v>
      </c>
      <c r="BB320" s="76">
        <f>BB319+Observaciones!$F319-AZ320-AY320-BA320-BC319</f>
        <v>12.03148652228926</v>
      </c>
      <c r="BC320" s="76">
        <f>MAX(0,(BB320-Constantes!$D$14)*(1-EXP(-Constantes!$D$22)))</f>
        <v>2.662029984492767E-2</v>
      </c>
      <c r="BD320" s="76">
        <f t="shared" si="168"/>
        <v>59.78765302443189</v>
      </c>
      <c r="BE320" s="76">
        <f>MAX(0,(BD320-Constantes!$D$13)*(1-EXP(-Constantes!$D$23)))</f>
        <v>0.10875662421385593</v>
      </c>
      <c r="BF320" s="76">
        <f t="shared" si="169"/>
        <v>0.1353769240587836</v>
      </c>
      <c r="BG320" s="76">
        <f>IF(BF320-Escenarios!$F$29&lt;=0,0,IF(BF320-Escenarios!$F$29&gt;Escenarios!$F$28,Escenarios!$F$28,BF320-Escenarios!$F$29))</f>
        <v>0</v>
      </c>
      <c r="BH320" s="76">
        <f>BG320*Entradas!$F$24</f>
        <v>0</v>
      </c>
      <c r="BI320" s="76">
        <f>AX320*Entradas!$D$47/Escenarios!$F$9</f>
        <v>0.20435400995950259</v>
      </c>
      <c r="BJ320" s="76">
        <f>Entradas!$D$48*Entradas!$D$46/Escenarios!$F$9</f>
        <v>0.12</v>
      </c>
      <c r="BK320" s="76">
        <f t="shared" si="170"/>
        <v>2.3188800596564128</v>
      </c>
      <c r="BL320" s="76">
        <f t="shared" si="153"/>
        <v>0</v>
      </c>
      <c r="BM320" s="76">
        <f t="shared" si="154"/>
        <v>0</v>
      </c>
      <c r="BN320" s="76">
        <f t="shared" si="143"/>
        <v>2.662029984492767E-2</v>
      </c>
      <c r="BO320" s="76">
        <f t="shared" si="155"/>
        <v>0</v>
      </c>
      <c r="BP320" s="76">
        <f t="shared" si="144"/>
        <v>0.10875662421385593</v>
      </c>
      <c r="BQ320" s="76">
        <f t="shared" si="156"/>
        <v>0</v>
      </c>
      <c r="BR320" s="76">
        <f t="shared" si="157"/>
        <v>0.1353769240587836</v>
      </c>
      <c r="BS320" s="76">
        <f t="shared" si="158"/>
        <v>0</v>
      </c>
      <c r="BT320" s="76">
        <f t="shared" si="159"/>
        <v>0</v>
      </c>
      <c r="BU320" s="76">
        <f t="shared" si="171"/>
        <v>54.450949121804719</v>
      </c>
      <c r="BV320" s="76">
        <f>MAX(0,(BU320-Constantes!$D$13)*(1-EXP(-Constantes!$D$24)))</f>
        <v>8.7140415835022453E-2</v>
      </c>
      <c r="BW320" s="76">
        <f t="shared" si="172"/>
        <v>0.19589704004887837</v>
      </c>
      <c r="BX320" s="76">
        <f t="shared" si="173"/>
        <v>0.22251733989380607</v>
      </c>
      <c r="BY320" s="76">
        <f>0.0526*BL320*Observaciones!$F319^1.218</f>
        <v>0</v>
      </c>
      <c r="BZ320" s="76">
        <f>BY320*Constantes!$F$30</f>
        <v>0</v>
      </c>
      <c r="CA320" s="76">
        <f t="shared" si="174"/>
        <v>0</v>
      </c>
      <c r="CB320" s="15"/>
      <c r="CC320" s="75">
        <v>314</v>
      </c>
      <c r="CD320" s="76">
        <f>0.0526*Observaciones!$F319^2.218</f>
        <v>0</v>
      </c>
      <c r="CE320" s="76">
        <f>IF(Observaciones!$F319&gt;0.05*$CI$7,((Observaciones!$F319-0.05*$CI$7)^2)/(Observaciones!$F319+0.95*$CI$7),0)</f>
        <v>0</v>
      </c>
      <c r="CF320" s="76">
        <f>0.0526*CE320*Observaciones!$F319^1.218</f>
        <v>0</v>
      </c>
      <c r="CG320" s="29"/>
      <c r="CH320" s="29"/>
      <c r="CI320" s="110"/>
      <c r="CJ320" s="40"/>
    </row>
    <row r="321" spans="2:88" s="2" customFormat="1" x14ac:dyDescent="0.3">
      <c r="B321" s="39"/>
      <c r="C321" s="75">
        <v>315</v>
      </c>
      <c r="D321" s="148">
        <f>ETo!$I320*((1-Constantes!$D$19)*ETo!$K320+ETo!$L320)</f>
        <v>4.1238918940670404</v>
      </c>
      <c r="E321" s="76">
        <f>MIN(D321*Constantes!$D$17,0.8*(H320+Observaciones!$F320-F321-G321-Constantes!$D$14))</f>
        <v>0.62518921783140802</v>
      </c>
      <c r="F321" s="76">
        <f>IF(Observaciones!$F320&gt;0.05*Constantes!$D$18,((Observaciones!$F320-0.05*Constantes!$D$18)^2)/(Observaciones!$F320+0.95*Constantes!$D$18),0)</f>
        <v>0</v>
      </c>
      <c r="G321" s="76">
        <f>MAX(0,H320+Observaciones!$F320-F321-Constantes!$D$13)</f>
        <v>0</v>
      </c>
      <c r="H321" s="76">
        <f>H320+Observaciones!$F320-F321-E321-G321-I320</f>
        <v>11.379677004612924</v>
      </c>
      <c r="I321" s="76">
        <f>MAX(0,(H321-Constantes!$D$14)*(1-EXP(-Constantes!$D$22)))</f>
        <v>4.4172748311459339E-3</v>
      </c>
      <c r="J321" s="76">
        <f t="shared" si="160"/>
        <v>59.678896400218036</v>
      </c>
      <c r="K321" s="76">
        <f>MAX(0,(J321-Constantes!$D$13)*(1-EXP(-Constantes!$D$23)))</f>
        <v>0.1076850192916671</v>
      </c>
      <c r="L321" s="76">
        <f t="shared" si="161"/>
        <v>0.11210229412281303</v>
      </c>
      <c r="M321" s="76">
        <f>0.0526*F321*Observaciones!$F320^1.218</f>
        <v>0</v>
      </c>
      <c r="N321" s="76">
        <f>M321*Constantes!$D$30</f>
        <v>0</v>
      </c>
      <c r="O321" s="76">
        <f t="shared" si="162"/>
        <v>0</v>
      </c>
      <c r="P321" s="15"/>
      <c r="Q321" s="75">
        <v>315</v>
      </c>
      <c r="R321" s="148">
        <f>ETo!$I320*((1-Constantes!$E$19)*ETo!$K320+ETo!$L320)</f>
        <v>4.1238918940670404</v>
      </c>
      <c r="S321" s="76">
        <f>MIN(R321*Constantes!$E$17,0.8*(V320+Observaciones!$F320-T321-U321-Constantes!$D$14))</f>
        <v>0.62518921783140802</v>
      </c>
      <c r="T321" s="76">
        <f>IF(Observaciones!$F320&gt;0.05*Constantes!$E$18,((Observaciones!$F320-0.05*Constantes!$E$18)^2)/(Observaciones!$F320+0.95*Constantes!$E$18),0)</f>
        <v>0</v>
      </c>
      <c r="U321" s="76">
        <f>MAX(0,V320+Observaciones!$F320-T321-Constantes!$D$13)</f>
        <v>0</v>
      </c>
      <c r="V321" s="76">
        <f>V320+Observaciones!$F320-T321-S321-U321-W320</f>
        <v>11.379677004612924</v>
      </c>
      <c r="W321" s="76">
        <f>MAX(0,(V321-Constantes!$D$14)*(1-EXP(-Constantes!$D$22)))</f>
        <v>4.4172748311459339E-3</v>
      </c>
      <c r="X321" s="76">
        <f t="shared" si="163"/>
        <v>59.678896400218036</v>
      </c>
      <c r="Y321" s="76">
        <f>MAX(0,(X321-Constantes!$D$13)*(1-EXP(-Constantes!$D$23)))</f>
        <v>0.1076850192916671</v>
      </c>
      <c r="Z321" s="76">
        <f t="shared" si="164"/>
        <v>0.11210229412281303</v>
      </c>
      <c r="AA321" s="76">
        <f>IF(Z321-Escenarios!$E$29&lt;=0,0,IF(Z321-Escenarios!$E$29&gt;Escenarios!$E$28,Escenarios!$E$28,Z321-Escenarios!$E$29))</f>
        <v>0</v>
      </c>
      <c r="AB321" s="76">
        <f>AA321*Entradas!$E$24</f>
        <v>0</v>
      </c>
      <c r="AC321" s="76">
        <f>R321*Entradas!$D$47/Escenarios!$E$9</f>
        <v>0.19794681091521796</v>
      </c>
      <c r="AD321" s="76">
        <f>Entradas!$D$48*Entradas!$D$46/Escenarios!$E$9</f>
        <v>0.12</v>
      </c>
      <c r="AE321" s="76">
        <f t="shared" si="165"/>
        <v>0.82313602874662595</v>
      </c>
      <c r="AF321" s="76">
        <f t="shared" si="145"/>
        <v>0</v>
      </c>
      <c r="AG321" s="76">
        <f t="shared" si="146"/>
        <v>0</v>
      </c>
      <c r="AH321" s="76">
        <f t="shared" si="140"/>
        <v>4.4172748311459339E-3</v>
      </c>
      <c r="AI321" s="76">
        <f t="shared" si="147"/>
        <v>0</v>
      </c>
      <c r="AJ321" s="76">
        <f t="shared" si="141"/>
        <v>0.1076850192916671</v>
      </c>
      <c r="AK321" s="76">
        <f t="shared" si="148"/>
        <v>0</v>
      </c>
      <c r="AL321" s="76">
        <f t="shared" si="149"/>
        <v>0.11210229412281303</v>
      </c>
      <c r="AM321" s="76">
        <f t="shared" si="150"/>
        <v>0</v>
      </c>
      <c r="AN321" s="76">
        <f t="shared" si="151"/>
        <v>0</v>
      </c>
      <c r="AO321" s="76">
        <f t="shared" si="166"/>
        <v>51.55310530757874</v>
      </c>
      <c r="AP321" s="76">
        <f>MAX(0,(AO321-Constantes!$D$13)*(1-EXP(-Constantes!$D$24)))</f>
        <v>4.2846157177148188E-2</v>
      </c>
      <c r="AQ321" s="76">
        <f t="shared" si="142"/>
        <v>0.15053117646881528</v>
      </c>
      <c r="AR321" s="76">
        <f t="shared" si="152"/>
        <v>0.15494845129996121</v>
      </c>
      <c r="AS321" s="76">
        <f>0.0526*AF321*Observaciones!$F320^1.218</f>
        <v>0</v>
      </c>
      <c r="AT321" s="76">
        <f>AS321*Constantes!$E$30</f>
        <v>0</v>
      </c>
      <c r="AU321" s="76">
        <f t="shared" si="167"/>
        <v>0</v>
      </c>
      <c r="AV321" s="15"/>
      <c r="AW321" s="75">
        <v>315</v>
      </c>
      <c r="AX321" s="148">
        <f>ETo!$I320*((1-Constantes!$F$19)*ETo!$K320+ETo!$L320)</f>
        <v>4.1238918940670404</v>
      </c>
      <c r="AY321" s="76">
        <f>MIN(AX321*Constantes!$F$17,0.8*(BB320+Observaciones!$F320-AZ321-BA321-Constantes!$D$14))</f>
        <v>0.62518921783140802</v>
      </c>
      <c r="AZ321" s="76">
        <f>IF(Observaciones!$F320&gt;0.05*Constantes!$F$18,((Observaciones!$F320-0.05*Constantes!$F$18)^2)/(Observaciones!$F320+0.95*Constantes!$F$18),0)</f>
        <v>0</v>
      </c>
      <c r="BA321" s="76">
        <f>MAX(0,BB320+Observaciones!$F320-AZ321-Constantes!$D$13)</f>
        <v>0</v>
      </c>
      <c r="BB321" s="76">
        <f>BB320+Observaciones!$F320-AZ321-AY321-BA321-BC320</f>
        <v>11.379677004612924</v>
      </c>
      <c r="BC321" s="76">
        <f>MAX(0,(BB321-Constantes!$D$14)*(1-EXP(-Constantes!$D$22)))</f>
        <v>4.4172748311459339E-3</v>
      </c>
      <c r="BD321" s="76">
        <f t="shared" si="168"/>
        <v>59.678896400218036</v>
      </c>
      <c r="BE321" s="76">
        <f>MAX(0,(BD321-Constantes!$D$13)*(1-EXP(-Constantes!$D$23)))</f>
        <v>0.1076850192916671</v>
      </c>
      <c r="BF321" s="76">
        <f t="shared" si="169"/>
        <v>0.11210229412281303</v>
      </c>
      <c r="BG321" s="76">
        <f>IF(BF321-Escenarios!$F$29&lt;=0,0,IF(BF321-Escenarios!$F$29&gt;Escenarios!$F$28,Escenarios!$F$28,BF321-Escenarios!$F$29))</f>
        <v>0</v>
      </c>
      <c r="BH321" s="76">
        <f>BG321*Entradas!$F$24</f>
        <v>0</v>
      </c>
      <c r="BI321" s="76">
        <f>AX321*Entradas!$D$47/Escenarios!$F$9</f>
        <v>0.19794681091521796</v>
      </c>
      <c r="BJ321" s="76">
        <f>Entradas!$D$48*Entradas!$D$46/Escenarios!$F$9</f>
        <v>0.12</v>
      </c>
      <c r="BK321" s="76">
        <f t="shared" si="170"/>
        <v>0.82313602874662595</v>
      </c>
      <c r="BL321" s="76">
        <f t="shared" si="153"/>
        <v>0</v>
      </c>
      <c r="BM321" s="76">
        <f t="shared" si="154"/>
        <v>0</v>
      </c>
      <c r="BN321" s="76">
        <f t="shared" si="143"/>
        <v>4.4172748311459339E-3</v>
      </c>
      <c r="BO321" s="76">
        <f t="shared" si="155"/>
        <v>0</v>
      </c>
      <c r="BP321" s="76">
        <f t="shared" si="144"/>
        <v>0.1076850192916671</v>
      </c>
      <c r="BQ321" s="76">
        <f t="shared" si="156"/>
        <v>0</v>
      </c>
      <c r="BR321" s="76">
        <f t="shared" si="157"/>
        <v>0.11210229412281303</v>
      </c>
      <c r="BS321" s="76">
        <f t="shared" si="158"/>
        <v>0</v>
      </c>
      <c r="BT321" s="76">
        <f t="shared" si="159"/>
        <v>0</v>
      </c>
      <c r="BU321" s="76">
        <f t="shared" si="171"/>
        <v>54.363808705969696</v>
      </c>
      <c r="BV321" s="76">
        <f>MAX(0,(BU321-Constantes!$D$13)*(1-EXP(-Constantes!$D$24)))</f>
        <v>8.580845304958773E-2</v>
      </c>
      <c r="BW321" s="76">
        <f t="shared" si="172"/>
        <v>0.19349347234125483</v>
      </c>
      <c r="BX321" s="76">
        <f t="shared" si="173"/>
        <v>0.19791074717240076</v>
      </c>
      <c r="BY321" s="76">
        <f>0.0526*BL321*Observaciones!$F320^1.218</f>
        <v>0</v>
      </c>
      <c r="BZ321" s="76">
        <f>BY321*Constantes!$F$30</f>
        <v>0</v>
      </c>
      <c r="CA321" s="76">
        <f t="shared" si="174"/>
        <v>0</v>
      </c>
      <c r="CB321" s="15"/>
      <c r="CC321" s="75">
        <v>315</v>
      </c>
      <c r="CD321" s="76">
        <f>0.0526*Observaciones!$F320^2.218</f>
        <v>0</v>
      </c>
      <c r="CE321" s="76">
        <f>IF(Observaciones!$F320&gt;0.05*$CI$7,((Observaciones!$F320-0.05*$CI$7)^2)/(Observaciones!$F320+0.95*$CI$7),0)</f>
        <v>0</v>
      </c>
      <c r="CF321" s="76">
        <f>0.0526*CE321*Observaciones!$F320^1.218</f>
        <v>0</v>
      </c>
      <c r="CG321" s="29"/>
      <c r="CH321" s="29"/>
      <c r="CI321" s="110"/>
      <c r="CJ321" s="40"/>
    </row>
    <row r="322" spans="2:88" s="2" customFormat="1" x14ac:dyDescent="0.3">
      <c r="B322" s="39"/>
      <c r="C322" s="75">
        <v>316</v>
      </c>
      <c r="D322" s="148">
        <f>ETo!$I321*((1-Constantes!$D$19)*ETo!$K321+ETo!$L321)</f>
        <v>4.2438270467997432</v>
      </c>
      <c r="E322" s="76">
        <f>MIN(D322*Constantes!$D$17,0.8*(H321+Observaciones!$F321-F322-G322-Constantes!$D$14))</f>
        <v>0.10374160369033945</v>
      </c>
      <c r="F322" s="76">
        <f>IF(Observaciones!$F321&gt;0.05*Constantes!$D$18,((Observaciones!$F321-0.05*Constantes!$D$18)^2)/(Observaciones!$F321+0.95*Constantes!$D$18),0)</f>
        <v>0</v>
      </c>
      <c r="G322" s="76">
        <f>MAX(0,H321+Observaciones!$F321-F322-Constantes!$D$13)</f>
        <v>0</v>
      </c>
      <c r="H322" s="76">
        <f>H321+Observaciones!$F321-F322-E322-G322-I321</f>
        <v>11.271518126091438</v>
      </c>
      <c r="I322" s="76">
        <f>MAX(0,(H322-Constantes!$D$14)*(1-EXP(-Constantes!$D$22)))</f>
        <v>7.3298636933244541E-4</v>
      </c>
      <c r="J322" s="76">
        <f t="shared" si="160"/>
        <v>59.571211380926371</v>
      </c>
      <c r="K322" s="76">
        <f>MAX(0,(J322-Constantes!$D$13)*(1-EXP(-Constantes!$D$23)))</f>
        <v>0.106623973148013</v>
      </c>
      <c r="L322" s="76">
        <f t="shared" si="161"/>
        <v>0.10735695951734545</v>
      </c>
      <c r="M322" s="76">
        <f>0.0526*F322*Observaciones!$F321^1.218</f>
        <v>0</v>
      </c>
      <c r="N322" s="76">
        <f>M322*Constantes!$D$30</f>
        <v>0</v>
      </c>
      <c r="O322" s="76">
        <f t="shared" si="162"/>
        <v>0</v>
      </c>
      <c r="P322" s="15"/>
      <c r="Q322" s="75">
        <v>316</v>
      </c>
      <c r="R322" s="148">
        <f>ETo!$I321*((1-Constantes!$E$19)*ETo!$K321+ETo!$L321)</f>
        <v>4.2438270467997432</v>
      </c>
      <c r="S322" s="76">
        <f>MIN(R322*Constantes!$E$17,0.8*(V321+Observaciones!$F321-T322-U322-Constantes!$D$14))</f>
        <v>0.10374160369033945</v>
      </c>
      <c r="T322" s="76">
        <f>IF(Observaciones!$F321&gt;0.05*Constantes!$E$18,((Observaciones!$F321-0.05*Constantes!$E$18)^2)/(Observaciones!$F321+0.95*Constantes!$E$18),0)</f>
        <v>0</v>
      </c>
      <c r="U322" s="76">
        <f>MAX(0,V321+Observaciones!$F321-T322-Constantes!$D$13)</f>
        <v>0</v>
      </c>
      <c r="V322" s="76">
        <f>V321+Observaciones!$F321-T322-S322-U322-W321</f>
        <v>11.271518126091438</v>
      </c>
      <c r="W322" s="76">
        <f>MAX(0,(V322-Constantes!$D$14)*(1-EXP(-Constantes!$D$22)))</f>
        <v>7.3298636933244541E-4</v>
      </c>
      <c r="X322" s="76">
        <f t="shared" si="163"/>
        <v>59.571211380926371</v>
      </c>
      <c r="Y322" s="76">
        <f>MAX(0,(X322-Constantes!$D$13)*(1-EXP(-Constantes!$D$23)))</f>
        <v>0.106623973148013</v>
      </c>
      <c r="Z322" s="76">
        <f t="shared" si="164"/>
        <v>0.10735695951734545</v>
      </c>
      <c r="AA322" s="76">
        <f>IF(Z322-Escenarios!$E$29&lt;=0,0,IF(Z322-Escenarios!$E$29&gt;Escenarios!$E$28,Escenarios!$E$28,Z322-Escenarios!$E$29))</f>
        <v>0</v>
      </c>
      <c r="AB322" s="76">
        <f>AA322*Entradas!$E$24</f>
        <v>0</v>
      </c>
      <c r="AC322" s="76">
        <f>R322*Entradas!$D$47/Escenarios!$E$9</f>
        <v>0.20370369824638765</v>
      </c>
      <c r="AD322" s="76">
        <f>Entradas!$D$48*Entradas!$D$46/Escenarios!$E$9</f>
        <v>0.12</v>
      </c>
      <c r="AE322" s="76">
        <f t="shared" si="165"/>
        <v>0.30744530193672709</v>
      </c>
      <c r="AF322" s="76">
        <f t="shared" si="145"/>
        <v>0</v>
      </c>
      <c r="AG322" s="76">
        <f t="shared" si="146"/>
        <v>0</v>
      </c>
      <c r="AH322" s="76">
        <f t="shared" si="140"/>
        <v>7.3298636933244541E-4</v>
      </c>
      <c r="AI322" s="76">
        <f t="shared" si="147"/>
        <v>0</v>
      </c>
      <c r="AJ322" s="76">
        <f t="shared" si="141"/>
        <v>0.106623973148013</v>
      </c>
      <c r="AK322" s="76">
        <f t="shared" si="148"/>
        <v>0</v>
      </c>
      <c r="AL322" s="76">
        <f t="shared" si="149"/>
        <v>0.10735695951734545</v>
      </c>
      <c r="AM322" s="76">
        <f t="shared" si="150"/>
        <v>0</v>
      </c>
      <c r="AN322" s="76">
        <f t="shared" si="151"/>
        <v>0</v>
      </c>
      <c r="AO322" s="76">
        <f t="shared" si="166"/>
        <v>51.510259150401595</v>
      </c>
      <c r="AP322" s="76">
        <f>MAX(0,(AO322-Constantes!$D$13)*(1-EXP(-Constantes!$D$24)))</f>
        <v>4.2191243078885332E-2</v>
      </c>
      <c r="AQ322" s="76">
        <f t="shared" si="142"/>
        <v>0.14881521622689833</v>
      </c>
      <c r="AR322" s="76">
        <f t="shared" si="152"/>
        <v>0.14954820259623078</v>
      </c>
      <c r="AS322" s="76">
        <f>0.0526*AF322*Observaciones!$F321^1.218</f>
        <v>0</v>
      </c>
      <c r="AT322" s="76">
        <f>AS322*Constantes!$E$30</f>
        <v>0</v>
      </c>
      <c r="AU322" s="76">
        <f t="shared" si="167"/>
        <v>0</v>
      </c>
      <c r="AV322" s="15"/>
      <c r="AW322" s="75">
        <v>316</v>
      </c>
      <c r="AX322" s="148">
        <f>ETo!$I321*((1-Constantes!$F$19)*ETo!$K321+ETo!$L321)</f>
        <v>4.2438270467997432</v>
      </c>
      <c r="AY322" s="76">
        <f>MIN(AX322*Constantes!$F$17,0.8*(BB321+Observaciones!$F321-AZ322-BA322-Constantes!$D$14))</f>
        <v>0.10374160369033945</v>
      </c>
      <c r="AZ322" s="76">
        <f>IF(Observaciones!$F321&gt;0.05*Constantes!$F$18,((Observaciones!$F321-0.05*Constantes!$F$18)^2)/(Observaciones!$F321+0.95*Constantes!$F$18),0)</f>
        <v>0</v>
      </c>
      <c r="BA322" s="76">
        <f>MAX(0,BB321+Observaciones!$F321-AZ322-Constantes!$D$13)</f>
        <v>0</v>
      </c>
      <c r="BB322" s="76">
        <f>BB321+Observaciones!$F321-AZ322-AY322-BA322-BC321</f>
        <v>11.271518126091438</v>
      </c>
      <c r="BC322" s="76">
        <f>MAX(0,(BB322-Constantes!$D$14)*(1-EXP(-Constantes!$D$22)))</f>
        <v>7.3298636933244541E-4</v>
      </c>
      <c r="BD322" s="76">
        <f t="shared" si="168"/>
        <v>59.571211380926371</v>
      </c>
      <c r="BE322" s="76">
        <f>MAX(0,(BD322-Constantes!$D$13)*(1-EXP(-Constantes!$D$23)))</f>
        <v>0.106623973148013</v>
      </c>
      <c r="BF322" s="76">
        <f t="shared" si="169"/>
        <v>0.10735695951734545</v>
      </c>
      <c r="BG322" s="76">
        <f>IF(BF322-Escenarios!$F$29&lt;=0,0,IF(BF322-Escenarios!$F$29&gt;Escenarios!$F$28,Escenarios!$F$28,BF322-Escenarios!$F$29))</f>
        <v>0</v>
      </c>
      <c r="BH322" s="76">
        <f>BG322*Entradas!$F$24</f>
        <v>0</v>
      </c>
      <c r="BI322" s="76">
        <f>AX322*Entradas!$D$47/Escenarios!$F$9</f>
        <v>0.20370369824638765</v>
      </c>
      <c r="BJ322" s="76">
        <f>Entradas!$D$48*Entradas!$D$46/Escenarios!$F$9</f>
        <v>0.12</v>
      </c>
      <c r="BK322" s="76">
        <f t="shared" si="170"/>
        <v>0.30744530193672709</v>
      </c>
      <c r="BL322" s="76">
        <f t="shared" si="153"/>
        <v>0</v>
      </c>
      <c r="BM322" s="76">
        <f t="shared" si="154"/>
        <v>0</v>
      </c>
      <c r="BN322" s="76">
        <f t="shared" si="143"/>
        <v>7.3298636933244541E-4</v>
      </c>
      <c r="BO322" s="76">
        <f t="shared" si="155"/>
        <v>0</v>
      </c>
      <c r="BP322" s="76">
        <f t="shared" si="144"/>
        <v>0.106623973148013</v>
      </c>
      <c r="BQ322" s="76">
        <f t="shared" si="156"/>
        <v>0</v>
      </c>
      <c r="BR322" s="76">
        <f t="shared" si="157"/>
        <v>0.10735695951734545</v>
      </c>
      <c r="BS322" s="76">
        <f t="shared" si="158"/>
        <v>0</v>
      </c>
      <c r="BT322" s="76">
        <f t="shared" si="159"/>
        <v>0</v>
      </c>
      <c r="BU322" s="76">
        <f t="shared" si="171"/>
        <v>54.278000252920108</v>
      </c>
      <c r="BV322" s="76">
        <f>MAX(0,(BU322-Constantes!$D$13)*(1-EXP(-Constantes!$D$24)))</f>
        <v>8.4496849644410524E-2</v>
      </c>
      <c r="BW322" s="76">
        <f t="shared" si="172"/>
        <v>0.19112082279242354</v>
      </c>
      <c r="BX322" s="76">
        <f t="shared" si="173"/>
        <v>0.19185380916175598</v>
      </c>
      <c r="BY322" s="76">
        <f>0.0526*BL322*Observaciones!$F321^1.218</f>
        <v>0</v>
      </c>
      <c r="BZ322" s="76">
        <f>BY322*Constantes!$F$30</f>
        <v>0</v>
      </c>
      <c r="CA322" s="76">
        <f t="shared" si="174"/>
        <v>0</v>
      </c>
      <c r="CB322" s="15"/>
      <c r="CC322" s="75">
        <v>316</v>
      </c>
      <c r="CD322" s="76">
        <f>0.0526*Observaciones!$F321^2.218</f>
        <v>0</v>
      </c>
      <c r="CE322" s="76">
        <f>IF(Observaciones!$F321&gt;0.05*$CI$7,((Observaciones!$F321-0.05*$CI$7)^2)/(Observaciones!$F321+0.95*$CI$7),0)</f>
        <v>0</v>
      </c>
      <c r="CF322" s="76">
        <f>0.0526*CE322*Observaciones!$F321^1.218</f>
        <v>0</v>
      </c>
      <c r="CG322" s="29"/>
      <c r="CH322" s="29"/>
      <c r="CI322" s="110"/>
      <c r="CJ322" s="40"/>
    </row>
    <row r="323" spans="2:88" s="2" customFormat="1" x14ac:dyDescent="0.3">
      <c r="B323" s="39"/>
      <c r="C323" s="75">
        <v>317</v>
      </c>
      <c r="D323" s="148">
        <f>ETo!$I322*((1-Constantes!$D$19)*ETo!$K322+ETo!$L322)</f>
        <v>4.3726036941631454</v>
      </c>
      <c r="E323" s="76">
        <f>MIN(D323*Constantes!$D$17,0.8*(H322+Observaciones!$F322-F323-G323-Constantes!$D$14))</f>
        <v>1.9372145008731509</v>
      </c>
      <c r="F323" s="76">
        <f>IF(Observaciones!$F322&gt;0.05*Constantes!$D$18,((Observaciones!$F322-0.05*Constantes!$D$18)^2)/(Observaciones!$F322+0.95*Constantes!$D$18),0)</f>
        <v>0</v>
      </c>
      <c r="G323" s="76">
        <f>MAX(0,H322+Observaciones!$F322-F323-Constantes!$D$13)</f>
        <v>0</v>
      </c>
      <c r="H323" s="76">
        <f>H322+Observaciones!$F322-F323-E323-G323-I322</f>
        <v>11.733570638848956</v>
      </c>
      <c r="I323" s="76">
        <f>MAX(0,(H323-Constantes!$D$14)*(1-EXP(-Constantes!$D$22)))</f>
        <v>1.6472191183353125E-2</v>
      </c>
      <c r="J323" s="76">
        <f t="shared" si="160"/>
        <v>59.46458740777836</v>
      </c>
      <c r="K323" s="76">
        <f>MAX(0,(J323-Constantes!$D$13)*(1-EXP(-Constantes!$D$23)))</f>
        <v>0.10557338174473384</v>
      </c>
      <c r="L323" s="76">
        <f t="shared" si="161"/>
        <v>0.12204557292808696</v>
      </c>
      <c r="M323" s="76">
        <f>0.0526*F323*Observaciones!$F322^1.218</f>
        <v>0</v>
      </c>
      <c r="N323" s="76">
        <f>M323*Constantes!$D$30</f>
        <v>0</v>
      </c>
      <c r="O323" s="76">
        <f t="shared" si="162"/>
        <v>0</v>
      </c>
      <c r="P323" s="15"/>
      <c r="Q323" s="75">
        <v>317</v>
      </c>
      <c r="R323" s="148">
        <f>ETo!$I322*((1-Constantes!$E$19)*ETo!$K322+ETo!$L322)</f>
        <v>4.3726036941631454</v>
      </c>
      <c r="S323" s="76">
        <f>MIN(R323*Constantes!$E$17,0.8*(V322+Observaciones!$F322-T323-U323-Constantes!$D$14))</f>
        <v>1.9372145008731509</v>
      </c>
      <c r="T323" s="76">
        <f>IF(Observaciones!$F322&gt;0.05*Constantes!$E$18,((Observaciones!$F322-0.05*Constantes!$E$18)^2)/(Observaciones!$F322+0.95*Constantes!$E$18),0)</f>
        <v>0</v>
      </c>
      <c r="U323" s="76">
        <f>MAX(0,V322+Observaciones!$F322-T323-Constantes!$D$13)</f>
        <v>0</v>
      </c>
      <c r="V323" s="76">
        <f>V322+Observaciones!$F322-T323-S323-U323-W322</f>
        <v>11.733570638848956</v>
      </c>
      <c r="W323" s="76">
        <f>MAX(0,(V323-Constantes!$D$14)*(1-EXP(-Constantes!$D$22)))</f>
        <v>1.6472191183353125E-2</v>
      </c>
      <c r="X323" s="76">
        <f t="shared" si="163"/>
        <v>59.46458740777836</v>
      </c>
      <c r="Y323" s="76">
        <f>MAX(0,(X323-Constantes!$D$13)*(1-EXP(-Constantes!$D$23)))</f>
        <v>0.10557338174473384</v>
      </c>
      <c r="Z323" s="76">
        <f t="shared" si="164"/>
        <v>0.12204557292808696</v>
      </c>
      <c r="AA323" s="76">
        <f>IF(Z323-Escenarios!$E$29&lt;=0,0,IF(Z323-Escenarios!$E$29&gt;Escenarios!$E$28,Escenarios!$E$28,Z323-Escenarios!$E$29))</f>
        <v>0</v>
      </c>
      <c r="AB323" s="76">
        <f>AA323*Entradas!$E$24</f>
        <v>0</v>
      </c>
      <c r="AC323" s="76">
        <f>R323*Entradas!$D$47/Escenarios!$E$9</f>
        <v>0.20988497731983097</v>
      </c>
      <c r="AD323" s="76">
        <f>Entradas!$D$48*Entradas!$D$46/Escenarios!$E$9</f>
        <v>0.12</v>
      </c>
      <c r="AE323" s="76">
        <f t="shared" si="165"/>
        <v>2.147099478192982</v>
      </c>
      <c r="AF323" s="76">
        <f t="shared" si="145"/>
        <v>0</v>
      </c>
      <c r="AG323" s="76">
        <f t="shared" si="146"/>
        <v>0</v>
      </c>
      <c r="AH323" s="76">
        <f t="shared" si="140"/>
        <v>1.6472191183353125E-2</v>
      </c>
      <c r="AI323" s="76">
        <f t="shared" si="147"/>
        <v>0</v>
      </c>
      <c r="AJ323" s="76">
        <f t="shared" si="141"/>
        <v>0.10557338174473384</v>
      </c>
      <c r="AK323" s="76">
        <f t="shared" si="148"/>
        <v>0</v>
      </c>
      <c r="AL323" s="76">
        <f t="shared" si="149"/>
        <v>0.12204557292808696</v>
      </c>
      <c r="AM323" s="76">
        <f t="shared" si="150"/>
        <v>0</v>
      </c>
      <c r="AN323" s="76">
        <f t="shared" si="151"/>
        <v>0</v>
      </c>
      <c r="AO323" s="76">
        <f t="shared" si="166"/>
        <v>51.468067907322713</v>
      </c>
      <c r="AP323" s="76">
        <f>MAX(0,(AO323-Constantes!$D$13)*(1-EXP(-Constantes!$D$24)))</f>
        <v>4.1546339504421152E-2</v>
      </c>
      <c r="AQ323" s="76">
        <f t="shared" si="142"/>
        <v>0.14711972124915498</v>
      </c>
      <c r="AR323" s="76">
        <f t="shared" si="152"/>
        <v>0.16359191243250812</v>
      </c>
      <c r="AS323" s="76">
        <f>0.0526*AF323*Observaciones!$F322^1.218</f>
        <v>0</v>
      </c>
      <c r="AT323" s="76">
        <f>AS323*Constantes!$E$30</f>
        <v>0</v>
      </c>
      <c r="AU323" s="76">
        <f t="shared" si="167"/>
        <v>0</v>
      </c>
      <c r="AV323" s="15"/>
      <c r="AW323" s="75">
        <v>317</v>
      </c>
      <c r="AX323" s="148">
        <f>ETo!$I322*((1-Constantes!$F$19)*ETo!$K322+ETo!$L322)</f>
        <v>4.3726036941631454</v>
      </c>
      <c r="AY323" s="76">
        <f>MIN(AX323*Constantes!$F$17,0.8*(BB322+Observaciones!$F322-AZ323-BA323-Constantes!$D$14))</f>
        <v>1.9372145008731509</v>
      </c>
      <c r="AZ323" s="76">
        <f>IF(Observaciones!$F322&gt;0.05*Constantes!$F$18,((Observaciones!$F322-0.05*Constantes!$F$18)^2)/(Observaciones!$F322+0.95*Constantes!$F$18),0)</f>
        <v>0</v>
      </c>
      <c r="BA323" s="76">
        <f>MAX(0,BB322+Observaciones!$F322-AZ323-Constantes!$D$13)</f>
        <v>0</v>
      </c>
      <c r="BB323" s="76">
        <f>BB322+Observaciones!$F322-AZ323-AY323-BA323-BC322</f>
        <v>11.733570638848956</v>
      </c>
      <c r="BC323" s="76">
        <f>MAX(0,(BB323-Constantes!$D$14)*(1-EXP(-Constantes!$D$22)))</f>
        <v>1.6472191183353125E-2</v>
      </c>
      <c r="BD323" s="76">
        <f t="shared" si="168"/>
        <v>59.46458740777836</v>
      </c>
      <c r="BE323" s="76">
        <f>MAX(0,(BD323-Constantes!$D$13)*(1-EXP(-Constantes!$D$23)))</f>
        <v>0.10557338174473384</v>
      </c>
      <c r="BF323" s="76">
        <f t="shared" si="169"/>
        <v>0.12204557292808696</v>
      </c>
      <c r="BG323" s="76">
        <f>IF(BF323-Escenarios!$F$29&lt;=0,0,IF(BF323-Escenarios!$F$29&gt;Escenarios!$F$28,Escenarios!$F$28,BF323-Escenarios!$F$29))</f>
        <v>0</v>
      </c>
      <c r="BH323" s="76">
        <f>BG323*Entradas!$F$24</f>
        <v>0</v>
      </c>
      <c r="BI323" s="76">
        <f>AX323*Entradas!$D$47/Escenarios!$F$9</f>
        <v>0.20988497731983097</v>
      </c>
      <c r="BJ323" s="76">
        <f>Entradas!$D$48*Entradas!$D$46/Escenarios!$F$9</f>
        <v>0.12</v>
      </c>
      <c r="BK323" s="76">
        <f t="shared" si="170"/>
        <v>2.147099478192982</v>
      </c>
      <c r="BL323" s="76">
        <f t="shared" si="153"/>
        <v>0</v>
      </c>
      <c r="BM323" s="76">
        <f t="shared" si="154"/>
        <v>0</v>
      </c>
      <c r="BN323" s="76">
        <f t="shared" si="143"/>
        <v>1.6472191183353125E-2</v>
      </c>
      <c r="BO323" s="76">
        <f t="shared" si="155"/>
        <v>0</v>
      </c>
      <c r="BP323" s="76">
        <f t="shared" si="144"/>
        <v>0.10557338174473384</v>
      </c>
      <c r="BQ323" s="76">
        <f t="shared" si="156"/>
        <v>0</v>
      </c>
      <c r="BR323" s="76">
        <f t="shared" si="157"/>
        <v>0.12204557292808696</v>
      </c>
      <c r="BS323" s="76">
        <f t="shared" si="158"/>
        <v>0</v>
      </c>
      <c r="BT323" s="76">
        <f t="shared" si="159"/>
        <v>0</v>
      </c>
      <c r="BU323" s="76">
        <f t="shared" si="171"/>
        <v>54.193503403275699</v>
      </c>
      <c r="BV323" s="76">
        <f>MAX(0,(BU323-Constantes!$D$13)*(1-EXP(-Constantes!$D$24)))</f>
        <v>8.3205294421333509E-2</v>
      </c>
      <c r="BW323" s="76">
        <f t="shared" si="172"/>
        <v>0.18877867616606736</v>
      </c>
      <c r="BX323" s="76">
        <f t="shared" si="173"/>
        <v>0.20525086734942047</v>
      </c>
      <c r="BY323" s="76">
        <f>0.0526*BL323*Observaciones!$F322^1.218</f>
        <v>0</v>
      </c>
      <c r="BZ323" s="76">
        <f>BY323*Constantes!$F$30</f>
        <v>0</v>
      </c>
      <c r="CA323" s="76">
        <f t="shared" si="174"/>
        <v>0</v>
      </c>
      <c r="CB323" s="15"/>
      <c r="CC323" s="75">
        <v>317</v>
      </c>
      <c r="CD323" s="76">
        <f>0.0526*Observaciones!$F322^2.218</f>
        <v>0.36668595716871932</v>
      </c>
      <c r="CE323" s="76">
        <f>IF(Observaciones!$F322&gt;0.05*$CI$7,((Observaciones!$F322-0.05*$CI$7)^2)/(Observaciones!$F322+0.95*$CI$7),0)</f>
        <v>1.2646160328663239E-2</v>
      </c>
      <c r="CF323" s="76">
        <f>0.0526*CE323*Observaciones!$F322^1.218</f>
        <v>1.9321539185937356E-3</v>
      </c>
      <c r="CG323" s="29"/>
      <c r="CH323" s="29"/>
      <c r="CI323" s="110"/>
      <c r="CJ323" s="40"/>
    </row>
    <row r="324" spans="2:88" s="2" customFormat="1" x14ac:dyDescent="0.3">
      <c r="B324" s="39"/>
      <c r="C324" s="75">
        <v>318</v>
      </c>
      <c r="D324" s="148">
        <f>ETo!$I323*((1-Constantes!$D$19)*ETo!$K323+ETo!$L323)</f>
        <v>4.3611164702486525</v>
      </c>
      <c r="E324" s="76">
        <f>MIN(D324*Constantes!$D$17,0.8*(H323+Observaciones!$F323-F324-G324-Constantes!$D$14))</f>
        <v>0.86685651107916473</v>
      </c>
      <c r="F324" s="76">
        <f>IF(Observaciones!$F323&gt;0.05*Constantes!$D$18,((Observaciones!$F323-0.05*Constantes!$D$18)^2)/(Observaciones!$F323+0.95*Constantes!$D$18),0)</f>
        <v>0</v>
      </c>
      <c r="G324" s="76">
        <f>MAX(0,H323+Observaciones!$F323-F324-Constantes!$D$13)</f>
        <v>0</v>
      </c>
      <c r="H324" s="76">
        <f>H323+Observaciones!$F323-F324-E324-G324-I323</f>
        <v>11.450241936586437</v>
      </c>
      <c r="I324" s="76">
        <f>MAX(0,(H324-Constantes!$D$14)*(1-EXP(-Constantes!$D$22)))</f>
        <v>6.8209754633323143E-3</v>
      </c>
      <c r="J324" s="76">
        <f t="shared" si="160"/>
        <v>59.359014026033627</v>
      </c>
      <c r="K324" s="76">
        <f>MAX(0,(J324-Constantes!$D$13)*(1-EXP(-Constantes!$D$23)))</f>
        <v>0.10453314206878253</v>
      </c>
      <c r="L324" s="76">
        <f t="shared" si="161"/>
        <v>0.11135411753211484</v>
      </c>
      <c r="M324" s="76">
        <f>0.0526*F324*Observaciones!$F323^1.218</f>
        <v>0</v>
      </c>
      <c r="N324" s="76">
        <f>M324*Constantes!$D$30</f>
        <v>0</v>
      </c>
      <c r="O324" s="76">
        <f t="shared" si="162"/>
        <v>0</v>
      </c>
      <c r="P324" s="15"/>
      <c r="Q324" s="75">
        <v>318</v>
      </c>
      <c r="R324" s="148">
        <f>ETo!$I323*((1-Constantes!$E$19)*ETo!$K323+ETo!$L323)</f>
        <v>4.3611164702486525</v>
      </c>
      <c r="S324" s="76">
        <f>MIN(R324*Constantes!$E$17,0.8*(V323+Observaciones!$F323-T324-U324-Constantes!$D$14))</f>
        <v>0.86685651107916473</v>
      </c>
      <c r="T324" s="76">
        <f>IF(Observaciones!$F323&gt;0.05*Constantes!$E$18,((Observaciones!$F323-0.05*Constantes!$E$18)^2)/(Observaciones!$F323+0.95*Constantes!$E$18),0)</f>
        <v>0</v>
      </c>
      <c r="U324" s="76">
        <f>MAX(0,V323+Observaciones!$F323-T324-Constantes!$D$13)</f>
        <v>0</v>
      </c>
      <c r="V324" s="76">
        <f>V323+Observaciones!$F323-T324-S324-U324-W323</f>
        <v>11.450241936586437</v>
      </c>
      <c r="W324" s="76">
        <f>MAX(0,(V324-Constantes!$D$14)*(1-EXP(-Constantes!$D$22)))</f>
        <v>6.8209754633323143E-3</v>
      </c>
      <c r="X324" s="76">
        <f t="shared" si="163"/>
        <v>59.359014026033627</v>
      </c>
      <c r="Y324" s="76">
        <f>MAX(0,(X324-Constantes!$D$13)*(1-EXP(-Constantes!$D$23)))</f>
        <v>0.10453314206878253</v>
      </c>
      <c r="Z324" s="76">
        <f t="shared" si="164"/>
        <v>0.11135411753211484</v>
      </c>
      <c r="AA324" s="76">
        <f>IF(Z324-Escenarios!$E$29&lt;=0,0,IF(Z324-Escenarios!$E$29&gt;Escenarios!$E$28,Escenarios!$E$28,Z324-Escenarios!$E$29))</f>
        <v>0</v>
      </c>
      <c r="AB324" s="76">
        <f>AA324*Entradas!$E$24</f>
        <v>0</v>
      </c>
      <c r="AC324" s="76">
        <f>R324*Entradas!$D$47/Escenarios!$E$9</f>
        <v>0.20933359057193529</v>
      </c>
      <c r="AD324" s="76">
        <f>Entradas!$D$48*Entradas!$D$46/Escenarios!$E$9</f>
        <v>0.12</v>
      </c>
      <c r="AE324" s="76">
        <f t="shared" si="165"/>
        <v>1.0761901016511</v>
      </c>
      <c r="AF324" s="76">
        <f t="shared" si="145"/>
        <v>0</v>
      </c>
      <c r="AG324" s="76">
        <f t="shared" si="146"/>
        <v>0</v>
      </c>
      <c r="AH324" s="76">
        <f t="shared" si="140"/>
        <v>6.8209754633323143E-3</v>
      </c>
      <c r="AI324" s="76">
        <f t="shared" si="147"/>
        <v>0</v>
      </c>
      <c r="AJ324" s="76">
        <f t="shared" si="141"/>
        <v>0.10453314206878253</v>
      </c>
      <c r="AK324" s="76">
        <f t="shared" si="148"/>
        <v>0</v>
      </c>
      <c r="AL324" s="76">
        <f t="shared" si="149"/>
        <v>0.11135411753211484</v>
      </c>
      <c r="AM324" s="76">
        <f t="shared" si="150"/>
        <v>0</v>
      </c>
      <c r="AN324" s="76">
        <f t="shared" si="151"/>
        <v>0</v>
      </c>
      <c r="AO324" s="76">
        <f t="shared" si="166"/>
        <v>51.426521567818291</v>
      </c>
      <c r="AP324" s="76">
        <f>MAX(0,(AO324-Constantes!$D$13)*(1-EXP(-Constantes!$D$24)))</f>
        <v>4.0911293440426072E-2</v>
      </c>
      <c r="AQ324" s="76">
        <f t="shared" si="142"/>
        <v>0.1454444355092086</v>
      </c>
      <c r="AR324" s="76">
        <f t="shared" si="152"/>
        <v>0.15226541097254093</v>
      </c>
      <c r="AS324" s="76">
        <f>0.0526*AF324*Observaciones!$F323^1.218</f>
        <v>0</v>
      </c>
      <c r="AT324" s="76">
        <f>AS324*Constantes!$E$30</f>
        <v>0</v>
      </c>
      <c r="AU324" s="76">
        <f t="shared" si="167"/>
        <v>0</v>
      </c>
      <c r="AV324" s="15"/>
      <c r="AW324" s="75">
        <v>318</v>
      </c>
      <c r="AX324" s="148">
        <f>ETo!$I323*((1-Constantes!$F$19)*ETo!$K323+ETo!$L323)</f>
        <v>4.3611164702486525</v>
      </c>
      <c r="AY324" s="76">
        <f>MIN(AX324*Constantes!$F$17,0.8*(BB323+Observaciones!$F323-AZ324-BA324-Constantes!$D$14))</f>
        <v>0.86685651107916473</v>
      </c>
      <c r="AZ324" s="76">
        <f>IF(Observaciones!$F323&gt;0.05*Constantes!$F$18,((Observaciones!$F323-0.05*Constantes!$F$18)^2)/(Observaciones!$F323+0.95*Constantes!$F$18),0)</f>
        <v>0</v>
      </c>
      <c r="BA324" s="76">
        <f>MAX(0,BB323+Observaciones!$F323-AZ324-Constantes!$D$13)</f>
        <v>0</v>
      </c>
      <c r="BB324" s="76">
        <f>BB323+Observaciones!$F323-AZ324-AY324-BA324-BC323</f>
        <v>11.450241936586437</v>
      </c>
      <c r="BC324" s="76">
        <f>MAX(0,(BB324-Constantes!$D$14)*(1-EXP(-Constantes!$D$22)))</f>
        <v>6.8209754633323143E-3</v>
      </c>
      <c r="BD324" s="76">
        <f t="shared" si="168"/>
        <v>59.359014026033627</v>
      </c>
      <c r="BE324" s="76">
        <f>MAX(0,(BD324-Constantes!$D$13)*(1-EXP(-Constantes!$D$23)))</f>
        <v>0.10453314206878253</v>
      </c>
      <c r="BF324" s="76">
        <f t="shared" si="169"/>
        <v>0.11135411753211484</v>
      </c>
      <c r="BG324" s="76">
        <f>IF(BF324-Escenarios!$F$29&lt;=0,0,IF(BF324-Escenarios!$F$29&gt;Escenarios!$F$28,Escenarios!$F$28,BF324-Escenarios!$F$29))</f>
        <v>0</v>
      </c>
      <c r="BH324" s="76">
        <f>BG324*Entradas!$F$24</f>
        <v>0</v>
      </c>
      <c r="BI324" s="76">
        <f>AX324*Entradas!$D$47/Escenarios!$F$9</f>
        <v>0.20933359057193529</v>
      </c>
      <c r="BJ324" s="76">
        <f>Entradas!$D$48*Entradas!$D$46/Escenarios!$F$9</f>
        <v>0.12</v>
      </c>
      <c r="BK324" s="76">
        <f t="shared" si="170"/>
        <v>1.0761901016511</v>
      </c>
      <c r="BL324" s="76">
        <f t="shared" si="153"/>
        <v>0</v>
      </c>
      <c r="BM324" s="76">
        <f t="shared" si="154"/>
        <v>0</v>
      </c>
      <c r="BN324" s="76">
        <f t="shared" si="143"/>
        <v>6.8209754633323143E-3</v>
      </c>
      <c r="BO324" s="76">
        <f t="shared" si="155"/>
        <v>0</v>
      </c>
      <c r="BP324" s="76">
        <f t="shared" si="144"/>
        <v>0.10453314206878253</v>
      </c>
      <c r="BQ324" s="76">
        <f t="shared" si="156"/>
        <v>0</v>
      </c>
      <c r="BR324" s="76">
        <f t="shared" si="157"/>
        <v>0.11135411753211484</v>
      </c>
      <c r="BS324" s="76">
        <f t="shared" si="158"/>
        <v>0</v>
      </c>
      <c r="BT324" s="76">
        <f t="shared" si="159"/>
        <v>0</v>
      </c>
      <c r="BU324" s="76">
        <f t="shared" si="171"/>
        <v>54.110298108854366</v>
      </c>
      <c r="BV324" s="76">
        <f>MAX(0,(BU324-Constantes!$D$13)*(1-EXP(-Constantes!$D$24)))</f>
        <v>8.193348093894004E-2</v>
      </c>
      <c r="BW324" s="76">
        <f t="shared" si="172"/>
        <v>0.18646662300772257</v>
      </c>
      <c r="BX324" s="76">
        <f t="shared" si="173"/>
        <v>0.19328759847105487</v>
      </c>
      <c r="BY324" s="76">
        <f>0.0526*BL324*Observaciones!$F323^1.218</f>
        <v>0</v>
      </c>
      <c r="BZ324" s="76">
        <f>BY324*Constantes!$F$30</f>
        <v>0</v>
      </c>
      <c r="CA324" s="76">
        <f t="shared" si="174"/>
        <v>0</v>
      </c>
      <c r="CB324" s="15"/>
      <c r="CC324" s="75">
        <v>318</v>
      </c>
      <c r="CD324" s="76">
        <f>0.0526*Observaciones!$F323^2.218</f>
        <v>1.6940460723560119E-2</v>
      </c>
      <c r="CE324" s="76">
        <f>IF(Observaciones!$F323&gt;0.05*$CI$7,((Observaciones!$F323-0.05*$CI$7)^2)/(Observaciones!$F323+0.95*$CI$7),0)</f>
        <v>0</v>
      </c>
      <c r="CF324" s="76">
        <f>0.0526*CE324*Observaciones!$F323^1.218</f>
        <v>0</v>
      </c>
      <c r="CG324" s="29"/>
      <c r="CH324" s="29"/>
      <c r="CI324" s="110"/>
      <c r="CJ324" s="40"/>
    </row>
    <row r="325" spans="2:88" s="2" customFormat="1" x14ac:dyDescent="0.3">
      <c r="B325" s="39"/>
      <c r="C325" s="75">
        <v>319</v>
      </c>
      <c r="D325" s="148">
        <f>ETo!$I324*((1-Constantes!$D$19)*ETo!$K324+ETo!$L324)</f>
        <v>4.3319581850176618</v>
      </c>
      <c r="E325" s="76">
        <f>MIN(D325*Constantes!$D$17,0.8*(H324+Observaciones!$F324-F325-G325-Constantes!$D$14))</f>
        <v>2.1515694487775279</v>
      </c>
      <c r="F325" s="76">
        <f>IF(Observaciones!$F324&gt;0.05*Constantes!$D$18,((Observaciones!$F324-0.05*Constantes!$D$18)^2)/(Observaciones!$F324+0.95*Constantes!$D$18),0)</f>
        <v>1.4440314933965459</v>
      </c>
      <c r="G325" s="76">
        <f>MAX(0,H324+Observaciones!$F324-F325-Constantes!$D$13)</f>
        <v>0</v>
      </c>
      <c r="H325" s="76">
        <f>H324+Observaciones!$F324-F325-E325-G325-I324</f>
        <v>21.347820018949029</v>
      </c>
      <c r="I325" s="76">
        <f>MAX(0,(H325-Constantes!$D$14)*(1-EXP(-Constantes!$D$22)))</f>
        <v>0.3439688197015891</v>
      </c>
      <c r="J325" s="76">
        <f t="shared" si="160"/>
        <v>59.254480883964845</v>
      </c>
      <c r="K325" s="76">
        <f>MAX(0,(J325-Constantes!$D$13)*(1-EXP(-Constantes!$D$23)))</f>
        <v>0.10350315212212417</v>
      </c>
      <c r="L325" s="76">
        <f t="shared" si="161"/>
        <v>1.8915034652202591</v>
      </c>
      <c r="M325" s="76">
        <f>0.0526*F325*Observaciones!$F324^1.218</f>
        <v>1.8084601325759333</v>
      </c>
      <c r="N325" s="76">
        <f>M325*Constantes!$D$30</f>
        <v>2.8251958056028571E-2</v>
      </c>
      <c r="O325" s="76">
        <f t="shared" si="162"/>
        <v>1493.6244408486307</v>
      </c>
      <c r="P325" s="15"/>
      <c r="Q325" s="75">
        <v>319</v>
      </c>
      <c r="R325" s="148">
        <f>ETo!$I324*((1-Constantes!$E$19)*ETo!$K324+ETo!$L324)</f>
        <v>4.3319581850176618</v>
      </c>
      <c r="S325" s="76">
        <f>MIN(R325*Constantes!$E$17,0.8*(V324+Observaciones!$F324-T325-U325-Constantes!$D$14))</f>
        <v>2.1515694487775279</v>
      </c>
      <c r="T325" s="76">
        <f>IF(Observaciones!$F324&gt;0.05*Constantes!$E$18,((Observaciones!$F324-0.05*Constantes!$E$18)^2)/(Observaciones!$F324+0.95*Constantes!$E$18),0)</f>
        <v>1.4440314933965459</v>
      </c>
      <c r="U325" s="76">
        <f>MAX(0,V324+Observaciones!$F324-T325-Constantes!$D$13)</f>
        <v>0</v>
      </c>
      <c r="V325" s="76">
        <f>V324+Observaciones!$F324-T325-S325-U325-W324</f>
        <v>21.347820018949029</v>
      </c>
      <c r="W325" s="76">
        <f>MAX(0,(V325-Constantes!$D$14)*(1-EXP(-Constantes!$D$22)))</f>
        <v>0.3439688197015891</v>
      </c>
      <c r="X325" s="76">
        <f t="shared" si="163"/>
        <v>59.254480883964845</v>
      </c>
      <c r="Y325" s="76">
        <f>MAX(0,(X325-Constantes!$D$13)*(1-EXP(-Constantes!$D$23)))</f>
        <v>0.10350315212212417</v>
      </c>
      <c r="Z325" s="76">
        <f t="shared" si="164"/>
        <v>1.8915034652202591</v>
      </c>
      <c r="AA325" s="76">
        <f>IF(Z325-Escenarios!$E$29&lt;=0,0,IF(Z325-Escenarios!$E$29&gt;Escenarios!$E$28,Escenarios!$E$28,Z325-Escenarios!$E$29))</f>
        <v>1.2003034652202591</v>
      </c>
      <c r="AB325" s="76">
        <f>AA325*Entradas!$E$24</f>
        <v>0.30007586630506478</v>
      </c>
      <c r="AC325" s="76">
        <f>R325*Entradas!$D$47/Escenarios!$E$9</f>
        <v>0.20793399288084777</v>
      </c>
      <c r="AD325" s="76">
        <f>Entradas!$D$48*Entradas!$D$46/Escenarios!$E$9</f>
        <v>0.12</v>
      </c>
      <c r="AE325" s="76">
        <f t="shared" si="165"/>
        <v>2.3595034416583758</v>
      </c>
      <c r="AF325" s="76">
        <f t="shared" si="145"/>
        <v>0.2437280281762868</v>
      </c>
      <c r="AG325" s="76">
        <f t="shared" si="146"/>
        <v>0</v>
      </c>
      <c r="AH325" s="76">
        <f t="shared" si="140"/>
        <v>0.3439688197015891</v>
      </c>
      <c r="AI325" s="76">
        <f t="shared" si="147"/>
        <v>0</v>
      </c>
      <c r="AJ325" s="76">
        <f t="shared" si="141"/>
        <v>0.10350315212212417</v>
      </c>
      <c r="AK325" s="76">
        <f t="shared" si="148"/>
        <v>0</v>
      </c>
      <c r="AL325" s="76">
        <f t="shared" si="149"/>
        <v>0.99127586630506481</v>
      </c>
      <c r="AM325" s="76">
        <f t="shared" si="150"/>
        <v>0.57229360603434654</v>
      </c>
      <c r="AN325" s="76">
        <f t="shared" si="151"/>
        <v>0.57229360603434654</v>
      </c>
      <c r="AO325" s="76">
        <f t="shared" si="166"/>
        <v>51.957903880412218</v>
      </c>
      <c r="AP325" s="76">
        <f>MAX(0,(AO325-Constantes!$D$13)*(1-EXP(-Constantes!$D$24)))</f>
        <v>4.9033603374697539E-2</v>
      </c>
      <c r="AQ325" s="76">
        <f t="shared" si="142"/>
        <v>0.15253675549682172</v>
      </c>
      <c r="AR325" s="76">
        <f t="shared" si="152"/>
        <v>1.0403094696797623</v>
      </c>
      <c r="AS325" s="76">
        <f>0.0526*AF325*Observaciones!$F324^1.218</f>
        <v>0.30523740248310344</v>
      </c>
      <c r="AT325" s="76">
        <f>AS325*Constantes!$E$30</f>
        <v>4.7684514227032126E-3</v>
      </c>
      <c r="AU325" s="76">
        <f t="shared" si="167"/>
        <v>458.36854913673727</v>
      </c>
      <c r="AV325" s="15"/>
      <c r="AW325" s="75">
        <v>319</v>
      </c>
      <c r="AX325" s="148">
        <f>ETo!$I324*((1-Constantes!$F$19)*ETo!$K324+ETo!$L324)</f>
        <v>4.3319581850176618</v>
      </c>
      <c r="AY325" s="76">
        <f>MIN(AX325*Constantes!$F$17,0.8*(BB324+Observaciones!$F324-AZ325-BA325-Constantes!$D$14))</f>
        <v>2.1515694487775279</v>
      </c>
      <c r="AZ325" s="76">
        <f>IF(Observaciones!$F324&gt;0.05*Constantes!$F$18,((Observaciones!$F324-0.05*Constantes!$F$18)^2)/(Observaciones!$F324+0.95*Constantes!$F$18),0)</f>
        <v>1.4440314933965459</v>
      </c>
      <c r="BA325" s="76">
        <f>MAX(0,BB324+Observaciones!$F324-AZ325-Constantes!$D$13)</f>
        <v>0</v>
      </c>
      <c r="BB325" s="76">
        <f>BB324+Observaciones!$F324-AZ325-AY325-BA325-BC324</f>
        <v>21.347820018949029</v>
      </c>
      <c r="BC325" s="76">
        <f>MAX(0,(BB325-Constantes!$D$14)*(1-EXP(-Constantes!$D$22)))</f>
        <v>0.3439688197015891</v>
      </c>
      <c r="BD325" s="76">
        <f t="shared" si="168"/>
        <v>59.254480883964845</v>
      </c>
      <c r="BE325" s="76">
        <f>MAX(0,(BD325-Constantes!$D$13)*(1-EXP(-Constantes!$D$23)))</f>
        <v>0.10350315212212417</v>
      </c>
      <c r="BF325" s="76">
        <f t="shared" si="169"/>
        <v>1.8915034652202591</v>
      </c>
      <c r="BG325" s="76">
        <f>IF(BF325-Escenarios!$F$29&lt;=0,0,IF(BF325-Escenarios!$F$29&gt;Escenarios!$F$28,Escenarios!$F$28,BF325-Escenarios!$F$29))</f>
        <v>1.2003034652202591</v>
      </c>
      <c r="BH325" s="76">
        <f>BG325*Entradas!$F$24</f>
        <v>0</v>
      </c>
      <c r="BI325" s="76">
        <f>AX325*Entradas!$D$47/Escenarios!$F$9</f>
        <v>0.20793399288084777</v>
      </c>
      <c r="BJ325" s="76">
        <f>Entradas!$D$48*Entradas!$D$46/Escenarios!$F$9</f>
        <v>0.12</v>
      </c>
      <c r="BK325" s="76">
        <f t="shared" si="170"/>
        <v>2.3595034416583758</v>
      </c>
      <c r="BL325" s="76">
        <f t="shared" si="153"/>
        <v>0.2437280281762868</v>
      </c>
      <c r="BM325" s="76">
        <f t="shared" si="154"/>
        <v>0</v>
      </c>
      <c r="BN325" s="76">
        <f t="shared" si="143"/>
        <v>0.3439688197015891</v>
      </c>
      <c r="BO325" s="76">
        <f t="shared" si="155"/>
        <v>0</v>
      </c>
      <c r="BP325" s="76">
        <f t="shared" si="144"/>
        <v>0.10350315212212417</v>
      </c>
      <c r="BQ325" s="76">
        <f t="shared" si="156"/>
        <v>0</v>
      </c>
      <c r="BR325" s="76">
        <f t="shared" si="157"/>
        <v>0.69120000000000004</v>
      </c>
      <c r="BS325" s="76">
        <f t="shared" si="158"/>
        <v>0.87236947233941131</v>
      </c>
      <c r="BT325" s="76">
        <f t="shared" si="159"/>
        <v>0.87236947233941131</v>
      </c>
      <c r="BU325" s="76">
        <f t="shared" si="171"/>
        <v>54.900734100254837</v>
      </c>
      <c r="BV325" s="76">
        <f>MAX(0,(BU325-Constantes!$D$13)*(1-EXP(-Constantes!$D$24)))</f>
        <v>9.401549035701405E-2</v>
      </c>
      <c r="BW325" s="76">
        <f t="shared" si="172"/>
        <v>0.19751864247913822</v>
      </c>
      <c r="BX325" s="76">
        <f t="shared" si="173"/>
        <v>0.7852154903570141</v>
      </c>
      <c r="BY325" s="76">
        <f>0.0526*BL325*Observaciones!$F324^1.218</f>
        <v>0.30523740248310344</v>
      </c>
      <c r="BZ325" s="76">
        <f>BY325*Constantes!$F$30</f>
        <v>4.7684514227032126E-3</v>
      </c>
      <c r="CA325" s="76">
        <f t="shared" si="174"/>
        <v>607.279336852504</v>
      </c>
      <c r="CB325" s="15"/>
      <c r="CC325" s="75">
        <v>319</v>
      </c>
      <c r="CD325" s="76">
        <f>0.0526*Observaciones!$F324^2.218</f>
        <v>16.906980146499279</v>
      </c>
      <c r="CE325" s="76">
        <f>IF(Observaciones!$F324&gt;0.05*$CI$7,((Observaciones!$F324-0.05*$CI$7)^2)/(Observaciones!$F324+0.95*$CI$7),0)</f>
        <v>2.9844081425480202</v>
      </c>
      <c r="CF325" s="76">
        <f>0.0526*CE325*Observaciones!$F324^1.218</f>
        <v>3.7375799418600115</v>
      </c>
      <c r="CG325" s="29"/>
      <c r="CH325" s="29"/>
      <c r="CI325" s="110"/>
      <c r="CJ325" s="40"/>
    </row>
    <row r="326" spans="2:88" s="2" customFormat="1" x14ac:dyDescent="0.3">
      <c r="B326" s="39"/>
      <c r="C326" s="75">
        <v>320</v>
      </c>
      <c r="D326" s="148">
        <f>ETo!$I325*((1-Constantes!$D$19)*ETo!$K325+ETo!$L325)</f>
        <v>4.3070576471133659</v>
      </c>
      <c r="E326" s="76">
        <f>MIN(D326*Constantes!$D$17,0.8*(H325+Observaciones!$F325-F326-G326-Constantes!$D$14))</f>
        <v>2.139202007928652</v>
      </c>
      <c r="F326" s="76">
        <f>IF(Observaciones!$F325&gt;0.05*Constantes!$D$18,((Observaciones!$F325-0.05*Constantes!$D$18)^2)/(Observaciones!$F325+0.95*Constantes!$D$18),0)</f>
        <v>0.57294128177586812</v>
      </c>
      <c r="G326" s="76">
        <f>MAX(0,H325+Observaciones!$F325-F326-Constantes!$D$13)</f>
        <v>0</v>
      </c>
      <c r="H326" s="76">
        <f>H325+Observaciones!$F325-F326-E326-G326-I325</f>
        <v>27.791707909542918</v>
      </c>
      <c r="I326" s="76">
        <f>MAX(0,(H326-Constantes!$D$14)*(1-EXP(-Constantes!$D$22)))</f>
        <v>0.56347129725194989</v>
      </c>
      <c r="J326" s="76">
        <f t="shared" si="160"/>
        <v>59.150977731842723</v>
      </c>
      <c r="K326" s="76">
        <f>MAX(0,(J326-Constantes!$D$13)*(1-EXP(-Constantes!$D$23)))</f>
        <v>0.10248331091173474</v>
      </c>
      <c r="L326" s="76">
        <f t="shared" si="161"/>
        <v>1.2388958899395528</v>
      </c>
      <c r="M326" s="76">
        <f>0.0526*F326*Observaciones!$F325^1.218</f>
        <v>0.4676955209102111</v>
      </c>
      <c r="N326" s="76">
        <f>M326*Constantes!$D$30</f>
        <v>7.3063895641022206E-3</v>
      </c>
      <c r="O326" s="76">
        <f t="shared" si="162"/>
        <v>589.75008500986371</v>
      </c>
      <c r="P326" s="15"/>
      <c r="Q326" s="75">
        <v>320</v>
      </c>
      <c r="R326" s="148">
        <f>ETo!$I325*((1-Constantes!$E$19)*ETo!$K325+ETo!$L325)</f>
        <v>4.3070576471133659</v>
      </c>
      <c r="S326" s="76">
        <f>MIN(R326*Constantes!$E$17,0.8*(V325+Observaciones!$F325-T326-U326-Constantes!$D$14))</f>
        <v>2.139202007928652</v>
      </c>
      <c r="T326" s="76">
        <f>IF(Observaciones!$F325&gt;0.05*Constantes!$E$18,((Observaciones!$F325-0.05*Constantes!$E$18)^2)/(Observaciones!$F325+0.95*Constantes!$E$18),0)</f>
        <v>0.57294128177586812</v>
      </c>
      <c r="U326" s="76">
        <f>MAX(0,V325+Observaciones!$F325-T326-Constantes!$D$13)</f>
        <v>0</v>
      </c>
      <c r="V326" s="76">
        <f>V325+Observaciones!$F325-T326-S326-U326-W325</f>
        <v>27.791707909542918</v>
      </c>
      <c r="W326" s="76">
        <f>MAX(0,(V326-Constantes!$D$14)*(1-EXP(-Constantes!$D$22)))</f>
        <v>0.56347129725194989</v>
      </c>
      <c r="X326" s="76">
        <f t="shared" si="163"/>
        <v>59.150977731842723</v>
      </c>
      <c r="Y326" s="76">
        <f>MAX(0,(X326-Constantes!$D$13)*(1-EXP(-Constantes!$D$23)))</f>
        <v>0.10248331091173474</v>
      </c>
      <c r="Z326" s="76">
        <f t="shared" si="164"/>
        <v>1.2388958899395528</v>
      </c>
      <c r="AA326" s="76">
        <f>IF(Z326-Escenarios!$E$29&lt;=0,0,IF(Z326-Escenarios!$E$29&gt;Escenarios!$E$28,Escenarios!$E$28,Z326-Escenarios!$E$29))</f>
        <v>0.54769588993955276</v>
      </c>
      <c r="AB326" s="76">
        <f>AA326*Entradas!$E$24</f>
        <v>0.13692397248488819</v>
      </c>
      <c r="AC326" s="76">
        <f>R326*Entradas!$D$47/Escenarios!$E$9</f>
        <v>0.20673876706144156</v>
      </c>
      <c r="AD326" s="76">
        <f>Entradas!$D$48*Entradas!$D$46/Escenarios!$E$9</f>
        <v>0.12</v>
      </c>
      <c r="AE326" s="76">
        <f t="shared" si="165"/>
        <v>2.3459407749900936</v>
      </c>
      <c r="AF326" s="76">
        <f t="shared" si="145"/>
        <v>2.5245391836315356E-2</v>
      </c>
      <c r="AG326" s="76">
        <f t="shared" si="146"/>
        <v>0</v>
      </c>
      <c r="AH326" s="76">
        <f t="shared" ref="AH326:AH389" si="175">MAX(0,W326-AG326)</f>
        <v>0.56347129725194989</v>
      </c>
      <c r="AI326" s="76">
        <f t="shared" si="147"/>
        <v>0</v>
      </c>
      <c r="AJ326" s="76">
        <f t="shared" ref="AJ326:AJ389" si="176">MAX(0,Y326-AI326)</f>
        <v>0.10248331091173474</v>
      </c>
      <c r="AK326" s="76">
        <f t="shared" si="148"/>
        <v>0</v>
      </c>
      <c r="AL326" s="76">
        <f t="shared" si="149"/>
        <v>0.82812397248488823</v>
      </c>
      <c r="AM326" s="76">
        <f t="shared" si="150"/>
        <v>8.4033150393223011E-2</v>
      </c>
      <c r="AN326" s="76">
        <f t="shared" si="151"/>
        <v>8.4033150393223011E-2</v>
      </c>
      <c r="AO326" s="76">
        <f t="shared" si="166"/>
        <v>51.992903427430747</v>
      </c>
      <c r="AP326" s="76">
        <f>MAX(0,(AO326-Constantes!$D$13)*(1-EXP(-Constantes!$D$24)))</f>
        <v>4.9568580098058743E-2</v>
      </c>
      <c r="AQ326" s="76">
        <f t="shared" ref="AQ326:AQ389" si="177">AJ326+AP326</f>
        <v>0.15205189100979349</v>
      </c>
      <c r="AR326" s="76">
        <f t="shared" si="152"/>
        <v>0.87769255258294698</v>
      </c>
      <c r="AS326" s="76">
        <f>0.0526*AF326*Observaciones!$F325^1.218</f>
        <v>2.0607969893303664E-2</v>
      </c>
      <c r="AT326" s="76">
        <f>AS326*Constantes!$E$30</f>
        <v>3.2193991482478465E-4</v>
      </c>
      <c r="AU326" s="76">
        <f t="shared" si="167"/>
        <v>36.680260516892048</v>
      </c>
      <c r="AV326" s="15"/>
      <c r="AW326" s="75">
        <v>320</v>
      </c>
      <c r="AX326" s="148">
        <f>ETo!$I325*((1-Constantes!$F$19)*ETo!$K325+ETo!$L325)</f>
        <v>4.3070576471133659</v>
      </c>
      <c r="AY326" s="76">
        <f>MIN(AX326*Constantes!$F$17,0.8*(BB325+Observaciones!$F325-AZ326-BA326-Constantes!$D$14))</f>
        <v>2.139202007928652</v>
      </c>
      <c r="AZ326" s="76">
        <f>IF(Observaciones!$F325&gt;0.05*Constantes!$F$18,((Observaciones!$F325-0.05*Constantes!$F$18)^2)/(Observaciones!$F325+0.95*Constantes!$F$18),0)</f>
        <v>0.57294128177586812</v>
      </c>
      <c r="BA326" s="76">
        <f>MAX(0,BB325+Observaciones!$F325-AZ326-Constantes!$D$13)</f>
        <v>0</v>
      </c>
      <c r="BB326" s="76">
        <f>BB325+Observaciones!$F325-AZ326-AY326-BA326-BC325</f>
        <v>27.791707909542918</v>
      </c>
      <c r="BC326" s="76">
        <f>MAX(0,(BB326-Constantes!$D$14)*(1-EXP(-Constantes!$D$22)))</f>
        <v>0.56347129725194989</v>
      </c>
      <c r="BD326" s="76">
        <f t="shared" si="168"/>
        <v>59.150977731842723</v>
      </c>
      <c r="BE326" s="76">
        <f>MAX(0,(BD326-Constantes!$D$13)*(1-EXP(-Constantes!$D$23)))</f>
        <v>0.10248331091173474</v>
      </c>
      <c r="BF326" s="76">
        <f t="shared" si="169"/>
        <v>1.2388958899395528</v>
      </c>
      <c r="BG326" s="76">
        <f>IF(BF326-Escenarios!$F$29&lt;=0,0,IF(BF326-Escenarios!$F$29&gt;Escenarios!$F$28,Escenarios!$F$28,BF326-Escenarios!$F$29))</f>
        <v>0.54769588993955276</v>
      </c>
      <c r="BH326" s="76">
        <f>BG326*Entradas!$F$24</f>
        <v>0</v>
      </c>
      <c r="BI326" s="76">
        <f>AX326*Entradas!$D$47/Escenarios!$F$9</f>
        <v>0.20673876706144156</v>
      </c>
      <c r="BJ326" s="76">
        <f>Entradas!$D$48*Entradas!$D$46/Escenarios!$F$9</f>
        <v>0.12</v>
      </c>
      <c r="BK326" s="76">
        <f t="shared" si="170"/>
        <v>2.3459407749900936</v>
      </c>
      <c r="BL326" s="76">
        <f t="shared" si="153"/>
        <v>2.5245391836315356E-2</v>
      </c>
      <c r="BM326" s="76">
        <f t="shared" si="154"/>
        <v>0</v>
      </c>
      <c r="BN326" s="76">
        <f t="shared" ref="BN326:BN389" si="178">MAX(0,BC326-BM326)</f>
        <v>0.56347129725194989</v>
      </c>
      <c r="BO326" s="76">
        <f t="shared" si="155"/>
        <v>0</v>
      </c>
      <c r="BP326" s="76">
        <f t="shared" ref="BP326:BP389" si="179">MAX(0,BE326-BO326)</f>
        <v>0.10248331091173474</v>
      </c>
      <c r="BQ326" s="76">
        <f t="shared" si="156"/>
        <v>0</v>
      </c>
      <c r="BR326" s="76">
        <f t="shared" si="157"/>
        <v>0.69120000000000004</v>
      </c>
      <c r="BS326" s="76">
        <f t="shared" si="158"/>
        <v>0.2209571228781112</v>
      </c>
      <c r="BT326" s="76">
        <f t="shared" si="159"/>
        <v>0.2209571228781112</v>
      </c>
      <c r="BU326" s="76">
        <f t="shared" si="171"/>
        <v>55.027675732775933</v>
      </c>
      <c r="BV326" s="76">
        <f>MAX(0,(BU326-Constantes!$D$13)*(1-EXP(-Constantes!$D$24)))</f>
        <v>9.5955824573005638E-2</v>
      </c>
      <c r="BW326" s="76">
        <f t="shared" si="172"/>
        <v>0.19843913548474038</v>
      </c>
      <c r="BX326" s="76">
        <f t="shared" si="173"/>
        <v>0.7871558245730057</v>
      </c>
      <c r="BY326" s="76">
        <f>0.0526*BL326*Observaciones!$F325^1.218</f>
        <v>2.0607969893303664E-2</v>
      </c>
      <c r="BZ326" s="76">
        <f>BY326*Constantes!$F$30</f>
        <v>3.2193991482478465E-4</v>
      </c>
      <c r="CA326" s="76">
        <f t="shared" si="174"/>
        <v>40.899133916644978</v>
      </c>
      <c r="CB326" s="15"/>
      <c r="CC326" s="75">
        <v>320</v>
      </c>
      <c r="CD326" s="76">
        <f>0.0526*Observaciones!$F325^2.218</f>
        <v>7.7549089059795255</v>
      </c>
      <c r="CE326" s="76">
        <f>IF(Observaciones!$F325&gt;0.05*$CI$7,((Observaciones!$F325-0.05*$CI$7)^2)/(Observaciones!$F325+0.95*$CI$7),0)</f>
        <v>1.4230702891277449</v>
      </c>
      <c r="CF326" s="76">
        <f>0.0526*CE326*Observaciones!$F325^1.218</f>
        <v>1.1616611009464852</v>
      </c>
      <c r="CG326" s="29"/>
      <c r="CH326" s="29"/>
      <c r="CI326" s="110"/>
      <c r="CJ326" s="40"/>
    </row>
    <row r="327" spans="2:88" s="2" customFormat="1" x14ac:dyDescent="0.3">
      <c r="B327" s="39"/>
      <c r="C327" s="75">
        <v>321</v>
      </c>
      <c r="D327" s="148">
        <f>ETo!$I326*((1-Constantes!$D$19)*ETo!$K326+ETo!$L326)</f>
        <v>4.369744931852745</v>
      </c>
      <c r="E327" s="76">
        <f>MIN(D327*Constantes!$D$17,0.8*(H326+Observaciones!$F326-F327-G327-Constantes!$D$14))</f>
        <v>2.1703371299477294</v>
      </c>
      <c r="F327" s="76">
        <f>IF(Observaciones!$F326&gt;0.05*Constantes!$D$18,((Observaciones!$F326-0.05*Constantes!$D$18)^2)/(Observaciones!$F326+0.95*Constantes!$D$18),0)</f>
        <v>0</v>
      </c>
      <c r="G327" s="76">
        <f>MAX(0,H326+Observaciones!$F326-F327-Constantes!$D$13)</f>
        <v>0</v>
      </c>
      <c r="H327" s="76">
        <f>H326+Observaciones!$F326-F327-E327-G327-I326</f>
        <v>25.557899482343238</v>
      </c>
      <c r="I327" s="76">
        <f>MAX(0,(H327-Constantes!$D$14)*(1-EXP(-Constantes!$D$22)))</f>
        <v>0.48737958174291196</v>
      </c>
      <c r="J327" s="76">
        <f t="shared" si="160"/>
        <v>59.048494420930986</v>
      </c>
      <c r="K327" s="76">
        <f>MAX(0,(J327-Constantes!$D$13)*(1-EXP(-Constantes!$D$23)))</f>
        <v>0.10147351843969848</v>
      </c>
      <c r="L327" s="76">
        <f t="shared" si="161"/>
        <v>0.5888531001826105</v>
      </c>
      <c r="M327" s="76">
        <f>0.0526*F327*Observaciones!$F326^1.218</f>
        <v>0</v>
      </c>
      <c r="N327" s="76">
        <f>M327*Constantes!$D$30</f>
        <v>0</v>
      </c>
      <c r="O327" s="76">
        <f t="shared" si="162"/>
        <v>0</v>
      </c>
      <c r="P327" s="15"/>
      <c r="Q327" s="75">
        <v>321</v>
      </c>
      <c r="R327" s="148">
        <f>ETo!$I326*((1-Constantes!$E$19)*ETo!$K326+ETo!$L326)</f>
        <v>4.369744931852745</v>
      </c>
      <c r="S327" s="76">
        <f>MIN(R327*Constantes!$E$17,0.8*(V326+Observaciones!$F326-T327-U327-Constantes!$D$14))</f>
        <v>2.1703371299477294</v>
      </c>
      <c r="T327" s="76">
        <f>IF(Observaciones!$F326&gt;0.05*Constantes!$E$18,((Observaciones!$F326-0.05*Constantes!$E$18)^2)/(Observaciones!$F326+0.95*Constantes!$E$18),0)</f>
        <v>0</v>
      </c>
      <c r="U327" s="76">
        <f>MAX(0,V326+Observaciones!$F326-T327-Constantes!$D$13)</f>
        <v>0</v>
      </c>
      <c r="V327" s="76">
        <f>V326+Observaciones!$F326-T327-S327-U327-W326</f>
        <v>25.557899482343238</v>
      </c>
      <c r="W327" s="76">
        <f>MAX(0,(V327-Constantes!$D$14)*(1-EXP(-Constantes!$D$22)))</f>
        <v>0.48737958174291196</v>
      </c>
      <c r="X327" s="76">
        <f t="shared" si="163"/>
        <v>59.048494420930986</v>
      </c>
      <c r="Y327" s="76">
        <f>MAX(0,(X327-Constantes!$D$13)*(1-EXP(-Constantes!$D$23)))</f>
        <v>0.10147351843969848</v>
      </c>
      <c r="Z327" s="76">
        <f t="shared" si="164"/>
        <v>0.5888531001826105</v>
      </c>
      <c r="AA327" s="76">
        <f>IF(Z327-Escenarios!$E$29&lt;=0,0,IF(Z327-Escenarios!$E$29&gt;Escenarios!$E$28,Escenarios!$E$28,Z327-Escenarios!$E$29))</f>
        <v>0</v>
      </c>
      <c r="AB327" s="76">
        <f>AA327*Entradas!$E$24</f>
        <v>0</v>
      </c>
      <c r="AC327" s="76">
        <f>R327*Entradas!$D$47/Escenarios!$E$9</f>
        <v>0.20974775672893176</v>
      </c>
      <c r="AD327" s="76">
        <f>Entradas!$D$48*Entradas!$D$46/Escenarios!$E$9</f>
        <v>0.12</v>
      </c>
      <c r="AE327" s="76">
        <f t="shared" si="165"/>
        <v>2.3800848866766611</v>
      </c>
      <c r="AF327" s="76">
        <f t="shared" ref="AF327:AF390" si="180">MAX(0,T327-AA327)</f>
        <v>0</v>
      </c>
      <c r="AG327" s="76">
        <f t="shared" ref="AG327:AG390" si="181">AA327+AF327-T327</f>
        <v>0</v>
      </c>
      <c r="AH327" s="76">
        <f t="shared" si="175"/>
        <v>0.48737958174291196</v>
      </c>
      <c r="AI327" s="76">
        <f t="shared" ref="AI327:AI390" si="182">AG327+AH327-W327</f>
        <v>0</v>
      </c>
      <c r="AJ327" s="76">
        <f t="shared" si="176"/>
        <v>0.10147351843969848</v>
      </c>
      <c r="AK327" s="76">
        <f t="shared" ref="AK327:AK390" si="183">AI327+AJ327-Y327</f>
        <v>0</v>
      </c>
      <c r="AL327" s="76">
        <f t="shared" ref="AL327:AL390" si="184">AF327+AH327+AJ327+AB327</f>
        <v>0.5888531001826105</v>
      </c>
      <c r="AM327" s="76">
        <f t="shared" ref="AM327:AM390" si="185">MAX(0,AA327-AB327-AC327-AD327)</f>
        <v>0</v>
      </c>
      <c r="AN327" s="76">
        <f t="shared" ref="AN327:AN390" si="186">U327+AM327</f>
        <v>0</v>
      </c>
      <c r="AO327" s="76">
        <f t="shared" si="166"/>
        <v>51.943334847332686</v>
      </c>
      <c r="AP327" s="76">
        <f>MAX(0,(AO327-Constantes!$D$13)*(1-EXP(-Constantes!$D$24)))</f>
        <v>4.8810912104570447E-2</v>
      </c>
      <c r="AQ327" s="76">
        <f t="shared" si="177"/>
        <v>0.15028443054426893</v>
      </c>
      <c r="AR327" s="76">
        <f t="shared" ref="AR327:AR390" si="187">AL327+AP327</f>
        <v>0.63766401228718095</v>
      </c>
      <c r="AS327" s="76">
        <f>0.0526*AF327*Observaciones!$F326^1.218</f>
        <v>0</v>
      </c>
      <c r="AT327" s="76">
        <f>AS327*Constantes!$E$30</f>
        <v>0</v>
      </c>
      <c r="AU327" s="76">
        <f t="shared" si="167"/>
        <v>0</v>
      </c>
      <c r="AV327" s="15"/>
      <c r="AW327" s="75">
        <v>321</v>
      </c>
      <c r="AX327" s="148">
        <f>ETo!$I326*((1-Constantes!$F$19)*ETo!$K326+ETo!$L326)</f>
        <v>4.369744931852745</v>
      </c>
      <c r="AY327" s="76">
        <f>MIN(AX327*Constantes!$F$17,0.8*(BB326+Observaciones!$F326-AZ327-BA327-Constantes!$D$14))</f>
        <v>2.1703371299477294</v>
      </c>
      <c r="AZ327" s="76">
        <f>IF(Observaciones!$F326&gt;0.05*Constantes!$F$18,((Observaciones!$F326-0.05*Constantes!$F$18)^2)/(Observaciones!$F326+0.95*Constantes!$F$18),0)</f>
        <v>0</v>
      </c>
      <c r="BA327" s="76">
        <f>MAX(0,BB326+Observaciones!$F326-AZ327-Constantes!$D$13)</f>
        <v>0</v>
      </c>
      <c r="BB327" s="76">
        <f>BB326+Observaciones!$F326-AZ327-AY327-BA327-BC326</f>
        <v>25.557899482343238</v>
      </c>
      <c r="BC327" s="76">
        <f>MAX(0,(BB327-Constantes!$D$14)*(1-EXP(-Constantes!$D$22)))</f>
        <v>0.48737958174291196</v>
      </c>
      <c r="BD327" s="76">
        <f t="shared" si="168"/>
        <v>59.048494420930986</v>
      </c>
      <c r="BE327" s="76">
        <f>MAX(0,(BD327-Constantes!$D$13)*(1-EXP(-Constantes!$D$23)))</f>
        <v>0.10147351843969848</v>
      </c>
      <c r="BF327" s="76">
        <f t="shared" si="169"/>
        <v>0.5888531001826105</v>
      </c>
      <c r="BG327" s="76">
        <f>IF(BF327-Escenarios!$F$29&lt;=0,0,IF(BF327-Escenarios!$F$29&gt;Escenarios!$F$28,Escenarios!$F$28,BF327-Escenarios!$F$29))</f>
        <v>0</v>
      </c>
      <c r="BH327" s="76">
        <f>BG327*Entradas!$F$24</f>
        <v>0</v>
      </c>
      <c r="BI327" s="76">
        <f>AX327*Entradas!$D$47/Escenarios!$F$9</f>
        <v>0.20974775672893176</v>
      </c>
      <c r="BJ327" s="76">
        <f>Entradas!$D$48*Entradas!$D$46/Escenarios!$F$9</f>
        <v>0.12</v>
      </c>
      <c r="BK327" s="76">
        <f t="shared" si="170"/>
        <v>2.3800848866766611</v>
      </c>
      <c r="BL327" s="76">
        <f t="shared" ref="BL327:BL390" si="188">MAX(0,AZ327-BG327)</f>
        <v>0</v>
      </c>
      <c r="BM327" s="76">
        <f t="shared" ref="BM327:BM390" si="189">BG327+BL327-AZ327</f>
        <v>0</v>
      </c>
      <c r="BN327" s="76">
        <f t="shared" si="178"/>
        <v>0.48737958174291196</v>
      </c>
      <c r="BO327" s="76">
        <f t="shared" ref="BO327:BO390" si="190">BM327+BN327-BC327</f>
        <v>0</v>
      </c>
      <c r="BP327" s="76">
        <f t="shared" si="179"/>
        <v>0.10147351843969848</v>
      </c>
      <c r="BQ327" s="76">
        <f t="shared" ref="BQ327:BQ390" si="191">BO327+BP327-BE327</f>
        <v>0</v>
      </c>
      <c r="BR327" s="76">
        <f t="shared" ref="BR327:BR390" si="192">BL327+BN327+BP327+BH327</f>
        <v>0.5888531001826105</v>
      </c>
      <c r="BS327" s="76">
        <f t="shared" ref="BS327:BS390" si="193">MAX(0,BG327-BH327-BI327-BJ327)</f>
        <v>0</v>
      </c>
      <c r="BT327" s="76">
        <f t="shared" ref="BT327:BT390" si="194">BA327+BS327</f>
        <v>0</v>
      </c>
      <c r="BU327" s="76">
        <f t="shared" si="171"/>
        <v>54.931719908202929</v>
      </c>
      <c r="BV327" s="76">
        <f>MAX(0,(BU327-Constantes!$D$13)*(1-EXP(-Constantes!$D$24)))</f>
        <v>9.4489116087026898E-2</v>
      </c>
      <c r="BW327" s="76">
        <f t="shared" si="172"/>
        <v>0.19596263452672538</v>
      </c>
      <c r="BX327" s="76">
        <f t="shared" si="173"/>
        <v>0.68334221626963743</v>
      </c>
      <c r="BY327" s="76">
        <f>0.0526*BL327*Observaciones!$F326^1.218</f>
        <v>0</v>
      </c>
      <c r="BZ327" s="76">
        <f>BY327*Constantes!$F$30</f>
        <v>0</v>
      </c>
      <c r="CA327" s="76">
        <f t="shared" si="174"/>
        <v>0</v>
      </c>
      <c r="CB327" s="15"/>
      <c r="CC327" s="75">
        <v>321</v>
      </c>
      <c r="CD327" s="76">
        <f>0.0526*Observaciones!$F326^2.218</f>
        <v>1.1305797794095535E-2</v>
      </c>
      <c r="CE327" s="76">
        <f>IF(Observaciones!$F326&gt;0.05*$CI$7,((Observaciones!$F326-0.05*$CI$7)^2)/(Observaciones!$F326+0.95*$CI$7),0)</f>
        <v>0</v>
      </c>
      <c r="CF327" s="76">
        <f>0.0526*CE327*Observaciones!$F326^1.218</f>
        <v>0</v>
      </c>
      <c r="CG327" s="29"/>
      <c r="CH327" s="29"/>
      <c r="CI327" s="110"/>
      <c r="CJ327" s="40"/>
    </row>
    <row r="328" spans="2:88" s="2" customFormat="1" x14ac:dyDescent="0.3">
      <c r="B328" s="39"/>
      <c r="C328" s="75">
        <v>322</v>
      </c>
      <c r="D328" s="148">
        <f>ETo!$I327*((1-Constantes!$D$19)*ETo!$K327+ETo!$L327)</f>
        <v>4.4236300018237431</v>
      </c>
      <c r="E328" s="76">
        <f>MIN(D328*Constantes!$D$17,0.8*(H327+Observaciones!$F327-F328-G328-Constantes!$D$14))</f>
        <v>2.1971004239000615</v>
      </c>
      <c r="F328" s="76">
        <f>IF(Observaciones!$F327&gt;0.05*Constantes!$D$18,((Observaciones!$F327-0.05*Constantes!$D$18)^2)/(Observaciones!$F327+0.95*Constantes!$D$18),0)</f>
        <v>0</v>
      </c>
      <c r="G328" s="76">
        <f>MAX(0,H327+Observaciones!$F327-F328-Constantes!$D$13)</f>
        <v>0</v>
      </c>
      <c r="H328" s="76">
        <f>H327+Observaciones!$F327-F328-E328-G328-I327</f>
        <v>23.473419476700268</v>
      </c>
      <c r="I328" s="76">
        <f>MAX(0,(H328-Constantes!$D$14)*(1-EXP(-Constantes!$D$22)))</f>
        <v>0.41637454046795386</v>
      </c>
      <c r="J328" s="76">
        <f t="shared" ref="J328:J371" si="195">J327+G328-K327</f>
        <v>58.947020902491289</v>
      </c>
      <c r="K328" s="76">
        <f>MAX(0,(J328-Constantes!$D$13)*(1-EXP(-Constantes!$D$23)))</f>
        <v>0.10047367569340307</v>
      </c>
      <c r="L328" s="76">
        <f t="shared" ref="L328:L371" si="196">F328+I328+K328</f>
        <v>0.5168482161613569</v>
      </c>
      <c r="M328" s="76">
        <f>0.0526*F328*Observaciones!$F327^1.218</f>
        <v>0</v>
      </c>
      <c r="N328" s="76">
        <f>M328*Constantes!$D$30</f>
        <v>0</v>
      </c>
      <c r="O328" s="76">
        <f t="shared" ref="O328:O371" si="197">N328*1000000/(L328/1000*10000)</f>
        <v>0</v>
      </c>
      <c r="P328" s="15"/>
      <c r="Q328" s="75">
        <v>322</v>
      </c>
      <c r="R328" s="148">
        <f>ETo!$I327*((1-Constantes!$E$19)*ETo!$K327+ETo!$L327)</f>
        <v>4.4236300018237431</v>
      </c>
      <c r="S328" s="76">
        <f>MIN(R328*Constantes!$E$17,0.8*(V327+Observaciones!$F327-T328-U328-Constantes!$D$14))</f>
        <v>2.1971004239000615</v>
      </c>
      <c r="T328" s="76">
        <f>IF(Observaciones!$F327&gt;0.05*Constantes!$E$18,((Observaciones!$F327-0.05*Constantes!$E$18)^2)/(Observaciones!$F327+0.95*Constantes!$E$18),0)</f>
        <v>0</v>
      </c>
      <c r="U328" s="76">
        <f>MAX(0,V327+Observaciones!$F327-T328-Constantes!$D$13)</f>
        <v>0</v>
      </c>
      <c r="V328" s="76">
        <f>V327+Observaciones!$F327-T328-S328-U328-W327</f>
        <v>23.473419476700268</v>
      </c>
      <c r="W328" s="76">
        <f>MAX(0,(V328-Constantes!$D$14)*(1-EXP(-Constantes!$D$22)))</f>
        <v>0.41637454046795386</v>
      </c>
      <c r="X328" s="76">
        <f t="shared" ref="X328:X391" si="198">X327+U328-Y327</f>
        <v>58.947020902491289</v>
      </c>
      <c r="Y328" s="76">
        <f>MAX(0,(X328-Constantes!$D$13)*(1-EXP(-Constantes!$D$23)))</f>
        <v>0.10047367569340307</v>
      </c>
      <c r="Z328" s="76">
        <f t="shared" ref="Z328:Z391" si="199">T328+W328+Y328</f>
        <v>0.5168482161613569</v>
      </c>
      <c r="AA328" s="76">
        <f>IF(Z328-Escenarios!$E$29&lt;=0,0,IF(Z328-Escenarios!$E$29&gt;Escenarios!$E$28,Escenarios!$E$28,Z328-Escenarios!$E$29))</f>
        <v>0</v>
      </c>
      <c r="AB328" s="76">
        <f>AA328*Entradas!$E$24</f>
        <v>0</v>
      </c>
      <c r="AC328" s="76">
        <f>R328*Entradas!$D$47/Escenarios!$E$9</f>
        <v>0.21233424008753968</v>
      </c>
      <c r="AD328" s="76">
        <f>Entradas!$D$48*Entradas!$D$46/Escenarios!$E$9</f>
        <v>0.12</v>
      </c>
      <c r="AE328" s="76">
        <f t="shared" ref="AE328:AE391" si="200">S328+AC328</f>
        <v>2.4094346639876014</v>
      </c>
      <c r="AF328" s="76">
        <f t="shared" si="180"/>
        <v>0</v>
      </c>
      <c r="AG328" s="76">
        <f t="shared" si="181"/>
        <v>0</v>
      </c>
      <c r="AH328" s="76">
        <f t="shared" si="175"/>
        <v>0.41637454046795386</v>
      </c>
      <c r="AI328" s="76">
        <f t="shared" si="182"/>
        <v>0</v>
      </c>
      <c r="AJ328" s="76">
        <f t="shared" si="176"/>
        <v>0.10047367569340307</v>
      </c>
      <c r="AK328" s="76">
        <f t="shared" si="183"/>
        <v>0</v>
      </c>
      <c r="AL328" s="76">
        <f t="shared" si="184"/>
        <v>0.5168482161613569</v>
      </c>
      <c r="AM328" s="76">
        <f t="shared" si="185"/>
        <v>0</v>
      </c>
      <c r="AN328" s="76">
        <f t="shared" si="186"/>
        <v>0</v>
      </c>
      <c r="AO328" s="76">
        <f t="shared" ref="AO328:AO391" si="201">AO327+AM328-AP327</f>
        <v>51.894523935228115</v>
      </c>
      <c r="AP328" s="76">
        <f>MAX(0,(AO328-Constantes!$D$13)*(1-EXP(-Constantes!$D$24)))</f>
        <v>4.806482525355632E-2</v>
      </c>
      <c r="AQ328" s="76">
        <f t="shared" si="177"/>
        <v>0.14853850094695939</v>
      </c>
      <c r="AR328" s="76">
        <f t="shared" si="187"/>
        <v>0.56491304141491328</v>
      </c>
      <c r="AS328" s="76">
        <f>0.0526*AF328*Observaciones!$F327^1.218</f>
        <v>0</v>
      </c>
      <c r="AT328" s="76">
        <f>AS328*Constantes!$E$30</f>
        <v>0</v>
      </c>
      <c r="AU328" s="76">
        <f t="shared" ref="AU328:AU391" si="202">AT328*1000000/(AR328/1000*10000)</f>
        <v>0</v>
      </c>
      <c r="AV328" s="15"/>
      <c r="AW328" s="75">
        <v>322</v>
      </c>
      <c r="AX328" s="148">
        <f>ETo!$I327*((1-Constantes!$F$19)*ETo!$K327+ETo!$L327)</f>
        <v>4.4236300018237431</v>
      </c>
      <c r="AY328" s="76">
        <f>MIN(AX328*Constantes!$F$17,0.8*(BB327+Observaciones!$F327-AZ328-BA328-Constantes!$D$14))</f>
        <v>2.1971004239000615</v>
      </c>
      <c r="AZ328" s="76">
        <f>IF(Observaciones!$F327&gt;0.05*Constantes!$F$18,((Observaciones!$F327-0.05*Constantes!$F$18)^2)/(Observaciones!$F327+0.95*Constantes!$F$18),0)</f>
        <v>0</v>
      </c>
      <c r="BA328" s="76">
        <f>MAX(0,BB327+Observaciones!$F327-AZ328-Constantes!$D$13)</f>
        <v>0</v>
      </c>
      <c r="BB328" s="76">
        <f>BB327+Observaciones!$F327-AZ328-AY328-BA328-BC327</f>
        <v>23.473419476700268</v>
      </c>
      <c r="BC328" s="76">
        <f>MAX(0,(BB328-Constantes!$D$14)*(1-EXP(-Constantes!$D$22)))</f>
        <v>0.41637454046795386</v>
      </c>
      <c r="BD328" s="76">
        <f t="shared" ref="BD328:BD391" si="203">BD327+BA328-BE327</f>
        <v>58.947020902491289</v>
      </c>
      <c r="BE328" s="76">
        <f>MAX(0,(BD328-Constantes!$D$13)*(1-EXP(-Constantes!$D$23)))</f>
        <v>0.10047367569340307</v>
      </c>
      <c r="BF328" s="76">
        <f t="shared" ref="BF328:BF391" si="204">AZ328+BC328+BE328</f>
        <v>0.5168482161613569</v>
      </c>
      <c r="BG328" s="76">
        <f>IF(BF328-Escenarios!$F$29&lt;=0,0,IF(BF328-Escenarios!$F$29&gt;Escenarios!$F$28,Escenarios!$F$28,BF328-Escenarios!$F$29))</f>
        <v>0</v>
      </c>
      <c r="BH328" s="76">
        <f>BG328*Entradas!$F$24</f>
        <v>0</v>
      </c>
      <c r="BI328" s="76">
        <f>AX328*Entradas!$D$47/Escenarios!$F$9</f>
        <v>0.21233424008753968</v>
      </c>
      <c r="BJ328" s="76">
        <f>Entradas!$D$48*Entradas!$D$46/Escenarios!$F$9</f>
        <v>0.12</v>
      </c>
      <c r="BK328" s="76">
        <f t="shared" ref="BK328:BK391" si="205">AY328+BI328</f>
        <v>2.4094346639876014</v>
      </c>
      <c r="BL328" s="76">
        <f t="shared" si="188"/>
        <v>0</v>
      </c>
      <c r="BM328" s="76">
        <f t="shared" si="189"/>
        <v>0</v>
      </c>
      <c r="BN328" s="76">
        <f t="shared" si="178"/>
        <v>0.41637454046795386</v>
      </c>
      <c r="BO328" s="76">
        <f t="shared" si="190"/>
        <v>0</v>
      </c>
      <c r="BP328" s="76">
        <f t="shared" si="179"/>
        <v>0.10047367569340307</v>
      </c>
      <c r="BQ328" s="76">
        <f t="shared" si="191"/>
        <v>0</v>
      </c>
      <c r="BR328" s="76">
        <f t="shared" si="192"/>
        <v>0.5168482161613569</v>
      </c>
      <c r="BS328" s="76">
        <f t="shared" si="193"/>
        <v>0</v>
      </c>
      <c r="BT328" s="76">
        <f t="shared" si="194"/>
        <v>0</v>
      </c>
      <c r="BU328" s="76">
        <f t="shared" ref="BU328:BU391" si="206">BU327+BS328-BV327</f>
        <v>54.837230792115903</v>
      </c>
      <c r="BV328" s="76">
        <f>MAX(0,(BU328-Constantes!$D$13)*(1-EXP(-Constantes!$D$24)))</f>
        <v>9.3044826602629499E-2</v>
      </c>
      <c r="BW328" s="76">
        <f t="shared" ref="BW328:BW391" si="207">BP328+BV328</f>
        <v>0.19351850229603257</v>
      </c>
      <c r="BX328" s="76">
        <f t="shared" ref="BX328:BX391" si="208">BR328+BV328</f>
        <v>0.60989304276398637</v>
      </c>
      <c r="BY328" s="76">
        <f>0.0526*BL328*Observaciones!$F327^1.218</f>
        <v>0</v>
      </c>
      <c r="BZ328" s="76">
        <f>BY328*Constantes!$F$30</f>
        <v>0</v>
      </c>
      <c r="CA328" s="76">
        <f t="shared" ref="CA328:CA391" si="209">BZ328*1000000/(BX328/1000*10000)</f>
        <v>0</v>
      </c>
      <c r="CB328" s="15"/>
      <c r="CC328" s="75">
        <v>322</v>
      </c>
      <c r="CD328" s="76">
        <f>0.0526*Observaciones!$F327^2.218</f>
        <v>1.6940460723560119E-2</v>
      </c>
      <c r="CE328" s="76">
        <f>IF(Observaciones!$F327&gt;0.05*$CI$7,((Observaciones!$F327-0.05*$CI$7)^2)/(Observaciones!$F327+0.95*$CI$7),0)</f>
        <v>0</v>
      </c>
      <c r="CF328" s="76">
        <f>0.0526*CE328*Observaciones!$F327^1.218</f>
        <v>0</v>
      </c>
      <c r="CG328" s="29"/>
      <c r="CH328" s="29"/>
      <c r="CI328" s="110"/>
      <c r="CJ328" s="40"/>
    </row>
    <row r="329" spans="2:88" s="2" customFormat="1" x14ac:dyDescent="0.3">
      <c r="B329" s="39"/>
      <c r="C329" s="75">
        <v>323</v>
      </c>
      <c r="D329" s="148">
        <f>ETo!$I328*((1-Constantes!$D$19)*ETo!$K328+ETo!$L328)</f>
        <v>4.2009761038137805</v>
      </c>
      <c r="E329" s="76">
        <f>MIN(D329*Constantes!$D$17,0.8*(H328+Observaciones!$F328-F329-G329-Constantes!$D$14))</f>
        <v>2.0865141014682558</v>
      </c>
      <c r="F329" s="76">
        <f>IF(Observaciones!$F328&gt;0.05*Constantes!$D$18,((Observaciones!$F328-0.05*Constantes!$D$18)^2)/(Observaciones!$F328+0.95*Constantes!$D$18),0)</f>
        <v>4.3049590003904712E-3</v>
      </c>
      <c r="G329" s="76">
        <f>MAX(0,H328+Observaciones!$F328-F329-Constantes!$D$13)</f>
        <v>0</v>
      </c>
      <c r="H329" s="76">
        <f>H328+Observaciones!$F328-F329-E329-G329-I328</f>
        <v>24.666225875763669</v>
      </c>
      <c r="I329" s="76">
        <f>MAX(0,(H329-Constantes!$D$14)*(1-EXP(-Constantes!$D$22)))</f>
        <v>0.45700590530198887</v>
      </c>
      <c r="J329" s="76">
        <f t="shared" si="195"/>
        <v>58.846547226797888</v>
      </c>
      <c r="K329" s="76">
        <f>MAX(0,(J329-Constantes!$D$13)*(1-EXP(-Constantes!$D$23)))</f>
        <v>9.9483684635830891E-2</v>
      </c>
      <c r="L329" s="76">
        <f t="shared" si="196"/>
        <v>0.56079454893821024</v>
      </c>
      <c r="M329" s="76">
        <f>0.0526*F329*Observaciones!$F328^1.218</f>
        <v>1.1143573033926839E-3</v>
      </c>
      <c r="N329" s="76">
        <f>M329*Constantes!$D$30</f>
        <v>1.7408609251471745E-5</v>
      </c>
      <c r="O329" s="76">
        <f t="shared" si="197"/>
        <v>3.1042757609596294</v>
      </c>
      <c r="P329" s="15"/>
      <c r="Q329" s="75">
        <v>323</v>
      </c>
      <c r="R329" s="148">
        <f>ETo!$I328*((1-Constantes!$E$19)*ETo!$K328+ETo!$L328)</f>
        <v>4.2009761038137805</v>
      </c>
      <c r="S329" s="76">
        <f>MIN(R329*Constantes!$E$17,0.8*(V328+Observaciones!$F328-T329-U329-Constantes!$D$14))</f>
        <v>2.0865141014682558</v>
      </c>
      <c r="T329" s="76">
        <f>IF(Observaciones!$F328&gt;0.05*Constantes!$E$18,((Observaciones!$F328-0.05*Constantes!$E$18)^2)/(Observaciones!$F328+0.95*Constantes!$E$18),0)</f>
        <v>4.3049590003904712E-3</v>
      </c>
      <c r="U329" s="76">
        <f>MAX(0,V328+Observaciones!$F328-T329-Constantes!$D$13)</f>
        <v>0</v>
      </c>
      <c r="V329" s="76">
        <f>V328+Observaciones!$F328-T329-S329-U329-W328</f>
        <v>24.666225875763669</v>
      </c>
      <c r="W329" s="76">
        <f>MAX(0,(V329-Constantes!$D$14)*(1-EXP(-Constantes!$D$22)))</f>
        <v>0.45700590530198887</v>
      </c>
      <c r="X329" s="76">
        <f t="shared" si="198"/>
        <v>58.846547226797888</v>
      </c>
      <c r="Y329" s="76">
        <f>MAX(0,(X329-Constantes!$D$13)*(1-EXP(-Constantes!$D$23)))</f>
        <v>9.9483684635830891E-2</v>
      </c>
      <c r="Z329" s="76">
        <f t="shared" si="199"/>
        <v>0.56079454893821024</v>
      </c>
      <c r="AA329" s="76">
        <f>IF(Z329-Escenarios!$E$29&lt;=0,0,IF(Z329-Escenarios!$E$29&gt;Escenarios!$E$28,Escenarios!$E$28,Z329-Escenarios!$E$29))</f>
        <v>0</v>
      </c>
      <c r="AB329" s="76">
        <f>AA329*Entradas!$E$24</f>
        <v>0</v>
      </c>
      <c r="AC329" s="76">
        <f>R329*Entradas!$D$47/Escenarios!$E$9</f>
        <v>0.20164685298306148</v>
      </c>
      <c r="AD329" s="76">
        <f>Entradas!$D$48*Entradas!$D$46/Escenarios!$E$9</f>
        <v>0.12</v>
      </c>
      <c r="AE329" s="76">
        <f t="shared" si="200"/>
        <v>2.2881609544513171</v>
      </c>
      <c r="AF329" s="76">
        <f t="shared" si="180"/>
        <v>4.3049590003904712E-3</v>
      </c>
      <c r="AG329" s="76">
        <f t="shared" si="181"/>
        <v>0</v>
      </c>
      <c r="AH329" s="76">
        <f t="shared" si="175"/>
        <v>0.45700590530198887</v>
      </c>
      <c r="AI329" s="76">
        <f t="shared" si="182"/>
        <v>0</v>
      </c>
      <c r="AJ329" s="76">
        <f t="shared" si="176"/>
        <v>9.9483684635830891E-2</v>
      </c>
      <c r="AK329" s="76">
        <f t="shared" si="183"/>
        <v>0</v>
      </c>
      <c r="AL329" s="76">
        <f t="shared" si="184"/>
        <v>0.56079454893821024</v>
      </c>
      <c r="AM329" s="76">
        <f t="shared" si="185"/>
        <v>0</v>
      </c>
      <c r="AN329" s="76">
        <f t="shared" si="186"/>
        <v>0</v>
      </c>
      <c r="AO329" s="76">
        <f t="shared" si="201"/>
        <v>51.84645910997456</v>
      </c>
      <c r="AP329" s="76">
        <f>MAX(0,(AO329-Constantes!$D$13)*(1-EXP(-Constantes!$D$24)))</f>
        <v>4.7330142524392348E-2</v>
      </c>
      <c r="AQ329" s="76">
        <f t="shared" si="177"/>
        <v>0.14681382716022323</v>
      </c>
      <c r="AR329" s="76">
        <f t="shared" si="187"/>
        <v>0.60812469146260262</v>
      </c>
      <c r="AS329" s="76">
        <f>0.0526*AF329*Observaciones!$F328^1.218</f>
        <v>1.1143573033926839E-3</v>
      </c>
      <c r="AT329" s="76">
        <f>AS329*Constantes!$E$30</f>
        <v>1.7408609251471745E-5</v>
      </c>
      <c r="AU329" s="76">
        <f t="shared" si="202"/>
        <v>2.8626710107103603</v>
      </c>
      <c r="AV329" s="15"/>
      <c r="AW329" s="75">
        <v>323</v>
      </c>
      <c r="AX329" s="148">
        <f>ETo!$I328*((1-Constantes!$F$19)*ETo!$K328+ETo!$L328)</f>
        <v>4.2009761038137805</v>
      </c>
      <c r="AY329" s="76">
        <f>MIN(AX329*Constantes!$F$17,0.8*(BB328+Observaciones!$F328-AZ329-BA329-Constantes!$D$14))</f>
        <v>2.0865141014682558</v>
      </c>
      <c r="AZ329" s="76">
        <f>IF(Observaciones!$F328&gt;0.05*Constantes!$F$18,((Observaciones!$F328-0.05*Constantes!$F$18)^2)/(Observaciones!$F328+0.95*Constantes!$F$18),0)</f>
        <v>4.3049590003904712E-3</v>
      </c>
      <c r="BA329" s="76">
        <f>MAX(0,BB328+Observaciones!$F328-AZ329-Constantes!$D$13)</f>
        <v>0</v>
      </c>
      <c r="BB329" s="76">
        <f>BB328+Observaciones!$F328-AZ329-AY329-BA329-BC328</f>
        <v>24.666225875763669</v>
      </c>
      <c r="BC329" s="76">
        <f>MAX(0,(BB329-Constantes!$D$14)*(1-EXP(-Constantes!$D$22)))</f>
        <v>0.45700590530198887</v>
      </c>
      <c r="BD329" s="76">
        <f t="shared" si="203"/>
        <v>58.846547226797888</v>
      </c>
      <c r="BE329" s="76">
        <f>MAX(0,(BD329-Constantes!$D$13)*(1-EXP(-Constantes!$D$23)))</f>
        <v>9.9483684635830891E-2</v>
      </c>
      <c r="BF329" s="76">
        <f t="shared" si="204"/>
        <v>0.56079454893821024</v>
      </c>
      <c r="BG329" s="76">
        <f>IF(BF329-Escenarios!$F$29&lt;=0,0,IF(BF329-Escenarios!$F$29&gt;Escenarios!$F$28,Escenarios!$F$28,BF329-Escenarios!$F$29))</f>
        <v>0</v>
      </c>
      <c r="BH329" s="76">
        <f>BG329*Entradas!$F$24</f>
        <v>0</v>
      </c>
      <c r="BI329" s="76">
        <f>AX329*Entradas!$D$47/Escenarios!$F$9</f>
        <v>0.20164685298306148</v>
      </c>
      <c r="BJ329" s="76">
        <f>Entradas!$D$48*Entradas!$D$46/Escenarios!$F$9</f>
        <v>0.12</v>
      </c>
      <c r="BK329" s="76">
        <f t="shared" si="205"/>
        <v>2.2881609544513171</v>
      </c>
      <c r="BL329" s="76">
        <f t="shared" si="188"/>
        <v>4.3049590003904712E-3</v>
      </c>
      <c r="BM329" s="76">
        <f t="shared" si="189"/>
        <v>0</v>
      </c>
      <c r="BN329" s="76">
        <f t="shared" si="178"/>
        <v>0.45700590530198887</v>
      </c>
      <c r="BO329" s="76">
        <f t="shared" si="190"/>
        <v>0</v>
      </c>
      <c r="BP329" s="76">
        <f t="shared" si="179"/>
        <v>9.9483684635830891E-2</v>
      </c>
      <c r="BQ329" s="76">
        <f t="shared" si="191"/>
        <v>0</v>
      </c>
      <c r="BR329" s="76">
        <f t="shared" si="192"/>
        <v>0.56079454893821024</v>
      </c>
      <c r="BS329" s="76">
        <f t="shared" si="193"/>
        <v>0</v>
      </c>
      <c r="BT329" s="76">
        <f t="shared" si="194"/>
        <v>0</v>
      </c>
      <c r="BU329" s="76">
        <f t="shared" si="206"/>
        <v>54.744185965513275</v>
      </c>
      <c r="BV329" s="76">
        <f>MAX(0,(BU329-Constantes!$D$13)*(1-EXP(-Constantes!$D$24)))</f>
        <v>9.1622613439835313E-2</v>
      </c>
      <c r="BW329" s="76">
        <f t="shared" si="207"/>
        <v>0.1911062980756662</v>
      </c>
      <c r="BX329" s="76">
        <f t="shared" si="208"/>
        <v>0.65241716237804559</v>
      </c>
      <c r="BY329" s="76">
        <f>0.0526*BL329*Observaciones!$F328^1.218</f>
        <v>1.1143573033926839E-3</v>
      </c>
      <c r="BZ329" s="76">
        <f>BY329*Constantes!$F$30</f>
        <v>1.7408609251471745E-5</v>
      </c>
      <c r="CA329" s="76">
        <f t="shared" si="209"/>
        <v>2.6683248472522956</v>
      </c>
      <c r="CB329" s="15"/>
      <c r="CC329" s="75">
        <v>323</v>
      </c>
      <c r="CD329" s="76">
        <f>0.0526*Observaciones!$F328^2.218</f>
        <v>0.95776104306195564</v>
      </c>
      <c r="CE329" s="76">
        <f>IF(Observaciones!$F328&gt;0.05*$CI$7,((Observaciones!$F328-0.05*$CI$7)^2)/(Observaciones!$F328+0.95*$CI$7),0)</f>
        <v>0.10582673876477437</v>
      </c>
      <c r="CF329" s="76">
        <f>0.0526*CE329*Observaciones!$F328^1.218</f>
        <v>2.7393710190052805E-2</v>
      </c>
      <c r="CG329" s="29"/>
      <c r="CH329" s="29"/>
      <c r="CI329" s="110"/>
      <c r="CJ329" s="40"/>
    </row>
    <row r="330" spans="2:88" s="2" customFormat="1" x14ac:dyDescent="0.3">
      <c r="B330" s="39"/>
      <c r="C330" s="75">
        <v>324</v>
      </c>
      <c r="D330" s="148">
        <f>ETo!$I329*((1-Constantes!$D$19)*ETo!$K329+ETo!$L329)</f>
        <v>4.23260261352738</v>
      </c>
      <c r="E330" s="76">
        <f>MIN(D330*Constantes!$D$17,0.8*(H329+Observaciones!$F329-F330-G330-Constantes!$D$14))</f>
        <v>2.1022221552316993</v>
      </c>
      <c r="F330" s="76">
        <f>IF(Observaciones!$F329&gt;0.05*Constantes!$D$18,((Observaciones!$F329-0.05*Constantes!$D$18)^2)/(Observaciones!$F329+0.95*Constantes!$D$18),0)</f>
        <v>1.4701471085559688</v>
      </c>
      <c r="G330" s="76">
        <f>MAX(0,H329+Observaciones!$F329-F330-Constantes!$D$13)</f>
        <v>0</v>
      </c>
      <c r="H330" s="76">
        <f>H329+Observaciones!$F329-F330-E330-G330-I329</f>
        <v>34.236850706674005</v>
      </c>
      <c r="I330" s="76">
        <f>MAX(0,(H330-Constantes!$D$14)*(1-EXP(-Constantes!$D$22)))</f>
        <v>0.78301652152582379</v>
      </c>
      <c r="J330" s="76">
        <f t="shared" si="195"/>
        <v>58.74706354216206</v>
      </c>
      <c r="K330" s="76">
        <f>MAX(0,(J330-Constantes!$D$13)*(1-EXP(-Constantes!$D$23)))</f>
        <v>9.8503448195946475E-2</v>
      </c>
      <c r="L330" s="76">
        <f t="shared" si="196"/>
        <v>2.3516670782777394</v>
      </c>
      <c r="M330" s="76">
        <f>0.0526*F330*Observaciones!$F329^1.218</f>
        <v>1.8577913166281608</v>
      </c>
      <c r="N330" s="76">
        <f>M330*Constantes!$D$30</f>
        <v>2.9022615101540875E-2</v>
      </c>
      <c r="O330" s="76">
        <f t="shared" si="197"/>
        <v>1234.1294126886278</v>
      </c>
      <c r="P330" s="15"/>
      <c r="Q330" s="75">
        <v>324</v>
      </c>
      <c r="R330" s="148">
        <f>ETo!$I329*((1-Constantes!$E$19)*ETo!$K329+ETo!$L329)</f>
        <v>4.23260261352738</v>
      </c>
      <c r="S330" s="76">
        <f>MIN(R330*Constantes!$E$17,0.8*(V329+Observaciones!$F329-T330-U330-Constantes!$D$14))</f>
        <v>2.1022221552316993</v>
      </c>
      <c r="T330" s="76">
        <f>IF(Observaciones!$F329&gt;0.05*Constantes!$E$18,((Observaciones!$F329-0.05*Constantes!$E$18)^2)/(Observaciones!$F329+0.95*Constantes!$E$18),0)</f>
        <v>1.4701471085559688</v>
      </c>
      <c r="U330" s="76">
        <f>MAX(0,V329+Observaciones!$F329-T330-Constantes!$D$13)</f>
        <v>0</v>
      </c>
      <c r="V330" s="76">
        <f>V329+Observaciones!$F329-T330-S330-U330-W329</f>
        <v>34.236850706674005</v>
      </c>
      <c r="W330" s="76">
        <f>MAX(0,(V330-Constantes!$D$14)*(1-EXP(-Constantes!$D$22)))</f>
        <v>0.78301652152582379</v>
      </c>
      <c r="X330" s="76">
        <f t="shared" si="198"/>
        <v>58.74706354216206</v>
      </c>
      <c r="Y330" s="76">
        <f>MAX(0,(X330-Constantes!$D$13)*(1-EXP(-Constantes!$D$23)))</f>
        <v>9.8503448195946475E-2</v>
      </c>
      <c r="Z330" s="76">
        <f t="shared" si="199"/>
        <v>2.3516670782777394</v>
      </c>
      <c r="AA330" s="76">
        <f>IF(Z330-Escenarios!$E$29&lt;=0,0,IF(Z330-Escenarios!$E$29&gt;Escenarios!$E$28,Escenarios!$E$28,Z330-Escenarios!$E$29))</f>
        <v>1.6604670782777393</v>
      </c>
      <c r="AB330" s="76">
        <f>AA330*Entradas!$E$24</f>
        <v>0.41511676956943483</v>
      </c>
      <c r="AC330" s="76">
        <f>R330*Entradas!$D$47/Escenarios!$E$9</f>
        <v>0.20316492544931425</v>
      </c>
      <c r="AD330" s="76">
        <f>Entradas!$D$48*Entradas!$D$46/Escenarios!$E$9</f>
        <v>0.12</v>
      </c>
      <c r="AE330" s="76">
        <f t="shared" si="200"/>
        <v>2.3053870806810135</v>
      </c>
      <c r="AF330" s="76">
        <f t="shared" si="180"/>
        <v>0</v>
      </c>
      <c r="AG330" s="76">
        <f t="shared" si="181"/>
        <v>0.19031996972177057</v>
      </c>
      <c r="AH330" s="76">
        <f t="shared" si="175"/>
        <v>0.59269655180405323</v>
      </c>
      <c r="AI330" s="76">
        <f t="shared" si="182"/>
        <v>0</v>
      </c>
      <c r="AJ330" s="76">
        <f t="shared" si="176"/>
        <v>9.8503448195946475E-2</v>
      </c>
      <c r="AK330" s="76">
        <f t="shared" si="183"/>
        <v>0</v>
      </c>
      <c r="AL330" s="76">
        <f t="shared" si="184"/>
        <v>1.1063167695694345</v>
      </c>
      <c r="AM330" s="76">
        <f t="shared" si="185"/>
        <v>0.92218538325899024</v>
      </c>
      <c r="AN330" s="76">
        <f t="shared" si="186"/>
        <v>0.92218538325899024</v>
      </c>
      <c r="AO330" s="76">
        <f t="shared" si="201"/>
        <v>52.721314350709157</v>
      </c>
      <c r="AP330" s="76">
        <f>MAX(0,(AO330-Constantes!$D$13)*(1-EXP(-Constantes!$D$24)))</f>
        <v>6.0702521025628307E-2</v>
      </c>
      <c r="AQ330" s="76">
        <f t="shared" si="177"/>
        <v>0.15920596922157479</v>
      </c>
      <c r="AR330" s="76">
        <f t="shared" si="187"/>
        <v>1.1670192905950627</v>
      </c>
      <c r="AS330" s="76">
        <f>0.0526*AF330*Observaciones!$F329^1.218</f>
        <v>0</v>
      </c>
      <c r="AT330" s="76">
        <f>AS330*Constantes!$E$30</f>
        <v>0</v>
      </c>
      <c r="AU330" s="76">
        <f t="shared" si="202"/>
        <v>0</v>
      </c>
      <c r="AV330" s="15"/>
      <c r="AW330" s="75">
        <v>324</v>
      </c>
      <c r="AX330" s="148">
        <f>ETo!$I329*((1-Constantes!$F$19)*ETo!$K329+ETo!$L329)</f>
        <v>4.23260261352738</v>
      </c>
      <c r="AY330" s="76">
        <f>MIN(AX330*Constantes!$F$17,0.8*(BB329+Observaciones!$F329-AZ330-BA330-Constantes!$D$14))</f>
        <v>2.1022221552316993</v>
      </c>
      <c r="AZ330" s="76">
        <f>IF(Observaciones!$F329&gt;0.05*Constantes!$F$18,((Observaciones!$F329-0.05*Constantes!$F$18)^2)/(Observaciones!$F329+0.95*Constantes!$F$18),0)</f>
        <v>1.4701471085559688</v>
      </c>
      <c r="BA330" s="76">
        <f>MAX(0,BB329+Observaciones!$F329-AZ330-Constantes!$D$13)</f>
        <v>0</v>
      </c>
      <c r="BB330" s="76">
        <f>BB329+Observaciones!$F329-AZ330-AY330-BA330-BC329</f>
        <v>34.236850706674005</v>
      </c>
      <c r="BC330" s="76">
        <f>MAX(0,(BB330-Constantes!$D$14)*(1-EXP(-Constantes!$D$22)))</f>
        <v>0.78301652152582379</v>
      </c>
      <c r="BD330" s="76">
        <f t="shared" si="203"/>
        <v>58.74706354216206</v>
      </c>
      <c r="BE330" s="76">
        <f>MAX(0,(BD330-Constantes!$D$13)*(1-EXP(-Constantes!$D$23)))</f>
        <v>9.8503448195946475E-2</v>
      </c>
      <c r="BF330" s="76">
        <f t="shared" si="204"/>
        <v>2.3516670782777394</v>
      </c>
      <c r="BG330" s="76">
        <f>IF(BF330-Escenarios!$F$29&lt;=0,0,IF(BF330-Escenarios!$F$29&gt;Escenarios!$F$28,Escenarios!$F$28,BF330-Escenarios!$F$29))</f>
        <v>1.6604670782777393</v>
      </c>
      <c r="BH330" s="76">
        <f>BG330*Entradas!$F$24</f>
        <v>0</v>
      </c>
      <c r="BI330" s="76">
        <f>AX330*Entradas!$D$47/Escenarios!$F$9</f>
        <v>0.20316492544931425</v>
      </c>
      <c r="BJ330" s="76">
        <f>Entradas!$D$48*Entradas!$D$46/Escenarios!$F$9</f>
        <v>0.12</v>
      </c>
      <c r="BK330" s="76">
        <f t="shared" si="205"/>
        <v>2.3053870806810135</v>
      </c>
      <c r="BL330" s="76">
        <f t="shared" si="188"/>
        <v>0</v>
      </c>
      <c r="BM330" s="76">
        <f t="shared" si="189"/>
        <v>0.19031996972177057</v>
      </c>
      <c r="BN330" s="76">
        <f t="shared" si="178"/>
        <v>0.59269655180405323</v>
      </c>
      <c r="BO330" s="76">
        <f t="shared" si="190"/>
        <v>0</v>
      </c>
      <c r="BP330" s="76">
        <f t="shared" si="179"/>
        <v>9.8503448195946475E-2</v>
      </c>
      <c r="BQ330" s="76">
        <f t="shared" si="191"/>
        <v>0</v>
      </c>
      <c r="BR330" s="76">
        <f t="shared" si="192"/>
        <v>0.6911999999999997</v>
      </c>
      <c r="BS330" s="76">
        <f t="shared" si="193"/>
        <v>1.3373021528284252</v>
      </c>
      <c r="BT330" s="76">
        <f t="shared" si="194"/>
        <v>1.3373021528284252</v>
      </c>
      <c r="BU330" s="76">
        <f t="shared" si="206"/>
        <v>55.989865504901864</v>
      </c>
      <c r="BV330" s="76">
        <f>MAX(0,(BU330-Constantes!$D$13)*(1-EXP(-Constantes!$D$24)))</f>
        <v>0.11066313296391382</v>
      </c>
      <c r="BW330" s="76">
        <f t="shared" si="207"/>
        <v>0.20916658115986031</v>
      </c>
      <c r="BX330" s="76">
        <f t="shared" si="208"/>
        <v>0.80186313296391354</v>
      </c>
      <c r="BY330" s="76">
        <f>0.0526*BL330*Observaciones!$F329^1.218</f>
        <v>0</v>
      </c>
      <c r="BZ330" s="76">
        <f>BY330*Constantes!$F$30</f>
        <v>0</v>
      </c>
      <c r="CA330" s="76">
        <f t="shared" si="209"/>
        <v>0</v>
      </c>
      <c r="CB330" s="15"/>
      <c r="CC330" s="75">
        <v>324</v>
      </c>
      <c r="CD330" s="76">
        <f>0.0526*Observaciones!$F329^2.218</f>
        <v>17.186009317775095</v>
      </c>
      <c r="CE330" s="76">
        <f>IF(Observaciones!$F329&gt;0.05*$CI$7,((Observaciones!$F329-0.05*$CI$7)^2)/(Observaciones!$F329+0.95*$CI$7),0)</f>
        <v>3.0288166090580324</v>
      </c>
      <c r="CF330" s="76">
        <f>0.0526*CE330*Observaciones!$F329^1.218</f>
        <v>3.8274463577281841</v>
      </c>
      <c r="CG330" s="29"/>
      <c r="CH330" s="29"/>
      <c r="CI330" s="110"/>
      <c r="CJ330" s="40"/>
    </row>
    <row r="331" spans="2:88" s="2" customFormat="1" x14ac:dyDescent="0.3">
      <c r="B331" s="39"/>
      <c r="C331" s="75">
        <v>325</v>
      </c>
      <c r="D331" s="148">
        <f>ETo!$I330*((1-Constantes!$D$19)*ETo!$K330+ETo!$L330)</f>
        <v>4.3387365125418702</v>
      </c>
      <c r="E331" s="76">
        <f>MIN(D331*Constantes!$D$17,0.8*(H330+Observaciones!$F330-F331-G331-Constantes!$D$14))</f>
        <v>2.154936065395697</v>
      </c>
      <c r="F331" s="76">
        <f>IF(Observaciones!$F330&gt;0.05*Constantes!$D$18,((Observaciones!$F330-0.05*Constantes!$D$18)^2)/(Observaciones!$F330+0.95*Constantes!$D$18),0)</f>
        <v>0.20640572703607293</v>
      </c>
      <c r="G331" s="76">
        <f>MAX(0,H330+Observaciones!$F330-F331-Constantes!$D$13)</f>
        <v>0</v>
      </c>
      <c r="H331" s="76">
        <f>H330+Observaciones!$F330-F331-E331-G331-I330</f>
        <v>37.992492392716414</v>
      </c>
      <c r="I331" s="76">
        <f>MAX(0,(H331-Constantes!$D$14)*(1-EXP(-Constantes!$D$22)))</f>
        <v>0.91094746459531073</v>
      </c>
      <c r="J331" s="76">
        <f t="shared" si="195"/>
        <v>58.648560093966111</v>
      </c>
      <c r="K331" s="76">
        <f>MAX(0,(J331-Constantes!$D$13)*(1-EXP(-Constantes!$D$23)))</f>
        <v>9.7532870259178325E-2</v>
      </c>
      <c r="L331" s="76">
        <f t="shared" si="196"/>
        <v>1.2148860618905619</v>
      </c>
      <c r="M331" s="76">
        <f>0.0526*F331*Observaciones!$F330^1.218</f>
        <v>0.11413679676017202</v>
      </c>
      <c r="N331" s="76">
        <f>M331*Constantes!$D$30</f>
        <v>1.7830572743258658E-3</v>
      </c>
      <c r="O331" s="76">
        <f t="shared" si="197"/>
        <v>146.76744842649165</v>
      </c>
      <c r="P331" s="15"/>
      <c r="Q331" s="75">
        <v>325</v>
      </c>
      <c r="R331" s="148">
        <f>ETo!$I330*((1-Constantes!$E$19)*ETo!$K330+ETo!$L330)</f>
        <v>4.3387365125418702</v>
      </c>
      <c r="S331" s="76">
        <f>MIN(R331*Constantes!$E$17,0.8*(V330+Observaciones!$F330-T331-U331-Constantes!$D$14))</f>
        <v>2.154936065395697</v>
      </c>
      <c r="T331" s="76">
        <f>IF(Observaciones!$F330&gt;0.05*Constantes!$E$18,((Observaciones!$F330-0.05*Constantes!$E$18)^2)/(Observaciones!$F330+0.95*Constantes!$E$18),0)</f>
        <v>0.20640572703607293</v>
      </c>
      <c r="U331" s="76">
        <f>MAX(0,V330+Observaciones!$F330-T331-Constantes!$D$13)</f>
        <v>0</v>
      </c>
      <c r="V331" s="76">
        <f>V330+Observaciones!$F330-T331-S331-U331-W330</f>
        <v>37.992492392716414</v>
      </c>
      <c r="W331" s="76">
        <f>MAX(0,(V331-Constantes!$D$14)*(1-EXP(-Constantes!$D$22)))</f>
        <v>0.91094746459531073</v>
      </c>
      <c r="X331" s="76">
        <f t="shared" si="198"/>
        <v>58.648560093966111</v>
      </c>
      <c r="Y331" s="76">
        <f>MAX(0,(X331-Constantes!$D$13)*(1-EXP(-Constantes!$D$23)))</f>
        <v>9.7532870259178325E-2</v>
      </c>
      <c r="Z331" s="76">
        <f t="shared" si="199"/>
        <v>1.2148860618905619</v>
      </c>
      <c r="AA331" s="76">
        <f>IF(Z331-Escenarios!$E$29&lt;=0,0,IF(Z331-Escenarios!$E$29&gt;Escenarios!$E$28,Escenarios!$E$28,Z331-Escenarios!$E$29))</f>
        <v>0.52368606189056188</v>
      </c>
      <c r="AB331" s="76">
        <f>AA331*Entradas!$E$24</f>
        <v>0.13092151547264047</v>
      </c>
      <c r="AC331" s="76">
        <f>R331*Entradas!$D$47/Escenarios!$E$9</f>
        <v>0.20825935260200976</v>
      </c>
      <c r="AD331" s="76">
        <f>Entradas!$D$48*Entradas!$D$46/Escenarios!$E$9</f>
        <v>0.12</v>
      </c>
      <c r="AE331" s="76">
        <f t="shared" si="200"/>
        <v>2.3631954179977068</v>
      </c>
      <c r="AF331" s="76">
        <f t="shared" si="180"/>
        <v>0</v>
      </c>
      <c r="AG331" s="76">
        <f t="shared" si="181"/>
        <v>0.31728033485448892</v>
      </c>
      <c r="AH331" s="76">
        <f t="shared" si="175"/>
        <v>0.59366712974082181</v>
      </c>
      <c r="AI331" s="76">
        <f t="shared" si="182"/>
        <v>0</v>
      </c>
      <c r="AJ331" s="76">
        <f t="shared" si="176"/>
        <v>9.7532870259178325E-2</v>
      </c>
      <c r="AK331" s="76">
        <f t="shared" si="183"/>
        <v>0</v>
      </c>
      <c r="AL331" s="76">
        <f t="shared" si="184"/>
        <v>0.82212151547264067</v>
      </c>
      <c r="AM331" s="76">
        <f t="shared" si="185"/>
        <v>6.450519381591166E-2</v>
      </c>
      <c r="AN331" s="76">
        <f t="shared" si="186"/>
        <v>6.450519381591166E-2</v>
      </c>
      <c r="AO331" s="76">
        <f t="shared" si="201"/>
        <v>52.725117023499443</v>
      </c>
      <c r="AP331" s="76">
        <f>MAX(0,(AO331-Constantes!$D$13)*(1-EXP(-Constantes!$D$24)))</f>
        <v>6.0760645818737344E-2</v>
      </c>
      <c r="AQ331" s="76">
        <f t="shared" si="177"/>
        <v>0.15829351607791567</v>
      </c>
      <c r="AR331" s="76">
        <f t="shared" si="187"/>
        <v>0.88288216129137798</v>
      </c>
      <c r="AS331" s="76">
        <f>0.0526*AF331*Observaciones!$F330^1.218</f>
        <v>0</v>
      </c>
      <c r="AT331" s="76">
        <f>AS331*Constantes!$E$30</f>
        <v>0</v>
      </c>
      <c r="AU331" s="76">
        <f t="shared" si="202"/>
        <v>0</v>
      </c>
      <c r="AV331" s="15"/>
      <c r="AW331" s="75">
        <v>325</v>
      </c>
      <c r="AX331" s="148">
        <f>ETo!$I330*((1-Constantes!$F$19)*ETo!$K330+ETo!$L330)</f>
        <v>4.3387365125418702</v>
      </c>
      <c r="AY331" s="76">
        <f>MIN(AX331*Constantes!$F$17,0.8*(BB330+Observaciones!$F330-AZ331-BA331-Constantes!$D$14))</f>
        <v>2.154936065395697</v>
      </c>
      <c r="AZ331" s="76">
        <f>IF(Observaciones!$F330&gt;0.05*Constantes!$F$18,((Observaciones!$F330-0.05*Constantes!$F$18)^2)/(Observaciones!$F330+0.95*Constantes!$F$18),0)</f>
        <v>0.20640572703607293</v>
      </c>
      <c r="BA331" s="76">
        <f>MAX(0,BB330+Observaciones!$F330-AZ331-Constantes!$D$13)</f>
        <v>0</v>
      </c>
      <c r="BB331" s="76">
        <f>BB330+Observaciones!$F330-AZ331-AY331-BA331-BC330</f>
        <v>37.992492392716414</v>
      </c>
      <c r="BC331" s="76">
        <f>MAX(0,(BB331-Constantes!$D$14)*(1-EXP(-Constantes!$D$22)))</f>
        <v>0.91094746459531073</v>
      </c>
      <c r="BD331" s="76">
        <f t="shared" si="203"/>
        <v>58.648560093966111</v>
      </c>
      <c r="BE331" s="76">
        <f>MAX(0,(BD331-Constantes!$D$13)*(1-EXP(-Constantes!$D$23)))</f>
        <v>9.7532870259178325E-2</v>
      </c>
      <c r="BF331" s="76">
        <f t="shared" si="204"/>
        <v>1.2148860618905619</v>
      </c>
      <c r="BG331" s="76">
        <f>IF(BF331-Escenarios!$F$29&lt;=0,0,IF(BF331-Escenarios!$F$29&gt;Escenarios!$F$28,Escenarios!$F$28,BF331-Escenarios!$F$29))</f>
        <v>0.52368606189056188</v>
      </c>
      <c r="BH331" s="76">
        <f>BG331*Entradas!$F$24</f>
        <v>0</v>
      </c>
      <c r="BI331" s="76">
        <f>AX331*Entradas!$D$47/Escenarios!$F$9</f>
        <v>0.20825935260200976</v>
      </c>
      <c r="BJ331" s="76">
        <f>Entradas!$D$48*Entradas!$D$46/Escenarios!$F$9</f>
        <v>0.12</v>
      </c>
      <c r="BK331" s="76">
        <f t="shared" si="205"/>
        <v>2.3631954179977068</v>
      </c>
      <c r="BL331" s="76">
        <f t="shared" si="188"/>
        <v>0</v>
      </c>
      <c r="BM331" s="76">
        <f t="shared" si="189"/>
        <v>0.31728033485448892</v>
      </c>
      <c r="BN331" s="76">
        <f t="shared" si="178"/>
        <v>0.59366712974082181</v>
      </c>
      <c r="BO331" s="76">
        <f t="shared" si="190"/>
        <v>0</v>
      </c>
      <c r="BP331" s="76">
        <f t="shared" si="179"/>
        <v>9.7532870259178325E-2</v>
      </c>
      <c r="BQ331" s="76">
        <f t="shared" si="191"/>
        <v>0</v>
      </c>
      <c r="BR331" s="76">
        <f t="shared" si="192"/>
        <v>0.69120000000000015</v>
      </c>
      <c r="BS331" s="76">
        <f t="shared" si="193"/>
        <v>0.1954267092885521</v>
      </c>
      <c r="BT331" s="76">
        <f t="shared" si="194"/>
        <v>0.1954267092885521</v>
      </c>
      <c r="BU331" s="76">
        <f t="shared" si="206"/>
        <v>56.074629081226504</v>
      </c>
      <c r="BV331" s="76">
        <f>MAX(0,(BU331-Constantes!$D$13)*(1-EXP(-Constantes!$D$24)))</f>
        <v>0.11195876517019714</v>
      </c>
      <c r="BW331" s="76">
        <f t="shared" si="207"/>
        <v>0.20949163542937546</v>
      </c>
      <c r="BX331" s="76">
        <f t="shared" si="208"/>
        <v>0.80315876517019724</v>
      </c>
      <c r="BY331" s="76">
        <f>0.0526*BL331*Observaciones!$F330^1.218</f>
        <v>0</v>
      </c>
      <c r="BZ331" s="76">
        <f>BY331*Constantes!$F$30</f>
        <v>0</v>
      </c>
      <c r="CA331" s="76">
        <f t="shared" si="209"/>
        <v>0</v>
      </c>
      <c r="CB331" s="15"/>
      <c r="CC331" s="75">
        <v>325</v>
      </c>
      <c r="CD331" s="76">
        <f>0.0526*Observaciones!$F330^2.218</f>
        <v>3.8155137890507769</v>
      </c>
      <c r="CE331" s="76">
        <f>IF(Observaciones!$F330&gt;0.05*$CI$7,((Observaciones!$F330-0.05*$CI$7)^2)/(Observaciones!$F330+0.95*$CI$7),0)</f>
        <v>0.67103148649911282</v>
      </c>
      <c r="CF331" s="76">
        <f>0.0526*CE331*Observaciones!$F330^1.218</f>
        <v>0.37106230284414565</v>
      </c>
      <c r="CG331" s="29"/>
      <c r="CH331" s="29"/>
      <c r="CI331" s="110"/>
      <c r="CJ331" s="40"/>
    </row>
    <row r="332" spans="2:88" s="2" customFormat="1" x14ac:dyDescent="0.3">
      <c r="B332" s="39"/>
      <c r="C332" s="75">
        <v>326</v>
      </c>
      <c r="D332" s="148">
        <f>ETo!$I331*((1-Constantes!$D$19)*ETo!$K331+ETo!$L331)</f>
        <v>4.3614766407537662</v>
      </c>
      <c r="E332" s="76">
        <f>MIN(D332*Constantes!$D$17,0.8*(H331+Observaciones!$F331-F332-G332-Constantes!$D$14))</f>
        <v>2.1662304876944201</v>
      </c>
      <c r="F332" s="76">
        <f>IF(Observaciones!$F331&gt;0.05*Constantes!$D$18,((Observaciones!$F331-0.05*Constantes!$D$18)^2)/(Observaciones!$F331+0.95*Constantes!$D$18),0)</f>
        <v>0</v>
      </c>
      <c r="G332" s="76">
        <f>MAX(0,H331+Observaciones!$F331-F332-Constantes!$D$13)</f>
        <v>0</v>
      </c>
      <c r="H332" s="76">
        <f>H331+Observaciones!$F331-F332-E332-G332-I331</f>
        <v>34.915314440426684</v>
      </c>
      <c r="I332" s="76">
        <f>MAX(0,(H332-Constantes!$D$14)*(1-EXP(-Constantes!$D$22)))</f>
        <v>0.80612748698879622</v>
      </c>
      <c r="J332" s="76">
        <f t="shared" si="195"/>
        <v>58.551027223706932</v>
      </c>
      <c r="K332" s="76">
        <f>MAX(0,(J332-Constantes!$D$13)*(1-EXP(-Constantes!$D$23)))</f>
        <v>9.6571855657994823E-2</v>
      </c>
      <c r="L332" s="76">
        <f t="shared" si="196"/>
        <v>0.90269934264679108</v>
      </c>
      <c r="M332" s="76">
        <f>0.0526*F332*Observaciones!$F331^1.218</f>
        <v>0</v>
      </c>
      <c r="N332" s="76">
        <f>M332*Constantes!$D$30</f>
        <v>0</v>
      </c>
      <c r="O332" s="76">
        <f t="shared" si="197"/>
        <v>0</v>
      </c>
      <c r="P332" s="15"/>
      <c r="Q332" s="75">
        <v>326</v>
      </c>
      <c r="R332" s="148">
        <f>ETo!$I331*((1-Constantes!$E$19)*ETo!$K331+ETo!$L331)</f>
        <v>4.3614766407537662</v>
      </c>
      <c r="S332" s="76">
        <f>MIN(R332*Constantes!$E$17,0.8*(V331+Observaciones!$F331-T332-U332-Constantes!$D$14))</f>
        <v>2.1662304876944201</v>
      </c>
      <c r="T332" s="76">
        <f>IF(Observaciones!$F331&gt;0.05*Constantes!$E$18,((Observaciones!$F331-0.05*Constantes!$E$18)^2)/(Observaciones!$F331+0.95*Constantes!$E$18),0)</f>
        <v>0</v>
      </c>
      <c r="U332" s="76">
        <f>MAX(0,V331+Observaciones!$F331-T332-Constantes!$D$13)</f>
        <v>0</v>
      </c>
      <c r="V332" s="76">
        <f>V331+Observaciones!$F331-T332-S332-U332-W331</f>
        <v>34.915314440426684</v>
      </c>
      <c r="W332" s="76">
        <f>MAX(0,(V332-Constantes!$D$14)*(1-EXP(-Constantes!$D$22)))</f>
        <v>0.80612748698879622</v>
      </c>
      <c r="X332" s="76">
        <f t="shared" si="198"/>
        <v>58.551027223706932</v>
      </c>
      <c r="Y332" s="76">
        <f>MAX(0,(X332-Constantes!$D$13)*(1-EXP(-Constantes!$D$23)))</f>
        <v>9.6571855657994823E-2</v>
      </c>
      <c r="Z332" s="76">
        <f t="shared" si="199"/>
        <v>0.90269934264679108</v>
      </c>
      <c r="AA332" s="76">
        <f>IF(Z332-Escenarios!$E$29&lt;=0,0,IF(Z332-Escenarios!$E$29&gt;Escenarios!$E$28,Escenarios!$E$28,Z332-Escenarios!$E$29))</f>
        <v>0.21149934264679104</v>
      </c>
      <c r="AB332" s="76">
        <f>AA332*Entradas!$E$24</f>
        <v>5.2874835661697761E-2</v>
      </c>
      <c r="AC332" s="76">
        <f>R332*Entradas!$D$47/Escenarios!$E$9</f>
        <v>0.20935087875618077</v>
      </c>
      <c r="AD332" s="76">
        <f>Entradas!$D$48*Entradas!$D$46/Escenarios!$E$9</f>
        <v>0.12</v>
      </c>
      <c r="AE332" s="76">
        <f t="shared" si="200"/>
        <v>2.3755813664506009</v>
      </c>
      <c r="AF332" s="76">
        <f t="shared" si="180"/>
        <v>0</v>
      </c>
      <c r="AG332" s="76">
        <f t="shared" si="181"/>
        <v>0.21149934264679104</v>
      </c>
      <c r="AH332" s="76">
        <f t="shared" si="175"/>
        <v>0.59462814434200517</v>
      </c>
      <c r="AI332" s="76">
        <f t="shared" si="182"/>
        <v>0</v>
      </c>
      <c r="AJ332" s="76">
        <f t="shared" si="176"/>
        <v>9.6571855657994823E-2</v>
      </c>
      <c r="AK332" s="76">
        <f t="shared" si="183"/>
        <v>0</v>
      </c>
      <c r="AL332" s="76">
        <f t="shared" si="184"/>
        <v>0.74407483566169774</v>
      </c>
      <c r="AM332" s="76">
        <f t="shared" si="185"/>
        <v>0</v>
      </c>
      <c r="AN332" s="76">
        <f t="shared" si="186"/>
        <v>0</v>
      </c>
      <c r="AO332" s="76">
        <f t="shared" si="201"/>
        <v>52.664356377680704</v>
      </c>
      <c r="AP332" s="76">
        <f>MAX(0,(AO332-Constantes!$D$13)*(1-EXP(-Constantes!$D$24)))</f>
        <v>5.9831904335534404E-2</v>
      </c>
      <c r="AQ332" s="76">
        <f t="shared" si="177"/>
        <v>0.15640375999352923</v>
      </c>
      <c r="AR332" s="76">
        <f t="shared" si="187"/>
        <v>0.80390673999723217</v>
      </c>
      <c r="AS332" s="76">
        <f>0.0526*AF332*Observaciones!$F331^1.218</f>
        <v>0</v>
      </c>
      <c r="AT332" s="76">
        <f>AS332*Constantes!$E$30</f>
        <v>0</v>
      </c>
      <c r="AU332" s="76">
        <f t="shared" si="202"/>
        <v>0</v>
      </c>
      <c r="AV332" s="15"/>
      <c r="AW332" s="75">
        <v>326</v>
      </c>
      <c r="AX332" s="148">
        <f>ETo!$I331*((1-Constantes!$F$19)*ETo!$K331+ETo!$L331)</f>
        <v>4.3614766407537662</v>
      </c>
      <c r="AY332" s="76">
        <f>MIN(AX332*Constantes!$F$17,0.8*(BB331+Observaciones!$F331-AZ332-BA332-Constantes!$D$14))</f>
        <v>2.1662304876944201</v>
      </c>
      <c r="AZ332" s="76">
        <f>IF(Observaciones!$F331&gt;0.05*Constantes!$F$18,((Observaciones!$F331-0.05*Constantes!$F$18)^2)/(Observaciones!$F331+0.95*Constantes!$F$18),0)</f>
        <v>0</v>
      </c>
      <c r="BA332" s="76">
        <f>MAX(0,BB331+Observaciones!$F331-AZ332-Constantes!$D$13)</f>
        <v>0</v>
      </c>
      <c r="BB332" s="76">
        <f>BB331+Observaciones!$F331-AZ332-AY332-BA332-BC331</f>
        <v>34.915314440426684</v>
      </c>
      <c r="BC332" s="76">
        <f>MAX(0,(BB332-Constantes!$D$14)*(1-EXP(-Constantes!$D$22)))</f>
        <v>0.80612748698879622</v>
      </c>
      <c r="BD332" s="76">
        <f t="shared" si="203"/>
        <v>58.551027223706932</v>
      </c>
      <c r="BE332" s="76">
        <f>MAX(0,(BD332-Constantes!$D$13)*(1-EXP(-Constantes!$D$23)))</f>
        <v>9.6571855657994823E-2</v>
      </c>
      <c r="BF332" s="76">
        <f t="shared" si="204"/>
        <v>0.90269934264679108</v>
      </c>
      <c r="BG332" s="76">
        <f>IF(BF332-Escenarios!$F$29&lt;=0,0,IF(BF332-Escenarios!$F$29&gt;Escenarios!$F$28,Escenarios!$F$28,BF332-Escenarios!$F$29))</f>
        <v>0.21149934264679104</v>
      </c>
      <c r="BH332" s="76">
        <f>BG332*Entradas!$F$24</f>
        <v>0</v>
      </c>
      <c r="BI332" s="76">
        <f>AX332*Entradas!$D$47/Escenarios!$F$9</f>
        <v>0.20935087875618077</v>
      </c>
      <c r="BJ332" s="76">
        <f>Entradas!$D$48*Entradas!$D$46/Escenarios!$F$9</f>
        <v>0.12</v>
      </c>
      <c r="BK332" s="76">
        <f t="shared" si="205"/>
        <v>2.3755813664506009</v>
      </c>
      <c r="BL332" s="76">
        <f t="shared" si="188"/>
        <v>0</v>
      </c>
      <c r="BM332" s="76">
        <f t="shared" si="189"/>
        <v>0.21149934264679104</v>
      </c>
      <c r="BN332" s="76">
        <f t="shared" si="178"/>
        <v>0.59462814434200517</v>
      </c>
      <c r="BO332" s="76">
        <f t="shared" si="190"/>
        <v>0</v>
      </c>
      <c r="BP332" s="76">
        <f t="shared" si="179"/>
        <v>9.6571855657994823E-2</v>
      </c>
      <c r="BQ332" s="76">
        <f t="shared" si="191"/>
        <v>0</v>
      </c>
      <c r="BR332" s="76">
        <f t="shared" si="192"/>
        <v>0.69120000000000004</v>
      </c>
      <c r="BS332" s="76">
        <f t="shared" si="193"/>
        <v>0</v>
      </c>
      <c r="BT332" s="76">
        <f t="shared" si="194"/>
        <v>0</v>
      </c>
      <c r="BU332" s="76">
        <f t="shared" si="206"/>
        <v>55.962670316056304</v>
      </c>
      <c r="BV332" s="76">
        <f>MAX(0,(BU332-Constantes!$D$13)*(1-EXP(-Constantes!$D$24)))</f>
        <v>0.11024744778341462</v>
      </c>
      <c r="BW332" s="76">
        <f t="shared" si="207"/>
        <v>0.20681930344140945</v>
      </c>
      <c r="BX332" s="76">
        <f t="shared" si="208"/>
        <v>0.8014474477834147</v>
      </c>
      <c r="BY332" s="76">
        <f>0.0526*BL332*Observaciones!$F331^1.218</f>
        <v>0</v>
      </c>
      <c r="BZ332" s="76">
        <f>BY332*Constantes!$F$30</f>
        <v>0</v>
      </c>
      <c r="CA332" s="76">
        <f t="shared" si="209"/>
        <v>0</v>
      </c>
      <c r="CB332" s="15"/>
      <c r="CC332" s="75">
        <v>326</v>
      </c>
      <c r="CD332" s="76">
        <f>0.0526*Observaciones!$F331^2.218</f>
        <v>0</v>
      </c>
      <c r="CE332" s="76">
        <f>IF(Observaciones!$F331&gt;0.05*$CI$7,((Observaciones!$F331-0.05*$CI$7)^2)/(Observaciones!$F331+0.95*$CI$7),0)</f>
        <v>0</v>
      </c>
      <c r="CF332" s="76">
        <f>0.0526*CE332*Observaciones!$F331^1.218</f>
        <v>0</v>
      </c>
      <c r="CG332" s="29"/>
      <c r="CH332" s="29"/>
      <c r="CI332" s="110"/>
      <c r="CJ332" s="40"/>
    </row>
    <row r="333" spans="2:88" s="2" customFormat="1" x14ac:dyDescent="0.3">
      <c r="B333" s="39"/>
      <c r="C333" s="75">
        <v>327</v>
      </c>
      <c r="D333" s="148">
        <f>ETo!$I332*((1-Constantes!$D$19)*ETo!$K332+ETo!$L332)</f>
        <v>4.3973308984351567</v>
      </c>
      <c r="E333" s="76">
        <f>MIN(D333*Constantes!$D$17,0.8*(H332+Observaciones!$F332-F333-G333-Constantes!$D$14))</f>
        <v>2.1840383524385167</v>
      </c>
      <c r="F333" s="76">
        <f>IF(Observaciones!$F332&gt;0.05*Constantes!$D$18,((Observaciones!$F332-0.05*Constantes!$D$18)^2)/(Observaciones!$F332+0.95*Constantes!$D$18),0)</f>
        <v>0</v>
      </c>
      <c r="G333" s="76">
        <f>MAX(0,H332+Observaciones!$F332-F333-Constantes!$D$13)</f>
        <v>0</v>
      </c>
      <c r="H333" s="76">
        <f>H332+Observaciones!$F332-F333-E333-G333-I332</f>
        <v>31.925148600999368</v>
      </c>
      <c r="I333" s="76">
        <f>MAX(0,(H333-Constantes!$D$14)*(1-EXP(-Constantes!$D$22)))</f>
        <v>0.70427146137438112</v>
      </c>
      <c r="J333" s="76">
        <f t="shared" si="195"/>
        <v>58.45445536804894</v>
      </c>
      <c r="K333" s="76">
        <f>MAX(0,(J333-Constantes!$D$13)*(1-EXP(-Constantes!$D$23)))</f>
        <v>9.5620310162572664E-2</v>
      </c>
      <c r="L333" s="76">
        <f t="shared" si="196"/>
        <v>0.79989177153695379</v>
      </c>
      <c r="M333" s="76">
        <f>0.0526*F333*Observaciones!$F332^1.218</f>
        <v>0</v>
      </c>
      <c r="N333" s="76">
        <f>M333*Constantes!$D$30</f>
        <v>0</v>
      </c>
      <c r="O333" s="76">
        <f t="shared" si="197"/>
        <v>0</v>
      </c>
      <c r="P333" s="15"/>
      <c r="Q333" s="75">
        <v>327</v>
      </c>
      <c r="R333" s="148">
        <f>ETo!$I332*((1-Constantes!$E$19)*ETo!$K332+ETo!$L332)</f>
        <v>4.3973308984351567</v>
      </c>
      <c r="S333" s="76">
        <f>MIN(R333*Constantes!$E$17,0.8*(V332+Observaciones!$F332-T333-U333-Constantes!$D$14))</f>
        <v>2.1840383524385167</v>
      </c>
      <c r="T333" s="76">
        <f>IF(Observaciones!$F332&gt;0.05*Constantes!$E$18,((Observaciones!$F332-0.05*Constantes!$E$18)^2)/(Observaciones!$F332+0.95*Constantes!$E$18),0)</f>
        <v>0</v>
      </c>
      <c r="U333" s="76">
        <f>MAX(0,V332+Observaciones!$F332-T333-Constantes!$D$13)</f>
        <v>0</v>
      </c>
      <c r="V333" s="76">
        <f>V332+Observaciones!$F332-T333-S333-U333-W332</f>
        <v>31.925148600999368</v>
      </c>
      <c r="W333" s="76">
        <f>MAX(0,(V333-Constantes!$D$14)*(1-EXP(-Constantes!$D$22)))</f>
        <v>0.70427146137438112</v>
      </c>
      <c r="X333" s="76">
        <f t="shared" si="198"/>
        <v>58.45445536804894</v>
      </c>
      <c r="Y333" s="76">
        <f>MAX(0,(X333-Constantes!$D$13)*(1-EXP(-Constantes!$D$23)))</f>
        <v>9.5620310162572664E-2</v>
      </c>
      <c r="Z333" s="76">
        <f t="shared" si="199"/>
        <v>0.79989177153695379</v>
      </c>
      <c r="AA333" s="76">
        <f>IF(Z333-Escenarios!$E$29&lt;=0,0,IF(Z333-Escenarios!$E$29&gt;Escenarios!$E$28,Escenarios!$E$28,Z333-Escenarios!$E$29))</f>
        <v>0.10869177153695375</v>
      </c>
      <c r="AB333" s="76">
        <f>AA333*Entradas!$E$24</f>
        <v>2.7172942884238438E-2</v>
      </c>
      <c r="AC333" s="76">
        <f>R333*Entradas!$D$47/Escenarios!$E$9</f>
        <v>0.2110718831248875</v>
      </c>
      <c r="AD333" s="76">
        <f>Entradas!$D$48*Entradas!$D$46/Escenarios!$E$9</f>
        <v>0.12</v>
      </c>
      <c r="AE333" s="76">
        <f t="shared" si="200"/>
        <v>2.3951102355634042</v>
      </c>
      <c r="AF333" s="76">
        <f t="shared" si="180"/>
        <v>0</v>
      </c>
      <c r="AG333" s="76">
        <f t="shared" si="181"/>
        <v>0.10869177153695375</v>
      </c>
      <c r="AH333" s="76">
        <f t="shared" si="175"/>
        <v>0.59557968983742737</v>
      </c>
      <c r="AI333" s="76">
        <f t="shared" si="182"/>
        <v>0</v>
      </c>
      <c r="AJ333" s="76">
        <f t="shared" si="176"/>
        <v>9.5620310162572664E-2</v>
      </c>
      <c r="AK333" s="76">
        <f t="shared" si="183"/>
        <v>0</v>
      </c>
      <c r="AL333" s="76">
        <f t="shared" si="184"/>
        <v>0.71837294288423847</v>
      </c>
      <c r="AM333" s="76">
        <f t="shared" si="185"/>
        <v>0</v>
      </c>
      <c r="AN333" s="76">
        <f t="shared" si="186"/>
        <v>0</v>
      </c>
      <c r="AO333" s="76">
        <f t="shared" si="201"/>
        <v>52.604524473345172</v>
      </c>
      <c r="AP333" s="76">
        <f>MAX(0,(AO333-Constantes!$D$13)*(1-EXP(-Constantes!$D$24)))</f>
        <v>5.8917358895362322E-2</v>
      </c>
      <c r="AQ333" s="76">
        <f t="shared" si="177"/>
        <v>0.15453766905793498</v>
      </c>
      <c r="AR333" s="76">
        <f t="shared" si="187"/>
        <v>0.77729030177960079</v>
      </c>
      <c r="AS333" s="76">
        <f>0.0526*AF333*Observaciones!$F332^1.218</f>
        <v>0</v>
      </c>
      <c r="AT333" s="76">
        <f>AS333*Constantes!$E$30</f>
        <v>0</v>
      </c>
      <c r="AU333" s="76">
        <f t="shared" si="202"/>
        <v>0</v>
      </c>
      <c r="AV333" s="15"/>
      <c r="AW333" s="75">
        <v>327</v>
      </c>
      <c r="AX333" s="148">
        <f>ETo!$I332*((1-Constantes!$F$19)*ETo!$K332+ETo!$L332)</f>
        <v>4.3973308984351567</v>
      </c>
      <c r="AY333" s="76">
        <f>MIN(AX333*Constantes!$F$17,0.8*(BB332+Observaciones!$F332-AZ333-BA333-Constantes!$D$14))</f>
        <v>2.1840383524385167</v>
      </c>
      <c r="AZ333" s="76">
        <f>IF(Observaciones!$F332&gt;0.05*Constantes!$F$18,((Observaciones!$F332-0.05*Constantes!$F$18)^2)/(Observaciones!$F332+0.95*Constantes!$F$18),0)</f>
        <v>0</v>
      </c>
      <c r="BA333" s="76">
        <f>MAX(0,BB332+Observaciones!$F332-AZ333-Constantes!$D$13)</f>
        <v>0</v>
      </c>
      <c r="BB333" s="76">
        <f>BB332+Observaciones!$F332-AZ333-AY333-BA333-BC332</f>
        <v>31.925148600999368</v>
      </c>
      <c r="BC333" s="76">
        <f>MAX(0,(BB333-Constantes!$D$14)*(1-EXP(-Constantes!$D$22)))</f>
        <v>0.70427146137438112</v>
      </c>
      <c r="BD333" s="76">
        <f t="shared" si="203"/>
        <v>58.45445536804894</v>
      </c>
      <c r="BE333" s="76">
        <f>MAX(0,(BD333-Constantes!$D$13)*(1-EXP(-Constantes!$D$23)))</f>
        <v>9.5620310162572664E-2</v>
      </c>
      <c r="BF333" s="76">
        <f t="shared" si="204"/>
        <v>0.79989177153695379</v>
      </c>
      <c r="BG333" s="76">
        <f>IF(BF333-Escenarios!$F$29&lt;=0,0,IF(BF333-Escenarios!$F$29&gt;Escenarios!$F$28,Escenarios!$F$28,BF333-Escenarios!$F$29))</f>
        <v>0.10869177153695375</v>
      </c>
      <c r="BH333" s="76">
        <f>BG333*Entradas!$F$24</f>
        <v>0</v>
      </c>
      <c r="BI333" s="76">
        <f>AX333*Entradas!$D$47/Escenarios!$F$9</f>
        <v>0.2110718831248875</v>
      </c>
      <c r="BJ333" s="76">
        <f>Entradas!$D$48*Entradas!$D$46/Escenarios!$F$9</f>
        <v>0.12</v>
      </c>
      <c r="BK333" s="76">
        <f t="shared" si="205"/>
        <v>2.3951102355634042</v>
      </c>
      <c r="BL333" s="76">
        <f t="shared" si="188"/>
        <v>0</v>
      </c>
      <c r="BM333" s="76">
        <f t="shared" si="189"/>
        <v>0.10869177153695375</v>
      </c>
      <c r="BN333" s="76">
        <f t="shared" si="178"/>
        <v>0.59557968983742737</v>
      </c>
      <c r="BO333" s="76">
        <f t="shared" si="190"/>
        <v>0</v>
      </c>
      <c r="BP333" s="76">
        <f t="shared" si="179"/>
        <v>9.5620310162572664E-2</v>
      </c>
      <c r="BQ333" s="76">
        <f t="shared" si="191"/>
        <v>0</v>
      </c>
      <c r="BR333" s="76">
        <f t="shared" si="192"/>
        <v>0.69120000000000004</v>
      </c>
      <c r="BS333" s="76">
        <f t="shared" si="193"/>
        <v>0</v>
      </c>
      <c r="BT333" s="76">
        <f t="shared" si="194"/>
        <v>0</v>
      </c>
      <c r="BU333" s="76">
        <f t="shared" si="206"/>
        <v>55.852422868272889</v>
      </c>
      <c r="BV333" s="76">
        <f>MAX(0,(BU333-Constantes!$D$13)*(1-EXP(-Constantes!$D$24)))</f>
        <v>0.10856228830569674</v>
      </c>
      <c r="BW333" s="76">
        <f t="shared" si="207"/>
        <v>0.20418259846826942</v>
      </c>
      <c r="BX333" s="76">
        <f t="shared" si="208"/>
        <v>0.79976228830569673</v>
      </c>
      <c r="BY333" s="76">
        <f>0.0526*BL333*Observaciones!$F332^1.218</f>
        <v>0</v>
      </c>
      <c r="BZ333" s="76">
        <f>BY333*Constantes!$F$30</f>
        <v>0</v>
      </c>
      <c r="CA333" s="76">
        <f t="shared" si="209"/>
        <v>0</v>
      </c>
      <c r="CB333" s="15"/>
      <c r="CC333" s="75">
        <v>327</v>
      </c>
      <c r="CD333" s="76">
        <f>0.0526*Observaciones!$F332^2.218</f>
        <v>0</v>
      </c>
      <c r="CE333" s="76">
        <f>IF(Observaciones!$F332&gt;0.05*$CI$7,((Observaciones!$F332-0.05*$CI$7)^2)/(Observaciones!$F332+0.95*$CI$7),0)</f>
        <v>0</v>
      </c>
      <c r="CF333" s="76">
        <f>0.0526*CE333*Observaciones!$F332^1.218</f>
        <v>0</v>
      </c>
      <c r="CG333" s="29"/>
      <c r="CH333" s="29"/>
      <c r="CI333" s="110"/>
      <c r="CJ333" s="40"/>
    </row>
    <row r="334" spans="2:88" s="2" customFormat="1" x14ac:dyDescent="0.3">
      <c r="B334" s="39"/>
      <c r="C334" s="75">
        <v>328</v>
      </c>
      <c r="D334" s="148">
        <f>ETo!$I333*((1-Constantes!$D$19)*ETo!$K333+ETo!$L333)</f>
        <v>4.2837871367784421</v>
      </c>
      <c r="E334" s="76">
        <f>MIN(D334*Constantes!$D$17,0.8*(H333+Observaciones!$F333-F334-G334-Constantes!$D$14))</f>
        <v>2.127644158809229</v>
      </c>
      <c r="F334" s="76">
        <f>IF(Observaciones!$F333&gt;0.05*Constantes!$D$18,((Observaciones!$F333-0.05*Constantes!$D$18)^2)/(Observaciones!$F333+0.95*Constantes!$D$18),0)</f>
        <v>0</v>
      </c>
      <c r="G334" s="76">
        <f>MAX(0,H333+Observaciones!$F333-F334-Constantes!$D$13)</f>
        <v>0</v>
      </c>
      <c r="H334" s="76">
        <f>H333+Observaciones!$F333-F334-E334-G334-I333</f>
        <v>29.093232980815756</v>
      </c>
      <c r="I334" s="76">
        <f>MAX(0,(H334-Constantes!$D$14)*(1-EXP(-Constantes!$D$22)))</f>
        <v>0.60780601917585475</v>
      </c>
      <c r="J334" s="76">
        <f t="shared" si="195"/>
        <v>58.358835057886367</v>
      </c>
      <c r="K334" s="76">
        <f>MAX(0,(J334-Constantes!$D$13)*(1-EXP(-Constantes!$D$23)))</f>
        <v>9.4678140471557343E-2</v>
      </c>
      <c r="L334" s="76">
        <f t="shared" si="196"/>
        <v>0.70248415964741207</v>
      </c>
      <c r="M334" s="76">
        <f>0.0526*F334*Observaciones!$F333^1.218</f>
        <v>0</v>
      </c>
      <c r="N334" s="76">
        <f>M334*Constantes!$D$30</f>
        <v>0</v>
      </c>
      <c r="O334" s="76">
        <f t="shared" si="197"/>
        <v>0</v>
      </c>
      <c r="P334" s="15"/>
      <c r="Q334" s="75">
        <v>328</v>
      </c>
      <c r="R334" s="148">
        <f>ETo!$I333*((1-Constantes!$E$19)*ETo!$K333+ETo!$L333)</f>
        <v>4.2837871367784421</v>
      </c>
      <c r="S334" s="76">
        <f>MIN(R334*Constantes!$E$17,0.8*(V333+Observaciones!$F333-T334-U334-Constantes!$D$14))</f>
        <v>2.127644158809229</v>
      </c>
      <c r="T334" s="76">
        <f>IF(Observaciones!$F333&gt;0.05*Constantes!$E$18,((Observaciones!$F333-0.05*Constantes!$E$18)^2)/(Observaciones!$F333+0.95*Constantes!$E$18),0)</f>
        <v>0</v>
      </c>
      <c r="U334" s="76">
        <f>MAX(0,V333+Observaciones!$F333-T334-Constantes!$D$13)</f>
        <v>0</v>
      </c>
      <c r="V334" s="76">
        <f>V333+Observaciones!$F333-T334-S334-U334-W333</f>
        <v>29.093232980815756</v>
      </c>
      <c r="W334" s="76">
        <f>MAX(0,(V334-Constantes!$D$14)*(1-EXP(-Constantes!$D$22)))</f>
        <v>0.60780601917585475</v>
      </c>
      <c r="X334" s="76">
        <f t="shared" si="198"/>
        <v>58.358835057886367</v>
      </c>
      <c r="Y334" s="76">
        <f>MAX(0,(X334-Constantes!$D$13)*(1-EXP(-Constantes!$D$23)))</f>
        <v>9.4678140471557343E-2</v>
      </c>
      <c r="Z334" s="76">
        <f t="shared" si="199"/>
        <v>0.70248415964741207</v>
      </c>
      <c r="AA334" s="76">
        <f>IF(Z334-Escenarios!$E$29&lt;=0,0,IF(Z334-Escenarios!$E$29&gt;Escenarios!$E$28,Escenarios!$E$28,Z334-Escenarios!$E$29))</f>
        <v>1.1284159647412029E-2</v>
      </c>
      <c r="AB334" s="76">
        <f>AA334*Entradas!$E$24</f>
        <v>2.8210399118530072E-3</v>
      </c>
      <c r="AC334" s="76">
        <f>R334*Entradas!$D$47/Escenarios!$E$9</f>
        <v>0.2056217825653652</v>
      </c>
      <c r="AD334" s="76">
        <f>Entradas!$D$48*Entradas!$D$46/Escenarios!$E$9</f>
        <v>0.12</v>
      </c>
      <c r="AE334" s="76">
        <f t="shared" si="200"/>
        <v>2.3332659413745942</v>
      </c>
      <c r="AF334" s="76">
        <f t="shared" si="180"/>
        <v>0</v>
      </c>
      <c r="AG334" s="76">
        <f t="shared" si="181"/>
        <v>1.1284159647412029E-2</v>
      </c>
      <c r="AH334" s="76">
        <f t="shared" si="175"/>
        <v>0.59652185952844272</v>
      </c>
      <c r="AI334" s="76">
        <f t="shared" si="182"/>
        <v>0</v>
      </c>
      <c r="AJ334" s="76">
        <f t="shared" si="176"/>
        <v>9.4678140471557343E-2</v>
      </c>
      <c r="AK334" s="76">
        <f t="shared" si="183"/>
        <v>0</v>
      </c>
      <c r="AL334" s="76">
        <f t="shared" si="184"/>
        <v>0.69402103991185304</v>
      </c>
      <c r="AM334" s="76">
        <f t="shared" si="185"/>
        <v>0</v>
      </c>
      <c r="AN334" s="76">
        <f t="shared" si="186"/>
        <v>0</v>
      </c>
      <c r="AO334" s="76">
        <f t="shared" si="201"/>
        <v>52.545607114449808</v>
      </c>
      <c r="AP334" s="76">
        <f>MAX(0,(AO334-Constantes!$D$13)*(1-EXP(-Constantes!$D$24)))</f>
        <v>5.8016792508195893E-2</v>
      </c>
      <c r="AQ334" s="76">
        <f t="shared" si="177"/>
        <v>0.15269493297975323</v>
      </c>
      <c r="AR334" s="76">
        <f t="shared" si="187"/>
        <v>0.75203783242004896</v>
      </c>
      <c r="AS334" s="76">
        <f>0.0526*AF334*Observaciones!$F333^1.218</f>
        <v>0</v>
      </c>
      <c r="AT334" s="76">
        <f>AS334*Constantes!$E$30</f>
        <v>0</v>
      </c>
      <c r="AU334" s="76">
        <f t="shared" si="202"/>
        <v>0</v>
      </c>
      <c r="AV334" s="15"/>
      <c r="AW334" s="75">
        <v>328</v>
      </c>
      <c r="AX334" s="148">
        <f>ETo!$I333*((1-Constantes!$F$19)*ETo!$K333+ETo!$L333)</f>
        <v>4.2837871367784421</v>
      </c>
      <c r="AY334" s="76">
        <f>MIN(AX334*Constantes!$F$17,0.8*(BB333+Observaciones!$F333-AZ334-BA334-Constantes!$D$14))</f>
        <v>2.127644158809229</v>
      </c>
      <c r="AZ334" s="76">
        <f>IF(Observaciones!$F333&gt;0.05*Constantes!$F$18,((Observaciones!$F333-0.05*Constantes!$F$18)^2)/(Observaciones!$F333+0.95*Constantes!$F$18),0)</f>
        <v>0</v>
      </c>
      <c r="BA334" s="76">
        <f>MAX(0,BB333+Observaciones!$F333-AZ334-Constantes!$D$13)</f>
        <v>0</v>
      </c>
      <c r="BB334" s="76">
        <f>BB333+Observaciones!$F333-AZ334-AY334-BA334-BC333</f>
        <v>29.093232980815756</v>
      </c>
      <c r="BC334" s="76">
        <f>MAX(0,(BB334-Constantes!$D$14)*(1-EXP(-Constantes!$D$22)))</f>
        <v>0.60780601917585475</v>
      </c>
      <c r="BD334" s="76">
        <f t="shared" si="203"/>
        <v>58.358835057886367</v>
      </c>
      <c r="BE334" s="76">
        <f>MAX(0,(BD334-Constantes!$D$13)*(1-EXP(-Constantes!$D$23)))</f>
        <v>9.4678140471557343E-2</v>
      </c>
      <c r="BF334" s="76">
        <f t="shared" si="204"/>
        <v>0.70248415964741207</v>
      </c>
      <c r="BG334" s="76">
        <f>IF(BF334-Escenarios!$F$29&lt;=0,0,IF(BF334-Escenarios!$F$29&gt;Escenarios!$F$28,Escenarios!$F$28,BF334-Escenarios!$F$29))</f>
        <v>1.1284159647412029E-2</v>
      </c>
      <c r="BH334" s="76">
        <f>BG334*Entradas!$F$24</f>
        <v>0</v>
      </c>
      <c r="BI334" s="76">
        <f>AX334*Entradas!$D$47/Escenarios!$F$9</f>
        <v>0.2056217825653652</v>
      </c>
      <c r="BJ334" s="76">
        <f>Entradas!$D$48*Entradas!$D$46/Escenarios!$F$9</f>
        <v>0.12</v>
      </c>
      <c r="BK334" s="76">
        <f t="shared" si="205"/>
        <v>2.3332659413745942</v>
      </c>
      <c r="BL334" s="76">
        <f t="shared" si="188"/>
        <v>0</v>
      </c>
      <c r="BM334" s="76">
        <f t="shared" si="189"/>
        <v>1.1284159647412029E-2</v>
      </c>
      <c r="BN334" s="76">
        <f t="shared" si="178"/>
        <v>0.59652185952844272</v>
      </c>
      <c r="BO334" s="76">
        <f t="shared" si="190"/>
        <v>0</v>
      </c>
      <c r="BP334" s="76">
        <f t="shared" si="179"/>
        <v>9.4678140471557343E-2</v>
      </c>
      <c r="BQ334" s="76">
        <f t="shared" si="191"/>
        <v>0</v>
      </c>
      <c r="BR334" s="76">
        <f t="shared" si="192"/>
        <v>0.69120000000000004</v>
      </c>
      <c r="BS334" s="76">
        <f t="shared" si="193"/>
        <v>0</v>
      </c>
      <c r="BT334" s="76">
        <f t="shared" si="194"/>
        <v>0</v>
      </c>
      <c r="BU334" s="76">
        <f t="shared" si="206"/>
        <v>55.74386057996719</v>
      </c>
      <c r="BV334" s="76">
        <f>MAX(0,(BU334-Constantes!$D$13)*(1-EXP(-Constantes!$D$24)))</f>
        <v>0.10690288690694062</v>
      </c>
      <c r="BW334" s="76">
        <f t="shared" si="207"/>
        <v>0.20158102737849798</v>
      </c>
      <c r="BX334" s="76">
        <f t="shared" si="208"/>
        <v>0.79810288690694065</v>
      </c>
      <c r="BY334" s="76">
        <f>0.0526*BL334*Observaciones!$F333^1.218</f>
        <v>0</v>
      </c>
      <c r="BZ334" s="76">
        <f>BY334*Constantes!$F$30</f>
        <v>0</v>
      </c>
      <c r="CA334" s="76">
        <f t="shared" si="209"/>
        <v>0</v>
      </c>
      <c r="CB334" s="15"/>
      <c r="CC334" s="75">
        <v>328</v>
      </c>
      <c r="CD334" s="76">
        <f>0.0526*Observaciones!$F333^2.218</f>
        <v>0</v>
      </c>
      <c r="CE334" s="76">
        <f>IF(Observaciones!$F333&gt;0.05*$CI$7,((Observaciones!$F333-0.05*$CI$7)^2)/(Observaciones!$F333+0.95*$CI$7),0)</f>
        <v>0</v>
      </c>
      <c r="CF334" s="76">
        <f>0.0526*CE334*Observaciones!$F333^1.218</f>
        <v>0</v>
      </c>
      <c r="CG334" s="29"/>
      <c r="CH334" s="29"/>
      <c r="CI334" s="110"/>
      <c r="CJ334" s="40"/>
    </row>
    <row r="335" spans="2:88" s="2" customFormat="1" x14ac:dyDescent="0.3">
      <c r="B335" s="39"/>
      <c r="C335" s="75">
        <v>329</v>
      </c>
      <c r="D335" s="148">
        <f>ETo!$I334*((1-Constantes!$D$19)*ETo!$K334+ETo!$L334)</f>
        <v>4.3370101829929597</v>
      </c>
      <c r="E335" s="76">
        <f>MIN(D335*Constantes!$D$17,0.8*(H334+Observaciones!$F334-F335-G335-Constantes!$D$14))</f>
        <v>2.1540786430113346</v>
      </c>
      <c r="F335" s="76">
        <f>IF(Observaciones!$F334&gt;0.05*Constantes!$D$18,((Observaciones!$F334-0.05*Constantes!$D$18)^2)/(Observaciones!$F334+0.95*Constantes!$D$18),0)</f>
        <v>0.28826831063673158</v>
      </c>
      <c r="G335" s="76">
        <f>MAX(0,H334+Observaciones!$F334-F335-Constantes!$D$13)</f>
        <v>0</v>
      </c>
      <c r="H335" s="76">
        <f>H334+Observaciones!$F334-F335-E335-G335-I334</f>
        <v>33.643080007991841</v>
      </c>
      <c r="I335" s="76">
        <f>MAX(0,(H335-Constantes!$D$14)*(1-EXP(-Constantes!$D$22)))</f>
        <v>0.76279051175184998</v>
      </c>
      <c r="J335" s="76">
        <f t="shared" si="195"/>
        <v>58.264156917414809</v>
      </c>
      <c r="K335" s="76">
        <f>MAX(0,(J335-Constantes!$D$13)*(1-EXP(-Constantes!$D$23)))</f>
        <v>9.3745254202914935E-2</v>
      </c>
      <c r="L335" s="76">
        <f t="shared" si="196"/>
        <v>1.1448040765914964</v>
      </c>
      <c r="M335" s="76">
        <f>0.0526*F335*Observaciones!$F334^1.218</f>
        <v>0.17931375390288867</v>
      </c>
      <c r="N335" s="76">
        <f>M335*Constantes!$D$30</f>
        <v>2.8012586857071517E-3</v>
      </c>
      <c r="O335" s="76">
        <f t="shared" si="197"/>
        <v>244.69328359203004</v>
      </c>
      <c r="P335" s="15"/>
      <c r="Q335" s="75">
        <v>329</v>
      </c>
      <c r="R335" s="148">
        <f>ETo!$I334*((1-Constantes!$E$19)*ETo!$K334+ETo!$L334)</f>
        <v>4.3370101829929597</v>
      </c>
      <c r="S335" s="76">
        <f>MIN(R335*Constantes!$E$17,0.8*(V334+Observaciones!$F334-T335-U335-Constantes!$D$14))</f>
        <v>2.1540786430113346</v>
      </c>
      <c r="T335" s="76">
        <f>IF(Observaciones!$F334&gt;0.05*Constantes!$E$18,((Observaciones!$F334-0.05*Constantes!$E$18)^2)/(Observaciones!$F334+0.95*Constantes!$E$18),0)</f>
        <v>0.28826831063673158</v>
      </c>
      <c r="U335" s="76">
        <f>MAX(0,V334+Observaciones!$F334-T335-Constantes!$D$13)</f>
        <v>0</v>
      </c>
      <c r="V335" s="76">
        <f>V334+Observaciones!$F334-T335-S335-U335-W334</f>
        <v>33.643080007991841</v>
      </c>
      <c r="W335" s="76">
        <f>MAX(0,(V335-Constantes!$D$14)*(1-EXP(-Constantes!$D$22)))</f>
        <v>0.76279051175184998</v>
      </c>
      <c r="X335" s="76">
        <f t="shared" si="198"/>
        <v>58.264156917414809</v>
      </c>
      <c r="Y335" s="76">
        <f>MAX(0,(X335-Constantes!$D$13)*(1-EXP(-Constantes!$D$23)))</f>
        <v>9.3745254202914935E-2</v>
      </c>
      <c r="Z335" s="76">
        <f t="shared" si="199"/>
        <v>1.1448040765914964</v>
      </c>
      <c r="AA335" s="76">
        <f>IF(Z335-Escenarios!$E$29&lt;=0,0,IF(Z335-Escenarios!$E$29&gt;Escenarios!$E$28,Escenarios!$E$28,Z335-Escenarios!$E$29))</f>
        <v>0.45360407659149637</v>
      </c>
      <c r="AB335" s="76">
        <f>AA335*Entradas!$E$24</f>
        <v>0.11340101914787409</v>
      </c>
      <c r="AC335" s="76">
        <f>R335*Entradas!$D$47/Escenarios!$E$9</f>
        <v>0.20817648878366207</v>
      </c>
      <c r="AD335" s="76">
        <f>Entradas!$D$48*Entradas!$D$46/Escenarios!$E$9</f>
        <v>0.12</v>
      </c>
      <c r="AE335" s="76">
        <f t="shared" si="200"/>
        <v>2.3622551317949965</v>
      </c>
      <c r="AF335" s="76">
        <f t="shared" si="180"/>
        <v>0</v>
      </c>
      <c r="AG335" s="76">
        <f t="shared" si="181"/>
        <v>0.16533576595476479</v>
      </c>
      <c r="AH335" s="76">
        <f t="shared" si="175"/>
        <v>0.59745474579708513</v>
      </c>
      <c r="AI335" s="76">
        <f t="shared" si="182"/>
        <v>0</v>
      </c>
      <c r="AJ335" s="76">
        <f t="shared" si="176"/>
        <v>9.3745254202914935E-2</v>
      </c>
      <c r="AK335" s="76">
        <f t="shared" si="183"/>
        <v>0</v>
      </c>
      <c r="AL335" s="76">
        <f t="shared" si="184"/>
        <v>0.80460101914787407</v>
      </c>
      <c r="AM335" s="76">
        <f t="shared" si="185"/>
        <v>1.2026568659960213E-2</v>
      </c>
      <c r="AN335" s="76">
        <f t="shared" si="186"/>
        <v>1.2026568659960213E-2</v>
      </c>
      <c r="AO335" s="76">
        <f t="shared" si="201"/>
        <v>52.499616890601573</v>
      </c>
      <c r="AP335" s="76">
        <f>MAX(0,(AO335-Constantes!$D$13)*(1-EXP(-Constantes!$D$24)))</f>
        <v>5.7313820574074796E-2</v>
      </c>
      <c r="AQ335" s="76">
        <f t="shared" si="177"/>
        <v>0.15105907477698974</v>
      </c>
      <c r="AR335" s="76">
        <f t="shared" si="187"/>
        <v>0.86191483972194882</v>
      </c>
      <c r="AS335" s="76">
        <f>0.0526*AF335*Observaciones!$F334^1.218</f>
        <v>0</v>
      </c>
      <c r="AT335" s="76">
        <f>AS335*Constantes!$E$30</f>
        <v>0</v>
      </c>
      <c r="AU335" s="76">
        <f t="shared" si="202"/>
        <v>0</v>
      </c>
      <c r="AV335" s="15"/>
      <c r="AW335" s="75">
        <v>329</v>
      </c>
      <c r="AX335" s="148">
        <f>ETo!$I334*((1-Constantes!$F$19)*ETo!$K334+ETo!$L334)</f>
        <v>4.3370101829929597</v>
      </c>
      <c r="AY335" s="76">
        <f>MIN(AX335*Constantes!$F$17,0.8*(BB334+Observaciones!$F334-AZ335-BA335-Constantes!$D$14))</f>
        <v>2.1540786430113346</v>
      </c>
      <c r="AZ335" s="76">
        <f>IF(Observaciones!$F334&gt;0.05*Constantes!$F$18,((Observaciones!$F334-0.05*Constantes!$F$18)^2)/(Observaciones!$F334+0.95*Constantes!$F$18),0)</f>
        <v>0.28826831063673158</v>
      </c>
      <c r="BA335" s="76">
        <f>MAX(0,BB334+Observaciones!$F334-AZ335-Constantes!$D$13)</f>
        <v>0</v>
      </c>
      <c r="BB335" s="76">
        <f>BB334+Observaciones!$F334-AZ335-AY335-BA335-BC334</f>
        <v>33.643080007991841</v>
      </c>
      <c r="BC335" s="76">
        <f>MAX(0,(BB335-Constantes!$D$14)*(1-EXP(-Constantes!$D$22)))</f>
        <v>0.76279051175184998</v>
      </c>
      <c r="BD335" s="76">
        <f t="shared" si="203"/>
        <v>58.264156917414809</v>
      </c>
      <c r="BE335" s="76">
        <f>MAX(0,(BD335-Constantes!$D$13)*(1-EXP(-Constantes!$D$23)))</f>
        <v>9.3745254202914935E-2</v>
      </c>
      <c r="BF335" s="76">
        <f t="shared" si="204"/>
        <v>1.1448040765914964</v>
      </c>
      <c r="BG335" s="76">
        <f>IF(BF335-Escenarios!$F$29&lt;=0,0,IF(BF335-Escenarios!$F$29&gt;Escenarios!$F$28,Escenarios!$F$28,BF335-Escenarios!$F$29))</f>
        <v>0.45360407659149637</v>
      </c>
      <c r="BH335" s="76">
        <f>BG335*Entradas!$F$24</f>
        <v>0</v>
      </c>
      <c r="BI335" s="76">
        <f>AX335*Entradas!$D$47/Escenarios!$F$9</f>
        <v>0.20817648878366207</v>
      </c>
      <c r="BJ335" s="76">
        <f>Entradas!$D$48*Entradas!$D$46/Escenarios!$F$9</f>
        <v>0.12</v>
      </c>
      <c r="BK335" s="76">
        <f t="shared" si="205"/>
        <v>2.3622551317949965</v>
      </c>
      <c r="BL335" s="76">
        <f t="shared" si="188"/>
        <v>0</v>
      </c>
      <c r="BM335" s="76">
        <f t="shared" si="189"/>
        <v>0.16533576595476479</v>
      </c>
      <c r="BN335" s="76">
        <f t="shared" si="178"/>
        <v>0.59745474579708513</v>
      </c>
      <c r="BO335" s="76">
        <f t="shared" si="190"/>
        <v>0</v>
      </c>
      <c r="BP335" s="76">
        <f t="shared" si="179"/>
        <v>9.3745254202914935E-2</v>
      </c>
      <c r="BQ335" s="76">
        <f t="shared" si="191"/>
        <v>0</v>
      </c>
      <c r="BR335" s="76">
        <f t="shared" si="192"/>
        <v>0.69120000000000004</v>
      </c>
      <c r="BS335" s="76">
        <f t="shared" si="193"/>
        <v>0.12542758780783431</v>
      </c>
      <c r="BT335" s="76">
        <f t="shared" si="194"/>
        <v>0.12542758780783431</v>
      </c>
      <c r="BU335" s="76">
        <f t="shared" si="206"/>
        <v>55.762385280868081</v>
      </c>
      <c r="BV335" s="76">
        <f>MAX(0,(BU335-Constantes!$D$13)*(1-EXP(-Constantes!$D$24)))</f>
        <v>0.1071860415370265</v>
      </c>
      <c r="BW335" s="76">
        <f t="shared" si="207"/>
        <v>0.20093129573994145</v>
      </c>
      <c r="BX335" s="76">
        <f t="shared" si="208"/>
        <v>0.79838604153702653</v>
      </c>
      <c r="BY335" s="76">
        <f>0.0526*BL335*Observaciones!$F334^1.218</f>
        <v>0</v>
      </c>
      <c r="BZ335" s="76">
        <f>BY335*Constantes!$F$30</f>
        <v>0</v>
      </c>
      <c r="CA335" s="76">
        <f t="shared" si="209"/>
        <v>0</v>
      </c>
      <c r="CB335" s="15"/>
      <c r="CC335" s="75">
        <v>329</v>
      </c>
      <c r="CD335" s="76">
        <f>0.0526*Observaciones!$F334^2.218</f>
        <v>4.72748644015644</v>
      </c>
      <c r="CE335" s="76">
        <f>IF(Observaciones!$F334&gt;0.05*$CI$7,((Observaciones!$F334-0.05*$CI$7)^2)/(Observaciones!$F334+0.95*$CI$7),0)</f>
        <v>0.85016527070729775</v>
      </c>
      <c r="CF335" s="76">
        <f>0.0526*CE335*Observaciones!$F334^1.218</f>
        <v>0.52883484067903708</v>
      </c>
      <c r="CG335" s="29"/>
      <c r="CH335" s="29"/>
      <c r="CI335" s="110"/>
      <c r="CJ335" s="40"/>
    </row>
    <row r="336" spans="2:88" s="2" customFormat="1" x14ac:dyDescent="0.3">
      <c r="B336" s="39"/>
      <c r="C336" s="75">
        <v>330</v>
      </c>
      <c r="D336" s="148">
        <f>ETo!$I335*((1-Constantes!$D$19)*ETo!$K335+ETo!$L335)</f>
        <v>4.4034054965053455</v>
      </c>
      <c r="E336" s="76">
        <f>MIN(D336*Constantes!$D$17,0.8*(H335+Observaciones!$F335-F336-G336-Constantes!$D$14))</f>
        <v>2.18705544518577</v>
      </c>
      <c r="F336" s="76">
        <f>IF(Observaciones!$F335&gt;0.05*Constantes!$D$18,((Observaciones!$F335-0.05*Constantes!$D$18)^2)/(Observaciones!$F335+0.95*Constantes!$D$18),0)</f>
        <v>1.2668803418803418</v>
      </c>
      <c r="G336" s="76">
        <f>MAX(0,H335+Observaciones!$F335-F336-Constantes!$D$13)</f>
        <v>0</v>
      </c>
      <c r="H336" s="76">
        <f>H335+Observaciones!$F335-F336-E336-G336-I335</f>
        <v>42.226353709173871</v>
      </c>
      <c r="I336" s="76">
        <f>MAX(0,(H336-Constantes!$D$14)*(1-EXP(-Constantes!$D$22)))</f>
        <v>1.0551683238569378</v>
      </c>
      <c r="J336" s="76">
        <f t="shared" si="195"/>
        <v>58.170411663211894</v>
      </c>
      <c r="K336" s="76">
        <f>MAX(0,(J336-Constantes!$D$13)*(1-EXP(-Constantes!$D$23)))</f>
        <v>9.2821559884873658E-2</v>
      </c>
      <c r="L336" s="76">
        <f t="shared" si="196"/>
        <v>2.4148702256221535</v>
      </c>
      <c r="M336" s="76">
        <f>0.0526*F336*Observaciones!$F335^1.218</f>
        <v>1.486973005643355</v>
      </c>
      <c r="N336" s="76">
        <f>M336*Constantes!$D$30</f>
        <v>2.3229651696023163E-2</v>
      </c>
      <c r="O336" s="76">
        <f t="shared" si="197"/>
        <v>961.94203106870509</v>
      </c>
      <c r="P336" s="15"/>
      <c r="Q336" s="75">
        <v>330</v>
      </c>
      <c r="R336" s="148">
        <f>ETo!$I335*((1-Constantes!$E$19)*ETo!$K335+ETo!$L335)</f>
        <v>4.4034054965053455</v>
      </c>
      <c r="S336" s="76">
        <f>MIN(R336*Constantes!$E$17,0.8*(V335+Observaciones!$F335-T336-U336-Constantes!$D$14))</f>
        <v>2.18705544518577</v>
      </c>
      <c r="T336" s="76">
        <f>IF(Observaciones!$F335&gt;0.05*Constantes!$E$18,((Observaciones!$F335-0.05*Constantes!$E$18)^2)/(Observaciones!$F335+0.95*Constantes!$E$18),0)</f>
        <v>1.2668803418803418</v>
      </c>
      <c r="U336" s="76">
        <f>MAX(0,V335+Observaciones!$F335-T336-Constantes!$D$13)</f>
        <v>0</v>
      </c>
      <c r="V336" s="76">
        <f>V335+Observaciones!$F335-T336-S336-U336-W335</f>
        <v>42.226353709173871</v>
      </c>
      <c r="W336" s="76">
        <f>MAX(0,(V336-Constantes!$D$14)*(1-EXP(-Constantes!$D$22)))</f>
        <v>1.0551683238569378</v>
      </c>
      <c r="X336" s="76">
        <f t="shared" si="198"/>
        <v>58.170411663211894</v>
      </c>
      <c r="Y336" s="76">
        <f>MAX(0,(X336-Constantes!$D$13)*(1-EXP(-Constantes!$D$23)))</f>
        <v>9.2821559884873658E-2</v>
      </c>
      <c r="Z336" s="76">
        <f t="shared" si="199"/>
        <v>2.4148702256221535</v>
      </c>
      <c r="AA336" s="76">
        <f>IF(Z336-Escenarios!$E$29&lt;=0,0,IF(Z336-Escenarios!$E$29&gt;Escenarios!$E$28,Escenarios!$E$28,Z336-Escenarios!$E$29))</f>
        <v>1.7236702256221534</v>
      </c>
      <c r="AB336" s="76">
        <f>AA336*Entradas!$E$24</f>
        <v>0.43091755640553836</v>
      </c>
      <c r="AC336" s="76">
        <f>R336*Entradas!$D$47/Escenarios!$E$9</f>
        <v>0.21136346383225657</v>
      </c>
      <c r="AD336" s="76">
        <f>Entradas!$D$48*Entradas!$D$46/Escenarios!$E$9</f>
        <v>0.12</v>
      </c>
      <c r="AE336" s="76">
        <f t="shared" si="200"/>
        <v>2.3984189090180266</v>
      </c>
      <c r="AF336" s="76">
        <f t="shared" si="180"/>
        <v>0</v>
      </c>
      <c r="AG336" s="76">
        <f t="shared" si="181"/>
        <v>0.45678988374181162</v>
      </c>
      <c r="AH336" s="76">
        <f t="shared" si="175"/>
        <v>0.5983784401151262</v>
      </c>
      <c r="AI336" s="76">
        <f t="shared" si="182"/>
        <v>0</v>
      </c>
      <c r="AJ336" s="76">
        <f t="shared" si="176"/>
        <v>9.2821559884873658E-2</v>
      </c>
      <c r="AK336" s="76">
        <f t="shared" si="183"/>
        <v>0</v>
      </c>
      <c r="AL336" s="76">
        <f t="shared" si="184"/>
        <v>1.1221175564055381</v>
      </c>
      <c r="AM336" s="76">
        <f t="shared" si="185"/>
        <v>0.96138920538435857</v>
      </c>
      <c r="AN336" s="76">
        <f t="shared" si="186"/>
        <v>0.96138920538435857</v>
      </c>
      <c r="AO336" s="76">
        <f t="shared" si="201"/>
        <v>53.403692275411856</v>
      </c>
      <c r="AP336" s="76">
        <f>MAX(0,(AO336-Constantes!$D$13)*(1-EXP(-Constantes!$D$24)))</f>
        <v>7.1132836196799151E-2</v>
      </c>
      <c r="AQ336" s="76">
        <f t="shared" si="177"/>
        <v>0.16395439608167281</v>
      </c>
      <c r="AR336" s="76">
        <f t="shared" si="187"/>
        <v>1.1932503926023372</v>
      </c>
      <c r="AS336" s="76">
        <f>0.0526*AF336*Observaciones!$F335^1.218</f>
        <v>0</v>
      </c>
      <c r="AT336" s="76">
        <f>AS336*Constantes!$E$30</f>
        <v>0</v>
      </c>
      <c r="AU336" s="76">
        <f t="shared" si="202"/>
        <v>0</v>
      </c>
      <c r="AV336" s="15"/>
      <c r="AW336" s="75">
        <v>330</v>
      </c>
      <c r="AX336" s="148">
        <f>ETo!$I335*((1-Constantes!$F$19)*ETo!$K335+ETo!$L335)</f>
        <v>4.4034054965053455</v>
      </c>
      <c r="AY336" s="76">
        <f>MIN(AX336*Constantes!$F$17,0.8*(BB335+Observaciones!$F335-AZ336-BA336-Constantes!$D$14))</f>
        <v>2.18705544518577</v>
      </c>
      <c r="AZ336" s="76">
        <f>IF(Observaciones!$F335&gt;0.05*Constantes!$F$18,((Observaciones!$F335-0.05*Constantes!$F$18)^2)/(Observaciones!$F335+0.95*Constantes!$F$18),0)</f>
        <v>1.2668803418803418</v>
      </c>
      <c r="BA336" s="76">
        <f>MAX(0,BB335+Observaciones!$F335-AZ336-Constantes!$D$13)</f>
        <v>0</v>
      </c>
      <c r="BB336" s="76">
        <f>BB335+Observaciones!$F335-AZ336-AY336-BA336-BC335</f>
        <v>42.226353709173871</v>
      </c>
      <c r="BC336" s="76">
        <f>MAX(0,(BB336-Constantes!$D$14)*(1-EXP(-Constantes!$D$22)))</f>
        <v>1.0551683238569378</v>
      </c>
      <c r="BD336" s="76">
        <f t="shared" si="203"/>
        <v>58.170411663211894</v>
      </c>
      <c r="BE336" s="76">
        <f>MAX(0,(BD336-Constantes!$D$13)*(1-EXP(-Constantes!$D$23)))</f>
        <v>9.2821559884873658E-2</v>
      </c>
      <c r="BF336" s="76">
        <f t="shared" si="204"/>
        <v>2.4148702256221535</v>
      </c>
      <c r="BG336" s="76">
        <f>IF(BF336-Escenarios!$F$29&lt;=0,0,IF(BF336-Escenarios!$F$29&gt;Escenarios!$F$28,Escenarios!$F$28,BF336-Escenarios!$F$29))</f>
        <v>1.7236702256221534</v>
      </c>
      <c r="BH336" s="76">
        <f>BG336*Entradas!$F$24</f>
        <v>0</v>
      </c>
      <c r="BI336" s="76">
        <f>AX336*Entradas!$D$47/Escenarios!$F$9</f>
        <v>0.21136346383225657</v>
      </c>
      <c r="BJ336" s="76">
        <f>Entradas!$D$48*Entradas!$D$46/Escenarios!$F$9</f>
        <v>0.12</v>
      </c>
      <c r="BK336" s="76">
        <f t="shared" si="205"/>
        <v>2.3984189090180266</v>
      </c>
      <c r="BL336" s="76">
        <f t="shared" si="188"/>
        <v>0</v>
      </c>
      <c r="BM336" s="76">
        <f t="shared" si="189"/>
        <v>0.45678988374181162</v>
      </c>
      <c r="BN336" s="76">
        <f t="shared" si="178"/>
        <v>0.5983784401151262</v>
      </c>
      <c r="BO336" s="76">
        <f t="shared" si="190"/>
        <v>0</v>
      </c>
      <c r="BP336" s="76">
        <f t="shared" si="179"/>
        <v>9.2821559884873658E-2</v>
      </c>
      <c r="BQ336" s="76">
        <f t="shared" si="191"/>
        <v>0</v>
      </c>
      <c r="BR336" s="76">
        <f t="shared" si="192"/>
        <v>0.69119999999999981</v>
      </c>
      <c r="BS336" s="76">
        <f t="shared" si="193"/>
        <v>1.392306761789897</v>
      </c>
      <c r="BT336" s="76">
        <f t="shared" si="194"/>
        <v>1.392306761789897</v>
      </c>
      <c r="BU336" s="76">
        <f t="shared" si="206"/>
        <v>57.047506001120951</v>
      </c>
      <c r="BV336" s="76">
        <f>MAX(0,(BU336-Constantes!$D$13)*(1-EXP(-Constantes!$D$24)))</f>
        <v>0.12682942925517332</v>
      </c>
      <c r="BW336" s="76">
        <f t="shared" si="207"/>
        <v>0.21965098914004699</v>
      </c>
      <c r="BX336" s="76">
        <f t="shared" si="208"/>
        <v>0.81802942925517308</v>
      </c>
      <c r="BY336" s="76">
        <f>0.0526*BL336*Observaciones!$F335^1.218</f>
        <v>0</v>
      </c>
      <c r="BZ336" s="76">
        <f>BY336*Constantes!$F$30</f>
        <v>0</v>
      </c>
      <c r="CA336" s="76">
        <f t="shared" si="209"/>
        <v>0</v>
      </c>
      <c r="CB336" s="15"/>
      <c r="CC336" s="75">
        <v>330</v>
      </c>
      <c r="CD336" s="76">
        <f>0.0526*Observaciones!$F335^2.218</f>
        <v>15.023719165130638</v>
      </c>
      <c r="CE336" s="76">
        <f>IF(Observaciones!$F335&gt;0.05*$CI$7,((Observaciones!$F335-0.05*$CI$7)^2)/(Observaciones!$F335+0.95*$CI$7),0)</f>
        <v>2.6803602911260813</v>
      </c>
      <c r="CF336" s="76">
        <f>0.0526*CE336*Observaciones!$F335^1.218</f>
        <v>3.1460140840035975</v>
      </c>
      <c r="CG336" s="29"/>
      <c r="CH336" s="29"/>
      <c r="CI336" s="110"/>
      <c r="CJ336" s="40"/>
    </row>
    <row r="337" spans="2:88" s="2" customFormat="1" x14ac:dyDescent="0.3">
      <c r="B337" s="39"/>
      <c r="C337" s="75">
        <v>331</v>
      </c>
      <c r="D337" s="148">
        <f>ETo!$I336*((1-Constantes!$D$19)*ETo!$K336+ETo!$L336)</f>
        <v>4.3774550978450257</v>
      </c>
      <c r="E337" s="76">
        <f>MIN(D337*Constantes!$D$17,0.8*(H336+Observaciones!$F336-F337-G337-Constantes!$D$14))</f>
        <v>2.174166566171599</v>
      </c>
      <c r="F337" s="76">
        <f>IF(Observaciones!$F336&gt;0.05*Constantes!$D$18,((Observaciones!$F336-0.05*Constantes!$D$18)^2)/(Observaciones!$F336+0.95*Constantes!$D$18),0)</f>
        <v>0</v>
      </c>
      <c r="G337" s="76">
        <f>MAX(0,H336+Observaciones!$F336-F337-Constantes!$D$13)</f>
        <v>0</v>
      </c>
      <c r="H337" s="76">
        <f>H336+Observaciones!$F336-F337-E337-G337-I336</f>
        <v>39.297018819145329</v>
      </c>
      <c r="I337" s="76">
        <f>MAX(0,(H337-Constantes!$D$14)*(1-EXP(-Constantes!$D$22)))</f>
        <v>0.95538442369403187</v>
      </c>
      <c r="J337" s="76">
        <f t="shared" si="195"/>
        <v>58.077590103327019</v>
      </c>
      <c r="K337" s="76">
        <f>MAX(0,(J337-Constantes!$D$13)*(1-EXP(-Constantes!$D$23)))</f>
        <v>9.1906966946954868E-2</v>
      </c>
      <c r="L337" s="76">
        <f t="shared" si="196"/>
        <v>1.0472913906409866</v>
      </c>
      <c r="M337" s="76">
        <f>0.0526*F337*Observaciones!$F336^1.218</f>
        <v>0</v>
      </c>
      <c r="N337" s="76">
        <f>M337*Constantes!$D$30</f>
        <v>0</v>
      </c>
      <c r="O337" s="76">
        <f t="shared" si="197"/>
        <v>0</v>
      </c>
      <c r="P337" s="15"/>
      <c r="Q337" s="75">
        <v>331</v>
      </c>
      <c r="R337" s="148">
        <f>ETo!$I336*((1-Constantes!$E$19)*ETo!$K336+ETo!$L336)</f>
        <v>4.3774550978450257</v>
      </c>
      <c r="S337" s="76">
        <f>MIN(R337*Constantes!$E$17,0.8*(V336+Observaciones!$F336-T337-U337-Constantes!$D$14))</f>
        <v>2.174166566171599</v>
      </c>
      <c r="T337" s="76">
        <f>IF(Observaciones!$F336&gt;0.05*Constantes!$E$18,((Observaciones!$F336-0.05*Constantes!$E$18)^2)/(Observaciones!$F336+0.95*Constantes!$E$18),0)</f>
        <v>0</v>
      </c>
      <c r="U337" s="76">
        <f>MAX(0,V336+Observaciones!$F336-T337-Constantes!$D$13)</f>
        <v>0</v>
      </c>
      <c r="V337" s="76">
        <f>V336+Observaciones!$F336-T337-S337-U337-W336</f>
        <v>39.297018819145329</v>
      </c>
      <c r="W337" s="76">
        <f>MAX(0,(V337-Constantes!$D$14)*(1-EXP(-Constantes!$D$22)))</f>
        <v>0.95538442369403187</v>
      </c>
      <c r="X337" s="76">
        <f t="shared" si="198"/>
        <v>58.077590103327019</v>
      </c>
      <c r="Y337" s="76">
        <f>MAX(0,(X337-Constantes!$D$13)*(1-EXP(-Constantes!$D$23)))</f>
        <v>9.1906966946954868E-2</v>
      </c>
      <c r="Z337" s="76">
        <f t="shared" si="199"/>
        <v>1.0472913906409866</v>
      </c>
      <c r="AA337" s="76">
        <f>IF(Z337-Escenarios!$E$29&lt;=0,0,IF(Z337-Escenarios!$E$29&gt;Escenarios!$E$28,Escenarios!$E$28,Z337-Escenarios!$E$29))</f>
        <v>0.3560913906409866</v>
      </c>
      <c r="AB337" s="76">
        <f>AA337*Entradas!$E$24</f>
        <v>8.9022847660246651E-2</v>
      </c>
      <c r="AC337" s="76">
        <f>R337*Entradas!$D$47/Escenarios!$E$9</f>
        <v>0.21011784469656122</v>
      </c>
      <c r="AD337" s="76">
        <f>Entradas!$D$48*Entradas!$D$46/Escenarios!$E$9</f>
        <v>0.12</v>
      </c>
      <c r="AE337" s="76">
        <f t="shared" si="200"/>
        <v>2.38428441086816</v>
      </c>
      <c r="AF337" s="76">
        <f t="shared" si="180"/>
        <v>0</v>
      </c>
      <c r="AG337" s="76">
        <f t="shared" si="181"/>
        <v>0.3560913906409866</v>
      </c>
      <c r="AH337" s="76">
        <f t="shared" si="175"/>
        <v>0.59929303305304527</v>
      </c>
      <c r="AI337" s="76">
        <f t="shared" si="182"/>
        <v>0</v>
      </c>
      <c r="AJ337" s="76">
        <f t="shared" si="176"/>
        <v>9.1906966946954868E-2</v>
      </c>
      <c r="AK337" s="76">
        <f t="shared" si="183"/>
        <v>0</v>
      </c>
      <c r="AL337" s="76">
        <f t="shared" si="184"/>
        <v>0.78022284766024685</v>
      </c>
      <c r="AM337" s="76">
        <f t="shared" si="185"/>
        <v>0</v>
      </c>
      <c r="AN337" s="76">
        <f t="shared" si="186"/>
        <v>0</v>
      </c>
      <c r="AO337" s="76">
        <f t="shared" si="201"/>
        <v>53.332559439215061</v>
      </c>
      <c r="AP337" s="76">
        <f>MAX(0,(AO337-Constantes!$D$13)*(1-EXP(-Constantes!$D$24)))</f>
        <v>7.0045553221056489E-2</v>
      </c>
      <c r="AQ337" s="76">
        <f t="shared" si="177"/>
        <v>0.16195252016801137</v>
      </c>
      <c r="AR337" s="76">
        <f t="shared" si="187"/>
        <v>0.85026840088130329</v>
      </c>
      <c r="AS337" s="76">
        <f>0.0526*AF337*Observaciones!$F336^1.218</f>
        <v>0</v>
      </c>
      <c r="AT337" s="76">
        <f>AS337*Constantes!$E$30</f>
        <v>0</v>
      </c>
      <c r="AU337" s="76">
        <f t="shared" si="202"/>
        <v>0</v>
      </c>
      <c r="AV337" s="15"/>
      <c r="AW337" s="75">
        <v>331</v>
      </c>
      <c r="AX337" s="148">
        <f>ETo!$I336*((1-Constantes!$F$19)*ETo!$K336+ETo!$L336)</f>
        <v>4.3774550978450257</v>
      </c>
      <c r="AY337" s="76">
        <f>MIN(AX337*Constantes!$F$17,0.8*(BB336+Observaciones!$F336-AZ337-BA337-Constantes!$D$14))</f>
        <v>2.174166566171599</v>
      </c>
      <c r="AZ337" s="76">
        <f>IF(Observaciones!$F336&gt;0.05*Constantes!$F$18,((Observaciones!$F336-0.05*Constantes!$F$18)^2)/(Observaciones!$F336+0.95*Constantes!$F$18),0)</f>
        <v>0</v>
      </c>
      <c r="BA337" s="76">
        <f>MAX(0,BB336+Observaciones!$F336-AZ337-Constantes!$D$13)</f>
        <v>0</v>
      </c>
      <c r="BB337" s="76">
        <f>BB336+Observaciones!$F336-AZ337-AY337-BA337-BC336</f>
        <v>39.297018819145329</v>
      </c>
      <c r="BC337" s="76">
        <f>MAX(0,(BB337-Constantes!$D$14)*(1-EXP(-Constantes!$D$22)))</f>
        <v>0.95538442369403187</v>
      </c>
      <c r="BD337" s="76">
        <f t="shared" si="203"/>
        <v>58.077590103327019</v>
      </c>
      <c r="BE337" s="76">
        <f>MAX(0,(BD337-Constantes!$D$13)*(1-EXP(-Constantes!$D$23)))</f>
        <v>9.1906966946954868E-2</v>
      </c>
      <c r="BF337" s="76">
        <f t="shared" si="204"/>
        <v>1.0472913906409866</v>
      </c>
      <c r="BG337" s="76">
        <f>IF(BF337-Escenarios!$F$29&lt;=0,0,IF(BF337-Escenarios!$F$29&gt;Escenarios!$F$28,Escenarios!$F$28,BF337-Escenarios!$F$29))</f>
        <v>0.3560913906409866</v>
      </c>
      <c r="BH337" s="76">
        <f>BG337*Entradas!$F$24</f>
        <v>0</v>
      </c>
      <c r="BI337" s="76">
        <f>AX337*Entradas!$D$47/Escenarios!$F$9</f>
        <v>0.21011784469656122</v>
      </c>
      <c r="BJ337" s="76">
        <f>Entradas!$D$48*Entradas!$D$46/Escenarios!$F$9</f>
        <v>0.12</v>
      </c>
      <c r="BK337" s="76">
        <f t="shared" si="205"/>
        <v>2.38428441086816</v>
      </c>
      <c r="BL337" s="76">
        <f t="shared" si="188"/>
        <v>0</v>
      </c>
      <c r="BM337" s="76">
        <f t="shared" si="189"/>
        <v>0.3560913906409866</v>
      </c>
      <c r="BN337" s="76">
        <f t="shared" si="178"/>
        <v>0.59929303305304527</v>
      </c>
      <c r="BO337" s="76">
        <f t="shared" si="190"/>
        <v>0</v>
      </c>
      <c r="BP337" s="76">
        <f t="shared" si="179"/>
        <v>9.1906966946954868E-2</v>
      </c>
      <c r="BQ337" s="76">
        <f t="shared" si="191"/>
        <v>0</v>
      </c>
      <c r="BR337" s="76">
        <f t="shared" si="192"/>
        <v>0.69120000000000015</v>
      </c>
      <c r="BS337" s="76">
        <f t="shared" si="193"/>
        <v>2.5973545944425386E-2</v>
      </c>
      <c r="BT337" s="76">
        <f t="shared" si="194"/>
        <v>2.5973545944425386E-2</v>
      </c>
      <c r="BU337" s="76">
        <f t="shared" si="206"/>
        <v>56.946650117810201</v>
      </c>
      <c r="BV337" s="76">
        <f>MAX(0,(BU337-Constantes!$D$13)*(1-EXP(-Constantes!$D$24)))</f>
        <v>0.12528782216075232</v>
      </c>
      <c r="BW337" s="76">
        <f t="shared" si="207"/>
        <v>0.21719478910770718</v>
      </c>
      <c r="BX337" s="76">
        <f t="shared" si="208"/>
        <v>0.81648782216075244</v>
      </c>
      <c r="BY337" s="76">
        <f>0.0526*BL337*Observaciones!$F336^1.218</f>
        <v>0</v>
      </c>
      <c r="BZ337" s="76">
        <f>BY337*Constantes!$F$30</f>
        <v>0</v>
      </c>
      <c r="CA337" s="76">
        <f t="shared" si="209"/>
        <v>0</v>
      </c>
      <c r="CB337" s="15"/>
      <c r="CC337" s="75">
        <v>331</v>
      </c>
      <c r="CD337" s="76">
        <f>0.0526*Observaciones!$F336^2.218</f>
        <v>3.6411677467564265E-3</v>
      </c>
      <c r="CE337" s="76">
        <f>IF(Observaciones!$F336&gt;0.05*$CI$7,((Observaciones!$F336-0.05*$CI$7)^2)/(Observaciones!$F336+0.95*$CI$7),0)</f>
        <v>0</v>
      </c>
      <c r="CF337" s="76">
        <f>0.0526*CE337*Observaciones!$F336^1.218</f>
        <v>0</v>
      </c>
      <c r="CG337" s="29"/>
      <c r="CH337" s="29"/>
      <c r="CI337" s="110"/>
      <c r="CJ337" s="40"/>
    </row>
    <row r="338" spans="2:88" s="2" customFormat="1" x14ac:dyDescent="0.3">
      <c r="B338" s="39"/>
      <c r="C338" s="75">
        <v>332</v>
      </c>
      <c r="D338" s="148">
        <f>ETo!$I337*((1-Constantes!$D$19)*ETo!$K337+ETo!$L337)</f>
        <v>4.3822157749513204</v>
      </c>
      <c r="E338" s="76">
        <f>MIN(D338*Constantes!$D$17,0.8*(H337+Observaciones!$F337-F338-G338-Constantes!$D$14))</f>
        <v>2.1765310690084045</v>
      </c>
      <c r="F338" s="76">
        <f>IF(Observaciones!$F337&gt;0.05*Constantes!$D$18,((Observaciones!$F337-0.05*Constantes!$D$18)^2)/(Observaciones!$F337+0.95*Constantes!$D$18),0)</f>
        <v>0</v>
      </c>
      <c r="G338" s="76">
        <f>MAX(0,H337+Observaciones!$F337-F338-Constantes!$D$13)</f>
        <v>0</v>
      </c>
      <c r="H338" s="76">
        <f>H337+Observaciones!$F337-F338-E338-G338-I337</f>
        <v>36.165103326442889</v>
      </c>
      <c r="I338" s="76">
        <f>MAX(0,(H338-Constantes!$D$14)*(1-EXP(-Constantes!$D$22)))</f>
        <v>0.84869988451543577</v>
      </c>
      <c r="J338" s="76">
        <f t="shared" si="195"/>
        <v>57.985683136380061</v>
      </c>
      <c r="K338" s="76">
        <f>MAX(0,(J338-Constantes!$D$13)*(1-EXP(-Constantes!$D$23)))</f>
        <v>9.1001385711092453E-2</v>
      </c>
      <c r="L338" s="76">
        <f t="shared" si="196"/>
        <v>0.93970127022652816</v>
      </c>
      <c r="M338" s="76">
        <f>0.0526*F338*Observaciones!$F337^1.218</f>
        <v>0</v>
      </c>
      <c r="N338" s="76">
        <f>M338*Constantes!$D$30</f>
        <v>0</v>
      </c>
      <c r="O338" s="76">
        <f t="shared" si="197"/>
        <v>0</v>
      </c>
      <c r="P338" s="15"/>
      <c r="Q338" s="75">
        <v>332</v>
      </c>
      <c r="R338" s="148">
        <f>ETo!$I337*((1-Constantes!$E$19)*ETo!$K337+ETo!$L337)</f>
        <v>4.3822157749513204</v>
      </c>
      <c r="S338" s="76">
        <f>MIN(R338*Constantes!$E$17,0.8*(V337+Observaciones!$F337-T338-U338-Constantes!$D$14))</f>
        <v>2.1765310690084045</v>
      </c>
      <c r="T338" s="76">
        <f>IF(Observaciones!$F337&gt;0.05*Constantes!$E$18,((Observaciones!$F337-0.05*Constantes!$E$18)^2)/(Observaciones!$F337+0.95*Constantes!$E$18),0)</f>
        <v>0</v>
      </c>
      <c r="U338" s="76">
        <f>MAX(0,V337+Observaciones!$F337-T338-Constantes!$D$13)</f>
        <v>0</v>
      </c>
      <c r="V338" s="76">
        <f>V337+Observaciones!$F337-T338-S338-U338-W337</f>
        <v>36.165103326442889</v>
      </c>
      <c r="W338" s="76">
        <f>MAX(0,(V338-Constantes!$D$14)*(1-EXP(-Constantes!$D$22)))</f>
        <v>0.84869988451543577</v>
      </c>
      <c r="X338" s="76">
        <f t="shared" si="198"/>
        <v>57.985683136380061</v>
      </c>
      <c r="Y338" s="76">
        <f>MAX(0,(X338-Constantes!$D$13)*(1-EXP(-Constantes!$D$23)))</f>
        <v>9.1001385711092453E-2</v>
      </c>
      <c r="Z338" s="76">
        <f t="shared" si="199"/>
        <v>0.93970127022652816</v>
      </c>
      <c r="AA338" s="76">
        <f>IF(Z338-Escenarios!$E$29&lt;=0,0,IF(Z338-Escenarios!$E$29&gt;Escenarios!$E$28,Escenarios!$E$28,Z338-Escenarios!$E$29))</f>
        <v>0.24850127022652813</v>
      </c>
      <c r="AB338" s="76">
        <f>AA338*Entradas!$E$24</f>
        <v>6.2125317556632031E-2</v>
      </c>
      <c r="AC338" s="76">
        <f>R338*Entradas!$D$47/Escenarios!$E$9</f>
        <v>0.2103463571976634</v>
      </c>
      <c r="AD338" s="76">
        <f>Entradas!$D$48*Entradas!$D$46/Escenarios!$E$9</f>
        <v>0.12</v>
      </c>
      <c r="AE338" s="76">
        <f t="shared" si="200"/>
        <v>2.3868774262060679</v>
      </c>
      <c r="AF338" s="76">
        <f t="shared" si="180"/>
        <v>0</v>
      </c>
      <c r="AG338" s="76">
        <f t="shared" si="181"/>
        <v>0.24850127022652813</v>
      </c>
      <c r="AH338" s="76">
        <f t="shared" si="175"/>
        <v>0.60019861428890764</v>
      </c>
      <c r="AI338" s="76">
        <f t="shared" si="182"/>
        <v>0</v>
      </c>
      <c r="AJ338" s="76">
        <f t="shared" si="176"/>
        <v>9.1001385711092453E-2</v>
      </c>
      <c r="AK338" s="76">
        <f t="shared" si="183"/>
        <v>0</v>
      </c>
      <c r="AL338" s="76">
        <f t="shared" si="184"/>
        <v>0.75332531755663212</v>
      </c>
      <c r="AM338" s="76">
        <f t="shared" si="185"/>
        <v>0</v>
      </c>
      <c r="AN338" s="76">
        <f t="shared" si="186"/>
        <v>0</v>
      </c>
      <c r="AO338" s="76">
        <f t="shared" si="201"/>
        <v>53.262513885994004</v>
      </c>
      <c r="AP338" s="76">
        <f>MAX(0,(AO338-Constantes!$D$13)*(1-EXP(-Constantes!$D$24)))</f>
        <v>6.8974889634228195E-2</v>
      </c>
      <c r="AQ338" s="76">
        <f t="shared" si="177"/>
        <v>0.15997627534532066</v>
      </c>
      <c r="AR338" s="76">
        <f t="shared" si="187"/>
        <v>0.82230020719086028</v>
      </c>
      <c r="AS338" s="76">
        <f>0.0526*AF338*Observaciones!$F337^1.218</f>
        <v>0</v>
      </c>
      <c r="AT338" s="76">
        <f>AS338*Constantes!$E$30</f>
        <v>0</v>
      </c>
      <c r="AU338" s="76">
        <f t="shared" si="202"/>
        <v>0</v>
      </c>
      <c r="AV338" s="15"/>
      <c r="AW338" s="75">
        <v>332</v>
      </c>
      <c r="AX338" s="148">
        <f>ETo!$I337*((1-Constantes!$F$19)*ETo!$K337+ETo!$L337)</f>
        <v>4.3822157749513204</v>
      </c>
      <c r="AY338" s="76">
        <f>MIN(AX338*Constantes!$F$17,0.8*(BB337+Observaciones!$F337-AZ338-BA338-Constantes!$D$14))</f>
        <v>2.1765310690084045</v>
      </c>
      <c r="AZ338" s="76">
        <f>IF(Observaciones!$F337&gt;0.05*Constantes!$F$18,((Observaciones!$F337-0.05*Constantes!$F$18)^2)/(Observaciones!$F337+0.95*Constantes!$F$18),0)</f>
        <v>0</v>
      </c>
      <c r="BA338" s="76">
        <f>MAX(0,BB337+Observaciones!$F337-AZ338-Constantes!$D$13)</f>
        <v>0</v>
      </c>
      <c r="BB338" s="76">
        <f>BB337+Observaciones!$F337-AZ338-AY338-BA338-BC337</f>
        <v>36.165103326442889</v>
      </c>
      <c r="BC338" s="76">
        <f>MAX(0,(BB338-Constantes!$D$14)*(1-EXP(-Constantes!$D$22)))</f>
        <v>0.84869988451543577</v>
      </c>
      <c r="BD338" s="76">
        <f t="shared" si="203"/>
        <v>57.985683136380061</v>
      </c>
      <c r="BE338" s="76">
        <f>MAX(0,(BD338-Constantes!$D$13)*(1-EXP(-Constantes!$D$23)))</f>
        <v>9.1001385711092453E-2</v>
      </c>
      <c r="BF338" s="76">
        <f t="shared" si="204"/>
        <v>0.93970127022652816</v>
      </c>
      <c r="BG338" s="76">
        <f>IF(BF338-Escenarios!$F$29&lt;=0,0,IF(BF338-Escenarios!$F$29&gt;Escenarios!$F$28,Escenarios!$F$28,BF338-Escenarios!$F$29))</f>
        <v>0.24850127022652813</v>
      </c>
      <c r="BH338" s="76">
        <f>BG338*Entradas!$F$24</f>
        <v>0</v>
      </c>
      <c r="BI338" s="76">
        <f>AX338*Entradas!$D$47/Escenarios!$F$9</f>
        <v>0.2103463571976634</v>
      </c>
      <c r="BJ338" s="76">
        <f>Entradas!$D$48*Entradas!$D$46/Escenarios!$F$9</f>
        <v>0.12</v>
      </c>
      <c r="BK338" s="76">
        <f t="shared" si="205"/>
        <v>2.3868774262060679</v>
      </c>
      <c r="BL338" s="76">
        <f t="shared" si="188"/>
        <v>0</v>
      </c>
      <c r="BM338" s="76">
        <f t="shared" si="189"/>
        <v>0.24850127022652813</v>
      </c>
      <c r="BN338" s="76">
        <f t="shared" si="178"/>
        <v>0.60019861428890764</v>
      </c>
      <c r="BO338" s="76">
        <f t="shared" si="190"/>
        <v>0</v>
      </c>
      <c r="BP338" s="76">
        <f t="shared" si="179"/>
        <v>9.1001385711092453E-2</v>
      </c>
      <c r="BQ338" s="76">
        <f t="shared" si="191"/>
        <v>0</v>
      </c>
      <c r="BR338" s="76">
        <f t="shared" si="192"/>
        <v>0.69120000000000004</v>
      </c>
      <c r="BS338" s="76">
        <f t="shared" si="193"/>
        <v>0</v>
      </c>
      <c r="BT338" s="76">
        <f t="shared" si="194"/>
        <v>0</v>
      </c>
      <c r="BU338" s="76">
        <f t="shared" si="206"/>
        <v>56.82136229564945</v>
      </c>
      <c r="BV338" s="76">
        <f>MAX(0,(BU338-Constantes!$D$13)*(1-EXP(-Constantes!$D$24)))</f>
        <v>0.12337276684471821</v>
      </c>
      <c r="BW338" s="76">
        <f t="shared" si="207"/>
        <v>0.21437415255581066</v>
      </c>
      <c r="BX338" s="76">
        <f t="shared" si="208"/>
        <v>0.81457276684471824</v>
      </c>
      <c r="BY338" s="76">
        <f>0.0526*BL338*Observaciones!$F337^1.218</f>
        <v>0</v>
      </c>
      <c r="BZ338" s="76">
        <f>BY338*Constantes!$F$30</f>
        <v>0</v>
      </c>
      <c r="CA338" s="76">
        <f t="shared" si="209"/>
        <v>0</v>
      </c>
      <c r="CB338" s="15"/>
      <c r="CC338" s="75">
        <v>332</v>
      </c>
      <c r="CD338" s="76">
        <f>0.0526*Observaciones!$F337^2.218</f>
        <v>0</v>
      </c>
      <c r="CE338" s="76">
        <f>IF(Observaciones!$F337&gt;0.05*$CI$7,((Observaciones!$F337-0.05*$CI$7)^2)/(Observaciones!$F337+0.95*$CI$7),0)</f>
        <v>0</v>
      </c>
      <c r="CF338" s="76">
        <f>0.0526*CE338*Observaciones!$F337^1.218</f>
        <v>0</v>
      </c>
      <c r="CG338" s="29"/>
      <c r="CH338" s="29"/>
      <c r="CI338" s="110"/>
      <c r="CJ338" s="40"/>
    </row>
    <row r="339" spans="2:88" s="2" customFormat="1" x14ac:dyDescent="0.3">
      <c r="B339" s="39"/>
      <c r="C339" s="75">
        <v>333</v>
      </c>
      <c r="D339" s="148">
        <f>ETo!$I338*((1-Constantes!$D$19)*ETo!$K338+ETo!$L338)</f>
        <v>4.2683342899837386</v>
      </c>
      <c r="E339" s="76">
        <f>MIN(D339*Constantes!$D$17,0.8*(H338+Observaciones!$F338-F339-G339-Constantes!$D$14))</f>
        <v>2.1199691371123177</v>
      </c>
      <c r="F339" s="76">
        <f>IF(Observaciones!$F338&gt;0.05*Constantes!$D$18,((Observaciones!$F338-0.05*Constantes!$D$18)^2)/(Observaciones!$F338+0.95*Constantes!$D$18),0)</f>
        <v>0</v>
      </c>
      <c r="G339" s="76">
        <f>MAX(0,H338+Observaciones!$F338-F339-Constantes!$D$13)</f>
        <v>0</v>
      </c>
      <c r="H339" s="76">
        <f>H338+Observaciones!$F338-F339-E339-G339-I338</f>
        <v>33.196434304815135</v>
      </c>
      <c r="I339" s="76">
        <f>MAX(0,(H339-Constantes!$D$14)*(1-EXP(-Constantes!$D$22)))</f>
        <v>0.74757611943170754</v>
      </c>
      <c r="J339" s="76">
        <f t="shared" si="195"/>
        <v>57.894681750668965</v>
      </c>
      <c r="K339" s="76">
        <f>MAX(0,(J339-Constantes!$D$13)*(1-EXP(-Constantes!$D$23)))</f>
        <v>9.0104727382839644E-2</v>
      </c>
      <c r="L339" s="76">
        <f t="shared" si="196"/>
        <v>0.83768084681454713</v>
      </c>
      <c r="M339" s="76">
        <f>0.0526*F339*Observaciones!$F338^1.218</f>
        <v>0</v>
      </c>
      <c r="N339" s="76">
        <f>M339*Constantes!$D$30</f>
        <v>0</v>
      </c>
      <c r="O339" s="76">
        <f t="shared" si="197"/>
        <v>0</v>
      </c>
      <c r="P339" s="15"/>
      <c r="Q339" s="75">
        <v>333</v>
      </c>
      <c r="R339" s="148">
        <f>ETo!$I338*((1-Constantes!$E$19)*ETo!$K338+ETo!$L338)</f>
        <v>4.2683342899837386</v>
      </c>
      <c r="S339" s="76">
        <f>MIN(R339*Constantes!$E$17,0.8*(V338+Observaciones!$F338-T339-U339-Constantes!$D$14))</f>
        <v>2.1199691371123177</v>
      </c>
      <c r="T339" s="76">
        <f>IF(Observaciones!$F338&gt;0.05*Constantes!$E$18,((Observaciones!$F338-0.05*Constantes!$E$18)^2)/(Observaciones!$F338+0.95*Constantes!$E$18),0)</f>
        <v>0</v>
      </c>
      <c r="U339" s="76">
        <f>MAX(0,V338+Observaciones!$F338-T339-Constantes!$D$13)</f>
        <v>0</v>
      </c>
      <c r="V339" s="76">
        <f>V338+Observaciones!$F338-T339-S339-U339-W338</f>
        <v>33.196434304815135</v>
      </c>
      <c r="W339" s="76">
        <f>MAX(0,(V339-Constantes!$D$14)*(1-EXP(-Constantes!$D$22)))</f>
        <v>0.74757611943170754</v>
      </c>
      <c r="X339" s="76">
        <f t="shared" si="198"/>
        <v>57.894681750668965</v>
      </c>
      <c r="Y339" s="76">
        <f>MAX(0,(X339-Constantes!$D$13)*(1-EXP(-Constantes!$D$23)))</f>
        <v>9.0104727382839644E-2</v>
      </c>
      <c r="Z339" s="76">
        <f t="shared" si="199"/>
        <v>0.83768084681454713</v>
      </c>
      <c r="AA339" s="76">
        <f>IF(Z339-Escenarios!$E$29&lt;=0,0,IF(Z339-Escenarios!$E$29&gt;Escenarios!$E$28,Escenarios!$E$28,Z339-Escenarios!$E$29))</f>
        <v>0.14648084681454709</v>
      </c>
      <c r="AB339" s="76">
        <f>AA339*Entradas!$E$24</f>
        <v>3.6620211703636774E-2</v>
      </c>
      <c r="AC339" s="76">
        <f>R339*Entradas!$D$47/Escenarios!$E$9</f>
        <v>0.20488004591921946</v>
      </c>
      <c r="AD339" s="76">
        <f>Entradas!$D$48*Entradas!$D$46/Escenarios!$E$9</f>
        <v>0.12</v>
      </c>
      <c r="AE339" s="76">
        <f t="shared" si="200"/>
        <v>2.324849183031537</v>
      </c>
      <c r="AF339" s="76">
        <f t="shared" si="180"/>
        <v>0</v>
      </c>
      <c r="AG339" s="76">
        <f t="shared" si="181"/>
        <v>0.14648084681454709</v>
      </c>
      <c r="AH339" s="76">
        <f t="shared" si="175"/>
        <v>0.60109527261716045</v>
      </c>
      <c r="AI339" s="76">
        <f t="shared" si="182"/>
        <v>0</v>
      </c>
      <c r="AJ339" s="76">
        <f t="shared" si="176"/>
        <v>9.0104727382839644E-2</v>
      </c>
      <c r="AK339" s="76">
        <f t="shared" si="183"/>
        <v>0</v>
      </c>
      <c r="AL339" s="76">
        <f t="shared" si="184"/>
        <v>0.72782021170363675</v>
      </c>
      <c r="AM339" s="76">
        <f t="shared" si="185"/>
        <v>0</v>
      </c>
      <c r="AN339" s="76">
        <f t="shared" si="186"/>
        <v>0</v>
      </c>
      <c r="AO339" s="76">
        <f t="shared" si="201"/>
        <v>53.193538996359777</v>
      </c>
      <c r="AP339" s="76">
        <f>MAX(0,(AO339-Constantes!$D$13)*(1-EXP(-Constantes!$D$24)))</f>
        <v>6.7920591404848699E-2</v>
      </c>
      <c r="AQ339" s="76">
        <f t="shared" si="177"/>
        <v>0.15802531878768833</v>
      </c>
      <c r="AR339" s="76">
        <f t="shared" si="187"/>
        <v>0.79574080310848549</v>
      </c>
      <c r="AS339" s="76">
        <f>0.0526*AF339*Observaciones!$F338^1.218</f>
        <v>0</v>
      </c>
      <c r="AT339" s="76">
        <f>AS339*Constantes!$E$30</f>
        <v>0</v>
      </c>
      <c r="AU339" s="76">
        <f t="shared" si="202"/>
        <v>0</v>
      </c>
      <c r="AV339" s="15"/>
      <c r="AW339" s="75">
        <v>333</v>
      </c>
      <c r="AX339" s="148">
        <f>ETo!$I338*((1-Constantes!$F$19)*ETo!$K338+ETo!$L338)</f>
        <v>4.2683342899837386</v>
      </c>
      <c r="AY339" s="76">
        <f>MIN(AX339*Constantes!$F$17,0.8*(BB338+Observaciones!$F338-AZ339-BA339-Constantes!$D$14))</f>
        <v>2.1199691371123177</v>
      </c>
      <c r="AZ339" s="76">
        <f>IF(Observaciones!$F338&gt;0.05*Constantes!$F$18,((Observaciones!$F338-0.05*Constantes!$F$18)^2)/(Observaciones!$F338+0.95*Constantes!$F$18),0)</f>
        <v>0</v>
      </c>
      <c r="BA339" s="76">
        <f>MAX(0,BB338+Observaciones!$F338-AZ339-Constantes!$D$13)</f>
        <v>0</v>
      </c>
      <c r="BB339" s="76">
        <f>BB338+Observaciones!$F338-AZ339-AY339-BA339-BC338</f>
        <v>33.196434304815135</v>
      </c>
      <c r="BC339" s="76">
        <f>MAX(0,(BB339-Constantes!$D$14)*(1-EXP(-Constantes!$D$22)))</f>
        <v>0.74757611943170754</v>
      </c>
      <c r="BD339" s="76">
        <f t="shared" si="203"/>
        <v>57.894681750668965</v>
      </c>
      <c r="BE339" s="76">
        <f>MAX(0,(BD339-Constantes!$D$13)*(1-EXP(-Constantes!$D$23)))</f>
        <v>9.0104727382839644E-2</v>
      </c>
      <c r="BF339" s="76">
        <f t="shared" si="204"/>
        <v>0.83768084681454713</v>
      </c>
      <c r="BG339" s="76">
        <f>IF(BF339-Escenarios!$F$29&lt;=0,0,IF(BF339-Escenarios!$F$29&gt;Escenarios!$F$28,Escenarios!$F$28,BF339-Escenarios!$F$29))</f>
        <v>0.14648084681454709</v>
      </c>
      <c r="BH339" s="76">
        <f>BG339*Entradas!$F$24</f>
        <v>0</v>
      </c>
      <c r="BI339" s="76">
        <f>AX339*Entradas!$D$47/Escenarios!$F$9</f>
        <v>0.20488004591921946</v>
      </c>
      <c r="BJ339" s="76">
        <f>Entradas!$D$48*Entradas!$D$46/Escenarios!$F$9</f>
        <v>0.12</v>
      </c>
      <c r="BK339" s="76">
        <f t="shared" si="205"/>
        <v>2.324849183031537</v>
      </c>
      <c r="BL339" s="76">
        <f t="shared" si="188"/>
        <v>0</v>
      </c>
      <c r="BM339" s="76">
        <f t="shared" si="189"/>
        <v>0.14648084681454709</v>
      </c>
      <c r="BN339" s="76">
        <f t="shared" si="178"/>
        <v>0.60109527261716045</v>
      </c>
      <c r="BO339" s="76">
        <f t="shared" si="190"/>
        <v>0</v>
      </c>
      <c r="BP339" s="76">
        <f t="shared" si="179"/>
        <v>9.0104727382839644E-2</v>
      </c>
      <c r="BQ339" s="76">
        <f t="shared" si="191"/>
        <v>0</v>
      </c>
      <c r="BR339" s="76">
        <f t="shared" si="192"/>
        <v>0.69120000000000004</v>
      </c>
      <c r="BS339" s="76">
        <f t="shared" si="193"/>
        <v>0</v>
      </c>
      <c r="BT339" s="76">
        <f t="shared" si="194"/>
        <v>0</v>
      </c>
      <c r="BU339" s="76">
        <f t="shared" si="206"/>
        <v>56.697989528804733</v>
      </c>
      <c r="BV339" s="76">
        <f>MAX(0,(BU339-Constantes!$D$13)*(1-EXP(-Constantes!$D$24)))</f>
        <v>0.1214869836223339</v>
      </c>
      <c r="BW339" s="76">
        <f t="shared" si="207"/>
        <v>0.21159171100517354</v>
      </c>
      <c r="BX339" s="76">
        <f t="shared" si="208"/>
        <v>0.81268698362233394</v>
      </c>
      <c r="BY339" s="76">
        <f>0.0526*BL339*Observaciones!$F338^1.218</f>
        <v>0</v>
      </c>
      <c r="BZ339" s="76">
        <f>BY339*Constantes!$F$30</f>
        <v>0</v>
      </c>
      <c r="CA339" s="76">
        <f t="shared" si="209"/>
        <v>0</v>
      </c>
      <c r="CB339" s="15"/>
      <c r="CC339" s="75">
        <v>333</v>
      </c>
      <c r="CD339" s="76">
        <f>0.0526*Observaciones!$F338^2.218</f>
        <v>0</v>
      </c>
      <c r="CE339" s="76">
        <f>IF(Observaciones!$F338&gt;0.05*$CI$7,((Observaciones!$F338-0.05*$CI$7)^2)/(Observaciones!$F338+0.95*$CI$7),0)</f>
        <v>0</v>
      </c>
      <c r="CF339" s="76">
        <f>0.0526*CE339*Observaciones!$F338^1.218</f>
        <v>0</v>
      </c>
      <c r="CG339" s="29"/>
      <c r="CH339" s="29"/>
      <c r="CI339" s="110"/>
      <c r="CJ339" s="40"/>
    </row>
    <row r="340" spans="2:88" s="2" customFormat="1" x14ac:dyDescent="0.3">
      <c r="B340" s="39"/>
      <c r="C340" s="75">
        <v>334</v>
      </c>
      <c r="D340" s="148">
        <f>ETo!$I339*((1-Constantes!$D$19)*ETo!$K339+ETo!$L339)</f>
        <v>4.1720534056263254</v>
      </c>
      <c r="E340" s="76">
        <f>MIN(D340*Constantes!$D$17,0.8*(H339+Observaciones!$F339-F340-G340-Constantes!$D$14))</f>
        <v>2.0721489596228047</v>
      </c>
      <c r="F340" s="76">
        <f>IF(Observaciones!$F339&gt;0.05*Constantes!$D$18,((Observaciones!$F339-0.05*Constantes!$D$18)^2)/(Observaciones!$F339+0.95*Constantes!$D$18),0)</f>
        <v>0</v>
      </c>
      <c r="G340" s="76">
        <f>MAX(0,H339+Observaciones!$F339-F340-Constantes!$D$13)</f>
        <v>0</v>
      </c>
      <c r="H340" s="76">
        <f>H339+Observaciones!$F339-F340-E340-G340-I339</f>
        <v>30.376709225760624</v>
      </c>
      <c r="I340" s="76">
        <f>MAX(0,(H340-Constantes!$D$14)*(1-EXP(-Constantes!$D$22)))</f>
        <v>0.65152593181643104</v>
      </c>
      <c r="J340" s="76">
        <f t="shared" si="195"/>
        <v>57.804577023286129</v>
      </c>
      <c r="K340" s="76">
        <f>MAX(0,(J340-Constantes!$D$13)*(1-EXP(-Constantes!$D$23)))</f>
        <v>8.9216904042662526E-2</v>
      </c>
      <c r="L340" s="76">
        <f t="shared" si="196"/>
        <v>0.74074283585909351</v>
      </c>
      <c r="M340" s="76">
        <f>0.0526*F340*Observaciones!$F339^1.218</f>
        <v>0</v>
      </c>
      <c r="N340" s="76">
        <f>M340*Constantes!$D$30</f>
        <v>0</v>
      </c>
      <c r="O340" s="76">
        <f t="shared" si="197"/>
        <v>0</v>
      </c>
      <c r="P340" s="15"/>
      <c r="Q340" s="75">
        <v>334</v>
      </c>
      <c r="R340" s="148">
        <f>ETo!$I339*((1-Constantes!$E$19)*ETo!$K339+ETo!$L339)</f>
        <v>4.1720534056263254</v>
      </c>
      <c r="S340" s="76">
        <f>MIN(R340*Constantes!$E$17,0.8*(V339+Observaciones!$F339-T340-U340-Constantes!$D$14))</f>
        <v>2.0721489596228047</v>
      </c>
      <c r="T340" s="76">
        <f>IF(Observaciones!$F339&gt;0.05*Constantes!$E$18,((Observaciones!$F339-0.05*Constantes!$E$18)^2)/(Observaciones!$F339+0.95*Constantes!$E$18),0)</f>
        <v>0</v>
      </c>
      <c r="U340" s="76">
        <f>MAX(0,V339+Observaciones!$F339-T340-Constantes!$D$13)</f>
        <v>0</v>
      </c>
      <c r="V340" s="76">
        <f>V339+Observaciones!$F339-T340-S340-U340-W339</f>
        <v>30.376709225760624</v>
      </c>
      <c r="W340" s="76">
        <f>MAX(0,(V340-Constantes!$D$14)*(1-EXP(-Constantes!$D$22)))</f>
        <v>0.65152593181643104</v>
      </c>
      <c r="X340" s="76">
        <f t="shared" si="198"/>
        <v>57.804577023286129</v>
      </c>
      <c r="Y340" s="76">
        <f>MAX(0,(X340-Constantes!$D$13)*(1-EXP(-Constantes!$D$23)))</f>
        <v>8.9216904042662526E-2</v>
      </c>
      <c r="Z340" s="76">
        <f t="shared" si="199"/>
        <v>0.74074283585909351</v>
      </c>
      <c r="AA340" s="76">
        <f>IF(Z340-Escenarios!$E$29&lt;=0,0,IF(Z340-Escenarios!$E$29&gt;Escenarios!$E$28,Escenarios!$E$28,Z340-Escenarios!$E$29))</f>
        <v>4.954283585909347E-2</v>
      </c>
      <c r="AB340" s="76">
        <f>AA340*Entradas!$E$24</f>
        <v>1.2385708964773368E-2</v>
      </c>
      <c r="AC340" s="76">
        <f>R340*Entradas!$D$47/Escenarios!$E$9</f>
        <v>0.20025856347006363</v>
      </c>
      <c r="AD340" s="76">
        <f>Entradas!$D$48*Entradas!$D$46/Escenarios!$E$9</f>
        <v>0.12</v>
      </c>
      <c r="AE340" s="76">
        <f t="shared" si="200"/>
        <v>2.2724075230928684</v>
      </c>
      <c r="AF340" s="76">
        <f t="shared" si="180"/>
        <v>0</v>
      </c>
      <c r="AG340" s="76">
        <f t="shared" si="181"/>
        <v>4.954283585909347E-2</v>
      </c>
      <c r="AH340" s="76">
        <f t="shared" si="175"/>
        <v>0.60198309595733757</v>
      </c>
      <c r="AI340" s="76">
        <f t="shared" si="182"/>
        <v>0</v>
      </c>
      <c r="AJ340" s="76">
        <f t="shared" si="176"/>
        <v>8.9216904042662526E-2</v>
      </c>
      <c r="AK340" s="76">
        <f t="shared" si="183"/>
        <v>0</v>
      </c>
      <c r="AL340" s="76">
        <f t="shared" si="184"/>
        <v>0.70358570896477346</v>
      </c>
      <c r="AM340" s="76">
        <f t="shared" si="185"/>
        <v>0</v>
      </c>
      <c r="AN340" s="76">
        <f t="shared" si="186"/>
        <v>0</v>
      </c>
      <c r="AO340" s="76">
        <f t="shared" si="201"/>
        <v>53.125618404954928</v>
      </c>
      <c r="AP340" s="76">
        <f>MAX(0,(AO340-Constantes!$D$13)*(1-EXP(-Constantes!$D$24)))</f>
        <v>6.6882408384386027E-2</v>
      </c>
      <c r="AQ340" s="76">
        <f t="shared" si="177"/>
        <v>0.15609931242704855</v>
      </c>
      <c r="AR340" s="76">
        <f t="shared" si="187"/>
        <v>0.77046811734915943</v>
      </c>
      <c r="AS340" s="76">
        <f>0.0526*AF340*Observaciones!$F339^1.218</f>
        <v>0</v>
      </c>
      <c r="AT340" s="76">
        <f>AS340*Constantes!$E$30</f>
        <v>0</v>
      </c>
      <c r="AU340" s="76">
        <f t="shared" si="202"/>
        <v>0</v>
      </c>
      <c r="AV340" s="15"/>
      <c r="AW340" s="75">
        <v>334</v>
      </c>
      <c r="AX340" s="148">
        <f>ETo!$I339*((1-Constantes!$F$19)*ETo!$K339+ETo!$L339)</f>
        <v>4.1720534056263254</v>
      </c>
      <c r="AY340" s="76">
        <f>MIN(AX340*Constantes!$F$17,0.8*(BB339+Observaciones!$F339-AZ340-BA340-Constantes!$D$14))</f>
        <v>2.0721489596228047</v>
      </c>
      <c r="AZ340" s="76">
        <f>IF(Observaciones!$F339&gt;0.05*Constantes!$F$18,((Observaciones!$F339-0.05*Constantes!$F$18)^2)/(Observaciones!$F339+0.95*Constantes!$F$18),0)</f>
        <v>0</v>
      </c>
      <c r="BA340" s="76">
        <f>MAX(0,BB339+Observaciones!$F339-AZ340-Constantes!$D$13)</f>
        <v>0</v>
      </c>
      <c r="BB340" s="76">
        <f>BB339+Observaciones!$F339-AZ340-AY340-BA340-BC339</f>
        <v>30.376709225760624</v>
      </c>
      <c r="BC340" s="76">
        <f>MAX(0,(BB340-Constantes!$D$14)*(1-EXP(-Constantes!$D$22)))</f>
        <v>0.65152593181643104</v>
      </c>
      <c r="BD340" s="76">
        <f t="shared" si="203"/>
        <v>57.804577023286129</v>
      </c>
      <c r="BE340" s="76">
        <f>MAX(0,(BD340-Constantes!$D$13)*(1-EXP(-Constantes!$D$23)))</f>
        <v>8.9216904042662526E-2</v>
      </c>
      <c r="BF340" s="76">
        <f t="shared" si="204"/>
        <v>0.74074283585909351</v>
      </c>
      <c r="BG340" s="76">
        <f>IF(BF340-Escenarios!$F$29&lt;=0,0,IF(BF340-Escenarios!$F$29&gt;Escenarios!$F$28,Escenarios!$F$28,BF340-Escenarios!$F$29))</f>
        <v>4.954283585909347E-2</v>
      </c>
      <c r="BH340" s="76">
        <f>BG340*Entradas!$F$24</f>
        <v>0</v>
      </c>
      <c r="BI340" s="76">
        <f>AX340*Entradas!$D$47/Escenarios!$F$9</f>
        <v>0.20025856347006363</v>
      </c>
      <c r="BJ340" s="76">
        <f>Entradas!$D$48*Entradas!$D$46/Escenarios!$F$9</f>
        <v>0.12</v>
      </c>
      <c r="BK340" s="76">
        <f t="shared" si="205"/>
        <v>2.2724075230928684</v>
      </c>
      <c r="BL340" s="76">
        <f t="shared" si="188"/>
        <v>0</v>
      </c>
      <c r="BM340" s="76">
        <f t="shared" si="189"/>
        <v>4.954283585909347E-2</v>
      </c>
      <c r="BN340" s="76">
        <f t="shared" si="178"/>
        <v>0.60198309595733757</v>
      </c>
      <c r="BO340" s="76">
        <f t="shared" si="190"/>
        <v>0</v>
      </c>
      <c r="BP340" s="76">
        <f t="shared" si="179"/>
        <v>8.9216904042662526E-2</v>
      </c>
      <c r="BQ340" s="76">
        <f t="shared" si="191"/>
        <v>0</v>
      </c>
      <c r="BR340" s="76">
        <f t="shared" si="192"/>
        <v>0.69120000000000004</v>
      </c>
      <c r="BS340" s="76">
        <f t="shared" si="193"/>
        <v>0</v>
      </c>
      <c r="BT340" s="76">
        <f t="shared" si="194"/>
        <v>0</v>
      </c>
      <c r="BU340" s="76">
        <f t="shared" si="206"/>
        <v>56.5765025451824</v>
      </c>
      <c r="BV340" s="76">
        <f>MAX(0,(BU340-Constantes!$D$13)*(1-EXP(-Constantes!$D$24)))</f>
        <v>0.11963002506241582</v>
      </c>
      <c r="BW340" s="76">
        <f t="shared" si="207"/>
        <v>0.20884692910507835</v>
      </c>
      <c r="BX340" s="76">
        <f t="shared" si="208"/>
        <v>0.81083002506241586</v>
      </c>
      <c r="BY340" s="76">
        <f>0.0526*BL340*Observaciones!$F339^1.218</f>
        <v>0</v>
      </c>
      <c r="BZ340" s="76">
        <f>BY340*Constantes!$F$30</f>
        <v>0</v>
      </c>
      <c r="CA340" s="76">
        <f t="shared" si="209"/>
        <v>0</v>
      </c>
      <c r="CB340" s="15"/>
      <c r="CC340" s="75">
        <v>334</v>
      </c>
      <c r="CD340" s="76">
        <f>0.0526*Observaciones!$F339^2.218</f>
        <v>0</v>
      </c>
      <c r="CE340" s="76">
        <f>IF(Observaciones!$F339&gt;0.05*$CI$7,((Observaciones!$F339-0.05*$CI$7)^2)/(Observaciones!$F339+0.95*$CI$7),0)</f>
        <v>0</v>
      </c>
      <c r="CF340" s="76">
        <f>0.0526*CE340*Observaciones!$F339^1.218</f>
        <v>0</v>
      </c>
      <c r="CG340" s="29"/>
      <c r="CH340" s="29"/>
      <c r="CI340" s="110"/>
      <c r="CJ340" s="40"/>
    </row>
    <row r="341" spans="2:88" s="2" customFormat="1" x14ac:dyDescent="0.3">
      <c r="B341" s="39"/>
      <c r="C341" s="75">
        <v>335</v>
      </c>
      <c r="D341" s="148">
        <f>ETo!$I340*((1-Constantes!$D$19)*ETo!$K340+ETo!$L340)</f>
        <v>4.0888934037286191</v>
      </c>
      <c r="E341" s="76">
        <f>MIN(D341*Constantes!$D$17,0.8*(H340+Observaciones!$F340-F341-G341-Constantes!$D$14))</f>
        <v>2.0308455786109088</v>
      </c>
      <c r="F341" s="76">
        <f>IF(Observaciones!$F340&gt;0.05*Constantes!$D$18,((Observaciones!$F340-0.05*Constantes!$D$18)^2)/(Observaciones!$F340+0.95*Constantes!$D$18),0)</f>
        <v>0</v>
      </c>
      <c r="G341" s="76">
        <f>MAX(0,H340+Observaciones!$F340-F341-Constantes!$D$13)</f>
        <v>0</v>
      </c>
      <c r="H341" s="76">
        <f>H340+Observaciones!$F340-F341-E341-G341-I340</f>
        <v>27.694337715333287</v>
      </c>
      <c r="I341" s="76">
        <f>MAX(0,(H341-Constantes!$D$14)*(1-EXP(-Constantes!$D$22)))</f>
        <v>0.56015451098386904</v>
      </c>
      <c r="J341" s="76">
        <f t="shared" si="195"/>
        <v>57.715360119243464</v>
      </c>
      <c r="K341" s="76">
        <f>MAX(0,(J341-Constantes!$D$13)*(1-EXP(-Constantes!$D$23)))</f>
        <v>8.8337828637319177E-2</v>
      </c>
      <c r="L341" s="76">
        <f t="shared" si="196"/>
        <v>0.64849233962118824</v>
      </c>
      <c r="M341" s="76">
        <f>0.0526*F341*Observaciones!$F340^1.218</f>
        <v>0</v>
      </c>
      <c r="N341" s="76">
        <f>M341*Constantes!$D$30</f>
        <v>0</v>
      </c>
      <c r="O341" s="76">
        <f t="shared" si="197"/>
        <v>0</v>
      </c>
      <c r="P341" s="15"/>
      <c r="Q341" s="75">
        <v>335</v>
      </c>
      <c r="R341" s="148">
        <f>ETo!$I340*((1-Constantes!$E$19)*ETo!$K340+ETo!$L340)</f>
        <v>4.0888934037286191</v>
      </c>
      <c r="S341" s="76">
        <f>MIN(R341*Constantes!$E$17,0.8*(V340+Observaciones!$F340-T341-U341-Constantes!$D$14))</f>
        <v>2.0308455786109088</v>
      </c>
      <c r="T341" s="76">
        <f>IF(Observaciones!$F340&gt;0.05*Constantes!$E$18,((Observaciones!$F340-0.05*Constantes!$E$18)^2)/(Observaciones!$F340+0.95*Constantes!$E$18),0)</f>
        <v>0</v>
      </c>
      <c r="U341" s="76">
        <f>MAX(0,V340+Observaciones!$F340-T341-Constantes!$D$13)</f>
        <v>0</v>
      </c>
      <c r="V341" s="76">
        <f>V340+Observaciones!$F340-T341-S341-U341-W340</f>
        <v>27.694337715333287</v>
      </c>
      <c r="W341" s="76">
        <f>MAX(0,(V341-Constantes!$D$14)*(1-EXP(-Constantes!$D$22)))</f>
        <v>0.56015451098386904</v>
      </c>
      <c r="X341" s="76">
        <f t="shared" si="198"/>
        <v>57.715360119243464</v>
      </c>
      <c r="Y341" s="76">
        <f>MAX(0,(X341-Constantes!$D$13)*(1-EXP(-Constantes!$D$23)))</f>
        <v>8.8337828637319177E-2</v>
      </c>
      <c r="Z341" s="76">
        <f t="shared" si="199"/>
        <v>0.64849233962118824</v>
      </c>
      <c r="AA341" s="76">
        <f>IF(Z341-Escenarios!$E$29&lt;=0,0,IF(Z341-Escenarios!$E$29&gt;Escenarios!$E$28,Escenarios!$E$28,Z341-Escenarios!$E$29))</f>
        <v>0</v>
      </c>
      <c r="AB341" s="76">
        <f>AA341*Entradas!$E$24</f>
        <v>0</v>
      </c>
      <c r="AC341" s="76">
        <f>R341*Entradas!$D$47/Escenarios!$E$9</f>
        <v>0.19626688337897372</v>
      </c>
      <c r="AD341" s="76">
        <f>Entradas!$D$48*Entradas!$D$46/Escenarios!$E$9</f>
        <v>0.12</v>
      </c>
      <c r="AE341" s="76">
        <f t="shared" si="200"/>
        <v>2.2271124619898823</v>
      </c>
      <c r="AF341" s="76">
        <f t="shared" si="180"/>
        <v>0</v>
      </c>
      <c r="AG341" s="76">
        <f t="shared" si="181"/>
        <v>0</v>
      </c>
      <c r="AH341" s="76">
        <f t="shared" si="175"/>
        <v>0.56015451098386904</v>
      </c>
      <c r="AI341" s="76">
        <f t="shared" si="182"/>
        <v>0</v>
      </c>
      <c r="AJ341" s="76">
        <f t="shared" si="176"/>
        <v>8.8337828637319177E-2</v>
      </c>
      <c r="AK341" s="76">
        <f t="shared" si="183"/>
        <v>0</v>
      </c>
      <c r="AL341" s="76">
        <f t="shared" si="184"/>
        <v>0.64849233962118824</v>
      </c>
      <c r="AM341" s="76">
        <f t="shared" si="185"/>
        <v>0</v>
      </c>
      <c r="AN341" s="76">
        <f t="shared" si="186"/>
        <v>0</v>
      </c>
      <c r="AO341" s="76">
        <f t="shared" si="201"/>
        <v>53.05873599657054</v>
      </c>
      <c r="AP341" s="76">
        <f>MAX(0,(AO341-Constantes!$D$13)*(1-EXP(-Constantes!$D$24)))</f>
        <v>6.5860094247890397E-2</v>
      </c>
      <c r="AQ341" s="76">
        <f t="shared" si="177"/>
        <v>0.15419792288520956</v>
      </c>
      <c r="AR341" s="76">
        <f t="shared" si="187"/>
        <v>0.71435243386907865</v>
      </c>
      <c r="AS341" s="76">
        <f>0.0526*AF341*Observaciones!$F340^1.218</f>
        <v>0</v>
      </c>
      <c r="AT341" s="76">
        <f>AS341*Constantes!$E$30</f>
        <v>0</v>
      </c>
      <c r="AU341" s="76">
        <f t="shared" si="202"/>
        <v>0</v>
      </c>
      <c r="AV341" s="15"/>
      <c r="AW341" s="75">
        <v>335</v>
      </c>
      <c r="AX341" s="148">
        <f>ETo!$I340*((1-Constantes!$F$19)*ETo!$K340+ETo!$L340)</f>
        <v>4.0888934037286191</v>
      </c>
      <c r="AY341" s="76">
        <f>MIN(AX341*Constantes!$F$17,0.8*(BB340+Observaciones!$F340-AZ341-BA341-Constantes!$D$14))</f>
        <v>2.0308455786109088</v>
      </c>
      <c r="AZ341" s="76">
        <f>IF(Observaciones!$F340&gt;0.05*Constantes!$F$18,((Observaciones!$F340-0.05*Constantes!$F$18)^2)/(Observaciones!$F340+0.95*Constantes!$F$18),0)</f>
        <v>0</v>
      </c>
      <c r="BA341" s="76">
        <f>MAX(0,BB340+Observaciones!$F340-AZ341-Constantes!$D$13)</f>
        <v>0</v>
      </c>
      <c r="BB341" s="76">
        <f>BB340+Observaciones!$F340-AZ341-AY341-BA341-BC340</f>
        <v>27.694337715333287</v>
      </c>
      <c r="BC341" s="76">
        <f>MAX(0,(BB341-Constantes!$D$14)*(1-EXP(-Constantes!$D$22)))</f>
        <v>0.56015451098386904</v>
      </c>
      <c r="BD341" s="76">
        <f t="shared" si="203"/>
        <v>57.715360119243464</v>
      </c>
      <c r="BE341" s="76">
        <f>MAX(0,(BD341-Constantes!$D$13)*(1-EXP(-Constantes!$D$23)))</f>
        <v>8.8337828637319177E-2</v>
      </c>
      <c r="BF341" s="76">
        <f t="shared" si="204"/>
        <v>0.64849233962118824</v>
      </c>
      <c r="BG341" s="76">
        <f>IF(BF341-Escenarios!$F$29&lt;=0,0,IF(BF341-Escenarios!$F$29&gt;Escenarios!$F$28,Escenarios!$F$28,BF341-Escenarios!$F$29))</f>
        <v>0</v>
      </c>
      <c r="BH341" s="76">
        <f>BG341*Entradas!$F$24</f>
        <v>0</v>
      </c>
      <c r="BI341" s="76">
        <f>AX341*Entradas!$D$47/Escenarios!$F$9</f>
        <v>0.19626688337897372</v>
      </c>
      <c r="BJ341" s="76">
        <f>Entradas!$D$48*Entradas!$D$46/Escenarios!$F$9</f>
        <v>0.12</v>
      </c>
      <c r="BK341" s="76">
        <f t="shared" si="205"/>
        <v>2.2271124619898823</v>
      </c>
      <c r="BL341" s="76">
        <f t="shared" si="188"/>
        <v>0</v>
      </c>
      <c r="BM341" s="76">
        <f t="shared" si="189"/>
        <v>0</v>
      </c>
      <c r="BN341" s="76">
        <f t="shared" si="178"/>
        <v>0.56015451098386904</v>
      </c>
      <c r="BO341" s="76">
        <f t="shared" si="190"/>
        <v>0</v>
      </c>
      <c r="BP341" s="76">
        <f t="shared" si="179"/>
        <v>8.8337828637319177E-2</v>
      </c>
      <c r="BQ341" s="76">
        <f t="shared" si="191"/>
        <v>0</v>
      </c>
      <c r="BR341" s="76">
        <f t="shared" si="192"/>
        <v>0.64849233962118824</v>
      </c>
      <c r="BS341" s="76">
        <f t="shared" si="193"/>
        <v>0</v>
      </c>
      <c r="BT341" s="76">
        <f t="shared" si="194"/>
        <v>0</v>
      </c>
      <c r="BU341" s="76">
        <f t="shared" si="206"/>
        <v>56.456872520119987</v>
      </c>
      <c r="BV341" s="76">
        <f>MAX(0,(BU341-Constantes!$D$13)*(1-EXP(-Constantes!$D$24)))</f>
        <v>0.11780145057287665</v>
      </c>
      <c r="BW341" s="76">
        <f t="shared" si="207"/>
        <v>0.20613927921019581</v>
      </c>
      <c r="BX341" s="76">
        <f t="shared" si="208"/>
        <v>0.76629379019406485</v>
      </c>
      <c r="BY341" s="76">
        <f>0.0526*BL341*Observaciones!$F340^1.218</f>
        <v>0</v>
      </c>
      <c r="BZ341" s="76">
        <f>BY341*Constantes!$F$30</f>
        <v>0</v>
      </c>
      <c r="CA341" s="76">
        <f t="shared" si="209"/>
        <v>0</v>
      </c>
      <c r="CB341" s="15"/>
      <c r="CC341" s="75">
        <v>335</v>
      </c>
      <c r="CD341" s="76">
        <f>0.0526*Observaciones!$F340^2.218</f>
        <v>0</v>
      </c>
      <c r="CE341" s="76">
        <f>IF(Observaciones!$F340&gt;0.05*$CI$7,((Observaciones!$F340-0.05*$CI$7)^2)/(Observaciones!$F340+0.95*$CI$7),0)</f>
        <v>0</v>
      </c>
      <c r="CF341" s="76">
        <f>0.0526*CE341*Observaciones!$F340^1.218</f>
        <v>0</v>
      </c>
      <c r="CG341" s="29"/>
      <c r="CH341" s="29"/>
      <c r="CI341" s="110"/>
      <c r="CJ341" s="40"/>
    </row>
    <row r="342" spans="2:88" s="2" customFormat="1" x14ac:dyDescent="0.3">
      <c r="B342" s="39"/>
      <c r="C342" s="75">
        <v>336</v>
      </c>
      <c r="D342" s="148">
        <f>ETo!$I341*((1-Constantes!$D$19)*ETo!$K341+ETo!$L341)</f>
        <v>4.102226521250528</v>
      </c>
      <c r="E342" s="76">
        <f>MIN(D342*Constantes!$D$17,0.8*(H341+Observaciones!$F341-F342-G342-Constantes!$D$14))</f>
        <v>2.037467786649831</v>
      </c>
      <c r="F342" s="76">
        <f>IF(Observaciones!$F341&gt;0.05*Constantes!$D$18,((Observaciones!$F341-0.05*Constantes!$D$18)^2)/(Observaciones!$F341+0.95*Constantes!$D$18),0)</f>
        <v>0</v>
      </c>
      <c r="G342" s="76">
        <f>MAX(0,H341+Observaciones!$F341-F342-Constantes!$D$13)</f>
        <v>0</v>
      </c>
      <c r="H342" s="76">
        <f>H341+Observaciones!$F341-F342-E342-G342-I341</f>
        <v>25.096715417699588</v>
      </c>
      <c r="I342" s="76">
        <f>MAX(0,(H342-Constantes!$D$14)*(1-EXP(-Constantes!$D$22)))</f>
        <v>0.47166995945978796</v>
      </c>
      <c r="J342" s="76">
        <f t="shared" si="195"/>
        <v>57.627022290606142</v>
      </c>
      <c r="K342" s="76">
        <f>MAX(0,(J342-Constantes!$D$13)*(1-EXP(-Constantes!$D$23)))</f>
        <v>8.7467414971324112E-2</v>
      </c>
      <c r="L342" s="76">
        <f t="shared" si="196"/>
        <v>0.55913737443111211</v>
      </c>
      <c r="M342" s="76">
        <f>0.0526*F342*Observaciones!$F341^1.218</f>
        <v>0</v>
      </c>
      <c r="N342" s="76">
        <f>M342*Constantes!$D$30</f>
        <v>0</v>
      </c>
      <c r="O342" s="76">
        <f t="shared" si="197"/>
        <v>0</v>
      </c>
      <c r="P342" s="15"/>
      <c r="Q342" s="75">
        <v>336</v>
      </c>
      <c r="R342" s="148">
        <f>ETo!$I341*((1-Constantes!$E$19)*ETo!$K341+ETo!$L341)</f>
        <v>4.102226521250528</v>
      </c>
      <c r="S342" s="76">
        <f>MIN(R342*Constantes!$E$17,0.8*(V341+Observaciones!$F341-T342-U342-Constantes!$D$14))</f>
        <v>2.037467786649831</v>
      </c>
      <c r="T342" s="76">
        <f>IF(Observaciones!$F341&gt;0.05*Constantes!$E$18,((Observaciones!$F341-0.05*Constantes!$E$18)^2)/(Observaciones!$F341+0.95*Constantes!$E$18),0)</f>
        <v>0</v>
      </c>
      <c r="U342" s="76">
        <f>MAX(0,V341+Observaciones!$F341-T342-Constantes!$D$13)</f>
        <v>0</v>
      </c>
      <c r="V342" s="76">
        <f>V341+Observaciones!$F341-T342-S342-U342-W341</f>
        <v>25.096715417699588</v>
      </c>
      <c r="W342" s="76">
        <f>MAX(0,(V342-Constantes!$D$14)*(1-EXP(-Constantes!$D$22)))</f>
        <v>0.47166995945978796</v>
      </c>
      <c r="X342" s="76">
        <f t="shared" si="198"/>
        <v>57.627022290606142</v>
      </c>
      <c r="Y342" s="76">
        <f>MAX(0,(X342-Constantes!$D$13)*(1-EXP(-Constantes!$D$23)))</f>
        <v>8.7467414971324112E-2</v>
      </c>
      <c r="Z342" s="76">
        <f t="shared" si="199"/>
        <v>0.55913737443111211</v>
      </c>
      <c r="AA342" s="76">
        <f>IF(Z342-Escenarios!$E$29&lt;=0,0,IF(Z342-Escenarios!$E$29&gt;Escenarios!$E$28,Escenarios!$E$28,Z342-Escenarios!$E$29))</f>
        <v>0</v>
      </c>
      <c r="AB342" s="76">
        <f>AA342*Entradas!$E$24</f>
        <v>0</v>
      </c>
      <c r="AC342" s="76">
        <f>R342*Entradas!$D$47/Escenarios!$E$9</f>
        <v>0.19690687302002532</v>
      </c>
      <c r="AD342" s="76">
        <f>Entradas!$D$48*Entradas!$D$46/Escenarios!$E$9</f>
        <v>0.12</v>
      </c>
      <c r="AE342" s="76">
        <f t="shared" si="200"/>
        <v>2.2343746596698564</v>
      </c>
      <c r="AF342" s="76">
        <f t="shared" si="180"/>
        <v>0</v>
      </c>
      <c r="AG342" s="76">
        <f t="shared" si="181"/>
        <v>0</v>
      </c>
      <c r="AH342" s="76">
        <f t="shared" si="175"/>
        <v>0.47166995945978796</v>
      </c>
      <c r="AI342" s="76">
        <f t="shared" si="182"/>
        <v>0</v>
      </c>
      <c r="AJ342" s="76">
        <f t="shared" si="176"/>
        <v>8.7467414971324112E-2</v>
      </c>
      <c r="AK342" s="76">
        <f t="shared" si="183"/>
        <v>0</v>
      </c>
      <c r="AL342" s="76">
        <f t="shared" si="184"/>
        <v>0.55913737443111211</v>
      </c>
      <c r="AM342" s="76">
        <f t="shared" si="185"/>
        <v>0</v>
      </c>
      <c r="AN342" s="76">
        <f t="shared" si="186"/>
        <v>0</v>
      </c>
      <c r="AO342" s="76">
        <f t="shared" si="201"/>
        <v>52.992875902322652</v>
      </c>
      <c r="AP342" s="76">
        <f>MAX(0,(AO342-Constantes!$D$13)*(1-EXP(-Constantes!$D$24)))</f>
        <v>6.4853406435549779E-2</v>
      </c>
      <c r="AQ342" s="76">
        <f t="shared" si="177"/>
        <v>0.15232082140687389</v>
      </c>
      <c r="AR342" s="76">
        <f t="shared" si="187"/>
        <v>0.62399078086666193</v>
      </c>
      <c r="AS342" s="76">
        <f>0.0526*AF342*Observaciones!$F341^1.218</f>
        <v>0</v>
      </c>
      <c r="AT342" s="76">
        <f>AS342*Constantes!$E$30</f>
        <v>0</v>
      </c>
      <c r="AU342" s="76">
        <f t="shared" si="202"/>
        <v>0</v>
      </c>
      <c r="AV342" s="15"/>
      <c r="AW342" s="75">
        <v>336</v>
      </c>
      <c r="AX342" s="148">
        <f>ETo!$I341*((1-Constantes!$F$19)*ETo!$K341+ETo!$L341)</f>
        <v>4.102226521250528</v>
      </c>
      <c r="AY342" s="76">
        <f>MIN(AX342*Constantes!$F$17,0.8*(BB341+Observaciones!$F341-AZ342-BA342-Constantes!$D$14))</f>
        <v>2.037467786649831</v>
      </c>
      <c r="AZ342" s="76">
        <f>IF(Observaciones!$F341&gt;0.05*Constantes!$F$18,((Observaciones!$F341-0.05*Constantes!$F$18)^2)/(Observaciones!$F341+0.95*Constantes!$F$18),0)</f>
        <v>0</v>
      </c>
      <c r="BA342" s="76">
        <f>MAX(0,BB341+Observaciones!$F341-AZ342-Constantes!$D$13)</f>
        <v>0</v>
      </c>
      <c r="BB342" s="76">
        <f>BB341+Observaciones!$F341-AZ342-AY342-BA342-BC341</f>
        <v>25.096715417699588</v>
      </c>
      <c r="BC342" s="76">
        <f>MAX(0,(BB342-Constantes!$D$14)*(1-EXP(-Constantes!$D$22)))</f>
        <v>0.47166995945978796</v>
      </c>
      <c r="BD342" s="76">
        <f t="shared" si="203"/>
        <v>57.627022290606142</v>
      </c>
      <c r="BE342" s="76">
        <f>MAX(0,(BD342-Constantes!$D$13)*(1-EXP(-Constantes!$D$23)))</f>
        <v>8.7467414971324112E-2</v>
      </c>
      <c r="BF342" s="76">
        <f t="shared" si="204"/>
        <v>0.55913737443111211</v>
      </c>
      <c r="BG342" s="76">
        <f>IF(BF342-Escenarios!$F$29&lt;=0,0,IF(BF342-Escenarios!$F$29&gt;Escenarios!$F$28,Escenarios!$F$28,BF342-Escenarios!$F$29))</f>
        <v>0</v>
      </c>
      <c r="BH342" s="76">
        <f>BG342*Entradas!$F$24</f>
        <v>0</v>
      </c>
      <c r="BI342" s="76">
        <f>AX342*Entradas!$D$47/Escenarios!$F$9</f>
        <v>0.19690687302002532</v>
      </c>
      <c r="BJ342" s="76">
        <f>Entradas!$D$48*Entradas!$D$46/Escenarios!$F$9</f>
        <v>0.12</v>
      </c>
      <c r="BK342" s="76">
        <f t="shared" si="205"/>
        <v>2.2343746596698564</v>
      </c>
      <c r="BL342" s="76">
        <f t="shared" si="188"/>
        <v>0</v>
      </c>
      <c r="BM342" s="76">
        <f t="shared" si="189"/>
        <v>0</v>
      </c>
      <c r="BN342" s="76">
        <f t="shared" si="178"/>
        <v>0.47166995945978796</v>
      </c>
      <c r="BO342" s="76">
        <f t="shared" si="190"/>
        <v>0</v>
      </c>
      <c r="BP342" s="76">
        <f t="shared" si="179"/>
        <v>8.7467414971324112E-2</v>
      </c>
      <c r="BQ342" s="76">
        <f t="shared" si="191"/>
        <v>0</v>
      </c>
      <c r="BR342" s="76">
        <f t="shared" si="192"/>
        <v>0.55913737443111211</v>
      </c>
      <c r="BS342" s="76">
        <f t="shared" si="193"/>
        <v>0</v>
      </c>
      <c r="BT342" s="76">
        <f t="shared" si="194"/>
        <v>0</v>
      </c>
      <c r="BU342" s="76">
        <f t="shared" si="206"/>
        <v>56.33907106954711</v>
      </c>
      <c r="BV342" s="76">
        <f>MAX(0,(BU342-Constantes!$D$13)*(1-EXP(-Constantes!$D$24)))</f>
        <v>0.11600082629618784</v>
      </c>
      <c r="BW342" s="76">
        <f t="shared" si="207"/>
        <v>0.20346824126751195</v>
      </c>
      <c r="BX342" s="76">
        <f t="shared" si="208"/>
        <v>0.67513820072729991</v>
      </c>
      <c r="BY342" s="76">
        <f>0.0526*BL342*Observaciones!$F341^1.218</f>
        <v>0</v>
      </c>
      <c r="BZ342" s="76">
        <f>BY342*Constantes!$F$30</f>
        <v>0</v>
      </c>
      <c r="CA342" s="76">
        <f t="shared" si="209"/>
        <v>0</v>
      </c>
      <c r="CB342" s="15"/>
      <c r="CC342" s="75">
        <v>336</v>
      </c>
      <c r="CD342" s="76">
        <f>0.0526*Observaciones!$F341^2.218</f>
        <v>0</v>
      </c>
      <c r="CE342" s="76">
        <f>IF(Observaciones!$F341&gt;0.05*$CI$7,((Observaciones!$F341-0.05*$CI$7)^2)/(Observaciones!$F341+0.95*$CI$7),0)</f>
        <v>0</v>
      </c>
      <c r="CF342" s="76">
        <f>0.0526*CE342*Observaciones!$F341^1.218</f>
        <v>0</v>
      </c>
      <c r="CG342" s="29"/>
      <c r="CH342" s="29"/>
      <c r="CI342" s="110"/>
      <c r="CJ342" s="40"/>
    </row>
    <row r="343" spans="2:88" s="2" customFormat="1" x14ac:dyDescent="0.3">
      <c r="B343" s="39"/>
      <c r="C343" s="75">
        <v>337</v>
      </c>
      <c r="D343" s="148">
        <f>ETo!$I342*((1-Constantes!$D$19)*ETo!$K342+ETo!$L342)</f>
        <v>4.2120615608719687</v>
      </c>
      <c r="E343" s="76">
        <f>MIN(D343*Constantes!$D$17,0.8*(H342+Observaciones!$F342-F343-G343-Constantes!$D$14))</f>
        <v>2.0920199557986656</v>
      </c>
      <c r="F343" s="76">
        <f>IF(Observaciones!$F342&gt;0.05*Constantes!$D$18,((Observaciones!$F342-0.05*Constantes!$D$18)^2)/(Observaciones!$F342+0.95*Constantes!$D$18),0)</f>
        <v>0</v>
      </c>
      <c r="G343" s="76">
        <f>MAX(0,H342+Observaciones!$F342-F343-Constantes!$D$13)</f>
        <v>0</v>
      </c>
      <c r="H343" s="76">
        <f>H342+Observaciones!$F342-F343-E343-G343-I342</f>
        <v>22.533025502441134</v>
      </c>
      <c r="I343" s="76">
        <f>MAX(0,(H343-Constantes!$D$14)*(1-EXP(-Constantes!$D$22)))</f>
        <v>0.3843412694477335</v>
      </c>
      <c r="J343" s="76">
        <f t="shared" si="195"/>
        <v>57.539554875634821</v>
      </c>
      <c r="K343" s="76">
        <f>MAX(0,(J343-Constantes!$D$13)*(1-EXP(-Constantes!$D$23)))</f>
        <v>8.6605577698496541E-2</v>
      </c>
      <c r="L343" s="76">
        <f t="shared" si="196"/>
        <v>0.47094684714623003</v>
      </c>
      <c r="M343" s="76">
        <f>0.0526*F343*Observaciones!$F342^1.218</f>
        <v>0</v>
      </c>
      <c r="N343" s="76">
        <f>M343*Constantes!$D$30</f>
        <v>0</v>
      </c>
      <c r="O343" s="76">
        <f t="shared" si="197"/>
        <v>0</v>
      </c>
      <c r="P343" s="15"/>
      <c r="Q343" s="75">
        <v>337</v>
      </c>
      <c r="R343" s="148">
        <f>ETo!$I342*((1-Constantes!$E$19)*ETo!$K342+ETo!$L342)</f>
        <v>4.2120615608719687</v>
      </c>
      <c r="S343" s="76">
        <f>MIN(R343*Constantes!$E$17,0.8*(V342+Observaciones!$F342-T343-U343-Constantes!$D$14))</f>
        <v>2.0920199557986656</v>
      </c>
      <c r="T343" s="76">
        <f>IF(Observaciones!$F342&gt;0.05*Constantes!$E$18,((Observaciones!$F342-0.05*Constantes!$E$18)^2)/(Observaciones!$F342+0.95*Constantes!$E$18),0)</f>
        <v>0</v>
      </c>
      <c r="U343" s="76">
        <f>MAX(0,V342+Observaciones!$F342-T343-Constantes!$D$13)</f>
        <v>0</v>
      </c>
      <c r="V343" s="76">
        <f>V342+Observaciones!$F342-T343-S343-U343-W342</f>
        <v>22.533025502441134</v>
      </c>
      <c r="W343" s="76">
        <f>MAX(0,(V343-Constantes!$D$14)*(1-EXP(-Constantes!$D$22)))</f>
        <v>0.3843412694477335</v>
      </c>
      <c r="X343" s="76">
        <f t="shared" si="198"/>
        <v>57.539554875634821</v>
      </c>
      <c r="Y343" s="76">
        <f>MAX(0,(X343-Constantes!$D$13)*(1-EXP(-Constantes!$D$23)))</f>
        <v>8.6605577698496541E-2</v>
      </c>
      <c r="Z343" s="76">
        <f t="shared" si="199"/>
        <v>0.47094684714623003</v>
      </c>
      <c r="AA343" s="76">
        <f>IF(Z343-Escenarios!$E$29&lt;=0,0,IF(Z343-Escenarios!$E$29&gt;Escenarios!$E$28,Escenarios!$E$28,Z343-Escenarios!$E$29))</f>
        <v>0</v>
      </c>
      <c r="AB343" s="76">
        <f>AA343*Entradas!$E$24</f>
        <v>0</v>
      </c>
      <c r="AC343" s="76">
        <f>R343*Entradas!$D$47/Escenarios!$E$9</f>
        <v>0.20217895492185448</v>
      </c>
      <c r="AD343" s="76">
        <f>Entradas!$D$48*Entradas!$D$46/Escenarios!$E$9</f>
        <v>0.12</v>
      </c>
      <c r="AE343" s="76">
        <f t="shared" si="200"/>
        <v>2.2941989107205201</v>
      </c>
      <c r="AF343" s="76">
        <f t="shared" si="180"/>
        <v>0</v>
      </c>
      <c r="AG343" s="76">
        <f t="shared" si="181"/>
        <v>0</v>
      </c>
      <c r="AH343" s="76">
        <f t="shared" si="175"/>
        <v>0.3843412694477335</v>
      </c>
      <c r="AI343" s="76">
        <f t="shared" si="182"/>
        <v>0</v>
      </c>
      <c r="AJ343" s="76">
        <f t="shared" si="176"/>
        <v>8.6605577698496541E-2</v>
      </c>
      <c r="AK343" s="76">
        <f t="shared" si="183"/>
        <v>0</v>
      </c>
      <c r="AL343" s="76">
        <f t="shared" si="184"/>
        <v>0.47094684714623003</v>
      </c>
      <c r="AM343" s="76">
        <f t="shared" si="185"/>
        <v>0</v>
      </c>
      <c r="AN343" s="76">
        <f t="shared" si="186"/>
        <v>0</v>
      </c>
      <c r="AO343" s="76">
        <f t="shared" si="201"/>
        <v>52.928022495887099</v>
      </c>
      <c r="AP343" s="76">
        <f>MAX(0,(AO343-Constantes!$D$13)*(1-EXP(-Constantes!$D$24)))</f>
        <v>6.3862106095138607E-2</v>
      </c>
      <c r="AQ343" s="76">
        <f t="shared" si="177"/>
        <v>0.15046768379363515</v>
      </c>
      <c r="AR343" s="76">
        <f t="shared" si="187"/>
        <v>0.53480895324136868</v>
      </c>
      <c r="AS343" s="76">
        <f>0.0526*AF343*Observaciones!$F342^1.218</f>
        <v>0</v>
      </c>
      <c r="AT343" s="76">
        <f>AS343*Constantes!$E$30</f>
        <v>0</v>
      </c>
      <c r="AU343" s="76">
        <f t="shared" si="202"/>
        <v>0</v>
      </c>
      <c r="AV343" s="15"/>
      <c r="AW343" s="75">
        <v>337</v>
      </c>
      <c r="AX343" s="148">
        <f>ETo!$I342*((1-Constantes!$F$19)*ETo!$K342+ETo!$L342)</f>
        <v>4.2120615608719687</v>
      </c>
      <c r="AY343" s="76">
        <f>MIN(AX343*Constantes!$F$17,0.8*(BB342+Observaciones!$F342-AZ343-BA343-Constantes!$D$14))</f>
        <v>2.0920199557986656</v>
      </c>
      <c r="AZ343" s="76">
        <f>IF(Observaciones!$F342&gt;0.05*Constantes!$F$18,((Observaciones!$F342-0.05*Constantes!$F$18)^2)/(Observaciones!$F342+0.95*Constantes!$F$18),0)</f>
        <v>0</v>
      </c>
      <c r="BA343" s="76">
        <f>MAX(0,BB342+Observaciones!$F342-AZ343-Constantes!$D$13)</f>
        <v>0</v>
      </c>
      <c r="BB343" s="76">
        <f>BB342+Observaciones!$F342-AZ343-AY343-BA343-BC342</f>
        <v>22.533025502441134</v>
      </c>
      <c r="BC343" s="76">
        <f>MAX(0,(BB343-Constantes!$D$14)*(1-EXP(-Constantes!$D$22)))</f>
        <v>0.3843412694477335</v>
      </c>
      <c r="BD343" s="76">
        <f t="shared" si="203"/>
        <v>57.539554875634821</v>
      </c>
      <c r="BE343" s="76">
        <f>MAX(0,(BD343-Constantes!$D$13)*(1-EXP(-Constantes!$D$23)))</f>
        <v>8.6605577698496541E-2</v>
      </c>
      <c r="BF343" s="76">
        <f t="shared" si="204"/>
        <v>0.47094684714623003</v>
      </c>
      <c r="BG343" s="76">
        <f>IF(BF343-Escenarios!$F$29&lt;=0,0,IF(BF343-Escenarios!$F$29&gt;Escenarios!$F$28,Escenarios!$F$28,BF343-Escenarios!$F$29))</f>
        <v>0</v>
      </c>
      <c r="BH343" s="76">
        <f>BG343*Entradas!$F$24</f>
        <v>0</v>
      </c>
      <c r="BI343" s="76">
        <f>AX343*Entradas!$D$47/Escenarios!$F$9</f>
        <v>0.20217895492185448</v>
      </c>
      <c r="BJ343" s="76">
        <f>Entradas!$D$48*Entradas!$D$46/Escenarios!$F$9</f>
        <v>0.12</v>
      </c>
      <c r="BK343" s="76">
        <f t="shared" si="205"/>
        <v>2.2941989107205201</v>
      </c>
      <c r="BL343" s="76">
        <f t="shared" si="188"/>
        <v>0</v>
      </c>
      <c r="BM343" s="76">
        <f t="shared" si="189"/>
        <v>0</v>
      </c>
      <c r="BN343" s="76">
        <f t="shared" si="178"/>
        <v>0.3843412694477335</v>
      </c>
      <c r="BO343" s="76">
        <f t="shared" si="190"/>
        <v>0</v>
      </c>
      <c r="BP343" s="76">
        <f t="shared" si="179"/>
        <v>8.6605577698496541E-2</v>
      </c>
      <c r="BQ343" s="76">
        <f t="shared" si="191"/>
        <v>0</v>
      </c>
      <c r="BR343" s="76">
        <f t="shared" si="192"/>
        <v>0.47094684714623003</v>
      </c>
      <c r="BS343" s="76">
        <f t="shared" si="193"/>
        <v>0</v>
      </c>
      <c r="BT343" s="76">
        <f t="shared" si="194"/>
        <v>0</v>
      </c>
      <c r="BU343" s="76">
        <f t="shared" si="206"/>
        <v>56.223070243250923</v>
      </c>
      <c r="BV343" s="76">
        <f>MAX(0,(BU343-Constantes!$D$13)*(1-EXP(-Constantes!$D$24)))</f>
        <v>0.1142277250064405</v>
      </c>
      <c r="BW343" s="76">
        <f t="shared" si="207"/>
        <v>0.20083330270493704</v>
      </c>
      <c r="BX343" s="76">
        <f t="shared" si="208"/>
        <v>0.58517457215267055</v>
      </c>
      <c r="BY343" s="76">
        <f>0.0526*BL343*Observaciones!$F342^1.218</f>
        <v>0</v>
      </c>
      <c r="BZ343" s="76">
        <f>BY343*Constantes!$F$30</f>
        <v>0</v>
      </c>
      <c r="CA343" s="76">
        <f t="shared" si="209"/>
        <v>0</v>
      </c>
      <c r="CB343" s="15"/>
      <c r="CC343" s="75">
        <v>337</v>
      </c>
      <c r="CD343" s="76">
        <f>0.0526*Observaciones!$F342^2.218</f>
        <v>0</v>
      </c>
      <c r="CE343" s="76">
        <f>IF(Observaciones!$F342&gt;0.05*$CI$7,((Observaciones!$F342-0.05*$CI$7)^2)/(Observaciones!$F342+0.95*$CI$7),0)</f>
        <v>0</v>
      </c>
      <c r="CF343" s="76">
        <f>0.0526*CE343*Observaciones!$F342^1.218</f>
        <v>0</v>
      </c>
      <c r="CG343" s="29"/>
      <c r="CH343" s="29"/>
      <c r="CI343" s="110"/>
      <c r="CJ343" s="40"/>
    </row>
    <row r="344" spans="2:88" s="2" customFormat="1" x14ac:dyDescent="0.3">
      <c r="B344" s="39"/>
      <c r="C344" s="75">
        <v>338</v>
      </c>
      <c r="D344" s="148">
        <f>ETo!$I343*((1-Constantes!$D$19)*ETo!$K343+ETo!$L343)</f>
        <v>4.2077793848216123</v>
      </c>
      <c r="E344" s="76">
        <f>MIN(D344*Constantes!$D$17,0.8*(H343+Observaciones!$F343-F344-G344-Constantes!$D$14))</f>
        <v>2.0898931118240172</v>
      </c>
      <c r="F344" s="76">
        <f>IF(Observaciones!$F343&gt;0.05*Constantes!$D$18,((Observaciones!$F343-0.05*Constantes!$D$18)^2)/(Observaciones!$F343+0.95*Constantes!$D$18),0)</f>
        <v>0</v>
      </c>
      <c r="G344" s="76">
        <f>MAX(0,H343+Observaciones!$F343-F344-Constantes!$D$13)</f>
        <v>0</v>
      </c>
      <c r="H344" s="76">
        <f>H343+Observaciones!$F343-F344-E344-G344-I343</f>
        <v>20.058791121169381</v>
      </c>
      <c r="I344" s="76">
        <f>MAX(0,(H344-Constantes!$D$14)*(1-EXP(-Constantes!$D$22)))</f>
        <v>0.30005976332125434</v>
      </c>
      <c r="J344" s="76">
        <f t="shared" si="195"/>
        <v>57.452949297936321</v>
      </c>
      <c r="K344" s="76">
        <f>MAX(0,(J344-Constantes!$D$13)*(1-EXP(-Constantes!$D$23)))</f>
        <v>8.5752232313591734E-2</v>
      </c>
      <c r="L344" s="76">
        <f t="shared" si="196"/>
        <v>0.38581199563484608</v>
      </c>
      <c r="M344" s="76">
        <f>0.0526*F344*Observaciones!$F343^1.218</f>
        <v>0</v>
      </c>
      <c r="N344" s="76">
        <f>M344*Constantes!$D$30</f>
        <v>0</v>
      </c>
      <c r="O344" s="76">
        <f t="shared" si="197"/>
        <v>0</v>
      </c>
      <c r="P344" s="15"/>
      <c r="Q344" s="75">
        <v>338</v>
      </c>
      <c r="R344" s="148">
        <f>ETo!$I343*((1-Constantes!$E$19)*ETo!$K343+ETo!$L343)</f>
        <v>4.2077793848216123</v>
      </c>
      <c r="S344" s="76">
        <f>MIN(R344*Constantes!$E$17,0.8*(V343+Observaciones!$F343-T344-U344-Constantes!$D$14))</f>
        <v>2.0898931118240172</v>
      </c>
      <c r="T344" s="76">
        <f>IF(Observaciones!$F343&gt;0.05*Constantes!$E$18,((Observaciones!$F343-0.05*Constantes!$E$18)^2)/(Observaciones!$F343+0.95*Constantes!$E$18),0)</f>
        <v>0</v>
      </c>
      <c r="U344" s="76">
        <f>MAX(0,V343+Observaciones!$F343-T344-Constantes!$D$13)</f>
        <v>0</v>
      </c>
      <c r="V344" s="76">
        <f>V343+Observaciones!$F343-T344-S344-U344-W343</f>
        <v>20.058791121169381</v>
      </c>
      <c r="W344" s="76">
        <f>MAX(0,(V344-Constantes!$D$14)*(1-EXP(-Constantes!$D$22)))</f>
        <v>0.30005976332125434</v>
      </c>
      <c r="X344" s="76">
        <f t="shared" si="198"/>
        <v>57.452949297936321</v>
      </c>
      <c r="Y344" s="76">
        <f>MAX(0,(X344-Constantes!$D$13)*(1-EXP(-Constantes!$D$23)))</f>
        <v>8.5752232313591734E-2</v>
      </c>
      <c r="Z344" s="76">
        <f t="shared" si="199"/>
        <v>0.38581199563484608</v>
      </c>
      <c r="AA344" s="76">
        <f>IF(Z344-Escenarios!$E$29&lt;=0,0,IF(Z344-Escenarios!$E$29&gt;Escenarios!$E$28,Escenarios!$E$28,Z344-Escenarios!$E$29))</f>
        <v>0</v>
      </c>
      <c r="AB344" s="76">
        <f>AA344*Entradas!$E$24</f>
        <v>0</v>
      </c>
      <c r="AC344" s="76">
        <f>R344*Entradas!$D$47/Escenarios!$E$9</f>
        <v>0.20197341047143738</v>
      </c>
      <c r="AD344" s="76">
        <f>Entradas!$D$48*Entradas!$D$46/Escenarios!$E$9</f>
        <v>0.12</v>
      </c>
      <c r="AE344" s="76">
        <f t="shared" si="200"/>
        <v>2.2918665222954546</v>
      </c>
      <c r="AF344" s="76">
        <f t="shared" si="180"/>
        <v>0</v>
      </c>
      <c r="AG344" s="76">
        <f t="shared" si="181"/>
        <v>0</v>
      </c>
      <c r="AH344" s="76">
        <f t="shared" si="175"/>
        <v>0.30005976332125434</v>
      </c>
      <c r="AI344" s="76">
        <f t="shared" si="182"/>
        <v>0</v>
      </c>
      <c r="AJ344" s="76">
        <f t="shared" si="176"/>
        <v>8.5752232313591734E-2</v>
      </c>
      <c r="AK344" s="76">
        <f t="shared" si="183"/>
        <v>0</v>
      </c>
      <c r="AL344" s="76">
        <f t="shared" si="184"/>
        <v>0.38581199563484608</v>
      </c>
      <c r="AM344" s="76">
        <f t="shared" si="185"/>
        <v>0</v>
      </c>
      <c r="AN344" s="76">
        <f t="shared" si="186"/>
        <v>0</v>
      </c>
      <c r="AO344" s="76">
        <f t="shared" si="201"/>
        <v>52.864160389791962</v>
      </c>
      <c r="AP344" s="76">
        <f>MAX(0,(AO344-Constantes!$D$13)*(1-EXP(-Constantes!$D$24)))</f>
        <v>6.2885958025346883E-2</v>
      </c>
      <c r="AQ344" s="76">
        <f t="shared" si="177"/>
        <v>0.1486381903389386</v>
      </c>
      <c r="AR344" s="76">
        <f t="shared" si="187"/>
        <v>0.44869795366019294</v>
      </c>
      <c r="AS344" s="76">
        <f>0.0526*AF344*Observaciones!$F343^1.218</f>
        <v>0</v>
      </c>
      <c r="AT344" s="76">
        <f>AS344*Constantes!$E$30</f>
        <v>0</v>
      </c>
      <c r="AU344" s="76">
        <f t="shared" si="202"/>
        <v>0</v>
      </c>
      <c r="AV344" s="15"/>
      <c r="AW344" s="75">
        <v>338</v>
      </c>
      <c r="AX344" s="148">
        <f>ETo!$I343*((1-Constantes!$F$19)*ETo!$K343+ETo!$L343)</f>
        <v>4.2077793848216123</v>
      </c>
      <c r="AY344" s="76">
        <f>MIN(AX344*Constantes!$F$17,0.8*(BB343+Observaciones!$F343-AZ344-BA344-Constantes!$D$14))</f>
        <v>2.0898931118240172</v>
      </c>
      <c r="AZ344" s="76">
        <f>IF(Observaciones!$F343&gt;0.05*Constantes!$F$18,((Observaciones!$F343-0.05*Constantes!$F$18)^2)/(Observaciones!$F343+0.95*Constantes!$F$18),0)</f>
        <v>0</v>
      </c>
      <c r="BA344" s="76">
        <f>MAX(0,BB343+Observaciones!$F343-AZ344-Constantes!$D$13)</f>
        <v>0</v>
      </c>
      <c r="BB344" s="76">
        <f>BB343+Observaciones!$F343-AZ344-AY344-BA344-BC343</f>
        <v>20.058791121169381</v>
      </c>
      <c r="BC344" s="76">
        <f>MAX(0,(BB344-Constantes!$D$14)*(1-EXP(-Constantes!$D$22)))</f>
        <v>0.30005976332125434</v>
      </c>
      <c r="BD344" s="76">
        <f t="shared" si="203"/>
        <v>57.452949297936321</v>
      </c>
      <c r="BE344" s="76">
        <f>MAX(0,(BD344-Constantes!$D$13)*(1-EXP(-Constantes!$D$23)))</f>
        <v>8.5752232313591734E-2</v>
      </c>
      <c r="BF344" s="76">
        <f t="shared" si="204"/>
        <v>0.38581199563484608</v>
      </c>
      <c r="BG344" s="76">
        <f>IF(BF344-Escenarios!$F$29&lt;=0,0,IF(BF344-Escenarios!$F$29&gt;Escenarios!$F$28,Escenarios!$F$28,BF344-Escenarios!$F$29))</f>
        <v>0</v>
      </c>
      <c r="BH344" s="76">
        <f>BG344*Entradas!$F$24</f>
        <v>0</v>
      </c>
      <c r="BI344" s="76">
        <f>AX344*Entradas!$D$47/Escenarios!$F$9</f>
        <v>0.20197341047143738</v>
      </c>
      <c r="BJ344" s="76">
        <f>Entradas!$D$48*Entradas!$D$46/Escenarios!$F$9</f>
        <v>0.12</v>
      </c>
      <c r="BK344" s="76">
        <f t="shared" si="205"/>
        <v>2.2918665222954546</v>
      </c>
      <c r="BL344" s="76">
        <f t="shared" si="188"/>
        <v>0</v>
      </c>
      <c r="BM344" s="76">
        <f t="shared" si="189"/>
        <v>0</v>
      </c>
      <c r="BN344" s="76">
        <f t="shared" si="178"/>
        <v>0.30005976332125434</v>
      </c>
      <c r="BO344" s="76">
        <f t="shared" si="190"/>
        <v>0</v>
      </c>
      <c r="BP344" s="76">
        <f t="shared" si="179"/>
        <v>8.5752232313591734E-2</v>
      </c>
      <c r="BQ344" s="76">
        <f t="shared" si="191"/>
        <v>0</v>
      </c>
      <c r="BR344" s="76">
        <f t="shared" si="192"/>
        <v>0.38581199563484608</v>
      </c>
      <c r="BS344" s="76">
        <f t="shared" si="193"/>
        <v>0</v>
      </c>
      <c r="BT344" s="76">
        <f t="shared" si="194"/>
        <v>0</v>
      </c>
      <c r="BU344" s="76">
        <f t="shared" si="206"/>
        <v>56.108842518244479</v>
      </c>
      <c r="BV344" s="76">
        <f>MAX(0,(BU344-Constantes!$D$13)*(1-EXP(-Constantes!$D$24)))</f>
        <v>0.11248172600797916</v>
      </c>
      <c r="BW344" s="76">
        <f t="shared" si="207"/>
        <v>0.1982339583215709</v>
      </c>
      <c r="BX344" s="76">
        <f t="shared" si="208"/>
        <v>0.49829372164282526</v>
      </c>
      <c r="BY344" s="76">
        <f>0.0526*BL344*Observaciones!$F343^1.218</f>
        <v>0</v>
      </c>
      <c r="BZ344" s="76">
        <f>BY344*Constantes!$F$30</f>
        <v>0</v>
      </c>
      <c r="CA344" s="76">
        <f t="shared" si="209"/>
        <v>0</v>
      </c>
      <c r="CB344" s="15"/>
      <c r="CC344" s="75">
        <v>338</v>
      </c>
      <c r="CD344" s="76">
        <f>0.0526*Observaciones!$F343^2.218</f>
        <v>0</v>
      </c>
      <c r="CE344" s="76">
        <f>IF(Observaciones!$F343&gt;0.05*$CI$7,((Observaciones!$F343-0.05*$CI$7)^2)/(Observaciones!$F343+0.95*$CI$7),0)</f>
        <v>0</v>
      </c>
      <c r="CF344" s="76">
        <f>0.0526*CE344*Observaciones!$F343^1.218</f>
        <v>0</v>
      </c>
      <c r="CG344" s="29"/>
      <c r="CH344" s="29"/>
      <c r="CI344" s="110"/>
      <c r="CJ344" s="40"/>
    </row>
    <row r="345" spans="2:88" s="2" customFormat="1" x14ac:dyDescent="0.3">
      <c r="B345" s="39"/>
      <c r="C345" s="75">
        <v>339</v>
      </c>
      <c r="D345" s="148">
        <f>ETo!$I344*((1-Constantes!$D$19)*ETo!$K344+ETo!$L344)</f>
        <v>4.2078581453439687</v>
      </c>
      <c r="E345" s="76">
        <f>MIN(D345*Constantes!$D$17,0.8*(H344+Observaciones!$F344-F345-G345-Constantes!$D$14))</f>
        <v>2.0899322300995022</v>
      </c>
      <c r="F345" s="76">
        <f>IF(Observaciones!$F344&gt;0.05*Constantes!$D$18,((Observaciones!$F344-0.05*Constantes!$D$18)^2)/(Observaciones!$F344+0.95*Constantes!$D$18),0)</f>
        <v>0</v>
      </c>
      <c r="G345" s="76">
        <f>MAX(0,H344+Observaciones!$F344-F345-Constantes!$D$13)</f>
        <v>0</v>
      </c>
      <c r="H345" s="76">
        <f>H344+Observaciones!$F344-F345-E345-G345-I344</f>
        <v>17.668799127748624</v>
      </c>
      <c r="I345" s="76">
        <f>MAX(0,(H345-Constantes!$D$14)*(1-EXP(-Constantes!$D$22)))</f>
        <v>0.21864786218511709</v>
      </c>
      <c r="J345" s="76">
        <f t="shared" si="195"/>
        <v>57.367197065622733</v>
      </c>
      <c r="K345" s="76">
        <f>MAX(0,(J345-Constantes!$D$13)*(1-EXP(-Constantes!$D$23)))</f>
        <v>8.4907295144015488E-2</v>
      </c>
      <c r="L345" s="76">
        <f t="shared" si="196"/>
        <v>0.30355515732913257</v>
      </c>
      <c r="M345" s="76">
        <f>0.0526*F345*Observaciones!$F344^1.218</f>
        <v>0</v>
      </c>
      <c r="N345" s="76">
        <f>M345*Constantes!$D$30</f>
        <v>0</v>
      </c>
      <c r="O345" s="76">
        <f t="shared" si="197"/>
        <v>0</v>
      </c>
      <c r="P345" s="15"/>
      <c r="Q345" s="75">
        <v>339</v>
      </c>
      <c r="R345" s="148">
        <f>ETo!$I344*((1-Constantes!$E$19)*ETo!$K344+ETo!$L344)</f>
        <v>4.2078581453439687</v>
      </c>
      <c r="S345" s="76">
        <f>MIN(R345*Constantes!$E$17,0.8*(V344+Observaciones!$F344-T345-U345-Constantes!$D$14))</f>
        <v>2.0899322300995022</v>
      </c>
      <c r="T345" s="76">
        <f>IF(Observaciones!$F344&gt;0.05*Constantes!$E$18,((Observaciones!$F344-0.05*Constantes!$E$18)^2)/(Observaciones!$F344+0.95*Constantes!$E$18),0)</f>
        <v>0</v>
      </c>
      <c r="U345" s="76">
        <f>MAX(0,V344+Observaciones!$F344-T345-Constantes!$D$13)</f>
        <v>0</v>
      </c>
      <c r="V345" s="76">
        <f>V344+Observaciones!$F344-T345-S345-U345-W344</f>
        <v>17.668799127748624</v>
      </c>
      <c r="W345" s="76">
        <f>MAX(0,(V345-Constantes!$D$14)*(1-EXP(-Constantes!$D$22)))</f>
        <v>0.21864786218511709</v>
      </c>
      <c r="X345" s="76">
        <f t="shared" si="198"/>
        <v>57.367197065622733</v>
      </c>
      <c r="Y345" s="76">
        <f>MAX(0,(X345-Constantes!$D$13)*(1-EXP(-Constantes!$D$23)))</f>
        <v>8.4907295144015488E-2</v>
      </c>
      <c r="Z345" s="76">
        <f t="shared" si="199"/>
        <v>0.30355515732913257</v>
      </c>
      <c r="AA345" s="76">
        <f>IF(Z345-Escenarios!$E$29&lt;=0,0,IF(Z345-Escenarios!$E$29&gt;Escenarios!$E$28,Escenarios!$E$28,Z345-Escenarios!$E$29))</f>
        <v>0</v>
      </c>
      <c r="AB345" s="76">
        <f>AA345*Entradas!$E$24</f>
        <v>0</v>
      </c>
      <c r="AC345" s="76">
        <f>R345*Entradas!$D$47/Escenarios!$E$9</f>
        <v>0.20197719097651048</v>
      </c>
      <c r="AD345" s="76">
        <f>Entradas!$D$48*Entradas!$D$46/Escenarios!$E$9</f>
        <v>0.12</v>
      </c>
      <c r="AE345" s="76">
        <f t="shared" si="200"/>
        <v>2.2919094210760127</v>
      </c>
      <c r="AF345" s="76">
        <f t="shared" si="180"/>
        <v>0</v>
      </c>
      <c r="AG345" s="76">
        <f t="shared" si="181"/>
        <v>0</v>
      </c>
      <c r="AH345" s="76">
        <f t="shared" si="175"/>
        <v>0.21864786218511709</v>
      </c>
      <c r="AI345" s="76">
        <f t="shared" si="182"/>
        <v>0</v>
      </c>
      <c r="AJ345" s="76">
        <f t="shared" si="176"/>
        <v>8.4907295144015488E-2</v>
      </c>
      <c r="AK345" s="76">
        <f t="shared" si="183"/>
        <v>0</v>
      </c>
      <c r="AL345" s="76">
        <f t="shared" si="184"/>
        <v>0.30355515732913257</v>
      </c>
      <c r="AM345" s="76">
        <f t="shared" si="185"/>
        <v>0</v>
      </c>
      <c r="AN345" s="76">
        <f t="shared" si="186"/>
        <v>0</v>
      </c>
      <c r="AO345" s="76">
        <f t="shared" si="201"/>
        <v>52.801274431766615</v>
      </c>
      <c r="AP345" s="76">
        <f>MAX(0,(AO345-Constantes!$D$13)*(1-EXP(-Constantes!$D$24)))</f>
        <v>6.1924730619974451E-2</v>
      </c>
      <c r="AQ345" s="76">
        <f t="shared" si="177"/>
        <v>0.14683202576398993</v>
      </c>
      <c r="AR345" s="76">
        <f t="shared" si="187"/>
        <v>0.36547988794910702</v>
      </c>
      <c r="AS345" s="76">
        <f>0.0526*AF345*Observaciones!$F344^1.218</f>
        <v>0</v>
      </c>
      <c r="AT345" s="76">
        <f>AS345*Constantes!$E$30</f>
        <v>0</v>
      </c>
      <c r="AU345" s="76">
        <f t="shared" si="202"/>
        <v>0</v>
      </c>
      <c r="AV345" s="15"/>
      <c r="AW345" s="75">
        <v>339</v>
      </c>
      <c r="AX345" s="148">
        <f>ETo!$I344*((1-Constantes!$F$19)*ETo!$K344+ETo!$L344)</f>
        <v>4.2078581453439687</v>
      </c>
      <c r="AY345" s="76">
        <f>MIN(AX345*Constantes!$F$17,0.8*(BB344+Observaciones!$F344-AZ345-BA345-Constantes!$D$14))</f>
        <v>2.0899322300995022</v>
      </c>
      <c r="AZ345" s="76">
        <f>IF(Observaciones!$F344&gt;0.05*Constantes!$F$18,((Observaciones!$F344-0.05*Constantes!$F$18)^2)/(Observaciones!$F344+0.95*Constantes!$F$18),0)</f>
        <v>0</v>
      </c>
      <c r="BA345" s="76">
        <f>MAX(0,BB344+Observaciones!$F344-AZ345-Constantes!$D$13)</f>
        <v>0</v>
      </c>
      <c r="BB345" s="76">
        <f>BB344+Observaciones!$F344-AZ345-AY345-BA345-BC344</f>
        <v>17.668799127748624</v>
      </c>
      <c r="BC345" s="76">
        <f>MAX(0,(BB345-Constantes!$D$14)*(1-EXP(-Constantes!$D$22)))</f>
        <v>0.21864786218511709</v>
      </c>
      <c r="BD345" s="76">
        <f t="shared" si="203"/>
        <v>57.367197065622733</v>
      </c>
      <c r="BE345" s="76">
        <f>MAX(0,(BD345-Constantes!$D$13)*(1-EXP(-Constantes!$D$23)))</f>
        <v>8.4907295144015488E-2</v>
      </c>
      <c r="BF345" s="76">
        <f t="shared" si="204"/>
        <v>0.30355515732913257</v>
      </c>
      <c r="BG345" s="76">
        <f>IF(BF345-Escenarios!$F$29&lt;=0,0,IF(BF345-Escenarios!$F$29&gt;Escenarios!$F$28,Escenarios!$F$28,BF345-Escenarios!$F$29))</f>
        <v>0</v>
      </c>
      <c r="BH345" s="76">
        <f>BG345*Entradas!$F$24</f>
        <v>0</v>
      </c>
      <c r="BI345" s="76">
        <f>AX345*Entradas!$D$47/Escenarios!$F$9</f>
        <v>0.20197719097651048</v>
      </c>
      <c r="BJ345" s="76">
        <f>Entradas!$D$48*Entradas!$D$46/Escenarios!$F$9</f>
        <v>0.12</v>
      </c>
      <c r="BK345" s="76">
        <f t="shared" si="205"/>
        <v>2.2919094210760127</v>
      </c>
      <c r="BL345" s="76">
        <f t="shared" si="188"/>
        <v>0</v>
      </c>
      <c r="BM345" s="76">
        <f t="shared" si="189"/>
        <v>0</v>
      </c>
      <c r="BN345" s="76">
        <f t="shared" si="178"/>
        <v>0.21864786218511709</v>
      </c>
      <c r="BO345" s="76">
        <f t="shared" si="190"/>
        <v>0</v>
      </c>
      <c r="BP345" s="76">
        <f t="shared" si="179"/>
        <v>8.4907295144015488E-2</v>
      </c>
      <c r="BQ345" s="76">
        <f t="shared" si="191"/>
        <v>0</v>
      </c>
      <c r="BR345" s="76">
        <f t="shared" si="192"/>
        <v>0.30355515732913257</v>
      </c>
      <c r="BS345" s="76">
        <f t="shared" si="193"/>
        <v>0</v>
      </c>
      <c r="BT345" s="76">
        <f t="shared" si="194"/>
        <v>0</v>
      </c>
      <c r="BU345" s="76">
        <f t="shared" si="206"/>
        <v>55.996360792236501</v>
      </c>
      <c r="BV345" s="76">
        <f>MAX(0,(BU345-Constantes!$D$13)*(1-EXP(-Constantes!$D$24)))</f>
        <v>0.11076241503558561</v>
      </c>
      <c r="BW345" s="76">
        <f t="shared" si="207"/>
        <v>0.19566971017960111</v>
      </c>
      <c r="BX345" s="76">
        <f t="shared" si="208"/>
        <v>0.41431757236471817</v>
      </c>
      <c r="BY345" s="76">
        <f>0.0526*BL345*Observaciones!$F344^1.218</f>
        <v>0</v>
      </c>
      <c r="BZ345" s="76">
        <f>BY345*Constantes!$F$30</f>
        <v>0</v>
      </c>
      <c r="CA345" s="76">
        <f t="shared" si="209"/>
        <v>0</v>
      </c>
      <c r="CB345" s="15"/>
      <c r="CC345" s="75">
        <v>339</v>
      </c>
      <c r="CD345" s="76">
        <f>0.0526*Observaciones!$F344^2.218</f>
        <v>0</v>
      </c>
      <c r="CE345" s="76">
        <f>IF(Observaciones!$F344&gt;0.05*$CI$7,((Observaciones!$F344-0.05*$CI$7)^2)/(Observaciones!$F344+0.95*$CI$7),0)</f>
        <v>0</v>
      </c>
      <c r="CF345" s="76">
        <f>0.0526*CE345*Observaciones!$F344^1.218</f>
        <v>0</v>
      </c>
      <c r="CG345" s="29"/>
      <c r="CH345" s="29"/>
      <c r="CI345" s="110"/>
      <c r="CJ345" s="40"/>
    </row>
    <row r="346" spans="2:88" s="2" customFormat="1" x14ac:dyDescent="0.3">
      <c r="B346" s="39"/>
      <c r="C346" s="75">
        <v>340</v>
      </c>
      <c r="D346" s="148">
        <f>ETo!$I345*((1-Constantes!$D$19)*ETo!$K345+ETo!$L345)</f>
        <v>4.2386340013751767</v>
      </c>
      <c r="E346" s="76">
        <f>MIN(D346*Constantes!$D$17,0.8*(H345+Observaciones!$F345-F346-G346-Constantes!$D$14))</f>
        <v>2.1052177866004249</v>
      </c>
      <c r="F346" s="76">
        <f>IF(Observaciones!$F345&gt;0.05*Constantes!$D$18,((Observaciones!$F345-0.05*Constantes!$D$18)^2)/(Observaciones!$F345+0.95*Constantes!$D$18),0)</f>
        <v>0</v>
      </c>
      <c r="G346" s="76">
        <f>MAX(0,H345+Observaciones!$F345-F346-Constantes!$D$13)</f>
        <v>0</v>
      </c>
      <c r="H346" s="76">
        <f>H345+Observaciones!$F345-F346-E346-G346-I345</f>
        <v>15.344933478963082</v>
      </c>
      <c r="I346" s="76">
        <f>MAX(0,(H346-Constantes!$D$14)*(1-EXP(-Constantes!$D$22)))</f>
        <v>0.13948846710203611</v>
      </c>
      <c r="J346" s="76">
        <f t="shared" si="195"/>
        <v>57.28228977047872</v>
      </c>
      <c r="K346" s="76">
        <f>MAX(0,(J346-Constantes!$D$13)*(1-EXP(-Constantes!$D$23)))</f>
        <v>8.4070683341619407E-2</v>
      </c>
      <c r="L346" s="76">
        <f t="shared" si="196"/>
        <v>0.22355915044365551</v>
      </c>
      <c r="M346" s="76">
        <f>0.0526*F346*Observaciones!$F345^1.218</f>
        <v>0</v>
      </c>
      <c r="N346" s="76">
        <f>M346*Constantes!$D$30</f>
        <v>0</v>
      </c>
      <c r="O346" s="76">
        <f t="shared" si="197"/>
        <v>0</v>
      </c>
      <c r="P346" s="15"/>
      <c r="Q346" s="75">
        <v>340</v>
      </c>
      <c r="R346" s="148">
        <f>ETo!$I345*((1-Constantes!$E$19)*ETo!$K345+ETo!$L345)</f>
        <v>4.2386340013751767</v>
      </c>
      <c r="S346" s="76">
        <f>MIN(R346*Constantes!$E$17,0.8*(V345+Observaciones!$F345-T346-U346-Constantes!$D$14))</f>
        <v>2.1052177866004249</v>
      </c>
      <c r="T346" s="76">
        <f>IF(Observaciones!$F345&gt;0.05*Constantes!$E$18,((Observaciones!$F345-0.05*Constantes!$E$18)^2)/(Observaciones!$F345+0.95*Constantes!$E$18),0)</f>
        <v>0</v>
      </c>
      <c r="U346" s="76">
        <f>MAX(0,V345+Observaciones!$F345-T346-Constantes!$D$13)</f>
        <v>0</v>
      </c>
      <c r="V346" s="76">
        <f>V345+Observaciones!$F345-T346-S346-U346-W345</f>
        <v>15.344933478963082</v>
      </c>
      <c r="W346" s="76">
        <f>MAX(0,(V346-Constantes!$D$14)*(1-EXP(-Constantes!$D$22)))</f>
        <v>0.13948846710203611</v>
      </c>
      <c r="X346" s="76">
        <f t="shared" si="198"/>
        <v>57.28228977047872</v>
      </c>
      <c r="Y346" s="76">
        <f>MAX(0,(X346-Constantes!$D$13)*(1-EXP(-Constantes!$D$23)))</f>
        <v>8.4070683341619407E-2</v>
      </c>
      <c r="Z346" s="76">
        <f t="shared" si="199"/>
        <v>0.22355915044365551</v>
      </c>
      <c r="AA346" s="76">
        <f>IF(Z346-Escenarios!$E$29&lt;=0,0,IF(Z346-Escenarios!$E$29&gt;Escenarios!$E$28,Escenarios!$E$28,Z346-Escenarios!$E$29))</f>
        <v>0</v>
      </c>
      <c r="AB346" s="76">
        <f>AA346*Entradas!$E$24</f>
        <v>0</v>
      </c>
      <c r="AC346" s="76">
        <f>R346*Entradas!$D$47/Escenarios!$E$9</f>
        <v>0.20345443206600847</v>
      </c>
      <c r="AD346" s="76">
        <f>Entradas!$D$48*Entradas!$D$46/Escenarios!$E$9</f>
        <v>0.12</v>
      </c>
      <c r="AE346" s="76">
        <f t="shared" si="200"/>
        <v>2.3086722186664335</v>
      </c>
      <c r="AF346" s="76">
        <f t="shared" si="180"/>
        <v>0</v>
      </c>
      <c r="AG346" s="76">
        <f t="shared" si="181"/>
        <v>0</v>
      </c>
      <c r="AH346" s="76">
        <f t="shared" si="175"/>
        <v>0.13948846710203611</v>
      </c>
      <c r="AI346" s="76">
        <f t="shared" si="182"/>
        <v>0</v>
      </c>
      <c r="AJ346" s="76">
        <f t="shared" si="176"/>
        <v>8.4070683341619407E-2</v>
      </c>
      <c r="AK346" s="76">
        <f t="shared" si="183"/>
        <v>0</v>
      </c>
      <c r="AL346" s="76">
        <f t="shared" si="184"/>
        <v>0.22355915044365551</v>
      </c>
      <c r="AM346" s="76">
        <f t="shared" si="185"/>
        <v>0</v>
      </c>
      <c r="AN346" s="76">
        <f t="shared" si="186"/>
        <v>0</v>
      </c>
      <c r="AO346" s="76">
        <f t="shared" si="201"/>
        <v>52.739349701146644</v>
      </c>
      <c r="AP346" s="76">
        <f>MAX(0,(AO346-Constantes!$D$13)*(1-EXP(-Constantes!$D$24)))</f>
        <v>6.0978195812979405E-2</v>
      </c>
      <c r="AQ346" s="76">
        <f t="shared" si="177"/>
        <v>0.1450488791545988</v>
      </c>
      <c r="AR346" s="76">
        <f t="shared" si="187"/>
        <v>0.2845373462566349</v>
      </c>
      <c r="AS346" s="76">
        <f>0.0526*AF346*Observaciones!$F345^1.218</f>
        <v>0</v>
      </c>
      <c r="AT346" s="76">
        <f>AS346*Constantes!$E$30</f>
        <v>0</v>
      </c>
      <c r="AU346" s="76">
        <f t="shared" si="202"/>
        <v>0</v>
      </c>
      <c r="AV346" s="15"/>
      <c r="AW346" s="75">
        <v>340</v>
      </c>
      <c r="AX346" s="148">
        <f>ETo!$I345*((1-Constantes!$F$19)*ETo!$K345+ETo!$L345)</f>
        <v>4.2386340013751767</v>
      </c>
      <c r="AY346" s="76">
        <f>MIN(AX346*Constantes!$F$17,0.8*(BB345+Observaciones!$F345-AZ346-BA346-Constantes!$D$14))</f>
        <v>2.1052177866004249</v>
      </c>
      <c r="AZ346" s="76">
        <f>IF(Observaciones!$F345&gt;0.05*Constantes!$F$18,((Observaciones!$F345-0.05*Constantes!$F$18)^2)/(Observaciones!$F345+0.95*Constantes!$F$18),0)</f>
        <v>0</v>
      </c>
      <c r="BA346" s="76">
        <f>MAX(0,BB345+Observaciones!$F345-AZ346-Constantes!$D$13)</f>
        <v>0</v>
      </c>
      <c r="BB346" s="76">
        <f>BB345+Observaciones!$F345-AZ346-AY346-BA346-BC345</f>
        <v>15.344933478963082</v>
      </c>
      <c r="BC346" s="76">
        <f>MAX(0,(BB346-Constantes!$D$14)*(1-EXP(-Constantes!$D$22)))</f>
        <v>0.13948846710203611</v>
      </c>
      <c r="BD346" s="76">
        <f t="shared" si="203"/>
        <v>57.28228977047872</v>
      </c>
      <c r="BE346" s="76">
        <f>MAX(0,(BD346-Constantes!$D$13)*(1-EXP(-Constantes!$D$23)))</f>
        <v>8.4070683341619407E-2</v>
      </c>
      <c r="BF346" s="76">
        <f t="shared" si="204"/>
        <v>0.22355915044365551</v>
      </c>
      <c r="BG346" s="76">
        <f>IF(BF346-Escenarios!$F$29&lt;=0,0,IF(BF346-Escenarios!$F$29&gt;Escenarios!$F$28,Escenarios!$F$28,BF346-Escenarios!$F$29))</f>
        <v>0</v>
      </c>
      <c r="BH346" s="76">
        <f>BG346*Entradas!$F$24</f>
        <v>0</v>
      </c>
      <c r="BI346" s="76">
        <f>AX346*Entradas!$D$47/Escenarios!$F$9</f>
        <v>0.20345443206600847</v>
      </c>
      <c r="BJ346" s="76">
        <f>Entradas!$D$48*Entradas!$D$46/Escenarios!$F$9</f>
        <v>0.12</v>
      </c>
      <c r="BK346" s="76">
        <f t="shared" si="205"/>
        <v>2.3086722186664335</v>
      </c>
      <c r="BL346" s="76">
        <f t="shared" si="188"/>
        <v>0</v>
      </c>
      <c r="BM346" s="76">
        <f t="shared" si="189"/>
        <v>0</v>
      </c>
      <c r="BN346" s="76">
        <f t="shared" si="178"/>
        <v>0.13948846710203611</v>
      </c>
      <c r="BO346" s="76">
        <f t="shared" si="190"/>
        <v>0</v>
      </c>
      <c r="BP346" s="76">
        <f t="shared" si="179"/>
        <v>8.4070683341619407E-2</v>
      </c>
      <c r="BQ346" s="76">
        <f t="shared" si="191"/>
        <v>0</v>
      </c>
      <c r="BR346" s="76">
        <f t="shared" si="192"/>
        <v>0.22355915044365551</v>
      </c>
      <c r="BS346" s="76">
        <f t="shared" si="193"/>
        <v>0</v>
      </c>
      <c r="BT346" s="76">
        <f t="shared" si="194"/>
        <v>0</v>
      </c>
      <c r="BU346" s="76">
        <f t="shared" si="206"/>
        <v>55.885598377200914</v>
      </c>
      <c r="BV346" s="76">
        <f>MAX(0,(BU346-Constantes!$D$13)*(1-EXP(-Constantes!$D$24)))</f>
        <v>0.10906938415618758</v>
      </c>
      <c r="BW346" s="76">
        <f t="shared" si="207"/>
        <v>0.19314006749780699</v>
      </c>
      <c r="BX346" s="76">
        <f t="shared" si="208"/>
        <v>0.3326285345998431</v>
      </c>
      <c r="BY346" s="76">
        <f>0.0526*BL346*Observaciones!$F345^1.218</f>
        <v>0</v>
      </c>
      <c r="BZ346" s="76">
        <f>BY346*Constantes!$F$30</f>
        <v>0</v>
      </c>
      <c r="CA346" s="76">
        <f t="shared" si="209"/>
        <v>0</v>
      </c>
      <c r="CB346" s="15"/>
      <c r="CC346" s="75">
        <v>340</v>
      </c>
      <c r="CD346" s="76">
        <f>0.0526*Observaciones!$F345^2.218</f>
        <v>0</v>
      </c>
      <c r="CE346" s="76">
        <f>IF(Observaciones!$F345&gt;0.05*$CI$7,((Observaciones!$F345-0.05*$CI$7)^2)/(Observaciones!$F345+0.95*$CI$7),0)</f>
        <v>0</v>
      </c>
      <c r="CF346" s="76">
        <f>0.0526*CE346*Observaciones!$F345^1.218</f>
        <v>0</v>
      </c>
      <c r="CG346" s="29"/>
      <c r="CH346" s="29"/>
      <c r="CI346" s="110"/>
      <c r="CJ346" s="40"/>
    </row>
    <row r="347" spans="2:88" s="2" customFormat="1" x14ac:dyDescent="0.3">
      <c r="B347" s="39"/>
      <c r="C347" s="75">
        <v>341</v>
      </c>
      <c r="D347" s="148">
        <f>ETo!$I346*((1-Constantes!$D$19)*ETo!$K346+ETo!$L346)</f>
        <v>4.207947748534516</v>
      </c>
      <c r="E347" s="76">
        <f>MIN(D347*Constantes!$D$17,0.8*(H346+Observaciones!$F346-F347-G347-Constantes!$D$14))</f>
        <v>2.0899767336424868</v>
      </c>
      <c r="F347" s="76">
        <f>IF(Observaciones!$F346&gt;0.05*Constantes!$D$18,((Observaciones!$F346-0.05*Constantes!$D$18)^2)/(Observaciones!$F346+0.95*Constantes!$D$18),0)</f>
        <v>0</v>
      </c>
      <c r="G347" s="76">
        <f>MAX(0,H346+Observaciones!$F346-F347-Constantes!$D$13)</f>
        <v>0</v>
      </c>
      <c r="H347" s="76">
        <f>H346+Observaciones!$F346-F347-E347-G347-I346</f>
        <v>13.215468278218559</v>
      </c>
      <c r="I347" s="76">
        <f>MAX(0,(H347-Constantes!$D$14)*(1-EXP(-Constantes!$D$22)))</f>
        <v>6.695106493788705E-2</v>
      </c>
      <c r="J347" s="76">
        <f t="shared" si="195"/>
        <v>57.198219087137097</v>
      </c>
      <c r="K347" s="76">
        <f>MAX(0,(J347-Constantes!$D$13)*(1-EXP(-Constantes!$D$23)))</f>
        <v>8.32423148745777E-2</v>
      </c>
      <c r="L347" s="76">
        <f t="shared" si="196"/>
        <v>0.15019337981246475</v>
      </c>
      <c r="M347" s="76">
        <f>0.0526*F347*Observaciones!$F346^1.218</f>
        <v>0</v>
      </c>
      <c r="N347" s="76">
        <f>M347*Constantes!$D$30</f>
        <v>0</v>
      </c>
      <c r="O347" s="76">
        <f t="shared" si="197"/>
        <v>0</v>
      </c>
      <c r="P347" s="15"/>
      <c r="Q347" s="75">
        <v>341</v>
      </c>
      <c r="R347" s="148">
        <f>ETo!$I346*((1-Constantes!$E$19)*ETo!$K346+ETo!$L346)</f>
        <v>4.207947748534516</v>
      </c>
      <c r="S347" s="76">
        <f>MIN(R347*Constantes!$E$17,0.8*(V346+Observaciones!$F346-T347-U347-Constantes!$D$14))</f>
        <v>2.0899767336424868</v>
      </c>
      <c r="T347" s="76">
        <f>IF(Observaciones!$F346&gt;0.05*Constantes!$E$18,((Observaciones!$F346-0.05*Constantes!$E$18)^2)/(Observaciones!$F346+0.95*Constantes!$E$18),0)</f>
        <v>0</v>
      </c>
      <c r="U347" s="76">
        <f>MAX(0,V346+Observaciones!$F346-T347-Constantes!$D$13)</f>
        <v>0</v>
      </c>
      <c r="V347" s="76">
        <f>V346+Observaciones!$F346-T347-S347-U347-W346</f>
        <v>13.215468278218559</v>
      </c>
      <c r="W347" s="76">
        <f>MAX(0,(V347-Constantes!$D$14)*(1-EXP(-Constantes!$D$22)))</f>
        <v>6.695106493788705E-2</v>
      </c>
      <c r="X347" s="76">
        <f t="shared" si="198"/>
        <v>57.198219087137097</v>
      </c>
      <c r="Y347" s="76">
        <f>MAX(0,(X347-Constantes!$D$13)*(1-EXP(-Constantes!$D$23)))</f>
        <v>8.32423148745777E-2</v>
      </c>
      <c r="Z347" s="76">
        <f t="shared" si="199"/>
        <v>0.15019337981246475</v>
      </c>
      <c r="AA347" s="76">
        <f>IF(Z347-Escenarios!$E$29&lt;=0,0,IF(Z347-Escenarios!$E$29&gt;Escenarios!$E$28,Escenarios!$E$28,Z347-Escenarios!$E$29))</f>
        <v>0</v>
      </c>
      <c r="AB347" s="76">
        <f>AA347*Entradas!$E$24</f>
        <v>0</v>
      </c>
      <c r="AC347" s="76">
        <f>R347*Entradas!$D$47/Escenarios!$E$9</f>
        <v>0.20198149192965678</v>
      </c>
      <c r="AD347" s="76">
        <f>Entradas!$D$48*Entradas!$D$46/Escenarios!$E$9</f>
        <v>0.12</v>
      </c>
      <c r="AE347" s="76">
        <f t="shared" si="200"/>
        <v>2.2919582255721438</v>
      </c>
      <c r="AF347" s="76">
        <f t="shared" si="180"/>
        <v>0</v>
      </c>
      <c r="AG347" s="76">
        <f t="shared" si="181"/>
        <v>0</v>
      </c>
      <c r="AH347" s="76">
        <f t="shared" si="175"/>
        <v>6.695106493788705E-2</v>
      </c>
      <c r="AI347" s="76">
        <f t="shared" si="182"/>
        <v>0</v>
      </c>
      <c r="AJ347" s="76">
        <f t="shared" si="176"/>
        <v>8.32423148745777E-2</v>
      </c>
      <c r="AK347" s="76">
        <f t="shared" si="183"/>
        <v>0</v>
      </c>
      <c r="AL347" s="76">
        <f t="shared" si="184"/>
        <v>0.15019337981246475</v>
      </c>
      <c r="AM347" s="76">
        <f t="shared" si="185"/>
        <v>0</v>
      </c>
      <c r="AN347" s="76">
        <f t="shared" si="186"/>
        <v>0</v>
      </c>
      <c r="AO347" s="76">
        <f t="shared" si="201"/>
        <v>52.678371505333665</v>
      </c>
      <c r="AP347" s="76">
        <f>MAX(0,(AO347-Constantes!$D$13)*(1-EXP(-Constantes!$D$24)))</f>
        <v>6.0046129024365388E-2</v>
      </c>
      <c r="AQ347" s="76">
        <f t="shared" si="177"/>
        <v>0.14328844389894307</v>
      </c>
      <c r="AR347" s="76">
        <f t="shared" si="187"/>
        <v>0.21023950883683012</v>
      </c>
      <c r="AS347" s="76">
        <f>0.0526*AF347*Observaciones!$F346^1.218</f>
        <v>0</v>
      </c>
      <c r="AT347" s="76">
        <f>AS347*Constantes!$E$30</f>
        <v>0</v>
      </c>
      <c r="AU347" s="76">
        <f t="shared" si="202"/>
        <v>0</v>
      </c>
      <c r="AV347" s="15"/>
      <c r="AW347" s="75">
        <v>341</v>
      </c>
      <c r="AX347" s="148">
        <f>ETo!$I346*((1-Constantes!$F$19)*ETo!$K346+ETo!$L346)</f>
        <v>4.207947748534516</v>
      </c>
      <c r="AY347" s="76">
        <f>MIN(AX347*Constantes!$F$17,0.8*(BB346+Observaciones!$F346-AZ347-BA347-Constantes!$D$14))</f>
        <v>2.0899767336424868</v>
      </c>
      <c r="AZ347" s="76">
        <f>IF(Observaciones!$F346&gt;0.05*Constantes!$F$18,((Observaciones!$F346-0.05*Constantes!$F$18)^2)/(Observaciones!$F346+0.95*Constantes!$F$18),0)</f>
        <v>0</v>
      </c>
      <c r="BA347" s="76">
        <f>MAX(0,BB346+Observaciones!$F346-AZ347-Constantes!$D$13)</f>
        <v>0</v>
      </c>
      <c r="BB347" s="76">
        <f>BB346+Observaciones!$F346-AZ347-AY347-BA347-BC346</f>
        <v>13.215468278218559</v>
      </c>
      <c r="BC347" s="76">
        <f>MAX(0,(BB347-Constantes!$D$14)*(1-EXP(-Constantes!$D$22)))</f>
        <v>6.695106493788705E-2</v>
      </c>
      <c r="BD347" s="76">
        <f t="shared" si="203"/>
        <v>57.198219087137097</v>
      </c>
      <c r="BE347" s="76">
        <f>MAX(0,(BD347-Constantes!$D$13)*(1-EXP(-Constantes!$D$23)))</f>
        <v>8.32423148745777E-2</v>
      </c>
      <c r="BF347" s="76">
        <f t="shared" si="204"/>
        <v>0.15019337981246475</v>
      </c>
      <c r="BG347" s="76">
        <f>IF(BF347-Escenarios!$F$29&lt;=0,0,IF(BF347-Escenarios!$F$29&gt;Escenarios!$F$28,Escenarios!$F$28,BF347-Escenarios!$F$29))</f>
        <v>0</v>
      </c>
      <c r="BH347" s="76">
        <f>BG347*Entradas!$F$24</f>
        <v>0</v>
      </c>
      <c r="BI347" s="76">
        <f>AX347*Entradas!$D$47/Escenarios!$F$9</f>
        <v>0.20198149192965678</v>
      </c>
      <c r="BJ347" s="76">
        <f>Entradas!$D$48*Entradas!$D$46/Escenarios!$F$9</f>
        <v>0.12</v>
      </c>
      <c r="BK347" s="76">
        <f t="shared" si="205"/>
        <v>2.2919582255721438</v>
      </c>
      <c r="BL347" s="76">
        <f t="shared" si="188"/>
        <v>0</v>
      </c>
      <c r="BM347" s="76">
        <f t="shared" si="189"/>
        <v>0</v>
      </c>
      <c r="BN347" s="76">
        <f t="shared" si="178"/>
        <v>6.695106493788705E-2</v>
      </c>
      <c r="BO347" s="76">
        <f t="shared" si="190"/>
        <v>0</v>
      </c>
      <c r="BP347" s="76">
        <f t="shared" si="179"/>
        <v>8.32423148745777E-2</v>
      </c>
      <c r="BQ347" s="76">
        <f t="shared" si="191"/>
        <v>0</v>
      </c>
      <c r="BR347" s="76">
        <f t="shared" si="192"/>
        <v>0.15019337981246475</v>
      </c>
      <c r="BS347" s="76">
        <f t="shared" si="193"/>
        <v>0</v>
      </c>
      <c r="BT347" s="76">
        <f t="shared" si="194"/>
        <v>0</v>
      </c>
      <c r="BU347" s="76">
        <f t="shared" si="206"/>
        <v>55.776528993044728</v>
      </c>
      <c r="BV347" s="76">
        <f>MAX(0,(BU347-Constantes!$D$13)*(1-EXP(-Constantes!$D$24)))</f>
        <v>0.10740223167207084</v>
      </c>
      <c r="BW347" s="76">
        <f t="shared" si="207"/>
        <v>0.19064454654664853</v>
      </c>
      <c r="BX347" s="76">
        <f t="shared" si="208"/>
        <v>0.25759561148453558</v>
      </c>
      <c r="BY347" s="76">
        <f>0.0526*BL347*Observaciones!$F346^1.218</f>
        <v>0</v>
      </c>
      <c r="BZ347" s="76">
        <f>BY347*Constantes!$F$30</f>
        <v>0</v>
      </c>
      <c r="CA347" s="76">
        <f t="shared" si="209"/>
        <v>0</v>
      </c>
      <c r="CB347" s="15"/>
      <c r="CC347" s="75">
        <v>341</v>
      </c>
      <c r="CD347" s="76">
        <f>0.0526*Observaciones!$F346^2.218</f>
        <v>3.1840930012055863E-4</v>
      </c>
      <c r="CE347" s="76">
        <f>IF(Observaciones!$F346&gt;0.05*$CI$7,((Observaciones!$F346-0.05*$CI$7)^2)/(Observaciones!$F346+0.95*$CI$7),0)</f>
        <v>0</v>
      </c>
      <c r="CF347" s="76">
        <f>0.0526*CE347*Observaciones!$F346^1.218</f>
        <v>0</v>
      </c>
      <c r="CG347" s="29"/>
      <c r="CH347" s="29"/>
      <c r="CI347" s="110"/>
      <c r="CJ347" s="40"/>
    </row>
    <row r="348" spans="2:88" s="2" customFormat="1" x14ac:dyDescent="0.3">
      <c r="B348" s="39"/>
      <c r="C348" s="75">
        <v>342</v>
      </c>
      <c r="D348" s="148">
        <f>ETo!$I347*((1-Constantes!$D$19)*ETo!$K347+ETo!$L347)</f>
        <v>4.203576695391229</v>
      </c>
      <c r="E348" s="76">
        <f>MIN(D348*Constantes!$D$17,0.8*(H347+Observaciones!$F347-F348-G348-Constantes!$D$14))</f>
        <v>1.5723746225748472</v>
      </c>
      <c r="F348" s="76">
        <f>IF(Observaciones!$F347&gt;0.05*Constantes!$D$18,((Observaciones!$F347-0.05*Constantes!$D$18)^2)/(Observaciones!$F347+0.95*Constantes!$D$18),0)</f>
        <v>0</v>
      </c>
      <c r="G348" s="76">
        <f>MAX(0,H347+Observaciones!$F347-F348-Constantes!$D$13)</f>
        <v>0</v>
      </c>
      <c r="H348" s="76">
        <f>H347+Observaciones!$F347-F348-E348-G348-I347</f>
        <v>11.576142590705825</v>
      </c>
      <c r="I348" s="76">
        <f>MAX(0,(H348-Constantes!$D$14)*(1-EXP(-Constantes!$D$22)))</f>
        <v>1.1109613933401919E-2</v>
      </c>
      <c r="J348" s="76">
        <f t="shared" si="195"/>
        <v>57.114976772262523</v>
      </c>
      <c r="K348" s="76">
        <f>MAX(0,(J348-Constantes!$D$13)*(1-EXP(-Constantes!$D$23)))</f>
        <v>8.2422108519343812E-2</v>
      </c>
      <c r="L348" s="76">
        <f t="shared" si="196"/>
        <v>9.3531722452745727E-2</v>
      </c>
      <c r="M348" s="76">
        <f>0.0526*F348*Observaciones!$F347^1.218</f>
        <v>0</v>
      </c>
      <c r="N348" s="76">
        <f>M348*Constantes!$D$30</f>
        <v>0</v>
      </c>
      <c r="O348" s="76">
        <f t="shared" si="197"/>
        <v>0</v>
      </c>
      <c r="P348" s="15"/>
      <c r="Q348" s="75">
        <v>342</v>
      </c>
      <c r="R348" s="148">
        <f>ETo!$I347*((1-Constantes!$E$19)*ETo!$K347+ETo!$L347)</f>
        <v>4.203576695391229</v>
      </c>
      <c r="S348" s="76">
        <f>MIN(R348*Constantes!$E$17,0.8*(V347+Observaciones!$F347-T348-U348-Constantes!$D$14))</f>
        <v>1.5723746225748472</v>
      </c>
      <c r="T348" s="76">
        <f>IF(Observaciones!$F347&gt;0.05*Constantes!$E$18,((Observaciones!$F347-0.05*Constantes!$E$18)^2)/(Observaciones!$F347+0.95*Constantes!$E$18),0)</f>
        <v>0</v>
      </c>
      <c r="U348" s="76">
        <f>MAX(0,V347+Observaciones!$F347-T348-Constantes!$D$13)</f>
        <v>0</v>
      </c>
      <c r="V348" s="76">
        <f>V347+Observaciones!$F347-T348-S348-U348-W347</f>
        <v>11.576142590705825</v>
      </c>
      <c r="W348" s="76">
        <f>MAX(0,(V348-Constantes!$D$14)*(1-EXP(-Constantes!$D$22)))</f>
        <v>1.1109613933401919E-2</v>
      </c>
      <c r="X348" s="76">
        <f t="shared" si="198"/>
        <v>57.114976772262523</v>
      </c>
      <c r="Y348" s="76">
        <f>MAX(0,(X348-Constantes!$D$13)*(1-EXP(-Constantes!$D$23)))</f>
        <v>8.2422108519343812E-2</v>
      </c>
      <c r="Z348" s="76">
        <f t="shared" si="199"/>
        <v>9.3531722452745727E-2</v>
      </c>
      <c r="AA348" s="76">
        <f>IF(Z348-Escenarios!$E$29&lt;=0,0,IF(Z348-Escenarios!$E$29&gt;Escenarios!$E$28,Escenarios!$E$28,Z348-Escenarios!$E$29))</f>
        <v>0</v>
      </c>
      <c r="AB348" s="76">
        <f>AA348*Entradas!$E$24</f>
        <v>0</v>
      </c>
      <c r="AC348" s="76">
        <f>R348*Entradas!$D$47/Escenarios!$E$9</f>
        <v>0.20177168137877899</v>
      </c>
      <c r="AD348" s="76">
        <f>Entradas!$D$48*Entradas!$D$46/Escenarios!$E$9</f>
        <v>0.12</v>
      </c>
      <c r="AE348" s="76">
        <f t="shared" si="200"/>
        <v>1.7741463039536263</v>
      </c>
      <c r="AF348" s="76">
        <f t="shared" si="180"/>
        <v>0</v>
      </c>
      <c r="AG348" s="76">
        <f t="shared" si="181"/>
        <v>0</v>
      </c>
      <c r="AH348" s="76">
        <f t="shared" si="175"/>
        <v>1.1109613933401919E-2</v>
      </c>
      <c r="AI348" s="76">
        <f t="shared" si="182"/>
        <v>0</v>
      </c>
      <c r="AJ348" s="76">
        <f t="shared" si="176"/>
        <v>8.2422108519343812E-2</v>
      </c>
      <c r="AK348" s="76">
        <f t="shared" si="183"/>
        <v>0</v>
      </c>
      <c r="AL348" s="76">
        <f t="shared" si="184"/>
        <v>9.3531722452745727E-2</v>
      </c>
      <c r="AM348" s="76">
        <f t="shared" si="185"/>
        <v>0</v>
      </c>
      <c r="AN348" s="76">
        <f t="shared" si="186"/>
        <v>0</v>
      </c>
      <c r="AO348" s="76">
        <f t="shared" si="201"/>
        <v>52.618325376309301</v>
      </c>
      <c r="AP348" s="76">
        <f>MAX(0,(AO348-Constantes!$D$13)*(1-EXP(-Constantes!$D$24)))</f>
        <v>5.912830910689696E-2</v>
      </c>
      <c r="AQ348" s="76">
        <f t="shared" si="177"/>
        <v>0.14155041762624077</v>
      </c>
      <c r="AR348" s="76">
        <f t="shared" si="187"/>
        <v>0.15266003155964269</v>
      </c>
      <c r="AS348" s="76">
        <f>0.0526*AF348*Observaciones!$F347^1.218</f>
        <v>0</v>
      </c>
      <c r="AT348" s="76">
        <f>AS348*Constantes!$E$30</f>
        <v>0</v>
      </c>
      <c r="AU348" s="76">
        <f t="shared" si="202"/>
        <v>0</v>
      </c>
      <c r="AV348" s="15"/>
      <c r="AW348" s="75">
        <v>342</v>
      </c>
      <c r="AX348" s="148">
        <f>ETo!$I347*((1-Constantes!$F$19)*ETo!$K347+ETo!$L347)</f>
        <v>4.203576695391229</v>
      </c>
      <c r="AY348" s="76">
        <f>MIN(AX348*Constantes!$F$17,0.8*(BB347+Observaciones!$F347-AZ348-BA348-Constantes!$D$14))</f>
        <v>1.5723746225748472</v>
      </c>
      <c r="AZ348" s="76">
        <f>IF(Observaciones!$F347&gt;0.05*Constantes!$F$18,((Observaciones!$F347-0.05*Constantes!$F$18)^2)/(Observaciones!$F347+0.95*Constantes!$F$18),0)</f>
        <v>0</v>
      </c>
      <c r="BA348" s="76">
        <f>MAX(0,BB347+Observaciones!$F347-AZ348-Constantes!$D$13)</f>
        <v>0</v>
      </c>
      <c r="BB348" s="76">
        <f>BB347+Observaciones!$F347-AZ348-AY348-BA348-BC347</f>
        <v>11.576142590705825</v>
      </c>
      <c r="BC348" s="76">
        <f>MAX(0,(BB348-Constantes!$D$14)*(1-EXP(-Constantes!$D$22)))</f>
        <v>1.1109613933401919E-2</v>
      </c>
      <c r="BD348" s="76">
        <f t="shared" si="203"/>
        <v>57.114976772262523</v>
      </c>
      <c r="BE348" s="76">
        <f>MAX(0,(BD348-Constantes!$D$13)*(1-EXP(-Constantes!$D$23)))</f>
        <v>8.2422108519343812E-2</v>
      </c>
      <c r="BF348" s="76">
        <f t="shared" si="204"/>
        <v>9.3531722452745727E-2</v>
      </c>
      <c r="BG348" s="76">
        <f>IF(BF348-Escenarios!$F$29&lt;=0,0,IF(BF348-Escenarios!$F$29&gt;Escenarios!$F$28,Escenarios!$F$28,BF348-Escenarios!$F$29))</f>
        <v>0</v>
      </c>
      <c r="BH348" s="76">
        <f>BG348*Entradas!$F$24</f>
        <v>0</v>
      </c>
      <c r="BI348" s="76">
        <f>AX348*Entradas!$D$47/Escenarios!$F$9</f>
        <v>0.20177168137877899</v>
      </c>
      <c r="BJ348" s="76">
        <f>Entradas!$D$48*Entradas!$D$46/Escenarios!$F$9</f>
        <v>0.12</v>
      </c>
      <c r="BK348" s="76">
        <f t="shared" si="205"/>
        <v>1.7741463039536263</v>
      </c>
      <c r="BL348" s="76">
        <f t="shared" si="188"/>
        <v>0</v>
      </c>
      <c r="BM348" s="76">
        <f t="shared" si="189"/>
        <v>0</v>
      </c>
      <c r="BN348" s="76">
        <f t="shared" si="178"/>
        <v>1.1109613933401919E-2</v>
      </c>
      <c r="BO348" s="76">
        <f t="shared" si="190"/>
        <v>0</v>
      </c>
      <c r="BP348" s="76">
        <f t="shared" si="179"/>
        <v>8.2422108519343812E-2</v>
      </c>
      <c r="BQ348" s="76">
        <f t="shared" si="191"/>
        <v>0</v>
      </c>
      <c r="BR348" s="76">
        <f t="shared" si="192"/>
        <v>9.3531722452745727E-2</v>
      </c>
      <c r="BS348" s="76">
        <f t="shared" si="193"/>
        <v>0</v>
      </c>
      <c r="BT348" s="76">
        <f t="shared" si="194"/>
        <v>0</v>
      </c>
      <c r="BU348" s="76">
        <f t="shared" si="206"/>
        <v>55.669126761372659</v>
      </c>
      <c r="BV348" s="76">
        <f>MAX(0,(BU348-Constantes!$D$13)*(1-EXP(-Constantes!$D$24)))</f>
        <v>0.10576056202556983</v>
      </c>
      <c r="BW348" s="76">
        <f t="shared" si="207"/>
        <v>0.18818267054491364</v>
      </c>
      <c r="BX348" s="76">
        <f t="shared" si="208"/>
        <v>0.19929228447831554</v>
      </c>
      <c r="BY348" s="76">
        <f>0.0526*BL348*Observaciones!$F347^1.218</f>
        <v>0</v>
      </c>
      <c r="BZ348" s="76">
        <f>BY348*Constantes!$F$30</f>
        <v>0</v>
      </c>
      <c r="CA348" s="76">
        <f t="shared" si="209"/>
        <v>0</v>
      </c>
      <c r="CB348" s="15"/>
      <c r="CC348" s="75">
        <v>342</v>
      </c>
      <c r="CD348" s="76">
        <f>0.0526*Observaciones!$F347^2.218</f>
        <v>0</v>
      </c>
      <c r="CE348" s="76">
        <f>IF(Observaciones!$F347&gt;0.05*$CI$7,((Observaciones!$F347-0.05*$CI$7)^2)/(Observaciones!$F347+0.95*$CI$7),0)</f>
        <v>0</v>
      </c>
      <c r="CF348" s="76">
        <f>0.0526*CE348*Observaciones!$F347^1.218</f>
        <v>0</v>
      </c>
      <c r="CG348" s="29"/>
      <c r="CH348" s="29"/>
      <c r="CI348" s="110"/>
      <c r="CJ348" s="40"/>
    </row>
    <row r="349" spans="2:88" s="2" customFormat="1" x14ac:dyDescent="0.3">
      <c r="B349" s="39"/>
      <c r="C349" s="75">
        <v>343</v>
      </c>
      <c r="D349" s="148">
        <f>ETo!$I348*((1-Constantes!$D$19)*ETo!$K348+ETo!$L348)</f>
        <v>4.3265032316920529</v>
      </c>
      <c r="E349" s="76">
        <f>MIN(D349*Constantes!$D$17,0.8*(H348+Observaciones!$F348-F349-G349-Constantes!$D$14))</f>
        <v>0.2609140725646597</v>
      </c>
      <c r="F349" s="76">
        <f>IF(Observaciones!$F348&gt;0.05*Constantes!$D$18,((Observaciones!$F348-0.05*Constantes!$D$18)^2)/(Observaciones!$F348+0.95*Constantes!$D$18),0)</f>
        <v>0</v>
      </c>
      <c r="G349" s="76">
        <f>MAX(0,H348+Observaciones!$F348-F349-Constantes!$D$13)</f>
        <v>0</v>
      </c>
      <c r="H349" s="76">
        <f>H348+Observaciones!$F348-F349-E349-G349-I348</f>
        <v>11.304118904207764</v>
      </c>
      <c r="I349" s="76">
        <f>MAX(0,(H349-Constantes!$D$14)*(1-EXP(-Constantes!$D$22)))</f>
        <v>1.8434885518810507E-3</v>
      </c>
      <c r="J349" s="76">
        <f t="shared" si="195"/>
        <v>57.032554663743177</v>
      </c>
      <c r="K349" s="76">
        <f>MAX(0,(J349-Constantes!$D$13)*(1-EXP(-Constantes!$D$23)))</f>
        <v>8.1609983852685933E-2</v>
      </c>
      <c r="L349" s="76">
        <f t="shared" si="196"/>
        <v>8.3453472404566978E-2</v>
      </c>
      <c r="M349" s="76">
        <f>0.0526*F349*Observaciones!$F348^1.218</f>
        <v>0</v>
      </c>
      <c r="N349" s="76">
        <f>M349*Constantes!$D$30</f>
        <v>0</v>
      </c>
      <c r="O349" s="76">
        <f t="shared" si="197"/>
        <v>0</v>
      </c>
      <c r="P349" s="15"/>
      <c r="Q349" s="75">
        <v>343</v>
      </c>
      <c r="R349" s="148">
        <f>ETo!$I348*((1-Constantes!$E$19)*ETo!$K348+ETo!$L348)</f>
        <v>4.3265032316920529</v>
      </c>
      <c r="S349" s="76">
        <f>MIN(R349*Constantes!$E$17,0.8*(V348+Observaciones!$F348-T349-U349-Constantes!$D$14))</f>
        <v>0.2609140725646597</v>
      </c>
      <c r="T349" s="76">
        <f>IF(Observaciones!$F348&gt;0.05*Constantes!$E$18,((Observaciones!$F348-0.05*Constantes!$E$18)^2)/(Observaciones!$F348+0.95*Constantes!$E$18),0)</f>
        <v>0</v>
      </c>
      <c r="U349" s="76">
        <f>MAX(0,V348+Observaciones!$F348-T349-Constantes!$D$13)</f>
        <v>0</v>
      </c>
      <c r="V349" s="76">
        <f>V348+Observaciones!$F348-T349-S349-U349-W348</f>
        <v>11.304118904207764</v>
      </c>
      <c r="W349" s="76">
        <f>MAX(0,(V349-Constantes!$D$14)*(1-EXP(-Constantes!$D$22)))</f>
        <v>1.8434885518810507E-3</v>
      </c>
      <c r="X349" s="76">
        <f t="shared" si="198"/>
        <v>57.032554663743177</v>
      </c>
      <c r="Y349" s="76">
        <f>MAX(0,(X349-Constantes!$D$13)*(1-EXP(-Constantes!$D$23)))</f>
        <v>8.1609983852685933E-2</v>
      </c>
      <c r="Z349" s="76">
        <f t="shared" si="199"/>
        <v>8.3453472404566978E-2</v>
      </c>
      <c r="AA349" s="76">
        <f>IF(Z349-Escenarios!$E$29&lt;=0,0,IF(Z349-Escenarios!$E$29&gt;Escenarios!$E$28,Escenarios!$E$28,Z349-Escenarios!$E$29))</f>
        <v>0</v>
      </c>
      <c r="AB349" s="76">
        <f>AA349*Entradas!$E$24</f>
        <v>0</v>
      </c>
      <c r="AC349" s="76">
        <f>R349*Entradas!$D$47/Escenarios!$E$9</f>
        <v>0.20767215512121853</v>
      </c>
      <c r="AD349" s="76">
        <f>Entradas!$D$48*Entradas!$D$46/Escenarios!$E$9</f>
        <v>0.12</v>
      </c>
      <c r="AE349" s="76">
        <f t="shared" si="200"/>
        <v>0.46858622768587821</v>
      </c>
      <c r="AF349" s="76">
        <f t="shared" si="180"/>
        <v>0</v>
      </c>
      <c r="AG349" s="76">
        <f t="shared" si="181"/>
        <v>0</v>
      </c>
      <c r="AH349" s="76">
        <f t="shared" si="175"/>
        <v>1.8434885518810507E-3</v>
      </c>
      <c r="AI349" s="76">
        <f t="shared" si="182"/>
        <v>0</v>
      </c>
      <c r="AJ349" s="76">
        <f t="shared" si="176"/>
        <v>8.1609983852685933E-2</v>
      </c>
      <c r="AK349" s="76">
        <f t="shared" si="183"/>
        <v>0</v>
      </c>
      <c r="AL349" s="76">
        <f t="shared" si="184"/>
        <v>8.3453472404566978E-2</v>
      </c>
      <c r="AM349" s="76">
        <f t="shared" si="185"/>
        <v>0</v>
      </c>
      <c r="AN349" s="76">
        <f t="shared" si="186"/>
        <v>0</v>
      </c>
      <c r="AO349" s="76">
        <f t="shared" si="201"/>
        <v>52.559197067202405</v>
      </c>
      <c r="AP349" s="76">
        <f>MAX(0,(AO349-Constantes!$D$13)*(1-EXP(-Constantes!$D$24)))</f>
        <v>5.8224518293628735E-2</v>
      </c>
      <c r="AQ349" s="76">
        <f t="shared" si="177"/>
        <v>0.13983450214631465</v>
      </c>
      <c r="AR349" s="76">
        <f t="shared" si="187"/>
        <v>0.1416779906981957</v>
      </c>
      <c r="AS349" s="76">
        <f>0.0526*AF349*Observaciones!$F348^1.218</f>
        <v>0</v>
      </c>
      <c r="AT349" s="76">
        <f>AS349*Constantes!$E$30</f>
        <v>0</v>
      </c>
      <c r="AU349" s="76">
        <f t="shared" si="202"/>
        <v>0</v>
      </c>
      <c r="AV349" s="15"/>
      <c r="AW349" s="75">
        <v>343</v>
      </c>
      <c r="AX349" s="148">
        <f>ETo!$I348*((1-Constantes!$F$19)*ETo!$K348+ETo!$L348)</f>
        <v>4.3265032316920529</v>
      </c>
      <c r="AY349" s="76">
        <f>MIN(AX349*Constantes!$F$17,0.8*(BB348+Observaciones!$F348-AZ349-BA349-Constantes!$D$14))</f>
        <v>0.2609140725646597</v>
      </c>
      <c r="AZ349" s="76">
        <f>IF(Observaciones!$F348&gt;0.05*Constantes!$F$18,((Observaciones!$F348-0.05*Constantes!$F$18)^2)/(Observaciones!$F348+0.95*Constantes!$F$18),0)</f>
        <v>0</v>
      </c>
      <c r="BA349" s="76">
        <f>MAX(0,BB348+Observaciones!$F348-AZ349-Constantes!$D$13)</f>
        <v>0</v>
      </c>
      <c r="BB349" s="76">
        <f>BB348+Observaciones!$F348-AZ349-AY349-BA349-BC348</f>
        <v>11.304118904207764</v>
      </c>
      <c r="BC349" s="76">
        <f>MAX(0,(BB349-Constantes!$D$14)*(1-EXP(-Constantes!$D$22)))</f>
        <v>1.8434885518810507E-3</v>
      </c>
      <c r="BD349" s="76">
        <f t="shared" si="203"/>
        <v>57.032554663743177</v>
      </c>
      <c r="BE349" s="76">
        <f>MAX(0,(BD349-Constantes!$D$13)*(1-EXP(-Constantes!$D$23)))</f>
        <v>8.1609983852685933E-2</v>
      </c>
      <c r="BF349" s="76">
        <f t="shared" si="204"/>
        <v>8.3453472404566978E-2</v>
      </c>
      <c r="BG349" s="76">
        <f>IF(BF349-Escenarios!$F$29&lt;=0,0,IF(BF349-Escenarios!$F$29&gt;Escenarios!$F$28,Escenarios!$F$28,BF349-Escenarios!$F$29))</f>
        <v>0</v>
      </c>
      <c r="BH349" s="76">
        <f>BG349*Entradas!$F$24</f>
        <v>0</v>
      </c>
      <c r="BI349" s="76">
        <f>AX349*Entradas!$D$47/Escenarios!$F$9</f>
        <v>0.20767215512121853</v>
      </c>
      <c r="BJ349" s="76">
        <f>Entradas!$D$48*Entradas!$D$46/Escenarios!$F$9</f>
        <v>0.12</v>
      </c>
      <c r="BK349" s="76">
        <f t="shared" si="205"/>
        <v>0.46858622768587821</v>
      </c>
      <c r="BL349" s="76">
        <f t="shared" si="188"/>
        <v>0</v>
      </c>
      <c r="BM349" s="76">
        <f t="shared" si="189"/>
        <v>0</v>
      </c>
      <c r="BN349" s="76">
        <f t="shared" si="178"/>
        <v>1.8434885518810507E-3</v>
      </c>
      <c r="BO349" s="76">
        <f t="shared" si="190"/>
        <v>0</v>
      </c>
      <c r="BP349" s="76">
        <f t="shared" si="179"/>
        <v>8.1609983852685933E-2</v>
      </c>
      <c r="BQ349" s="76">
        <f t="shared" si="191"/>
        <v>0</v>
      </c>
      <c r="BR349" s="76">
        <f t="shared" si="192"/>
        <v>8.3453472404566978E-2</v>
      </c>
      <c r="BS349" s="76">
        <f t="shared" si="193"/>
        <v>0</v>
      </c>
      <c r="BT349" s="76">
        <f t="shared" si="194"/>
        <v>0</v>
      </c>
      <c r="BU349" s="76">
        <f t="shared" si="206"/>
        <v>55.563366199347087</v>
      </c>
      <c r="BV349" s="76">
        <f>MAX(0,(BU349-Constantes!$D$13)*(1-EXP(-Constantes!$D$24)))</f>
        <v>0.10414398570521553</v>
      </c>
      <c r="BW349" s="76">
        <f t="shared" si="207"/>
        <v>0.18575396955790147</v>
      </c>
      <c r="BX349" s="76">
        <f t="shared" si="208"/>
        <v>0.18759745810978251</v>
      </c>
      <c r="BY349" s="76">
        <f>0.0526*BL349*Observaciones!$F348^1.218</f>
        <v>0</v>
      </c>
      <c r="BZ349" s="76">
        <f>BY349*Constantes!$F$30</f>
        <v>0</v>
      </c>
      <c r="CA349" s="76">
        <f t="shared" si="209"/>
        <v>0</v>
      </c>
      <c r="CB349" s="15"/>
      <c r="CC349" s="75">
        <v>343</v>
      </c>
      <c r="CD349" s="76">
        <f>0.0526*Observaciones!$F348^2.218</f>
        <v>0</v>
      </c>
      <c r="CE349" s="76">
        <f>IF(Observaciones!$F348&gt;0.05*$CI$7,((Observaciones!$F348-0.05*$CI$7)^2)/(Observaciones!$F348+0.95*$CI$7),0)</f>
        <v>0</v>
      </c>
      <c r="CF349" s="76">
        <f>0.0526*CE349*Observaciones!$F348^1.218</f>
        <v>0</v>
      </c>
      <c r="CG349" s="29"/>
      <c r="CH349" s="29"/>
      <c r="CI349" s="110"/>
      <c r="CJ349" s="40"/>
    </row>
    <row r="350" spans="2:88" s="2" customFormat="1" x14ac:dyDescent="0.3">
      <c r="B350" s="39"/>
      <c r="C350" s="75">
        <v>344</v>
      </c>
      <c r="D350" s="148">
        <f>ETo!$I349*((1-Constantes!$D$19)*ETo!$K349+ETo!$L349)</f>
        <v>4.0324054169911454</v>
      </c>
      <c r="E350" s="76">
        <f>MIN(D350*Constantes!$D$17,0.8*(H349+Observaciones!$F349-F350-G350-Constantes!$D$14))</f>
        <v>4.3295123366210934E-2</v>
      </c>
      <c r="F350" s="76">
        <f>IF(Observaciones!$F349&gt;0.05*Constantes!$D$18,((Observaciones!$F349-0.05*Constantes!$D$18)^2)/(Observaciones!$F349+0.95*Constantes!$D$18),0)</f>
        <v>0</v>
      </c>
      <c r="G350" s="76">
        <f>MAX(0,H349+Observaciones!$F349-F350-Constantes!$D$13)</f>
        <v>0</v>
      </c>
      <c r="H350" s="76">
        <f>H349+Observaciones!$F349-F350-E350-G350-I349</f>
        <v>11.258980292289673</v>
      </c>
      <c r="I350" s="76">
        <f>MAX(0,(H350-Constantes!$D$14)*(1-EXP(-Constantes!$D$22)))</f>
        <v>3.059017227141552E-4</v>
      </c>
      <c r="J350" s="76">
        <f t="shared" si="195"/>
        <v>56.95094467989049</v>
      </c>
      <c r="K350" s="76">
        <f>MAX(0,(J350-Constantes!$D$13)*(1-EXP(-Constantes!$D$23)))</f>
        <v>8.0805861243801666E-2</v>
      </c>
      <c r="L350" s="76">
        <f t="shared" si="196"/>
        <v>8.1111762966515816E-2</v>
      </c>
      <c r="M350" s="76">
        <f>0.0526*F350*Observaciones!$F349^1.218</f>
        <v>0</v>
      </c>
      <c r="N350" s="76">
        <f>M350*Constantes!$D$30</f>
        <v>0</v>
      </c>
      <c r="O350" s="76">
        <f t="shared" si="197"/>
        <v>0</v>
      </c>
      <c r="P350" s="15"/>
      <c r="Q350" s="75">
        <v>344</v>
      </c>
      <c r="R350" s="148">
        <f>ETo!$I349*((1-Constantes!$E$19)*ETo!$K349+ETo!$L349)</f>
        <v>4.0324054169911454</v>
      </c>
      <c r="S350" s="76">
        <f>MIN(R350*Constantes!$E$17,0.8*(V349+Observaciones!$F349-T350-U350-Constantes!$D$14))</f>
        <v>4.3295123366210934E-2</v>
      </c>
      <c r="T350" s="76">
        <f>IF(Observaciones!$F349&gt;0.05*Constantes!$E$18,((Observaciones!$F349-0.05*Constantes!$E$18)^2)/(Observaciones!$F349+0.95*Constantes!$E$18),0)</f>
        <v>0</v>
      </c>
      <c r="U350" s="76">
        <f>MAX(0,V349+Observaciones!$F349-T350-Constantes!$D$13)</f>
        <v>0</v>
      </c>
      <c r="V350" s="76">
        <f>V349+Observaciones!$F349-T350-S350-U350-W349</f>
        <v>11.258980292289673</v>
      </c>
      <c r="W350" s="76">
        <f>MAX(0,(V350-Constantes!$D$14)*(1-EXP(-Constantes!$D$22)))</f>
        <v>3.059017227141552E-4</v>
      </c>
      <c r="X350" s="76">
        <f t="shared" si="198"/>
        <v>56.95094467989049</v>
      </c>
      <c r="Y350" s="76">
        <f>MAX(0,(X350-Constantes!$D$13)*(1-EXP(-Constantes!$D$23)))</f>
        <v>8.0805861243801666E-2</v>
      </c>
      <c r="Z350" s="76">
        <f t="shared" si="199"/>
        <v>8.1111762966515816E-2</v>
      </c>
      <c r="AA350" s="76">
        <f>IF(Z350-Escenarios!$E$29&lt;=0,0,IF(Z350-Escenarios!$E$29&gt;Escenarios!$E$28,Escenarios!$E$28,Z350-Escenarios!$E$29))</f>
        <v>0</v>
      </c>
      <c r="AB350" s="76">
        <f>AA350*Entradas!$E$24</f>
        <v>0</v>
      </c>
      <c r="AC350" s="76">
        <f>R350*Entradas!$D$47/Escenarios!$E$9</f>
        <v>0.19355546001557497</v>
      </c>
      <c r="AD350" s="76">
        <f>Entradas!$D$48*Entradas!$D$46/Escenarios!$E$9</f>
        <v>0.12</v>
      </c>
      <c r="AE350" s="76">
        <f t="shared" si="200"/>
        <v>0.23685058338178591</v>
      </c>
      <c r="AF350" s="76">
        <f t="shared" si="180"/>
        <v>0</v>
      </c>
      <c r="AG350" s="76">
        <f t="shared" si="181"/>
        <v>0</v>
      </c>
      <c r="AH350" s="76">
        <f t="shared" si="175"/>
        <v>3.059017227141552E-4</v>
      </c>
      <c r="AI350" s="76">
        <f t="shared" si="182"/>
        <v>0</v>
      </c>
      <c r="AJ350" s="76">
        <f t="shared" si="176"/>
        <v>8.0805861243801666E-2</v>
      </c>
      <c r="AK350" s="76">
        <f t="shared" si="183"/>
        <v>0</v>
      </c>
      <c r="AL350" s="76">
        <f t="shared" si="184"/>
        <v>8.1111762966515816E-2</v>
      </c>
      <c r="AM350" s="76">
        <f t="shared" si="185"/>
        <v>0</v>
      </c>
      <c r="AN350" s="76">
        <f t="shared" si="186"/>
        <v>0</v>
      </c>
      <c r="AO350" s="76">
        <f t="shared" si="201"/>
        <v>52.500972548908777</v>
      </c>
      <c r="AP350" s="76">
        <f>MAX(0,(AO350-Constantes!$D$13)*(1-EXP(-Constantes!$D$24)))</f>
        <v>5.7334542146236914E-2</v>
      </c>
      <c r="AQ350" s="76">
        <f t="shared" si="177"/>
        <v>0.13814040339003858</v>
      </c>
      <c r="AR350" s="76">
        <f t="shared" si="187"/>
        <v>0.13844630511275274</v>
      </c>
      <c r="AS350" s="76">
        <f>0.0526*AF350*Observaciones!$F349^1.218</f>
        <v>0</v>
      </c>
      <c r="AT350" s="76">
        <f>AS350*Constantes!$E$30</f>
        <v>0</v>
      </c>
      <c r="AU350" s="76">
        <f t="shared" si="202"/>
        <v>0</v>
      </c>
      <c r="AV350" s="15"/>
      <c r="AW350" s="75">
        <v>344</v>
      </c>
      <c r="AX350" s="148">
        <f>ETo!$I349*((1-Constantes!$F$19)*ETo!$K349+ETo!$L349)</f>
        <v>4.0324054169911454</v>
      </c>
      <c r="AY350" s="76">
        <f>MIN(AX350*Constantes!$F$17,0.8*(BB349+Observaciones!$F349-AZ350-BA350-Constantes!$D$14))</f>
        <v>4.3295123366210934E-2</v>
      </c>
      <c r="AZ350" s="76">
        <f>IF(Observaciones!$F349&gt;0.05*Constantes!$F$18,((Observaciones!$F349-0.05*Constantes!$F$18)^2)/(Observaciones!$F349+0.95*Constantes!$F$18),0)</f>
        <v>0</v>
      </c>
      <c r="BA350" s="76">
        <f>MAX(0,BB349+Observaciones!$F349-AZ350-Constantes!$D$13)</f>
        <v>0</v>
      </c>
      <c r="BB350" s="76">
        <f>BB349+Observaciones!$F349-AZ350-AY350-BA350-BC349</f>
        <v>11.258980292289673</v>
      </c>
      <c r="BC350" s="76">
        <f>MAX(0,(BB350-Constantes!$D$14)*(1-EXP(-Constantes!$D$22)))</f>
        <v>3.059017227141552E-4</v>
      </c>
      <c r="BD350" s="76">
        <f t="shared" si="203"/>
        <v>56.95094467989049</v>
      </c>
      <c r="BE350" s="76">
        <f>MAX(0,(BD350-Constantes!$D$13)*(1-EXP(-Constantes!$D$23)))</f>
        <v>8.0805861243801666E-2</v>
      </c>
      <c r="BF350" s="76">
        <f t="shared" si="204"/>
        <v>8.1111762966515816E-2</v>
      </c>
      <c r="BG350" s="76">
        <f>IF(BF350-Escenarios!$F$29&lt;=0,0,IF(BF350-Escenarios!$F$29&gt;Escenarios!$F$28,Escenarios!$F$28,BF350-Escenarios!$F$29))</f>
        <v>0</v>
      </c>
      <c r="BH350" s="76">
        <f>BG350*Entradas!$F$24</f>
        <v>0</v>
      </c>
      <c r="BI350" s="76">
        <f>AX350*Entradas!$D$47/Escenarios!$F$9</f>
        <v>0.19355546001557497</v>
      </c>
      <c r="BJ350" s="76">
        <f>Entradas!$D$48*Entradas!$D$46/Escenarios!$F$9</f>
        <v>0.12</v>
      </c>
      <c r="BK350" s="76">
        <f t="shared" si="205"/>
        <v>0.23685058338178591</v>
      </c>
      <c r="BL350" s="76">
        <f t="shared" si="188"/>
        <v>0</v>
      </c>
      <c r="BM350" s="76">
        <f t="shared" si="189"/>
        <v>0</v>
      </c>
      <c r="BN350" s="76">
        <f t="shared" si="178"/>
        <v>3.059017227141552E-4</v>
      </c>
      <c r="BO350" s="76">
        <f t="shared" si="190"/>
        <v>0</v>
      </c>
      <c r="BP350" s="76">
        <f t="shared" si="179"/>
        <v>8.0805861243801666E-2</v>
      </c>
      <c r="BQ350" s="76">
        <f t="shared" si="191"/>
        <v>0</v>
      </c>
      <c r="BR350" s="76">
        <f t="shared" si="192"/>
        <v>8.1111762966515816E-2</v>
      </c>
      <c r="BS350" s="76">
        <f t="shared" si="193"/>
        <v>0</v>
      </c>
      <c r="BT350" s="76">
        <f t="shared" si="194"/>
        <v>0</v>
      </c>
      <c r="BU350" s="76">
        <f t="shared" si="206"/>
        <v>55.459222213641873</v>
      </c>
      <c r="BV350" s="76">
        <f>MAX(0,(BU350-Constantes!$D$13)*(1-EXP(-Constantes!$D$24)))</f>
        <v>0.10255211915331827</v>
      </c>
      <c r="BW350" s="76">
        <f t="shared" si="207"/>
        <v>0.18335798039711992</v>
      </c>
      <c r="BX350" s="76">
        <f t="shared" si="208"/>
        <v>0.18366388211983409</v>
      </c>
      <c r="BY350" s="76">
        <f>0.0526*BL350*Observaciones!$F349^1.218</f>
        <v>0</v>
      </c>
      <c r="BZ350" s="76">
        <f>BY350*Constantes!$F$30</f>
        <v>0</v>
      </c>
      <c r="CA350" s="76">
        <f t="shared" si="209"/>
        <v>0</v>
      </c>
      <c r="CB350" s="15"/>
      <c r="CC350" s="75">
        <v>344</v>
      </c>
      <c r="CD350" s="76">
        <f>0.0526*Observaciones!$F349^2.218</f>
        <v>0</v>
      </c>
      <c r="CE350" s="76">
        <f>IF(Observaciones!$F349&gt;0.05*$CI$7,((Observaciones!$F349-0.05*$CI$7)^2)/(Observaciones!$F349+0.95*$CI$7),0)</f>
        <v>0</v>
      </c>
      <c r="CF350" s="76">
        <f>0.0526*CE350*Observaciones!$F349^1.218</f>
        <v>0</v>
      </c>
      <c r="CG350" s="29"/>
      <c r="CH350" s="29"/>
      <c r="CI350" s="110"/>
      <c r="CJ350" s="40"/>
    </row>
    <row r="351" spans="2:88" s="2" customFormat="1" x14ac:dyDescent="0.3">
      <c r="B351" s="39"/>
      <c r="C351" s="75">
        <v>345</v>
      </c>
      <c r="D351" s="148">
        <f>ETo!$I350*((1-Constantes!$D$19)*ETo!$K350+ETo!$L350)</f>
        <v>4.260610683189328</v>
      </c>
      <c r="E351" s="76">
        <f>MIN(D351*Constantes!$D$17,0.8*(H350+Observaciones!$F350-F351-G351-Constantes!$D$14))</f>
        <v>7.184233831738141E-3</v>
      </c>
      <c r="F351" s="76">
        <f>IF(Observaciones!$F350&gt;0.05*Constantes!$D$18,((Observaciones!$F350-0.05*Constantes!$D$18)^2)/(Observaciones!$F350+0.95*Constantes!$D$18),0)</f>
        <v>0</v>
      </c>
      <c r="G351" s="76">
        <f>MAX(0,H350+Observaciones!$F350-F351-Constantes!$D$13)</f>
        <v>0</v>
      </c>
      <c r="H351" s="76">
        <f>H350+Observaciones!$F350-F351-E351-G351-I350</f>
        <v>11.251490156735221</v>
      </c>
      <c r="I351" s="76">
        <f>MAX(0,(H351-Constantes!$D$14)*(1-EXP(-Constantes!$D$22)))</f>
        <v>5.0760208878987053E-5</v>
      </c>
      <c r="J351" s="76">
        <f t="shared" si="195"/>
        <v>56.870138818646687</v>
      </c>
      <c r="K351" s="76">
        <f>MAX(0,(J351-Constantes!$D$13)*(1-EXP(-Constantes!$D$23)))</f>
        <v>8.0009661846509816E-2</v>
      </c>
      <c r="L351" s="76">
        <f t="shared" si="196"/>
        <v>8.0060422055388797E-2</v>
      </c>
      <c r="M351" s="76">
        <f>0.0526*F351*Observaciones!$F350^1.218</f>
        <v>0</v>
      </c>
      <c r="N351" s="76">
        <f>M351*Constantes!$D$30</f>
        <v>0</v>
      </c>
      <c r="O351" s="76">
        <f t="shared" si="197"/>
        <v>0</v>
      </c>
      <c r="P351" s="15"/>
      <c r="Q351" s="75">
        <v>345</v>
      </c>
      <c r="R351" s="148">
        <f>ETo!$I350*((1-Constantes!$E$19)*ETo!$K350+ETo!$L350)</f>
        <v>4.260610683189328</v>
      </c>
      <c r="S351" s="76">
        <f>MIN(R351*Constantes!$E$17,0.8*(V350+Observaciones!$F350-T351-U351-Constantes!$D$14))</f>
        <v>7.184233831738141E-3</v>
      </c>
      <c r="T351" s="76">
        <f>IF(Observaciones!$F350&gt;0.05*Constantes!$E$18,((Observaciones!$F350-0.05*Constantes!$E$18)^2)/(Observaciones!$F350+0.95*Constantes!$E$18),0)</f>
        <v>0</v>
      </c>
      <c r="U351" s="76">
        <f>MAX(0,V350+Observaciones!$F350-T351-Constantes!$D$13)</f>
        <v>0</v>
      </c>
      <c r="V351" s="76">
        <f>V350+Observaciones!$F350-T351-S351-U351-W350</f>
        <v>11.251490156735221</v>
      </c>
      <c r="W351" s="76">
        <f>MAX(0,(V351-Constantes!$D$14)*(1-EXP(-Constantes!$D$22)))</f>
        <v>5.0760208878987053E-5</v>
      </c>
      <c r="X351" s="76">
        <f t="shared" si="198"/>
        <v>56.870138818646687</v>
      </c>
      <c r="Y351" s="76">
        <f>MAX(0,(X351-Constantes!$D$13)*(1-EXP(-Constantes!$D$23)))</f>
        <v>8.0009661846509816E-2</v>
      </c>
      <c r="Z351" s="76">
        <f t="shared" si="199"/>
        <v>8.0060422055388797E-2</v>
      </c>
      <c r="AA351" s="76">
        <f>IF(Z351-Escenarios!$E$29&lt;=0,0,IF(Z351-Escenarios!$E$29&gt;Escenarios!$E$28,Escenarios!$E$28,Z351-Escenarios!$E$29))</f>
        <v>0</v>
      </c>
      <c r="AB351" s="76">
        <f>AA351*Entradas!$E$24</f>
        <v>0</v>
      </c>
      <c r="AC351" s="76">
        <f>R351*Entradas!$D$47/Escenarios!$E$9</f>
        <v>0.20450931279308776</v>
      </c>
      <c r="AD351" s="76">
        <f>Entradas!$D$48*Entradas!$D$46/Escenarios!$E$9</f>
        <v>0.12</v>
      </c>
      <c r="AE351" s="76">
        <f t="shared" si="200"/>
        <v>0.2116935466248259</v>
      </c>
      <c r="AF351" s="76">
        <f t="shared" si="180"/>
        <v>0</v>
      </c>
      <c r="AG351" s="76">
        <f t="shared" si="181"/>
        <v>0</v>
      </c>
      <c r="AH351" s="76">
        <f t="shared" si="175"/>
        <v>5.0760208878987053E-5</v>
      </c>
      <c r="AI351" s="76">
        <f t="shared" si="182"/>
        <v>0</v>
      </c>
      <c r="AJ351" s="76">
        <f t="shared" si="176"/>
        <v>8.0009661846509816E-2</v>
      </c>
      <c r="AK351" s="76">
        <f t="shared" si="183"/>
        <v>0</v>
      </c>
      <c r="AL351" s="76">
        <f t="shared" si="184"/>
        <v>8.0060422055388797E-2</v>
      </c>
      <c r="AM351" s="76">
        <f t="shared" si="185"/>
        <v>0</v>
      </c>
      <c r="AN351" s="76">
        <f t="shared" si="186"/>
        <v>0</v>
      </c>
      <c r="AO351" s="76">
        <f t="shared" si="201"/>
        <v>52.443638006762541</v>
      </c>
      <c r="AP351" s="76">
        <f>MAX(0,(AO351-Constantes!$D$13)*(1-EXP(-Constantes!$D$24)))</f>
        <v>5.6458169504140419E-2</v>
      </c>
      <c r="AQ351" s="76">
        <f t="shared" si="177"/>
        <v>0.13646783135065024</v>
      </c>
      <c r="AR351" s="76">
        <f t="shared" si="187"/>
        <v>0.13651859155952922</v>
      </c>
      <c r="AS351" s="76">
        <f>0.0526*AF351*Observaciones!$F350^1.218</f>
        <v>0</v>
      </c>
      <c r="AT351" s="76">
        <f>AS351*Constantes!$E$30</f>
        <v>0</v>
      </c>
      <c r="AU351" s="76">
        <f t="shared" si="202"/>
        <v>0</v>
      </c>
      <c r="AV351" s="15"/>
      <c r="AW351" s="75">
        <v>345</v>
      </c>
      <c r="AX351" s="148">
        <f>ETo!$I350*((1-Constantes!$F$19)*ETo!$K350+ETo!$L350)</f>
        <v>4.260610683189328</v>
      </c>
      <c r="AY351" s="76">
        <f>MIN(AX351*Constantes!$F$17,0.8*(BB350+Observaciones!$F350-AZ351-BA351-Constantes!$D$14))</f>
        <v>7.184233831738141E-3</v>
      </c>
      <c r="AZ351" s="76">
        <f>IF(Observaciones!$F350&gt;0.05*Constantes!$F$18,((Observaciones!$F350-0.05*Constantes!$F$18)^2)/(Observaciones!$F350+0.95*Constantes!$F$18),0)</f>
        <v>0</v>
      </c>
      <c r="BA351" s="76">
        <f>MAX(0,BB350+Observaciones!$F350-AZ351-Constantes!$D$13)</f>
        <v>0</v>
      </c>
      <c r="BB351" s="76">
        <f>BB350+Observaciones!$F350-AZ351-AY351-BA351-BC350</f>
        <v>11.251490156735221</v>
      </c>
      <c r="BC351" s="76">
        <f>MAX(0,(BB351-Constantes!$D$14)*(1-EXP(-Constantes!$D$22)))</f>
        <v>5.0760208878987053E-5</v>
      </c>
      <c r="BD351" s="76">
        <f t="shared" si="203"/>
        <v>56.870138818646687</v>
      </c>
      <c r="BE351" s="76">
        <f>MAX(0,(BD351-Constantes!$D$13)*(1-EXP(-Constantes!$D$23)))</f>
        <v>8.0009661846509816E-2</v>
      </c>
      <c r="BF351" s="76">
        <f t="shared" si="204"/>
        <v>8.0060422055388797E-2</v>
      </c>
      <c r="BG351" s="76">
        <f>IF(BF351-Escenarios!$F$29&lt;=0,0,IF(BF351-Escenarios!$F$29&gt;Escenarios!$F$28,Escenarios!$F$28,BF351-Escenarios!$F$29))</f>
        <v>0</v>
      </c>
      <c r="BH351" s="76">
        <f>BG351*Entradas!$F$24</f>
        <v>0</v>
      </c>
      <c r="BI351" s="76">
        <f>AX351*Entradas!$D$47/Escenarios!$F$9</f>
        <v>0.20450931279308776</v>
      </c>
      <c r="BJ351" s="76">
        <f>Entradas!$D$48*Entradas!$D$46/Escenarios!$F$9</f>
        <v>0.12</v>
      </c>
      <c r="BK351" s="76">
        <f t="shared" si="205"/>
        <v>0.2116935466248259</v>
      </c>
      <c r="BL351" s="76">
        <f t="shared" si="188"/>
        <v>0</v>
      </c>
      <c r="BM351" s="76">
        <f t="shared" si="189"/>
        <v>0</v>
      </c>
      <c r="BN351" s="76">
        <f t="shared" si="178"/>
        <v>5.0760208878987053E-5</v>
      </c>
      <c r="BO351" s="76">
        <f t="shared" si="190"/>
        <v>0</v>
      </c>
      <c r="BP351" s="76">
        <f t="shared" si="179"/>
        <v>8.0009661846509816E-2</v>
      </c>
      <c r="BQ351" s="76">
        <f t="shared" si="191"/>
        <v>0</v>
      </c>
      <c r="BR351" s="76">
        <f t="shared" si="192"/>
        <v>8.0060422055388797E-2</v>
      </c>
      <c r="BS351" s="76">
        <f t="shared" si="193"/>
        <v>0</v>
      </c>
      <c r="BT351" s="76">
        <f t="shared" si="194"/>
        <v>0</v>
      </c>
      <c r="BU351" s="76">
        <f t="shared" si="206"/>
        <v>55.356670094488557</v>
      </c>
      <c r="BV351" s="76">
        <f>MAX(0,(BU351-Constantes!$D$13)*(1-EXP(-Constantes!$D$24)))</f>
        <v>0.10098458467496219</v>
      </c>
      <c r="BW351" s="76">
        <f t="shared" si="207"/>
        <v>0.180994246521472</v>
      </c>
      <c r="BX351" s="76">
        <f t="shared" si="208"/>
        <v>0.18104500673035098</v>
      </c>
      <c r="BY351" s="76">
        <f>0.0526*BL351*Observaciones!$F350^1.218</f>
        <v>0</v>
      </c>
      <c r="BZ351" s="76">
        <f>BY351*Constantes!$F$30</f>
        <v>0</v>
      </c>
      <c r="CA351" s="76">
        <f t="shared" si="209"/>
        <v>0</v>
      </c>
      <c r="CB351" s="15"/>
      <c r="CC351" s="75">
        <v>345</v>
      </c>
      <c r="CD351" s="76">
        <f>0.0526*Observaciones!$F350^2.218</f>
        <v>0</v>
      </c>
      <c r="CE351" s="76">
        <f>IF(Observaciones!$F350&gt;0.05*$CI$7,((Observaciones!$F350-0.05*$CI$7)^2)/(Observaciones!$F350+0.95*$CI$7),0)</f>
        <v>0</v>
      </c>
      <c r="CF351" s="76">
        <f>0.0526*CE351*Observaciones!$F350^1.218</f>
        <v>0</v>
      </c>
      <c r="CG351" s="29"/>
      <c r="CH351" s="29"/>
      <c r="CI351" s="110"/>
      <c r="CJ351" s="40"/>
    </row>
    <row r="352" spans="2:88" s="2" customFormat="1" x14ac:dyDescent="0.3">
      <c r="B352" s="39"/>
      <c r="C352" s="75">
        <v>346</v>
      </c>
      <c r="D352" s="148">
        <f>ETo!$I351*((1-Constantes!$D$19)*ETo!$K351+ETo!$L351)</f>
        <v>4.1815896352445581</v>
      </c>
      <c r="E352" s="76">
        <f>MIN(D352*Constantes!$D$17,0.8*(H351+Observaciones!$F351-F352-G352-Constantes!$D$14))</f>
        <v>1.1921253881766348E-3</v>
      </c>
      <c r="F352" s="76">
        <f>IF(Observaciones!$F351&gt;0.05*Constantes!$D$18,((Observaciones!$F351-0.05*Constantes!$D$18)^2)/(Observaciones!$F351+0.95*Constantes!$D$18),0)</f>
        <v>0</v>
      </c>
      <c r="G352" s="76">
        <f>MAX(0,H351+Observaciones!$F351-F352-Constantes!$D$13)</f>
        <v>0</v>
      </c>
      <c r="H352" s="76">
        <f>H351+Observaciones!$F351-F352-E352-G352-I351</f>
        <v>11.250247271138166</v>
      </c>
      <c r="I352" s="76">
        <f>MAX(0,(H352-Constantes!$D$14)*(1-EXP(-Constantes!$D$22)))</f>
        <v>8.4229627168666192E-6</v>
      </c>
      <c r="J352" s="76">
        <f t="shared" si="195"/>
        <v>56.790129156800177</v>
      </c>
      <c r="K352" s="76">
        <f>MAX(0,(J352-Constantes!$D$13)*(1-EXP(-Constantes!$D$23)))</f>
        <v>7.9221307591519408E-2</v>
      </c>
      <c r="L352" s="76">
        <f t="shared" si="196"/>
        <v>7.922973055423628E-2</v>
      </c>
      <c r="M352" s="76">
        <f>0.0526*F352*Observaciones!$F351^1.218</f>
        <v>0</v>
      </c>
      <c r="N352" s="76">
        <f>M352*Constantes!$D$30</f>
        <v>0</v>
      </c>
      <c r="O352" s="76">
        <f t="shared" si="197"/>
        <v>0</v>
      </c>
      <c r="P352" s="15"/>
      <c r="Q352" s="75">
        <v>346</v>
      </c>
      <c r="R352" s="148">
        <f>ETo!$I351*((1-Constantes!$E$19)*ETo!$K351+ETo!$L351)</f>
        <v>4.1815896352445581</v>
      </c>
      <c r="S352" s="76">
        <f>MIN(R352*Constantes!$E$17,0.8*(V351+Observaciones!$F351-T352-U352-Constantes!$D$14))</f>
        <v>1.1921253881766348E-3</v>
      </c>
      <c r="T352" s="76">
        <f>IF(Observaciones!$F351&gt;0.05*Constantes!$E$18,((Observaciones!$F351-0.05*Constantes!$E$18)^2)/(Observaciones!$F351+0.95*Constantes!$E$18),0)</f>
        <v>0</v>
      </c>
      <c r="U352" s="76">
        <f>MAX(0,V351+Observaciones!$F351-T352-Constantes!$D$13)</f>
        <v>0</v>
      </c>
      <c r="V352" s="76">
        <f>V351+Observaciones!$F351-T352-S352-U352-W351</f>
        <v>11.250247271138166</v>
      </c>
      <c r="W352" s="76">
        <f>MAX(0,(V352-Constantes!$D$14)*(1-EXP(-Constantes!$D$22)))</f>
        <v>8.4229627168666192E-6</v>
      </c>
      <c r="X352" s="76">
        <f t="shared" si="198"/>
        <v>56.790129156800177</v>
      </c>
      <c r="Y352" s="76">
        <f>MAX(0,(X352-Constantes!$D$13)*(1-EXP(-Constantes!$D$23)))</f>
        <v>7.9221307591519408E-2</v>
      </c>
      <c r="Z352" s="76">
        <f t="shared" si="199"/>
        <v>7.922973055423628E-2</v>
      </c>
      <c r="AA352" s="76">
        <f>IF(Z352-Escenarios!$E$29&lt;=0,0,IF(Z352-Escenarios!$E$29&gt;Escenarios!$E$28,Escenarios!$E$28,Z352-Escenarios!$E$29))</f>
        <v>0</v>
      </c>
      <c r="AB352" s="76">
        <f>AA352*Entradas!$E$24</f>
        <v>0</v>
      </c>
      <c r="AC352" s="76">
        <f>R352*Entradas!$D$47/Escenarios!$E$9</f>
        <v>0.20071630249173877</v>
      </c>
      <c r="AD352" s="76">
        <f>Entradas!$D$48*Entradas!$D$46/Escenarios!$E$9</f>
        <v>0.12</v>
      </c>
      <c r="AE352" s="76">
        <f t="shared" si="200"/>
        <v>0.20190842787991542</v>
      </c>
      <c r="AF352" s="76">
        <f t="shared" si="180"/>
        <v>0</v>
      </c>
      <c r="AG352" s="76">
        <f t="shared" si="181"/>
        <v>0</v>
      </c>
      <c r="AH352" s="76">
        <f t="shared" si="175"/>
        <v>8.4229627168666192E-6</v>
      </c>
      <c r="AI352" s="76">
        <f t="shared" si="182"/>
        <v>0</v>
      </c>
      <c r="AJ352" s="76">
        <f t="shared" si="176"/>
        <v>7.9221307591519408E-2</v>
      </c>
      <c r="AK352" s="76">
        <f t="shared" si="183"/>
        <v>0</v>
      </c>
      <c r="AL352" s="76">
        <f t="shared" si="184"/>
        <v>7.922973055423628E-2</v>
      </c>
      <c r="AM352" s="76">
        <f t="shared" si="185"/>
        <v>0</v>
      </c>
      <c r="AN352" s="76">
        <f t="shared" si="186"/>
        <v>0</v>
      </c>
      <c r="AO352" s="76">
        <f t="shared" si="201"/>
        <v>52.387179837258401</v>
      </c>
      <c r="AP352" s="76">
        <f>MAX(0,(AO352-Constantes!$D$13)*(1-EXP(-Constantes!$D$24)))</f>
        <v>5.5595192434399886E-2</v>
      </c>
      <c r="AQ352" s="76">
        <f t="shared" si="177"/>
        <v>0.1348165000259193</v>
      </c>
      <c r="AR352" s="76">
        <f t="shared" si="187"/>
        <v>0.13482492298863616</v>
      </c>
      <c r="AS352" s="76">
        <f>0.0526*AF352*Observaciones!$F351^1.218</f>
        <v>0</v>
      </c>
      <c r="AT352" s="76">
        <f>AS352*Constantes!$E$30</f>
        <v>0</v>
      </c>
      <c r="AU352" s="76">
        <f t="shared" si="202"/>
        <v>0</v>
      </c>
      <c r="AV352" s="15"/>
      <c r="AW352" s="75">
        <v>346</v>
      </c>
      <c r="AX352" s="148">
        <f>ETo!$I351*((1-Constantes!$F$19)*ETo!$K351+ETo!$L351)</f>
        <v>4.1815896352445581</v>
      </c>
      <c r="AY352" s="76">
        <f>MIN(AX352*Constantes!$F$17,0.8*(BB351+Observaciones!$F351-AZ352-BA352-Constantes!$D$14))</f>
        <v>1.1921253881766348E-3</v>
      </c>
      <c r="AZ352" s="76">
        <f>IF(Observaciones!$F351&gt;0.05*Constantes!$F$18,((Observaciones!$F351-0.05*Constantes!$F$18)^2)/(Observaciones!$F351+0.95*Constantes!$F$18),0)</f>
        <v>0</v>
      </c>
      <c r="BA352" s="76">
        <f>MAX(0,BB351+Observaciones!$F351-AZ352-Constantes!$D$13)</f>
        <v>0</v>
      </c>
      <c r="BB352" s="76">
        <f>BB351+Observaciones!$F351-AZ352-AY352-BA352-BC351</f>
        <v>11.250247271138166</v>
      </c>
      <c r="BC352" s="76">
        <f>MAX(0,(BB352-Constantes!$D$14)*(1-EXP(-Constantes!$D$22)))</f>
        <v>8.4229627168666192E-6</v>
      </c>
      <c r="BD352" s="76">
        <f t="shared" si="203"/>
        <v>56.790129156800177</v>
      </c>
      <c r="BE352" s="76">
        <f>MAX(0,(BD352-Constantes!$D$13)*(1-EXP(-Constantes!$D$23)))</f>
        <v>7.9221307591519408E-2</v>
      </c>
      <c r="BF352" s="76">
        <f t="shared" si="204"/>
        <v>7.922973055423628E-2</v>
      </c>
      <c r="BG352" s="76">
        <f>IF(BF352-Escenarios!$F$29&lt;=0,0,IF(BF352-Escenarios!$F$29&gt;Escenarios!$F$28,Escenarios!$F$28,BF352-Escenarios!$F$29))</f>
        <v>0</v>
      </c>
      <c r="BH352" s="76">
        <f>BG352*Entradas!$F$24</f>
        <v>0</v>
      </c>
      <c r="BI352" s="76">
        <f>AX352*Entradas!$D$47/Escenarios!$F$9</f>
        <v>0.20071630249173877</v>
      </c>
      <c r="BJ352" s="76">
        <f>Entradas!$D$48*Entradas!$D$46/Escenarios!$F$9</f>
        <v>0.12</v>
      </c>
      <c r="BK352" s="76">
        <f t="shared" si="205"/>
        <v>0.20190842787991542</v>
      </c>
      <c r="BL352" s="76">
        <f t="shared" si="188"/>
        <v>0</v>
      </c>
      <c r="BM352" s="76">
        <f t="shared" si="189"/>
        <v>0</v>
      </c>
      <c r="BN352" s="76">
        <f t="shared" si="178"/>
        <v>8.4229627168666192E-6</v>
      </c>
      <c r="BO352" s="76">
        <f t="shared" si="190"/>
        <v>0</v>
      </c>
      <c r="BP352" s="76">
        <f t="shared" si="179"/>
        <v>7.9221307591519408E-2</v>
      </c>
      <c r="BQ352" s="76">
        <f t="shared" si="191"/>
        <v>0</v>
      </c>
      <c r="BR352" s="76">
        <f t="shared" si="192"/>
        <v>7.922973055423628E-2</v>
      </c>
      <c r="BS352" s="76">
        <f t="shared" si="193"/>
        <v>0</v>
      </c>
      <c r="BT352" s="76">
        <f t="shared" si="194"/>
        <v>0</v>
      </c>
      <c r="BU352" s="76">
        <f t="shared" si="206"/>
        <v>55.255685509813596</v>
      </c>
      <c r="BV352" s="76">
        <f>MAX(0,(BU352-Constantes!$D$13)*(1-EXP(-Constantes!$D$24)))</f>
        <v>9.9441010348391562E-2</v>
      </c>
      <c r="BW352" s="76">
        <f t="shared" si="207"/>
        <v>0.17866231793991097</v>
      </c>
      <c r="BX352" s="76">
        <f t="shared" si="208"/>
        <v>0.17867074090262786</v>
      </c>
      <c r="BY352" s="76">
        <f>0.0526*BL352*Observaciones!$F351^1.218</f>
        <v>0</v>
      </c>
      <c r="BZ352" s="76">
        <f>BY352*Constantes!$F$30</f>
        <v>0</v>
      </c>
      <c r="CA352" s="76">
        <f t="shared" si="209"/>
        <v>0</v>
      </c>
      <c r="CB352" s="15"/>
      <c r="CC352" s="75">
        <v>346</v>
      </c>
      <c r="CD352" s="76">
        <f>0.0526*Observaciones!$F351^2.218</f>
        <v>0</v>
      </c>
      <c r="CE352" s="76">
        <f>IF(Observaciones!$F351&gt;0.05*$CI$7,((Observaciones!$F351-0.05*$CI$7)^2)/(Observaciones!$F351+0.95*$CI$7),0)</f>
        <v>0</v>
      </c>
      <c r="CF352" s="76">
        <f>0.0526*CE352*Observaciones!$F351^1.218</f>
        <v>0</v>
      </c>
      <c r="CG352" s="29"/>
      <c r="CH352" s="29"/>
      <c r="CI352" s="110"/>
      <c r="CJ352" s="40"/>
    </row>
    <row r="353" spans="2:88" s="2" customFormat="1" x14ac:dyDescent="0.3">
      <c r="B353" s="39"/>
      <c r="C353" s="75">
        <v>347</v>
      </c>
      <c r="D353" s="148">
        <f>ETo!$I352*((1-Constantes!$D$19)*ETo!$K352+ETo!$L352)</f>
        <v>4.054291479304081</v>
      </c>
      <c r="E353" s="76">
        <f>MIN(D353*Constantes!$D$17,0.8*(H352+Observaciones!$F352-F353-G353-Constantes!$D$14))</f>
        <v>2.0136597147865003</v>
      </c>
      <c r="F353" s="76">
        <f>IF(Observaciones!$F352&gt;0.05*Constantes!$D$18,((Observaciones!$F352-0.05*Constantes!$D$18)^2)/(Observaciones!$F352+0.95*Constantes!$D$18),0)</f>
        <v>1.3280946837407822E-2</v>
      </c>
      <c r="G353" s="76">
        <f>MAX(0,H352+Observaciones!$F352-F353-Constantes!$D$13)</f>
        <v>0</v>
      </c>
      <c r="H353" s="76">
        <f>H352+Observaciones!$F352-F353-E353-G353-I352</f>
        <v>13.32329818655154</v>
      </c>
      <c r="I353" s="76">
        <f>MAX(0,(H353-Constantes!$D$14)*(1-EXP(-Constantes!$D$22)))</f>
        <v>7.0624147467405765E-2</v>
      </c>
      <c r="J353" s="76">
        <f t="shared" si="195"/>
        <v>56.71090784920866</v>
      </c>
      <c r="K353" s="76">
        <f>MAX(0,(J353-Constantes!$D$13)*(1-EXP(-Constantes!$D$23)))</f>
        <v>7.8440721178774792E-2</v>
      </c>
      <c r="L353" s="76">
        <f t="shared" si="196"/>
        <v>0.1623458154835884</v>
      </c>
      <c r="M353" s="76">
        <f>0.0526*F353*Observaciones!$F352^1.218</f>
        <v>3.8957001304390222E-3</v>
      </c>
      <c r="N353" s="76">
        <f>M353*Constantes!$D$30</f>
        <v>6.0859045052466513E-5</v>
      </c>
      <c r="O353" s="76">
        <f t="shared" si="197"/>
        <v>37.487289013999117</v>
      </c>
      <c r="P353" s="15"/>
      <c r="Q353" s="75">
        <v>347</v>
      </c>
      <c r="R353" s="148">
        <f>ETo!$I352*((1-Constantes!$E$19)*ETo!$K352+ETo!$L352)</f>
        <v>4.054291479304081</v>
      </c>
      <c r="S353" s="76">
        <f>MIN(R353*Constantes!$E$17,0.8*(V352+Observaciones!$F352-T353-U353-Constantes!$D$14))</f>
        <v>2.0136597147865003</v>
      </c>
      <c r="T353" s="76">
        <f>IF(Observaciones!$F352&gt;0.05*Constantes!$E$18,((Observaciones!$F352-0.05*Constantes!$E$18)^2)/(Observaciones!$F352+0.95*Constantes!$E$18),0)</f>
        <v>1.3280946837407822E-2</v>
      </c>
      <c r="U353" s="76">
        <f>MAX(0,V352+Observaciones!$F352-T353-Constantes!$D$13)</f>
        <v>0</v>
      </c>
      <c r="V353" s="76">
        <f>V352+Observaciones!$F352-T353-S353-U353-W352</f>
        <v>13.32329818655154</v>
      </c>
      <c r="W353" s="76">
        <f>MAX(0,(V353-Constantes!$D$14)*(1-EXP(-Constantes!$D$22)))</f>
        <v>7.0624147467405765E-2</v>
      </c>
      <c r="X353" s="76">
        <f t="shared" si="198"/>
        <v>56.71090784920866</v>
      </c>
      <c r="Y353" s="76">
        <f>MAX(0,(X353-Constantes!$D$13)*(1-EXP(-Constantes!$D$23)))</f>
        <v>7.8440721178774792E-2</v>
      </c>
      <c r="Z353" s="76">
        <f t="shared" si="199"/>
        <v>0.1623458154835884</v>
      </c>
      <c r="AA353" s="76">
        <f>IF(Z353-Escenarios!$E$29&lt;=0,0,IF(Z353-Escenarios!$E$29&gt;Escenarios!$E$28,Escenarios!$E$28,Z353-Escenarios!$E$29))</f>
        <v>0</v>
      </c>
      <c r="AB353" s="76">
        <f>AA353*Entradas!$E$24</f>
        <v>0</v>
      </c>
      <c r="AC353" s="76">
        <f>R353*Entradas!$D$47/Escenarios!$E$9</f>
        <v>0.1946059910065959</v>
      </c>
      <c r="AD353" s="76">
        <f>Entradas!$D$48*Entradas!$D$46/Escenarios!$E$9</f>
        <v>0.12</v>
      </c>
      <c r="AE353" s="76">
        <f t="shared" si="200"/>
        <v>2.2082657057930963</v>
      </c>
      <c r="AF353" s="76">
        <f t="shared" si="180"/>
        <v>1.3280946837407822E-2</v>
      </c>
      <c r="AG353" s="76">
        <f t="shared" si="181"/>
        <v>0</v>
      </c>
      <c r="AH353" s="76">
        <f t="shared" si="175"/>
        <v>7.0624147467405765E-2</v>
      </c>
      <c r="AI353" s="76">
        <f t="shared" si="182"/>
        <v>0</v>
      </c>
      <c r="AJ353" s="76">
        <f t="shared" si="176"/>
        <v>7.8440721178774792E-2</v>
      </c>
      <c r="AK353" s="76">
        <f t="shared" si="183"/>
        <v>0</v>
      </c>
      <c r="AL353" s="76">
        <f t="shared" si="184"/>
        <v>0.1623458154835884</v>
      </c>
      <c r="AM353" s="76">
        <f t="shared" si="185"/>
        <v>0</v>
      </c>
      <c r="AN353" s="76">
        <f t="shared" si="186"/>
        <v>0</v>
      </c>
      <c r="AO353" s="76">
        <f t="shared" si="201"/>
        <v>52.331584644823998</v>
      </c>
      <c r="AP353" s="76">
        <f>MAX(0,(AO353-Constantes!$D$13)*(1-EXP(-Constantes!$D$24)))</f>
        <v>5.4745406182382196E-2</v>
      </c>
      <c r="AQ353" s="76">
        <f t="shared" si="177"/>
        <v>0.13318612736115698</v>
      </c>
      <c r="AR353" s="76">
        <f t="shared" si="187"/>
        <v>0.21709122166597059</v>
      </c>
      <c r="AS353" s="76">
        <f>0.0526*AF353*Observaciones!$F352^1.218</f>
        <v>3.8957001304390222E-3</v>
      </c>
      <c r="AT353" s="76">
        <f>AS353*Constantes!$E$30</f>
        <v>6.0859045052466513E-5</v>
      </c>
      <c r="AU353" s="76">
        <f t="shared" si="202"/>
        <v>28.03385811062773</v>
      </c>
      <c r="AV353" s="15"/>
      <c r="AW353" s="75">
        <v>347</v>
      </c>
      <c r="AX353" s="148">
        <f>ETo!$I352*((1-Constantes!$F$19)*ETo!$K352+ETo!$L352)</f>
        <v>4.054291479304081</v>
      </c>
      <c r="AY353" s="76">
        <f>MIN(AX353*Constantes!$F$17,0.8*(BB352+Observaciones!$F352-AZ353-BA353-Constantes!$D$14))</f>
        <v>2.0136597147865003</v>
      </c>
      <c r="AZ353" s="76">
        <f>IF(Observaciones!$F352&gt;0.05*Constantes!$F$18,((Observaciones!$F352-0.05*Constantes!$F$18)^2)/(Observaciones!$F352+0.95*Constantes!$F$18),0)</f>
        <v>1.3280946837407822E-2</v>
      </c>
      <c r="BA353" s="76">
        <f>MAX(0,BB352+Observaciones!$F352-AZ353-Constantes!$D$13)</f>
        <v>0</v>
      </c>
      <c r="BB353" s="76">
        <f>BB352+Observaciones!$F352-AZ353-AY353-BA353-BC352</f>
        <v>13.32329818655154</v>
      </c>
      <c r="BC353" s="76">
        <f>MAX(0,(BB353-Constantes!$D$14)*(1-EXP(-Constantes!$D$22)))</f>
        <v>7.0624147467405765E-2</v>
      </c>
      <c r="BD353" s="76">
        <f t="shared" si="203"/>
        <v>56.71090784920866</v>
      </c>
      <c r="BE353" s="76">
        <f>MAX(0,(BD353-Constantes!$D$13)*(1-EXP(-Constantes!$D$23)))</f>
        <v>7.8440721178774792E-2</v>
      </c>
      <c r="BF353" s="76">
        <f t="shared" si="204"/>
        <v>0.1623458154835884</v>
      </c>
      <c r="BG353" s="76">
        <f>IF(BF353-Escenarios!$F$29&lt;=0,0,IF(BF353-Escenarios!$F$29&gt;Escenarios!$F$28,Escenarios!$F$28,BF353-Escenarios!$F$29))</f>
        <v>0</v>
      </c>
      <c r="BH353" s="76">
        <f>BG353*Entradas!$F$24</f>
        <v>0</v>
      </c>
      <c r="BI353" s="76">
        <f>AX353*Entradas!$D$47/Escenarios!$F$9</f>
        <v>0.1946059910065959</v>
      </c>
      <c r="BJ353" s="76">
        <f>Entradas!$D$48*Entradas!$D$46/Escenarios!$F$9</f>
        <v>0.12</v>
      </c>
      <c r="BK353" s="76">
        <f t="shared" si="205"/>
        <v>2.2082657057930963</v>
      </c>
      <c r="BL353" s="76">
        <f t="shared" si="188"/>
        <v>1.3280946837407822E-2</v>
      </c>
      <c r="BM353" s="76">
        <f t="shared" si="189"/>
        <v>0</v>
      </c>
      <c r="BN353" s="76">
        <f t="shared" si="178"/>
        <v>7.0624147467405765E-2</v>
      </c>
      <c r="BO353" s="76">
        <f t="shared" si="190"/>
        <v>0</v>
      </c>
      <c r="BP353" s="76">
        <f t="shared" si="179"/>
        <v>7.8440721178774792E-2</v>
      </c>
      <c r="BQ353" s="76">
        <f t="shared" si="191"/>
        <v>0</v>
      </c>
      <c r="BR353" s="76">
        <f t="shared" si="192"/>
        <v>0.1623458154835884</v>
      </c>
      <c r="BS353" s="76">
        <f t="shared" si="193"/>
        <v>0</v>
      </c>
      <c r="BT353" s="76">
        <f t="shared" si="194"/>
        <v>0</v>
      </c>
      <c r="BU353" s="76">
        <f t="shared" si="206"/>
        <v>55.156244499465203</v>
      </c>
      <c r="BV353" s="76">
        <f>MAX(0,(BU353-Constantes!$D$13)*(1-EXP(-Constantes!$D$24)))</f>
        <v>9.7921029936766588E-2</v>
      </c>
      <c r="BW353" s="76">
        <f t="shared" si="207"/>
        <v>0.17636175111554137</v>
      </c>
      <c r="BX353" s="76">
        <f t="shared" si="208"/>
        <v>0.260266845420355</v>
      </c>
      <c r="BY353" s="76">
        <f>0.0526*BL353*Observaciones!$F352^1.218</f>
        <v>3.8957001304390222E-3</v>
      </c>
      <c r="BZ353" s="76">
        <f>BY353*Constantes!$F$30</f>
        <v>6.0859045052466513E-5</v>
      </c>
      <c r="CA353" s="76">
        <f t="shared" si="209"/>
        <v>23.383326045303054</v>
      </c>
      <c r="CB353" s="15"/>
      <c r="CC353" s="75">
        <v>347</v>
      </c>
      <c r="CD353" s="76">
        <f>0.0526*Observaciones!$F352^2.218</f>
        <v>1.2026529983397987</v>
      </c>
      <c r="CE353" s="76">
        <f>IF(Observaciones!$F352&gt;0.05*$CI$7,((Observaciones!$F352-0.05*$CI$7)^2)/(Observaciones!$F352+0.95*$CI$7),0)</f>
        <v>0.15155665486705905</v>
      </c>
      <c r="CF353" s="76">
        <f>0.0526*CE353*Observaciones!$F352^1.218</f>
        <v>4.4456113510785045E-2</v>
      </c>
      <c r="CG353" s="29"/>
      <c r="CH353" s="29"/>
      <c r="CI353" s="110"/>
      <c r="CJ353" s="40"/>
    </row>
    <row r="354" spans="2:88" s="2" customFormat="1" x14ac:dyDescent="0.3">
      <c r="B354" s="39"/>
      <c r="C354" s="75">
        <v>348</v>
      </c>
      <c r="D354" s="148">
        <f>ETo!$I353*((1-Constantes!$D$19)*ETo!$K353+ETo!$L353)</f>
        <v>4.3395729388272644</v>
      </c>
      <c r="E354" s="76">
        <f>MIN(D354*Constantes!$D$17,0.8*(H353+Observaciones!$F353-F354-G354-Constantes!$D$14))</f>
        <v>1.9786385492412322</v>
      </c>
      <c r="F354" s="76">
        <f>IF(Observaciones!$F353&gt;0.05*Constantes!$D$18,((Observaciones!$F353-0.05*Constantes!$D$18)^2)/(Observaciones!$F353+0.95*Constantes!$D$18),0)</f>
        <v>0</v>
      </c>
      <c r="G354" s="76">
        <f>MAX(0,H353+Observaciones!$F353-F354-Constantes!$D$13)</f>
        <v>0</v>
      </c>
      <c r="H354" s="76">
        <f>H353+Observaciones!$F353-F354-E354-G354-I353</f>
        <v>11.674035489842902</v>
      </c>
      <c r="I354" s="76">
        <f>MAX(0,(H354-Constantes!$D$14)*(1-EXP(-Constantes!$D$22)))</f>
        <v>1.4444205450200594E-2</v>
      </c>
      <c r="J354" s="76">
        <f t="shared" si="195"/>
        <v>56.632467128029887</v>
      </c>
      <c r="K354" s="76">
        <f>MAX(0,(J354-Constantes!$D$13)*(1-EXP(-Constantes!$D$23)))</f>
        <v>7.766782606987617E-2</v>
      </c>
      <c r="L354" s="76">
        <f t="shared" si="196"/>
        <v>9.211203152007677E-2</v>
      </c>
      <c r="M354" s="76">
        <f>0.0526*F354*Observaciones!$F353^1.218</f>
        <v>0</v>
      </c>
      <c r="N354" s="76">
        <f>M354*Constantes!$D$30</f>
        <v>0</v>
      </c>
      <c r="O354" s="76">
        <f t="shared" si="197"/>
        <v>0</v>
      </c>
      <c r="P354" s="15"/>
      <c r="Q354" s="75">
        <v>348</v>
      </c>
      <c r="R354" s="148">
        <f>ETo!$I353*((1-Constantes!$E$19)*ETo!$K353+ETo!$L353)</f>
        <v>4.3395729388272644</v>
      </c>
      <c r="S354" s="76">
        <f>MIN(R354*Constantes!$E$17,0.8*(V353+Observaciones!$F353-T354-U354-Constantes!$D$14))</f>
        <v>1.9786385492412322</v>
      </c>
      <c r="T354" s="76">
        <f>IF(Observaciones!$F353&gt;0.05*Constantes!$E$18,((Observaciones!$F353-0.05*Constantes!$E$18)^2)/(Observaciones!$F353+0.95*Constantes!$E$18),0)</f>
        <v>0</v>
      </c>
      <c r="U354" s="76">
        <f>MAX(0,V353+Observaciones!$F353-T354-Constantes!$D$13)</f>
        <v>0</v>
      </c>
      <c r="V354" s="76">
        <f>V353+Observaciones!$F353-T354-S354-U354-W353</f>
        <v>11.674035489842902</v>
      </c>
      <c r="W354" s="76">
        <f>MAX(0,(V354-Constantes!$D$14)*(1-EXP(-Constantes!$D$22)))</f>
        <v>1.4444205450200594E-2</v>
      </c>
      <c r="X354" s="76">
        <f t="shared" si="198"/>
        <v>56.632467128029887</v>
      </c>
      <c r="Y354" s="76">
        <f>MAX(0,(X354-Constantes!$D$13)*(1-EXP(-Constantes!$D$23)))</f>
        <v>7.766782606987617E-2</v>
      </c>
      <c r="Z354" s="76">
        <f t="shared" si="199"/>
        <v>9.211203152007677E-2</v>
      </c>
      <c r="AA354" s="76">
        <f>IF(Z354-Escenarios!$E$29&lt;=0,0,IF(Z354-Escenarios!$E$29&gt;Escenarios!$E$28,Escenarios!$E$28,Z354-Escenarios!$E$29))</f>
        <v>0</v>
      </c>
      <c r="AB354" s="76">
        <f>AA354*Entradas!$E$24</f>
        <v>0</v>
      </c>
      <c r="AC354" s="76">
        <f>R354*Entradas!$D$47/Escenarios!$E$9</f>
        <v>0.2082995010637087</v>
      </c>
      <c r="AD354" s="76">
        <f>Entradas!$D$48*Entradas!$D$46/Escenarios!$E$9</f>
        <v>0.12</v>
      </c>
      <c r="AE354" s="76">
        <f t="shared" si="200"/>
        <v>2.1869380503049407</v>
      </c>
      <c r="AF354" s="76">
        <f t="shared" si="180"/>
        <v>0</v>
      </c>
      <c r="AG354" s="76">
        <f t="shared" si="181"/>
        <v>0</v>
      </c>
      <c r="AH354" s="76">
        <f t="shared" si="175"/>
        <v>1.4444205450200594E-2</v>
      </c>
      <c r="AI354" s="76">
        <f t="shared" si="182"/>
        <v>0</v>
      </c>
      <c r="AJ354" s="76">
        <f t="shared" si="176"/>
        <v>7.766782606987617E-2</v>
      </c>
      <c r="AK354" s="76">
        <f t="shared" si="183"/>
        <v>0</v>
      </c>
      <c r="AL354" s="76">
        <f t="shared" si="184"/>
        <v>9.211203152007677E-2</v>
      </c>
      <c r="AM354" s="76">
        <f t="shared" si="185"/>
        <v>0</v>
      </c>
      <c r="AN354" s="76">
        <f t="shared" si="186"/>
        <v>0</v>
      </c>
      <c r="AO354" s="76">
        <f t="shared" si="201"/>
        <v>52.276839238641614</v>
      </c>
      <c r="AP354" s="76">
        <f>MAX(0,(AO354-Constantes!$D$13)*(1-EXP(-Constantes!$D$24)))</f>
        <v>5.3908609123179539E-2</v>
      </c>
      <c r="AQ354" s="76">
        <f t="shared" si="177"/>
        <v>0.1315764351930557</v>
      </c>
      <c r="AR354" s="76">
        <f t="shared" si="187"/>
        <v>0.14602064064325632</v>
      </c>
      <c r="AS354" s="76">
        <f>0.0526*AF354*Observaciones!$F353^1.218</f>
        <v>0</v>
      </c>
      <c r="AT354" s="76">
        <f>AS354*Constantes!$E$30</f>
        <v>0</v>
      </c>
      <c r="AU354" s="76">
        <f t="shared" si="202"/>
        <v>0</v>
      </c>
      <c r="AV354" s="15"/>
      <c r="AW354" s="75">
        <v>348</v>
      </c>
      <c r="AX354" s="148">
        <f>ETo!$I353*((1-Constantes!$F$19)*ETo!$K353+ETo!$L353)</f>
        <v>4.3395729388272644</v>
      </c>
      <c r="AY354" s="76">
        <f>MIN(AX354*Constantes!$F$17,0.8*(BB353+Observaciones!$F353-AZ354-BA354-Constantes!$D$14))</f>
        <v>1.9786385492412322</v>
      </c>
      <c r="AZ354" s="76">
        <f>IF(Observaciones!$F353&gt;0.05*Constantes!$F$18,((Observaciones!$F353-0.05*Constantes!$F$18)^2)/(Observaciones!$F353+0.95*Constantes!$F$18),0)</f>
        <v>0</v>
      </c>
      <c r="BA354" s="76">
        <f>MAX(0,BB353+Observaciones!$F353-AZ354-Constantes!$D$13)</f>
        <v>0</v>
      </c>
      <c r="BB354" s="76">
        <f>BB353+Observaciones!$F353-AZ354-AY354-BA354-BC353</f>
        <v>11.674035489842902</v>
      </c>
      <c r="BC354" s="76">
        <f>MAX(0,(BB354-Constantes!$D$14)*(1-EXP(-Constantes!$D$22)))</f>
        <v>1.4444205450200594E-2</v>
      </c>
      <c r="BD354" s="76">
        <f t="shared" si="203"/>
        <v>56.632467128029887</v>
      </c>
      <c r="BE354" s="76">
        <f>MAX(0,(BD354-Constantes!$D$13)*(1-EXP(-Constantes!$D$23)))</f>
        <v>7.766782606987617E-2</v>
      </c>
      <c r="BF354" s="76">
        <f t="shared" si="204"/>
        <v>9.211203152007677E-2</v>
      </c>
      <c r="BG354" s="76">
        <f>IF(BF354-Escenarios!$F$29&lt;=0,0,IF(BF354-Escenarios!$F$29&gt;Escenarios!$F$28,Escenarios!$F$28,BF354-Escenarios!$F$29))</f>
        <v>0</v>
      </c>
      <c r="BH354" s="76">
        <f>BG354*Entradas!$F$24</f>
        <v>0</v>
      </c>
      <c r="BI354" s="76">
        <f>AX354*Entradas!$D$47/Escenarios!$F$9</f>
        <v>0.2082995010637087</v>
      </c>
      <c r="BJ354" s="76">
        <f>Entradas!$D$48*Entradas!$D$46/Escenarios!$F$9</f>
        <v>0.12</v>
      </c>
      <c r="BK354" s="76">
        <f t="shared" si="205"/>
        <v>2.1869380503049407</v>
      </c>
      <c r="BL354" s="76">
        <f t="shared" si="188"/>
        <v>0</v>
      </c>
      <c r="BM354" s="76">
        <f t="shared" si="189"/>
        <v>0</v>
      </c>
      <c r="BN354" s="76">
        <f t="shared" si="178"/>
        <v>1.4444205450200594E-2</v>
      </c>
      <c r="BO354" s="76">
        <f t="shared" si="190"/>
        <v>0</v>
      </c>
      <c r="BP354" s="76">
        <f t="shared" si="179"/>
        <v>7.766782606987617E-2</v>
      </c>
      <c r="BQ354" s="76">
        <f t="shared" si="191"/>
        <v>0</v>
      </c>
      <c r="BR354" s="76">
        <f t="shared" si="192"/>
        <v>9.211203152007677E-2</v>
      </c>
      <c r="BS354" s="76">
        <f t="shared" si="193"/>
        <v>0</v>
      </c>
      <c r="BT354" s="76">
        <f t="shared" si="194"/>
        <v>0</v>
      </c>
      <c r="BU354" s="76">
        <f t="shared" si="206"/>
        <v>55.058323469528439</v>
      </c>
      <c r="BV354" s="76">
        <f>MAX(0,(BU354-Constantes!$D$13)*(1-EXP(-Constantes!$D$24)))</f>
        <v>9.6424282801268205E-2</v>
      </c>
      <c r="BW354" s="76">
        <f t="shared" si="207"/>
        <v>0.17409210887114437</v>
      </c>
      <c r="BX354" s="76">
        <f t="shared" si="208"/>
        <v>0.18853631432134499</v>
      </c>
      <c r="BY354" s="76">
        <f>0.0526*BL354*Observaciones!$F353^1.218</f>
        <v>0</v>
      </c>
      <c r="BZ354" s="76">
        <f>BY354*Constantes!$F$30</f>
        <v>0</v>
      </c>
      <c r="CA354" s="76">
        <f t="shared" si="209"/>
        <v>0</v>
      </c>
      <c r="CB354" s="15"/>
      <c r="CC354" s="75">
        <v>348</v>
      </c>
      <c r="CD354" s="76">
        <f>0.0526*Observaciones!$F353^2.218</f>
        <v>6.8921513346888582E-3</v>
      </c>
      <c r="CE354" s="76">
        <f>IF(Observaciones!$F353&gt;0.05*$CI$7,((Observaciones!$F353-0.05*$CI$7)^2)/(Observaciones!$F353+0.95*$CI$7),0)</f>
        <v>0</v>
      </c>
      <c r="CF354" s="76">
        <f>0.0526*CE354*Observaciones!$F353^1.218</f>
        <v>0</v>
      </c>
      <c r="CG354" s="29"/>
      <c r="CH354" s="29"/>
      <c r="CI354" s="110"/>
      <c r="CJ354" s="40"/>
    </row>
    <row r="355" spans="2:88" s="2" customFormat="1" x14ac:dyDescent="0.3">
      <c r="B355" s="39"/>
      <c r="C355" s="75">
        <v>349</v>
      </c>
      <c r="D355" s="148">
        <f>ETo!$I354*((1-Constantes!$D$19)*ETo!$K354+ETo!$L354)</f>
        <v>4.2517185250739482</v>
      </c>
      <c r="E355" s="76">
        <f>MIN(D355*Constantes!$D$17,0.8*(H354+Observaciones!$F354-F355-G355-Constantes!$D$14))</f>
        <v>0.33922839187432174</v>
      </c>
      <c r="F355" s="76">
        <f>IF(Observaciones!$F354&gt;0.05*Constantes!$D$18,((Observaciones!$F354-0.05*Constantes!$D$18)^2)/(Observaciones!$F354+0.95*Constantes!$D$18),0)</f>
        <v>0</v>
      </c>
      <c r="G355" s="76">
        <f>MAX(0,H354+Observaciones!$F354-F355-Constantes!$D$13)</f>
        <v>0</v>
      </c>
      <c r="H355" s="76">
        <f>H354+Observaciones!$F354-F355-E355-G355-I354</f>
        <v>11.32036289251838</v>
      </c>
      <c r="I355" s="76">
        <f>MAX(0,(H355-Constantes!$D$14)*(1-EXP(-Constantes!$D$22)))</f>
        <v>2.3968184266425505E-3</v>
      </c>
      <c r="J355" s="76">
        <f t="shared" si="195"/>
        <v>56.55479930196001</v>
      </c>
      <c r="K355" s="76">
        <f>MAX(0,(J355-Constantes!$D$13)*(1-EXP(-Constantes!$D$23)))</f>
        <v>7.6902546480574749E-2</v>
      </c>
      <c r="L355" s="76">
        <f t="shared" si="196"/>
        <v>7.9299364907217298E-2</v>
      </c>
      <c r="M355" s="76">
        <f>0.0526*F355*Observaciones!$F354^1.218</f>
        <v>0</v>
      </c>
      <c r="N355" s="76">
        <f>M355*Constantes!$D$30</f>
        <v>0</v>
      </c>
      <c r="O355" s="76">
        <f t="shared" si="197"/>
        <v>0</v>
      </c>
      <c r="P355" s="15"/>
      <c r="Q355" s="75">
        <v>349</v>
      </c>
      <c r="R355" s="148">
        <f>ETo!$I354*((1-Constantes!$E$19)*ETo!$K354+ETo!$L354)</f>
        <v>4.2517185250739482</v>
      </c>
      <c r="S355" s="76">
        <f>MIN(R355*Constantes!$E$17,0.8*(V354+Observaciones!$F354-T355-U355-Constantes!$D$14))</f>
        <v>0.33922839187432174</v>
      </c>
      <c r="T355" s="76">
        <f>IF(Observaciones!$F354&gt;0.05*Constantes!$E$18,((Observaciones!$F354-0.05*Constantes!$E$18)^2)/(Observaciones!$F354+0.95*Constantes!$E$18),0)</f>
        <v>0</v>
      </c>
      <c r="U355" s="76">
        <f>MAX(0,V354+Observaciones!$F354-T355-Constantes!$D$13)</f>
        <v>0</v>
      </c>
      <c r="V355" s="76">
        <f>V354+Observaciones!$F354-T355-S355-U355-W354</f>
        <v>11.32036289251838</v>
      </c>
      <c r="W355" s="76">
        <f>MAX(0,(V355-Constantes!$D$14)*(1-EXP(-Constantes!$D$22)))</f>
        <v>2.3968184266425505E-3</v>
      </c>
      <c r="X355" s="76">
        <f t="shared" si="198"/>
        <v>56.55479930196001</v>
      </c>
      <c r="Y355" s="76">
        <f>MAX(0,(X355-Constantes!$D$13)*(1-EXP(-Constantes!$D$23)))</f>
        <v>7.6902546480574749E-2</v>
      </c>
      <c r="Z355" s="76">
        <f t="shared" si="199"/>
        <v>7.9299364907217298E-2</v>
      </c>
      <c r="AA355" s="76">
        <f>IF(Z355-Escenarios!$E$29&lt;=0,0,IF(Z355-Escenarios!$E$29&gt;Escenarios!$E$28,Escenarios!$E$28,Z355-Escenarios!$E$29))</f>
        <v>0</v>
      </c>
      <c r="AB355" s="76">
        <f>AA355*Entradas!$E$24</f>
        <v>0</v>
      </c>
      <c r="AC355" s="76">
        <f>R355*Entradas!$D$47/Escenarios!$E$9</f>
        <v>0.20408248920354952</v>
      </c>
      <c r="AD355" s="76">
        <f>Entradas!$D$48*Entradas!$D$46/Escenarios!$E$9</f>
        <v>0.12</v>
      </c>
      <c r="AE355" s="76">
        <f t="shared" si="200"/>
        <v>0.54331088107787129</v>
      </c>
      <c r="AF355" s="76">
        <f t="shared" si="180"/>
        <v>0</v>
      </c>
      <c r="AG355" s="76">
        <f t="shared" si="181"/>
        <v>0</v>
      </c>
      <c r="AH355" s="76">
        <f t="shared" si="175"/>
        <v>2.3968184266425505E-3</v>
      </c>
      <c r="AI355" s="76">
        <f t="shared" si="182"/>
        <v>0</v>
      </c>
      <c r="AJ355" s="76">
        <f t="shared" si="176"/>
        <v>7.6902546480574749E-2</v>
      </c>
      <c r="AK355" s="76">
        <f t="shared" si="183"/>
        <v>0</v>
      </c>
      <c r="AL355" s="76">
        <f t="shared" si="184"/>
        <v>7.9299364907217298E-2</v>
      </c>
      <c r="AM355" s="76">
        <f t="shared" si="185"/>
        <v>0</v>
      </c>
      <c r="AN355" s="76">
        <f t="shared" si="186"/>
        <v>0</v>
      </c>
      <c r="AO355" s="76">
        <f t="shared" si="201"/>
        <v>52.222930629518437</v>
      </c>
      <c r="AP355" s="76">
        <f>MAX(0,(AO355-Constantes!$D$13)*(1-EXP(-Constantes!$D$24)))</f>
        <v>5.3084602713770607E-2</v>
      </c>
      <c r="AQ355" s="76">
        <f t="shared" si="177"/>
        <v>0.12998714919434534</v>
      </c>
      <c r="AR355" s="76">
        <f t="shared" si="187"/>
        <v>0.13238396762098792</v>
      </c>
      <c r="AS355" s="76">
        <f>0.0526*AF355*Observaciones!$F354^1.218</f>
        <v>0</v>
      </c>
      <c r="AT355" s="76">
        <f>AS355*Constantes!$E$30</f>
        <v>0</v>
      </c>
      <c r="AU355" s="76">
        <f t="shared" si="202"/>
        <v>0</v>
      </c>
      <c r="AV355" s="15"/>
      <c r="AW355" s="75">
        <v>349</v>
      </c>
      <c r="AX355" s="148">
        <f>ETo!$I354*((1-Constantes!$F$19)*ETo!$K354+ETo!$L354)</f>
        <v>4.2517185250739482</v>
      </c>
      <c r="AY355" s="76">
        <f>MIN(AX355*Constantes!$F$17,0.8*(BB354+Observaciones!$F354-AZ355-BA355-Constantes!$D$14))</f>
        <v>0.33922839187432174</v>
      </c>
      <c r="AZ355" s="76">
        <f>IF(Observaciones!$F354&gt;0.05*Constantes!$F$18,((Observaciones!$F354-0.05*Constantes!$F$18)^2)/(Observaciones!$F354+0.95*Constantes!$F$18),0)</f>
        <v>0</v>
      </c>
      <c r="BA355" s="76">
        <f>MAX(0,BB354+Observaciones!$F354-AZ355-Constantes!$D$13)</f>
        <v>0</v>
      </c>
      <c r="BB355" s="76">
        <f>BB354+Observaciones!$F354-AZ355-AY355-BA355-BC354</f>
        <v>11.32036289251838</v>
      </c>
      <c r="BC355" s="76">
        <f>MAX(0,(BB355-Constantes!$D$14)*(1-EXP(-Constantes!$D$22)))</f>
        <v>2.3968184266425505E-3</v>
      </c>
      <c r="BD355" s="76">
        <f t="shared" si="203"/>
        <v>56.55479930196001</v>
      </c>
      <c r="BE355" s="76">
        <f>MAX(0,(BD355-Constantes!$D$13)*(1-EXP(-Constantes!$D$23)))</f>
        <v>7.6902546480574749E-2</v>
      </c>
      <c r="BF355" s="76">
        <f t="shared" si="204"/>
        <v>7.9299364907217298E-2</v>
      </c>
      <c r="BG355" s="76">
        <f>IF(BF355-Escenarios!$F$29&lt;=0,0,IF(BF355-Escenarios!$F$29&gt;Escenarios!$F$28,Escenarios!$F$28,BF355-Escenarios!$F$29))</f>
        <v>0</v>
      </c>
      <c r="BH355" s="76">
        <f>BG355*Entradas!$F$24</f>
        <v>0</v>
      </c>
      <c r="BI355" s="76">
        <f>AX355*Entradas!$D$47/Escenarios!$F$9</f>
        <v>0.20408248920354952</v>
      </c>
      <c r="BJ355" s="76">
        <f>Entradas!$D$48*Entradas!$D$46/Escenarios!$F$9</f>
        <v>0.12</v>
      </c>
      <c r="BK355" s="76">
        <f t="shared" si="205"/>
        <v>0.54331088107787129</v>
      </c>
      <c r="BL355" s="76">
        <f t="shared" si="188"/>
        <v>0</v>
      </c>
      <c r="BM355" s="76">
        <f t="shared" si="189"/>
        <v>0</v>
      </c>
      <c r="BN355" s="76">
        <f t="shared" si="178"/>
        <v>2.3968184266425505E-3</v>
      </c>
      <c r="BO355" s="76">
        <f t="shared" si="190"/>
        <v>0</v>
      </c>
      <c r="BP355" s="76">
        <f t="shared" si="179"/>
        <v>7.6902546480574749E-2</v>
      </c>
      <c r="BQ355" s="76">
        <f t="shared" si="191"/>
        <v>0</v>
      </c>
      <c r="BR355" s="76">
        <f t="shared" si="192"/>
        <v>7.9299364907217298E-2</v>
      </c>
      <c r="BS355" s="76">
        <f t="shared" si="193"/>
        <v>0</v>
      </c>
      <c r="BT355" s="76">
        <f t="shared" si="194"/>
        <v>0</v>
      </c>
      <c r="BU355" s="76">
        <f t="shared" si="206"/>
        <v>54.961899186727173</v>
      </c>
      <c r="BV355" s="76">
        <f>MAX(0,(BU355-Constantes!$D$13)*(1-EXP(-Constantes!$D$24)))</f>
        <v>9.4950413815530585E-2</v>
      </c>
      <c r="BW355" s="76">
        <f t="shared" si="207"/>
        <v>0.17185296029610533</v>
      </c>
      <c r="BX355" s="76">
        <f t="shared" si="208"/>
        <v>0.17424977872274788</v>
      </c>
      <c r="BY355" s="76">
        <f>0.0526*BL355*Observaciones!$F354^1.218</f>
        <v>0</v>
      </c>
      <c r="BZ355" s="76">
        <f>BY355*Constantes!$F$30</f>
        <v>0</v>
      </c>
      <c r="CA355" s="76">
        <f t="shared" si="209"/>
        <v>0</v>
      </c>
      <c r="CB355" s="15"/>
      <c r="CC355" s="75">
        <v>349</v>
      </c>
      <c r="CD355" s="76">
        <f>0.0526*Observaciones!$F354^2.218</f>
        <v>0</v>
      </c>
      <c r="CE355" s="76">
        <f>IF(Observaciones!$F354&gt;0.05*$CI$7,((Observaciones!$F354-0.05*$CI$7)^2)/(Observaciones!$F354+0.95*$CI$7),0)</f>
        <v>0</v>
      </c>
      <c r="CF355" s="76">
        <f>0.0526*CE355*Observaciones!$F354^1.218</f>
        <v>0</v>
      </c>
      <c r="CG355" s="29"/>
      <c r="CH355" s="29"/>
      <c r="CI355" s="110"/>
      <c r="CJ355" s="40"/>
    </row>
    <row r="356" spans="2:88" s="2" customFormat="1" x14ac:dyDescent="0.3">
      <c r="B356" s="39"/>
      <c r="C356" s="75">
        <v>350</v>
      </c>
      <c r="D356" s="148">
        <f>ETo!$I355*((1-Constantes!$D$19)*ETo!$K355+ETo!$L355)</f>
        <v>4.3087638184857155</v>
      </c>
      <c r="E356" s="76">
        <f>MIN(D356*Constantes!$D$17,0.8*(H355+Observaciones!$F355-F356-G356-Constantes!$D$14))</f>
        <v>2.1400494182780463</v>
      </c>
      <c r="F356" s="76">
        <f>IF(Observaciones!$F355&gt;0.05*Constantes!$D$18,((Observaciones!$F355-0.05*Constantes!$D$18)^2)/(Observaciones!$F355+0.95*Constantes!$D$18),0)</f>
        <v>0.34073362605195751</v>
      </c>
      <c r="G356" s="76">
        <f>MAX(0,H355+Observaciones!$F355-F356-Constantes!$D$13)</f>
        <v>0</v>
      </c>
      <c r="H356" s="76">
        <f>H355+Observaciones!$F355-F356-E356-G356-I355</f>
        <v>16.837183029761736</v>
      </c>
      <c r="I356" s="76">
        <f>MAX(0,(H356-Constantes!$D$14)*(1-EXP(-Constantes!$D$22)))</f>
        <v>0.19031996496248837</v>
      </c>
      <c r="J356" s="76">
        <f t="shared" si="195"/>
        <v>56.477896755479435</v>
      </c>
      <c r="K356" s="76">
        <f>MAX(0,(J356-Constantes!$D$13)*(1-EXP(-Constantes!$D$23)))</f>
        <v>7.614480737334213E-2</v>
      </c>
      <c r="L356" s="76">
        <f t="shared" si="196"/>
        <v>0.607198398387788</v>
      </c>
      <c r="M356" s="76">
        <f>0.0526*F356*Observaciones!$F355^1.218</f>
        <v>0.22561311578468832</v>
      </c>
      <c r="N356" s="76">
        <f>M356*Constantes!$D$30</f>
        <v>3.5245522802650454E-3</v>
      </c>
      <c r="O356" s="76">
        <f t="shared" si="197"/>
        <v>580.46139278748319</v>
      </c>
      <c r="P356" s="15"/>
      <c r="Q356" s="75">
        <v>350</v>
      </c>
      <c r="R356" s="148">
        <f>ETo!$I355*((1-Constantes!$E$19)*ETo!$K355+ETo!$L355)</f>
        <v>4.3087638184857155</v>
      </c>
      <c r="S356" s="76">
        <f>MIN(R356*Constantes!$E$17,0.8*(V355+Observaciones!$F355-T356-U356-Constantes!$D$14))</f>
        <v>2.1400494182780463</v>
      </c>
      <c r="T356" s="76">
        <f>IF(Observaciones!$F355&gt;0.05*Constantes!$E$18,((Observaciones!$F355-0.05*Constantes!$E$18)^2)/(Observaciones!$F355+0.95*Constantes!$E$18),0)</f>
        <v>0.34073362605195751</v>
      </c>
      <c r="U356" s="76">
        <f>MAX(0,V355+Observaciones!$F355-T356-Constantes!$D$13)</f>
        <v>0</v>
      </c>
      <c r="V356" s="76">
        <f>V355+Observaciones!$F355-T356-S356-U356-W355</f>
        <v>16.837183029761736</v>
      </c>
      <c r="W356" s="76">
        <f>MAX(0,(V356-Constantes!$D$14)*(1-EXP(-Constantes!$D$22)))</f>
        <v>0.19031996496248837</v>
      </c>
      <c r="X356" s="76">
        <f t="shared" si="198"/>
        <v>56.477896755479435</v>
      </c>
      <c r="Y356" s="76">
        <f>MAX(0,(X356-Constantes!$D$13)*(1-EXP(-Constantes!$D$23)))</f>
        <v>7.614480737334213E-2</v>
      </c>
      <c r="Z356" s="76">
        <f t="shared" si="199"/>
        <v>0.607198398387788</v>
      </c>
      <c r="AA356" s="76">
        <f>IF(Z356-Escenarios!$E$29&lt;=0,0,IF(Z356-Escenarios!$E$29&gt;Escenarios!$E$28,Escenarios!$E$28,Z356-Escenarios!$E$29))</f>
        <v>0</v>
      </c>
      <c r="AB356" s="76">
        <f>AA356*Entradas!$E$24</f>
        <v>0</v>
      </c>
      <c r="AC356" s="76">
        <f>R356*Entradas!$D$47/Escenarios!$E$9</f>
        <v>0.20682066328731435</v>
      </c>
      <c r="AD356" s="76">
        <f>Entradas!$D$48*Entradas!$D$46/Escenarios!$E$9</f>
        <v>0.12</v>
      </c>
      <c r="AE356" s="76">
        <f t="shared" si="200"/>
        <v>2.3468700815653607</v>
      </c>
      <c r="AF356" s="76">
        <f t="shared" si="180"/>
        <v>0.34073362605195751</v>
      </c>
      <c r="AG356" s="76">
        <f t="shared" si="181"/>
        <v>0</v>
      </c>
      <c r="AH356" s="76">
        <f t="shared" si="175"/>
        <v>0.19031996496248837</v>
      </c>
      <c r="AI356" s="76">
        <f t="shared" si="182"/>
        <v>0</v>
      </c>
      <c r="AJ356" s="76">
        <f t="shared" si="176"/>
        <v>7.614480737334213E-2</v>
      </c>
      <c r="AK356" s="76">
        <f t="shared" si="183"/>
        <v>0</v>
      </c>
      <c r="AL356" s="76">
        <f t="shared" si="184"/>
        <v>0.607198398387788</v>
      </c>
      <c r="AM356" s="76">
        <f t="shared" si="185"/>
        <v>0</v>
      </c>
      <c r="AN356" s="76">
        <f t="shared" si="186"/>
        <v>0</v>
      </c>
      <c r="AO356" s="76">
        <f t="shared" si="201"/>
        <v>52.169846026804663</v>
      </c>
      <c r="AP356" s="76">
        <f>MAX(0,(AO356-Constantes!$D$13)*(1-EXP(-Constantes!$D$24)))</f>
        <v>5.2273191445913011E-2</v>
      </c>
      <c r="AQ356" s="76">
        <f t="shared" si="177"/>
        <v>0.12841799881925514</v>
      </c>
      <c r="AR356" s="76">
        <f t="shared" si="187"/>
        <v>0.65947158983370102</v>
      </c>
      <c r="AS356" s="76">
        <f>0.0526*AF356*Observaciones!$F355^1.218</f>
        <v>0.22561311578468832</v>
      </c>
      <c r="AT356" s="76">
        <f>AS356*Constantes!$E$30</f>
        <v>3.5245522802650454E-3</v>
      </c>
      <c r="AU356" s="76">
        <f t="shared" si="202"/>
        <v>534.45096568205952</v>
      </c>
      <c r="AV356" s="15"/>
      <c r="AW356" s="75">
        <v>350</v>
      </c>
      <c r="AX356" s="148">
        <f>ETo!$I355*((1-Constantes!$F$19)*ETo!$K355+ETo!$L355)</f>
        <v>4.3087638184857155</v>
      </c>
      <c r="AY356" s="76">
        <f>MIN(AX356*Constantes!$F$17,0.8*(BB355+Observaciones!$F355-AZ356-BA356-Constantes!$D$14))</f>
        <v>2.1400494182780463</v>
      </c>
      <c r="AZ356" s="76">
        <f>IF(Observaciones!$F355&gt;0.05*Constantes!$F$18,((Observaciones!$F355-0.05*Constantes!$F$18)^2)/(Observaciones!$F355+0.95*Constantes!$F$18),0)</f>
        <v>0.34073362605195751</v>
      </c>
      <c r="BA356" s="76">
        <f>MAX(0,BB355+Observaciones!$F355-AZ356-Constantes!$D$13)</f>
        <v>0</v>
      </c>
      <c r="BB356" s="76">
        <f>BB355+Observaciones!$F355-AZ356-AY356-BA356-BC355</f>
        <v>16.837183029761736</v>
      </c>
      <c r="BC356" s="76">
        <f>MAX(0,(BB356-Constantes!$D$14)*(1-EXP(-Constantes!$D$22)))</f>
        <v>0.19031996496248837</v>
      </c>
      <c r="BD356" s="76">
        <f t="shared" si="203"/>
        <v>56.477896755479435</v>
      </c>
      <c r="BE356" s="76">
        <f>MAX(0,(BD356-Constantes!$D$13)*(1-EXP(-Constantes!$D$23)))</f>
        <v>7.614480737334213E-2</v>
      </c>
      <c r="BF356" s="76">
        <f t="shared" si="204"/>
        <v>0.607198398387788</v>
      </c>
      <c r="BG356" s="76">
        <f>IF(BF356-Escenarios!$F$29&lt;=0,0,IF(BF356-Escenarios!$F$29&gt;Escenarios!$F$28,Escenarios!$F$28,BF356-Escenarios!$F$29))</f>
        <v>0</v>
      </c>
      <c r="BH356" s="76">
        <f>BG356*Entradas!$F$24</f>
        <v>0</v>
      </c>
      <c r="BI356" s="76">
        <f>AX356*Entradas!$D$47/Escenarios!$F$9</f>
        <v>0.20682066328731435</v>
      </c>
      <c r="BJ356" s="76">
        <f>Entradas!$D$48*Entradas!$D$46/Escenarios!$F$9</f>
        <v>0.12</v>
      </c>
      <c r="BK356" s="76">
        <f t="shared" si="205"/>
        <v>2.3468700815653607</v>
      </c>
      <c r="BL356" s="76">
        <f t="shared" si="188"/>
        <v>0.34073362605195751</v>
      </c>
      <c r="BM356" s="76">
        <f t="shared" si="189"/>
        <v>0</v>
      </c>
      <c r="BN356" s="76">
        <f t="shared" si="178"/>
        <v>0.19031996496248837</v>
      </c>
      <c r="BO356" s="76">
        <f t="shared" si="190"/>
        <v>0</v>
      </c>
      <c r="BP356" s="76">
        <f t="shared" si="179"/>
        <v>7.614480737334213E-2</v>
      </c>
      <c r="BQ356" s="76">
        <f t="shared" si="191"/>
        <v>0</v>
      </c>
      <c r="BR356" s="76">
        <f t="shared" si="192"/>
        <v>0.607198398387788</v>
      </c>
      <c r="BS356" s="76">
        <f t="shared" si="193"/>
        <v>0</v>
      </c>
      <c r="BT356" s="76">
        <f t="shared" si="194"/>
        <v>0</v>
      </c>
      <c r="BU356" s="76">
        <f t="shared" si="206"/>
        <v>54.866948772911641</v>
      </c>
      <c r="BV356" s="76">
        <f>MAX(0,(BU356-Constantes!$D$13)*(1-EXP(-Constantes!$D$24)))</f>
        <v>9.3499073281382183E-2</v>
      </c>
      <c r="BW356" s="76">
        <f t="shared" si="207"/>
        <v>0.1696438806547243</v>
      </c>
      <c r="BX356" s="76">
        <f t="shared" si="208"/>
        <v>0.70069747166917018</v>
      </c>
      <c r="BY356" s="76">
        <f>0.0526*BL356*Observaciones!$F355^1.218</f>
        <v>0.22561311578468832</v>
      </c>
      <c r="BZ356" s="76">
        <f>BY356*Constantes!$F$30</f>
        <v>3.5245522802650454E-3</v>
      </c>
      <c r="CA356" s="76">
        <f t="shared" si="209"/>
        <v>503.00627913912894</v>
      </c>
      <c r="CB356" s="15"/>
      <c r="CC356" s="75">
        <v>350</v>
      </c>
      <c r="CD356" s="76">
        <f>0.0526*Observaciones!$F355^2.218</f>
        <v>5.2971141920764859</v>
      </c>
      <c r="CE356" s="76">
        <f>IF(Observaciones!$F355&gt;0.05*$CI$7,((Observaciones!$F355-0.05*$CI$7)^2)/(Observaciones!$F355+0.95*$CI$7),0)</f>
        <v>0.96053147319399168</v>
      </c>
      <c r="CF356" s="76">
        <f>0.0526*CE356*Observaciones!$F355^1.218</f>
        <v>0.63600561232400366</v>
      </c>
      <c r="CG356" s="29"/>
      <c r="CH356" s="29"/>
      <c r="CI356" s="110"/>
      <c r="CJ356" s="40"/>
    </row>
    <row r="357" spans="2:88" s="2" customFormat="1" x14ac:dyDescent="0.3">
      <c r="B357" s="39"/>
      <c r="C357" s="75">
        <v>351</v>
      </c>
      <c r="D357" s="148">
        <f>ETo!$I356*((1-Constantes!$D$19)*ETo!$K356+ETo!$L356)</f>
        <v>4.1638938267416252</v>
      </c>
      <c r="E357" s="76">
        <f>MIN(D357*Constantes!$D$17,0.8*(H356+Observaciones!$F356-F357-G357-Constantes!$D$14))</f>
        <v>2.0680963118608919</v>
      </c>
      <c r="F357" s="76">
        <f>IF(Observaciones!$F356&gt;0.05*Constantes!$D$18,((Observaciones!$F356-0.05*Constantes!$D$18)^2)/(Observaciones!$F356+0.95*Constantes!$D$18),0)</f>
        <v>0</v>
      </c>
      <c r="G357" s="76">
        <f>MAX(0,H356+Observaciones!$F356-F357-Constantes!$D$13)</f>
        <v>0</v>
      </c>
      <c r="H357" s="76">
        <f>H356+Observaciones!$F356-F357-E357-G357-I356</f>
        <v>16.378766752938358</v>
      </c>
      <c r="I357" s="76">
        <f>MAX(0,(H357-Constantes!$D$14)*(1-EXP(-Constantes!$D$22)))</f>
        <v>0.17470462369327988</v>
      </c>
      <c r="J357" s="76">
        <f t="shared" si="195"/>
        <v>56.401751948106096</v>
      </c>
      <c r="K357" s="76">
        <f>MAX(0,(J357-Constantes!$D$13)*(1-EXP(-Constantes!$D$23)))</f>
        <v>7.5394534450012499E-2</v>
      </c>
      <c r="L357" s="76">
        <f t="shared" si="196"/>
        <v>0.25009915814329237</v>
      </c>
      <c r="M357" s="76">
        <f>0.0526*F357*Observaciones!$F356^1.218</f>
        <v>0</v>
      </c>
      <c r="N357" s="76">
        <f>M357*Constantes!$D$30</f>
        <v>0</v>
      </c>
      <c r="O357" s="76">
        <f t="shared" si="197"/>
        <v>0</v>
      </c>
      <c r="P357" s="15"/>
      <c r="Q357" s="75">
        <v>351</v>
      </c>
      <c r="R357" s="148">
        <f>ETo!$I356*((1-Constantes!$E$19)*ETo!$K356+ETo!$L356)</f>
        <v>4.1638938267416252</v>
      </c>
      <c r="S357" s="76">
        <f>MIN(R357*Constantes!$E$17,0.8*(V356+Observaciones!$F356-T357-U357-Constantes!$D$14))</f>
        <v>2.0680963118608919</v>
      </c>
      <c r="T357" s="76">
        <f>IF(Observaciones!$F356&gt;0.05*Constantes!$E$18,((Observaciones!$F356-0.05*Constantes!$E$18)^2)/(Observaciones!$F356+0.95*Constantes!$E$18),0)</f>
        <v>0</v>
      </c>
      <c r="U357" s="76">
        <f>MAX(0,V356+Observaciones!$F356-T357-Constantes!$D$13)</f>
        <v>0</v>
      </c>
      <c r="V357" s="76">
        <f>V356+Observaciones!$F356-T357-S357-U357-W356</f>
        <v>16.378766752938358</v>
      </c>
      <c r="W357" s="76">
        <f>MAX(0,(V357-Constantes!$D$14)*(1-EXP(-Constantes!$D$22)))</f>
        <v>0.17470462369327988</v>
      </c>
      <c r="X357" s="76">
        <f t="shared" si="198"/>
        <v>56.401751948106096</v>
      </c>
      <c r="Y357" s="76">
        <f>MAX(0,(X357-Constantes!$D$13)*(1-EXP(-Constantes!$D$23)))</f>
        <v>7.5394534450012499E-2</v>
      </c>
      <c r="Z357" s="76">
        <f t="shared" si="199"/>
        <v>0.25009915814329237</v>
      </c>
      <c r="AA357" s="76">
        <f>IF(Z357-Escenarios!$E$29&lt;=0,0,IF(Z357-Escenarios!$E$29&gt;Escenarios!$E$28,Escenarios!$E$28,Z357-Escenarios!$E$29))</f>
        <v>0</v>
      </c>
      <c r="AB357" s="76">
        <f>AA357*Entradas!$E$24</f>
        <v>0</v>
      </c>
      <c r="AC357" s="76">
        <f>R357*Entradas!$D$47/Escenarios!$E$9</f>
        <v>0.19986690368359802</v>
      </c>
      <c r="AD357" s="76">
        <f>Entradas!$D$48*Entradas!$D$46/Escenarios!$E$9</f>
        <v>0.12</v>
      </c>
      <c r="AE357" s="76">
        <f t="shared" si="200"/>
        <v>2.2679632155444898</v>
      </c>
      <c r="AF357" s="76">
        <f t="shared" si="180"/>
        <v>0</v>
      </c>
      <c r="AG357" s="76">
        <f t="shared" si="181"/>
        <v>0</v>
      </c>
      <c r="AH357" s="76">
        <f t="shared" si="175"/>
        <v>0.17470462369327988</v>
      </c>
      <c r="AI357" s="76">
        <f t="shared" si="182"/>
        <v>0</v>
      </c>
      <c r="AJ357" s="76">
        <f t="shared" si="176"/>
        <v>7.5394534450012499E-2</v>
      </c>
      <c r="AK357" s="76">
        <f t="shared" si="183"/>
        <v>0</v>
      </c>
      <c r="AL357" s="76">
        <f t="shared" si="184"/>
        <v>0.25009915814329237</v>
      </c>
      <c r="AM357" s="76">
        <f t="shared" si="185"/>
        <v>0</v>
      </c>
      <c r="AN357" s="76">
        <f t="shared" si="186"/>
        <v>0</v>
      </c>
      <c r="AO357" s="76">
        <f t="shared" si="201"/>
        <v>52.11757283535875</v>
      </c>
      <c r="AP357" s="76">
        <f>MAX(0,(AO357-Constantes!$D$13)*(1-EXP(-Constantes!$D$24)))</f>
        <v>5.1474182799756456E-2</v>
      </c>
      <c r="AQ357" s="76">
        <f t="shared" si="177"/>
        <v>0.12686871724976895</v>
      </c>
      <c r="AR357" s="76">
        <f t="shared" si="187"/>
        <v>0.30157334094304883</v>
      </c>
      <c r="AS357" s="76">
        <f>0.0526*AF357*Observaciones!$F356^1.218</f>
        <v>0</v>
      </c>
      <c r="AT357" s="76">
        <f>AS357*Constantes!$E$30</f>
        <v>0</v>
      </c>
      <c r="AU357" s="76">
        <f t="shared" si="202"/>
        <v>0</v>
      </c>
      <c r="AV357" s="15"/>
      <c r="AW357" s="75">
        <v>351</v>
      </c>
      <c r="AX357" s="148">
        <f>ETo!$I356*((1-Constantes!$F$19)*ETo!$K356+ETo!$L356)</f>
        <v>4.1638938267416252</v>
      </c>
      <c r="AY357" s="76">
        <f>MIN(AX357*Constantes!$F$17,0.8*(BB356+Observaciones!$F356-AZ357-BA357-Constantes!$D$14))</f>
        <v>2.0680963118608919</v>
      </c>
      <c r="AZ357" s="76">
        <f>IF(Observaciones!$F356&gt;0.05*Constantes!$F$18,((Observaciones!$F356-0.05*Constantes!$F$18)^2)/(Observaciones!$F356+0.95*Constantes!$F$18),0)</f>
        <v>0</v>
      </c>
      <c r="BA357" s="76">
        <f>MAX(0,BB356+Observaciones!$F356-AZ357-Constantes!$D$13)</f>
        <v>0</v>
      </c>
      <c r="BB357" s="76">
        <f>BB356+Observaciones!$F356-AZ357-AY357-BA357-BC356</f>
        <v>16.378766752938358</v>
      </c>
      <c r="BC357" s="76">
        <f>MAX(0,(BB357-Constantes!$D$14)*(1-EXP(-Constantes!$D$22)))</f>
        <v>0.17470462369327988</v>
      </c>
      <c r="BD357" s="76">
        <f t="shared" si="203"/>
        <v>56.401751948106096</v>
      </c>
      <c r="BE357" s="76">
        <f>MAX(0,(BD357-Constantes!$D$13)*(1-EXP(-Constantes!$D$23)))</f>
        <v>7.5394534450012499E-2</v>
      </c>
      <c r="BF357" s="76">
        <f t="shared" si="204"/>
        <v>0.25009915814329237</v>
      </c>
      <c r="BG357" s="76">
        <f>IF(BF357-Escenarios!$F$29&lt;=0,0,IF(BF357-Escenarios!$F$29&gt;Escenarios!$F$28,Escenarios!$F$28,BF357-Escenarios!$F$29))</f>
        <v>0</v>
      </c>
      <c r="BH357" s="76">
        <f>BG357*Entradas!$F$24</f>
        <v>0</v>
      </c>
      <c r="BI357" s="76">
        <f>AX357*Entradas!$D$47/Escenarios!$F$9</f>
        <v>0.19986690368359802</v>
      </c>
      <c r="BJ357" s="76">
        <f>Entradas!$D$48*Entradas!$D$46/Escenarios!$F$9</f>
        <v>0.12</v>
      </c>
      <c r="BK357" s="76">
        <f t="shared" si="205"/>
        <v>2.2679632155444898</v>
      </c>
      <c r="BL357" s="76">
        <f t="shared" si="188"/>
        <v>0</v>
      </c>
      <c r="BM357" s="76">
        <f t="shared" si="189"/>
        <v>0</v>
      </c>
      <c r="BN357" s="76">
        <f t="shared" si="178"/>
        <v>0.17470462369327988</v>
      </c>
      <c r="BO357" s="76">
        <f t="shared" si="190"/>
        <v>0</v>
      </c>
      <c r="BP357" s="76">
        <f t="shared" si="179"/>
        <v>7.5394534450012499E-2</v>
      </c>
      <c r="BQ357" s="76">
        <f t="shared" si="191"/>
        <v>0</v>
      </c>
      <c r="BR357" s="76">
        <f t="shared" si="192"/>
        <v>0.25009915814329237</v>
      </c>
      <c r="BS357" s="76">
        <f t="shared" si="193"/>
        <v>0</v>
      </c>
      <c r="BT357" s="76">
        <f t="shared" si="194"/>
        <v>0</v>
      </c>
      <c r="BU357" s="76">
        <f t="shared" si="206"/>
        <v>54.773449699630262</v>
      </c>
      <c r="BV357" s="76">
        <f>MAX(0,(BU357-Constantes!$D$13)*(1-EXP(-Constantes!$D$24)))</f>
        <v>9.206991684587458E-2</v>
      </c>
      <c r="BW357" s="76">
        <f t="shared" si="207"/>
        <v>0.16746445129588708</v>
      </c>
      <c r="BX357" s="76">
        <f t="shared" si="208"/>
        <v>0.34216907498916693</v>
      </c>
      <c r="BY357" s="76">
        <f>0.0526*BL357*Observaciones!$F356^1.218</f>
        <v>0</v>
      </c>
      <c r="BZ357" s="76">
        <f>BY357*Constantes!$F$30</f>
        <v>0</v>
      </c>
      <c r="CA357" s="76">
        <f t="shared" si="209"/>
        <v>0</v>
      </c>
      <c r="CB357" s="15"/>
      <c r="CC357" s="75">
        <v>351</v>
      </c>
      <c r="CD357" s="76">
        <f>0.0526*Observaciones!$F356^2.218</f>
        <v>0.19372254258423433</v>
      </c>
      <c r="CE357" s="76">
        <f>IF(Observaciones!$F356&gt;0.05*$CI$7,((Observaciones!$F356-0.05*$CI$7)^2)/(Observaciones!$F356+0.95*$CI$7),0)</f>
        <v>1.3395249151634377E-4</v>
      </c>
      <c r="CF357" s="76">
        <f>0.0526*CE357*Observaciones!$F356^1.218</f>
        <v>1.441645402335511E-5</v>
      </c>
      <c r="CG357" s="29"/>
      <c r="CH357" s="29"/>
      <c r="CI357" s="110"/>
      <c r="CJ357" s="40"/>
    </row>
    <row r="358" spans="2:88" s="2" customFormat="1" x14ac:dyDescent="0.3">
      <c r="B358" s="39"/>
      <c r="C358" s="75">
        <v>352</v>
      </c>
      <c r="D358" s="148">
        <f>ETo!$I357*((1-Constantes!$D$19)*ETo!$K357+ETo!$L357)</f>
        <v>4.1331548453447553</v>
      </c>
      <c r="E358" s="76">
        <f>MIN(D358*Constantes!$D$17,0.8*(H357+Observaciones!$F357-F358-G358-Constantes!$D$14))</f>
        <v>2.0528290700189036</v>
      </c>
      <c r="F358" s="76">
        <f>IF(Observaciones!$F357&gt;0.05*Constantes!$D$18,((Observaciones!$F357-0.05*Constantes!$D$18)^2)/(Observaciones!$F357+0.95*Constantes!$D$18),0)</f>
        <v>0</v>
      </c>
      <c r="G358" s="76">
        <f>MAX(0,H357+Observaciones!$F357-F358-Constantes!$D$13)</f>
        <v>0</v>
      </c>
      <c r="H358" s="76">
        <f>H357+Observaciones!$F357-F358-E358-G358-I357</f>
        <v>14.751233059226175</v>
      </c>
      <c r="I358" s="76">
        <f>MAX(0,(H358-Constantes!$D$14)*(1-EXP(-Constantes!$D$22)))</f>
        <v>0.11926485128693702</v>
      </c>
      <c r="J358" s="76">
        <f t="shared" si="195"/>
        <v>56.326357413656083</v>
      </c>
      <c r="K358" s="76">
        <f>MAX(0,(J358-Constantes!$D$13)*(1-EXP(-Constantes!$D$23)))</f>
        <v>7.4651654144497481E-2</v>
      </c>
      <c r="L358" s="76">
        <f t="shared" si="196"/>
        <v>0.19391650543143452</v>
      </c>
      <c r="M358" s="76">
        <f>0.0526*F358*Observaciones!$F357^1.218</f>
        <v>0</v>
      </c>
      <c r="N358" s="76">
        <f>M358*Constantes!$D$30</f>
        <v>0</v>
      </c>
      <c r="O358" s="76">
        <f t="shared" si="197"/>
        <v>0</v>
      </c>
      <c r="P358" s="15"/>
      <c r="Q358" s="75">
        <v>352</v>
      </c>
      <c r="R358" s="148">
        <f>ETo!$I357*((1-Constantes!$E$19)*ETo!$K357+ETo!$L357)</f>
        <v>4.1331548453447553</v>
      </c>
      <c r="S358" s="76">
        <f>MIN(R358*Constantes!$E$17,0.8*(V357+Observaciones!$F357-T358-U358-Constantes!$D$14))</f>
        <v>2.0528290700189036</v>
      </c>
      <c r="T358" s="76">
        <f>IF(Observaciones!$F357&gt;0.05*Constantes!$E$18,((Observaciones!$F357-0.05*Constantes!$E$18)^2)/(Observaciones!$F357+0.95*Constantes!$E$18),0)</f>
        <v>0</v>
      </c>
      <c r="U358" s="76">
        <f>MAX(0,V357+Observaciones!$F357-T358-Constantes!$D$13)</f>
        <v>0</v>
      </c>
      <c r="V358" s="76">
        <f>V357+Observaciones!$F357-T358-S358-U358-W357</f>
        <v>14.751233059226175</v>
      </c>
      <c r="W358" s="76">
        <f>MAX(0,(V358-Constantes!$D$14)*(1-EXP(-Constantes!$D$22)))</f>
        <v>0.11926485128693702</v>
      </c>
      <c r="X358" s="76">
        <f t="shared" si="198"/>
        <v>56.326357413656083</v>
      </c>
      <c r="Y358" s="76">
        <f>MAX(0,(X358-Constantes!$D$13)*(1-EXP(-Constantes!$D$23)))</f>
        <v>7.4651654144497481E-2</v>
      </c>
      <c r="Z358" s="76">
        <f t="shared" si="199"/>
        <v>0.19391650543143452</v>
      </c>
      <c r="AA358" s="76">
        <f>IF(Z358-Escenarios!$E$29&lt;=0,0,IF(Z358-Escenarios!$E$29&gt;Escenarios!$E$28,Escenarios!$E$28,Z358-Escenarios!$E$29))</f>
        <v>0</v>
      </c>
      <c r="AB358" s="76">
        <f>AA358*Entradas!$E$24</f>
        <v>0</v>
      </c>
      <c r="AC358" s="76">
        <f>R358*Entradas!$D$47/Escenarios!$E$9</f>
        <v>0.19839143257654826</v>
      </c>
      <c r="AD358" s="76">
        <f>Entradas!$D$48*Entradas!$D$46/Escenarios!$E$9</f>
        <v>0.12</v>
      </c>
      <c r="AE358" s="76">
        <f t="shared" si="200"/>
        <v>2.2512205025954519</v>
      </c>
      <c r="AF358" s="76">
        <f t="shared" si="180"/>
        <v>0</v>
      </c>
      <c r="AG358" s="76">
        <f t="shared" si="181"/>
        <v>0</v>
      </c>
      <c r="AH358" s="76">
        <f t="shared" si="175"/>
        <v>0.11926485128693702</v>
      </c>
      <c r="AI358" s="76">
        <f t="shared" si="182"/>
        <v>0</v>
      </c>
      <c r="AJ358" s="76">
        <f t="shared" si="176"/>
        <v>7.4651654144497481E-2</v>
      </c>
      <c r="AK358" s="76">
        <f t="shared" si="183"/>
        <v>0</v>
      </c>
      <c r="AL358" s="76">
        <f t="shared" si="184"/>
        <v>0.19391650543143452</v>
      </c>
      <c r="AM358" s="76">
        <f t="shared" si="185"/>
        <v>0</v>
      </c>
      <c r="AN358" s="76">
        <f t="shared" si="186"/>
        <v>0</v>
      </c>
      <c r="AO358" s="76">
        <f t="shared" si="201"/>
        <v>52.066098652558992</v>
      </c>
      <c r="AP358" s="76">
        <f>MAX(0,(AO358-Constantes!$D$13)*(1-EXP(-Constantes!$D$24)))</f>
        <v>5.0687387198163895E-2</v>
      </c>
      <c r="AQ358" s="76">
        <f t="shared" si="177"/>
        <v>0.12533904134266138</v>
      </c>
      <c r="AR358" s="76">
        <f t="shared" si="187"/>
        <v>0.24460389262959842</v>
      </c>
      <c r="AS358" s="76">
        <f>0.0526*AF358*Observaciones!$F357^1.218</f>
        <v>0</v>
      </c>
      <c r="AT358" s="76">
        <f>AS358*Constantes!$E$30</f>
        <v>0</v>
      </c>
      <c r="AU358" s="76">
        <f t="shared" si="202"/>
        <v>0</v>
      </c>
      <c r="AV358" s="15"/>
      <c r="AW358" s="75">
        <v>352</v>
      </c>
      <c r="AX358" s="148">
        <f>ETo!$I357*((1-Constantes!$F$19)*ETo!$K357+ETo!$L357)</f>
        <v>4.1331548453447553</v>
      </c>
      <c r="AY358" s="76">
        <f>MIN(AX358*Constantes!$F$17,0.8*(BB357+Observaciones!$F357-AZ358-BA358-Constantes!$D$14))</f>
        <v>2.0528290700189036</v>
      </c>
      <c r="AZ358" s="76">
        <f>IF(Observaciones!$F357&gt;0.05*Constantes!$F$18,((Observaciones!$F357-0.05*Constantes!$F$18)^2)/(Observaciones!$F357+0.95*Constantes!$F$18),0)</f>
        <v>0</v>
      </c>
      <c r="BA358" s="76">
        <f>MAX(0,BB357+Observaciones!$F357-AZ358-Constantes!$D$13)</f>
        <v>0</v>
      </c>
      <c r="BB358" s="76">
        <f>BB357+Observaciones!$F357-AZ358-AY358-BA358-BC357</f>
        <v>14.751233059226175</v>
      </c>
      <c r="BC358" s="76">
        <f>MAX(0,(BB358-Constantes!$D$14)*(1-EXP(-Constantes!$D$22)))</f>
        <v>0.11926485128693702</v>
      </c>
      <c r="BD358" s="76">
        <f t="shared" si="203"/>
        <v>56.326357413656083</v>
      </c>
      <c r="BE358" s="76">
        <f>MAX(0,(BD358-Constantes!$D$13)*(1-EXP(-Constantes!$D$23)))</f>
        <v>7.4651654144497481E-2</v>
      </c>
      <c r="BF358" s="76">
        <f t="shared" si="204"/>
        <v>0.19391650543143452</v>
      </c>
      <c r="BG358" s="76">
        <f>IF(BF358-Escenarios!$F$29&lt;=0,0,IF(BF358-Escenarios!$F$29&gt;Escenarios!$F$28,Escenarios!$F$28,BF358-Escenarios!$F$29))</f>
        <v>0</v>
      </c>
      <c r="BH358" s="76">
        <f>BG358*Entradas!$F$24</f>
        <v>0</v>
      </c>
      <c r="BI358" s="76">
        <f>AX358*Entradas!$D$47/Escenarios!$F$9</f>
        <v>0.19839143257654826</v>
      </c>
      <c r="BJ358" s="76">
        <f>Entradas!$D$48*Entradas!$D$46/Escenarios!$F$9</f>
        <v>0.12</v>
      </c>
      <c r="BK358" s="76">
        <f t="shared" si="205"/>
        <v>2.2512205025954519</v>
      </c>
      <c r="BL358" s="76">
        <f t="shared" si="188"/>
        <v>0</v>
      </c>
      <c r="BM358" s="76">
        <f t="shared" si="189"/>
        <v>0</v>
      </c>
      <c r="BN358" s="76">
        <f t="shared" si="178"/>
        <v>0.11926485128693702</v>
      </c>
      <c r="BO358" s="76">
        <f t="shared" si="190"/>
        <v>0</v>
      </c>
      <c r="BP358" s="76">
        <f t="shared" si="179"/>
        <v>7.4651654144497481E-2</v>
      </c>
      <c r="BQ358" s="76">
        <f t="shared" si="191"/>
        <v>0</v>
      </c>
      <c r="BR358" s="76">
        <f t="shared" si="192"/>
        <v>0.19391650543143452</v>
      </c>
      <c r="BS358" s="76">
        <f t="shared" si="193"/>
        <v>0</v>
      </c>
      <c r="BT358" s="76">
        <f t="shared" si="194"/>
        <v>0</v>
      </c>
      <c r="BU358" s="76">
        <f t="shared" si="206"/>
        <v>54.68137978278439</v>
      </c>
      <c r="BV358" s="76">
        <f>MAX(0,(BU358-Constantes!$D$13)*(1-EXP(-Constantes!$D$24)))</f>
        <v>9.0662605419579045E-2</v>
      </c>
      <c r="BW358" s="76">
        <f t="shared" si="207"/>
        <v>0.16531425956407653</v>
      </c>
      <c r="BX358" s="76">
        <f t="shared" si="208"/>
        <v>0.28457911085101356</v>
      </c>
      <c r="BY358" s="76">
        <f>0.0526*BL358*Observaciones!$F357^1.218</f>
        <v>0</v>
      </c>
      <c r="BZ358" s="76">
        <f>BY358*Constantes!$F$30</f>
        <v>0</v>
      </c>
      <c r="CA358" s="76">
        <f t="shared" si="209"/>
        <v>0</v>
      </c>
      <c r="CB358" s="15"/>
      <c r="CC358" s="75">
        <v>352</v>
      </c>
      <c r="CD358" s="76">
        <f>0.0526*Observaciones!$F357^2.218</f>
        <v>1.6940460723560119E-2</v>
      </c>
      <c r="CE358" s="76">
        <f>IF(Observaciones!$F357&gt;0.05*$CI$7,((Observaciones!$F357-0.05*$CI$7)^2)/(Observaciones!$F357+0.95*$CI$7),0)</f>
        <v>0</v>
      </c>
      <c r="CF358" s="76">
        <f>0.0526*CE358*Observaciones!$F357^1.218</f>
        <v>0</v>
      </c>
      <c r="CG358" s="29"/>
      <c r="CH358" s="29"/>
      <c r="CI358" s="110"/>
      <c r="CJ358" s="40"/>
    </row>
    <row r="359" spans="2:88" s="2" customFormat="1" x14ac:dyDescent="0.3">
      <c r="B359" s="39"/>
      <c r="C359" s="75">
        <v>353</v>
      </c>
      <c r="D359" s="148">
        <f>ETo!$I358*((1-Constantes!$D$19)*ETo!$K358+ETo!$L358)</f>
        <v>4.1331364628018328</v>
      </c>
      <c r="E359" s="76">
        <f>MIN(D359*Constantes!$D$17,0.8*(H358+Observaciones!$F358-F359-G359-Constantes!$D$14))</f>
        <v>2.052819939894361</v>
      </c>
      <c r="F359" s="76">
        <f>IF(Observaciones!$F358&gt;0.05*Constantes!$D$18,((Observaciones!$F358-0.05*Constantes!$D$18)^2)/(Observaciones!$F358+0.95*Constantes!$D$18),0)</f>
        <v>2.5372541115769107</v>
      </c>
      <c r="G359" s="76">
        <f>MAX(0,H358+Observaciones!$F358-F359-Constantes!$D$13)</f>
        <v>0</v>
      </c>
      <c r="H359" s="76">
        <f>H358+Observaciones!$F358-F359-E359-G359-I358</f>
        <v>27.241894156467971</v>
      </c>
      <c r="I359" s="76">
        <f>MAX(0,(H359-Constantes!$D$14)*(1-EXP(-Constantes!$D$22)))</f>
        <v>0.54474262241460869</v>
      </c>
      <c r="J359" s="76">
        <f t="shared" si="195"/>
        <v>56.251705759511587</v>
      </c>
      <c r="K359" s="76">
        <f>MAX(0,(J359-Constantes!$D$13)*(1-EXP(-Constantes!$D$23)))</f>
        <v>7.3916093615573025E-2</v>
      </c>
      <c r="L359" s="76">
        <f t="shared" si="196"/>
        <v>3.1559128276070925</v>
      </c>
      <c r="M359" s="76">
        <f>0.0526*F359*Observaciones!$F358^1.218</f>
        <v>4.2679896485976929</v>
      </c>
      <c r="N359" s="76">
        <f>M359*Constantes!$D$30</f>
        <v>6.6674991814166126E-2</v>
      </c>
      <c r="O359" s="76">
        <f t="shared" si="197"/>
        <v>2112.7006814291858</v>
      </c>
      <c r="P359" s="15"/>
      <c r="Q359" s="75">
        <v>353</v>
      </c>
      <c r="R359" s="148">
        <f>ETo!$I358*((1-Constantes!$E$19)*ETo!$K358+ETo!$L358)</f>
        <v>4.1331364628018328</v>
      </c>
      <c r="S359" s="76">
        <f>MIN(R359*Constantes!$E$17,0.8*(V358+Observaciones!$F358-T359-U359-Constantes!$D$14))</f>
        <v>2.052819939894361</v>
      </c>
      <c r="T359" s="76">
        <f>IF(Observaciones!$F358&gt;0.05*Constantes!$E$18,((Observaciones!$F358-0.05*Constantes!$E$18)^2)/(Observaciones!$F358+0.95*Constantes!$E$18),0)</f>
        <v>2.5372541115769107</v>
      </c>
      <c r="U359" s="76">
        <f>MAX(0,V358+Observaciones!$F358-T359-Constantes!$D$13)</f>
        <v>0</v>
      </c>
      <c r="V359" s="76">
        <f>V358+Observaciones!$F358-T359-S359-U359-W358</f>
        <v>27.241894156467971</v>
      </c>
      <c r="W359" s="76">
        <f>MAX(0,(V359-Constantes!$D$14)*(1-EXP(-Constantes!$D$22)))</f>
        <v>0.54474262241460869</v>
      </c>
      <c r="X359" s="76">
        <f t="shared" si="198"/>
        <v>56.251705759511587</v>
      </c>
      <c r="Y359" s="76">
        <f>MAX(0,(X359-Constantes!$D$13)*(1-EXP(-Constantes!$D$23)))</f>
        <v>7.3916093615573025E-2</v>
      </c>
      <c r="Z359" s="76">
        <f t="shared" si="199"/>
        <v>3.1559128276070925</v>
      </c>
      <c r="AA359" s="76">
        <f>IF(Z359-Escenarios!$E$29&lt;=0,0,IF(Z359-Escenarios!$E$29&gt;Escenarios!$E$28,Escenarios!$E$28,Z359-Escenarios!$E$29))</f>
        <v>2.2212791916551762</v>
      </c>
      <c r="AB359" s="76">
        <f>AA359*Entradas!$E$24</f>
        <v>0.55531979791379404</v>
      </c>
      <c r="AC359" s="76">
        <f>R359*Entradas!$D$47/Escenarios!$E$9</f>
        <v>0.19839055021448798</v>
      </c>
      <c r="AD359" s="76">
        <f>Entradas!$D$48*Entradas!$D$46/Escenarios!$E$9</f>
        <v>0.12</v>
      </c>
      <c r="AE359" s="76">
        <f t="shared" si="200"/>
        <v>2.251210490108849</v>
      </c>
      <c r="AF359" s="76">
        <f t="shared" si="180"/>
        <v>0.31597491992173454</v>
      </c>
      <c r="AG359" s="76">
        <f t="shared" si="181"/>
        <v>0</v>
      </c>
      <c r="AH359" s="76">
        <f t="shared" si="175"/>
        <v>0.54474262241460869</v>
      </c>
      <c r="AI359" s="76">
        <f t="shared" si="182"/>
        <v>0</v>
      </c>
      <c r="AJ359" s="76">
        <f t="shared" si="176"/>
        <v>7.3916093615573025E-2</v>
      </c>
      <c r="AK359" s="76">
        <f t="shared" si="183"/>
        <v>0</v>
      </c>
      <c r="AL359" s="76">
        <f t="shared" si="184"/>
        <v>1.4899534338657103</v>
      </c>
      <c r="AM359" s="76">
        <f t="shared" si="185"/>
        <v>1.347568843526894</v>
      </c>
      <c r="AN359" s="76">
        <f t="shared" si="186"/>
        <v>1.347568843526894</v>
      </c>
      <c r="AO359" s="76">
        <f t="shared" si="201"/>
        <v>53.362980108887719</v>
      </c>
      <c r="AP359" s="76">
        <f>MAX(0,(AO359-Constantes!$D$13)*(1-EXP(-Constantes!$D$24)))</f>
        <v>7.0510540672903133E-2</v>
      </c>
      <c r="AQ359" s="76">
        <f t="shared" si="177"/>
        <v>0.14442663428847616</v>
      </c>
      <c r="AR359" s="76">
        <f t="shared" si="187"/>
        <v>1.5604639745386135</v>
      </c>
      <c r="AS359" s="76">
        <f>0.0526*AF359*Observaciones!$F358^1.218</f>
        <v>0.53151069153428343</v>
      </c>
      <c r="AT359" s="76">
        <f>AS359*Constantes!$E$30</f>
        <v>8.3033170005072359E-3</v>
      </c>
      <c r="AU359" s="76">
        <f t="shared" si="202"/>
        <v>532.10565165160574</v>
      </c>
      <c r="AV359" s="15"/>
      <c r="AW359" s="75">
        <v>353</v>
      </c>
      <c r="AX359" s="148">
        <f>ETo!$I358*((1-Constantes!$F$19)*ETo!$K358+ETo!$L358)</f>
        <v>4.1331364628018328</v>
      </c>
      <c r="AY359" s="76">
        <f>MIN(AX359*Constantes!$F$17,0.8*(BB358+Observaciones!$F358-AZ359-BA359-Constantes!$D$14))</f>
        <v>2.052819939894361</v>
      </c>
      <c r="AZ359" s="76">
        <f>IF(Observaciones!$F358&gt;0.05*Constantes!$F$18,((Observaciones!$F358-0.05*Constantes!$F$18)^2)/(Observaciones!$F358+0.95*Constantes!$F$18),0)</f>
        <v>2.5372541115769107</v>
      </c>
      <c r="BA359" s="76">
        <f>MAX(0,BB358+Observaciones!$F358-AZ359-Constantes!$D$13)</f>
        <v>0</v>
      </c>
      <c r="BB359" s="76">
        <f>BB358+Observaciones!$F358-AZ359-AY359-BA359-BC358</f>
        <v>27.241894156467971</v>
      </c>
      <c r="BC359" s="76">
        <f>MAX(0,(BB359-Constantes!$D$14)*(1-EXP(-Constantes!$D$22)))</f>
        <v>0.54474262241460869</v>
      </c>
      <c r="BD359" s="76">
        <f t="shared" si="203"/>
        <v>56.251705759511587</v>
      </c>
      <c r="BE359" s="76">
        <f>MAX(0,(BD359-Constantes!$D$13)*(1-EXP(-Constantes!$D$23)))</f>
        <v>7.3916093615573025E-2</v>
      </c>
      <c r="BF359" s="76">
        <f t="shared" si="204"/>
        <v>3.1559128276070925</v>
      </c>
      <c r="BG359" s="76">
        <f>IF(BF359-Escenarios!$F$29&lt;=0,0,IF(BF359-Escenarios!$F$29&gt;Escenarios!$F$28,Escenarios!$F$28,BF359-Escenarios!$F$29))</f>
        <v>2.4647128276070926</v>
      </c>
      <c r="BH359" s="76">
        <f>BG359*Entradas!$F$24</f>
        <v>0</v>
      </c>
      <c r="BI359" s="76">
        <f>AX359*Entradas!$D$47/Escenarios!$F$9</f>
        <v>0.19839055021448798</v>
      </c>
      <c r="BJ359" s="76">
        <f>Entradas!$D$48*Entradas!$D$46/Escenarios!$F$9</f>
        <v>0.12</v>
      </c>
      <c r="BK359" s="76">
        <f t="shared" si="205"/>
        <v>2.251210490108849</v>
      </c>
      <c r="BL359" s="76">
        <f t="shared" si="188"/>
        <v>7.2541283969818071E-2</v>
      </c>
      <c r="BM359" s="76">
        <f t="shared" si="189"/>
        <v>0</v>
      </c>
      <c r="BN359" s="76">
        <f t="shared" si="178"/>
        <v>0.54474262241460869</v>
      </c>
      <c r="BO359" s="76">
        <f t="shared" si="190"/>
        <v>0</v>
      </c>
      <c r="BP359" s="76">
        <f t="shared" si="179"/>
        <v>7.3916093615573025E-2</v>
      </c>
      <c r="BQ359" s="76">
        <f t="shared" si="191"/>
        <v>0</v>
      </c>
      <c r="BR359" s="76">
        <f t="shared" si="192"/>
        <v>0.69119999999999981</v>
      </c>
      <c r="BS359" s="76">
        <f t="shared" si="193"/>
        <v>2.1463222773926045</v>
      </c>
      <c r="BT359" s="76">
        <f t="shared" si="194"/>
        <v>2.1463222773926045</v>
      </c>
      <c r="BU359" s="76">
        <f t="shared" si="206"/>
        <v>56.737039454757415</v>
      </c>
      <c r="BV359" s="76">
        <f>MAX(0,(BU359-Constantes!$D$13)*(1-EXP(-Constantes!$D$24)))</f>
        <v>0.1220838713884128</v>
      </c>
      <c r="BW359" s="76">
        <f t="shared" si="207"/>
        <v>0.19599996500398581</v>
      </c>
      <c r="BX359" s="76">
        <f t="shared" si="208"/>
        <v>0.81328387138841263</v>
      </c>
      <c r="BY359" s="76">
        <f>0.0526*BL359*Observaciones!$F358^1.218</f>
        <v>0.12202382397037426</v>
      </c>
      <c r="BZ359" s="76">
        <f>BY359*Constantes!$F$30</f>
        <v>1.9062692588842447E-3</v>
      </c>
      <c r="CA359" s="76">
        <f t="shared" si="209"/>
        <v>234.39162215647062</v>
      </c>
      <c r="CB359" s="15"/>
      <c r="CC359" s="75">
        <v>353</v>
      </c>
      <c r="CD359" s="76">
        <f>0.0526*Observaciones!$F358^2.218</f>
        <v>28.932625085098845</v>
      </c>
      <c r="CE359" s="76">
        <f>IF(Observaciones!$F358&gt;0.05*$CI$7,((Observaciones!$F358-0.05*$CI$7)^2)/(Observaciones!$F358+0.95*$CI$7),0)</f>
        <v>4.7753082397961304</v>
      </c>
      <c r="CF359" s="76">
        <f>0.0526*CE359*Observaciones!$F358^1.218</f>
        <v>8.0326862190584158</v>
      </c>
      <c r="CG359" s="29"/>
      <c r="CH359" s="29"/>
      <c r="CI359" s="110"/>
      <c r="CJ359" s="40"/>
    </row>
    <row r="360" spans="2:88" s="2" customFormat="1" x14ac:dyDescent="0.3">
      <c r="B360" s="39"/>
      <c r="C360" s="75">
        <v>354</v>
      </c>
      <c r="D360" s="148">
        <f>ETo!$I359*((1-Constantes!$D$19)*ETo!$K359+ETo!$L359)</f>
        <v>4.2121074493766573</v>
      </c>
      <c r="E360" s="76">
        <f>MIN(D360*Constantes!$D$17,0.8*(H359+Observaciones!$F359-F360-G360-Constantes!$D$14))</f>
        <v>2.0920427474094154</v>
      </c>
      <c r="F360" s="76">
        <f>IF(Observaciones!$F359&gt;0.05*Constantes!$D$18,((Observaciones!$F359-0.05*Constantes!$D$18)^2)/(Observaciones!$F359+0.95*Constantes!$D$18),0)</f>
        <v>0</v>
      </c>
      <c r="G360" s="76">
        <f>MAX(0,H359+Observaciones!$F359-F360-Constantes!$D$13)</f>
        <v>0</v>
      </c>
      <c r="H360" s="76">
        <f>H359+Observaciones!$F359-F360-E360-G360-I359</f>
        <v>24.605108786643946</v>
      </c>
      <c r="I360" s="76">
        <f>MAX(0,(H360-Constantes!$D$14)*(1-EXP(-Constantes!$D$22)))</f>
        <v>0.45492403288114375</v>
      </c>
      <c r="J360" s="76">
        <f t="shared" si="195"/>
        <v>56.177789665896015</v>
      </c>
      <c r="K360" s="76">
        <f>MAX(0,(J360-Constantes!$D$13)*(1-EXP(-Constantes!$D$23)))</f>
        <v>7.3187780739736932E-2</v>
      </c>
      <c r="L360" s="76">
        <f t="shared" si="196"/>
        <v>0.52811181362088067</v>
      </c>
      <c r="M360" s="76">
        <f>0.0526*F360*Observaciones!$F359^1.218</f>
        <v>0</v>
      </c>
      <c r="N360" s="76">
        <f>M360*Constantes!$D$30</f>
        <v>0</v>
      </c>
      <c r="O360" s="76">
        <f t="shared" si="197"/>
        <v>0</v>
      </c>
      <c r="P360" s="15"/>
      <c r="Q360" s="75">
        <v>354</v>
      </c>
      <c r="R360" s="148">
        <f>ETo!$I359*((1-Constantes!$E$19)*ETo!$K359+ETo!$L359)</f>
        <v>4.2121074493766573</v>
      </c>
      <c r="S360" s="76">
        <f>MIN(R360*Constantes!$E$17,0.8*(V359+Observaciones!$F359-T360-U360-Constantes!$D$14))</f>
        <v>2.0920427474094154</v>
      </c>
      <c r="T360" s="76">
        <f>IF(Observaciones!$F359&gt;0.05*Constantes!$E$18,((Observaciones!$F359-0.05*Constantes!$E$18)^2)/(Observaciones!$F359+0.95*Constantes!$E$18),0)</f>
        <v>0</v>
      </c>
      <c r="U360" s="76">
        <f>MAX(0,V359+Observaciones!$F359-T360-Constantes!$D$13)</f>
        <v>0</v>
      </c>
      <c r="V360" s="76">
        <f>V359+Observaciones!$F359-T360-S360-U360-W359</f>
        <v>24.605108786643946</v>
      </c>
      <c r="W360" s="76">
        <f>MAX(0,(V360-Constantes!$D$14)*(1-EXP(-Constantes!$D$22)))</f>
        <v>0.45492403288114375</v>
      </c>
      <c r="X360" s="76">
        <f t="shared" si="198"/>
        <v>56.177789665896015</v>
      </c>
      <c r="Y360" s="76">
        <f>MAX(0,(X360-Constantes!$D$13)*(1-EXP(-Constantes!$D$23)))</f>
        <v>7.3187780739736932E-2</v>
      </c>
      <c r="Z360" s="76">
        <f t="shared" si="199"/>
        <v>0.52811181362088067</v>
      </c>
      <c r="AA360" s="76">
        <f>IF(Z360-Escenarios!$E$29&lt;=0,0,IF(Z360-Escenarios!$E$29&gt;Escenarios!$E$28,Escenarios!$E$28,Z360-Escenarios!$E$29))</f>
        <v>0</v>
      </c>
      <c r="AB360" s="76">
        <f>AA360*Entradas!$E$24</f>
        <v>0</v>
      </c>
      <c r="AC360" s="76">
        <f>R360*Entradas!$D$47/Escenarios!$E$9</f>
        <v>0.20218115757007957</v>
      </c>
      <c r="AD360" s="76">
        <f>Entradas!$D$48*Entradas!$D$46/Escenarios!$E$9</f>
        <v>0.12</v>
      </c>
      <c r="AE360" s="76">
        <f t="shared" si="200"/>
        <v>2.294223904979495</v>
      </c>
      <c r="AF360" s="76">
        <f t="shared" si="180"/>
        <v>0</v>
      </c>
      <c r="AG360" s="76">
        <f t="shared" si="181"/>
        <v>0</v>
      </c>
      <c r="AH360" s="76">
        <f t="shared" si="175"/>
        <v>0.45492403288114375</v>
      </c>
      <c r="AI360" s="76">
        <f t="shared" si="182"/>
        <v>0</v>
      </c>
      <c r="AJ360" s="76">
        <f t="shared" si="176"/>
        <v>7.3187780739736932E-2</v>
      </c>
      <c r="AK360" s="76">
        <f t="shared" si="183"/>
        <v>0</v>
      </c>
      <c r="AL360" s="76">
        <f t="shared" si="184"/>
        <v>0.52811181362088067</v>
      </c>
      <c r="AM360" s="76">
        <f t="shared" si="185"/>
        <v>0</v>
      </c>
      <c r="AN360" s="76">
        <f t="shared" si="186"/>
        <v>0</v>
      </c>
      <c r="AO360" s="76">
        <f t="shared" si="201"/>
        <v>53.292469568214813</v>
      </c>
      <c r="AP360" s="76">
        <f>MAX(0,(AO360-Constantes!$D$13)*(1-EXP(-Constantes!$D$24)))</f>
        <v>6.9432769637990929E-2</v>
      </c>
      <c r="AQ360" s="76">
        <f t="shared" si="177"/>
        <v>0.14262055037772786</v>
      </c>
      <c r="AR360" s="76">
        <f t="shared" si="187"/>
        <v>0.59754458325887161</v>
      </c>
      <c r="AS360" s="76">
        <f>0.0526*AF360*Observaciones!$F359^1.218</f>
        <v>0</v>
      </c>
      <c r="AT360" s="76">
        <f>AS360*Constantes!$E$30</f>
        <v>0</v>
      </c>
      <c r="AU360" s="76">
        <f t="shared" si="202"/>
        <v>0</v>
      </c>
      <c r="AV360" s="15"/>
      <c r="AW360" s="75">
        <v>354</v>
      </c>
      <c r="AX360" s="148">
        <f>ETo!$I359*((1-Constantes!$F$19)*ETo!$K359+ETo!$L359)</f>
        <v>4.2121074493766573</v>
      </c>
      <c r="AY360" s="76">
        <f>MIN(AX360*Constantes!$F$17,0.8*(BB359+Observaciones!$F359-AZ360-BA360-Constantes!$D$14))</f>
        <v>2.0920427474094154</v>
      </c>
      <c r="AZ360" s="76">
        <f>IF(Observaciones!$F359&gt;0.05*Constantes!$F$18,((Observaciones!$F359-0.05*Constantes!$F$18)^2)/(Observaciones!$F359+0.95*Constantes!$F$18),0)</f>
        <v>0</v>
      </c>
      <c r="BA360" s="76">
        <f>MAX(0,BB359+Observaciones!$F359-AZ360-Constantes!$D$13)</f>
        <v>0</v>
      </c>
      <c r="BB360" s="76">
        <f>BB359+Observaciones!$F359-AZ360-AY360-BA360-BC359</f>
        <v>24.605108786643946</v>
      </c>
      <c r="BC360" s="76">
        <f>MAX(0,(BB360-Constantes!$D$14)*(1-EXP(-Constantes!$D$22)))</f>
        <v>0.45492403288114375</v>
      </c>
      <c r="BD360" s="76">
        <f t="shared" si="203"/>
        <v>56.177789665896015</v>
      </c>
      <c r="BE360" s="76">
        <f>MAX(0,(BD360-Constantes!$D$13)*(1-EXP(-Constantes!$D$23)))</f>
        <v>7.3187780739736932E-2</v>
      </c>
      <c r="BF360" s="76">
        <f t="shared" si="204"/>
        <v>0.52811181362088067</v>
      </c>
      <c r="BG360" s="76">
        <f>IF(BF360-Escenarios!$F$29&lt;=0,0,IF(BF360-Escenarios!$F$29&gt;Escenarios!$F$28,Escenarios!$F$28,BF360-Escenarios!$F$29))</f>
        <v>0</v>
      </c>
      <c r="BH360" s="76">
        <f>BG360*Entradas!$F$24</f>
        <v>0</v>
      </c>
      <c r="BI360" s="76">
        <f>AX360*Entradas!$D$47/Escenarios!$F$9</f>
        <v>0.20218115757007957</v>
      </c>
      <c r="BJ360" s="76">
        <f>Entradas!$D$48*Entradas!$D$46/Escenarios!$F$9</f>
        <v>0.12</v>
      </c>
      <c r="BK360" s="76">
        <f t="shared" si="205"/>
        <v>2.294223904979495</v>
      </c>
      <c r="BL360" s="76">
        <f t="shared" si="188"/>
        <v>0</v>
      </c>
      <c r="BM360" s="76">
        <f t="shared" si="189"/>
        <v>0</v>
      </c>
      <c r="BN360" s="76">
        <f t="shared" si="178"/>
        <v>0.45492403288114375</v>
      </c>
      <c r="BO360" s="76">
        <f t="shared" si="190"/>
        <v>0</v>
      </c>
      <c r="BP360" s="76">
        <f t="shared" si="179"/>
        <v>7.3187780739736932E-2</v>
      </c>
      <c r="BQ360" s="76">
        <f t="shared" si="191"/>
        <v>0</v>
      </c>
      <c r="BR360" s="76">
        <f t="shared" si="192"/>
        <v>0.52811181362088067</v>
      </c>
      <c r="BS360" s="76">
        <f t="shared" si="193"/>
        <v>0</v>
      </c>
      <c r="BT360" s="76">
        <f t="shared" si="194"/>
        <v>0</v>
      </c>
      <c r="BU360" s="76">
        <f t="shared" si="206"/>
        <v>56.614955583369003</v>
      </c>
      <c r="BV360" s="76">
        <f>MAX(0,(BU360-Constantes!$D$13)*(1-EXP(-Constantes!$D$24)))</f>
        <v>0.1202177892515198</v>
      </c>
      <c r="BW360" s="76">
        <f t="shared" si="207"/>
        <v>0.19340556999125674</v>
      </c>
      <c r="BX360" s="76">
        <f t="shared" si="208"/>
        <v>0.64832960287240049</v>
      </c>
      <c r="BY360" s="76">
        <f>0.0526*BL360*Observaciones!$F359^1.218</f>
        <v>0</v>
      </c>
      <c r="BZ360" s="76">
        <f>BY360*Constantes!$F$30</f>
        <v>0</v>
      </c>
      <c r="CA360" s="76">
        <f t="shared" si="209"/>
        <v>0</v>
      </c>
      <c r="CB360" s="15"/>
      <c r="CC360" s="75">
        <v>354</v>
      </c>
      <c r="CD360" s="76">
        <f>0.0526*Observaciones!$F359^2.218</f>
        <v>0</v>
      </c>
      <c r="CE360" s="76">
        <f>IF(Observaciones!$F359&gt;0.05*$CI$7,((Observaciones!$F359-0.05*$CI$7)^2)/(Observaciones!$F359+0.95*$CI$7),0)</f>
        <v>0</v>
      </c>
      <c r="CF360" s="76">
        <f>0.0526*CE360*Observaciones!$F359^1.218</f>
        <v>0</v>
      </c>
      <c r="CG360" s="29"/>
      <c r="CH360" s="29"/>
      <c r="CI360" s="110"/>
      <c r="CJ360" s="40"/>
    </row>
    <row r="361" spans="2:88" s="2" customFormat="1" x14ac:dyDescent="0.3">
      <c r="B361" s="39"/>
      <c r="C361" s="75">
        <v>355</v>
      </c>
      <c r="D361" s="148">
        <f>ETo!$I360*((1-Constantes!$D$19)*ETo!$K360+ETo!$L360)</f>
        <v>4.2120998472004105</v>
      </c>
      <c r="E361" s="76">
        <f>MIN(D361*Constantes!$D$17,0.8*(H360+Observaciones!$F360-F361-G361-Constantes!$D$14))</f>
        <v>2.0920389716088517</v>
      </c>
      <c r="F361" s="76">
        <f>IF(Observaciones!$F360&gt;0.05*Constantes!$D$18,((Observaciones!$F360-0.05*Constantes!$D$18)^2)/(Observaciones!$F360+0.95*Constantes!$D$18),0)</f>
        <v>0</v>
      </c>
      <c r="G361" s="76">
        <f>MAX(0,H360+Observaciones!$F360-F361-Constantes!$D$13)</f>
        <v>0</v>
      </c>
      <c r="H361" s="76">
        <f>H360+Observaciones!$F360-F361-E361-G361-I360</f>
        <v>22.05814578215395</v>
      </c>
      <c r="I361" s="76">
        <f>MAX(0,(H361-Constantes!$D$14)*(1-EXP(-Constantes!$D$22)))</f>
        <v>0.36816512285560954</v>
      </c>
      <c r="J361" s="76">
        <f t="shared" si="195"/>
        <v>56.104601885156278</v>
      </c>
      <c r="K361" s="76">
        <f>MAX(0,(J361-Constantes!$D$13)*(1-EXP(-Constantes!$D$23)))</f>
        <v>7.2466644104137057E-2</v>
      </c>
      <c r="L361" s="76">
        <f t="shared" si="196"/>
        <v>0.4406317669597466</v>
      </c>
      <c r="M361" s="76">
        <f>0.0526*F361*Observaciones!$F360^1.218</f>
        <v>0</v>
      </c>
      <c r="N361" s="76">
        <f>M361*Constantes!$D$30</f>
        <v>0</v>
      </c>
      <c r="O361" s="76">
        <f t="shared" si="197"/>
        <v>0</v>
      </c>
      <c r="P361" s="15"/>
      <c r="Q361" s="75">
        <v>355</v>
      </c>
      <c r="R361" s="148">
        <f>ETo!$I360*((1-Constantes!$E$19)*ETo!$K360+ETo!$L360)</f>
        <v>4.2120998472004105</v>
      </c>
      <c r="S361" s="76">
        <f>MIN(R361*Constantes!$E$17,0.8*(V360+Observaciones!$F360-T361-U361-Constantes!$D$14))</f>
        <v>2.0920389716088517</v>
      </c>
      <c r="T361" s="76">
        <f>IF(Observaciones!$F360&gt;0.05*Constantes!$E$18,((Observaciones!$F360-0.05*Constantes!$E$18)^2)/(Observaciones!$F360+0.95*Constantes!$E$18),0)</f>
        <v>0</v>
      </c>
      <c r="U361" s="76">
        <f>MAX(0,V360+Observaciones!$F360-T361-Constantes!$D$13)</f>
        <v>0</v>
      </c>
      <c r="V361" s="76">
        <f>V360+Observaciones!$F360-T361-S361-U361-W360</f>
        <v>22.05814578215395</v>
      </c>
      <c r="W361" s="76">
        <f>MAX(0,(V361-Constantes!$D$14)*(1-EXP(-Constantes!$D$22)))</f>
        <v>0.36816512285560954</v>
      </c>
      <c r="X361" s="76">
        <f t="shared" si="198"/>
        <v>56.104601885156278</v>
      </c>
      <c r="Y361" s="76">
        <f>MAX(0,(X361-Constantes!$D$13)*(1-EXP(-Constantes!$D$23)))</f>
        <v>7.2466644104137057E-2</v>
      </c>
      <c r="Z361" s="76">
        <f t="shared" si="199"/>
        <v>0.4406317669597466</v>
      </c>
      <c r="AA361" s="76">
        <f>IF(Z361-Escenarios!$E$29&lt;=0,0,IF(Z361-Escenarios!$E$29&gt;Escenarios!$E$28,Escenarios!$E$28,Z361-Escenarios!$E$29))</f>
        <v>0</v>
      </c>
      <c r="AB361" s="76">
        <f>AA361*Entradas!$E$24</f>
        <v>0</v>
      </c>
      <c r="AC361" s="76">
        <f>R361*Entradas!$D$47/Escenarios!$E$9</f>
        <v>0.20218079266561972</v>
      </c>
      <c r="AD361" s="76">
        <f>Entradas!$D$48*Entradas!$D$46/Escenarios!$E$9</f>
        <v>0.12</v>
      </c>
      <c r="AE361" s="76">
        <f t="shared" si="200"/>
        <v>2.2942197642744713</v>
      </c>
      <c r="AF361" s="76">
        <f t="shared" si="180"/>
        <v>0</v>
      </c>
      <c r="AG361" s="76">
        <f t="shared" si="181"/>
        <v>0</v>
      </c>
      <c r="AH361" s="76">
        <f t="shared" si="175"/>
        <v>0.36816512285560954</v>
      </c>
      <c r="AI361" s="76">
        <f t="shared" si="182"/>
        <v>0</v>
      </c>
      <c r="AJ361" s="76">
        <f t="shared" si="176"/>
        <v>7.2466644104137057E-2</v>
      </c>
      <c r="AK361" s="76">
        <f t="shared" si="183"/>
        <v>0</v>
      </c>
      <c r="AL361" s="76">
        <f t="shared" si="184"/>
        <v>0.4406317669597466</v>
      </c>
      <c r="AM361" s="76">
        <f t="shared" si="185"/>
        <v>0</v>
      </c>
      <c r="AN361" s="76">
        <f t="shared" si="186"/>
        <v>0</v>
      </c>
      <c r="AO361" s="76">
        <f t="shared" si="201"/>
        <v>53.223036798576821</v>
      </c>
      <c r="AP361" s="76">
        <f>MAX(0,(AO361-Constantes!$D$13)*(1-EXP(-Constantes!$D$24)))</f>
        <v>6.8371472599627503E-2</v>
      </c>
      <c r="AQ361" s="76">
        <f t="shared" si="177"/>
        <v>0.14083811670376456</v>
      </c>
      <c r="AR361" s="76">
        <f t="shared" si="187"/>
        <v>0.5090032395593741</v>
      </c>
      <c r="AS361" s="76">
        <f>0.0526*AF361*Observaciones!$F360^1.218</f>
        <v>0</v>
      </c>
      <c r="AT361" s="76">
        <f>AS361*Constantes!$E$30</f>
        <v>0</v>
      </c>
      <c r="AU361" s="76">
        <f t="shared" si="202"/>
        <v>0</v>
      </c>
      <c r="AV361" s="15"/>
      <c r="AW361" s="75">
        <v>355</v>
      </c>
      <c r="AX361" s="148">
        <f>ETo!$I360*((1-Constantes!$F$19)*ETo!$K360+ETo!$L360)</f>
        <v>4.2120998472004105</v>
      </c>
      <c r="AY361" s="76">
        <f>MIN(AX361*Constantes!$F$17,0.8*(BB360+Observaciones!$F360-AZ361-BA361-Constantes!$D$14))</f>
        <v>2.0920389716088517</v>
      </c>
      <c r="AZ361" s="76">
        <f>IF(Observaciones!$F360&gt;0.05*Constantes!$F$18,((Observaciones!$F360-0.05*Constantes!$F$18)^2)/(Observaciones!$F360+0.95*Constantes!$F$18),0)</f>
        <v>0</v>
      </c>
      <c r="BA361" s="76">
        <f>MAX(0,BB360+Observaciones!$F360-AZ361-Constantes!$D$13)</f>
        <v>0</v>
      </c>
      <c r="BB361" s="76">
        <f>BB360+Observaciones!$F360-AZ361-AY361-BA361-BC360</f>
        <v>22.05814578215395</v>
      </c>
      <c r="BC361" s="76">
        <f>MAX(0,(BB361-Constantes!$D$14)*(1-EXP(-Constantes!$D$22)))</f>
        <v>0.36816512285560954</v>
      </c>
      <c r="BD361" s="76">
        <f t="shared" si="203"/>
        <v>56.104601885156278</v>
      </c>
      <c r="BE361" s="76">
        <f>MAX(0,(BD361-Constantes!$D$13)*(1-EXP(-Constantes!$D$23)))</f>
        <v>7.2466644104137057E-2</v>
      </c>
      <c r="BF361" s="76">
        <f t="shared" si="204"/>
        <v>0.4406317669597466</v>
      </c>
      <c r="BG361" s="76">
        <f>IF(BF361-Escenarios!$F$29&lt;=0,0,IF(BF361-Escenarios!$F$29&gt;Escenarios!$F$28,Escenarios!$F$28,BF361-Escenarios!$F$29))</f>
        <v>0</v>
      </c>
      <c r="BH361" s="76">
        <f>BG361*Entradas!$F$24</f>
        <v>0</v>
      </c>
      <c r="BI361" s="76">
        <f>AX361*Entradas!$D$47/Escenarios!$F$9</f>
        <v>0.20218079266561972</v>
      </c>
      <c r="BJ361" s="76">
        <f>Entradas!$D$48*Entradas!$D$46/Escenarios!$F$9</f>
        <v>0.12</v>
      </c>
      <c r="BK361" s="76">
        <f t="shared" si="205"/>
        <v>2.2942197642744713</v>
      </c>
      <c r="BL361" s="76">
        <f t="shared" si="188"/>
        <v>0</v>
      </c>
      <c r="BM361" s="76">
        <f t="shared" si="189"/>
        <v>0</v>
      </c>
      <c r="BN361" s="76">
        <f t="shared" si="178"/>
        <v>0.36816512285560954</v>
      </c>
      <c r="BO361" s="76">
        <f t="shared" si="190"/>
        <v>0</v>
      </c>
      <c r="BP361" s="76">
        <f t="shared" si="179"/>
        <v>7.2466644104137057E-2</v>
      </c>
      <c r="BQ361" s="76">
        <f t="shared" si="191"/>
        <v>0</v>
      </c>
      <c r="BR361" s="76">
        <f t="shared" si="192"/>
        <v>0.4406317669597466</v>
      </c>
      <c r="BS361" s="76">
        <f t="shared" si="193"/>
        <v>0</v>
      </c>
      <c r="BT361" s="76">
        <f t="shared" si="194"/>
        <v>0</v>
      </c>
      <c r="BU361" s="76">
        <f t="shared" si="206"/>
        <v>56.494737794117484</v>
      </c>
      <c r="BV361" s="76">
        <f>MAX(0,(BU361-Constantes!$D$13)*(1-EXP(-Constantes!$D$24)))</f>
        <v>0.11838023064113384</v>
      </c>
      <c r="BW361" s="76">
        <f t="shared" si="207"/>
        <v>0.1908468747452709</v>
      </c>
      <c r="BX361" s="76">
        <f t="shared" si="208"/>
        <v>0.55901199760088049</v>
      </c>
      <c r="BY361" s="76">
        <f>0.0526*BL361*Observaciones!$F360^1.218</f>
        <v>0</v>
      </c>
      <c r="BZ361" s="76">
        <f>BY361*Constantes!$F$30</f>
        <v>0</v>
      </c>
      <c r="CA361" s="76">
        <f t="shared" si="209"/>
        <v>0</v>
      </c>
      <c r="CB361" s="15"/>
      <c r="CC361" s="75">
        <v>355</v>
      </c>
      <c r="CD361" s="76">
        <f>0.0526*Observaciones!$F360^2.218</f>
        <v>0</v>
      </c>
      <c r="CE361" s="76">
        <f>IF(Observaciones!$F360&gt;0.05*$CI$7,((Observaciones!$F360-0.05*$CI$7)^2)/(Observaciones!$F360+0.95*$CI$7),0)</f>
        <v>0</v>
      </c>
      <c r="CF361" s="76">
        <f>0.0526*CE361*Observaciones!$F360^1.218</f>
        <v>0</v>
      </c>
      <c r="CG361" s="29"/>
      <c r="CH361" s="29"/>
      <c r="CI361" s="110"/>
      <c r="CJ361" s="40"/>
    </row>
    <row r="362" spans="2:88" s="2" customFormat="1" x14ac:dyDescent="0.3">
      <c r="B362" s="39"/>
      <c r="C362" s="75">
        <v>356</v>
      </c>
      <c r="D362" s="148">
        <f>ETo!$I361*((1-Constantes!$D$19)*ETo!$K361+ETo!$L361)</f>
        <v>4.2296521397711428</v>
      </c>
      <c r="E362" s="76">
        <f>MIN(D362*Constantes!$D$17,0.8*(H361+Observaciones!$F361-F362-G362-Constantes!$D$14))</f>
        <v>2.1007567326855412</v>
      </c>
      <c r="F362" s="76">
        <f>IF(Observaciones!$F361&gt;0.05*Constantes!$D$18,((Observaciones!$F361-0.05*Constantes!$D$18)^2)/(Observaciones!$F361+0.95*Constantes!$D$18),0)</f>
        <v>1.6861910337905652</v>
      </c>
      <c r="G362" s="76">
        <f>MAX(0,H361+Observaciones!$F361-F362-Constantes!$D$13)</f>
        <v>0</v>
      </c>
      <c r="H362" s="76">
        <f>H361+Observaciones!$F361-F362-E362-G362-I361</f>
        <v>32.303032892822237</v>
      </c>
      <c r="I362" s="76">
        <f>MAX(0,(H362-Constantes!$D$14)*(1-EXP(-Constantes!$D$22)))</f>
        <v>0.71714358759550301</v>
      </c>
      <c r="J362" s="76">
        <f t="shared" si="195"/>
        <v>56.032135241052138</v>
      </c>
      <c r="K362" s="76">
        <f>MAX(0,(J362-Constantes!$D$13)*(1-EXP(-Constantes!$D$23)))</f>
        <v>7.1752612999569074E-2</v>
      </c>
      <c r="L362" s="76">
        <f t="shared" si="196"/>
        <v>2.4750872343856369</v>
      </c>
      <c r="M362" s="76">
        <f>0.0526*F362*Observaciones!$F361^1.218</f>
        <v>2.2844309484759462</v>
      </c>
      <c r="N362" s="76">
        <f>M362*Constantes!$D$30</f>
        <v>3.5687625165563952E-2</v>
      </c>
      <c r="O362" s="76">
        <f t="shared" si="197"/>
        <v>1441.8734285307839</v>
      </c>
      <c r="P362" s="15"/>
      <c r="Q362" s="75">
        <v>356</v>
      </c>
      <c r="R362" s="148">
        <f>ETo!$I361*((1-Constantes!$E$19)*ETo!$K361+ETo!$L361)</f>
        <v>4.2296521397711428</v>
      </c>
      <c r="S362" s="76">
        <f>MIN(R362*Constantes!$E$17,0.8*(V361+Observaciones!$F361-T362-U362-Constantes!$D$14))</f>
        <v>2.1007567326855412</v>
      </c>
      <c r="T362" s="76">
        <f>IF(Observaciones!$F361&gt;0.05*Constantes!$E$18,((Observaciones!$F361-0.05*Constantes!$E$18)^2)/(Observaciones!$F361+0.95*Constantes!$E$18),0)</f>
        <v>1.6861910337905652</v>
      </c>
      <c r="U362" s="76">
        <f>MAX(0,V361+Observaciones!$F361-T362-Constantes!$D$13)</f>
        <v>0</v>
      </c>
      <c r="V362" s="76">
        <f>V361+Observaciones!$F361-T362-S362-U362-W361</f>
        <v>32.303032892822237</v>
      </c>
      <c r="W362" s="76">
        <f>MAX(0,(V362-Constantes!$D$14)*(1-EXP(-Constantes!$D$22)))</f>
        <v>0.71714358759550301</v>
      </c>
      <c r="X362" s="76">
        <f t="shared" si="198"/>
        <v>56.032135241052138</v>
      </c>
      <c r="Y362" s="76">
        <f>MAX(0,(X362-Constantes!$D$13)*(1-EXP(-Constantes!$D$23)))</f>
        <v>7.1752612999569074E-2</v>
      </c>
      <c r="Z362" s="76">
        <f t="shared" si="199"/>
        <v>2.4750872343856369</v>
      </c>
      <c r="AA362" s="76">
        <f>IF(Z362-Escenarios!$E$29&lt;=0,0,IF(Z362-Escenarios!$E$29&gt;Escenarios!$E$28,Escenarios!$E$28,Z362-Escenarios!$E$29))</f>
        <v>1.7838872343856369</v>
      </c>
      <c r="AB362" s="76">
        <f>AA362*Entradas!$E$24</f>
        <v>0.44597180859640922</v>
      </c>
      <c r="AC362" s="76">
        <f>R362*Entradas!$D$47/Escenarios!$E$9</f>
        <v>0.20302330270901484</v>
      </c>
      <c r="AD362" s="76">
        <f>Entradas!$D$48*Entradas!$D$46/Escenarios!$E$9</f>
        <v>0.12</v>
      </c>
      <c r="AE362" s="76">
        <f t="shared" si="200"/>
        <v>2.3037800353945559</v>
      </c>
      <c r="AF362" s="76">
        <f t="shared" si="180"/>
        <v>0</v>
      </c>
      <c r="AG362" s="76">
        <f t="shared" si="181"/>
        <v>9.7696200595071669E-2</v>
      </c>
      <c r="AH362" s="76">
        <f t="shared" si="175"/>
        <v>0.61944738700043134</v>
      </c>
      <c r="AI362" s="76">
        <f t="shared" si="182"/>
        <v>0</v>
      </c>
      <c r="AJ362" s="76">
        <f t="shared" si="176"/>
        <v>7.1752612999569074E-2</v>
      </c>
      <c r="AK362" s="76">
        <f t="shared" si="183"/>
        <v>0</v>
      </c>
      <c r="AL362" s="76">
        <f t="shared" si="184"/>
        <v>1.1371718085964095</v>
      </c>
      <c r="AM362" s="76">
        <f t="shared" si="185"/>
        <v>1.0148921230802128</v>
      </c>
      <c r="AN362" s="76">
        <f t="shared" si="186"/>
        <v>1.0148921230802128</v>
      </c>
      <c r="AO362" s="76">
        <f t="shared" si="201"/>
        <v>54.169557449057407</v>
      </c>
      <c r="AP362" s="76">
        <f>MAX(0,(AO362-Constantes!$D$13)*(1-EXP(-Constantes!$D$24)))</f>
        <v>8.2839274594886131E-2</v>
      </c>
      <c r="AQ362" s="76">
        <f t="shared" si="177"/>
        <v>0.15459188759445519</v>
      </c>
      <c r="AR362" s="76">
        <f t="shared" si="187"/>
        <v>1.2200110831912956</v>
      </c>
      <c r="AS362" s="76">
        <f>0.0526*AF362*Observaciones!$F361^1.218</f>
        <v>0</v>
      </c>
      <c r="AT362" s="76">
        <f>AS362*Constantes!$E$30</f>
        <v>0</v>
      </c>
      <c r="AU362" s="76">
        <f t="shared" si="202"/>
        <v>0</v>
      </c>
      <c r="AV362" s="15"/>
      <c r="AW362" s="75">
        <v>356</v>
      </c>
      <c r="AX362" s="148">
        <f>ETo!$I361*((1-Constantes!$F$19)*ETo!$K361+ETo!$L361)</f>
        <v>4.2296521397711428</v>
      </c>
      <c r="AY362" s="76">
        <f>MIN(AX362*Constantes!$F$17,0.8*(BB361+Observaciones!$F361-AZ362-BA362-Constantes!$D$14))</f>
        <v>2.1007567326855412</v>
      </c>
      <c r="AZ362" s="76">
        <f>IF(Observaciones!$F361&gt;0.05*Constantes!$F$18,((Observaciones!$F361-0.05*Constantes!$F$18)^2)/(Observaciones!$F361+0.95*Constantes!$F$18),0)</f>
        <v>1.6861910337905652</v>
      </c>
      <c r="BA362" s="76">
        <f>MAX(0,BB361+Observaciones!$F361-AZ362-Constantes!$D$13)</f>
        <v>0</v>
      </c>
      <c r="BB362" s="76">
        <f>BB361+Observaciones!$F361-AZ362-AY362-BA362-BC361</f>
        <v>32.303032892822237</v>
      </c>
      <c r="BC362" s="76">
        <f>MAX(0,(BB362-Constantes!$D$14)*(1-EXP(-Constantes!$D$22)))</f>
        <v>0.71714358759550301</v>
      </c>
      <c r="BD362" s="76">
        <f t="shared" si="203"/>
        <v>56.032135241052138</v>
      </c>
      <c r="BE362" s="76">
        <f>MAX(0,(BD362-Constantes!$D$13)*(1-EXP(-Constantes!$D$23)))</f>
        <v>7.1752612999569074E-2</v>
      </c>
      <c r="BF362" s="76">
        <f t="shared" si="204"/>
        <v>2.4750872343856369</v>
      </c>
      <c r="BG362" s="76">
        <f>IF(BF362-Escenarios!$F$29&lt;=0,0,IF(BF362-Escenarios!$F$29&gt;Escenarios!$F$28,Escenarios!$F$28,BF362-Escenarios!$F$29))</f>
        <v>1.7838872343856369</v>
      </c>
      <c r="BH362" s="76">
        <f>BG362*Entradas!$F$24</f>
        <v>0</v>
      </c>
      <c r="BI362" s="76">
        <f>AX362*Entradas!$D$47/Escenarios!$F$9</f>
        <v>0.20302330270901484</v>
      </c>
      <c r="BJ362" s="76">
        <f>Entradas!$D$48*Entradas!$D$46/Escenarios!$F$9</f>
        <v>0.12</v>
      </c>
      <c r="BK362" s="76">
        <f t="shared" si="205"/>
        <v>2.3037800353945559</v>
      </c>
      <c r="BL362" s="76">
        <f t="shared" si="188"/>
        <v>0</v>
      </c>
      <c r="BM362" s="76">
        <f t="shared" si="189"/>
        <v>9.7696200595071669E-2</v>
      </c>
      <c r="BN362" s="76">
        <f t="shared" si="178"/>
        <v>0.61944738700043134</v>
      </c>
      <c r="BO362" s="76">
        <f t="shared" si="190"/>
        <v>0</v>
      </c>
      <c r="BP362" s="76">
        <f t="shared" si="179"/>
        <v>7.1752612999569074E-2</v>
      </c>
      <c r="BQ362" s="76">
        <f t="shared" si="191"/>
        <v>0</v>
      </c>
      <c r="BR362" s="76">
        <f t="shared" si="192"/>
        <v>0.69120000000000037</v>
      </c>
      <c r="BS362" s="76">
        <f t="shared" si="193"/>
        <v>1.4608639316766219</v>
      </c>
      <c r="BT362" s="76">
        <f t="shared" si="194"/>
        <v>1.4608639316766219</v>
      </c>
      <c r="BU362" s="76">
        <f t="shared" si="206"/>
        <v>57.837221495152967</v>
      </c>
      <c r="BV362" s="76">
        <f>MAX(0,(BU362-Constantes!$D$13)*(1-EXP(-Constantes!$D$24)))</f>
        <v>0.13890042569296038</v>
      </c>
      <c r="BW362" s="76">
        <f t="shared" si="207"/>
        <v>0.21065303869252944</v>
      </c>
      <c r="BX362" s="76">
        <f t="shared" si="208"/>
        <v>0.83010042569296072</v>
      </c>
      <c r="BY362" s="76">
        <f>0.0526*BL362*Observaciones!$F361^1.218</f>
        <v>0</v>
      </c>
      <c r="BZ362" s="76">
        <f>BY362*Constantes!$F$30</f>
        <v>0</v>
      </c>
      <c r="CA362" s="76">
        <f t="shared" si="209"/>
        <v>0</v>
      </c>
      <c r="CB362" s="15"/>
      <c r="CC362" s="75">
        <v>356</v>
      </c>
      <c r="CD362" s="76">
        <f>0.0526*Observaciones!$F361^2.218</f>
        <v>19.508943529431356</v>
      </c>
      <c r="CE362" s="76">
        <f>IF(Observaciones!$F361&gt;0.05*$CI$7,((Observaciones!$F361-0.05*$CI$7)^2)/(Observaciones!$F361+0.95*$CI$7),0)</f>
        <v>3.3925456641945551</v>
      </c>
      <c r="CF362" s="76">
        <f>0.0526*CE362*Observaciones!$F361^1.218</f>
        <v>4.5961792905408876</v>
      </c>
      <c r="CG362" s="29"/>
      <c r="CH362" s="29"/>
      <c r="CI362" s="110"/>
      <c r="CJ362" s="40"/>
    </row>
    <row r="363" spans="2:88" s="2" customFormat="1" x14ac:dyDescent="0.3">
      <c r="B363" s="39"/>
      <c r="C363" s="75">
        <v>357</v>
      </c>
      <c r="D363" s="148">
        <f>ETo!$I362*((1-Constantes!$D$19)*ETo!$K362+ETo!$L362)</f>
        <v>4.3613928520975129</v>
      </c>
      <c r="E363" s="76">
        <f>MIN(D363*Constantes!$D$17,0.8*(H362+Observaciones!$F362-F363-G363-Constantes!$D$14))</f>
        <v>2.1661888720773601</v>
      </c>
      <c r="F363" s="76">
        <f>IF(Observaciones!$F362&gt;0.05*Constantes!$D$18,((Observaciones!$F362-0.05*Constantes!$D$18)^2)/(Observaciones!$F362+0.95*Constantes!$D$18),0)</f>
        <v>0</v>
      </c>
      <c r="G363" s="76">
        <f>MAX(0,H362+Observaciones!$F362-F363-Constantes!$D$13)</f>
        <v>0</v>
      </c>
      <c r="H363" s="76">
        <f>H362+Observaciones!$F362-F363-E363-G363-I362</f>
        <v>31.619700433149376</v>
      </c>
      <c r="I363" s="76">
        <f>MAX(0,(H363-Constantes!$D$14)*(1-EXP(-Constantes!$D$22)))</f>
        <v>0.69386677545423048</v>
      </c>
      <c r="J363" s="76">
        <f t="shared" si="195"/>
        <v>55.960382628052571</v>
      </c>
      <c r="K363" s="76">
        <f>MAX(0,(J363-Constantes!$D$13)*(1-EXP(-Constantes!$D$23)))</f>
        <v>7.1045617413543413E-2</v>
      </c>
      <c r="L363" s="76">
        <f t="shared" si="196"/>
        <v>0.7649123928677739</v>
      </c>
      <c r="M363" s="76">
        <f>0.0526*F363*Observaciones!$F362^1.218</f>
        <v>0</v>
      </c>
      <c r="N363" s="76">
        <f>M363*Constantes!$D$30</f>
        <v>0</v>
      </c>
      <c r="O363" s="76">
        <f t="shared" si="197"/>
        <v>0</v>
      </c>
      <c r="P363" s="15"/>
      <c r="Q363" s="75">
        <v>357</v>
      </c>
      <c r="R363" s="148">
        <f>ETo!$I362*((1-Constantes!$E$19)*ETo!$K362+ETo!$L362)</f>
        <v>4.3613928520975129</v>
      </c>
      <c r="S363" s="76">
        <f>MIN(R363*Constantes!$E$17,0.8*(V362+Observaciones!$F362-T363-U363-Constantes!$D$14))</f>
        <v>2.1661888720773601</v>
      </c>
      <c r="T363" s="76">
        <f>IF(Observaciones!$F362&gt;0.05*Constantes!$E$18,((Observaciones!$F362-0.05*Constantes!$E$18)^2)/(Observaciones!$F362+0.95*Constantes!$E$18),0)</f>
        <v>0</v>
      </c>
      <c r="U363" s="76">
        <f>MAX(0,V362+Observaciones!$F362-T363-Constantes!$D$13)</f>
        <v>0</v>
      </c>
      <c r="V363" s="76">
        <f>V362+Observaciones!$F362-T363-S363-U363-W362</f>
        <v>31.619700433149376</v>
      </c>
      <c r="W363" s="76">
        <f>MAX(0,(V363-Constantes!$D$14)*(1-EXP(-Constantes!$D$22)))</f>
        <v>0.69386677545423048</v>
      </c>
      <c r="X363" s="76">
        <f t="shared" si="198"/>
        <v>55.960382628052571</v>
      </c>
      <c r="Y363" s="76">
        <f>MAX(0,(X363-Constantes!$D$13)*(1-EXP(-Constantes!$D$23)))</f>
        <v>7.1045617413543413E-2</v>
      </c>
      <c r="Z363" s="76">
        <f t="shared" si="199"/>
        <v>0.7649123928677739</v>
      </c>
      <c r="AA363" s="76">
        <f>IF(Z363-Escenarios!$E$29&lt;=0,0,IF(Z363-Escenarios!$E$29&gt;Escenarios!$E$28,Escenarios!$E$28,Z363-Escenarios!$E$29))</f>
        <v>7.3712392867773868E-2</v>
      </c>
      <c r="AB363" s="76">
        <f>AA363*Entradas!$E$24</f>
        <v>1.8428098216943467E-2</v>
      </c>
      <c r="AC363" s="76">
        <f>R363*Entradas!$D$47/Escenarios!$E$9</f>
        <v>0.20934685690068061</v>
      </c>
      <c r="AD363" s="76">
        <f>Entradas!$D$48*Entradas!$D$46/Escenarios!$E$9</f>
        <v>0.12</v>
      </c>
      <c r="AE363" s="76">
        <f t="shared" si="200"/>
        <v>2.3755357289780408</v>
      </c>
      <c r="AF363" s="76">
        <f t="shared" si="180"/>
        <v>0</v>
      </c>
      <c r="AG363" s="76">
        <f t="shared" si="181"/>
        <v>7.3712392867773868E-2</v>
      </c>
      <c r="AH363" s="76">
        <f t="shared" si="175"/>
        <v>0.62015438258645661</v>
      </c>
      <c r="AI363" s="76">
        <f t="shared" si="182"/>
        <v>0</v>
      </c>
      <c r="AJ363" s="76">
        <f t="shared" si="176"/>
        <v>7.1045617413543413E-2</v>
      </c>
      <c r="AK363" s="76">
        <f t="shared" si="183"/>
        <v>0</v>
      </c>
      <c r="AL363" s="76">
        <f t="shared" si="184"/>
        <v>0.7096280982169435</v>
      </c>
      <c r="AM363" s="76">
        <f t="shared" si="185"/>
        <v>0</v>
      </c>
      <c r="AN363" s="76">
        <f t="shared" si="186"/>
        <v>0</v>
      </c>
      <c r="AO363" s="76">
        <f t="shared" si="201"/>
        <v>54.086718174462519</v>
      </c>
      <c r="AP363" s="76">
        <f>MAX(0,(AO363-Constantes!$D$13)*(1-EXP(-Constantes!$D$24)))</f>
        <v>8.1573055815970755E-2</v>
      </c>
      <c r="AQ363" s="76">
        <f t="shared" si="177"/>
        <v>0.15261867322951417</v>
      </c>
      <c r="AR363" s="76">
        <f t="shared" si="187"/>
        <v>0.79120115403291424</v>
      </c>
      <c r="AS363" s="76">
        <f>0.0526*AF363*Observaciones!$F362^1.218</f>
        <v>0</v>
      </c>
      <c r="AT363" s="76">
        <f>AS363*Constantes!$E$30</f>
        <v>0</v>
      </c>
      <c r="AU363" s="76">
        <f t="shared" si="202"/>
        <v>0</v>
      </c>
      <c r="AV363" s="15"/>
      <c r="AW363" s="75">
        <v>357</v>
      </c>
      <c r="AX363" s="148">
        <f>ETo!$I362*((1-Constantes!$F$19)*ETo!$K362+ETo!$L362)</f>
        <v>4.3613928520975129</v>
      </c>
      <c r="AY363" s="76">
        <f>MIN(AX363*Constantes!$F$17,0.8*(BB362+Observaciones!$F362-AZ363-BA363-Constantes!$D$14))</f>
        <v>2.1661888720773601</v>
      </c>
      <c r="AZ363" s="76">
        <f>IF(Observaciones!$F362&gt;0.05*Constantes!$F$18,((Observaciones!$F362-0.05*Constantes!$F$18)^2)/(Observaciones!$F362+0.95*Constantes!$F$18),0)</f>
        <v>0</v>
      </c>
      <c r="BA363" s="76">
        <f>MAX(0,BB362+Observaciones!$F362-AZ363-Constantes!$D$13)</f>
        <v>0</v>
      </c>
      <c r="BB363" s="76">
        <f>BB362+Observaciones!$F362-AZ363-AY363-BA363-BC362</f>
        <v>31.619700433149376</v>
      </c>
      <c r="BC363" s="76">
        <f>MAX(0,(BB363-Constantes!$D$14)*(1-EXP(-Constantes!$D$22)))</f>
        <v>0.69386677545423048</v>
      </c>
      <c r="BD363" s="76">
        <f t="shared" si="203"/>
        <v>55.960382628052571</v>
      </c>
      <c r="BE363" s="76">
        <f>MAX(0,(BD363-Constantes!$D$13)*(1-EXP(-Constantes!$D$23)))</f>
        <v>7.1045617413543413E-2</v>
      </c>
      <c r="BF363" s="76">
        <f t="shared" si="204"/>
        <v>0.7649123928677739</v>
      </c>
      <c r="BG363" s="76">
        <f>IF(BF363-Escenarios!$F$29&lt;=0,0,IF(BF363-Escenarios!$F$29&gt;Escenarios!$F$28,Escenarios!$F$28,BF363-Escenarios!$F$29))</f>
        <v>7.3712392867773868E-2</v>
      </c>
      <c r="BH363" s="76">
        <f>BG363*Entradas!$F$24</f>
        <v>0</v>
      </c>
      <c r="BI363" s="76">
        <f>AX363*Entradas!$D$47/Escenarios!$F$9</f>
        <v>0.20934685690068061</v>
      </c>
      <c r="BJ363" s="76">
        <f>Entradas!$D$48*Entradas!$D$46/Escenarios!$F$9</f>
        <v>0.12</v>
      </c>
      <c r="BK363" s="76">
        <f t="shared" si="205"/>
        <v>2.3755357289780408</v>
      </c>
      <c r="BL363" s="76">
        <f t="shared" si="188"/>
        <v>0</v>
      </c>
      <c r="BM363" s="76">
        <f t="shared" si="189"/>
        <v>7.3712392867773868E-2</v>
      </c>
      <c r="BN363" s="76">
        <f t="shared" si="178"/>
        <v>0.62015438258645661</v>
      </c>
      <c r="BO363" s="76">
        <f t="shared" si="190"/>
        <v>0</v>
      </c>
      <c r="BP363" s="76">
        <f t="shared" si="179"/>
        <v>7.1045617413543413E-2</v>
      </c>
      <c r="BQ363" s="76">
        <f t="shared" si="191"/>
        <v>0</v>
      </c>
      <c r="BR363" s="76">
        <f t="shared" si="192"/>
        <v>0.69120000000000004</v>
      </c>
      <c r="BS363" s="76">
        <f t="shared" si="193"/>
        <v>0</v>
      </c>
      <c r="BT363" s="76">
        <f t="shared" si="194"/>
        <v>0</v>
      </c>
      <c r="BU363" s="76">
        <f t="shared" si="206"/>
        <v>57.698321069460007</v>
      </c>
      <c r="BV363" s="76">
        <f>MAX(0,(BU363-Constantes!$D$13)*(1-EXP(-Constantes!$D$24)))</f>
        <v>0.13677729836873082</v>
      </c>
      <c r="BW363" s="76">
        <f t="shared" si="207"/>
        <v>0.20782291578227424</v>
      </c>
      <c r="BX363" s="76">
        <f t="shared" si="208"/>
        <v>0.8279772983687308</v>
      </c>
      <c r="BY363" s="76">
        <f>0.0526*BL363*Observaciones!$F362^1.218</f>
        <v>0</v>
      </c>
      <c r="BZ363" s="76">
        <f>BY363*Constantes!$F$30</f>
        <v>0</v>
      </c>
      <c r="CA363" s="76">
        <f t="shared" si="209"/>
        <v>0</v>
      </c>
      <c r="CB363" s="15"/>
      <c r="CC363" s="75">
        <v>357</v>
      </c>
      <c r="CD363" s="76">
        <f>0.0526*Observaciones!$F362^2.218</f>
        <v>0.30232861200727251</v>
      </c>
      <c r="CE363" s="76">
        <f>IF(Observaciones!$F362&gt;0.05*$CI$7,((Observaciones!$F362-0.05*$CI$7)^2)/(Observaciones!$F362+0.95*$CI$7),0)</f>
        <v>6.2440408225724973E-3</v>
      </c>
      <c r="CF363" s="76">
        <f>0.0526*CE363*Observaciones!$F362^1.218</f>
        <v>8.5806917963867778E-4</v>
      </c>
      <c r="CG363" s="29"/>
      <c r="CH363" s="29"/>
      <c r="CI363" s="110"/>
      <c r="CJ363" s="40"/>
    </row>
    <row r="364" spans="2:88" s="2" customFormat="1" x14ac:dyDescent="0.3">
      <c r="B364" s="39"/>
      <c r="C364" s="75">
        <v>358</v>
      </c>
      <c r="D364" s="148">
        <f>ETo!$I363*((1-Constantes!$D$19)*ETo!$K363+ETo!$L363)</f>
        <v>4.2165017930307807</v>
      </c>
      <c r="E364" s="76">
        <f>MIN(D364*Constantes!$D$17,0.8*(H363+Observaciones!$F363-F364-G364-Constantes!$D$14))</f>
        <v>2.0942253020763419</v>
      </c>
      <c r="F364" s="76">
        <f>IF(Observaciones!$F363&gt;0.05*Constantes!$D$18,((Observaciones!$F363-0.05*Constantes!$D$18)^2)/(Observaciones!$F363+0.95*Constantes!$D$18),0)</f>
        <v>0</v>
      </c>
      <c r="G364" s="76">
        <f>MAX(0,H363+Observaciones!$F363-F364-Constantes!$D$13)</f>
        <v>0</v>
      </c>
      <c r="H364" s="76">
        <f>H363+Observaciones!$F363-F364-E364-G364-I363</f>
        <v>28.831608355618805</v>
      </c>
      <c r="I364" s="76">
        <f>MAX(0,(H364-Constantes!$D$14)*(1-EXP(-Constantes!$D$22)))</f>
        <v>0.59889412399798525</v>
      </c>
      <c r="J364" s="76">
        <f t="shared" si="195"/>
        <v>55.889337010639025</v>
      </c>
      <c r="K364" s="76">
        <f>MAX(0,(J364-Constantes!$D$13)*(1-EXP(-Constantes!$D$23)))</f>
        <v>7.0345588023420044E-2</v>
      </c>
      <c r="L364" s="76">
        <f t="shared" si="196"/>
        <v>0.66923971202140531</v>
      </c>
      <c r="M364" s="76">
        <f>0.0526*F364*Observaciones!$F363^1.218</f>
        <v>0</v>
      </c>
      <c r="N364" s="76">
        <f>M364*Constantes!$D$30</f>
        <v>0</v>
      </c>
      <c r="O364" s="76">
        <f t="shared" si="197"/>
        <v>0</v>
      </c>
      <c r="P364" s="15"/>
      <c r="Q364" s="75">
        <v>358</v>
      </c>
      <c r="R364" s="148">
        <f>ETo!$I363*((1-Constantes!$E$19)*ETo!$K363+ETo!$L363)</f>
        <v>4.2165017930307807</v>
      </c>
      <c r="S364" s="76">
        <f>MIN(R364*Constantes!$E$17,0.8*(V363+Observaciones!$F363-T364-U364-Constantes!$D$14))</f>
        <v>2.0942253020763419</v>
      </c>
      <c r="T364" s="76">
        <f>IF(Observaciones!$F363&gt;0.05*Constantes!$E$18,((Observaciones!$F363-0.05*Constantes!$E$18)^2)/(Observaciones!$F363+0.95*Constantes!$E$18),0)</f>
        <v>0</v>
      </c>
      <c r="U364" s="76">
        <f>MAX(0,V363+Observaciones!$F363-T364-Constantes!$D$13)</f>
        <v>0</v>
      </c>
      <c r="V364" s="76">
        <f>V363+Observaciones!$F363-T364-S364-U364-W363</f>
        <v>28.831608355618805</v>
      </c>
      <c r="W364" s="76">
        <f>MAX(0,(V364-Constantes!$D$14)*(1-EXP(-Constantes!$D$22)))</f>
        <v>0.59889412399798525</v>
      </c>
      <c r="X364" s="76">
        <f t="shared" si="198"/>
        <v>55.889337010639025</v>
      </c>
      <c r="Y364" s="76">
        <f>MAX(0,(X364-Constantes!$D$13)*(1-EXP(-Constantes!$D$23)))</f>
        <v>7.0345588023420044E-2</v>
      </c>
      <c r="Z364" s="76">
        <f t="shared" si="199"/>
        <v>0.66923971202140531</v>
      </c>
      <c r="AA364" s="76">
        <f>IF(Z364-Escenarios!$E$29&lt;=0,0,IF(Z364-Escenarios!$E$29&gt;Escenarios!$E$28,Escenarios!$E$28,Z364-Escenarios!$E$29))</f>
        <v>0</v>
      </c>
      <c r="AB364" s="76">
        <f>AA364*Entradas!$E$24</f>
        <v>0</v>
      </c>
      <c r="AC364" s="76">
        <f>R364*Entradas!$D$47/Escenarios!$E$9</f>
        <v>0.20239208606547748</v>
      </c>
      <c r="AD364" s="76">
        <f>Entradas!$D$48*Entradas!$D$46/Escenarios!$E$9</f>
        <v>0.12</v>
      </c>
      <c r="AE364" s="76">
        <f t="shared" si="200"/>
        <v>2.2966173881418195</v>
      </c>
      <c r="AF364" s="76">
        <f t="shared" si="180"/>
        <v>0</v>
      </c>
      <c r="AG364" s="76">
        <f t="shared" si="181"/>
        <v>0</v>
      </c>
      <c r="AH364" s="76">
        <f t="shared" si="175"/>
        <v>0.59889412399798525</v>
      </c>
      <c r="AI364" s="76">
        <f t="shared" si="182"/>
        <v>0</v>
      </c>
      <c r="AJ364" s="76">
        <f t="shared" si="176"/>
        <v>7.0345588023420044E-2</v>
      </c>
      <c r="AK364" s="76">
        <f t="shared" si="183"/>
        <v>0</v>
      </c>
      <c r="AL364" s="76">
        <f t="shared" si="184"/>
        <v>0.66923971202140531</v>
      </c>
      <c r="AM364" s="76">
        <f t="shared" si="185"/>
        <v>0</v>
      </c>
      <c r="AN364" s="76">
        <f t="shared" si="186"/>
        <v>0</v>
      </c>
      <c r="AO364" s="76">
        <f t="shared" si="201"/>
        <v>54.005145118646546</v>
      </c>
      <c r="AP364" s="76">
        <f>MAX(0,(AO364-Constantes!$D$13)*(1-EXP(-Constantes!$D$24)))</f>
        <v>8.032619150393018E-2</v>
      </c>
      <c r="AQ364" s="76">
        <f t="shared" si="177"/>
        <v>0.15067177952735022</v>
      </c>
      <c r="AR364" s="76">
        <f t="shared" si="187"/>
        <v>0.74956590352533548</v>
      </c>
      <c r="AS364" s="76">
        <f>0.0526*AF364*Observaciones!$F363^1.218</f>
        <v>0</v>
      </c>
      <c r="AT364" s="76">
        <f>AS364*Constantes!$E$30</f>
        <v>0</v>
      </c>
      <c r="AU364" s="76">
        <f t="shared" si="202"/>
        <v>0</v>
      </c>
      <c r="AV364" s="15"/>
      <c r="AW364" s="75">
        <v>358</v>
      </c>
      <c r="AX364" s="148">
        <f>ETo!$I363*((1-Constantes!$F$19)*ETo!$K363+ETo!$L363)</f>
        <v>4.2165017930307807</v>
      </c>
      <c r="AY364" s="76">
        <f>MIN(AX364*Constantes!$F$17,0.8*(BB363+Observaciones!$F363-AZ364-BA364-Constantes!$D$14))</f>
        <v>2.0942253020763419</v>
      </c>
      <c r="AZ364" s="76">
        <f>IF(Observaciones!$F363&gt;0.05*Constantes!$F$18,((Observaciones!$F363-0.05*Constantes!$F$18)^2)/(Observaciones!$F363+0.95*Constantes!$F$18),0)</f>
        <v>0</v>
      </c>
      <c r="BA364" s="76">
        <f>MAX(0,BB363+Observaciones!$F363-AZ364-Constantes!$D$13)</f>
        <v>0</v>
      </c>
      <c r="BB364" s="76">
        <f>BB363+Observaciones!$F363-AZ364-AY364-BA364-BC363</f>
        <v>28.831608355618805</v>
      </c>
      <c r="BC364" s="76">
        <f>MAX(0,(BB364-Constantes!$D$14)*(1-EXP(-Constantes!$D$22)))</f>
        <v>0.59889412399798525</v>
      </c>
      <c r="BD364" s="76">
        <f t="shared" si="203"/>
        <v>55.889337010639025</v>
      </c>
      <c r="BE364" s="76">
        <f>MAX(0,(BD364-Constantes!$D$13)*(1-EXP(-Constantes!$D$23)))</f>
        <v>7.0345588023420044E-2</v>
      </c>
      <c r="BF364" s="76">
        <f t="shared" si="204"/>
        <v>0.66923971202140531</v>
      </c>
      <c r="BG364" s="76">
        <f>IF(BF364-Escenarios!$F$29&lt;=0,0,IF(BF364-Escenarios!$F$29&gt;Escenarios!$F$28,Escenarios!$F$28,BF364-Escenarios!$F$29))</f>
        <v>0</v>
      </c>
      <c r="BH364" s="76">
        <f>BG364*Entradas!$F$24</f>
        <v>0</v>
      </c>
      <c r="BI364" s="76">
        <f>AX364*Entradas!$D$47/Escenarios!$F$9</f>
        <v>0.20239208606547748</v>
      </c>
      <c r="BJ364" s="76">
        <f>Entradas!$D$48*Entradas!$D$46/Escenarios!$F$9</f>
        <v>0.12</v>
      </c>
      <c r="BK364" s="76">
        <f t="shared" si="205"/>
        <v>2.2966173881418195</v>
      </c>
      <c r="BL364" s="76">
        <f t="shared" si="188"/>
        <v>0</v>
      </c>
      <c r="BM364" s="76">
        <f t="shared" si="189"/>
        <v>0</v>
      </c>
      <c r="BN364" s="76">
        <f t="shared" si="178"/>
        <v>0.59889412399798525</v>
      </c>
      <c r="BO364" s="76">
        <f t="shared" si="190"/>
        <v>0</v>
      </c>
      <c r="BP364" s="76">
        <f t="shared" si="179"/>
        <v>7.0345588023420044E-2</v>
      </c>
      <c r="BQ364" s="76">
        <f t="shared" si="191"/>
        <v>0</v>
      </c>
      <c r="BR364" s="76">
        <f t="shared" si="192"/>
        <v>0.66923971202140531</v>
      </c>
      <c r="BS364" s="76">
        <f t="shared" si="193"/>
        <v>0</v>
      </c>
      <c r="BT364" s="76">
        <f t="shared" si="194"/>
        <v>0</v>
      </c>
      <c r="BU364" s="76">
        <f t="shared" si="206"/>
        <v>57.56154377109128</v>
      </c>
      <c r="BV364" s="76">
        <f>MAX(0,(BU364-Constantes!$D$13)*(1-EXP(-Constantes!$D$24)))</f>
        <v>0.13468662357020381</v>
      </c>
      <c r="BW364" s="76">
        <f t="shared" si="207"/>
        <v>0.20503221159362384</v>
      </c>
      <c r="BX364" s="76">
        <f t="shared" si="208"/>
        <v>0.80392633559160909</v>
      </c>
      <c r="BY364" s="76">
        <f>0.0526*BL364*Observaciones!$F363^1.218</f>
        <v>0</v>
      </c>
      <c r="BZ364" s="76">
        <f>BY364*Constantes!$F$30</f>
        <v>0</v>
      </c>
      <c r="CA364" s="76">
        <f t="shared" si="209"/>
        <v>0</v>
      </c>
      <c r="CB364" s="15"/>
      <c r="CC364" s="75">
        <v>358</v>
      </c>
      <c r="CD364" s="76">
        <f>0.0526*Observaciones!$F363^2.218</f>
        <v>0</v>
      </c>
      <c r="CE364" s="76">
        <f>IF(Observaciones!$F363&gt;0.05*$CI$7,((Observaciones!$F363-0.05*$CI$7)^2)/(Observaciones!$F363+0.95*$CI$7),0)</f>
        <v>0</v>
      </c>
      <c r="CF364" s="76">
        <f>0.0526*CE364*Observaciones!$F363^1.218</f>
        <v>0</v>
      </c>
      <c r="CG364" s="29"/>
      <c r="CH364" s="29"/>
      <c r="CI364" s="110"/>
      <c r="CJ364" s="40"/>
    </row>
    <row r="365" spans="2:88" s="2" customFormat="1" x14ac:dyDescent="0.3">
      <c r="B365" s="39"/>
      <c r="C365" s="75">
        <v>359</v>
      </c>
      <c r="D365" s="148">
        <f>ETo!$I364*((1-Constantes!$D$19)*ETo!$K364+ETo!$L364)</f>
        <v>4.2209063642427012</v>
      </c>
      <c r="E365" s="76">
        <f>MIN(D365*Constantes!$D$17,0.8*(H364+Observaciones!$F364-F365-G365-Constantes!$D$14))</f>
        <v>2.0964129365016486</v>
      </c>
      <c r="F365" s="76">
        <f>IF(Observaciones!$F364&gt;0.05*Constantes!$D$18,((Observaciones!$F364-0.05*Constantes!$D$18)^2)/(Observaciones!$F364+0.95*Constantes!$D$18),0)</f>
        <v>4.7168391839183927</v>
      </c>
      <c r="G365" s="76">
        <f>MAX(0,H364+Observaciones!$F364-F365-Constantes!$D$13)</f>
        <v>0</v>
      </c>
      <c r="H365" s="76">
        <f>H364+Observaciones!$F364-F365-E365-G365-I364</f>
        <v>44.419462111200772</v>
      </c>
      <c r="I365" s="76">
        <f>MAX(0,(H365-Constantes!$D$14)*(1-EXP(-Constantes!$D$22)))</f>
        <v>1.1298736470957396</v>
      </c>
      <c r="J365" s="76">
        <f t="shared" si="195"/>
        <v>55.818991422615603</v>
      </c>
      <c r="K365" s="76">
        <f>MAX(0,(J365-Constantes!$D$13)*(1-EXP(-Constantes!$D$23)))</f>
        <v>6.9652456189611578E-2</v>
      </c>
      <c r="L365" s="76">
        <f t="shared" si="196"/>
        <v>5.9163652872037442</v>
      </c>
      <c r="M365" s="76">
        <f>0.0526*F365*Observaciones!$F364^1.218</f>
        <v>11.30371809564809</v>
      </c>
      <c r="N365" s="76">
        <f>M365*Constantes!$D$30</f>
        <v>0.17658789583630044</v>
      </c>
      <c r="O365" s="76">
        <f t="shared" si="197"/>
        <v>2984.7361896033522</v>
      </c>
      <c r="P365" s="15"/>
      <c r="Q365" s="75">
        <v>359</v>
      </c>
      <c r="R365" s="148">
        <f>ETo!$I364*((1-Constantes!$E$19)*ETo!$K364+ETo!$L364)</f>
        <v>4.2209063642427012</v>
      </c>
      <c r="S365" s="76">
        <f>MIN(R365*Constantes!$E$17,0.8*(V364+Observaciones!$F364-T365-U365-Constantes!$D$14))</f>
        <v>2.0964129365016486</v>
      </c>
      <c r="T365" s="76">
        <f>IF(Observaciones!$F364&gt;0.05*Constantes!$E$18,((Observaciones!$F364-0.05*Constantes!$E$18)^2)/(Observaciones!$F364+0.95*Constantes!$E$18),0)</f>
        <v>4.7168391839183927</v>
      </c>
      <c r="U365" s="76">
        <f>MAX(0,V364+Observaciones!$F364-T365-Constantes!$D$13)</f>
        <v>0</v>
      </c>
      <c r="V365" s="76">
        <f>V364+Observaciones!$F364-T365-S365-U365-W364</f>
        <v>44.419462111200772</v>
      </c>
      <c r="W365" s="76">
        <f>MAX(0,(V365-Constantes!$D$14)*(1-EXP(-Constantes!$D$22)))</f>
        <v>1.1298736470957396</v>
      </c>
      <c r="X365" s="76">
        <f t="shared" si="198"/>
        <v>55.818991422615603</v>
      </c>
      <c r="Y365" s="76">
        <f>MAX(0,(X365-Constantes!$D$13)*(1-EXP(-Constantes!$D$23)))</f>
        <v>6.9652456189611578E-2</v>
      </c>
      <c r="Z365" s="76">
        <f t="shared" si="199"/>
        <v>5.9163652872037442</v>
      </c>
      <c r="AA365" s="76">
        <f>IF(Z365-Escenarios!$E$29&lt;=0,0,IF(Z365-Escenarios!$E$29&gt;Escenarios!$E$28,Escenarios!$E$28,Z365-Escenarios!$E$29))</f>
        <v>2.2212791916551762</v>
      </c>
      <c r="AB365" s="76">
        <f>AA365*Entradas!$E$24</f>
        <v>0.55531979791379404</v>
      </c>
      <c r="AC365" s="76">
        <f>R365*Entradas!$D$47/Escenarios!$E$9</f>
        <v>0.20260350548364967</v>
      </c>
      <c r="AD365" s="76">
        <f>Entradas!$D$48*Entradas!$D$46/Escenarios!$E$9</f>
        <v>0.12</v>
      </c>
      <c r="AE365" s="76">
        <f t="shared" si="200"/>
        <v>2.2990164419852981</v>
      </c>
      <c r="AF365" s="76">
        <f t="shared" si="180"/>
        <v>2.4955599922632166</v>
      </c>
      <c r="AG365" s="76">
        <f t="shared" si="181"/>
        <v>0</v>
      </c>
      <c r="AH365" s="76">
        <f t="shared" si="175"/>
        <v>1.1298736470957396</v>
      </c>
      <c r="AI365" s="76">
        <f t="shared" si="182"/>
        <v>0</v>
      </c>
      <c r="AJ365" s="76">
        <f t="shared" si="176"/>
        <v>6.9652456189611578E-2</v>
      </c>
      <c r="AK365" s="76">
        <f t="shared" si="183"/>
        <v>0</v>
      </c>
      <c r="AL365" s="76">
        <f t="shared" si="184"/>
        <v>4.2504058934623616</v>
      </c>
      <c r="AM365" s="76">
        <f t="shared" si="185"/>
        <v>1.3433558882577326</v>
      </c>
      <c r="AN365" s="76">
        <f t="shared" si="186"/>
        <v>1.3433558882577326</v>
      </c>
      <c r="AO365" s="76">
        <f t="shared" si="201"/>
        <v>55.26817481540035</v>
      </c>
      <c r="AP365" s="76">
        <f>MAX(0,(AO365-Constantes!$D$13)*(1-EXP(-Constantes!$D$24)))</f>
        <v>9.9631912469962489E-2</v>
      </c>
      <c r="AQ365" s="76">
        <f t="shared" si="177"/>
        <v>0.16928436865957408</v>
      </c>
      <c r="AR365" s="76">
        <f t="shared" si="187"/>
        <v>4.3500378059323239</v>
      </c>
      <c r="AS365" s="76">
        <f>0.0526*AF365*Observaciones!$F364^1.218</f>
        <v>5.9805105799445846</v>
      </c>
      <c r="AT365" s="76">
        <f>AS365*Constantes!$E$30</f>
        <v>9.3428177384018277E-2</v>
      </c>
      <c r="AU365" s="76">
        <f t="shared" si="202"/>
        <v>2147.7555265521246</v>
      </c>
      <c r="AV365" s="15"/>
      <c r="AW365" s="75">
        <v>359</v>
      </c>
      <c r="AX365" s="148">
        <f>ETo!$I364*((1-Constantes!$F$19)*ETo!$K364+ETo!$L364)</f>
        <v>4.2209063642427012</v>
      </c>
      <c r="AY365" s="76">
        <f>MIN(AX365*Constantes!$F$17,0.8*(BB364+Observaciones!$F364-AZ365-BA365-Constantes!$D$14))</f>
        <v>2.0964129365016486</v>
      </c>
      <c r="AZ365" s="76">
        <f>IF(Observaciones!$F364&gt;0.05*Constantes!$F$18,((Observaciones!$F364-0.05*Constantes!$F$18)^2)/(Observaciones!$F364+0.95*Constantes!$F$18),0)</f>
        <v>4.7168391839183927</v>
      </c>
      <c r="BA365" s="76">
        <f>MAX(0,BB364+Observaciones!$F364-AZ365-Constantes!$D$13)</f>
        <v>0</v>
      </c>
      <c r="BB365" s="76">
        <f>BB364+Observaciones!$F364-AZ365-AY365-BA365-BC364</f>
        <v>44.419462111200772</v>
      </c>
      <c r="BC365" s="76">
        <f>MAX(0,(BB365-Constantes!$D$14)*(1-EXP(-Constantes!$D$22)))</f>
        <v>1.1298736470957396</v>
      </c>
      <c r="BD365" s="76">
        <f t="shared" si="203"/>
        <v>55.818991422615603</v>
      </c>
      <c r="BE365" s="76">
        <f>MAX(0,(BD365-Constantes!$D$13)*(1-EXP(-Constantes!$D$23)))</f>
        <v>6.9652456189611578E-2</v>
      </c>
      <c r="BF365" s="76">
        <f t="shared" si="204"/>
        <v>5.9163652872037442</v>
      </c>
      <c r="BG365" s="76">
        <f>IF(BF365-Escenarios!$F$29&lt;=0,0,IF(BF365-Escenarios!$F$29&gt;Escenarios!$F$28,Escenarios!$F$28,BF365-Escenarios!$F$29))</f>
        <v>3.9467247716830118</v>
      </c>
      <c r="BH365" s="76">
        <f>BG365*Entradas!$F$24</f>
        <v>0</v>
      </c>
      <c r="BI365" s="76">
        <f>AX365*Entradas!$D$47/Escenarios!$F$9</f>
        <v>0.20260350548364967</v>
      </c>
      <c r="BJ365" s="76">
        <f>Entradas!$D$48*Entradas!$D$46/Escenarios!$F$9</f>
        <v>0.12</v>
      </c>
      <c r="BK365" s="76">
        <f t="shared" si="205"/>
        <v>2.2990164419852981</v>
      </c>
      <c r="BL365" s="76">
        <f t="shared" si="188"/>
        <v>0.77011441223538091</v>
      </c>
      <c r="BM365" s="76">
        <f t="shared" si="189"/>
        <v>0</v>
      </c>
      <c r="BN365" s="76">
        <f t="shared" si="178"/>
        <v>1.1298736470957396</v>
      </c>
      <c r="BO365" s="76">
        <f t="shared" si="190"/>
        <v>0</v>
      </c>
      <c r="BP365" s="76">
        <f t="shared" si="179"/>
        <v>6.9652456189611578E-2</v>
      </c>
      <c r="BQ365" s="76">
        <f t="shared" si="191"/>
        <v>0</v>
      </c>
      <c r="BR365" s="76">
        <f t="shared" si="192"/>
        <v>1.9696405155207319</v>
      </c>
      <c r="BS365" s="76">
        <f t="shared" si="193"/>
        <v>3.6241212661993623</v>
      </c>
      <c r="BT365" s="76">
        <f t="shared" si="194"/>
        <v>3.6241212661993623</v>
      </c>
      <c r="BU365" s="76">
        <f t="shared" si="206"/>
        <v>61.050978413720436</v>
      </c>
      <c r="BV365" s="76">
        <f>MAX(0,(BU365-Constantes!$D$13)*(1-EXP(-Constantes!$D$24)))</f>
        <v>0.18802349420194514</v>
      </c>
      <c r="BW365" s="76">
        <f t="shared" si="207"/>
        <v>0.25767595039155672</v>
      </c>
      <c r="BX365" s="76">
        <f t="shared" si="208"/>
        <v>2.1576640097226769</v>
      </c>
      <c r="BY365" s="76">
        <f>0.0526*BL365*Observaciones!$F364^1.218</f>
        <v>1.8455486561814227</v>
      </c>
      <c r="BZ365" s="76">
        <f>BY365*Constantes!$F$30</f>
        <v>2.8831358947642265E-2</v>
      </c>
      <c r="CA365" s="76">
        <f t="shared" si="209"/>
        <v>1336.2302387083862</v>
      </c>
      <c r="CB365" s="15"/>
      <c r="CC365" s="75">
        <v>359</v>
      </c>
      <c r="CD365" s="76">
        <f>0.0526*Observaciones!$F364^2.218</f>
        <v>55.118588118564972</v>
      </c>
      <c r="CE365" s="76">
        <f>IF(Observaciones!$F364&gt;0.05*$CI$7,((Observaciones!$F364-0.05*$CI$7)^2)/(Observaciones!$F364+0.95*$CI$7),0)</f>
        <v>8.0912125154299339</v>
      </c>
      <c r="CF365" s="76">
        <f>0.0526*CE365*Observaciones!$F364^1.218</f>
        <v>19.390270000772201</v>
      </c>
      <c r="CG365" s="29"/>
      <c r="CH365" s="29"/>
      <c r="CI365" s="110"/>
      <c r="CJ365" s="40"/>
    </row>
    <row r="366" spans="2:88" s="2" customFormat="1" x14ac:dyDescent="0.3">
      <c r="B366" s="39"/>
      <c r="C366" s="75">
        <v>360</v>
      </c>
      <c r="D366" s="148">
        <f>ETo!$I365*((1-Constantes!$D$19)*ETo!$K365+ETo!$L365)</f>
        <v>4.1770456659934325</v>
      </c>
      <c r="E366" s="76">
        <f>MIN(D366*Constantes!$D$17,0.8*(H365+Observaciones!$F365-F366-G366-Constantes!$D$14))</f>
        <v>2.0746284837611864</v>
      </c>
      <c r="F366" s="76">
        <f>IF(Observaciones!$F365&gt;0.05*Constantes!$D$18,((Observaciones!$F365-0.05*Constantes!$D$18)^2)/(Observaciones!$F365+0.95*Constantes!$D$18),0)</f>
        <v>6.0916179337231879E-3</v>
      </c>
      <c r="G366" s="76">
        <f>MAX(0,H365+Observaciones!$F365-F366-Constantes!$D$13)</f>
        <v>0</v>
      </c>
      <c r="H366" s="76">
        <f>H365+Observaciones!$F365-F366-E366-G366-I365</f>
        <v>45.008868362410119</v>
      </c>
      <c r="I366" s="76">
        <f>MAX(0,(H366-Constantes!$D$14)*(1-EXP(-Constantes!$D$22)))</f>
        <v>1.1499509877665746</v>
      </c>
      <c r="J366" s="76">
        <f t="shared" si="195"/>
        <v>55.749338966425995</v>
      </c>
      <c r="K366" s="76">
        <f>MAX(0,(J366-Constantes!$D$13)*(1-EXP(-Constantes!$D$23)))</f>
        <v>6.8966153948852832E-2</v>
      </c>
      <c r="L366" s="76">
        <f t="shared" si="196"/>
        <v>1.2250087596491506</v>
      </c>
      <c r="M366" s="76">
        <f>0.0526*F366*Observaciones!$F365^1.218</f>
        <v>1.6289014931478746E-3</v>
      </c>
      <c r="N366" s="76">
        <f>M366*Constantes!$D$30</f>
        <v>2.5446873742395757E-5</v>
      </c>
      <c r="O366" s="76">
        <f t="shared" si="197"/>
        <v>2.0772809616221752</v>
      </c>
      <c r="P366" s="15"/>
      <c r="Q366" s="75">
        <v>360</v>
      </c>
      <c r="R366" s="148">
        <f>ETo!$I365*((1-Constantes!$E$19)*ETo!$K365+ETo!$L365)</f>
        <v>4.1770456659934325</v>
      </c>
      <c r="S366" s="76">
        <f>MIN(R366*Constantes!$E$17,0.8*(V365+Observaciones!$F365-T366-U366-Constantes!$D$14))</f>
        <v>2.0746284837611864</v>
      </c>
      <c r="T366" s="76">
        <f>IF(Observaciones!$F365&gt;0.05*Constantes!$E$18,((Observaciones!$F365-0.05*Constantes!$E$18)^2)/(Observaciones!$F365+0.95*Constantes!$E$18),0)</f>
        <v>6.0916179337231879E-3</v>
      </c>
      <c r="U366" s="76">
        <f>MAX(0,V365+Observaciones!$F365-T366-Constantes!$D$13)</f>
        <v>0</v>
      </c>
      <c r="V366" s="76">
        <f>V365+Observaciones!$F365-T366-S366-U366-W365</f>
        <v>45.008868362410119</v>
      </c>
      <c r="W366" s="76">
        <f>MAX(0,(V366-Constantes!$D$14)*(1-EXP(-Constantes!$D$22)))</f>
        <v>1.1499509877665746</v>
      </c>
      <c r="X366" s="76">
        <f t="shared" si="198"/>
        <v>55.749338966425995</v>
      </c>
      <c r="Y366" s="76">
        <f>MAX(0,(X366-Constantes!$D$13)*(1-EXP(-Constantes!$D$23)))</f>
        <v>6.8966153948852832E-2</v>
      </c>
      <c r="Z366" s="76">
        <f t="shared" si="199"/>
        <v>1.2250087596491506</v>
      </c>
      <c r="AA366" s="76">
        <f>IF(Z366-Escenarios!$E$29&lt;=0,0,IF(Z366-Escenarios!$E$29&gt;Escenarios!$E$28,Escenarios!$E$28,Z366-Escenarios!$E$29))</f>
        <v>0.53380875964915053</v>
      </c>
      <c r="AB366" s="76">
        <f>AA366*Entradas!$E$24</f>
        <v>0.13345218991228763</v>
      </c>
      <c r="AC366" s="76">
        <f>R366*Entradas!$D$47/Escenarios!$E$9</f>
        <v>0.20049819196768476</v>
      </c>
      <c r="AD366" s="76">
        <f>Entradas!$D$48*Entradas!$D$46/Escenarios!$E$9</f>
        <v>0.12</v>
      </c>
      <c r="AE366" s="76">
        <f t="shared" si="200"/>
        <v>2.2751266757288713</v>
      </c>
      <c r="AF366" s="76">
        <f t="shared" si="180"/>
        <v>0</v>
      </c>
      <c r="AG366" s="76">
        <f t="shared" si="181"/>
        <v>0.52771714171542738</v>
      </c>
      <c r="AH366" s="76">
        <f t="shared" si="175"/>
        <v>0.62223384605114718</v>
      </c>
      <c r="AI366" s="76">
        <f t="shared" si="182"/>
        <v>0</v>
      </c>
      <c r="AJ366" s="76">
        <f t="shared" si="176"/>
        <v>6.8966153948852832E-2</v>
      </c>
      <c r="AK366" s="76">
        <f t="shared" si="183"/>
        <v>0</v>
      </c>
      <c r="AL366" s="76">
        <f t="shared" si="184"/>
        <v>0.82465218991228761</v>
      </c>
      <c r="AM366" s="76">
        <f t="shared" si="185"/>
        <v>7.9858377769178146E-2</v>
      </c>
      <c r="AN366" s="76">
        <f t="shared" si="186"/>
        <v>7.9858377769178146E-2</v>
      </c>
      <c r="AO366" s="76">
        <f t="shared" si="201"/>
        <v>55.248401280699568</v>
      </c>
      <c r="AP366" s="76">
        <f>MAX(0,(AO366-Constantes!$D$13)*(1-EXP(-Constantes!$D$24)))</f>
        <v>9.9329669106701435E-2</v>
      </c>
      <c r="AQ366" s="76">
        <f t="shared" si="177"/>
        <v>0.16829582305555427</v>
      </c>
      <c r="AR366" s="76">
        <f t="shared" si="187"/>
        <v>0.92398185901898899</v>
      </c>
      <c r="AS366" s="76">
        <f>0.0526*AF366*Observaciones!$F365^1.218</f>
        <v>0</v>
      </c>
      <c r="AT366" s="76">
        <f>AS366*Constantes!$E$30</f>
        <v>0</v>
      </c>
      <c r="AU366" s="76">
        <f t="shared" si="202"/>
        <v>0</v>
      </c>
      <c r="AV366" s="15"/>
      <c r="AW366" s="75">
        <v>360</v>
      </c>
      <c r="AX366" s="148">
        <f>ETo!$I365*((1-Constantes!$F$19)*ETo!$K365+ETo!$L365)</f>
        <v>4.1770456659934325</v>
      </c>
      <c r="AY366" s="76">
        <f>MIN(AX366*Constantes!$F$17,0.8*(BB365+Observaciones!$F365-AZ366-BA366-Constantes!$D$14))</f>
        <v>2.0746284837611864</v>
      </c>
      <c r="AZ366" s="76">
        <f>IF(Observaciones!$F365&gt;0.05*Constantes!$F$18,((Observaciones!$F365-0.05*Constantes!$F$18)^2)/(Observaciones!$F365+0.95*Constantes!$F$18),0)</f>
        <v>6.0916179337231879E-3</v>
      </c>
      <c r="BA366" s="76">
        <f>MAX(0,BB365+Observaciones!$F365-AZ366-Constantes!$D$13)</f>
        <v>0</v>
      </c>
      <c r="BB366" s="76">
        <f>BB365+Observaciones!$F365-AZ366-AY366-BA366-BC365</f>
        <v>45.008868362410119</v>
      </c>
      <c r="BC366" s="76">
        <f>MAX(0,(BB366-Constantes!$D$14)*(1-EXP(-Constantes!$D$22)))</f>
        <v>1.1499509877665746</v>
      </c>
      <c r="BD366" s="76">
        <f t="shared" si="203"/>
        <v>55.749338966425995</v>
      </c>
      <c r="BE366" s="76">
        <f>MAX(0,(BD366-Constantes!$D$13)*(1-EXP(-Constantes!$D$23)))</f>
        <v>6.8966153948852832E-2</v>
      </c>
      <c r="BF366" s="76">
        <f t="shared" si="204"/>
        <v>1.2250087596491506</v>
      </c>
      <c r="BG366" s="76">
        <f>IF(BF366-Escenarios!$F$29&lt;=0,0,IF(BF366-Escenarios!$F$29&gt;Escenarios!$F$28,Escenarios!$F$28,BF366-Escenarios!$F$29))</f>
        <v>0.53380875964915053</v>
      </c>
      <c r="BH366" s="76">
        <f>BG366*Entradas!$F$24</f>
        <v>0</v>
      </c>
      <c r="BI366" s="76">
        <f>AX366*Entradas!$D$47/Escenarios!$F$9</f>
        <v>0.20049819196768476</v>
      </c>
      <c r="BJ366" s="76">
        <f>Entradas!$D$48*Entradas!$D$46/Escenarios!$F$9</f>
        <v>0.12</v>
      </c>
      <c r="BK366" s="76">
        <f t="shared" si="205"/>
        <v>2.2751266757288713</v>
      </c>
      <c r="BL366" s="76">
        <f t="shared" si="188"/>
        <v>0</v>
      </c>
      <c r="BM366" s="76">
        <f t="shared" si="189"/>
        <v>0.52771714171542738</v>
      </c>
      <c r="BN366" s="76">
        <f t="shared" si="178"/>
        <v>0.62223384605114718</v>
      </c>
      <c r="BO366" s="76">
        <f t="shared" si="190"/>
        <v>0</v>
      </c>
      <c r="BP366" s="76">
        <f t="shared" si="179"/>
        <v>6.8966153948852832E-2</v>
      </c>
      <c r="BQ366" s="76">
        <f t="shared" si="191"/>
        <v>0</v>
      </c>
      <c r="BR366" s="76">
        <f t="shared" si="192"/>
        <v>0.69120000000000004</v>
      </c>
      <c r="BS366" s="76">
        <f t="shared" si="193"/>
        <v>0.21331056768146578</v>
      </c>
      <c r="BT366" s="76">
        <f t="shared" si="194"/>
        <v>0.21331056768146578</v>
      </c>
      <c r="BU366" s="76">
        <f t="shared" si="206"/>
        <v>61.076265487199962</v>
      </c>
      <c r="BV366" s="76">
        <f>MAX(0,(BU366-Constantes!$D$13)*(1-EXP(-Constantes!$D$24)))</f>
        <v>0.18841001336764487</v>
      </c>
      <c r="BW366" s="76">
        <f t="shared" si="207"/>
        <v>0.25737616731649771</v>
      </c>
      <c r="BX366" s="76">
        <f t="shared" si="208"/>
        <v>0.87961001336764488</v>
      </c>
      <c r="BY366" s="76">
        <f>0.0526*BL366*Observaciones!$F365^1.218</f>
        <v>0</v>
      </c>
      <c r="BZ366" s="76">
        <f>BY366*Constantes!$F$30</f>
        <v>0</v>
      </c>
      <c r="CA366" s="76">
        <f t="shared" si="209"/>
        <v>0</v>
      </c>
      <c r="CB366" s="15"/>
      <c r="CC366" s="75">
        <v>360</v>
      </c>
      <c r="CD366" s="76">
        <f>0.0526*Observaciones!$F365^2.218</f>
        <v>1.0161217826375908</v>
      </c>
      <c r="CE366" s="76">
        <f>IF(Observaciones!$F365&gt;0.05*$CI$7,((Observaciones!$F365-0.05*$CI$7)^2)/(Observaciones!$F365+0.95*$CI$7),0)</f>
        <v>0.11653532226287651</v>
      </c>
      <c r="CF366" s="76">
        <f>0.0526*CE366*Observaciones!$F365^1.218</f>
        <v>3.1161599841578999E-2</v>
      </c>
      <c r="CG366" s="29"/>
      <c r="CH366" s="29"/>
      <c r="CI366" s="110"/>
      <c r="CJ366" s="40"/>
    </row>
    <row r="367" spans="2:88" s="2" customFormat="1" x14ac:dyDescent="0.3">
      <c r="B367" s="39"/>
      <c r="C367" s="75">
        <v>361</v>
      </c>
      <c r="D367" s="148">
        <f>ETo!$I366*((1-Constantes!$D$19)*ETo!$K366+ETo!$L366)</f>
        <v>4.317533456958965</v>
      </c>
      <c r="E367" s="76">
        <f>MIN(D367*Constantes!$D$17,0.8*(H366+Observaciones!$F366-F367-G367-Constantes!$D$14))</f>
        <v>2.1444050665576451</v>
      </c>
      <c r="F367" s="76">
        <f>IF(Observaciones!$F366&gt;0.05*Constantes!$D$18,((Observaciones!$F366-0.05*Constantes!$D$18)^2)/(Observaciones!$F366+0.95*Constantes!$D$18),0)</f>
        <v>0</v>
      </c>
      <c r="G367" s="76">
        <f>MAX(0,H366+Observaciones!$F366-F367-Constantes!$D$13)</f>
        <v>0</v>
      </c>
      <c r="H367" s="76">
        <f>H366+Observaciones!$F366-F367-E367-G367-I366</f>
        <v>44.514512308085898</v>
      </c>
      <c r="I367" s="76">
        <f>MAX(0,(H367-Constantes!$D$14)*(1-EXP(-Constantes!$D$22)))</f>
        <v>1.1331114057380631</v>
      </c>
      <c r="J367" s="76">
        <f t="shared" si="195"/>
        <v>55.680372812477145</v>
      </c>
      <c r="K367" s="76">
        <f>MAX(0,(J367-Constantes!$D$13)*(1-EXP(-Constantes!$D$23)))</f>
        <v>6.8286614007536717E-2</v>
      </c>
      <c r="L367" s="76">
        <f t="shared" si="196"/>
        <v>1.2013980197455998</v>
      </c>
      <c r="M367" s="76">
        <f>0.0526*F367*Observaciones!$F366^1.218</f>
        <v>0</v>
      </c>
      <c r="N367" s="76">
        <f>M367*Constantes!$D$30</f>
        <v>0</v>
      </c>
      <c r="O367" s="76">
        <f t="shared" si="197"/>
        <v>0</v>
      </c>
      <c r="P367" s="15"/>
      <c r="Q367" s="75">
        <v>361</v>
      </c>
      <c r="R367" s="148">
        <f>ETo!$I366*((1-Constantes!$E$19)*ETo!$K366+ETo!$L366)</f>
        <v>4.317533456958965</v>
      </c>
      <c r="S367" s="76">
        <f>MIN(R367*Constantes!$E$17,0.8*(V366+Observaciones!$F366-T367-U367-Constantes!$D$14))</f>
        <v>2.1444050665576451</v>
      </c>
      <c r="T367" s="76">
        <f>IF(Observaciones!$F366&gt;0.05*Constantes!$E$18,((Observaciones!$F366-0.05*Constantes!$E$18)^2)/(Observaciones!$F366+0.95*Constantes!$E$18),0)</f>
        <v>0</v>
      </c>
      <c r="U367" s="76">
        <f>MAX(0,V366+Observaciones!$F366-T367-Constantes!$D$13)</f>
        <v>0</v>
      </c>
      <c r="V367" s="76">
        <f>V366+Observaciones!$F366-T367-S367-U367-W366</f>
        <v>44.514512308085898</v>
      </c>
      <c r="W367" s="76">
        <f>MAX(0,(V367-Constantes!$D$14)*(1-EXP(-Constantes!$D$22)))</f>
        <v>1.1331114057380631</v>
      </c>
      <c r="X367" s="76">
        <f t="shared" si="198"/>
        <v>55.680372812477145</v>
      </c>
      <c r="Y367" s="76">
        <f>MAX(0,(X367-Constantes!$D$13)*(1-EXP(-Constantes!$D$23)))</f>
        <v>6.8286614007536717E-2</v>
      </c>
      <c r="Z367" s="76">
        <f t="shared" si="199"/>
        <v>1.2013980197455998</v>
      </c>
      <c r="AA367" s="76">
        <f>IF(Z367-Escenarios!$E$29&lt;=0,0,IF(Z367-Escenarios!$E$29&gt;Escenarios!$E$28,Escenarios!$E$28,Z367-Escenarios!$E$29))</f>
        <v>0.51019801974559975</v>
      </c>
      <c r="AB367" s="76">
        <f>AA367*Entradas!$E$24</f>
        <v>0.12754950493639994</v>
      </c>
      <c r="AC367" s="76">
        <f>R367*Entradas!$D$47/Escenarios!$E$9</f>
        <v>0.20724160593403029</v>
      </c>
      <c r="AD367" s="76">
        <f>Entradas!$D$48*Entradas!$D$46/Escenarios!$E$9</f>
        <v>0.12</v>
      </c>
      <c r="AE367" s="76">
        <f t="shared" si="200"/>
        <v>2.3516466724916754</v>
      </c>
      <c r="AF367" s="76">
        <f t="shared" si="180"/>
        <v>0</v>
      </c>
      <c r="AG367" s="76">
        <f t="shared" si="181"/>
        <v>0.51019801974559975</v>
      </c>
      <c r="AH367" s="76">
        <f t="shared" si="175"/>
        <v>0.62291338599246338</v>
      </c>
      <c r="AI367" s="76">
        <f t="shared" si="182"/>
        <v>0</v>
      </c>
      <c r="AJ367" s="76">
        <f t="shared" si="176"/>
        <v>6.8286614007536717E-2</v>
      </c>
      <c r="AK367" s="76">
        <f t="shared" si="183"/>
        <v>0</v>
      </c>
      <c r="AL367" s="76">
        <f t="shared" si="184"/>
        <v>0.81874950493639997</v>
      </c>
      <c r="AM367" s="76">
        <f t="shared" si="185"/>
        <v>5.5406908875169525E-2</v>
      </c>
      <c r="AN367" s="76">
        <f t="shared" si="186"/>
        <v>5.5406908875169525E-2</v>
      </c>
      <c r="AO367" s="76">
        <f t="shared" si="201"/>
        <v>55.204478520468037</v>
      </c>
      <c r="AP367" s="76">
        <f>MAX(0,(AO367-Constantes!$D$13)*(1-EXP(-Constantes!$D$24)))</f>
        <v>9.8658298864760741E-2</v>
      </c>
      <c r="AQ367" s="76">
        <f t="shared" si="177"/>
        <v>0.16694491287229746</v>
      </c>
      <c r="AR367" s="76">
        <f t="shared" si="187"/>
        <v>0.91740780380116072</v>
      </c>
      <c r="AS367" s="76">
        <f>0.0526*AF367*Observaciones!$F366^1.218</f>
        <v>0</v>
      </c>
      <c r="AT367" s="76">
        <f>AS367*Constantes!$E$30</f>
        <v>0</v>
      </c>
      <c r="AU367" s="76">
        <f t="shared" si="202"/>
        <v>0</v>
      </c>
      <c r="AV367" s="15"/>
      <c r="AW367" s="75">
        <v>361</v>
      </c>
      <c r="AX367" s="148">
        <f>ETo!$I366*((1-Constantes!$F$19)*ETo!$K366+ETo!$L366)</f>
        <v>4.317533456958965</v>
      </c>
      <c r="AY367" s="76">
        <f>MIN(AX367*Constantes!$F$17,0.8*(BB366+Observaciones!$F366-AZ367-BA367-Constantes!$D$14))</f>
        <v>2.1444050665576451</v>
      </c>
      <c r="AZ367" s="76">
        <f>IF(Observaciones!$F366&gt;0.05*Constantes!$F$18,((Observaciones!$F366-0.05*Constantes!$F$18)^2)/(Observaciones!$F366+0.95*Constantes!$F$18),0)</f>
        <v>0</v>
      </c>
      <c r="BA367" s="76">
        <f>MAX(0,BB366+Observaciones!$F366-AZ367-Constantes!$D$13)</f>
        <v>0</v>
      </c>
      <c r="BB367" s="76">
        <f>BB366+Observaciones!$F366-AZ367-AY367-BA367-BC366</f>
        <v>44.514512308085898</v>
      </c>
      <c r="BC367" s="76">
        <f>MAX(0,(BB367-Constantes!$D$14)*(1-EXP(-Constantes!$D$22)))</f>
        <v>1.1331114057380631</v>
      </c>
      <c r="BD367" s="76">
        <f t="shared" si="203"/>
        <v>55.680372812477145</v>
      </c>
      <c r="BE367" s="76">
        <f>MAX(0,(BD367-Constantes!$D$13)*(1-EXP(-Constantes!$D$23)))</f>
        <v>6.8286614007536717E-2</v>
      </c>
      <c r="BF367" s="76">
        <f t="shared" si="204"/>
        <v>1.2013980197455998</v>
      </c>
      <c r="BG367" s="76">
        <f>IF(BF367-Escenarios!$F$29&lt;=0,0,IF(BF367-Escenarios!$F$29&gt;Escenarios!$F$28,Escenarios!$F$28,BF367-Escenarios!$F$29))</f>
        <v>0.51019801974559975</v>
      </c>
      <c r="BH367" s="76">
        <f>BG367*Entradas!$F$24</f>
        <v>0</v>
      </c>
      <c r="BI367" s="76">
        <f>AX367*Entradas!$D$47/Escenarios!$F$9</f>
        <v>0.20724160593403029</v>
      </c>
      <c r="BJ367" s="76">
        <f>Entradas!$D$48*Entradas!$D$46/Escenarios!$F$9</f>
        <v>0.12</v>
      </c>
      <c r="BK367" s="76">
        <f t="shared" si="205"/>
        <v>2.3516466724916754</v>
      </c>
      <c r="BL367" s="76">
        <f t="shared" si="188"/>
        <v>0</v>
      </c>
      <c r="BM367" s="76">
        <f t="shared" si="189"/>
        <v>0.51019801974559975</v>
      </c>
      <c r="BN367" s="76">
        <f t="shared" si="178"/>
        <v>0.62291338599246338</v>
      </c>
      <c r="BO367" s="76">
        <f t="shared" si="190"/>
        <v>0</v>
      </c>
      <c r="BP367" s="76">
        <f t="shared" si="179"/>
        <v>6.8286614007536717E-2</v>
      </c>
      <c r="BQ367" s="76">
        <f t="shared" si="191"/>
        <v>0</v>
      </c>
      <c r="BR367" s="76">
        <f t="shared" si="192"/>
        <v>0.69120000000000004</v>
      </c>
      <c r="BS367" s="76">
        <f t="shared" si="193"/>
        <v>0.18295641381156946</v>
      </c>
      <c r="BT367" s="76">
        <f t="shared" si="194"/>
        <v>0.18295641381156946</v>
      </c>
      <c r="BU367" s="76">
        <f t="shared" si="206"/>
        <v>61.070811887643885</v>
      </c>
      <c r="BV367" s="76">
        <f>MAX(0,(BU367-Constantes!$D$13)*(1-EXP(-Constantes!$D$24)))</f>
        <v>0.18832665375103355</v>
      </c>
      <c r="BW367" s="76">
        <f t="shared" si="207"/>
        <v>0.2566132677585703</v>
      </c>
      <c r="BX367" s="76">
        <f t="shared" si="208"/>
        <v>0.87952665375103356</v>
      </c>
      <c r="BY367" s="76">
        <f>0.0526*BL367*Observaciones!$F366^1.218</f>
        <v>0</v>
      </c>
      <c r="BZ367" s="76">
        <f>BY367*Constantes!$F$30</f>
        <v>0</v>
      </c>
      <c r="CA367" s="76">
        <f t="shared" si="209"/>
        <v>0</v>
      </c>
      <c r="CB367" s="15"/>
      <c r="CC367" s="75">
        <v>361</v>
      </c>
      <c r="CD367" s="76">
        <f>0.0526*Observaciones!$F366^2.218</f>
        <v>0.51615751836785251</v>
      </c>
      <c r="CE367" s="76">
        <f>IF(Observaciones!$F366&gt;0.05*$CI$7,((Observaciones!$F366-0.05*$CI$7)^2)/(Observaciones!$F366+0.95*$CI$7),0)</f>
        <v>3.1957062669984396E-2</v>
      </c>
      <c r="CF367" s="76">
        <f>0.0526*CE367*Observaciones!$F366^1.218</f>
        <v>5.8910279150232447E-3</v>
      </c>
      <c r="CG367" s="29"/>
      <c r="CH367" s="29"/>
      <c r="CI367" s="110"/>
      <c r="CJ367" s="40"/>
    </row>
    <row r="368" spans="2:88" s="2" customFormat="1" x14ac:dyDescent="0.3">
      <c r="B368" s="39"/>
      <c r="C368" s="75">
        <v>362</v>
      </c>
      <c r="D368" s="148">
        <f>ETo!$I367*((1-Constantes!$D$19)*ETo!$K367+ETo!$L367)</f>
        <v>4.3614971935603988</v>
      </c>
      <c r="E368" s="76">
        <f>MIN(D368*Constantes!$D$17,0.8*(H367+Observaciones!$F367-F368-G368-Constantes!$D$14))</f>
        <v>2.1662406957317439</v>
      </c>
      <c r="F368" s="76">
        <f>IF(Observaciones!$F367&gt;0.05*Constantes!$D$18,((Observaciones!$F367-0.05*Constantes!$D$18)^2)/(Observaciones!$F367+0.95*Constantes!$D$18),0)</f>
        <v>0.14657598499061908</v>
      </c>
      <c r="G368" s="76">
        <f>MAX(0,H367+Observaciones!$F367-F368-Constantes!$D$13)</f>
        <v>1.917936323095276</v>
      </c>
      <c r="H368" s="76">
        <f>H367+Observaciones!$F367-F368-E368-G368-I367</f>
        <v>45.450647898530192</v>
      </c>
      <c r="I368" s="76">
        <f>MAX(0,(H368-Constantes!$D$14)*(1-EXP(-Constantes!$D$22)))</f>
        <v>1.1649996205727031</v>
      </c>
      <c r="J368" s="76">
        <f t="shared" si="195"/>
        <v>57.530022521564888</v>
      </c>
      <c r="K368" s="76">
        <f>MAX(0,(J368-Constantes!$D$13)*(1-EXP(-Constantes!$D$23)))</f>
        <v>8.6511653143415648E-2</v>
      </c>
      <c r="L368" s="76">
        <f t="shared" si="196"/>
        <v>1.3980872587067377</v>
      </c>
      <c r="M368" s="76">
        <f>0.0526*F368*Observaciones!$F367^1.218</f>
        <v>7.2551326065226532E-2</v>
      </c>
      <c r="N368" s="76">
        <f>M368*Constantes!$D$30</f>
        <v>1.133404593212933E-3</v>
      </c>
      <c r="O368" s="76">
        <f t="shared" si="197"/>
        <v>81.068229908722429</v>
      </c>
      <c r="P368" s="15"/>
      <c r="Q368" s="75">
        <v>362</v>
      </c>
      <c r="R368" s="148">
        <f>ETo!$I367*((1-Constantes!$E$19)*ETo!$K367+ETo!$L367)</f>
        <v>4.3614971935603988</v>
      </c>
      <c r="S368" s="76">
        <f>MIN(R368*Constantes!$E$17,0.8*(V367+Observaciones!$F367-T368-U368-Constantes!$D$14))</f>
        <v>2.1662406957317439</v>
      </c>
      <c r="T368" s="76">
        <f>IF(Observaciones!$F367&gt;0.05*Constantes!$E$18,((Observaciones!$F367-0.05*Constantes!$E$18)^2)/(Observaciones!$F367+0.95*Constantes!$E$18),0)</f>
        <v>0.14657598499061908</v>
      </c>
      <c r="U368" s="76">
        <f>MAX(0,V367+Observaciones!$F367-T368-Constantes!$D$13)</f>
        <v>1.917936323095276</v>
      </c>
      <c r="V368" s="76">
        <f>V367+Observaciones!$F367-T368-S368-U368-W367</f>
        <v>45.450647898530192</v>
      </c>
      <c r="W368" s="76">
        <f>MAX(0,(V368-Constantes!$D$14)*(1-EXP(-Constantes!$D$22)))</f>
        <v>1.1649996205727031</v>
      </c>
      <c r="X368" s="76">
        <f t="shared" si="198"/>
        <v>57.530022521564888</v>
      </c>
      <c r="Y368" s="76">
        <f>MAX(0,(X368-Constantes!$D$13)*(1-EXP(-Constantes!$D$23)))</f>
        <v>8.6511653143415648E-2</v>
      </c>
      <c r="Z368" s="76">
        <f t="shared" si="199"/>
        <v>1.3980872587067377</v>
      </c>
      <c r="AA368" s="76">
        <f>IF(Z368-Escenarios!$E$29&lt;=0,0,IF(Z368-Escenarios!$E$29&gt;Escenarios!$E$28,Escenarios!$E$28,Z368-Escenarios!$E$29))</f>
        <v>0.70688725870673763</v>
      </c>
      <c r="AB368" s="76">
        <f>AA368*Entradas!$E$24</f>
        <v>0.17672181467668441</v>
      </c>
      <c r="AC368" s="76">
        <f>R368*Entradas!$D$47/Escenarios!$E$9</f>
        <v>0.20935186529089914</v>
      </c>
      <c r="AD368" s="76">
        <f>Entradas!$D$48*Entradas!$D$46/Escenarios!$E$9</f>
        <v>0.12</v>
      </c>
      <c r="AE368" s="76">
        <f t="shared" si="200"/>
        <v>2.3755925610226432</v>
      </c>
      <c r="AF368" s="76">
        <f t="shared" si="180"/>
        <v>0</v>
      </c>
      <c r="AG368" s="76">
        <f t="shared" si="181"/>
        <v>0.56031127371611855</v>
      </c>
      <c r="AH368" s="76">
        <f t="shared" si="175"/>
        <v>0.60468834685658457</v>
      </c>
      <c r="AI368" s="76">
        <f t="shared" si="182"/>
        <v>0</v>
      </c>
      <c r="AJ368" s="76">
        <f t="shared" si="176"/>
        <v>8.6511653143415648E-2</v>
      </c>
      <c r="AK368" s="76">
        <f t="shared" si="183"/>
        <v>0</v>
      </c>
      <c r="AL368" s="76">
        <f t="shared" si="184"/>
        <v>0.86792181467668472</v>
      </c>
      <c r="AM368" s="76">
        <f t="shared" si="185"/>
        <v>0.20081357873915406</v>
      </c>
      <c r="AN368" s="76">
        <f t="shared" si="186"/>
        <v>2.11874990183443</v>
      </c>
      <c r="AO368" s="76">
        <f t="shared" si="201"/>
        <v>55.306633800342425</v>
      </c>
      <c r="AP368" s="76">
        <f>MAX(0,(AO368-Constantes!$D$13)*(1-EXP(-Constantes!$D$24)))</f>
        <v>0.1002197675566931</v>
      </c>
      <c r="AQ368" s="76">
        <f t="shared" si="177"/>
        <v>0.18673142070010873</v>
      </c>
      <c r="AR368" s="76">
        <f t="shared" si="187"/>
        <v>0.96814158223337787</v>
      </c>
      <c r="AS368" s="76">
        <f>0.0526*AF368*Observaciones!$F367^1.218</f>
        <v>0</v>
      </c>
      <c r="AT368" s="76">
        <f>AS368*Constantes!$E$30</f>
        <v>0</v>
      </c>
      <c r="AU368" s="76">
        <f t="shared" si="202"/>
        <v>0</v>
      </c>
      <c r="AV368" s="15"/>
      <c r="AW368" s="75">
        <v>362</v>
      </c>
      <c r="AX368" s="148">
        <f>ETo!$I367*((1-Constantes!$F$19)*ETo!$K367+ETo!$L367)</f>
        <v>4.3614971935603988</v>
      </c>
      <c r="AY368" s="76">
        <f>MIN(AX368*Constantes!$F$17,0.8*(BB367+Observaciones!$F367-AZ368-BA368-Constantes!$D$14))</f>
        <v>2.1662406957317439</v>
      </c>
      <c r="AZ368" s="76">
        <f>IF(Observaciones!$F367&gt;0.05*Constantes!$F$18,((Observaciones!$F367-0.05*Constantes!$F$18)^2)/(Observaciones!$F367+0.95*Constantes!$F$18),0)</f>
        <v>0.14657598499061908</v>
      </c>
      <c r="BA368" s="76">
        <f>MAX(0,BB367+Observaciones!$F367-AZ368-Constantes!$D$13)</f>
        <v>1.917936323095276</v>
      </c>
      <c r="BB368" s="76">
        <f>BB367+Observaciones!$F367-AZ368-AY368-BA368-BC367</f>
        <v>45.450647898530192</v>
      </c>
      <c r="BC368" s="76">
        <f>MAX(0,(BB368-Constantes!$D$14)*(1-EXP(-Constantes!$D$22)))</f>
        <v>1.1649996205727031</v>
      </c>
      <c r="BD368" s="76">
        <f t="shared" si="203"/>
        <v>57.530022521564888</v>
      </c>
      <c r="BE368" s="76">
        <f>MAX(0,(BD368-Constantes!$D$13)*(1-EXP(-Constantes!$D$23)))</f>
        <v>8.6511653143415648E-2</v>
      </c>
      <c r="BF368" s="76">
        <f t="shared" si="204"/>
        <v>1.3980872587067377</v>
      </c>
      <c r="BG368" s="76">
        <f>IF(BF368-Escenarios!$F$29&lt;=0,0,IF(BF368-Escenarios!$F$29&gt;Escenarios!$F$28,Escenarios!$F$28,BF368-Escenarios!$F$29))</f>
        <v>0.70688725870673763</v>
      </c>
      <c r="BH368" s="76">
        <f>BG368*Entradas!$F$24</f>
        <v>0</v>
      </c>
      <c r="BI368" s="76">
        <f>AX368*Entradas!$D$47/Escenarios!$F$9</f>
        <v>0.20935186529089914</v>
      </c>
      <c r="BJ368" s="76">
        <f>Entradas!$D$48*Entradas!$D$46/Escenarios!$F$9</f>
        <v>0.12</v>
      </c>
      <c r="BK368" s="76">
        <f t="shared" si="205"/>
        <v>2.3755925610226432</v>
      </c>
      <c r="BL368" s="76">
        <f t="shared" si="188"/>
        <v>0</v>
      </c>
      <c r="BM368" s="76">
        <f t="shared" si="189"/>
        <v>0.56031127371611855</v>
      </c>
      <c r="BN368" s="76">
        <f t="shared" si="178"/>
        <v>0.60468834685658457</v>
      </c>
      <c r="BO368" s="76">
        <f t="shared" si="190"/>
        <v>0</v>
      </c>
      <c r="BP368" s="76">
        <f t="shared" si="179"/>
        <v>8.6511653143415648E-2</v>
      </c>
      <c r="BQ368" s="76">
        <f t="shared" si="191"/>
        <v>0</v>
      </c>
      <c r="BR368" s="76">
        <f t="shared" si="192"/>
        <v>0.69120000000000026</v>
      </c>
      <c r="BS368" s="76">
        <f t="shared" si="193"/>
        <v>0.37753539341583853</v>
      </c>
      <c r="BT368" s="76">
        <f t="shared" si="194"/>
        <v>2.2954717165111145</v>
      </c>
      <c r="BU368" s="76">
        <f t="shared" si="206"/>
        <v>61.260020627308691</v>
      </c>
      <c r="BV368" s="76">
        <f>MAX(0,(BU368-Constantes!$D$13)*(1-EXP(-Constantes!$D$24)))</f>
        <v>0.191218756083775</v>
      </c>
      <c r="BW368" s="76">
        <f t="shared" si="207"/>
        <v>0.27773040922719067</v>
      </c>
      <c r="BX368" s="76">
        <f t="shared" si="208"/>
        <v>0.88241875608377529</v>
      </c>
      <c r="BY368" s="76">
        <f>0.0526*BL368*Observaciones!$F367^1.218</f>
        <v>0</v>
      </c>
      <c r="BZ368" s="76">
        <f>BY368*Constantes!$F$30</f>
        <v>0</v>
      </c>
      <c r="CA368" s="76">
        <f t="shared" si="209"/>
        <v>0</v>
      </c>
      <c r="CB368" s="15"/>
      <c r="CC368" s="75">
        <v>362</v>
      </c>
      <c r="CD368" s="76">
        <f>0.0526*Observaciones!$F367^2.218</f>
        <v>3.1183372517686312</v>
      </c>
      <c r="CE368" s="76">
        <f>IF(Observaciones!$F367&gt;0.05*$CI$7,((Observaciones!$F367-0.05*$CI$7)^2)/(Observaciones!$F367+0.95*$CI$7),0)</f>
        <v>0.53229249011857738</v>
      </c>
      <c r="CF368" s="76">
        <f>0.0526*CE368*Observaciones!$F367^1.218</f>
        <v>0.26347103186880089</v>
      </c>
      <c r="CG368" s="29"/>
      <c r="CH368" s="29"/>
      <c r="CI368" s="110"/>
      <c r="CJ368" s="40"/>
    </row>
    <row r="369" spans="2:88" s="2" customFormat="1" x14ac:dyDescent="0.3">
      <c r="B369" s="39"/>
      <c r="C369" s="75">
        <v>363</v>
      </c>
      <c r="D369" s="148">
        <f>ETo!$I368*((1-Constantes!$D$19)*ETo!$K368+ETo!$L368)</f>
        <v>4.1815168326834398</v>
      </c>
      <c r="E369" s="76">
        <f>MIN(D369*Constantes!$D$17,0.8*(H368+Observaciones!$F368-F369-G369-Constantes!$D$14))</f>
        <v>2.0768491944051353</v>
      </c>
      <c r="F369" s="76">
        <f>IF(Observaciones!$F368&gt;0.05*Constantes!$D$18,((Observaciones!$F368-0.05*Constantes!$D$18)^2)/(Observaciones!$F368+0.95*Constantes!$D$18),0)</f>
        <v>8.1841183339820857E-3</v>
      </c>
      <c r="G369" s="76">
        <f>MAX(0,H368+Observaciones!$F368-F369-Constantes!$D$13)</f>
        <v>0.59246378019621204</v>
      </c>
      <c r="H369" s="76">
        <f>H368+Observaciones!$F368-F369-E369-G369-I368</f>
        <v>45.508151185022164</v>
      </c>
      <c r="I369" s="76">
        <f>MAX(0,(H369-Constantes!$D$14)*(1-EXP(-Constantes!$D$22)))</f>
        <v>1.166958393609506</v>
      </c>
      <c r="J369" s="76">
        <f t="shared" si="195"/>
        <v>58.035974648617682</v>
      </c>
      <c r="K369" s="76">
        <f>MAX(0,(J369-Constantes!$D$13)*(1-EXP(-Constantes!$D$23)))</f>
        <v>9.1496919959674711E-2</v>
      </c>
      <c r="L369" s="76">
        <f t="shared" si="196"/>
        <v>1.2666394319031629</v>
      </c>
      <c r="M369" s="76">
        <f>0.0526*F369*Observaciones!$F368^1.218</f>
        <v>2.2587820909389452E-3</v>
      </c>
      <c r="N369" s="76">
        <f>M369*Constantes!$D$30</f>
        <v>3.528693596359174E-5</v>
      </c>
      <c r="O369" s="76">
        <f t="shared" si="197"/>
        <v>2.7858706333318612</v>
      </c>
      <c r="P369" s="15"/>
      <c r="Q369" s="75">
        <v>363</v>
      </c>
      <c r="R369" s="148">
        <f>ETo!$I368*((1-Constantes!$E$19)*ETo!$K368+ETo!$L368)</f>
        <v>4.1815168326834398</v>
      </c>
      <c r="S369" s="76">
        <f>MIN(R369*Constantes!$E$17,0.8*(V368+Observaciones!$F368-T369-U369-Constantes!$D$14))</f>
        <v>2.0768491944051353</v>
      </c>
      <c r="T369" s="76">
        <f>IF(Observaciones!$F368&gt;0.05*Constantes!$E$18,((Observaciones!$F368-0.05*Constantes!$E$18)^2)/(Observaciones!$F368+0.95*Constantes!$E$18),0)</f>
        <v>8.1841183339820857E-3</v>
      </c>
      <c r="U369" s="76">
        <f>MAX(0,V368+Observaciones!$F368-T369-Constantes!$D$13)</f>
        <v>0.59246378019621204</v>
      </c>
      <c r="V369" s="76">
        <f>V368+Observaciones!$F368-T369-S369-U369-W368</f>
        <v>45.508151185022164</v>
      </c>
      <c r="W369" s="76">
        <f>MAX(0,(V369-Constantes!$D$14)*(1-EXP(-Constantes!$D$22)))</f>
        <v>1.166958393609506</v>
      </c>
      <c r="X369" s="76">
        <f t="shared" si="198"/>
        <v>58.035974648617682</v>
      </c>
      <c r="Y369" s="76">
        <f>MAX(0,(X369-Constantes!$D$13)*(1-EXP(-Constantes!$D$23)))</f>
        <v>9.1496919959674711E-2</v>
      </c>
      <c r="Z369" s="76">
        <f t="shared" si="199"/>
        <v>1.2666394319031629</v>
      </c>
      <c r="AA369" s="76">
        <f>IF(Z369-Escenarios!$E$29&lt;=0,0,IF(Z369-Escenarios!$E$29&gt;Escenarios!$E$28,Escenarios!$E$28,Z369-Escenarios!$E$29))</f>
        <v>0.57543943190316282</v>
      </c>
      <c r="AB369" s="76">
        <f>AA369*Entradas!$E$24</f>
        <v>0.14385985797579071</v>
      </c>
      <c r="AC369" s="76">
        <f>R369*Entradas!$D$47/Escenarios!$E$9</f>
        <v>0.20071280796880511</v>
      </c>
      <c r="AD369" s="76">
        <f>Entradas!$D$48*Entradas!$D$46/Escenarios!$E$9</f>
        <v>0.12</v>
      </c>
      <c r="AE369" s="76">
        <f t="shared" si="200"/>
        <v>2.2775620023739402</v>
      </c>
      <c r="AF369" s="76">
        <f t="shared" si="180"/>
        <v>0</v>
      </c>
      <c r="AG369" s="76">
        <f t="shared" si="181"/>
        <v>0.56725531356918069</v>
      </c>
      <c r="AH369" s="76">
        <f t="shared" si="175"/>
        <v>0.59970308004032535</v>
      </c>
      <c r="AI369" s="76">
        <f t="shared" si="182"/>
        <v>0</v>
      </c>
      <c r="AJ369" s="76">
        <f t="shared" si="176"/>
        <v>9.1496919959674711E-2</v>
      </c>
      <c r="AK369" s="76">
        <f t="shared" si="183"/>
        <v>0</v>
      </c>
      <c r="AL369" s="76">
        <f t="shared" si="184"/>
        <v>0.83505985797579074</v>
      </c>
      <c r="AM369" s="76">
        <f t="shared" si="185"/>
        <v>0.11086676595856701</v>
      </c>
      <c r="AN369" s="76">
        <f t="shared" si="186"/>
        <v>0.70333054615477908</v>
      </c>
      <c r="AO369" s="76">
        <f t="shared" si="201"/>
        <v>55.317280798744299</v>
      </c>
      <c r="AP369" s="76">
        <f>MAX(0,(AO369-Constantes!$D$13)*(1-EXP(-Constantes!$D$24)))</f>
        <v>0.10038250955777246</v>
      </c>
      <c r="AQ369" s="76">
        <f t="shared" si="177"/>
        <v>0.19187942951744719</v>
      </c>
      <c r="AR369" s="76">
        <f t="shared" si="187"/>
        <v>0.93544236753356325</v>
      </c>
      <c r="AS369" s="76">
        <f>0.0526*AF369*Observaciones!$F368^1.218</f>
        <v>0</v>
      </c>
      <c r="AT369" s="76">
        <f>AS369*Constantes!$E$30</f>
        <v>0</v>
      </c>
      <c r="AU369" s="76">
        <f t="shared" si="202"/>
        <v>0</v>
      </c>
      <c r="AV369" s="15"/>
      <c r="AW369" s="75">
        <v>363</v>
      </c>
      <c r="AX369" s="148">
        <f>ETo!$I368*((1-Constantes!$F$19)*ETo!$K368+ETo!$L368)</f>
        <v>4.1815168326834398</v>
      </c>
      <c r="AY369" s="76">
        <f>MIN(AX369*Constantes!$F$17,0.8*(BB368+Observaciones!$F368-AZ369-BA369-Constantes!$D$14))</f>
        <v>2.0768491944051353</v>
      </c>
      <c r="AZ369" s="76">
        <f>IF(Observaciones!$F368&gt;0.05*Constantes!$F$18,((Observaciones!$F368-0.05*Constantes!$F$18)^2)/(Observaciones!$F368+0.95*Constantes!$F$18),0)</f>
        <v>8.1841183339820857E-3</v>
      </c>
      <c r="BA369" s="76">
        <f>MAX(0,BB368+Observaciones!$F368-AZ369-Constantes!$D$13)</f>
        <v>0.59246378019621204</v>
      </c>
      <c r="BB369" s="76">
        <f>BB368+Observaciones!$F368-AZ369-AY369-BA369-BC368</f>
        <v>45.508151185022164</v>
      </c>
      <c r="BC369" s="76">
        <f>MAX(0,(BB369-Constantes!$D$14)*(1-EXP(-Constantes!$D$22)))</f>
        <v>1.166958393609506</v>
      </c>
      <c r="BD369" s="76">
        <f t="shared" si="203"/>
        <v>58.035974648617682</v>
      </c>
      <c r="BE369" s="76">
        <f>MAX(0,(BD369-Constantes!$D$13)*(1-EXP(-Constantes!$D$23)))</f>
        <v>9.1496919959674711E-2</v>
      </c>
      <c r="BF369" s="76">
        <f t="shared" si="204"/>
        <v>1.2666394319031629</v>
      </c>
      <c r="BG369" s="76">
        <f>IF(BF369-Escenarios!$F$29&lt;=0,0,IF(BF369-Escenarios!$F$29&gt;Escenarios!$F$28,Escenarios!$F$28,BF369-Escenarios!$F$29))</f>
        <v>0.57543943190316282</v>
      </c>
      <c r="BH369" s="76">
        <f>BG369*Entradas!$F$24</f>
        <v>0</v>
      </c>
      <c r="BI369" s="76">
        <f>AX369*Entradas!$D$47/Escenarios!$F$9</f>
        <v>0.20071280796880511</v>
      </c>
      <c r="BJ369" s="76">
        <f>Entradas!$D$48*Entradas!$D$46/Escenarios!$F$9</f>
        <v>0.12</v>
      </c>
      <c r="BK369" s="76">
        <f t="shared" si="205"/>
        <v>2.2775620023739402</v>
      </c>
      <c r="BL369" s="76">
        <f t="shared" si="188"/>
        <v>0</v>
      </c>
      <c r="BM369" s="76">
        <f t="shared" si="189"/>
        <v>0.56725531356918069</v>
      </c>
      <c r="BN369" s="76">
        <f t="shared" si="178"/>
        <v>0.59970308004032535</v>
      </c>
      <c r="BO369" s="76">
        <f t="shared" si="190"/>
        <v>0</v>
      </c>
      <c r="BP369" s="76">
        <f t="shared" si="179"/>
        <v>9.1496919959674711E-2</v>
      </c>
      <c r="BQ369" s="76">
        <f t="shared" si="191"/>
        <v>0</v>
      </c>
      <c r="BR369" s="76">
        <f t="shared" si="192"/>
        <v>0.69120000000000004</v>
      </c>
      <c r="BS369" s="76">
        <f t="shared" si="193"/>
        <v>0.25472662393435774</v>
      </c>
      <c r="BT369" s="76">
        <f t="shared" si="194"/>
        <v>0.84719040413056979</v>
      </c>
      <c r="BU369" s="76">
        <f t="shared" si="206"/>
        <v>61.323528495159273</v>
      </c>
      <c r="BV369" s="76">
        <f>MAX(0,(BU369-Constantes!$D$13)*(1-EXP(-Constantes!$D$24)))</f>
        <v>0.19218948953447865</v>
      </c>
      <c r="BW369" s="76">
        <f t="shared" si="207"/>
        <v>0.28368640949415336</v>
      </c>
      <c r="BX369" s="76">
        <f t="shared" si="208"/>
        <v>0.88338948953447871</v>
      </c>
      <c r="BY369" s="76">
        <f>0.0526*BL369*Observaciones!$F368^1.218</f>
        <v>0</v>
      </c>
      <c r="BZ369" s="76">
        <f>BY369*Constantes!$F$30</f>
        <v>0</v>
      </c>
      <c r="CA369" s="76">
        <f t="shared" si="209"/>
        <v>0</v>
      </c>
      <c r="CB369" s="15"/>
      <c r="CC369" s="75">
        <v>363</v>
      </c>
      <c r="CD369" s="76">
        <f>0.0526*Observaciones!$F368^2.218</f>
        <v>1.0763835266267017</v>
      </c>
      <c r="CE369" s="76">
        <f>IF(Observaciones!$F368&gt;0.05*$CI$7,((Observaciones!$F368-0.05*$CI$7)^2)/(Observaciones!$F368+0.95*$CI$7),0)</f>
        <v>0.12772912526524982</v>
      </c>
      <c r="CF369" s="76">
        <f>0.0526*CE369*Observaciones!$F368^1.218</f>
        <v>3.5252699052808555E-2</v>
      </c>
      <c r="CG369" s="29"/>
      <c r="CH369" s="29"/>
      <c r="CI369" s="110"/>
      <c r="CJ369" s="40"/>
    </row>
    <row r="370" spans="2:88" s="2" customFormat="1" x14ac:dyDescent="0.3">
      <c r="B370" s="39"/>
      <c r="C370" s="75">
        <v>364</v>
      </c>
      <c r="D370" s="148">
        <f>ETo!$I369*((1-Constantes!$D$19)*ETo!$K369+ETo!$L369)</f>
        <v>4.1859352854032146</v>
      </c>
      <c r="E370" s="76">
        <f>MIN(D370*Constantes!$D$17,0.8*(H369+Observaciones!$F369-F370-G370-Constantes!$D$14))</f>
        <v>2.0790437234095043</v>
      </c>
      <c r="F370" s="76">
        <f>IF(Observaciones!$F369&gt;0.05*Constantes!$D$18,((Observaciones!$F369-0.05*Constantes!$D$18)^2)/(Observaciones!$F369+0.95*Constantes!$D$18),0)</f>
        <v>1.3280946837407822E-2</v>
      </c>
      <c r="G370" s="76">
        <f>MAX(0,H369+Observaciones!$F369-F370-Constantes!$D$13)</f>
        <v>0.84487023818476104</v>
      </c>
      <c r="H370" s="76">
        <f>H369+Observaciones!$F369-F370-E370-G370-I369</f>
        <v>45.50399788298099</v>
      </c>
      <c r="I370" s="76">
        <f>MAX(0,(H370-Constantes!$D$14)*(1-EXP(-Constantes!$D$22)))</f>
        <v>1.1668169168948996</v>
      </c>
      <c r="J370" s="76">
        <f t="shared" si="195"/>
        <v>58.789347966842769</v>
      </c>
      <c r="K370" s="76">
        <f>MAX(0,(J370-Constantes!$D$13)*(1-EXP(-Constantes!$D$23)))</f>
        <v>9.8920086703690804E-2</v>
      </c>
      <c r="L370" s="76">
        <f t="shared" si="196"/>
        <v>1.2790179504359982</v>
      </c>
      <c r="M370" s="76">
        <f>0.0526*F370*Observaciones!$F369^1.218</f>
        <v>3.8957001304390222E-3</v>
      </c>
      <c r="N370" s="76">
        <f>M370*Constantes!$D$30</f>
        <v>6.0859045052466513E-5</v>
      </c>
      <c r="O370" s="76">
        <f t="shared" si="197"/>
        <v>4.7582635592972373</v>
      </c>
      <c r="P370" s="15"/>
      <c r="Q370" s="75">
        <v>364</v>
      </c>
      <c r="R370" s="148">
        <f>ETo!$I369*((1-Constantes!$E$19)*ETo!$K369+ETo!$L369)</f>
        <v>4.1859352854032146</v>
      </c>
      <c r="S370" s="76">
        <f>MIN(R370*Constantes!$E$17,0.8*(V369+Observaciones!$F369-T370-U370-Constantes!$D$14))</f>
        <v>2.0790437234095043</v>
      </c>
      <c r="T370" s="76">
        <f>IF(Observaciones!$F369&gt;0.05*Constantes!$E$18,((Observaciones!$F369-0.05*Constantes!$E$18)^2)/(Observaciones!$F369+0.95*Constantes!$E$18),0)</f>
        <v>1.3280946837407822E-2</v>
      </c>
      <c r="U370" s="76">
        <f>MAX(0,V369+Observaciones!$F369-T370-Constantes!$D$13)</f>
        <v>0.84487023818476104</v>
      </c>
      <c r="V370" s="76">
        <f>V369+Observaciones!$F369-T370-S370-U370-W369</f>
        <v>45.50399788298099</v>
      </c>
      <c r="W370" s="76">
        <f>MAX(0,(V370-Constantes!$D$14)*(1-EXP(-Constantes!$D$22)))</f>
        <v>1.1668169168948996</v>
      </c>
      <c r="X370" s="76">
        <f t="shared" si="198"/>
        <v>58.789347966842769</v>
      </c>
      <c r="Y370" s="76">
        <f>MAX(0,(X370-Constantes!$D$13)*(1-EXP(-Constantes!$D$23)))</f>
        <v>9.8920086703690804E-2</v>
      </c>
      <c r="Z370" s="76">
        <f t="shared" si="199"/>
        <v>1.2790179504359982</v>
      </c>
      <c r="AA370" s="76">
        <f>IF(Z370-Escenarios!$E$29&lt;=0,0,IF(Z370-Escenarios!$E$29&gt;Escenarios!$E$28,Escenarios!$E$28,Z370-Escenarios!$E$29))</f>
        <v>0.58781795043599816</v>
      </c>
      <c r="AB370" s="76">
        <f>AA370*Entradas!$E$24</f>
        <v>0.14695448760899954</v>
      </c>
      <c r="AC370" s="76">
        <f>R370*Entradas!$D$47/Escenarios!$E$9</f>
        <v>0.20092489369935429</v>
      </c>
      <c r="AD370" s="76">
        <f>Entradas!$D$48*Entradas!$D$46/Escenarios!$E$9</f>
        <v>0.12</v>
      </c>
      <c r="AE370" s="76">
        <f t="shared" si="200"/>
        <v>2.2799686171088585</v>
      </c>
      <c r="AF370" s="76">
        <f t="shared" si="180"/>
        <v>0</v>
      </c>
      <c r="AG370" s="76">
        <f t="shared" si="181"/>
        <v>0.57453700359859039</v>
      </c>
      <c r="AH370" s="76">
        <f t="shared" si="175"/>
        <v>0.59227991329630925</v>
      </c>
      <c r="AI370" s="76">
        <f t="shared" si="182"/>
        <v>0</v>
      </c>
      <c r="AJ370" s="76">
        <f t="shared" si="176"/>
        <v>9.8920086703690804E-2</v>
      </c>
      <c r="AK370" s="76">
        <f t="shared" si="183"/>
        <v>0</v>
      </c>
      <c r="AL370" s="76">
        <f t="shared" si="184"/>
        <v>0.83815448760899958</v>
      </c>
      <c r="AM370" s="76">
        <f t="shared" si="185"/>
        <v>0.11993856912764433</v>
      </c>
      <c r="AN370" s="76">
        <f t="shared" si="186"/>
        <v>0.96480880731240537</v>
      </c>
      <c r="AO370" s="76">
        <f t="shared" si="201"/>
        <v>55.336836858314172</v>
      </c>
      <c r="AP370" s="76">
        <f>MAX(0,(AO370-Constantes!$D$13)*(1-EXP(-Constantes!$D$24)))</f>
        <v>0.10068142875992694</v>
      </c>
      <c r="AQ370" s="76">
        <f t="shared" si="177"/>
        <v>0.19960151546361776</v>
      </c>
      <c r="AR370" s="76">
        <f t="shared" si="187"/>
        <v>0.93883591636892649</v>
      </c>
      <c r="AS370" s="76">
        <f>0.0526*AF370*Observaciones!$F369^1.218</f>
        <v>0</v>
      </c>
      <c r="AT370" s="76">
        <f>AS370*Constantes!$E$30</f>
        <v>0</v>
      </c>
      <c r="AU370" s="76">
        <f t="shared" si="202"/>
        <v>0</v>
      </c>
      <c r="AV370" s="15"/>
      <c r="AW370" s="75">
        <v>364</v>
      </c>
      <c r="AX370" s="148">
        <f>ETo!$I369*((1-Constantes!$F$19)*ETo!$K369+ETo!$L369)</f>
        <v>4.1859352854032146</v>
      </c>
      <c r="AY370" s="76">
        <f>MIN(AX370*Constantes!$F$17,0.8*(BB369+Observaciones!$F369-AZ370-BA370-Constantes!$D$14))</f>
        <v>2.0790437234095043</v>
      </c>
      <c r="AZ370" s="76">
        <f>IF(Observaciones!$F369&gt;0.05*Constantes!$F$18,((Observaciones!$F369-0.05*Constantes!$F$18)^2)/(Observaciones!$F369+0.95*Constantes!$F$18),0)</f>
        <v>1.3280946837407822E-2</v>
      </c>
      <c r="BA370" s="76">
        <f>MAX(0,BB369+Observaciones!$F369-AZ370-Constantes!$D$13)</f>
        <v>0.84487023818476104</v>
      </c>
      <c r="BB370" s="76">
        <f>BB369+Observaciones!$F369-AZ370-AY370-BA370-BC369</f>
        <v>45.50399788298099</v>
      </c>
      <c r="BC370" s="76">
        <f>MAX(0,(BB370-Constantes!$D$14)*(1-EXP(-Constantes!$D$22)))</f>
        <v>1.1668169168948996</v>
      </c>
      <c r="BD370" s="76">
        <f t="shared" si="203"/>
        <v>58.789347966842769</v>
      </c>
      <c r="BE370" s="76">
        <f>MAX(0,(BD370-Constantes!$D$13)*(1-EXP(-Constantes!$D$23)))</f>
        <v>9.8920086703690804E-2</v>
      </c>
      <c r="BF370" s="76">
        <f t="shared" si="204"/>
        <v>1.2790179504359982</v>
      </c>
      <c r="BG370" s="76">
        <f>IF(BF370-Escenarios!$F$29&lt;=0,0,IF(BF370-Escenarios!$F$29&gt;Escenarios!$F$28,Escenarios!$F$28,BF370-Escenarios!$F$29))</f>
        <v>0.58781795043599816</v>
      </c>
      <c r="BH370" s="76">
        <f>BG370*Entradas!$F$24</f>
        <v>0</v>
      </c>
      <c r="BI370" s="76">
        <f>AX370*Entradas!$D$47/Escenarios!$F$9</f>
        <v>0.20092489369935429</v>
      </c>
      <c r="BJ370" s="76">
        <f>Entradas!$D$48*Entradas!$D$46/Escenarios!$F$9</f>
        <v>0.12</v>
      </c>
      <c r="BK370" s="76">
        <f t="shared" si="205"/>
        <v>2.2799686171088585</v>
      </c>
      <c r="BL370" s="76">
        <f t="shared" si="188"/>
        <v>0</v>
      </c>
      <c r="BM370" s="76">
        <f t="shared" si="189"/>
        <v>0.57453700359859039</v>
      </c>
      <c r="BN370" s="76">
        <f t="shared" si="178"/>
        <v>0.59227991329630925</v>
      </c>
      <c r="BO370" s="76">
        <f t="shared" si="190"/>
        <v>0</v>
      </c>
      <c r="BP370" s="76">
        <f t="shared" si="179"/>
        <v>9.8920086703690804E-2</v>
      </c>
      <c r="BQ370" s="76">
        <f t="shared" si="191"/>
        <v>0</v>
      </c>
      <c r="BR370" s="76">
        <f t="shared" si="192"/>
        <v>0.69120000000000004</v>
      </c>
      <c r="BS370" s="76">
        <f t="shared" si="193"/>
        <v>0.26689305673664387</v>
      </c>
      <c r="BT370" s="76">
        <f t="shared" si="194"/>
        <v>1.1117632949214049</v>
      </c>
      <c r="BU370" s="76">
        <f t="shared" si="206"/>
        <v>61.398232062361437</v>
      </c>
      <c r="BV370" s="76">
        <f>MAX(0,(BU370-Constantes!$D$13)*(1-EXP(-Constantes!$D$24)))</f>
        <v>0.19333135201584303</v>
      </c>
      <c r="BW370" s="76">
        <f t="shared" si="207"/>
        <v>0.29225143871953385</v>
      </c>
      <c r="BX370" s="76">
        <f t="shared" si="208"/>
        <v>0.8845313520158431</v>
      </c>
      <c r="BY370" s="76">
        <f>0.0526*BL370*Observaciones!$F369^1.218</f>
        <v>0</v>
      </c>
      <c r="BZ370" s="76">
        <f>BY370*Constantes!$F$30</f>
        <v>0</v>
      </c>
      <c r="CA370" s="76">
        <f t="shared" si="209"/>
        <v>0</v>
      </c>
      <c r="CB370" s="15"/>
      <c r="CC370" s="75">
        <v>364</v>
      </c>
      <c r="CD370" s="76">
        <f>0.0526*Observaciones!$F369^2.218</f>
        <v>1.2026529983397987</v>
      </c>
      <c r="CE370" s="76">
        <f>IF(Observaciones!$F369&gt;0.05*$CI$7,((Observaciones!$F369-0.05*$CI$7)^2)/(Observaciones!$F369+0.95*$CI$7),0)</f>
        <v>0.15155665486705905</v>
      </c>
      <c r="CF370" s="76">
        <f>0.0526*CE370*Observaciones!$F369^1.218</f>
        <v>4.4456113510785045E-2</v>
      </c>
      <c r="CG370" s="29"/>
      <c r="CH370" s="29"/>
      <c r="CI370" s="110"/>
      <c r="CJ370" s="40"/>
    </row>
    <row r="371" spans="2:88" s="2" customFormat="1" x14ac:dyDescent="0.3">
      <c r="B371" s="39"/>
      <c r="C371" s="75">
        <v>365</v>
      </c>
      <c r="D371" s="148">
        <f>ETo!$I370*((1-Constantes!$D$19)*ETo!$K370+ETo!$L370)</f>
        <v>4.0147882503018</v>
      </c>
      <c r="E371" s="76">
        <f>MIN(D371*Constantes!$D$17,0.8*(H370+Observaciones!$F370-F371-G371-Constantes!$D$14))</f>
        <v>1.9940395021668755</v>
      </c>
      <c r="F371" s="76">
        <f>IF(Observaciones!$F370&gt;0.05*Constantes!$D$18,((Observaciones!$F370-0.05*Constantes!$D$18)^2)/(Observaciones!$F370+0.95*Constantes!$D$18),0)</f>
        <v>0</v>
      </c>
      <c r="G371" s="76">
        <f>MAX(0,H370+Observaciones!$F370-F371-Constantes!$D$13)</f>
        <v>0</v>
      </c>
      <c r="H371" s="76">
        <f>H370+Observaciones!$F370-F371-E371-G371-I370</f>
        <v>44.84314146391921</v>
      </c>
      <c r="I371" s="76">
        <f>MAX(0,(H371-Constantes!$D$14)*(1-EXP(-Constantes!$D$22)))</f>
        <v>1.1443057212080747</v>
      </c>
      <c r="J371" s="76">
        <f t="shared" si="195"/>
        <v>58.690427880139076</v>
      </c>
      <c r="K371" s="76">
        <f>MAX(0,(J371-Constantes!$D$13)*(1-EXP(-Constantes!$D$23)))</f>
        <v>9.7945403528470296E-2</v>
      </c>
      <c r="L371" s="76">
        <f t="shared" si="196"/>
        <v>1.2422511247365451</v>
      </c>
      <c r="M371" s="76">
        <f>0.0526*F371*Observaciones!$F370^1.218</f>
        <v>0</v>
      </c>
      <c r="N371" s="76">
        <f>M371*Constantes!$D$30</f>
        <v>0</v>
      </c>
      <c r="O371" s="76">
        <f t="shared" si="197"/>
        <v>0</v>
      </c>
      <c r="P371" s="15"/>
      <c r="Q371" s="75">
        <v>365</v>
      </c>
      <c r="R371" s="148">
        <f>ETo!$I370*((1-Constantes!$E$19)*ETo!$K370+ETo!$L370)</f>
        <v>4.0147882503018</v>
      </c>
      <c r="S371" s="76">
        <f>MIN(R371*Constantes!$E$17,0.8*(V370+Observaciones!$F370-T371-U371-Constantes!$D$14))</f>
        <v>1.9940395021668755</v>
      </c>
      <c r="T371" s="76">
        <f>IF(Observaciones!$F370&gt;0.05*Constantes!$E$18,((Observaciones!$F370-0.05*Constantes!$E$18)^2)/(Observaciones!$F370+0.95*Constantes!$E$18),0)</f>
        <v>0</v>
      </c>
      <c r="U371" s="76">
        <f>MAX(0,V370+Observaciones!$F370-T371-Constantes!$D$13)</f>
        <v>0</v>
      </c>
      <c r="V371" s="76">
        <f>V370+Observaciones!$F370-T371-S371-U371-W370</f>
        <v>44.84314146391921</v>
      </c>
      <c r="W371" s="76">
        <f>MAX(0,(V371-Constantes!$D$14)*(1-EXP(-Constantes!$D$22)))</f>
        <v>1.1443057212080747</v>
      </c>
      <c r="X371" s="76">
        <f t="shared" si="198"/>
        <v>58.690427880139076</v>
      </c>
      <c r="Y371" s="76">
        <f>MAX(0,(X371-Constantes!$D$13)*(1-EXP(-Constantes!$D$23)))</f>
        <v>9.7945403528470296E-2</v>
      </c>
      <c r="Z371" s="76">
        <f t="shared" si="199"/>
        <v>1.2422511247365451</v>
      </c>
      <c r="AA371" s="76">
        <f>IF(Z371-Escenarios!$E$29&lt;=0,0,IF(Z371-Escenarios!$E$29&gt;Escenarios!$E$28,Escenarios!$E$28,Z371-Escenarios!$E$29))</f>
        <v>0.55105112473654505</v>
      </c>
      <c r="AB371" s="76">
        <f>AA371*Entradas!$E$24</f>
        <v>0.13776278118413626</v>
      </c>
      <c r="AC371" s="76">
        <f>R371*Entradas!$D$47/Escenarios!$E$9</f>
        <v>0.19270983601448641</v>
      </c>
      <c r="AD371" s="76">
        <f>Entradas!$D$48*Entradas!$D$46/Escenarios!$E$9</f>
        <v>0.12</v>
      </c>
      <c r="AE371" s="76">
        <f t="shared" si="200"/>
        <v>2.1867493381813619</v>
      </c>
      <c r="AF371" s="76">
        <f t="shared" si="180"/>
        <v>0</v>
      </c>
      <c r="AG371" s="76">
        <f t="shared" si="181"/>
        <v>0.55105112473654505</v>
      </c>
      <c r="AH371" s="76">
        <f t="shared" si="175"/>
        <v>0.59325459647152967</v>
      </c>
      <c r="AI371" s="76">
        <f t="shared" si="182"/>
        <v>0</v>
      </c>
      <c r="AJ371" s="76">
        <f t="shared" si="176"/>
        <v>9.7945403528470296E-2</v>
      </c>
      <c r="AK371" s="76">
        <f t="shared" si="183"/>
        <v>0</v>
      </c>
      <c r="AL371" s="76">
        <f t="shared" si="184"/>
        <v>0.82896278118413624</v>
      </c>
      <c r="AM371" s="76">
        <f t="shared" si="185"/>
        <v>0.10057850753792238</v>
      </c>
      <c r="AN371" s="76">
        <f t="shared" si="186"/>
        <v>0.10057850753792238</v>
      </c>
      <c r="AO371" s="76">
        <f t="shared" si="201"/>
        <v>55.33673393709217</v>
      </c>
      <c r="AP371" s="76">
        <f>MAX(0,(AO371-Constantes!$D$13)*(1-EXP(-Constantes!$D$24)))</f>
        <v>0.10067985558362035</v>
      </c>
      <c r="AQ371" s="76">
        <f t="shared" si="177"/>
        <v>0.19862525911209064</v>
      </c>
      <c r="AR371" s="76">
        <f t="shared" si="187"/>
        <v>0.9296426367677566</v>
      </c>
      <c r="AS371" s="76">
        <f>0.0526*AF371*Observaciones!$F370^1.218</f>
        <v>0</v>
      </c>
      <c r="AT371" s="76">
        <f>AS371*Constantes!$E$30</f>
        <v>0</v>
      </c>
      <c r="AU371" s="76">
        <f t="shared" si="202"/>
        <v>0</v>
      </c>
      <c r="AV371" s="15"/>
      <c r="AW371" s="75">
        <v>365</v>
      </c>
      <c r="AX371" s="148">
        <f>ETo!$I370*((1-Constantes!$F$19)*ETo!$K370+ETo!$L370)</f>
        <v>4.0147882503018</v>
      </c>
      <c r="AY371" s="76">
        <f>MIN(AX371*Constantes!$F$17,0.8*(BB370+Observaciones!$F370-AZ371-BA371-Constantes!$D$14))</f>
        <v>1.9940395021668755</v>
      </c>
      <c r="AZ371" s="76">
        <f>IF(Observaciones!$F370&gt;0.05*Constantes!$F$18,((Observaciones!$F370-0.05*Constantes!$F$18)^2)/(Observaciones!$F370+0.95*Constantes!$F$18),0)</f>
        <v>0</v>
      </c>
      <c r="BA371" s="76">
        <f>MAX(0,BB370+Observaciones!$F370-AZ371-Constantes!$D$13)</f>
        <v>0</v>
      </c>
      <c r="BB371" s="76">
        <f>BB370+Observaciones!$F370-AZ371-AY371-BA371-BC370</f>
        <v>44.84314146391921</v>
      </c>
      <c r="BC371" s="76">
        <f>MAX(0,(BB371-Constantes!$D$14)*(1-EXP(-Constantes!$D$22)))</f>
        <v>1.1443057212080747</v>
      </c>
      <c r="BD371" s="76">
        <f t="shared" si="203"/>
        <v>58.690427880139076</v>
      </c>
      <c r="BE371" s="76">
        <f>MAX(0,(BD371-Constantes!$D$13)*(1-EXP(-Constantes!$D$23)))</f>
        <v>9.7945403528470296E-2</v>
      </c>
      <c r="BF371" s="76">
        <f t="shared" si="204"/>
        <v>1.2422511247365451</v>
      </c>
      <c r="BG371" s="76">
        <f>IF(BF371-Escenarios!$F$29&lt;=0,0,IF(BF371-Escenarios!$F$29&gt;Escenarios!$F$28,Escenarios!$F$28,BF371-Escenarios!$F$29))</f>
        <v>0.55105112473654505</v>
      </c>
      <c r="BH371" s="76">
        <f>BG371*Entradas!$F$24</f>
        <v>0</v>
      </c>
      <c r="BI371" s="76">
        <f>AX371*Entradas!$D$47/Escenarios!$F$9</f>
        <v>0.19270983601448641</v>
      </c>
      <c r="BJ371" s="76">
        <f>Entradas!$D$48*Entradas!$D$46/Escenarios!$F$9</f>
        <v>0.12</v>
      </c>
      <c r="BK371" s="76">
        <f t="shared" si="205"/>
        <v>2.1867493381813619</v>
      </c>
      <c r="BL371" s="76">
        <f t="shared" si="188"/>
        <v>0</v>
      </c>
      <c r="BM371" s="76">
        <f t="shared" si="189"/>
        <v>0.55105112473654505</v>
      </c>
      <c r="BN371" s="76">
        <f t="shared" si="178"/>
        <v>0.59325459647152967</v>
      </c>
      <c r="BO371" s="76">
        <f t="shared" si="190"/>
        <v>0</v>
      </c>
      <c r="BP371" s="76">
        <f t="shared" si="179"/>
        <v>9.7945403528470296E-2</v>
      </c>
      <c r="BQ371" s="76">
        <f t="shared" si="191"/>
        <v>0</v>
      </c>
      <c r="BR371" s="76">
        <f t="shared" si="192"/>
        <v>0.69119999999999993</v>
      </c>
      <c r="BS371" s="76">
        <f t="shared" si="193"/>
        <v>0.23834128872205862</v>
      </c>
      <c r="BT371" s="76">
        <f t="shared" si="194"/>
        <v>0.23834128872205862</v>
      </c>
      <c r="BU371" s="76">
        <f t="shared" si="206"/>
        <v>61.443241999067652</v>
      </c>
      <c r="BV371" s="76">
        <f>MAX(0,(BU371-Constantes!$D$13)*(1-EXP(-Constantes!$D$24)))</f>
        <v>0.19401934001880317</v>
      </c>
      <c r="BW371" s="76">
        <f t="shared" si="207"/>
        <v>0.29196474354727348</v>
      </c>
      <c r="BX371" s="76">
        <f t="shared" si="208"/>
        <v>0.88521934001880309</v>
      </c>
      <c r="BY371" s="76">
        <f>0.0526*BL371*Observaciones!$F370^1.218</f>
        <v>0</v>
      </c>
      <c r="BZ371" s="76">
        <f>BY371*Constantes!$F$30</f>
        <v>0</v>
      </c>
      <c r="CA371" s="76">
        <f t="shared" si="209"/>
        <v>0</v>
      </c>
      <c r="CB371" s="15"/>
      <c r="CC371" s="75">
        <v>365</v>
      </c>
      <c r="CD371" s="76">
        <f>0.0526*Observaciones!$F370^2.218</f>
        <v>0.40143633905347276</v>
      </c>
      <c r="CE371" s="76">
        <f>IF(Observaciones!$F370&gt;0.05*$CI$7,((Observaciones!$F370-0.05*$CI$7)^2)/(Observaciones!$F370+0.95*$CI$7),0)</f>
        <v>1.6667444764761515E-2</v>
      </c>
      <c r="CF371" s="76">
        <f>0.0526*CE371*Observaciones!$F370^1.218</f>
        <v>2.6763672030967324E-3</v>
      </c>
      <c r="CG371" s="29"/>
      <c r="CH371" s="29"/>
      <c r="CI371" s="110"/>
      <c r="CJ371" s="40"/>
    </row>
    <row r="372" spans="2:88" s="2" customFormat="1" x14ac:dyDescent="0.3">
      <c r="B372" s="39"/>
      <c r="C372" s="75">
        <v>366</v>
      </c>
      <c r="D372" s="148">
        <f>ETo!$I371*((1-Constantes!$D$19)*ETo!$K371+ETo!$L371)</f>
        <v>4.2210972441852466</v>
      </c>
      <c r="E372" s="76">
        <f>MIN(D372*Constantes!$D$17,0.8*(H371+Observaciones!$F371-F372-G372-Constantes!$D$14))</f>
        <v>2.096507741537899</v>
      </c>
      <c r="F372" s="76">
        <f>IF(Observaciones!$F371&gt;0.05*Constantes!$D$18,((Observaciones!$F371-0.05*Constantes!$D$18)^2)/(Observaciones!$F371+0.95*Constantes!$D$18),0)</f>
        <v>3.5617733913584084</v>
      </c>
      <c r="G372" s="76">
        <f>MAX(0,H371+Observaciones!$F371-F372-Constantes!$D$13)</f>
        <v>12.631368072560797</v>
      </c>
      <c r="H372" s="76">
        <f>H371+Observaciones!$F371-F372-E372-G372-I371</f>
        <v>45.509186537254024</v>
      </c>
      <c r="I372" s="76">
        <f>MAX(0,(H372-Constantes!$D$14)*(1-EXP(-Constantes!$D$22)))</f>
        <v>1.166993661507379</v>
      </c>
      <c r="J372" s="76">
        <f t="shared" ref="J372:J435" si="210">J371+G372-K371</f>
        <v>71.223850549171402</v>
      </c>
      <c r="K372" s="76">
        <f>MAX(0,(J372-Constantes!$D$13)*(1-EXP(-Constantes!$D$23)))</f>
        <v>0.22144020231514719</v>
      </c>
      <c r="L372" s="76">
        <f t="shared" ref="L372:L435" si="211">F372+I372+K372</f>
        <v>4.9502072551809349</v>
      </c>
      <c r="M372" s="76">
        <f>0.0526*F372*Observaciones!$F371^1.218</f>
        <v>7.2434393358165954</v>
      </c>
      <c r="N372" s="76">
        <f>M372*Constantes!$D$30</f>
        <v>0.11315778579281756</v>
      </c>
      <c r="O372" s="76">
        <f t="shared" ref="O372:O435" si="212">N372*1000000/(L372/1000*10000)</f>
        <v>2285.9201637342662</v>
      </c>
      <c r="P372" s="15"/>
      <c r="Q372" s="75">
        <v>366</v>
      </c>
      <c r="R372" s="148">
        <f>ETo!$I371*((1-Constantes!$E$19)*ETo!$K371+ETo!$L371)</f>
        <v>4.2210972441852466</v>
      </c>
      <c r="S372" s="76">
        <f>MIN(R372*Constantes!$E$17,0.8*(V371+Observaciones!$F371-T372-U372-Constantes!$D$14))</f>
        <v>2.096507741537899</v>
      </c>
      <c r="T372" s="76">
        <f>IF(Observaciones!$F371&gt;0.05*Constantes!$E$18,((Observaciones!$F371-0.05*Constantes!$E$18)^2)/(Observaciones!$F371+0.95*Constantes!$E$18),0)</f>
        <v>3.5617733913584084</v>
      </c>
      <c r="U372" s="76">
        <f>MAX(0,V371+Observaciones!$F371-T372-Constantes!$D$13)</f>
        <v>12.631368072560797</v>
      </c>
      <c r="V372" s="76">
        <f>V371+Observaciones!$F371-T372-S372-U372-W371</f>
        <v>45.509186537254024</v>
      </c>
      <c r="W372" s="76">
        <f>MAX(0,(V372-Constantes!$D$14)*(1-EXP(-Constantes!$D$22)))</f>
        <v>1.166993661507379</v>
      </c>
      <c r="X372" s="76">
        <f t="shared" si="198"/>
        <v>71.223850549171402</v>
      </c>
      <c r="Y372" s="76">
        <f>MAX(0,(X372-Constantes!$D$13)*(1-EXP(-Constantes!$D$23)))</f>
        <v>0.22144020231514719</v>
      </c>
      <c r="Z372" s="76">
        <f t="shared" si="199"/>
        <v>4.9502072551809349</v>
      </c>
      <c r="AA372" s="76">
        <f>IF(Z372-Escenarios!$E$29&lt;=0,0,IF(Z372-Escenarios!$E$29&gt;Escenarios!$E$28,Escenarios!$E$28,Z372-Escenarios!$E$29))</f>
        <v>2.2212791916551762</v>
      </c>
      <c r="AB372" s="76">
        <f>AA372*Entradas!$E$24</f>
        <v>0.55531979791379404</v>
      </c>
      <c r="AC372" s="76">
        <f>R372*Entradas!$D$47/Escenarios!$E$9</f>
        <v>0.20261266772089184</v>
      </c>
      <c r="AD372" s="76">
        <f>Entradas!$D$48*Entradas!$D$46/Escenarios!$E$9</f>
        <v>0.12</v>
      </c>
      <c r="AE372" s="76">
        <f t="shared" si="200"/>
        <v>2.2991204092587907</v>
      </c>
      <c r="AF372" s="76">
        <f t="shared" si="180"/>
        <v>1.3404941997032322</v>
      </c>
      <c r="AG372" s="76">
        <f t="shared" si="181"/>
        <v>0</v>
      </c>
      <c r="AH372" s="76">
        <f t="shared" si="175"/>
        <v>1.166993661507379</v>
      </c>
      <c r="AI372" s="76">
        <f t="shared" si="182"/>
        <v>0</v>
      </c>
      <c r="AJ372" s="76">
        <f t="shared" si="176"/>
        <v>0.22144020231514719</v>
      </c>
      <c r="AK372" s="76">
        <f t="shared" si="183"/>
        <v>0</v>
      </c>
      <c r="AL372" s="76">
        <f t="shared" si="184"/>
        <v>3.2842478614395527</v>
      </c>
      <c r="AM372" s="76">
        <f t="shared" si="185"/>
        <v>1.3433467260204903</v>
      </c>
      <c r="AN372" s="76">
        <f t="shared" si="186"/>
        <v>13.974714798581287</v>
      </c>
      <c r="AO372" s="76">
        <f t="shared" si="201"/>
        <v>56.579400807529041</v>
      </c>
      <c r="AP372" s="76">
        <f>MAX(0,(AO372-Constantes!$D$13)*(1-EXP(-Constantes!$D$24)))</f>
        <v>0.11967432571844507</v>
      </c>
      <c r="AQ372" s="76">
        <f t="shared" si="177"/>
        <v>0.34111452803359227</v>
      </c>
      <c r="AR372" s="76">
        <f t="shared" si="187"/>
        <v>3.4039221871579977</v>
      </c>
      <c r="AS372" s="76">
        <f>0.0526*AF372*Observaciones!$F371^1.218</f>
        <v>2.7261106613695061</v>
      </c>
      <c r="AT372" s="76">
        <f>AS372*Constantes!$E$30</f>
        <v>4.2587592987964183E-2</v>
      </c>
      <c r="AU372" s="76">
        <f t="shared" si="202"/>
        <v>1251.1329767946727</v>
      </c>
      <c r="AV372" s="15"/>
      <c r="AW372" s="75">
        <v>366</v>
      </c>
      <c r="AX372" s="148">
        <f>ETo!$I371*((1-Constantes!$F$19)*ETo!$K371+ETo!$L371)</f>
        <v>4.2210972441852466</v>
      </c>
      <c r="AY372" s="76">
        <f>MIN(AX372*Constantes!$F$17,0.8*(BB371+Observaciones!$F371-AZ372-BA372-Constantes!$D$14))</f>
        <v>2.096507741537899</v>
      </c>
      <c r="AZ372" s="76">
        <f>IF(Observaciones!$F371&gt;0.05*Constantes!$F$18,((Observaciones!$F371-0.05*Constantes!$F$18)^2)/(Observaciones!$F371+0.95*Constantes!$F$18),0)</f>
        <v>3.5617733913584084</v>
      </c>
      <c r="BA372" s="76">
        <f>MAX(0,BB371+Observaciones!$F371-AZ372-Constantes!$D$13)</f>
        <v>12.631368072560797</v>
      </c>
      <c r="BB372" s="76">
        <f>BB371+Observaciones!$F371-AZ372-AY372-BA372-BC371</f>
        <v>45.509186537254024</v>
      </c>
      <c r="BC372" s="76">
        <f>MAX(0,(BB372-Constantes!$D$14)*(1-EXP(-Constantes!$D$22)))</f>
        <v>1.166993661507379</v>
      </c>
      <c r="BD372" s="76">
        <f t="shared" si="203"/>
        <v>71.223850549171402</v>
      </c>
      <c r="BE372" s="76">
        <f>MAX(0,(BD372-Constantes!$D$13)*(1-EXP(-Constantes!$D$23)))</f>
        <v>0.22144020231514719</v>
      </c>
      <c r="BF372" s="76">
        <f t="shared" si="204"/>
        <v>4.9502072551809349</v>
      </c>
      <c r="BG372" s="76">
        <f>IF(BF372-Escenarios!$F$29&lt;=0,0,IF(BF372-Escenarios!$F$29&gt;Escenarios!$F$28,Escenarios!$F$28,BF372-Escenarios!$F$29))</f>
        <v>3.9467247716830118</v>
      </c>
      <c r="BH372" s="76">
        <f>BG372*Entradas!$F$24</f>
        <v>0</v>
      </c>
      <c r="BI372" s="76">
        <f>AX372*Entradas!$D$47/Escenarios!$F$9</f>
        <v>0.20261266772089184</v>
      </c>
      <c r="BJ372" s="76">
        <f>Entradas!$D$48*Entradas!$D$46/Escenarios!$F$9</f>
        <v>0.12</v>
      </c>
      <c r="BK372" s="76">
        <f t="shared" si="205"/>
        <v>2.2991204092587907</v>
      </c>
      <c r="BL372" s="76">
        <f t="shared" si="188"/>
        <v>0</v>
      </c>
      <c r="BM372" s="76">
        <f t="shared" si="189"/>
        <v>0.38495138032460341</v>
      </c>
      <c r="BN372" s="76">
        <f t="shared" si="178"/>
        <v>0.78204228118277563</v>
      </c>
      <c r="BO372" s="76">
        <f t="shared" si="190"/>
        <v>0</v>
      </c>
      <c r="BP372" s="76">
        <f t="shared" si="179"/>
        <v>0.22144020231514719</v>
      </c>
      <c r="BQ372" s="76">
        <f t="shared" si="191"/>
        <v>0</v>
      </c>
      <c r="BR372" s="76">
        <f t="shared" si="192"/>
        <v>1.0034824834979228</v>
      </c>
      <c r="BS372" s="76">
        <f t="shared" si="193"/>
        <v>3.62411210396212</v>
      </c>
      <c r="BT372" s="76">
        <f t="shared" si="194"/>
        <v>16.255480176522916</v>
      </c>
      <c r="BU372" s="76">
        <f t="shared" si="206"/>
        <v>64.873334763010973</v>
      </c>
      <c r="BV372" s="76">
        <f>MAX(0,(BU372-Constantes!$D$13)*(1-EXP(-Constantes!$D$24)))</f>
        <v>0.24644915537349649</v>
      </c>
      <c r="BW372" s="76">
        <f t="shared" si="207"/>
        <v>0.4678893576886437</v>
      </c>
      <c r="BX372" s="76">
        <f t="shared" si="208"/>
        <v>1.2499316388714192</v>
      </c>
      <c r="BY372" s="76">
        <f>0.0526*BL372*Observaciones!$F371^1.218</f>
        <v>0</v>
      </c>
      <c r="BZ372" s="76">
        <f>BY372*Constantes!$F$30</f>
        <v>0</v>
      </c>
      <c r="CA372" s="76">
        <f t="shared" si="209"/>
        <v>0</v>
      </c>
      <c r="CB372" s="15"/>
      <c r="CC372" s="75">
        <v>366</v>
      </c>
      <c r="CD372" s="76">
        <f>0.0526*Observaciones!$F371^2.218</f>
        <v>40.876584401228989</v>
      </c>
      <c r="CE372" s="76">
        <f>IF(Observaciones!$F371&gt;0.05*$CI$7,((Observaciones!$F371-0.05*$CI$7)^2)/(Observaciones!$F371+0.95*$CI$7),0)</f>
        <v>6.3653050962415536</v>
      </c>
      <c r="CF372" s="76">
        <f>0.0526*CE372*Observaciones!$F371^1.218</f>
        <v>12.944872189357753</v>
      </c>
      <c r="CG372" s="29"/>
      <c r="CH372" s="29"/>
      <c r="CI372" s="110"/>
      <c r="CJ372" s="40"/>
    </row>
    <row r="373" spans="2:88" s="2" customFormat="1" x14ac:dyDescent="0.3">
      <c r="B373" s="39"/>
      <c r="C373" s="75">
        <v>367</v>
      </c>
      <c r="D373" s="148">
        <f>ETo!$I372*((1-Constantes!$D$19)*ETo!$K372+ETo!$L372)</f>
        <v>4.2079523062645308</v>
      </c>
      <c r="E373" s="76">
        <f>MIN(D373*Constantes!$D$17,0.8*(H372+Observaciones!$F372-F373-G373-Constantes!$D$14))</f>
        <v>2.0899789973468526</v>
      </c>
      <c r="F373" s="76">
        <f>IF(Observaciones!$F372&gt;0.05*Constantes!$D$18,((Observaciones!$F372-0.05*Constantes!$D$18)^2)/(Observaciones!$F372+0.95*Constantes!$D$18),0)</f>
        <v>0</v>
      </c>
      <c r="G373" s="76">
        <f>MAX(0,H372+Observaciones!$F372-F373-Constantes!$D$13)</f>
        <v>0</v>
      </c>
      <c r="H373" s="76">
        <f>H372+Observaciones!$F372-F373-E373-G373-I372</f>
        <v>43.05221387839979</v>
      </c>
      <c r="I373" s="76">
        <f>MAX(0,(H373-Constantes!$D$14)*(1-EXP(-Constantes!$D$22)))</f>
        <v>1.0833001530155209</v>
      </c>
      <c r="J373" s="76">
        <f t="shared" si="210"/>
        <v>71.002410346856252</v>
      </c>
      <c r="K373" s="76">
        <f>MAX(0,(J373-Constantes!$D$13)*(1-EXP(-Constantes!$D$23)))</f>
        <v>0.21925829925878901</v>
      </c>
      <c r="L373" s="76">
        <f t="shared" si="211"/>
        <v>1.3025584522743099</v>
      </c>
      <c r="M373" s="76">
        <f>0.0526*F373*Observaciones!$F372^1.218</f>
        <v>0</v>
      </c>
      <c r="N373" s="76">
        <f>M373*Constantes!$D$30</f>
        <v>0</v>
      </c>
      <c r="O373" s="76">
        <f t="shared" si="212"/>
        <v>0</v>
      </c>
      <c r="P373" s="15"/>
      <c r="Q373" s="75">
        <v>367</v>
      </c>
      <c r="R373" s="148">
        <f>ETo!$I372*((1-Constantes!$E$19)*ETo!$K372+ETo!$L372)</f>
        <v>4.2079523062645308</v>
      </c>
      <c r="S373" s="76">
        <f>MIN(R373*Constantes!$E$17,0.8*(V372+Observaciones!$F372-T373-U373-Constantes!$D$14))</f>
        <v>2.0899789973468526</v>
      </c>
      <c r="T373" s="76">
        <f>IF(Observaciones!$F372&gt;0.05*Constantes!$E$18,((Observaciones!$F372-0.05*Constantes!$E$18)^2)/(Observaciones!$F372+0.95*Constantes!$E$18),0)</f>
        <v>0</v>
      </c>
      <c r="U373" s="76">
        <f>MAX(0,V372+Observaciones!$F372-T373-Constantes!$D$13)</f>
        <v>0</v>
      </c>
      <c r="V373" s="76">
        <f>V372+Observaciones!$F372-T373-S373-U373-W372</f>
        <v>43.05221387839979</v>
      </c>
      <c r="W373" s="76">
        <f>MAX(0,(V373-Constantes!$D$14)*(1-EXP(-Constantes!$D$22)))</f>
        <v>1.0833001530155209</v>
      </c>
      <c r="X373" s="76">
        <f t="shared" si="198"/>
        <v>71.002410346856252</v>
      </c>
      <c r="Y373" s="76">
        <f>MAX(0,(X373-Constantes!$D$13)*(1-EXP(-Constantes!$D$23)))</f>
        <v>0.21925829925878901</v>
      </c>
      <c r="Z373" s="76">
        <f t="shared" si="199"/>
        <v>1.3025584522743099</v>
      </c>
      <c r="AA373" s="76">
        <f>IF(Z373-Escenarios!$E$29&lt;=0,0,IF(Z373-Escenarios!$E$29&gt;Escenarios!$E$28,Escenarios!$E$28,Z373-Escenarios!$E$29))</f>
        <v>0.61135845227430985</v>
      </c>
      <c r="AB373" s="76">
        <f>AA373*Entradas!$E$24</f>
        <v>0.15283961306857746</v>
      </c>
      <c r="AC373" s="76">
        <f>R373*Entradas!$D$47/Escenarios!$E$9</f>
        <v>0.20198171070069748</v>
      </c>
      <c r="AD373" s="76">
        <f>Entradas!$D$48*Entradas!$D$46/Escenarios!$E$9</f>
        <v>0.12</v>
      </c>
      <c r="AE373" s="76">
        <f t="shared" si="200"/>
        <v>2.2919607080475499</v>
      </c>
      <c r="AF373" s="76">
        <f t="shared" si="180"/>
        <v>0</v>
      </c>
      <c r="AG373" s="76">
        <f t="shared" si="181"/>
        <v>0.61135845227430985</v>
      </c>
      <c r="AH373" s="76">
        <f t="shared" si="175"/>
        <v>0.471941700741211</v>
      </c>
      <c r="AI373" s="76">
        <f t="shared" si="182"/>
        <v>0</v>
      </c>
      <c r="AJ373" s="76">
        <f t="shared" si="176"/>
        <v>0.21925829925878901</v>
      </c>
      <c r="AK373" s="76">
        <f t="shared" si="183"/>
        <v>0</v>
      </c>
      <c r="AL373" s="76">
        <f t="shared" si="184"/>
        <v>0.84403961306857744</v>
      </c>
      <c r="AM373" s="76">
        <f t="shared" si="185"/>
        <v>0.13653712850503491</v>
      </c>
      <c r="AN373" s="76">
        <f t="shared" si="186"/>
        <v>0.13653712850503491</v>
      </c>
      <c r="AO373" s="76">
        <f t="shared" si="201"/>
        <v>56.596263610315631</v>
      </c>
      <c r="AP373" s="76">
        <f>MAX(0,(AO373-Constantes!$D$13)*(1-EXP(-Constantes!$D$24)))</f>
        <v>0.11993207782525606</v>
      </c>
      <c r="AQ373" s="76">
        <f t="shared" si="177"/>
        <v>0.33919037708404509</v>
      </c>
      <c r="AR373" s="76">
        <f t="shared" si="187"/>
        <v>0.9639716908938335</v>
      </c>
      <c r="AS373" s="76">
        <f>0.0526*AF373*Observaciones!$F372^1.218</f>
        <v>0</v>
      </c>
      <c r="AT373" s="76">
        <f>AS373*Constantes!$E$30</f>
        <v>0</v>
      </c>
      <c r="AU373" s="76">
        <f t="shared" si="202"/>
        <v>0</v>
      </c>
      <c r="AV373" s="15"/>
      <c r="AW373" s="75">
        <v>367</v>
      </c>
      <c r="AX373" s="148">
        <f>ETo!$I372*((1-Constantes!$F$19)*ETo!$K372+ETo!$L372)</f>
        <v>4.2079523062645308</v>
      </c>
      <c r="AY373" s="76">
        <f>MIN(AX373*Constantes!$F$17,0.8*(BB372+Observaciones!$F372-AZ373-BA373-Constantes!$D$14))</f>
        <v>2.0899789973468526</v>
      </c>
      <c r="AZ373" s="76">
        <f>IF(Observaciones!$F372&gt;0.05*Constantes!$F$18,((Observaciones!$F372-0.05*Constantes!$F$18)^2)/(Observaciones!$F372+0.95*Constantes!$F$18),0)</f>
        <v>0</v>
      </c>
      <c r="BA373" s="76">
        <f>MAX(0,BB372+Observaciones!$F372-AZ373-Constantes!$D$13)</f>
        <v>0</v>
      </c>
      <c r="BB373" s="76">
        <f>BB372+Observaciones!$F372-AZ373-AY373-BA373-BC372</f>
        <v>43.05221387839979</v>
      </c>
      <c r="BC373" s="76">
        <f>MAX(0,(BB373-Constantes!$D$14)*(1-EXP(-Constantes!$D$22)))</f>
        <v>1.0833001530155209</v>
      </c>
      <c r="BD373" s="76">
        <f t="shared" si="203"/>
        <v>71.002410346856252</v>
      </c>
      <c r="BE373" s="76">
        <f>MAX(0,(BD373-Constantes!$D$13)*(1-EXP(-Constantes!$D$23)))</f>
        <v>0.21925829925878901</v>
      </c>
      <c r="BF373" s="76">
        <f t="shared" si="204"/>
        <v>1.3025584522743099</v>
      </c>
      <c r="BG373" s="76">
        <f>IF(BF373-Escenarios!$F$29&lt;=0,0,IF(BF373-Escenarios!$F$29&gt;Escenarios!$F$28,Escenarios!$F$28,BF373-Escenarios!$F$29))</f>
        <v>0.61135845227430985</v>
      </c>
      <c r="BH373" s="76">
        <f>BG373*Entradas!$F$24</f>
        <v>0</v>
      </c>
      <c r="BI373" s="76">
        <f>AX373*Entradas!$D$47/Escenarios!$F$9</f>
        <v>0.20198171070069748</v>
      </c>
      <c r="BJ373" s="76">
        <f>Entradas!$D$48*Entradas!$D$46/Escenarios!$F$9</f>
        <v>0.12</v>
      </c>
      <c r="BK373" s="76">
        <f t="shared" si="205"/>
        <v>2.2919607080475499</v>
      </c>
      <c r="BL373" s="76">
        <f t="shared" si="188"/>
        <v>0</v>
      </c>
      <c r="BM373" s="76">
        <f t="shared" si="189"/>
        <v>0.61135845227430985</v>
      </c>
      <c r="BN373" s="76">
        <f t="shared" si="178"/>
        <v>0.471941700741211</v>
      </c>
      <c r="BO373" s="76">
        <f t="shared" si="190"/>
        <v>0</v>
      </c>
      <c r="BP373" s="76">
        <f t="shared" si="179"/>
        <v>0.21925829925878901</v>
      </c>
      <c r="BQ373" s="76">
        <f t="shared" si="191"/>
        <v>0</v>
      </c>
      <c r="BR373" s="76">
        <f t="shared" si="192"/>
        <v>0.69120000000000004</v>
      </c>
      <c r="BS373" s="76">
        <f t="shared" si="193"/>
        <v>0.28937674157361237</v>
      </c>
      <c r="BT373" s="76">
        <f t="shared" si="194"/>
        <v>0.28937674157361237</v>
      </c>
      <c r="BU373" s="76">
        <f t="shared" si="206"/>
        <v>64.916262349211095</v>
      </c>
      <c r="BV373" s="76">
        <f>MAX(0,(BU373-Constantes!$D$13)*(1-EXP(-Constantes!$D$24)))</f>
        <v>0.24710531413449385</v>
      </c>
      <c r="BW373" s="76">
        <f t="shared" si="207"/>
        <v>0.46636361339328286</v>
      </c>
      <c r="BX373" s="76">
        <f t="shared" si="208"/>
        <v>0.93830531413449392</v>
      </c>
      <c r="BY373" s="76">
        <f>0.0526*BL373*Observaciones!$F372^1.218</f>
        <v>0</v>
      </c>
      <c r="BZ373" s="76">
        <f>BY373*Constantes!$F$30</f>
        <v>0</v>
      </c>
      <c r="CA373" s="76">
        <f t="shared" si="209"/>
        <v>0</v>
      </c>
      <c r="CB373" s="15"/>
      <c r="CC373" s="75">
        <v>367</v>
      </c>
      <c r="CD373" s="76">
        <f>0.0526*Observaciones!$F372^2.218</f>
        <v>3.2065597387029521E-2</v>
      </c>
      <c r="CE373" s="76">
        <f>IF(Observaciones!$F372&gt;0.05*$CI$7,((Observaciones!$F372-0.05*$CI$7)^2)/(Observaciones!$F372+0.95*$CI$7),0)</f>
        <v>0</v>
      </c>
      <c r="CF373" s="76">
        <f>0.0526*CE373*Observaciones!$F372^1.218</f>
        <v>0</v>
      </c>
      <c r="CG373" s="29"/>
      <c r="CH373" s="29"/>
      <c r="CI373" s="110"/>
      <c r="CJ373" s="40"/>
    </row>
    <row r="374" spans="2:88" s="2" customFormat="1" x14ac:dyDescent="0.3">
      <c r="B374" s="39"/>
      <c r="C374" s="75">
        <v>368</v>
      </c>
      <c r="D374" s="148">
        <f>ETo!$I373*((1-Constantes!$D$19)*ETo!$K373+ETo!$L373)</f>
        <v>4.2781937073694349</v>
      </c>
      <c r="E374" s="76">
        <f>MIN(D374*Constantes!$D$17,0.8*(H373+Observaciones!$F373-F374-G374-Constantes!$D$14))</f>
        <v>2.1248660498533449</v>
      </c>
      <c r="F374" s="76">
        <f>IF(Observaciones!$F373&gt;0.05*Constantes!$D$18,((Observaciones!$F373-0.05*Constantes!$D$18)^2)/(Observaciones!$F373+0.95*Constantes!$D$18),0)</f>
        <v>2.0033712495878668</v>
      </c>
      <c r="G374" s="76">
        <f>MAX(0,H373+Observaciones!$F373-F374-Constantes!$D$13)</f>
        <v>7.7988426288119257</v>
      </c>
      <c r="H374" s="76">
        <f>H373+Observaciones!$F373-F374-E374-G374-I373</f>
        <v>45.541833797131133</v>
      </c>
      <c r="I374" s="76">
        <f>MAX(0,(H374-Constantes!$D$14)*(1-EXP(-Constantes!$D$22)))</f>
        <v>1.1681057470293379</v>
      </c>
      <c r="J374" s="76">
        <f t="shared" si="210"/>
        <v>78.581994676409394</v>
      </c>
      <c r="K374" s="76">
        <f>MAX(0,(J374-Constantes!$D$13)*(1-EXP(-Constantes!$D$23)))</f>
        <v>0.29394174897421171</v>
      </c>
      <c r="L374" s="76">
        <f t="shared" si="211"/>
        <v>3.4654187455914167</v>
      </c>
      <c r="M374" s="76">
        <f>0.0526*F374*Observaciones!$F373^1.218</f>
        <v>2.9687333375944069</v>
      </c>
      <c r="N374" s="76">
        <f>M374*Constantes!$D$30</f>
        <v>4.6377870444832305E-2</v>
      </c>
      <c r="O374" s="76">
        <f t="shared" si="212"/>
        <v>1338.3049452200428</v>
      </c>
      <c r="P374" s="15"/>
      <c r="Q374" s="75">
        <v>368</v>
      </c>
      <c r="R374" s="148">
        <f>ETo!$I373*((1-Constantes!$E$19)*ETo!$K373+ETo!$L373)</f>
        <v>4.2781937073694349</v>
      </c>
      <c r="S374" s="76">
        <f>MIN(R374*Constantes!$E$17,0.8*(V373+Observaciones!$F373-T374-U374-Constantes!$D$14))</f>
        <v>2.1248660498533449</v>
      </c>
      <c r="T374" s="76">
        <f>IF(Observaciones!$F373&gt;0.05*Constantes!$E$18,((Observaciones!$F373-0.05*Constantes!$E$18)^2)/(Observaciones!$F373+0.95*Constantes!$E$18),0)</f>
        <v>2.0033712495878668</v>
      </c>
      <c r="U374" s="76">
        <f>MAX(0,V373+Observaciones!$F373-T374-Constantes!$D$13)</f>
        <v>7.7988426288119257</v>
      </c>
      <c r="V374" s="76">
        <f>V373+Observaciones!$F373-T374-S374-U374-W373</f>
        <v>45.541833797131133</v>
      </c>
      <c r="W374" s="76">
        <f>MAX(0,(V374-Constantes!$D$14)*(1-EXP(-Constantes!$D$22)))</f>
        <v>1.1681057470293379</v>
      </c>
      <c r="X374" s="76">
        <f t="shared" si="198"/>
        <v>78.581994676409394</v>
      </c>
      <c r="Y374" s="76">
        <f>MAX(0,(X374-Constantes!$D$13)*(1-EXP(-Constantes!$D$23)))</f>
        <v>0.29394174897421171</v>
      </c>
      <c r="Z374" s="76">
        <f t="shared" si="199"/>
        <v>3.4654187455914167</v>
      </c>
      <c r="AA374" s="76">
        <f>IF(Z374-Escenarios!$E$29&lt;=0,0,IF(Z374-Escenarios!$E$29&gt;Escenarios!$E$28,Escenarios!$E$28,Z374-Escenarios!$E$29))</f>
        <v>2.2212791916551762</v>
      </c>
      <c r="AB374" s="76">
        <f>AA374*Entradas!$E$24</f>
        <v>0.55531979791379404</v>
      </c>
      <c r="AC374" s="76">
        <f>R374*Entradas!$D$47/Escenarios!$E$9</f>
        <v>0.20535329795373286</v>
      </c>
      <c r="AD374" s="76">
        <f>Entradas!$D$48*Entradas!$D$46/Escenarios!$E$9</f>
        <v>0.12</v>
      </c>
      <c r="AE374" s="76">
        <f t="shared" si="200"/>
        <v>2.3302193478070778</v>
      </c>
      <c r="AF374" s="76">
        <f t="shared" si="180"/>
        <v>0</v>
      </c>
      <c r="AG374" s="76">
        <f t="shared" si="181"/>
        <v>0.21790794206730935</v>
      </c>
      <c r="AH374" s="76">
        <f t="shared" si="175"/>
        <v>0.95019780496202855</v>
      </c>
      <c r="AI374" s="76">
        <f t="shared" si="182"/>
        <v>0</v>
      </c>
      <c r="AJ374" s="76">
        <f t="shared" si="176"/>
        <v>0.29394174897421171</v>
      </c>
      <c r="AK374" s="76">
        <f t="shared" si="183"/>
        <v>0</v>
      </c>
      <c r="AL374" s="76">
        <f t="shared" si="184"/>
        <v>1.7994593518500344</v>
      </c>
      <c r="AM374" s="76">
        <f t="shared" si="185"/>
        <v>1.3406060957876491</v>
      </c>
      <c r="AN374" s="76">
        <f t="shared" si="186"/>
        <v>9.1394487245995748</v>
      </c>
      <c r="AO374" s="76">
        <f t="shared" si="201"/>
        <v>57.816937628278026</v>
      </c>
      <c r="AP374" s="76">
        <f>MAX(0,(AO374-Constantes!$D$13)*(1-EXP(-Constantes!$D$24)))</f>
        <v>0.13859038177633182</v>
      </c>
      <c r="AQ374" s="76">
        <f t="shared" si="177"/>
        <v>0.43253213075054353</v>
      </c>
      <c r="AR374" s="76">
        <f t="shared" si="187"/>
        <v>1.9380497336263662</v>
      </c>
      <c r="AS374" s="76">
        <f>0.0526*AF374*Observaciones!$F373^1.218</f>
        <v>0</v>
      </c>
      <c r="AT374" s="76">
        <f>AS374*Constantes!$E$30</f>
        <v>0</v>
      </c>
      <c r="AU374" s="76">
        <f t="shared" si="202"/>
        <v>0</v>
      </c>
      <c r="AV374" s="15"/>
      <c r="AW374" s="75">
        <v>368</v>
      </c>
      <c r="AX374" s="148">
        <f>ETo!$I373*((1-Constantes!$F$19)*ETo!$K373+ETo!$L373)</f>
        <v>4.2781937073694349</v>
      </c>
      <c r="AY374" s="76">
        <f>MIN(AX374*Constantes!$F$17,0.8*(BB373+Observaciones!$F373-AZ374-BA374-Constantes!$D$14))</f>
        <v>2.1248660498533449</v>
      </c>
      <c r="AZ374" s="76">
        <f>IF(Observaciones!$F373&gt;0.05*Constantes!$F$18,((Observaciones!$F373-0.05*Constantes!$F$18)^2)/(Observaciones!$F373+0.95*Constantes!$F$18),0)</f>
        <v>2.0033712495878668</v>
      </c>
      <c r="BA374" s="76">
        <f>MAX(0,BB373+Observaciones!$F373-AZ374-Constantes!$D$13)</f>
        <v>7.7988426288119257</v>
      </c>
      <c r="BB374" s="76">
        <f>BB373+Observaciones!$F373-AZ374-AY374-BA374-BC373</f>
        <v>45.541833797131133</v>
      </c>
      <c r="BC374" s="76">
        <f>MAX(0,(BB374-Constantes!$D$14)*(1-EXP(-Constantes!$D$22)))</f>
        <v>1.1681057470293379</v>
      </c>
      <c r="BD374" s="76">
        <f t="shared" si="203"/>
        <v>78.581994676409394</v>
      </c>
      <c r="BE374" s="76">
        <f>MAX(0,(BD374-Constantes!$D$13)*(1-EXP(-Constantes!$D$23)))</f>
        <v>0.29394174897421171</v>
      </c>
      <c r="BF374" s="76">
        <f t="shared" si="204"/>
        <v>3.4654187455914167</v>
      </c>
      <c r="BG374" s="76">
        <f>IF(BF374-Escenarios!$F$29&lt;=0,0,IF(BF374-Escenarios!$F$29&gt;Escenarios!$F$28,Escenarios!$F$28,BF374-Escenarios!$F$29))</f>
        <v>2.7742187455914165</v>
      </c>
      <c r="BH374" s="76">
        <f>BG374*Entradas!$F$24</f>
        <v>0</v>
      </c>
      <c r="BI374" s="76">
        <f>AX374*Entradas!$D$47/Escenarios!$F$9</f>
        <v>0.20535329795373286</v>
      </c>
      <c r="BJ374" s="76">
        <f>Entradas!$D$48*Entradas!$D$46/Escenarios!$F$9</f>
        <v>0.12</v>
      </c>
      <c r="BK374" s="76">
        <f t="shared" si="205"/>
        <v>2.3302193478070778</v>
      </c>
      <c r="BL374" s="76">
        <f t="shared" si="188"/>
        <v>0</v>
      </c>
      <c r="BM374" s="76">
        <f t="shared" si="189"/>
        <v>0.77084749600354963</v>
      </c>
      <c r="BN374" s="76">
        <f t="shared" si="178"/>
        <v>0.39725825102578827</v>
      </c>
      <c r="BO374" s="76">
        <f t="shared" si="190"/>
        <v>0</v>
      </c>
      <c r="BP374" s="76">
        <f t="shared" si="179"/>
        <v>0.29394174897421171</v>
      </c>
      <c r="BQ374" s="76">
        <f t="shared" si="191"/>
        <v>0</v>
      </c>
      <c r="BR374" s="76">
        <f t="shared" si="192"/>
        <v>0.69120000000000004</v>
      </c>
      <c r="BS374" s="76">
        <f t="shared" si="193"/>
        <v>2.4488654476376834</v>
      </c>
      <c r="BT374" s="76">
        <f t="shared" si="194"/>
        <v>10.247708076449609</v>
      </c>
      <c r="BU374" s="76">
        <f t="shared" si="206"/>
        <v>67.118022482714295</v>
      </c>
      <c r="BV374" s="76">
        <f>MAX(0,(BU374-Constantes!$D$13)*(1-EXP(-Constantes!$D$24)))</f>
        <v>0.28075976175420997</v>
      </c>
      <c r="BW374" s="76">
        <f t="shared" si="207"/>
        <v>0.57470151072842168</v>
      </c>
      <c r="BX374" s="76">
        <f t="shared" si="208"/>
        <v>0.97195976175420995</v>
      </c>
      <c r="BY374" s="76">
        <f>0.0526*BL374*Observaciones!$F373^1.218</f>
        <v>0</v>
      </c>
      <c r="BZ374" s="76">
        <f>BY374*Constantes!$F$30</f>
        <v>0</v>
      </c>
      <c r="CA374" s="76">
        <f t="shared" si="209"/>
        <v>0</v>
      </c>
      <c r="CB374" s="15"/>
      <c r="CC374" s="75">
        <v>368</v>
      </c>
      <c r="CD374" s="76">
        <f>0.0526*Observaciones!$F373^2.218</f>
        <v>22.968966307258103</v>
      </c>
      <c r="CE374" s="76">
        <f>IF(Observaciones!$F373&gt;0.05*$CI$7,((Observaciones!$F373-0.05*$CI$7)^2)/(Observaciones!$F373+0.95*$CI$7),0)</f>
        <v>3.9162196194264949</v>
      </c>
      <c r="CF374" s="76">
        <f>0.0526*CE374*Observaciones!$F373^1.218</f>
        <v>5.8033236445438945</v>
      </c>
      <c r="CG374" s="29"/>
      <c r="CH374" s="29"/>
      <c r="CI374" s="110"/>
      <c r="CJ374" s="40"/>
    </row>
    <row r="375" spans="2:88" s="2" customFormat="1" x14ac:dyDescent="0.3">
      <c r="B375" s="39"/>
      <c r="C375" s="75">
        <v>369</v>
      </c>
      <c r="D375" s="148">
        <f>ETo!$I374*((1-Constantes!$D$19)*ETo!$K374+ETo!$L374)</f>
        <v>4.2474678893687701</v>
      </c>
      <c r="E375" s="76">
        <f>MIN(D375*Constantes!$D$17,0.8*(H374+Observaciones!$F374-F375-G375-Constantes!$D$14))</f>
        <v>2.1096053459232906</v>
      </c>
      <c r="F375" s="76">
        <f>IF(Observaciones!$F374&gt;0.05*Constantes!$D$18,((Observaciones!$F374-0.05*Constantes!$D$18)^2)/(Observaciones!$F374+0.95*Constantes!$D$18),0)</f>
        <v>0</v>
      </c>
      <c r="G375" s="76">
        <f>MAX(0,H374+Observaciones!$F374-F375-Constantes!$D$13)</f>
        <v>0</v>
      </c>
      <c r="H375" s="76">
        <f>H374+Observaciones!$F374-F375-E375-G375-I374</f>
        <v>44.564122704178502</v>
      </c>
      <c r="I375" s="76">
        <f>MAX(0,(H375-Constantes!$D$14)*(1-EXP(-Constantes!$D$22)))</f>
        <v>1.1348013179524696</v>
      </c>
      <c r="J375" s="76">
        <f t="shared" si="210"/>
        <v>78.288052927435189</v>
      </c>
      <c r="K375" s="76">
        <f>MAX(0,(J375-Constantes!$D$13)*(1-EXP(-Constantes!$D$23)))</f>
        <v>0.2910454709100988</v>
      </c>
      <c r="L375" s="76">
        <f t="shared" si="211"/>
        <v>1.4258467888625685</v>
      </c>
      <c r="M375" s="76">
        <f>0.0526*F375*Observaciones!$F374^1.218</f>
        <v>0</v>
      </c>
      <c r="N375" s="76">
        <f>M375*Constantes!$D$30</f>
        <v>0</v>
      </c>
      <c r="O375" s="76">
        <f t="shared" si="212"/>
        <v>0</v>
      </c>
      <c r="P375" s="15"/>
      <c r="Q375" s="75">
        <v>369</v>
      </c>
      <c r="R375" s="148">
        <f>ETo!$I374*((1-Constantes!$E$19)*ETo!$K374+ETo!$L374)</f>
        <v>4.2474678893687701</v>
      </c>
      <c r="S375" s="76">
        <f>MIN(R375*Constantes!$E$17,0.8*(V374+Observaciones!$F374-T375-U375-Constantes!$D$14))</f>
        <v>2.1096053459232906</v>
      </c>
      <c r="T375" s="76">
        <f>IF(Observaciones!$F374&gt;0.05*Constantes!$E$18,((Observaciones!$F374-0.05*Constantes!$E$18)^2)/(Observaciones!$F374+0.95*Constantes!$E$18),0)</f>
        <v>0</v>
      </c>
      <c r="U375" s="76">
        <f>MAX(0,V374+Observaciones!$F374-T375-Constantes!$D$13)</f>
        <v>0</v>
      </c>
      <c r="V375" s="76">
        <f>V374+Observaciones!$F374-T375-S375-U375-W374</f>
        <v>44.564122704178502</v>
      </c>
      <c r="W375" s="76">
        <f>MAX(0,(V375-Constantes!$D$14)*(1-EXP(-Constantes!$D$22)))</f>
        <v>1.1348013179524696</v>
      </c>
      <c r="X375" s="76">
        <f t="shared" si="198"/>
        <v>78.288052927435189</v>
      </c>
      <c r="Y375" s="76">
        <f>MAX(0,(X375-Constantes!$D$13)*(1-EXP(-Constantes!$D$23)))</f>
        <v>0.2910454709100988</v>
      </c>
      <c r="Z375" s="76">
        <f t="shared" si="199"/>
        <v>1.4258467888625685</v>
      </c>
      <c r="AA375" s="76">
        <f>IF(Z375-Escenarios!$E$29&lt;=0,0,IF(Z375-Escenarios!$E$29&gt;Escenarios!$E$28,Escenarios!$E$28,Z375-Escenarios!$E$29))</f>
        <v>0.73464678886256851</v>
      </c>
      <c r="AB375" s="76">
        <f>AA375*Entradas!$E$24</f>
        <v>0.18366169721564213</v>
      </c>
      <c r="AC375" s="76">
        <f>R375*Entradas!$D$47/Escenarios!$E$9</f>
        <v>0.20387845868970095</v>
      </c>
      <c r="AD375" s="76">
        <f>Entradas!$D$48*Entradas!$D$46/Escenarios!$E$9</f>
        <v>0.12</v>
      </c>
      <c r="AE375" s="76">
        <f t="shared" si="200"/>
        <v>2.3134838046129915</v>
      </c>
      <c r="AF375" s="76">
        <f t="shared" si="180"/>
        <v>0</v>
      </c>
      <c r="AG375" s="76">
        <f t="shared" si="181"/>
        <v>0.73464678886256851</v>
      </c>
      <c r="AH375" s="76">
        <f t="shared" si="175"/>
        <v>0.40015452908990112</v>
      </c>
      <c r="AI375" s="76">
        <f t="shared" si="182"/>
        <v>0</v>
      </c>
      <c r="AJ375" s="76">
        <f t="shared" si="176"/>
        <v>0.2910454709100988</v>
      </c>
      <c r="AK375" s="76">
        <f t="shared" si="183"/>
        <v>0</v>
      </c>
      <c r="AL375" s="76">
        <f t="shared" si="184"/>
        <v>0.874861697215642</v>
      </c>
      <c r="AM375" s="76">
        <f t="shared" si="185"/>
        <v>0.22710663295722539</v>
      </c>
      <c r="AN375" s="76">
        <f t="shared" si="186"/>
        <v>0.22710663295722539</v>
      </c>
      <c r="AO375" s="76">
        <f t="shared" si="201"/>
        <v>57.905453879458918</v>
      </c>
      <c r="AP375" s="76">
        <f>MAX(0,(AO375-Constantes!$D$13)*(1-EXP(-Constantes!$D$24)))</f>
        <v>0.13994337454494968</v>
      </c>
      <c r="AQ375" s="76">
        <f t="shared" si="177"/>
        <v>0.43098884545504845</v>
      </c>
      <c r="AR375" s="76">
        <f t="shared" si="187"/>
        <v>1.0148050717605916</v>
      </c>
      <c r="AS375" s="76">
        <f>0.0526*AF375*Observaciones!$F374^1.218</f>
        <v>0</v>
      </c>
      <c r="AT375" s="76">
        <f>AS375*Constantes!$E$30</f>
        <v>0</v>
      </c>
      <c r="AU375" s="76">
        <f t="shared" si="202"/>
        <v>0</v>
      </c>
      <c r="AV375" s="15"/>
      <c r="AW375" s="75">
        <v>369</v>
      </c>
      <c r="AX375" s="148">
        <f>ETo!$I374*((1-Constantes!$F$19)*ETo!$K374+ETo!$L374)</f>
        <v>4.2474678893687701</v>
      </c>
      <c r="AY375" s="76">
        <f>MIN(AX375*Constantes!$F$17,0.8*(BB374+Observaciones!$F374-AZ375-BA375-Constantes!$D$14))</f>
        <v>2.1096053459232906</v>
      </c>
      <c r="AZ375" s="76">
        <f>IF(Observaciones!$F374&gt;0.05*Constantes!$F$18,((Observaciones!$F374-0.05*Constantes!$F$18)^2)/(Observaciones!$F374+0.95*Constantes!$F$18),0)</f>
        <v>0</v>
      </c>
      <c r="BA375" s="76">
        <f>MAX(0,BB374+Observaciones!$F374-AZ375-Constantes!$D$13)</f>
        <v>0</v>
      </c>
      <c r="BB375" s="76">
        <f>BB374+Observaciones!$F374-AZ375-AY375-BA375-BC374</f>
        <v>44.564122704178502</v>
      </c>
      <c r="BC375" s="76">
        <f>MAX(0,(BB375-Constantes!$D$14)*(1-EXP(-Constantes!$D$22)))</f>
        <v>1.1348013179524696</v>
      </c>
      <c r="BD375" s="76">
        <f t="shared" si="203"/>
        <v>78.288052927435189</v>
      </c>
      <c r="BE375" s="76">
        <f>MAX(0,(BD375-Constantes!$D$13)*(1-EXP(-Constantes!$D$23)))</f>
        <v>0.2910454709100988</v>
      </c>
      <c r="BF375" s="76">
        <f t="shared" si="204"/>
        <v>1.4258467888625685</v>
      </c>
      <c r="BG375" s="76">
        <f>IF(BF375-Escenarios!$F$29&lt;=0,0,IF(BF375-Escenarios!$F$29&gt;Escenarios!$F$28,Escenarios!$F$28,BF375-Escenarios!$F$29))</f>
        <v>0.73464678886256851</v>
      </c>
      <c r="BH375" s="76">
        <f>BG375*Entradas!$F$24</f>
        <v>0</v>
      </c>
      <c r="BI375" s="76">
        <f>AX375*Entradas!$D$47/Escenarios!$F$9</f>
        <v>0.20387845868970095</v>
      </c>
      <c r="BJ375" s="76">
        <f>Entradas!$D$48*Entradas!$D$46/Escenarios!$F$9</f>
        <v>0.12</v>
      </c>
      <c r="BK375" s="76">
        <f t="shared" si="205"/>
        <v>2.3134838046129915</v>
      </c>
      <c r="BL375" s="76">
        <f t="shared" si="188"/>
        <v>0</v>
      </c>
      <c r="BM375" s="76">
        <f t="shared" si="189"/>
        <v>0.73464678886256851</v>
      </c>
      <c r="BN375" s="76">
        <f t="shared" si="178"/>
        <v>0.40015452908990112</v>
      </c>
      <c r="BO375" s="76">
        <f t="shared" si="190"/>
        <v>0</v>
      </c>
      <c r="BP375" s="76">
        <f t="shared" si="179"/>
        <v>0.2910454709100988</v>
      </c>
      <c r="BQ375" s="76">
        <f t="shared" si="191"/>
        <v>0</v>
      </c>
      <c r="BR375" s="76">
        <f t="shared" si="192"/>
        <v>0.69119999999999993</v>
      </c>
      <c r="BS375" s="76">
        <f t="shared" si="193"/>
        <v>0.41076833017286762</v>
      </c>
      <c r="BT375" s="76">
        <f t="shared" si="194"/>
        <v>0.41076833017286762</v>
      </c>
      <c r="BU375" s="76">
        <f t="shared" si="206"/>
        <v>67.248031051132955</v>
      </c>
      <c r="BV375" s="76">
        <f>MAX(0,(BU375-Constantes!$D$13)*(1-EXP(-Constantes!$D$24)))</f>
        <v>0.28274697484313005</v>
      </c>
      <c r="BW375" s="76">
        <f t="shared" si="207"/>
        <v>0.57379244575322885</v>
      </c>
      <c r="BX375" s="76">
        <f t="shared" si="208"/>
        <v>0.97394697484312998</v>
      </c>
      <c r="BY375" s="76">
        <f>0.0526*BL375*Observaciones!$F374^1.218</f>
        <v>0</v>
      </c>
      <c r="BZ375" s="76">
        <f>BY375*Constantes!$F$30</f>
        <v>0</v>
      </c>
      <c r="CA375" s="76">
        <f t="shared" si="209"/>
        <v>0</v>
      </c>
      <c r="CB375" s="15"/>
      <c r="CC375" s="75">
        <v>369</v>
      </c>
      <c r="CD375" s="76">
        <f>0.0526*Observaciones!$F374^2.218</f>
        <v>0.33365534346892783</v>
      </c>
      <c r="CE375" s="76">
        <f>IF(Observaciones!$F374&gt;0.05*$CI$7,((Observaciones!$F374-0.05*$CI$7)^2)/(Observaciones!$F374+0.95*$CI$7),0)</f>
        <v>9.1701390926697667E-3</v>
      </c>
      <c r="CF375" s="76">
        <f>0.0526*CE375*Observaciones!$F374^1.218</f>
        <v>1.3302895254880757E-3</v>
      </c>
      <c r="CG375" s="29"/>
      <c r="CH375" s="29"/>
      <c r="CI375" s="110"/>
      <c r="CJ375" s="40"/>
    </row>
    <row r="376" spans="2:88" s="2" customFormat="1" x14ac:dyDescent="0.3">
      <c r="B376" s="39"/>
      <c r="C376" s="75">
        <v>370</v>
      </c>
      <c r="D376" s="148">
        <f>ETo!$I375*((1-Constantes!$D$19)*ETo!$K375+ETo!$L375)</f>
        <v>4.2079583965795431</v>
      </c>
      <c r="E376" s="76">
        <f>MIN(D376*Constantes!$D$17,0.8*(H375+Observaciones!$F375-F376-G376-Constantes!$D$14))</f>
        <v>2.0899820222457905</v>
      </c>
      <c r="F376" s="76">
        <f>IF(Observaciones!$F375&gt;0.05*Constantes!$D$18,((Observaciones!$F375-0.05*Constantes!$D$18)^2)/(Observaciones!$F375+0.95*Constantes!$D$18),0)</f>
        <v>0.59035573829102594</v>
      </c>
      <c r="G376" s="76">
        <f>MAX(0,H375+Observaciones!$F375-F376-Constantes!$D$13)</f>
        <v>4.8237669658874793</v>
      </c>
      <c r="H376" s="76">
        <f>H375+Observaciones!$F375-F376-E376-G376-I375</f>
        <v>45.525216659801735</v>
      </c>
      <c r="I376" s="76">
        <f>MAX(0,(H376-Constantes!$D$14)*(1-EXP(-Constantes!$D$22)))</f>
        <v>1.1675397063291386</v>
      </c>
      <c r="J376" s="76">
        <f t="shared" si="210"/>
        <v>82.820774422412569</v>
      </c>
      <c r="K376" s="76">
        <f>MAX(0,(J376-Constantes!$D$13)*(1-EXP(-Constantes!$D$23)))</f>
        <v>0.33570745541025893</v>
      </c>
      <c r="L376" s="76">
        <f t="shared" si="211"/>
        <v>2.0936029000304237</v>
      </c>
      <c r="M376" s="76">
        <f>0.0526*F376*Observaciones!$F375^1.218</f>
        <v>0.48809672645420116</v>
      </c>
      <c r="N376" s="76">
        <f>M376*Constantes!$D$30</f>
        <v>7.6250993840971185E-3</v>
      </c>
      <c r="O376" s="76">
        <f t="shared" si="212"/>
        <v>364.20943933476173</v>
      </c>
      <c r="P376" s="15"/>
      <c r="Q376" s="75">
        <v>370</v>
      </c>
      <c r="R376" s="148">
        <f>ETo!$I375*((1-Constantes!$E$19)*ETo!$K375+ETo!$L375)</f>
        <v>4.2079583965795431</v>
      </c>
      <c r="S376" s="76">
        <f>MIN(R376*Constantes!$E$17,0.8*(V375+Observaciones!$F375-T376-U376-Constantes!$D$14))</f>
        <v>2.0899820222457905</v>
      </c>
      <c r="T376" s="76">
        <f>IF(Observaciones!$F375&gt;0.05*Constantes!$E$18,((Observaciones!$F375-0.05*Constantes!$E$18)^2)/(Observaciones!$F375+0.95*Constantes!$E$18),0)</f>
        <v>0.59035573829102594</v>
      </c>
      <c r="U376" s="76">
        <f>MAX(0,V375+Observaciones!$F375-T376-Constantes!$D$13)</f>
        <v>4.8237669658874793</v>
      </c>
      <c r="V376" s="76">
        <f>V375+Observaciones!$F375-T376-S376-U376-W375</f>
        <v>45.525216659801735</v>
      </c>
      <c r="W376" s="76">
        <f>MAX(0,(V376-Constantes!$D$14)*(1-EXP(-Constantes!$D$22)))</f>
        <v>1.1675397063291386</v>
      </c>
      <c r="X376" s="76">
        <f t="shared" si="198"/>
        <v>82.820774422412569</v>
      </c>
      <c r="Y376" s="76">
        <f>MAX(0,(X376-Constantes!$D$13)*(1-EXP(-Constantes!$D$23)))</f>
        <v>0.33570745541025893</v>
      </c>
      <c r="Z376" s="76">
        <f t="shared" si="199"/>
        <v>2.0936029000304237</v>
      </c>
      <c r="AA376" s="76">
        <f>IF(Z376-Escenarios!$E$29&lt;=0,0,IF(Z376-Escenarios!$E$29&gt;Escenarios!$E$28,Escenarios!$E$28,Z376-Escenarios!$E$29))</f>
        <v>1.4024029000304237</v>
      </c>
      <c r="AB376" s="76">
        <f>AA376*Entradas!$E$24</f>
        <v>0.35060072500760592</v>
      </c>
      <c r="AC376" s="76">
        <f>R376*Entradas!$D$47/Escenarios!$E$9</f>
        <v>0.20198200303581809</v>
      </c>
      <c r="AD376" s="76">
        <f>Entradas!$D$48*Entradas!$D$46/Escenarios!$E$9</f>
        <v>0.12</v>
      </c>
      <c r="AE376" s="76">
        <f t="shared" si="200"/>
        <v>2.2919640252816085</v>
      </c>
      <c r="AF376" s="76">
        <f t="shared" si="180"/>
        <v>0</v>
      </c>
      <c r="AG376" s="76">
        <f t="shared" si="181"/>
        <v>0.81204716173939773</v>
      </c>
      <c r="AH376" s="76">
        <f t="shared" si="175"/>
        <v>0.35549254458974089</v>
      </c>
      <c r="AI376" s="76">
        <f t="shared" si="182"/>
        <v>0</v>
      </c>
      <c r="AJ376" s="76">
        <f t="shared" si="176"/>
        <v>0.33570745541025893</v>
      </c>
      <c r="AK376" s="76">
        <f t="shared" si="183"/>
        <v>0</v>
      </c>
      <c r="AL376" s="76">
        <f t="shared" si="184"/>
        <v>1.0418007250076058</v>
      </c>
      <c r="AM376" s="76">
        <f t="shared" si="185"/>
        <v>0.72982017198699956</v>
      </c>
      <c r="AN376" s="76">
        <f t="shared" si="186"/>
        <v>5.5535871378744792</v>
      </c>
      <c r="AO376" s="76">
        <f t="shared" si="201"/>
        <v>58.49533067690097</v>
      </c>
      <c r="AP376" s="76">
        <f>MAX(0,(AO376-Constantes!$D$13)*(1-EXP(-Constantes!$D$24)))</f>
        <v>0.1489597871320979</v>
      </c>
      <c r="AQ376" s="76">
        <f t="shared" si="177"/>
        <v>0.48466724254235682</v>
      </c>
      <c r="AR376" s="76">
        <f t="shared" si="187"/>
        <v>1.1907605121397036</v>
      </c>
      <c r="AS376" s="76">
        <f>0.0526*AF376*Observaciones!$F375^1.218</f>
        <v>0</v>
      </c>
      <c r="AT376" s="76">
        <f>AS376*Constantes!$E$30</f>
        <v>0</v>
      </c>
      <c r="AU376" s="76">
        <f t="shared" si="202"/>
        <v>0</v>
      </c>
      <c r="AV376" s="15"/>
      <c r="AW376" s="75">
        <v>370</v>
      </c>
      <c r="AX376" s="148">
        <f>ETo!$I375*((1-Constantes!$F$19)*ETo!$K375+ETo!$L375)</f>
        <v>4.2079583965795431</v>
      </c>
      <c r="AY376" s="76">
        <f>MIN(AX376*Constantes!$F$17,0.8*(BB375+Observaciones!$F375-AZ376-BA376-Constantes!$D$14))</f>
        <v>2.0899820222457905</v>
      </c>
      <c r="AZ376" s="76">
        <f>IF(Observaciones!$F375&gt;0.05*Constantes!$F$18,((Observaciones!$F375-0.05*Constantes!$F$18)^2)/(Observaciones!$F375+0.95*Constantes!$F$18),0)</f>
        <v>0.59035573829102594</v>
      </c>
      <c r="BA376" s="76">
        <f>MAX(0,BB375+Observaciones!$F375-AZ376-Constantes!$D$13)</f>
        <v>4.8237669658874793</v>
      </c>
      <c r="BB376" s="76">
        <f>BB375+Observaciones!$F375-AZ376-AY376-BA376-BC375</f>
        <v>45.525216659801735</v>
      </c>
      <c r="BC376" s="76">
        <f>MAX(0,(BB376-Constantes!$D$14)*(1-EXP(-Constantes!$D$22)))</f>
        <v>1.1675397063291386</v>
      </c>
      <c r="BD376" s="76">
        <f t="shared" si="203"/>
        <v>82.820774422412569</v>
      </c>
      <c r="BE376" s="76">
        <f>MAX(0,(BD376-Constantes!$D$13)*(1-EXP(-Constantes!$D$23)))</f>
        <v>0.33570745541025893</v>
      </c>
      <c r="BF376" s="76">
        <f t="shared" si="204"/>
        <v>2.0936029000304237</v>
      </c>
      <c r="BG376" s="76">
        <f>IF(BF376-Escenarios!$F$29&lt;=0,0,IF(BF376-Escenarios!$F$29&gt;Escenarios!$F$28,Escenarios!$F$28,BF376-Escenarios!$F$29))</f>
        <v>1.4024029000304237</v>
      </c>
      <c r="BH376" s="76">
        <f>BG376*Entradas!$F$24</f>
        <v>0</v>
      </c>
      <c r="BI376" s="76">
        <f>AX376*Entradas!$D$47/Escenarios!$F$9</f>
        <v>0.20198200303581809</v>
      </c>
      <c r="BJ376" s="76">
        <f>Entradas!$D$48*Entradas!$D$46/Escenarios!$F$9</f>
        <v>0.12</v>
      </c>
      <c r="BK376" s="76">
        <f t="shared" si="205"/>
        <v>2.2919640252816085</v>
      </c>
      <c r="BL376" s="76">
        <f t="shared" si="188"/>
        <v>0</v>
      </c>
      <c r="BM376" s="76">
        <f t="shared" si="189"/>
        <v>0.81204716173939773</v>
      </c>
      <c r="BN376" s="76">
        <f t="shared" si="178"/>
        <v>0.35549254458974089</v>
      </c>
      <c r="BO376" s="76">
        <f t="shared" si="190"/>
        <v>0</v>
      </c>
      <c r="BP376" s="76">
        <f t="shared" si="179"/>
        <v>0.33570745541025893</v>
      </c>
      <c r="BQ376" s="76">
        <f t="shared" si="191"/>
        <v>0</v>
      </c>
      <c r="BR376" s="76">
        <f t="shared" si="192"/>
        <v>0.69119999999999981</v>
      </c>
      <c r="BS376" s="76">
        <f t="shared" si="193"/>
        <v>1.0804208969946054</v>
      </c>
      <c r="BT376" s="76">
        <f t="shared" si="194"/>
        <v>5.9041878628820843</v>
      </c>
      <c r="BU376" s="76">
        <f t="shared" si="206"/>
        <v>68.04570497328443</v>
      </c>
      <c r="BV376" s="76">
        <f>MAX(0,(BU376-Constantes!$D$13)*(1-EXP(-Constantes!$D$24)))</f>
        <v>0.29493961782097666</v>
      </c>
      <c r="BW376" s="76">
        <f t="shared" si="207"/>
        <v>0.63064707323123559</v>
      </c>
      <c r="BX376" s="76">
        <f t="shared" si="208"/>
        <v>0.98613961782097648</v>
      </c>
      <c r="BY376" s="76">
        <f>0.0526*BL376*Observaciones!$F375^1.218</f>
        <v>0</v>
      </c>
      <c r="BZ376" s="76">
        <f>BY376*Constantes!$F$30</f>
        <v>0</v>
      </c>
      <c r="CA376" s="76">
        <f t="shared" si="209"/>
        <v>0</v>
      </c>
      <c r="CB376" s="15"/>
      <c r="CC376" s="75">
        <v>370</v>
      </c>
      <c r="CD376" s="76">
        <f>0.0526*Observaciones!$F375^2.218</f>
        <v>7.93712717610686</v>
      </c>
      <c r="CE376" s="76">
        <f>IF(Observaciones!$F375&gt;0.05*$CI$7,((Observaciones!$F375-0.05*$CI$7)^2)/(Observaciones!$F375+0.95*$CI$7),0)</f>
        <v>1.4565097558841547</v>
      </c>
      <c r="CF376" s="76">
        <f>0.0526*CE376*Observaciones!$F375^1.218</f>
        <v>1.2042190797596761</v>
      </c>
      <c r="CG376" s="29"/>
      <c r="CH376" s="29"/>
      <c r="CI376" s="110"/>
      <c r="CJ376" s="40"/>
    </row>
    <row r="377" spans="2:88" s="2" customFormat="1" x14ac:dyDescent="0.3">
      <c r="B377" s="39"/>
      <c r="C377" s="75">
        <v>371</v>
      </c>
      <c r="D377" s="148">
        <f>ETo!$I376*((1-Constantes!$D$19)*ETo!$K376+ETo!$L376)</f>
        <v>4.1816031733164953</v>
      </c>
      <c r="E377" s="76">
        <f>MIN(D377*Constantes!$D$17,0.8*(H376+Observaciones!$F376-F377-G377-Constantes!$D$14))</f>
        <v>2.0768920775218085</v>
      </c>
      <c r="F377" s="76">
        <f>IF(Observaciones!$F376&gt;0.05*Constantes!$D$18,((Observaciones!$F376-0.05*Constantes!$D$18)^2)/(Observaciones!$F376+0.95*Constantes!$D$18),0)</f>
        <v>2.5044317081046175</v>
      </c>
      <c r="G377" s="76">
        <f>MAX(0,H376+Observaciones!$F376-F377-Constantes!$D$13)</f>
        <v>11.370784951697118</v>
      </c>
      <c r="H377" s="76">
        <f>H376+Observaciones!$F376-F377-E377-G377-I376</f>
        <v>45.505568216149058</v>
      </c>
      <c r="I377" s="76">
        <f>MAX(0,(H377-Constantes!$D$14)*(1-EXP(-Constantes!$D$22)))</f>
        <v>1.1668704082074151</v>
      </c>
      <c r="J377" s="76">
        <f t="shared" si="210"/>
        <v>93.855851918699429</v>
      </c>
      <c r="K377" s="76">
        <f>MAX(0,(J377-Constantes!$D$13)*(1-EXP(-Constantes!$D$23)))</f>
        <v>0.44443870233185884</v>
      </c>
      <c r="L377" s="76">
        <f t="shared" si="211"/>
        <v>4.115740818643892</v>
      </c>
      <c r="M377" s="76">
        <f>0.0526*F377*Observaciones!$F376^1.218</f>
        <v>4.1829647065983364</v>
      </c>
      <c r="N377" s="76">
        <f>M377*Constantes!$D$30</f>
        <v>6.5346723055672379E-2</v>
      </c>
      <c r="O377" s="76">
        <f t="shared" si="212"/>
        <v>1587.7268743371374</v>
      </c>
      <c r="P377" s="15"/>
      <c r="Q377" s="75">
        <v>371</v>
      </c>
      <c r="R377" s="148">
        <f>ETo!$I376*((1-Constantes!$E$19)*ETo!$K376+ETo!$L376)</f>
        <v>4.1816031733164953</v>
      </c>
      <c r="S377" s="76">
        <f>MIN(R377*Constantes!$E$17,0.8*(V376+Observaciones!$F376-T377-U377-Constantes!$D$14))</f>
        <v>2.0768920775218085</v>
      </c>
      <c r="T377" s="76">
        <f>IF(Observaciones!$F376&gt;0.05*Constantes!$E$18,((Observaciones!$F376-0.05*Constantes!$E$18)^2)/(Observaciones!$F376+0.95*Constantes!$E$18),0)</f>
        <v>2.5044317081046175</v>
      </c>
      <c r="U377" s="76">
        <f>MAX(0,V376+Observaciones!$F376-T377-Constantes!$D$13)</f>
        <v>11.370784951697118</v>
      </c>
      <c r="V377" s="76">
        <f>V376+Observaciones!$F376-T377-S377-U377-W376</f>
        <v>45.505568216149058</v>
      </c>
      <c r="W377" s="76">
        <f>MAX(0,(V377-Constantes!$D$14)*(1-EXP(-Constantes!$D$22)))</f>
        <v>1.1668704082074151</v>
      </c>
      <c r="X377" s="76">
        <f t="shared" si="198"/>
        <v>93.855851918699429</v>
      </c>
      <c r="Y377" s="76">
        <f>MAX(0,(X377-Constantes!$D$13)*(1-EXP(-Constantes!$D$23)))</f>
        <v>0.44443870233185884</v>
      </c>
      <c r="Z377" s="76">
        <f t="shared" si="199"/>
        <v>4.115740818643892</v>
      </c>
      <c r="AA377" s="76">
        <f>IF(Z377-Escenarios!$E$29&lt;=0,0,IF(Z377-Escenarios!$E$29&gt;Escenarios!$E$28,Escenarios!$E$28,Z377-Escenarios!$E$29))</f>
        <v>2.2212791916551762</v>
      </c>
      <c r="AB377" s="76">
        <f>AA377*Entradas!$E$24</f>
        <v>0.55531979791379404</v>
      </c>
      <c r="AC377" s="76">
        <f>R377*Entradas!$D$47/Escenarios!$E$9</f>
        <v>0.20071695231919176</v>
      </c>
      <c r="AD377" s="76">
        <f>Entradas!$D$48*Entradas!$D$46/Escenarios!$E$9</f>
        <v>0.12</v>
      </c>
      <c r="AE377" s="76">
        <f t="shared" si="200"/>
        <v>2.2776090298410003</v>
      </c>
      <c r="AF377" s="76">
        <f t="shared" si="180"/>
        <v>0.28315251644944128</v>
      </c>
      <c r="AG377" s="76">
        <f t="shared" si="181"/>
        <v>0</v>
      </c>
      <c r="AH377" s="76">
        <f t="shared" si="175"/>
        <v>1.1668704082074151</v>
      </c>
      <c r="AI377" s="76">
        <f t="shared" si="182"/>
        <v>0</v>
      </c>
      <c r="AJ377" s="76">
        <f t="shared" si="176"/>
        <v>0.44443870233185884</v>
      </c>
      <c r="AK377" s="76">
        <f t="shared" si="183"/>
        <v>0</v>
      </c>
      <c r="AL377" s="76">
        <f t="shared" si="184"/>
        <v>2.4497814249025094</v>
      </c>
      <c r="AM377" s="76">
        <f t="shared" si="185"/>
        <v>1.3452424414221902</v>
      </c>
      <c r="AN377" s="76">
        <f t="shared" si="186"/>
        <v>12.716027393119308</v>
      </c>
      <c r="AO377" s="76">
        <f t="shared" si="201"/>
        <v>59.691613331191064</v>
      </c>
      <c r="AP377" s="76">
        <f>MAX(0,(AO377-Constantes!$D$13)*(1-EXP(-Constantes!$D$24)))</f>
        <v>0.16724526306317639</v>
      </c>
      <c r="AQ377" s="76">
        <f t="shared" si="177"/>
        <v>0.61168396539503522</v>
      </c>
      <c r="AR377" s="76">
        <f t="shared" si="187"/>
        <v>2.6170266879656858</v>
      </c>
      <c r="AS377" s="76">
        <f>0.0526*AF377*Observaciones!$F376^1.218</f>
        <v>0.47292844083534541</v>
      </c>
      <c r="AT377" s="76">
        <f>AS377*Constantes!$E$30</f>
        <v>7.3881388001359009E-3</v>
      </c>
      <c r="AU377" s="76">
        <f t="shared" si="202"/>
        <v>282.31041105197829</v>
      </c>
      <c r="AV377" s="15"/>
      <c r="AW377" s="75">
        <v>371</v>
      </c>
      <c r="AX377" s="148">
        <f>ETo!$I376*((1-Constantes!$F$19)*ETo!$K376+ETo!$L376)</f>
        <v>4.1816031733164953</v>
      </c>
      <c r="AY377" s="76">
        <f>MIN(AX377*Constantes!$F$17,0.8*(BB376+Observaciones!$F376-AZ377-BA377-Constantes!$D$14))</f>
        <v>2.0768920775218085</v>
      </c>
      <c r="AZ377" s="76">
        <f>IF(Observaciones!$F376&gt;0.05*Constantes!$F$18,((Observaciones!$F376-0.05*Constantes!$F$18)^2)/(Observaciones!$F376+0.95*Constantes!$F$18),0)</f>
        <v>2.5044317081046175</v>
      </c>
      <c r="BA377" s="76">
        <f>MAX(0,BB376+Observaciones!$F376-AZ377-Constantes!$D$13)</f>
        <v>11.370784951697118</v>
      </c>
      <c r="BB377" s="76">
        <f>BB376+Observaciones!$F376-AZ377-AY377-BA377-BC376</f>
        <v>45.505568216149058</v>
      </c>
      <c r="BC377" s="76">
        <f>MAX(0,(BB377-Constantes!$D$14)*(1-EXP(-Constantes!$D$22)))</f>
        <v>1.1668704082074151</v>
      </c>
      <c r="BD377" s="76">
        <f t="shared" si="203"/>
        <v>93.855851918699429</v>
      </c>
      <c r="BE377" s="76">
        <f>MAX(0,(BD377-Constantes!$D$13)*(1-EXP(-Constantes!$D$23)))</f>
        <v>0.44443870233185884</v>
      </c>
      <c r="BF377" s="76">
        <f t="shared" si="204"/>
        <v>4.115740818643892</v>
      </c>
      <c r="BG377" s="76">
        <f>IF(BF377-Escenarios!$F$29&lt;=0,0,IF(BF377-Escenarios!$F$29&gt;Escenarios!$F$28,Escenarios!$F$28,BF377-Escenarios!$F$29))</f>
        <v>3.4245408186438917</v>
      </c>
      <c r="BH377" s="76">
        <f>BG377*Entradas!$F$24</f>
        <v>0</v>
      </c>
      <c r="BI377" s="76">
        <f>AX377*Entradas!$D$47/Escenarios!$F$9</f>
        <v>0.20071695231919176</v>
      </c>
      <c r="BJ377" s="76">
        <f>Entradas!$D$48*Entradas!$D$46/Escenarios!$F$9</f>
        <v>0.12</v>
      </c>
      <c r="BK377" s="76">
        <f t="shared" si="205"/>
        <v>2.2776090298410003</v>
      </c>
      <c r="BL377" s="76">
        <f t="shared" si="188"/>
        <v>0</v>
      </c>
      <c r="BM377" s="76">
        <f t="shared" si="189"/>
        <v>0.92010911053927424</v>
      </c>
      <c r="BN377" s="76">
        <f t="shared" si="178"/>
        <v>0.24676129766814081</v>
      </c>
      <c r="BO377" s="76">
        <f t="shared" si="190"/>
        <v>0</v>
      </c>
      <c r="BP377" s="76">
        <f t="shared" si="179"/>
        <v>0.44443870233185884</v>
      </c>
      <c r="BQ377" s="76">
        <f t="shared" si="191"/>
        <v>0</v>
      </c>
      <c r="BR377" s="76">
        <f t="shared" si="192"/>
        <v>0.69119999999999959</v>
      </c>
      <c r="BS377" s="76">
        <f t="shared" si="193"/>
        <v>3.1038238663246998</v>
      </c>
      <c r="BT377" s="76">
        <f t="shared" si="194"/>
        <v>14.474608818021817</v>
      </c>
      <c r="BU377" s="76">
        <f t="shared" si="206"/>
        <v>70.85458922178816</v>
      </c>
      <c r="BV377" s="76">
        <f>MAX(0,(BU377-Constantes!$D$13)*(1-EXP(-Constantes!$D$24)))</f>
        <v>0.33787410753794062</v>
      </c>
      <c r="BW377" s="76">
        <f t="shared" si="207"/>
        <v>0.78231280986979945</v>
      </c>
      <c r="BX377" s="76">
        <f t="shared" si="208"/>
        <v>1.0290741075379402</v>
      </c>
      <c r="BY377" s="76">
        <f>0.0526*BL377*Observaciones!$F376^1.218</f>
        <v>0</v>
      </c>
      <c r="BZ377" s="76">
        <f>BY377*Constantes!$F$30</f>
        <v>0</v>
      </c>
      <c r="CA377" s="76">
        <f t="shared" si="209"/>
        <v>0</v>
      </c>
      <c r="CB377" s="15"/>
      <c r="CC377" s="75">
        <v>371</v>
      </c>
      <c r="CD377" s="76">
        <f>0.0526*Observaciones!$F376^2.218</f>
        <v>28.560849254286634</v>
      </c>
      <c r="CE377" s="76">
        <f>IF(Observaciones!$F376&gt;0.05*$CI$7,((Observaciones!$F376-0.05*$CI$7)^2)/(Observaciones!$F376+0.95*$CI$7),0)</f>
        <v>4.7231908669459823</v>
      </c>
      <c r="CF377" s="76">
        <f>0.0526*CE377*Observaciones!$F376^1.218</f>
        <v>7.8887919502963495</v>
      </c>
      <c r="CG377" s="29"/>
      <c r="CH377" s="29"/>
      <c r="CI377" s="110"/>
      <c r="CJ377" s="40"/>
    </row>
    <row r="378" spans="2:88" s="2" customFormat="1" x14ac:dyDescent="0.3">
      <c r="B378" s="39"/>
      <c r="C378" s="75">
        <v>372</v>
      </c>
      <c r="D378" s="148">
        <f>ETo!$I377*((1-Constantes!$D$19)*ETo!$K377+ETo!$L377)</f>
        <v>4.2122768227486471</v>
      </c>
      <c r="E378" s="76">
        <f>MIN(D378*Constantes!$D$17,0.8*(H377+Observaciones!$F377-F378-G378-Constantes!$D$14))</f>
        <v>2.0921268706989409</v>
      </c>
      <c r="F378" s="76">
        <f>IF(Observaciones!$F377&gt;0.05*Constantes!$D$18,((Observaciones!$F377-0.05*Constantes!$D$18)^2)/(Observaciones!$F377+0.95*Constantes!$D$18),0)</f>
        <v>0</v>
      </c>
      <c r="G378" s="76">
        <f>MAX(0,H377+Observaciones!$F377-F378-Constantes!$D$13)</f>
        <v>0</v>
      </c>
      <c r="H378" s="76">
        <f>H377+Observaciones!$F377-F378-E378-G378-I377</f>
        <v>42.946570937242704</v>
      </c>
      <c r="I378" s="76">
        <f>MAX(0,(H378-Constantes!$D$14)*(1-EXP(-Constantes!$D$22)))</f>
        <v>1.0797015666165339</v>
      </c>
      <c r="J378" s="76">
        <f t="shared" si="210"/>
        <v>93.411413216367563</v>
      </c>
      <c r="K378" s="76">
        <f>MAX(0,(J378-Constantes!$D$13)*(1-EXP(-Constantes!$D$23)))</f>
        <v>0.44005954194073138</v>
      </c>
      <c r="L378" s="76">
        <f t="shared" si="211"/>
        <v>1.5197611085572653</v>
      </c>
      <c r="M378" s="76">
        <f>0.0526*F378*Observaciones!$F377^1.218</f>
        <v>0</v>
      </c>
      <c r="N378" s="76">
        <f>M378*Constantes!$D$30</f>
        <v>0</v>
      </c>
      <c r="O378" s="76">
        <f t="shared" si="212"/>
        <v>0</v>
      </c>
      <c r="P378" s="15"/>
      <c r="Q378" s="75">
        <v>372</v>
      </c>
      <c r="R378" s="148">
        <f>ETo!$I377*((1-Constantes!$E$19)*ETo!$K377+ETo!$L377)</f>
        <v>4.2122768227486471</v>
      </c>
      <c r="S378" s="76">
        <f>MIN(R378*Constantes!$E$17,0.8*(V377+Observaciones!$F377-T378-U378-Constantes!$D$14))</f>
        <v>2.0921268706989409</v>
      </c>
      <c r="T378" s="76">
        <f>IF(Observaciones!$F377&gt;0.05*Constantes!$E$18,((Observaciones!$F377-0.05*Constantes!$E$18)^2)/(Observaciones!$F377+0.95*Constantes!$E$18),0)</f>
        <v>0</v>
      </c>
      <c r="U378" s="76">
        <f>MAX(0,V377+Observaciones!$F377-T378-Constantes!$D$13)</f>
        <v>0</v>
      </c>
      <c r="V378" s="76">
        <f>V377+Observaciones!$F377-T378-S378-U378-W377</f>
        <v>42.946570937242704</v>
      </c>
      <c r="W378" s="76">
        <f>MAX(0,(V378-Constantes!$D$14)*(1-EXP(-Constantes!$D$22)))</f>
        <v>1.0797015666165339</v>
      </c>
      <c r="X378" s="76">
        <f t="shared" si="198"/>
        <v>93.411413216367563</v>
      </c>
      <c r="Y378" s="76">
        <f>MAX(0,(X378-Constantes!$D$13)*(1-EXP(-Constantes!$D$23)))</f>
        <v>0.44005954194073138</v>
      </c>
      <c r="Z378" s="76">
        <f t="shared" si="199"/>
        <v>1.5197611085572653</v>
      </c>
      <c r="AA378" s="76">
        <f>IF(Z378-Escenarios!$E$29&lt;=0,0,IF(Z378-Escenarios!$E$29&gt;Escenarios!$E$28,Escenarios!$E$28,Z378-Escenarios!$E$29))</f>
        <v>0.82856110855726528</v>
      </c>
      <c r="AB378" s="76">
        <f>AA378*Entradas!$E$24</f>
        <v>0.20714027713931632</v>
      </c>
      <c r="AC378" s="76">
        <f>R378*Entradas!$D$47/Escenarios!$E$9</f>
        <v>0.20218928749193507</v>
      </c>
      <c r="AD378" s="76">
        <f>Entradas!$D$48*Entradas!$D$46/Escenarios!$E$9</f>
        <v>0.12</v>
      </c>
      <c r="AE378" s="76">
        <f t="shared" si="200"/>
        <v>2.2943161581908758</v>
      </c>
      <c r="AF378" s="76">
        <f t="shared" si="180"/>
        <v>0</v>
      </c>
      <c r="AG378" s="76">
        <f t="shared" si="181"/>
        <v>0.82856110855726528</v>
      </c>
      <c r="AH378" s="76">
        <f t="shared" si="175"/>
        <v>0.25114045805926866</v>
      </c>
      <c r="AI378" s="76">
        <f t="shared" si="182"/>
        <v>0</v>
      </c>
      <c r="AJ378" s="76">
        <f t="shared" si="176"/>
        <v>0.44005954194073138</v>
      </c>
      <c r="AK378" s="76">
        <f t="shared" si="183"/>
        <v>0</v>
      </c>
      <c r="AL378" s="76">
        <f t="shared" si="184"/>
        <v>0.8983402771393163</v>
      </c>
      <c r="AM378" s="76">
        <f t="shared" si="185"/>
        <v>0.29923154392601392</v>
      </c>
      <c r="AN378" s="76">
        <f t="shared" si="186"/>
        <v>0.29923154392601392</v>
      </c>
      <c r="AO378" s="76">
        <f t="shared" si="201"/>
        <v>59.823599612053897</v>
      </c>
      <c r="AP378" s="76">
        <f>MAX(0,(AO378-Constantes!$D$13)*(1-EXP(-Constantes!$D$24)))</f>
        <v>0.16926270597543036</v>
      </c>
      <c r="AQ378" s="76">
        <f t="shared" si="177"/>
        <v>0.60932224791616174</v>
      </c>
      <c r="AR378" s="76">
        <f t="shared" si="187"/>
        <v>1.0676029831147467</v>
      </c>
      <c r="AS378" s="76">
        <f>0.0526*AF378*Observaciones!$F377^1.218</f>
        <v>0</v>
      </c>
      <c r="AT378" s="76">
        <f>AS378*Constantes!$E$30</f>
        <v>0</v>
      </c>
      <c r="AU378" s="76">
        <f t="shared" si="202"/>
        <v>0</v>
      </c>
      <c r="AV378" s="15"/>
      <c r="AW378" s="75">
        <v>372</v>
      </c>
      <c r="AX378" s="148">
        <f>ETo!$I377*((1-Constantes!$F$19)*ETo!$K377+ETo!$L377)</f>
        <v>4.2122768227486471</v>
      </c>
      <c r="AY378" s="76">
        <f>MIN(AX378*Constantes!$F$17,0.8*(BB377+Observaciones!$F377-AZ378-BA378-Constantes!$D$14))</f>
        <v>2.0921268706989409</v>
      </c>
      <c r="AZ378" s="76">
        <f>IF(Observaciones!$F377&gt;0.05*Constantes!$F$18,((Observaciones!$F377-0.05*Constantes!$F$18)^2)/(Observaciones!$F377+0.95*Constantes!$F$18),0)</f>
        <v>0</v>
      </c>
      <c r="BA378" s="76">
        <f>MAX(0,BB377+Observaciones!$F377-AZ378-Constantes!$D$13)</f>
        <v>0</v>
      </c>
      <c r="BB378" s="76">
        <f>BB377+Observaciones!$F377-AZ378-AY378-BA378-BC377</f>
        <v>42.946570937242704</v>
      </c>
      <c r="BC378" s="76">
        <f>MAX(0,(BB378-Constantes!$D$14)*(1-EXP(-Constantes!$D$22)))</f>
        <v>1.0797015666165339</v>
      </c>
      <c r="BD378" s="76">
        <f t="shared" si="203"/>
        <v>93.411413216367563</v>
      </c>
      <c r="BE378" s="76">
        <f>MAX(0,(BD378-Constantes!$D$13)*(1-EXP(-Constantes!$D$23)))</f>
        <v>0.44005954194073138</v>
      </c>
      <c r="BF378" s="76">
        <f t="shared" si="204"/>
        <v>1.5197611085572653</v>
      </c>
      <c r="BG378" s="76">
        <f>IF(BF378-Escenarios!$F$29&lt;=0,0,IF(BF378-Escenarios!$F$29&gt;Escenarios!$F$28,Escenarios!$F$28,BF378-Escenarios!$F$29))</f>
        <v>0.82856110855726528</v>
      </c>
      <c r="BH378" s="76">
        <f>BG378*Entradas!$F$24</f>
        <v>0</v>
      </c>
      <c r="BI378" s="76">
        <f>AX378*Entradas!$D$47/Escenarios!$F$9</f>
        <v>0.20218928749193507</v>
      </c>
      <c r="BJ378" s="76">
        <f>Entradas!$D$48*Entradas!$D$46/Escenarios!$F$9</f>
        <v>0.12</v>
      </c>
      <c r="BK378" s="76">
        <f t="shared" si="205"/>
        <v>2.2943161581908758</v>
      </c>
      <c r="BL378" s="76">
        <f t="shared" si="188"/>
        <v>0</v>
      </c>
      <c r="BM378" s="76">
        <f t="shared" si="189"/>
        <v>0.82856110855726528</v>
      </c>
      <c r="BN378" s="76">
        <f t="shared" si="178"/>
        <v>0.25114045805926866</v>
      </c>
      <c r="BO378" s="76">
        <f t="shared" si="190"/>
        <v>0</v>
      </c>
      <c r="BP378" s="76">
        <f t="shared" si="179"/>
        <v>0.44005954194073138</v>
      </c>
      <c r="BQ378" s="76">
        <f t="shared" si="191"/>
        <v>0</v>
      </c>
      <c r="BR378" s="76">
        <f t="shared" si="192"/>
        <v>0.69120000000000004</v>
      </c>
      <c r="BS378" s="76">
        <f t="shared" si="193"/>
        <v>0.50637182106533019</v>
      </c>
      <c r="BT378" s="76">
        <f t="shared" si="194"/>
        <v>0.50637182106533019</v>
      </c>
      <c r="BU378" s="76">
        <f t="shared" si="206"/>
        <v>71.023086935315547</v>
      </c>
      <c r="BV378" s="76">
        <f>MAX(0,(BU378-Constantes!$D$13)*(1-EXP(-Constantes!$D$24)))</f>
        <v>0.34044963671919015</v>
      </c>
      <c r="BW378" s="76">
        <f t="shared" si="207"/>
        <v>0.78050917865992153</v>
      </c>
      <c r="BX378" s="76">
        <f t="shared" si="208"/>
        <v>1.0316496367191901</v>
      </c>
      <c r="BY378" s="76">
        <f>0.0526*BL378*Observaciones!$F377^1.218</f>
        <v>0</v>
      </c>
      <c r="BZ378" s="76">
        <f>BY378*Constantes!$F$30</f>
        <v>0</v>
      </c>
      <c r="CA378" s="76">
        <f t="shared" si="209"/>
        <v>0</v>
      </c>
      <c r="CB378" s="15"/>
      <c r="CC378" s="75">
        <v>372</v>
      </c>
      <c r="CD378" s="76">
        <f>0.0526*Observaciones!$F377^2.218</f>
        <v>2.3845871367955355E-2</v>
      </c>
      <c r="CE378" s="76">
        <f>IF(Observaciones!$F377&gt;0.05*$CI$7,((Observaciones!$F377-0.05*$CI$7)^2)/(Observaciones!$F377+0.95*$CI$7),0)</f>
        <v>0</v>
      </c>
      <c r="CF378" s="76">
        <f>0.0526*CE378*Observaciones!$F377^1.218</f>
        <v>0</v>
      </c>
      <c r="CG378" s="29"/>
      <c r="CH378" s="29"/>
      <c r="CI378" s="110"/>
      <c r="CJ378" s="40"/>
    </row>
    <row r="379" spans="2:88" s="2" customFormat="1" x14ac:dyDescent="0.3">
      <c r="B379" s="39"/>
      <c r="C379" s="75">
        <v>373</v>
      </c>
      <c r="D379" s="148">
        <f>ETo!$I378*((1-Constantes!$D$19)*ETo!$K378+ETo!$L378)</f>
        <v>4.2473203687279009</v>
      </c>
      <c r="E379" s="76">
        <f>MIN(D379*Constantes!$D$17,0.8*(H378+Observaciones!$F378-F379-G379-Constantes!$D$14))</f>
        <v>2.109532076309319</v>
      </c>
      <c r="F379" s="76">
        <f>IF(Observaciones!$F378&gt;0.05*Constantes!$D$18,((Observaciones!$F378-0.05*Constantes!$D$18)^2)/(Observaciones!$F378+0.95*Constantes!$D$18),0)</f>
        <v>0</v>
      </c>
      <c r="G379" s="76">
        <f>MAX(0,H378+Observaciones!$F378-F379-Constantes!$D$13)</f>
        <v>0</v>
      </c>
      <c r="H379" s="76">
        <f>H378+Observaciones!$F378-F379-E379-G379-I378</f>
        <v>39.757337294316848</v>
      </c>
      <c r="I379" s="76">
        <f>MAX(0,(H379-Constantes!$D$14)*(1-EXP(-Constantes!$D$22)))</f>
        <v>0.97106456082209114</v>
      </c>
      <c r="J379" s="76">
        <f t="shared" si="210"/>
        <v>92.971353674426837</v>
      </c>
      <c r="K379" s="76">
        <f>MAX(0,(J379-Constantes!$D$13)*(1-EXP(-Constantes!$D$23)))</f>
        <v>0.43572353045997253</v>
      </c>
      <c r="L379" s="76">
        <f t="shared" si="211"/>
        <v>1.4067880912820636</v>
      </c>
      <c r="M379" s="76">
        <f>0.0526*F379*Observaciones!$F378^1.218</f>
        <v>0</v>
      </c>
      <c r="N379" s="76">
        <f>M379*Constantes!$D$30</f>
        <v>0</v>
      </c>
      <c r="O379" s="76">
        <f t="shared" si="212"/>
        <v>0</v>
      </c>
      <c r="P379" s="15"/>
      <c r="Q379" s="75">
        <v>373</v>
      </c>
      <c r="R379" s="148">
        <f>ETo!$I378*((1-Constantes!$E$19)*ETo!$K378+ETo!$L378)</f>
        <v>4.2473203687279009</v>
      </c>
      <c r="S379" s="76">
        <f>MIN(R379*Constantes!$E$17,0.8*(V378+Observaciones!$F378-T379-U379-Constantes!$D$14))</f>
        <v>2.109532076309319</v>
      </c>
      <c r="T379" s="76">
        <f>IF(Observaciones!$F378&gt;0.05*Constantes!$E$18,((Observaciones!$F378-0.05*Constantes!$E$18)^2)/(Observaciones!$F378+0.95*Constantes!$E$18),0)</f>
        <v>0</v>
      </c>
      <c r="U379" s="76">
        <f>MAX(0,V378+Observaciones!$F378-T379-Constantes!$D$13)</f>
        <v>0</v>
      </c>
      <c r="V379" s="76">
        <f>V378+Observaciones!$F378-T379-S379-U379-W378</f>
        <v>39.757337294316848</v>
      </c>
      <c r="W379" s="76">
        <f>MAX(0,(V379-Constantes!$D$14)*(1-EXP(-Constantes!$D$22)))</f>
        <v>0.97106456082209114</v>
      </c>
      <c r="X379" s="76">
        <f t="shared" si="198"/>
        <v>92.971353674426837</v>
      </c>
      <c r="Y379" s="76">
        <f>MAX(0,(X379-Constantes!$D$13)*(1-EXP(-Constantes!$D$23)))</f>
        <v>0.43572353045997253</v>
      </c>
      <c r="Z379" s="76">
        <f t="shared" si="199"/>
        <v>1.4067880912820636</v>
      </c>
      <c r="AA379" s="76">
        <f>IF(Z379-Escenarios!$E$29&lt;=0,0,IF(Z379-Escenarios!$E$29&gt;Escenarios!$E$28,Escenarios!$E$28,Z379-Escenarios!$E$29))</f>
        <v>0.71558809128206358</v>
      </c>
      <c r="AB379" s="76">
        <f>AA379*Entradas!$E$24</f>
        <v>0.17889702282051589</v>
      </c>
      <c r="AC379" s="76">
        <f>R379*Entradas!$D$47/Escenarios!$E$9</f>
        <v>0.20387137769893923</v>
      </c>
      <c r="AD379" s="76">
        <f>Entradas!$D$48*Entradas!$D$46/Escenarios!$E$9</f>
        <v>0.12</v>
      </c>
      <c r="AE379" s="76">
        <f t="shared" si="200"/>
        <v>2.3134034540082582</v>
      </c>
      <c r="AF379" s="76">
        <f t="shared" si="180"/>
        <v>0</v>
      </c>
      <c r="AG379" s="76">
        <f t="shared" si="181"/>
        <v>0.71558809128206358</v>
      </c>
      <c r="AH379" s="76">
        <f t="shared" si="175"/>
        <v>0.25547646954002756</v>
      </c>
      <c r="AI379" s="76">
        <f t="shared" si="182"/>
        <v>0</v>
      </c>
      <c r="AJ379" s="76">
        <f t="shared" si="176"/>
        <v>0.43572353045997253</v>
      </c>
      <c r="AK379" s="76">
        <f t="shared" si="183"/>
        <v>0</v>
      </c>
      <c r="AL379" s="76">
        <f t="shared" si="184"/>
        <v>0.87009702282051593</v>
      </c>
      <c r="AM379" s="76">
        <f t="shared" si="185"/>
        <v>0.21281969076260843</v>
      </c>
      <c r="AN379" s="76">
        <f t="shared" si="186"/>
        <v>0.21281969076260843</v>
      </c>
      <c r="AO379" s="76">
        <f t="shared" si="201"/>
        <v>59.867156596841077</v>
      </c>
      <c r="AP379" s="76">
        <f>MAX(0,(AO379-Constantes!$D$13)*(1-EXP(-Constantes!$D$24)))</f>
        <v>0.16992848524933363</v>
      </c>
      <c r="AQ379" s="76">
        <f t="shared" si="177"/>
        <v>0.60565201570930616</v>
      </c>
      <c r="AR379" s="76">
        <f t="shared" si="187"/>
        <v>1.0400255080698495</v>
      </c>
      <c r="AS379" s="76">
        <f>0.0526*AF379*Observaciones!$F378^1.218</f>
        <v>0</v>
      </c>
      <c r="AT379" s="76">
        <f>AS379*Constantes!$E$30</f>
        <v>0</v>
      </c>
      <c r="AU379" s="76">
        <f t="shared" si="202"/>
        <v>0</v>
      </c>
      <c r="AV379" s="15"/>
      <c r="AW379" s="75">
        <v>373</v>
      </c>
      <c r="AX379" s="148">
        <f>ETo!$I378*((1-Constantes!$F$19)*ETo!$K378+ETo!$L378)</f>
        <v>4.2473203687279009</v>
      </c>
      <c r="AY379" s="76">
        <f>MIN(AX379*Constantes!$F$17,0.8*(BB378+Observaciones!$F378-AZ379-BA379-Constantes!$D$14))</f>
        <v>2.109532076309319</v>
      </c>
      <c r="AZ379" s="76">
        <f>IF(Observaciones!$F378&gt;0.05*Constantes!$F$18,((Observaciones!$F378-0.05*Constantes!$F$18)^2)/(Observaciones!$F378+0.95*Constantes!$F$18),0)</f>
        <v>0</v>
      </c>
      <c r="BA379" s="76">
        <f>MAX(0,BB378+Observaciones!$F378-AZ379-Constantes!$D$13)</f>
        <v>0</v>
      </c>
      <c r="BB379" s="76">
        <f>BB378+Observaciones!$F378-AZ379-AY379-BA379-BC378</f>
        <v>39.757337294316848</v>
      </c>
      <c r="BC379" s="76">
        <f>MAX(0,(BB379-Constantes!$D$14)*(1-EXP(-Constantes!$D$22)))</f>
        <v>0.97106456082209114</v>
      </c>
      <c r="BD379" s="76">
        <f t="shared" si="203"/>
        <v>92.971353674426837</v>
      </c>
      <c r="BE379" s="76">
        <f>MAX(0,(BD379-Constantes!$D$13)*(1-EXP(-Constantes!$D$23)))</f>
        <v>0.43572353045997253</v>
      </c>
      <c r="BF379" s="76">
        <f t="shared" si="204"/>
        <v>1.4067880912820636</v>
      </c>
      <c r="BG379" s="76">
        <f>IF(BF379-Escenarios!$F$29&lt;=0,0,IF(BF379-Escenarios!$F$29&gt;Escenarios!$F$28,Escenarios!$F$28,BF379-Escenarios!$F$29))</f>
        <v>0.71558809128206358</v>
      </c>
      <c r="BH379" s="76">
        <f>BG379*Entradas!$F$24</f>
        <v>0</v>
      </c>
      <c r="BI379" s="76">
        <f>AX379*Entradas!$D$47/Escenarios!$F$9</f>
        <v>0.20387137769893923</v>
      </c>
      <c r="BJ379" s="76">
        <f>Entradas!$D$48*Entradas!$D$46/Escenarios!$F$9</f>
        <v>0.12</v>
      </c>
      <c r="BK379" s="76">
        <f t="shared" si="205"/>
        <v>2.3134034540082582</v>
      </c>
      <c r="BL379" s="76">
        <f t="shared" si="188"/>
        <v>0</v>
      </c>
      <c r="BM379" s="76">
        <f t="shared" si="189"/>
        <v>0.71558809128206358</v>
      </c>
      <c r="BN379" s="76">
        <f t="shared" si="178"/>
        <v>0.25547646954002756</v>
      </c>
      <c r="BO379" s="76">
        <f t="shared" si="190"/>
        <v>0</v>
      </c>
      <c r="BP379" s="76">
        <f t="shared" si="179"/>
        <v>0.43572353045997253</v>
      </c>
      <c r="BQ379" s="76">
        <f t="shared" si="191"/>
        <v>0</v>
      </c>
      <c r="BR379" s="76">
        <f t="shared" si="192"/>
        <v>0.69120000000000004</v>
      </c>
      <c r="BS379" s="76">
        <f t="shared" si="193"/>
        <v>0.39171671358312432</v>
      </c>
      <c r="BT379" s="76">
        <f t="shared" si="194"/>
        <v>0.39171671358312432</v>
      </c>
      <c r="BU379" s="76">
        <f t="shared" si="206"/>
        <v>71.074354012179484</v>
      </c>
      <c r="BV379" s="76">
        <f>MAX(0,(BU379-Constantes!$D$13)*(1-EXP(-Constantes!$D$24)))</f>
        <v>0.34123326665538495</v>
      </c>
      <c r="BW379" s="76">
        <f t="shared" si="207"/>
        <v>0.77695679711535748</v>
      </c>
      <c r="BX379" s="76">
        <f t="shared" si="208"/>
        <v>1.032433266655385</v>
      </c>
      <c r="BY379" s="76">
        <f>0.0526*BL379*Observaciones!$F378^1.218</f>
        <v>0</v>
      </c>
      <c r="BZ379" s="76">
        <f>BY379*Constantes!$F$30</f>
        <v>0</v>
      </c>
      <c r="CA379" s="76">
        <f t="shared" si="209"/>
        <v>0</v>
      </c>
      <c r="CB379" s="15"/>
      <c r="CC379" s="75">
        <v>373</v>
      </c>
      <c r="CD379" s="76">
        <f>0.0526*Observaciones!$F378^2.218</f>
        <v>0</v>
      </c>
      <c r="CE379" s="76">
        <f>IF(Observaciones!$F378&gt;0.05*$CI$7,((Observaciones!$F378-0.05*$CI$7)^2)/(Observaciones!$F378+0.95*$CI$7),0)</f>
        <v>0</v>
      </c>
      <c r="CF379" s="76">
        <f>0.0526*CE379*Observaciones!$F378^1.218</f>
        <v>0</v>
      </c>
      <c r="CG379" s="29"/>
      <c r="CH379" s="29"/>
      <c r="CI379" s="110"/>
      <c r="CJ379" s="40"/>
    </row>
    <row r="380" spans="2:88" s="2" customFormat="1" x14ac:dyDescent="0.3">
      <c r="B380" s="39"/>
      <c r="C380" s="75">
        <v>374</v>
      </c>
      <c r="D380" s="148">
        <f>ETo!$I379*((1-Constantes!$D$19)*ETo!$K379+ETo!$L379)</f>
        <v>4.2384496949380424</v>
      </c>
      <c r="E380" s="76">
        <f>MIN(D380*Constantes!$D$17,0.8*(H379+Observaciones!$F379-F380-G380-Constantes!$D$14))</f>
        <v>2.1051262464510483</v>
      </c>
      <c r="F380" s="76">
        <f>IF(Observaciones!$F379&gt;0.05*Constantes!$D$18,((Observaciones!$F379-0.05*Constantes!$D$18)^2)/(Observaciones!$F379+0.95*Constantes!$D$18),0)</f>
        <v>0</v>
      </c>
      <c r="G380" s="76">
        <f>MAX(0,H379+Observaciones!$F379-F380-Constantes!$D$13)</f>
        <v>0</v>
      </c>
      <c r="H380" s="76">
        <f>H379+Observaciones!$F379-F380-E380-G380-I379</f>
        <v>36.681146487043705</v>
      </c>
      <c r="I380" s="76">
        <f>MAX(0,(H380-Constantes!$D$14)*(1-EXP(-Constantes!$D$22)))</f>
        <v>0.8662782089987251</v>
      </c>
      <c r="J380" s="76">
        <f t="shared" si="210"/>
        <v>92.53563014396687</v>
      </c>
      <c r="K380" s="76">
        <f>MAX(0,(J380-Constantes!$D$13)*(1-EXP(-Constantes!$D$23)))</f>
        <v>0.43143024273309111</v>
      </c>
      <c r="L380" s="76">
        <f t="shared" si="211"/>
        <v>1.2977084517318163</v>
      </c>
      <c r="M380" s="76">
        <f>0.0526*F380*Observaciones!$F379^1.218</f>
        <v>0</v>
      </c>
      <c r="N380" s="76">
        <f>M380*Constantes!$D$30</f>
        <v>0</v>
      </c>
      <c r="O380" s="76">
        <f t="shared" si="212"/>
        <v>0</v>
      </c>
      <c r="P380" s="15"/>
      <c r="Q380" s="75">
        <v>374</v>
      </c>
      <c r="R380" s="148">
        <f>ETo!$I379*((1-Constantes!$E$19)*ETo!$K379+ETo!$L379)</f>
        <v>4.2384496949380424</v>
      </c>
      <c r="S380" s="76">
        <f>MIN(R380*Constantes!$E$17,0.8*(V379+Observaciones!$F379-T380-U380-Constantes!$D$14))</f>
        <v>2.1051262464510483</v>
      </c>
      <c r="T380" s="76">
        <f>IF(Observaciones!$F379&gt;0.05*Constantes!$E$18,((Observaciones!$F379-0.05*Constantes!$E$18)^2)/(Observaciones!$F379+0.95*Constantes!$E$18),0)</f>
        <v>0</v>
      </c>
      <c r="U380" s="76">
        <f>MAX(0,V379+Observaciones!$F379-T380-Constantes!$D$13)</f>
        <v>0</v>
      </c>
      <c r="V380" s="76">
        <f>V379+Observaciones!$F379-T380-S380-U380-W379</f>
        <v>36.681146487043705</v>
      </c>
      <c r="W380" s="76">
        <f>MAX(0,(V380-Constantes!$D$14)*(1-EXP(-Constantes!$D$22)))</f>
        <v>0.8662782089987251</v>
      </c>
      <c r="X380" s="76">
        <f t="shared" si="198"/>
        <v>92.53563014396687</v>
      </c>
      <c r="Y380" s="76">
        <f>MAX(0,(X380-Constantes!$D$13)*(1-EXP(-Constantes!$D$23)))</f>
        <v>0.43143024273309111</v>
      </c>
      <c r="Z380" s="76">
        <f t="shared" si="199"/>
        <v>1.2977084517318163</v>
      </c>
      <c r="AA380" s="76">
        <f>IF(Z380-Escenarios!$E$29&lt;=0,0,IF(Z380-Escenarios!$E$29&gt;Escenarios!$E$28,Escenarios!$E$28,Z380-Escenarios!$E$29))</f>
        <v>0.60650845173181622</v>
      </c>
      <c r="AB380" s="76">
        <f>AA380*Entradas!$E$24</f>
        <v>0.15162711293295406</v>
      </c>
      <c r="AC380" s="76">
        <f>R380*Entradas!$D$47/Escenarios!$E$9</f>
        <v>0.20344558535702603</v>
      </c>
      <c r="AD380" s="76">
        <f>Entradas!$D$48*Entradas!$D$46/Escenarios!$E$9</f>
        <v>0.12</v>
      </c>
      <c r="AE380" s="76">
        <f t="shared" si="200"/>
        <v>2.3085718318080741</v>
      </c>
      <c r="AF380" s="76">
        <f t="shared" si="180"/>
        <v>0</v>
      </c>
      <c r="AG380" s="76">
        <f t="shared" si="181"/>
        <v>0.60650845173181622</v>
      </c>
      <c r="AH380" s="76">
        <f t="shared" si="175"/>
        <v>0.25976975726690887</v>
      </c>
      <c r="AI380" s="76">
        <f t="shared" si="182"/>
        <v>0</v>
      </c>
      <c r="AJ380" s="76">
        <f t="shared" si="176"/>
        <v>0.43143024273309111</v>
      </c>
      <c r="AK380" s="76">
        <f t="shared" si="183"/>
        <v>0</v>
      </c>
      <c r="AL380" s="76">
        <f t="shared" si="184"/>
        <v>0.84282711293295409</v>
      </c>
      <c r="AM380" s="76">
        <f t="shared" si="185"/>
        <v>0.13143575344183611</v>
      </c>
      <c r="AN380" s="76">
        <f t="shared" si="186"/>
        <v>0.13143575344183611</v>
      </c>
      <c r="AO380" s="76">
        <f t="shared" si="201"/>
        <v>59.828663865033576</v>
      </c>
      <c r="AP380" s="76">
        <f>MAX(0,(AO380-Constantes!$D$13)*(1-EXP(-Constantes!$D$24)))</f>
        <v>0.16934011433342727</v>
      </c>
      <c r="AQ380" s="76">
        <f t="shared" si="177"/>
        <v>0.60077035706651838</v>
      </c>
      <c r="AR380" s="76">
        <f t="shared" si="187"/>
        <v>1.0121672272663813</v>
      </c>
      <c r="AS380" s="76">
        <f>0.0526*AF380*Observaciones!$F379^1.218</f>
        <v>0</v>
      </c>
      <c r="AT380" s="76">
        <f>AS380*Constantes!$E$30</f>
        <v>0</v>
      </c>
      <c r="AU380" s="76">
        <f t="shared" si="202"/>
        <v>0</v>
      </c>
      <c r="AV380" s="15"/>
      <c r="AW380" s="75">
        <v>374</v>
      </c>
      <c r="AX380" s="148">
        <f>ETo!$I379*((1-Constantes!$F$19)*ETo!$K379+ETo!$L379)</f>
        <v>4.2384496949380424</v>
      </c>
      <c r="AY380" s="76">
        <f>MIN(AX380*Constantes!$F$17,0.8*(BB379+Observaciones!$F379-AZ380-BA380-Constantes!$D$14))</f>
        <v>2.1051262464510483</v>
      </c>
      <c r="AZ380" s="76">
        <f>IF(Observaciones!$F379&gt;0.05*Constantes!$F$18,((Observaciones!$F379-0.05*Constantes!$F$18)^2)/(Observaciones!$F379+0.95*Constantes!$F$18),0)</f>
        <v>0</v>
      </c>
      <c r="BA380" s="76">
        <f>MAX(0,BB379+Observaciones!$F379-AZ380-Constantes!$D$13)</f>
        <v>0</v>
      </c>
      <c r="BB380" s="76">
        <f>BB379+Observaciones!$F379-AZ380-AY380-BA380-BC379</f>
        <v>36.681146487043705</v>
      </c>
      <c r="BC380" s="76">
        <f>MAX(0,(BB380-Constantes!$D$14)*(1-EXP(-Constantes!$D$22)))</f>
        <v>0.8662782089987251</v>
      </c>
      <c r="BD380" s="76">
        <f t="shared" si="203"/>
        <v>92.53563014396687</v>
      </c>
      <c r="BE380" s="76">
        <f>MAX(0,(BD380-Constantes!$D$13)*(1-EXP(-Constantes!$D$23)))</f>
        <v>0.43143024273309111</v>
      </c>
      <c r="BF380" s="76">
        <f t="shared" si="204"/>
        <v>1.2977084517318163</v>
      </c>
      <c r="BG380" s="76">
        <f>IF(BF380-Escenarios!$F$29&lt;=0,0,IF(BF380-Escenarios!$F$29&gt;Escenarios!$F$28,Escenarios!$F$28,BF380-Escenarios!$F$29))</f>
        <v>0.60650845173181622</v>
      </c>
      <c r="BH380" s="76">
        <f>BG380*Entradas!$F$24</f>
        <v>0</v>
      </c>
      <c r="BI380" s="76">
        <f>AX380*Entradas!$D$47/Escenarios!$F$9</f>
        <v>0.20344558535702603</v>
      </c>
      <c r="BJ380" s="76">
        <f>Entradas!$D$48*Entradas!$D$46/Escenarios!$F$9</f>
        <v>0.12</v>
      </c>
      <c r="BK380" s="76">
        <f t="shared" si="205"/>
        <v>2.3085718318080741</v>
      </c>
      <c r="BL380" s="76">
        <f t="shared" si="188"/>
        <v>0</v>
      </c>
      <c r="BM380" s="76">
        <f t="shared" si="189"/>
        <v>0.60650845173181622</v>
      </c>
      <c r="BN380" s="76">
        <f t="shared" si="178"/>
        <v>0.25976975726690887</v>
      </c>
      <c r="BO380" s="76">
        <f t="shared" si="190"/>
        <v>0</v>
      </c>
      <c r="BP380" s="76">
        <f t="shared" si="179"/>
        <v>0.43143024273309111</v>
      </c>
      <c r="BQ380" s="76">
        <f t="shared" si="191"/>
        <v>0</v>
      </c>
      <c r="BR380" s="76">
        <f t="shared" si="192"/>
        <v>0.69120000000000004</v>
      </c>
      <c r="BS380" s="76">
        <f t="shared" si="193"/>
        <v>0.28306286637479017</v>
      </c>
      <c r="BT380" s="76">
        <f t="shared" si="194"/>
        <v>0.28306286637479017</v>
      </c>
      <c r="BU380" s="76">
        <f t="shared" si="206"/>
        <v>71.016183611898896</v>
      </c>
      <c r="BV380" s="76">
        <f>MAX(0,(BU380-Constantes!$D$13)*(1-EXP(-Constantes!$D$24)))</f>
        <v>0.34034411771519313</v>
      </c>
      <c r="BW380" s="76">
        <f t="shared" si="207"/>
        <v>0.77177436044828429</v>
      </c>
      <c r="BX380" s="76">
        <f t="shared" si="208"/>
        <v>1.0315441177151932</v>
      </c>
      <c r="BY380" s="76">
        <f>0.0526*BL380*Observaciones!$F379^1.218</f>
        <v>0</v>
      </c>
      <c r="BZ380" s="76">
        <f>BY380*Constantes!$F$30</f>
        <v>0</v>
      </c>
      <c r="CA380" s="76">
        <f t="shared" si="209"/>
        <v>0</v>
      </c>
      <c r="CB380" s="15"/>
      <c r="CC380" s="75">
        <v>374</v>
      </c>
      <c r="CD380" s="76">
        <f>0.0526*Observaciones!$F379^2.218</f>
        <v>0</v>
      </c>
      <c r="CE380" s="76">
        <f>IF(Observaciones!$F379&gt;0.05*$CI$7,((Observaciones!$F379-0.05*$CI$7)^2)/(Observaciones!$F379+0.95*$CI$7),0)</f>
        <v>0</v>
      </c>
      <c r="CF380" s="76">
        <f>0.0526*CE380*Observaciones!$F379^1.218</f>
        <v>0</v>
      </c>
      <c r="CG380" s="29"/>
      <c r="CH380" s="29"/>
      <c r="CI380" s="110"/>
      <c r="CJ380" s="40"/>
    </row>
    <row r="381" spans="2:88" s="2" customFormat="1" x14ac:dyDescent="0.3">
      <c r="B381" s="39"/>
      <c r="C381" s="75">
        <v>375</v>
      </c>
      <c r="D381" s="148">
        <f>ETo!$I380*((1-Constantes!$D$19)*ETo!$K380+ETo!$L380)</f>
        <v>4.2427166775635108</v>
      </c>
      <c r="E381" s="76">
        <f>MIN(D381*Constantes!$D$17,0.8*(H380+Observaciones!$F380-F381-G381-Constantes!$D$14))</f>
        <v>2.1072455442520228</v>
      </c>
      <c r="F381" s="76">
        <f>IF(Observaciones!$F380&gt;0.05*Constantes!$D$18,((Observaciones!$F380-0.05*Constantes!$D$18)^2)/(Observaciones!$F380+0.95*Constantes!$D$18),0)</f>
        <v>0</v>
      </c>
      <c r="G381" s="76">
        <f>MAX(0,H380+Observaciones!$F380-F381-Constantes!$D$13)</f>
        <v>0</v>
      </c>
      <c r="H381" s="76">
        <f>H380+Observaciones!$F380-F381-E381-G381-I380</f>
        <v>33.807622733792961</v>
      </c>
      <c r="I381" s="76">
        <f>MAX(0,(H381-Constantes!$D$14)*(1-EXP(-Constantes!$D$22)))</f>
        <v>0.7683954410413486</v>
      </c>
      <c r="J381" s="76">
        <f t="shared" si="210"/>
        <v>92.104199901233784</v>
      </c>
      <c r="K381" s="76">
        <f>MAX(0,(J381-Constantes!$D$13)*(1-EXP(-Constantes!$D$23)))</f>
        <v>0.42717925779276411</v>
      </c>
      <c r="L381" s="76">
        <f t="shared" si="211"/>
        <v>1.1955746988341127</v>
      </c>
      <c r="M381" s="76">
        <f>0.0526*F381*Observaciones!$F380^1.218</f>
        <v>0</v>
      </c>
      <c r="N381" s="76">
        <f>M381*Constantes!$D$30</f>
        <v>0</v>
      </c>
      <c r="O381" s="76">
        <f t="shared" si="212"/>
        <v>0</v>
      </c>
      <c r="P381" s="15"/>
      <c r="Q381" s="75">
        <v>375</v>
      </c>
      <c r="R381" s="148">
        <f>ETo!$I380*((1-Constantes!$E$19)*ETo!$K380+ETo!$L380)</f>
        <v>4.2427166775635108</v>
      </c>
      <c r="S381" s="76">
        <f>MIN(R381*Constantes!$E$17,0.8*(V380+Observaciones!$F380-T381-U381-Constantes!$D$14))</f>
        <v>2.1072455442520228</v>
      </c>
      <c r="T381" s="76">
        <f>IF(Observaciones!$F380&gt;0.05*Constantes!$E$18,((Observaciones!$F380-0.05*Constantes!$E$18)^2)/(Observaciones!$F380+0.95*Constantes!$E$18),0)</f>
        <v>0</v>
      </c>
      <c r="U381" s="76">
        <f>MAX(0,V380+Observaciones!$F380-T381-Constantes!$D$13)</f>
        <v>0</v>
      </c>
      <c r="V381" s="76">
        <f>V380+Observaciones!$F380-T381-S381-U381-W380</f>
        <v>33.807622733792961</v>
      </c>
      <c r="W381" s="76">
        <f>MAX(0,(V381-Constantes!$D$14)*(1-EXP(-Constantes!$D$22)))</f>
        <v>0.7683954410413486</v>
      </c>
      <c r="X381" s="76">
        <f t="shared" si="198"/>
        <v>92.104199901233784</v>
      </c>
      <c r="Y381" s="76">
        <f>MAX(0,(X381-Constantes!$D$13)*(1-EXP(-Constantes!$D$23)))</f>
        <v>0.42717925779276411</v>
      </c>
      <c r="Z381" s="76">
        <f t="shared" si="199"/>
        <v>1.1955746988341127</v>
      </c>
      <c r="AA381" s="76">
        <f>IF(Z381-Escenarios!$E$29&lt;=0,0,IF(Z381-Escenarios!$E$29&gt;Escenarios!$E$28,Escenarios!$E$28,Z381-Escenarios!$E$29))</f>
        <v>0.50437469883411268</v>
      </c>
      <c r="AB381" s="76">
        <f>AA381*Entradas!$E$24</f>
        <v>0.12609367470852817</v>
      </c>
      <c r="AC381" s="76">
        <f>R381*Entradas!$D$47/Escenarios!$E$9</f>
        <v>0.20365040052304853</v>
      </c>
      <c r="AD381" s="76">
        <f>Entradas!$D$48*Entradas!$D$46/Escenarios!$E$9</f>
        <v>0.12</v>
      </c>
      <c r="AE381" s="76">
        <f t="shared" si="200"/>
        <v>2.3108959447750714</v>
      </c>
      <c r="AF381" s="76">
        <f t="shared" si="180"/>
        <v>0</v>
      </c>
      <c r="AG381" s="76">
        <f t="shared" si="181"/>
        <v>0.50437469883411268</v>
      </c>
      <c r="AH381" s="76">
        <f t="shared" si="175"/>
        <v>0.26402074220723593</v>
      </c>
      <c r="AI381" s="76">
        <f t="shared" si="182"/>
        <v>0</v>
      </c>
      <c r="AJ381" s="76">
        <f t="shared" si="176"/>
        <v>0.42717925779276411</v>
      </c>
      <c r="AK381" s="76">
        <f t="shared" si="183"/>
        <v>0</v>
      </c>
      <c r="AL381" s="76">
        <f t="shared" si="184"/>
        <v>0.81729367470852821</v>
      </c>
      <c r="AM381" s="76">
        <f t="shared" si="185"/>
        <v>5.4630623602535983E-2</v>
      </c>
      <c r="AN381" s="76">
        <f t="shared" si="186"/>
        <v>5.4630623602535983E-2</v>
      </c>
      <c r="AO381" s="76">
        <f t="shared" si="201"/>
        <v>59.713954374302681</v>
      </c>
      <c r="AP381" s="76">
        <f>MAX(0,(AO381-Constantes!$D$13)*(1-EXP(-Constantes!$D$24)))</f>
        <v>0.16758675142683999</v>
      </c>
      <c r="AQ381" s="76">
        <f t="shared" si="177"/>
        <v>0.5947660092196041</v>
      </c>
      <c r="AR381" s="76">
        <f t="shared" si="187"/>
        <v>0.98488042613536819</v>
      </c>
      <c r="AS381" s="76">
        <f>0.0526*AF381*Observaciones!$F380^1.218</f>
        <v>0</v>
      </c>
      <c r="AT381" s="76">
        <f>AS381*Constantes!$E$30</f>
        <v>0</v>
      </c>
      <c r="AU381" s="76">
        <f t="shared" si="202"/>
        <v>0</v>
      </c>
      <c r="AV381" s="15"/>
      <c r="AW381" s="75">
        <v>375</v>
      </c>
      <c r="AX381" s="148">
        <f>ETo!$I380*((1-Constantes!$F$19)*ETo!$K380+ETo!$L380)</f>
        <v>4.2427166775635108</v>
      </c>
      <c r="AY381" s="76">
        <f>MIN(AX381*Constantes!$F$17,0.8*(BB380+Observaciones!$F380-AZ381-BA381-Constantes!$D$14))</f>
        <v>2.1072455442520228</v>
      </c>
      <c r="AZ381" s="76">
        <f>IF(Observaciones!$F380&gt;0.05*Constantes!$F$18,((Observaciones!$F380-0.05*Constantes!$F$18)^2)/(Observaciones!$F380+0.95*Constantes!$F$18),0)</f>
        <v>0</v>
      </c>
      <c r="BA381" s="76">
        <f>MAX(0,BB380+Observaciones!$F380-AZ381-Constantes!$D$13)</f>
        <v>0</v>
      </c>
      <c r="BB381" s="76">
        <f>BB380+Observaciones!$F380-AZ381-AY381-BA381-BC380</f>
        <v>33.807622733792961</v>
      </c>
      <c r="BC381" s="76">
        <f>MAX(0,(BB381-Constantes!$D$14)*(1-EXP(-Constantes!$D$22)))</f>
        <v>0.7683954410413486</v>
      </c>
      <c r="BD381" s="76">
        <f t="shared" si="203"/>
        <v>92.104199901233784</v>
      </c>
      <c r="BE381" s="76">
        <f>MAX(0,(BD381-Constantes!$D$13)*(1-EXP(-Constantes!$D$23)))</f>
        <v>0.42717925779276411</v>
      </c>
      <c r="BF381" s="76">
        <f t="shared" si="204"/>
        <v>1.1955746988341127</v>
      </c>
      <c r="BG381" s="76">
        <f>IF(BF381-Escenarios!$F$29&lt;=0,0,IF(BF381-Escenarios!$F$29&gt;Escenarios!$F$28,Escenarios!$F$28,BF381-Escenarios!$F$29))</f>
        <v>0.50437469883411268</v>
      </c>
      <c r="BH381" s="76">
        <f>BG381*Entradas!$F$24</f>
        <v>0</v>
      </c>
      <c r="BI381" s="76">
        <f>AX381*Entradas!$D$47/Escenarios!$F$9</f>
        <v>0.20365040052304853</v>
      </c>
      <c r="BJ381" s="76">
        <f>Entradas!$D$48*Entradas!$D$46/Escenarios!$F$9</f>
        <v>0.12</v>
      </c>
      <c r="BK381" s="76">
        <f t="shared" si="205"/>
        <v>2.3108959447750714</v>
      </c>
      <c r="BL381" s="76">
        <f t="shared" si="188"/>
        <v>0</v>
      </c>
      <c r="BM381" s="76">
        <f t="shared" si="189"/>
        <v>0.50437469883411268</v>
      </c>
      <c r="BN381" s="76">
        <f t="shared" si="178"/>
        <v>0.26402074220723593</v>
      </c>
      <c r="BO381" s="76">
        <f t="shared" si="190"/>
        <v>0</v>
      </c>
      <c r="BP381" s="76">
        <f t="shared" si="179"/>
        <v>0.42717925779276411</v>
      </c>
      <c r="BQ381" s="76">
        <f t="shared" si="191"/>
        <v>0</v>
      </c>
      <c r="BR381" s="76">
        <f t="shared" si="192"/>
        <v>0.69120000000000004</v>
      </c>
      <c r="BS381" s="76">
        <f t="shared" si="193"/>
        <v>0.18072429831106418</v>
      </c>
      <c r="BT381" s="76">
        <f t="shared" si="194"/>
        <v>0.18072429831106418</v>
      </c>
      <c r="BU381" s="76">
        <f t="shared" si="206"/>
        <v>70.856563792494768</v>
      </c>
      <c r="BV381" s="76">
        <f>MAX(0,(BU381-Constantes!$D$13)*(1-EXP(-Constantes!$D$24)))</f>
        <v>0.33790428933903954</v>
      </c>
      <c r="BW381" s="76">
        <f t="shared" si="207"/>
        <v>0.7650835471318036</v>
      </c>
      <c r="BX381" s="76">
        <f t="shared" si="208"/>
        <v>1.0291042893390396</v>
      </c>
      <c r="BY381" s="76">
        <f>0.0526*BL381*Observaciones!$F380^1.218</f>
        <v>0</v>
      </c>
      <c r="BZ381" s="76">
        <f>BY381*Constantes!$F$30</f>
        <v>0</v>
      </c>
      <c r="CA381" s="76">
        <f t="shared" si="209"/>
        <v>0</v>
      </c>
      <c r="CB381" s="15"/>
      <c r="CC381" s="75">
        <v>375</v>
      </c>
      <c r="CD381" s="76">
        <f>0.0526*Observaciones!$F380^2.218</f>
        <v>3.1840930012055863E-4</v>
      </c>
      <c r="CE381" s="76">
        <f>IF(Observaciones!$F380&gt;0.05*$CI$7,((Observaciones!$F380-0.05*$CI$7)^2)/(Observaciones!$F380+0.95*$CI$7),0)</f>
        <v>0</v>
      </c>
      <c r="CF381" s="76">
        <f>0.0526*CE381*Observaciones!$F380^1.218</f>
        <v>0</v>
      </c>
      <c r="CG381" s="29"/>
      <c r="CH381" s="29"/>
      <c r="CI381" s="110"/>
      <c r="CJ381" s="40"/>
    </row>
    <row r="382" spans="2:88" s="2" customFormat="1" x14ac:dyDescent="0.3">
      <c r="B382" s="39"/>
      <c r="C382" s="75">
        <v>376</v>
      </c>
      <c r="D382" s="148">
        <f>ETo!$I381*((1-Constantes!$D$19)*ETo!$K381+ETo!$L381)</f>
        <v>4.1635772063457486</v>
      </c>
      <c r="E382" s="76">
        <f>MIN(D382*Constantes!$D$17,0.8*(H381+Observaciones!$F381-F382-G382-Constantes!$D$14))</f>
        <v>2.0679390548557381</v>
      </c>
      <c r="F382" s="76">
        <f>IF(Observaciones!$F381&gt;0.05*Constantes!$D$18,((Observaciones!$F381-0.05*Constantes!$D$18)^2)/(Observaciones!$F381+0.95*Constantes!$D$18),0)</f>
        <v>0</v>
      </c>
      <c r="G382" s="76">
        <f>MAX(0,H381+Observaciones!$F381-F382-Constantes!$D$13)</f>
        <v>0</v>
      </c>
      <c r="H382" s="76">
        <f>H381+Observaciones!$F381-F382-E382-G382-I381</f>
        <v>33.871288237895875</v>
      </c>
      <c r="I382" s="76">
        <f>MAX(0,(H382-Constantes!$D$14)*(1-EXP(-Constantes!$D$22)))</f>
        <v>0.77056412183194423</v>
      </c>
      <c r="J382" s="76">
        <f t="shared" si="210"/>
        <v>91.677020643441026</v>
      </c>
      <c r="K382" s="76">
        <f>MAX(0,(J382-Constantes!$D$13)*(1-EXP(-Constantes!$D$23)))</f>
        <v>0.42297015881955985</v>
      </c>
      <c r="L382" s="76">
        <f t="shared" si="211"/>
        <v>1.1935342806515041</v>
      </c>
      <c r="M382" s="76">
        <f>0.0526*F382*Observaciones!$F381^1.218</f>
        <v>0</v>
      </c>
      <c r="N382" s="76">
        <f>M382*Constantes!$D$30</f>
        <v>0</v>
      </c>
      <c r="O382" s="76">
        <f t="shared" si="212"/>
        <v>0</v>
      </c>
      <c r="P382" s="15"/>
      <c r="Q382" s="75">
        <v>376</v>
      </c>
      <c r="R382" s="148">
        <f>ETo!$I381*((1-Constantes!$E$19)*ETo!$K381+ETo!$L381)</f>
        <v>4.1635772063457486</v>
      </c>
      <c r="S382" s="76">
        <f>MIN(R382*Constantes!$E$17,0.8*(V381+Observaciones!$F381-T382-U382-Constantes!$D$14))</f>
        <v>2.0679390548557381</v>
      </c>
      <c r="T382" s="76">
        <f>IF(Observaciones!$F381&gt;0.05*Constantes!$E$18,((Observaciones!$F381-0.05*Constantes!$E$18)^2)/(Observaciones!$F381+0.95*Constantes!$E$18),0)</f>
        <v>0</v>
      </c>
      <c r="U382" s="76">
        <f>MAX(0,V381+Observaciones!$F381-T382-Constantes!$D$13)</f>
        <v>0</v>
      </c>
      <c r="V382" s="76">
        <f>V381+Observaciones!$F381-T382-S382-U382-W381</f>
        <v>33.871288237895875</v>
      </c>
      <c r="W382" s="76">
        <f>MAX(0,(V382-Constantes!$D$14)*(1-EXP(-Constantes!$D$22)))</f>
        <v>0.77056412183194423</v>
      </c>
      <c r="X382" s="76">
        <f t="shared" si="198"/>
        <v>91.677020643441026</v>
      </c>
      <c r="Y382" s="76">
        <f>MAX(0,(X382-Constantes!$D$13)*(1-EXP(-Constantes!$D$23)))</f>
        <v>0.42297015881955985</v>
      </c>
      <c r="Z382" s="76">
        <f t="shared" si="199"/>
        <v>1.1935342806515041</v>
      </c>
      <c r="AA382" s="76">
        <f>IF(Z382-Escenarios!$E$29&lt;=0,0,IF(Z382-Escenarios!$E$29&gt;Escenarios!$E$28,Escenarios!$E$28,Z382-Escenarios!$E$29))</f>
        <v>0.50233428065150409</v>
      </c>
      <c r="AB382" s="76">
        <f>AA382*Entradas!$E$24</f>
        <v>0.12558357016287602</v>
      </c>
      <c r="AC382" s="76">
        <f>R382*Entradas!$D$47/Escenarios!$E$9</f>
        <v>0.19985170590459592</v>
      </c>
      <c r="AD382" s="76">
        <f>Entradas!$D$48*Entradas!$D$46/Escenarios!$E$9</f>
        <v>0.12</v>
      </c>
      <c r="AE382" s="76">
        <f t="shared" si="200"/>
        <v>2.267790760760334</v>
      </c>
      <c r="AF382" s="76">
        <f t="shared" si="180"/>
        <v>0</v>
      </c>
      <c r="AG382" s="76">
        <f t="shared" si="181"/>
        <v>0.50233428065150409</v>
      </c>
      <c r="AH382" s="76">
        <f t="shared" si="175"/>
        <v>0.26822984118044013</v>
      </c>
      <c r="AI382" s="76">
        <f t="shared" si="182"/>
        <v>0</v>
      </c>
      <c r="AJ382" s="76">
        <f t="shared" si="176"/>
        <v>0.42297015881955985</v>
      </c>
      <c r="AK382" s="76">
        <f t="shared" si="183"/>
        <v>0</v>
      </c>
      <c r="AL382" s="76">
        <f t="shared" si="184"/>
        <v>0.81678357016287606</v>
      </c>
      <c r="AM382" s="76">
        <f t="shared" si="185"/>
        <v>5.6899004584032159E-2</v>
      </c>
      <c r="AN382" s="76">
        <f t="shared" si="186"/>
        <v>5.6899004584032159E-2</v>
      </c>
      <c r="AO382" s="76">
        <f t="shared" si="201"/>
        <v>59.603266627459874</v>
      </c>
      <c r="AP382" s="76">
        <f>MAX(0,(AO382-Constantes!$D$13)*(1-EXP(-Constantes!$D$24)))</f>
        <v>0.16589486186921654</v>
      </c>
      <c r="AQ382" s="76">
        <f t="shared" si="177"/>
        <v>0.58886502068877644</v>
      </c>
      <c r="AR382" s="76">
        <f t="shared" si="187"/>
        <v>0.9826784320320926</v>
      </c>
      <c r="AS382" s="76">
        <f>0.0526*AF382*Observaciones!$F381^1.218</f>
        <v>0</v>
      </c>
      <c r="AT382" s="76">
        <f>AS382*Constantes!$E$30</f>
        <v>0</v>
      </c>
      <c r="AU382" s="76">
        <f t="shared" si="202"/>
        <v>0</v>
      </c>
      <c r="AV382" s="15"/>
      <c r="AW382" s="75">
        <v>376</v>
      </c>
      <c r="AX382" s="148">
        <f>ETo!$I381*((1-Constantes!$F$19)*ETo!$K381+ETo!$L381)</f>
        <v>4.1635772063457486</v>
      </c>
      <c r="AY382" s="76">
        <f>MIN(AX382*Constantes!$F$17,0.8*(BB381+Observaciones!$F381-AZ382-BA382-Constantes!$D$14))</f>
        <v>2.0679390548557381</v>
      </c>
      <c r="AZ382" s="76">
        <f>IF(Observaciones!$F381&gt;0.05*Constantes!$F$18,((Observaciones!$F381-0.05*Constantes!$F$18)^2)/(Observaciones!$F381+0.95*Constantes!$F$18),0)</f>
        <v>0</v>
      </c>
      <c r="BA382" s="76">
        <f>MAX(0,BB381+Observaciones!$F381-AZ382-Constantes!$D$13)</f>
        <v>0</v>
      </c>
      <c r="BB382" s="76">
        <f>BB381+Observaciones!$F381-AZ382-AY382-BA382-BC381</f>
        <v>33.871288237895875</v>
      </c>
      <c r="BC382" s="76">
        <f>MAX(0,(BB382-Constantes!$D$14)*(1-EXP(-Constantes!$D$22)))</f>
        <v>0.77056412183194423</v>
      </c>
      <c r="BD382" s="76">
        <f t="shared" si="203"/>
        <v>91.677020643441026</v>
      </c>
      <c r="BE382" s="76">
        <f>MAX(0,(BD382-Constantes!$D$13)*(1-EXP(-Constantes!$D$23)))</f>
        <v>0.42297015881955985</v>
      </c>
      <c r="BF382" s="76">
        <f t="shared" si="204"/>
        <v>1.1935342806515041</v>
      </c>
      <c r="BG382" s="76">
        <f>IF(BF382-Escenarios!$F$29&lt;=0,0,IF(BF382-Escenarios!$F$29&gt;Escenarios!$F$28,Escenarios!$F$28,BF382-Escenarios!$F$29))</f>
        <v>0.50233428065150409</v>
      </c>
      <c r="BH382" s="76">
        <f>BG382*Entradas!$F$24</f>
        <v>0</v>
      </c>
      <c r="BI382" s="76">
        <f>AX382*Entradas!$D$47/Escenarios!$F$9</f>
        <v>0.19985170590459592</v>
      </c>
      <c r="BJ382" s="76">
        <f>Entradas!$D$48*Entradas!$D$46/Escenarios!$F$9</f>
        <v>0.12</v>
      </c>
      <c r="BK382" s="76">
        <f t="shared" si="205"/>
        <v>2.267790760760334</v>
      </c>
      <c r="BL382" s="76">
        <f t="shared" si="188"/>
        <v>0</v>
      </c>
      <c r="BM382" s="76">
        <f t="shared" si="189"/>
        <v>0.50233428065150409</v>
      </c>
      <c r="BN382" s="76">
        <f t="shared" si="178"/>
        <v>0.26822984118044013</v>
      </c>
      <c r="BO382" s="76">
        <f t="shared" si="190"/>
        <v>0</v>
      </c>
      <c r="BP382" s="76">
        <f t="shared" si="179"/>
        <v>0.42297015881955985</v>
      </c>
      <c r="BQ382" s="76">
        <f t="shared" si="191"/>
        <v>0</v>
      </c>
      <c r="BR382" s="76">
        <f t="shared" si="192"/>
        <v>0.69120000000000004</v>
      </c>
      <c r="BS382" s="76">
        <f t="shared" si="193"/>
        <v>0.18248257474690821</v>
      </c>
      <c r="BT382" s="76">
        <f t="shared" si="194"/>
        <v>0.18248257474690821</v>
      </c>
      <c r="BU382" s="76">
        <f t="shared" si="206"/>
        <v>70.701142077902645</v>
      </c>
      <c r="BV382" s="76">
        <f>MAX(0,(BU382-Constantes!$D$13)*(1-EXP(-Constantes!$D$24)))</f>
        <v>0.33552863003214467</v>
      </c>
      <c r="BW382" s="76">
        <f t="shared" si="207"/>
        <v>0.75849878885170452</v>
      </c>
      <c r="BX382" s="76">
        <f t="shared" si="208"/>
        <v>1.0267286300321448</v>
      </c>
      <c r="BY382" s="76">
        <f>0.0526*BL382*Observaciones!$F381^1.218</f>
        <v>0</v>
      </c>
      <c r="BZ382" s="76">
        <f>BY382*Constantes!$F$30</f>
        <v>0</v>
      </c>
      <c r="CA382" s="76">
        <f t="shared" si="209"/>
        <v>0</v>
      </c>
      <c r="CB382" s="15"/>
      <c r="CC382" s="75">
        <v>376</v>
      </c>
      <c r="CD382" s="76">
        <f>0.0526*Observaciones!$F381^2.218</f>
        <v>0.55793615283547093</v>
      </c>
      <c r="CE382" s="76">
        <f>IF(Observaciones!$F381&gt;0.05*$CI$7,((Observaciones!$F381-0.05*$CI$7)^2)/(Observaciones!$F381+0.95*$CI$7),0)</f>
        <v>3.8113841217814838E-2</v>
      </c>
      <c r="CF382" s="76">
        <f>0.0526*CE382*Observaciones!$F381^1.218</f>
        <v>7.3327896340860729E-3</v>
      </c>
      <c r="CG382" s="29"/>
      <c r="CH382" s="29"/>
      <c r="CI382" s="110"/>
      <c r="CJ382" s="40"/>
    </row>
    <row r="383" spans="2:88" s="2" customFormat="1" x14ac:dyDescent="0.3">
      <c r="B383" s="39"/>
      <c r="C383" s="75">
        <v>377</v>
      </c>
      <c r="D383" s="148">
        <f>ETo!$I382*((1-Constantes!$D$19)*ETo!$K382+ETo!$L382)</f>
        <v>4.0844071813424989</v>
      </c>
      <c r="E383" s="76">
        <f>MIN(D383*Constantes!$D$17,0.8*(H382+Observaciones!$F382-F383-G383-Constantes!$D$14))</f>
        <v>2.0286173901995381</v>
      </c>
      <c r="F383" s="76">
        <f>IF(Observaciones!$F382&gt;0.05*Constantes!$D$18,((Observaciones!$F382-0.05*Constantes!$D$18)^2)/(Observaciones!$F382+0.95*Constantes!$D$18),0)</f>
        <v>2.7039490547901313</v>
      </c>
      <c r="G383" s="76">
        <f>MAX(0,H382+Observaciones!$F382-F383-Constantes!$D$13)</f>
        <v>0.11733918310574154</v>
      </c>
      <c r="H383" s="76">
        <f>H382+Observaciones!$F382-F383-E383-G383-I382</f>
        <v>45.950818487968519</v>
      </c>
      <c r="I383" s="76">
        <f>MAX(0,(H383-Constantes!$D$14)*(1-EXP(-Constantes!$D$22)))</f>
        <v>1.1820372670127963</v>
      </c>
      <c r="J383" s="76">
        <f t="shared" si="210"/>
        <v>91.3713896677272</v>
      </c>
      <c r="K383" s="76">
        <f>MAX(0,(J383-Constantes!$D$13)*(1-EXP(-Constantes!$D$23)))</f>
        <v>0.41995870402022462</v>
      </c>
      <c r="L383" s="76">
        <f t="shared" si="211"/>
        <v>4.305945025823152</v>
      </c>
      <c r="M383" s="76">
        <f>0.0526*F383*Observaciones!$F382^1.218</f>
        <v>4.7099433911350657</v>
      </c>
      <c r="N383" s="76">
        <f>M383*Constantes!$D$30</f>
        <v>7.3579240557037684E-2</v>
      </c>
      <c r="O383" s="76">
        <f t="shared" si="212"/>
        <v>1708.7826276409976</v>
      </c>
      <c r="P383" s="15"/>
      <c r="Q383" s="75">
        <v>377</v>
      </c>
      <c r="R383" s="148">
        <f>ETo!$I382*((1-Constantes!$E$19)*ETo!$K382+ETo!$L382)</f>
        <v>4.0844071813424989</v>
      </c>
      <c r="S383" s="76">
        <f>MIN(R383*Constantes!$E$17,0.8*(V382+Observaciones!$F382-T383-U383-Constantes!$D$14))</f>
        <v>2.0286173901995381</v>
      </c>
      <c r="T383" s="76">
        <f>IF(Observaciones!$F382&gt;0.05*Constantes!$E$18,((Observaciones!$F382-0.05*Constantes!$E$18)^2)/(Observaciones!$F382+0.95*Constantes!$E$18),0)</f>
        <v>2.7039490547901313</v>
      </c>
      <c r="U383" s="76">
        <f>MAX(0,V382+Observaciones!$F382-T383-Constantes!$D$13)</f>
        <v>0.11733918310574154</v>
      </c>
      <c r="V383" s="76">
        <f>V382+Observaciones!$F382-T383-S383-U383-W382</f>
        <v>45.950818487968519</v>
      </c>
      <c r="W383" s="76">
        <f>MAX(0,(V383-Constantes!$D$14)*(1-EXP(-Constantes!$D$22)))</f>
        <v>1.1820372670127963</v>
      </c>
      <c r="X383" s="76">
        <f t="shared" si="198"/>
        <v>91.3713896677272</v>
      </c>
      <c r="Y383" s="76">
        <f>MAX(0,(X383-Constantes!$D$13)*(1-EXP(-Constantes!$D$23)))</f>
        <v>0.41995870402022462</v>
      </c>
      <c r="Z383" s="76">
        <f t="shared" si="199"/>
        <v>4.305945025823152</v>
      </c>
      <c r="AA383" s="76">
        <f>IF(Z383-Escenarios!$E$29&lt;=0,0,IF(Z383-Escenarios!$E$29&gt;Escenarios!$E$28,Escenarios!$E$28,Z383-Escenarios!$E$29))</f>
        <v>2.2212791916551762</v>
      </c>
      <c r="AB383" s="76">
        <f>AA383*Entradas!$E$24</f>
        <v>0.55531979791379404</v>
      </c>
      <c r="AC383" s="76">
        <f>R383*Entradas!$D$47/Escenarios!$E$9</f>
        <v>0.19605154470443995</v>
      </c>
      <c r="AD383" s="76">
        <f>Entradas!$D$48*Entradas!$D$46/Escenarios!$E$9</f>
        <v>0.12</v>
      </c>
      <c r="AE383" s="76">
        <f t="shared" si="200"/>
        <v>2.2246689349039781</v>
      </c>
      <c r="AF383" s="76">
        <f t="shared" si="180"/>
        <v>0.48266986313495508</v>
      </c>
      <c r="AG383" s="76">
        <f t="shared" si="181"/>
        <v>0</v>
      </c>
      <c r="AH383" s="76">
        <f t="shared" si="175"/>
        <v>1.1820372670127963</v>
      </c>
      <c r="AI383" s="76">
        <f t="shared" si="182"/>
        <v>0</v>
      </c>
      <c r="AJ383" s="76">
        <f t="shared" si="176"/>
        <v>0.41995870402022462</v>
      </c>
      <c r="AK383" s="76">
        <f t="shared" si="183"/>
        <v>0</v>
      </c>
      <c r="AL383" s="76">
        <f t="shared" si="184"/>
        <v>2.6399856320817698</v>
      </c>
      <c r="AM383" s="76">
        <f t="shared" si="185"/>
        <v>1.3499078490369421</v>
      </c>
      <c r="AN383" s="76">
        <f t="shared" si="186"/>
        <v>1.4672470321426836</v>
      </c>
      <c r="AO383" s="76">
        <f t="shared" si="201"/>
        <v>60.787279614627593</v>
      </c>
      <c r="AP383" s="76">
        <f>MAX(0,(AO383-Constantes!$D$13)*(1-EXP(-Constantes!$D$24)))</f>
        <v>0.18399279290691725</v>
      </c>
      <c r="AQ383" s="76">
        <f t="shared" si="177"/>
        <v>0.6039514969271419</v>
      </c>
      <c r="AR383" s="76">
        <f t="shared" si="187"/>
        <v>2.8239784249886872</v>
      </c>
      <c r="AS383" s="76">
        <f>0.0526*AF383*Observaciones!$F382^1.218</f>
        <v>0.84075094830105657</v>
      </c>
      <c r="AT383" s="76">
        <f>AS383*Constantes!$E$30</f>
        <v>1.3134301441931491E-2</v>
      </c>
      <c r="AU383" s="76">
        <f t="shared" si="202"/>
        <v>465.09921342561631</v>
      </c>
      <c r="AV383" s="15"/>
      <c r="AW383" s="75">
        <v>377</v>
      </c>
      <c r="AX383" s="148">
        <f>ETo!$I382*((1-Constantes!$F$19)*ETo!$K382+ETo!$L382)</f>
        <v>4.0844071813424989</v>
      </c>
      <c r="AY383" s="76">
        <f>MIN(AX383*Constantes!$F$17,0.8*(BB382+Observaciones!$F382-AZ383-BA383-Constantes!$D$14))</f>
        <v>2.0286173901995381</v>
      </c>
      <c r="AZ383" s="76">
        <f>IF(Observaciones!$F382&gt;0.05*Constantes!$F$18,((Observaciones!$F382-0.05*Constantes!$F$18)^2)/(Observaciones!$F382+0.95*Constantes!$F$18),0)</f>
        <v>2.7039490547901313</v>
      </c>
      <c r="BA383" s="76">
        <f>MAX(0,BB382+Observaciones!$F382-AZ383-Constantes!$D$13)</f>
        <v>0.11733918310574154</v>
      </c>
      <c r="BB383" s="76">
        <f>BB382+Observaciones!$F382-AZ383-AY383-BA383-BC382</f>
        <v>45.950818487968519</v>
      </c>
      <c r="BC383" s="76">
        <f>MAX(0,(BB383-Constantes!$D$14)*(1-EXP(-Constantes!$D$22)))</f>
        <v>1.1820372670127963</v>
      </c>
      <c r="BD383" s="76">
        <f t="shared" si="203"/>
        <v>91.3713896677272</v>
      </c>
      <c r="BE383" s="76">
        <f>MAX(0,(BD383-Constantes!$D$13)*(1-EXP(-Constantes!$D$23)))</f>
        <v>0.41995870402022462</v>
      </c>
      <c r="BF383" s="76">
        <f t="shared" si="204"/>
        <v>4.305945025823152</v>
      </c>
      <c r="BG383" s="76">
        <f>IF(BF383-Escenarios!$F$29&lt;=0,0,IF(BF383-Escenarios!$F$29&gt;Escenarios!$F$28,Escenarios!$F$28,BF383-Escenarios!$F$29))</f>
        <v>3.6147450258231517</v>
      </c>
      <c r="BH383" s="76">
        <f>BG383*Entradas!$F$24</f>
        <v>0</v>
      </c>
      <c r="BI383" s="76">
        <f>AX383*Entradas!$D$47/Escenarios!$F$9</f>
        <v>0.19605154470443995</v>
      </c>
      <c r="BJ383" s="76">
        <f>Entradas!$D$48*Entradas!$D$46/Escenarios!$F$9</f>
        <v>0.12</v>
      </c>
      <c r="BK383" s="76">
        <f t="shared" si="205"/>
        <v>2.2246689349039781</v>
      </c>
      <c r="BL383" s="76">
        <f t="shared" si="188"/>
        <v>0</v>
      </c>
      <c r="BM383" s="76">
        <f t="shared" si="189"/>
        <v>0.91079597103302046</v>
      </c>
      <c r="BN383" s="76">
        <f t="shared" si="178"/>
        <v>0.27124129597977586</v>
      </c>
      <c r="BO383" s="76">
        <f t="shared" si="190"/>
        <v>0</v>
      </c>
      <c r="BP383" s="76">
        <f t="shared" si="179"/>
        <v>0.41995870402022462</v>
      </c>
      <c r="BQ383" s="76">
        <f t="shared" si="191"/>
        <v>0</v>
      </c>
      <c r="BR383" s="76">
        <f t="shared" si="192"/>
        <v>0.69120000000000048</v>
      </c>
      <c r="BS383" s="76">
        <f t="shared" si="193"/>
        <v>3.2986934811187116</v>
      </c>
      <c r="BT383" s="76">
        <f t="shared" si="194"/>
        <v>3.4160326642244532</v>
      </c>
      <c r="BU383" s="76">
        <f t="shared" si="206"/>
        <v>73.66430692898922</v>
      </c>
      <c r="BV383" s="76">
        <f>MAX(0,(BU383-Constantes!$D$13)*(1-EXP(-Constantes!$D$24)))</f>
        <v>0.38082133687701225</v>
      </c>
      <c r="BW383" s="76">
        <f t="shared" si="207"/>
        <v>0.80078004089723687</v>
      </c>
      <c r="BX383" s="76">
        <f t="shared" si="208"/>
        <v>1.0720213368770128</v>
      </c>
      <c r="BY383" s="76">
        <f>0.0526*BL383*Observaciones!$F382^1.218</f>
        <v>0</v>
      </c>
      <c r="BZ383" s="76">
        <f>BY383*Constantes!$F$30</f>
        <v>0</v>
      </c>
      <c r="CA383" s="76">
        <f t="shared" si="209"/>
        <v>0</v>
      </c>
      <c r="CB383" s="15"/>
      <c r="CC383" s="75">
        <v>377</v>
      </c>
      <c r="CD383" s="76">
        <f>0.0526*Observaciones!$F382^2.218</f>
        <v>30.831201451597327</v>
      </c>
      <c r="CE383" s="76">
        <f>IF(Observaciones!$F382&gt;0.05*$CI$7,((Observaciones!$F382-0.05*$CI$7)^2)/(Observaciones!$F382+0.95*$CI$7),0)</f>
        <v>5.0387337399867729</v>
      </c>
      <c r="CF383" s="76">
        <f>0.0526*CE383*Observaciones!$F382^1.218</f>
        <v>8.7768483049995769</v>
      </c>
      <c r="CG383" s="29"/>
      <c r="CH383" s="29"/>
      <c r="CI383" s="110"/>
      <c r="CJ383" s="40"/>
    </row>
    <row r="384" spans="2:88" s="2" customFormat="1" x14ac:dyDescent="0.3">
      <c r="B384" s="39"/>
      <c r="C384" s="75">
        <v>378</v>
      </c>
      <c r="D384" s="148">
        <f>ETo!$I383*((1-Constantes!$D$19)*ETo!$K383+ETo!$L383)</f>
        <v>4.2158077005918315</v>
      </c>
      <c r="E384" s="76">
        <f>MIN(D384*Constantes!$D$17,0.8*(H383+Observaciones!$F383-F384-G384-Constantes!$D$14))</f>
        <v>2.0938805646567991</v>
      </c>
      <c r="F384" s="76">
        <f>IF(Observaciones!$F383&gt;0.05*Constantes!$D$18,((Observaciones!$F383-0.05*Constantes!$D$18)^2)/(Observaciones!$F383+0.95*Constantes!$D$18),0)</f>
        <v>0</v>
      </c>
      <c r="G384" s="76">
        <f>MAX(0,H383+Observaciones!$F383-F384-Constantes!$D$13)</f>
        <v>0</v>
      </c>
      <c r="H384" s="76">
        <f>H383+Observaciones!$F383-F384-E384-G384-I383</f>
        <v>43.074900656298922</v>
      </c>
      <c r="I384" s="76">
        <f>MAX(0,(H384-Constantes!$D$14)*(1-EXP(-Constantes!$D$22)))</f>
        <v>1.0840729479556319</v>
      </c>
      <c r="J384" s="76">
        <f t="shared" si="210"/>
        <v>90.951430963706969</v>
      </c>
      <c r="K384" s="76">
        <f>MAX(0,(J384-Constantes!$D$13)*(1-EXP(-Constantes!$D$23)))</f>
        <v>0.41582075088314302</v>
      </c>
      <c r="L384" s="76">
        <f t="shared" si="211"/>
        <v>1.499893698838775</v>
      </c>
      <c r="M384" s="76">
        <f>0.0526*F384*Observaciones!$F383^1.218</f>
        <v>0</v>
      </c>
      <c r="N384" s="76">
        <f>M384*Constantes!$D$30</f>
        <v>0</v>
      </c>
      <c r="O384" s="76">
        <f t="shared" si="212"/>
        <v>0</v>
      </c>
      <c r="P384" s="15"/>
      <c r="Q384" s="75">
        <v>378</v>
      </c>
      <c r="R384" s="148">
        <f>ETo!$I383*((1-Constantes!$E$19)*ETo!$K383+ETo!$L383)</f>
        <v>4.2158077005918315</v>
      </c>
      <c r="S384" s="76">
        <f>MIN(R384*Constantes!$E$17,0.8*(V383+Observaciones!$F383-T384-U384-Constantes!$D$14))</f>
        <v>2.0938805646567991</v>
      </c>
      <c r="T384" s="76">
        <f>IF(Observaciones!$F383&gt;0.05*Constantes!$E$18,((Observaciones!$F383-0.05*Constantes!$E$18)^2)/(Observaciones!$F383+0.95*Constantes!$E$18),0)</f>
        <v>0</v>
      </c>
      <c r="U384" s="76">
        <f>MAX(0,V383+Observaciones!$F383-T384-Constantes!$D$13)</f>
        <v>0</v>
      </c>
      <c r="V384" s="76">
        <f>V383+Observaciones!$F383-T384-S384-U384-W383</f>
        <v>43.074900656298922</v>
      </c>
      <c r="W384" s="76">
        <f>MAX(0,(V384-Constantes!$D$14)*(1-EXP(-Constantes!$D$22)))</f>
        <v>1.0840729479556319</v>
      </c>
      <c r="X384" s="76">
        <f t="shared" si="198"/>
        <v>90.951430963706969</v>
      </c>
      <c r="Y384" s="76">
        <f>MAX(0,(X384-Constantes!$D$13)*(1-EXP(-Constantes!$D$23)))</f>
        <v>0.41582075088314302</v>
      </c>
      <c r="Z384" s="76">
        <f t="shared" si="199"/>
        <v>1.499893698838775</v>
      </c>
      <c r="AA384" s="76">
        <f>IF(Z384-Escenarios!$E$29&lt;=0,0,IF(Z384-Escenarios!$E$29&gt;Escenarios!$E$28,Escenarios!$E$28,Z384-Escenarios!$E$29))</f>
        <v>0.80869369883877495</v>
      </c>
      <c r="AB384" s="76">
        <f>AA384*Entradas!$E$24</f>
        <v>0.20217342470969374</v>
      </c>
      <c r="AC384" s="76">
        <f>R384*Entradas!$D$47/Escenarios!$E$9</f>
        <v>0.2023587696284079</v>
      </c>
      <c r="AD384" s="76">
        <f>Entradas!$D$48*Entradas!$D$46/Escenarios!$E$9</f>
        <v>0.12</v>
      </c>
      <c r="AE384" s="76">
        <f t="shared" si="200"/>
        <v>2.296239334285207</v>
      </c>
      <c r="AF384" s="76">
        <f t="shared" si="180"/>
        <v>0</v>
      </c>
      <c r="AG384" s="76">
        <f t="shared" si="181"/>
        <v>0.80869369883877495</v>
      </c>
      <c r="AH384" s="76">
        <f t="shared" si="175"/>
        <v>0.27537924911685696</v>
      </c>
      <c r="AI384" s="76">
        <f t="shared" si="182"/>
        <v>0</v>
      </c>
      <c r="AJ384" s="76">
        <f t="shared" si="176"/>
        <v>0.41582075088314302</v>
      </c>
      <c r="AK384" s="76">
        <f t="shared" si="183"/>
        <v>0</v>
      </c>
      <c r="AL384" s="76">
        <f t="shared" si="184"/>
        <v>0.89337342470969383</v>
      </c>
      <c r="AM384" s="76">
        <f t="shared" si="185"/>
        <v>0.28416150450067323</v>
      </c>
      <c r="AN384" s="76">
        <f t="shared" si="186"/>
        <v>0.28416150450067323</v>
      </c>
      <c r="AO384" s="76">
        <f t="shared" si="201"/>
        <v>60.887448326221346</v>
      </c>
      <c r="AP384" s="76">
        <f>MAX(0,(AO384-Constantes!$D$13)*(1-EXP(-Constantes!$D$24)))</f>
        <v>0.18552389641186745</v>
      </c>
      <c r="AQ384" s="76">
        <f t="shared" si="177"/>
        <v>0.60134464729501047</v>
      </c>
      <c r="AR384" s="76">
        <f t="shared" si="187"/>
        <v>1.0788973211215613</v>
      </c>
      <c r="AS384" s="76">
        <f>0.0526*AF384*Observaciones!$F383^1.218</f>
        <v>0</v>
      </c>
      <c r="AT384" s="76">
        <f>AS384*Constantes!$E$30</f>
        <v>0</v>
      </c>
      <c r="AU384" s="76">
        <f t="shared" si="202"/>
        <v>0</v>
      </c>
      <c r="AV384" s="15"/>
      <c r="AW384" s="75">
        <v>378</v>
      </c>
      <c r="AX384" s="148">
        <f>ETo!$I383*((1-Constantes!$F$19)*ETo!$K383+ETo!$L383)</f>
        <v>4.2158077005918315</v>
      </c>
      <c r="AY384" s="76">
        <f>MIN(AX384*Constantes!$F$17,0.8*(BB383+Observaciones!$F383-AZ384-BA384-Constantes!$D$14))</f>
        <v>2.0938805646567991</v>
      </c>
      <c r="AZ384" s="76">
        <f>IF(Observaciones!$F383&gt;0.05*Constantes!$F$18,((Observaciones!$F383-0.05*Constantes!$F$18)^2)/(Observaciones!$F383+0.95*Constantes!$F$18),0)</f>
        <v>0</v>
      </c>
      <c r="BA384" s="76">
        <f>MAX(0,BB383+Observaciones!$F383-AZ384-Constantes!$D$13)</f>
        <v>0</v>
      </c>
      <c r="BB384" s="76">
        <f>BB383+Observaciones!$F383-AZ384-AY384-BA384-BC383</f>
        <v>43.074900656298922</v>
      </c>
      <c r="BC384" s="76">
        <f>MAX(0,(BB384-Constantes!$D$14)*(1-EXP(-Constantes!$D$22)))</f>
        <v>1.0840729479556319</v>
      </c>
      <c r="BD384" s="76">
        <f t="shared" si="203"/>
        <v>90.951430963706969</v>
      </c>
      <c r="BE384" s="76">
        <f>MAX(0,(BD384-Constantes!$D$13)*(1-EXP(-Constantes!$D$23)))</f>
        <v>0.41582075088314302</v>
      </c>
      <c r="BF384" s="76">
        <f t="shared" si="204"/>
        <v>1.499893698838775</v>
      </c>
      <c r="BG384" s="76">
        <f>IF(BF384-Escenarios!$F$29&lt;=0,0,IF(BF384-Escenarios!$F$29&gt;Escenarios!$F$28,Escenarios!$F$28,BF384-Escenarios!$F$29))</f>
        <v>0.80869369883877495</v>
      </c>
      <c r="BH384" s="76">
        <f>BG384*Entradas!$F$24</f>
        <v>0</v>
      </c>
      <c r="BI384" s="76">
        <f>AX384*Entradas!$D$47/Escenarios!$F$9</f>
        <v>0.2023587696284079</v>
      </c>
      <c r="BJ384" s="76">
        <f>Entradas!$D$48*Entradas!$D$46/Escenarios!$F$9</f>
        <v>0.12</v>
      </c>
      <c r="BK384" s="76">
        <f t="shared" si="205"/>
        <v>2.296239334285207</v>
      </c>
      <c r="BL384" s="76">
        <f t="shared" si="188"/>
        <v>0</v>
      </c>
      <c r="BM384" s="76">
        <f t="shared" si="189"/>
        <v>0.80869369883877495</v>
      </c>
      <c r="BN384" s="76">
        <f t="shared" si="178"/>
        <v>0.27537924911685696</v>
      </c>
      <c r="BO384" s="76">
        <f t="shared" si="190"/>
        <v>0</v>
      </c>
      <c r="BP384" s="76">
        <f t="shared" si="179"/>
        <v>0.41582075088314302</v>
      </c>
      <c r="BQ384" s="76">
        <f t="shared" si="191"/>
        <v>0</v>
      </c>
      <c r="BR384" s="76">
        <f t="shared" si="192"/>
        <v>0.69120000000000004</v>
      </c>
      <c r="BS384" s="76">
        <f t="shared" si="193"/>
        <v>0.48633492921036703</v>
      </c>
      <c r="BT384" s="76">
        <f t="shared" si="194"/>
        <v>0.48633492921036703</v>
      </c>
      <c r="BU384" s="76">
        <f t="shared" si="206"/>
        <v>73.769820521322586</v>
      </c>
      <c r="BV384" s="76">
        <f>MAX(0,(BU384-Constantes!$D$13)*(1-EXP(-Constantes!$D$24)))</f>
        <v>0.38243413820460348</v>
      </c>
      <c r="BW384" s="76">
        <f t="shared" si="207"/>
        <v>0.79825488908774656</v>
      </c>
      <c r="BX384" s="76">
        <f t="shared" si="208"/>
        <v>1.0736341382046035</v>
      </c>
      <c r="BY384" s="76">
        <f>0.0526*BL384*Observaciones!$F383^1.218</f>
        <v>0</v>
      </c>
      <c r="BZ384" s="76">
        <f>BY384*Constantes!$F$30</f>
        <v>0</v>
      </c>
      <c r="CA384" s="76">
        <f t="shared" si="209"/>
        <v>0</v>
      </c>
      <c r="CB384" s="15"/>
      <c r="CC384" s="75">
        <v>378</v>
      </c>
      <c r="CD384" s="76">
        <f>0.0526*Observaciones!$F383^2.218</f>
        <v>6.8921513346888582E-3</v>
      </c>
      <c r="CE384" s="76">
        <f>IF(Observaciones!$F383&gt;0.05*$CI$7,((Observaciones!$F383-0.05*$CI$7)^2)/(Observaciones!$F383+0.95*$CI$7),0)</f>
        <v>0</v>
      </c>
      <c r="CF384" s="76">
        <f>0.0526*CE384*Observaciones!$F383^1.218</f>
        <v>0</v>
      </c>
      <c r="CG384" s="29"/>
      <c r="CH384" s="29"/>
      <c r="CI384" s="110"/>
      <c r="CJ384" s="40"/>
    </row>
    <row r="385" spans="2:88" s="2" customFormat="1" x14ac:dyDescent="0.3">
      <c r="B385" s="39"/>
      <c r="C385" s="75">
        <v>379</v>
      </c>
      <c r="D385" s="148">
        <f>ETo!$I384*((1-Constantes!$D$19)*ETo!$K384+ETo!$L384)</f>
        <v>4.2067553400509388</v>
      </c>
      <c r="E385" s="76">
        <f>MIN(D385*Constantes!$D$17,0.8*(H384+Observaciones!$F384-F385-G385-Constantes!$D$14))</f>
        <v>2.0893844957781877</v>
      </c>
      <c r="F385" s="76">
        <f>IF(Observaciones!$F384&gt;0.05*Constantes!$D$18,((Observaciones!$F384-0.05*Constantes!$D$18)^2)/(Observaciones!$F384+0.95*Constantes!$D$18),0)</f>
        <v>0</v>
      </c>
      <c r="G385" s="76">
        <f>MAX(0,H384+Observaciones!$F384-F385-Constantes!$D$13)</f>
        <v>0</v>
      </c>
      <c r="H385" s="76">
        <f>H384+Observaciones!$F384-F385-E385-G385-I384</f>
        <v>40.301443212565097</v>
      </c>
      <c r="I385" s="76">
        <f>MAX(0,(H385-Constantes!$D$14)*(1-EXP(-Constantes!$D$22)))</f>
        <v>0.9895988058513443</v>
      </c>
      <c r="J385" s="76">
        <f t="shared" si="210"/>
        <v>90.535610212823826</v>
      </c>
      <c r="K385" s="76">
        <f>MAX(0,(J385-Constantes!$D$13)*(1-EXP(-Constantes!$D$23)))</f>
        <v>0.41172356998390475</v>
      </c>
      <c r="L385" s="76">
        <f t="shared" si="211"/>
        <v>1.4013223758352491</v>
      </c>
      <c r="M385" s="76">
        <f>0.0526*F385*Observaciones!$F384^1.218</f>
        <v>0</v>
      </c>
      <c r="N385" s="76">
        <f>M385*Constantes!$D$30</f>
        <v>0</v>
      </c>
      <c r="O385" s="76">
        <f t="shared" si="212"/>
        <v>0</v>
      </c>
      <c r="P385" s="15"/>
      <c r="Q385" s="75">
        <v>379</v>
      </c>
      <c r="R385" s="148">
        <f>ETo!$I384*((1-Constantes!$E$19)*ETo!$K384+ETo!$L384)</f>
        <v>4.2067553400509388</v>
      </c>
      <c r="S385" s="76">
        <f>MIN(R385*Constantes!$E$17,0.8*(V384+Observaciones!$F384-T385-U385-Constantes!$D$14))</f>
        <v>2.0893844957781877</v>
      </c>
      <c r="T385" s="76">
        <f>IF(Observaciones!$F384&gt;0.05*Constantes!$E$18,((Observaciones!$F384-0.05*Constantes!$E$18)^2)/(Observaciones!$F384+0.95*Constantes!$E$18),0)</f>
        <v>0</v>
      </c>
      <c r="U385" s="76">
        <f>MAX(0,V384+Observaciones!$F384-T385-Constantes!$D$13)</f>
        <v>0</v>
      </c>
      <c r="V385" s="76">
        <f>V384+Observaciones!$F384-T385-S385-U385-W384</f>
        <v>40.301443212565097</v>
      </c>
      <c r="W385" s="76">
        <f>MAX(0,(V385-Constantes!$D$14)*(1-EXP(-Constantes!$D$22)))</f>
        <v>0.9895988058513443</v>
      </c>
      <c r="X385" s="76">
        <f t="shared" si="198"/>
        <v>90.535610212823826</v>
      </c>
      <c r="Y385" s="76">
        <f>MAX(0,(X385-Constantes!$D$13)*(1-EXP(-Constantes!$D$23)))</f>
        <v>0.41172356998390475</v>
      </c>
      <c r="Z385" s="76">
        <f t="shared" si="199"/>
        <v>1.4013223758352491</v>
      </c>
      <c r="AA385" s="76">
        <f>IF(Z385-Escenarios!$E$29&lt;=0,0,IF(Z385-Escenarios!$E$29&gt;Escenarios!$E$28,Escenarios!$E$28,Z385-Escenarios!$E$29))</f>
        <v>0.71012237583524906</v>
      </c>
      <c r="AB385" s="76">
        <f>AA385*Entradas!$E$24</f>
        <v>0.17753059395881227</v>
      </c>
      <c r="AC385" s="76">
        <f>R385*Entradas!$D$47/Escenarios!$E$9</f>
        <v>0.20192425632244504</v>
      </c>
      <c r="AD385" s="76">
        <f>Entradas!$D$48*Entradas!$D$46/Escenarios!$E$9</f>
        <v>0.12</v>
      </c>
      <c r="AE385" s="76">
        <f t="shared" si="200"/>
        <v>2.2913087521006328</v>
      </c>
      <c r="AF385" s="76">
        <f t="shared" si="180"/>
        <v>0</v>
      </c>
      <c r="AG385" s="76">
        <f t="shared" si="181"/>
        <v>0.71012237583524906</v>
      </c>
      <c r="AH385" s="76">
        <f t="shared" si="175"/>
        <v>0.27947643001609523</v>
      </c>
      <c r="AI385" s="76">
        <f t="shared" si="182"/>
        <v>0</v>
      </c>
      <c r="AJ385" s="76">
        <f t="shared" si="176"/>
        <v>0.41172356998390475</v>
      </c>
      <c r="AK385" s="76">
        <f t="shared" si="183"/>
        <v>0</v>
      </c>
      <c r="AL385" s="76">
        <f t="shared" si="184"/>
        <v>0.86873059395881236</v>
      </c>
      <c r="AM385" s="76">
        <f t="shared" si="185"/>
        <v>0.21066752555399171</v>
      </c>
      <c r="AN385" s="76">
        <f t="shared" si="186"/>
        <v>0.21066752555399171</v>
      </c>
      <c r="AO385" s="76">
        <f t="shared" si="201"/>
        <v>60.912591955363474</v>
      </c>
      <c r="AP385" s="76">
        <f>MAX(0,(AO385-Constantes!$D$13)*(1-EXP(-Constantes!$D$24)))</f>
        <v>0.18590822299542992</v>
      </c>
      <c r="AQ385" s="76">
        <f t="shared" si="177"/>
        <v>0.59763179297933466</v>
      </c>
      <c r="AR385" s="76">
        <f t="shared" si="187"/>
        <v>1.0546388169542422</v>
      </c>
      <c r="AS385" s="76">
        <f>0.0526*AF385*Observaciones!$F384^1.218</f>
        <v>0</v>
      </c>
      <c r="AT385" s="76">
        <f>AS385*Constantes!$E$30</f>
        <v>0</v>
      </c>
      <c r="AU385" s="76">
        <f t="shared" si="202"/>
        <v>0</v>
      </c>
      <c r="AV385" s="15"/>
      <c r="AW385" s="75">
        <v>379</v>
      </c>
      <c r="AX385" s="148">
        <f>ETo!$I384*((1-Constantes!$F$19)*ETo!$K384+ETo!$L384)</f>
        <v>4.2067553400509388</v>
      </c>
      <c r="AY385" s="76">
        <f>MIN(AX385*Constantes!$F$17,0.8*(BB384+Observaciones!$F384-AZ385-BA385-Constantes!$D$14))</f>
        <v>2.0893844957781877</v>
      </c>
      <c r="AZ385" s="76">
        <f>IF(Observaciones!$F384&gt;0.05*Constantes!$F$18,((Observaciones!$F384-0.05*Constantes!$F$18)^2)/(Observaciones!$F384+0.95*Constantes!$F$18),0)</f>
        <v>0</v>
      </c>
      <c r="BA385" s="76">
        <f>MAX(0,BB384+Observaciones!$F384-AZ385-Constantes!$D$13)</f>
        <v>0</v>
      </c>
      <c r="BB385" s="76">
        <f>BB384+Observaciones!$F384-AZ385-AY385-BA385-BC384</f>
        <v>40.301443212565097</v>
      </c>
      <c r="BC385" s="76">
        <f>MAX(0,(BB385-Constantes!$D$14)*(1-EXP(-Constantes!$D$22)))</f>
        <v>0.9895988058513443</v>
      </c>
      <c r="BD385" s="76">
        <f t="shared" si="203"/>
        <v>90.535610212823826</v>
      </c>
      <c r="BE385" s="76">
        <f>MAX(0,(BD385-Constantes!$D$13)*(1-EXP(-Constantes!$D$23)))</f>
        <v>0.41172356998390475</v>
      </c>
      <c r="BF385" s="76">
        <f t="shared" si="204"/>
        <v>1.4013223758352491</v>
      </c>
      <c r="BG385" s="76">
        <f>IF(BF385-Escenarios!$F$29&lt;=0,0,IF(BF385-Escenarios!$F$29&gt;Escenarios!$F$28,Escenarios!$F$28,BF385-Escenarios!$F$29))</f>
        <v>0.71012237583524906</v>
      </c>
      <c r="BH385" s="76">
        <f>BG385*Entradas!$F$24</f>
        <v>0</v>
      </c>
      <c r="BI385" s="76">
        <f>AX385*Entradas!$D$47/Escenarios!$F$9</f>
        <v>0.20192425632244504</v>
      </c>
      <c r="BJ385" s="76">
        <f>Entradas!$D$48*Entradas!$D$46/Escenarios!$F$9</f>
        <v>0.12</v>
      </c>
      <c r="BK385" s="76">
        <f t="shared" si="205"/>
        <v>2.2913087521006328</v>
      </c>
      <c r="BL385" s="76">
        <f t="shared" si="188"/>
        <v>0</v>
      </c>
      <c r="BM385" s="76">
        <f t="shared" si="189"/>
        <v>0.71012237583524906</v>
      </c>
      <c r="BN385" s="76">
        <f t="shared" si="178"/>
        <v>0.27947643001609523</v>
      </c>
      <c r="BO385" s="76">
        <f t="shared" si="190"/>
        <v>0</v>
      </c>
      <c r="BP385" s="76">
        <f t="shared" si="179"/>
        <v>0.41172356998390475</v>
      </c>
      <c r="BQ385" s="76">
        <f t="shared" si="191"/>
        <v>0</v>
      </c>
      <c r="BR385" s="76">
        <f t="shared" si="192"/>
        <v>0.69120000000000004</v>
      </c>
      <c r="BS385" s="76">
        <f t="shared" si="193"/>
        <v>0.38819811951280403</v>
      </c>
      <c r="BT385" s="76">
        <f t="shared" si="194"/>
        <v>0.38819811951280403</v>
      </c>
      <c r="BU385" s="76">
        <f t="shared" si="206"/>
        <v>73.775584502630792</v>
      </c>
      <c r="BV385" s="76">
        <f>MAX(0,(BU385-Constantes!$D$13)*(1-EXP(-Constantes!$D$24)))</f>
        <v>0.38252224208298069</v>
      </c>
      <c r="BW385" s="76">
        <f t="shared" si="207"/>
        <v>0.79424581206688538</v>
      </c>
      <c r="BX385" s="76">
        <f t="shared" si="208"/>
        <v>1.0737222420829808</v>
      </c>
      <c r="BY385" s="76">
        <f>0.0526*BL385*Observaciones!$F384^1.218</f>
        <v>0</v>
      </c>
      <c r="BZ385" s="76">
        <f>BY385*Constantes!$F$30</f>
        <v>0</v>
      </c>
      <c r="CA385" s="76">
        <f t="shared" si="209"/>
        <v>0</v>
      </c>
      <c r="CB385" s="15"/>
      <c r="CC385" s="75">
        <v>379</v>
      </c>
      <c r="CD385" s="76">
        <f>0.0526*Observaciones!$F384^2.218</f>
        <v>6.8921513346888582E-3</v>
      </c>
      <c r="CE385" s="76">
        <f>IF(Observaciones!$F384&gt;0.05*$CI$7,((Observaciones!$F384-0.05*$CI$7)^2)/(Observaciones!$F384+0.95*$CI$7),0)</f>
        <v>0</v>
      </c>
      <c r="CF385" s="76">
        <f>0.0526*CE385*Observaciones!$F384^1.218</f>
        <v>0</v>
      </c>
      <c r="CG385" s="29"/>
      <c r="CH385" s="29"/>
      <c r="CI385" s="110"/>
      <c r="CJ385" s="40"/>
    </row>
    <row r="386" spans="2:88" s="2" customFormat="1" x14ac:dyDescent="0.3">
      <c r="B386" s="39"/>
      <c r="C386" s="75">
        <v>380</v>
      </c>
      <c r="D386" s="148">
        <f>ETo!$I385*((1-Constantes!$D$19)*ETo!$K385+ETo!$L385)</f>
        <v>4.2020416988478368</v>
      </c>
      <c r="E386" s="76">
        <f>MIN(D386*Constantes!$D$17,0.8*(H385+Observaciones!$F385-F386-G386-Constantes!$D$14))</f>
        <v>2.087043354434726</v>
      </c>
      <c r="F386" s="76">
        <f>IF(Observaciones!$F385&gt;0.05*Constantes!$D$18,((Observaciones!$F385-0.05*Constantes!$D$18)^2)/(Observaciones!$F385+0.95*Constantes!$D$18),0)</f>
        <v>0</v>
      </c>
      <c r="G386" s="76">
        <f>MAX(0,H385+Observaciones!$F385-F386-Constantes!$D$13)</f>
        <v>0</v>
      </c>
      <c r="H386" s="76">
        <f>H385+Observaciones!$F385-F386-E386-G386-I385</f>
        <v>37.724801052279027</v>
      </c>
      <c r="I386" s="76">
        <f>MAX(0,(H386-Constantes!$D$14)*(1-EXP(-Constantes!$D$22)))</f>
        <v>0.9018289148249844</v>
      </c>
      <c r="J386" s="76">
        <f t="shared" si="210"/>
        <v>90.123886642839921</v>
      </c>
      <c r="K386" s="76">
        <f>MAX(0,(J386-Constantes!$D$13)*(1-EXP(-Constantes!$D$23)))</f>
        <v>0.40766675958393922</v>
      </c>
      <c r="L386" s="76">
        <f t="shared" si="211"/>
        <v>1.3094956744089237</v>
      </c>
      <c r="M386" s="76">
        <f>0.0526*F386*Observaciones!$F385^1.218</f>
        <v>0</v>
      </c>
      <c r="N386" s="76">
        <f>M386*Constantes!$D$30</f>
        <v>0</v>
      </c>
      <c r="O386" s="76">
        <f t="shared" si="212"/>
        <v>0</v>
      </c>
      <c r="P386" s="15"/>
      <c r="Q386" s="75">
        <v>380</v>
      </c>
      <c r="R386" s="148">
        <f>ETo!$I385*((1-Constantes!$E$19)*ETo!$K385+ETo!$L385)</f>
        <v>4.2020416988478368</v>
      </c>
      <c r="S386" s="76">
        <f>MIN(R386*Constantes!$E$17,0.8*(V385+Observaciones!$F385-T386-U386-Constantes!$D$14))</f>
        <v>2.087043354434726</v>
      </c>
      <c r="T386" s="76">
        <f>IF(Observaciones!$F385&gt;0.05*Constantes!$E$18,((Observaciones!$F385-0.05*Constantes!$E$18)^2)/(Observaciones!$F385+0.95*Constantes!$E$18),0)</f>
        <v>0</v>
      </c>
      <c r="U386" s="76">
        <f>MAX(0,V385+Observaciones!$F385-T386-Constantes!$D$13)</f>
        <v>0</v>
      </c>
      <c r="V386" s="76">
        <f>V385+Observaciones!$F385-T386-S386-U386-W385</f>
        <v>37.724801052279027</v>
      </c>
      <c r="W386" s="76">
        <f>MAX(0,(V386-Constantes!$D$14)*(1-EXP(-Constantes!$D$22)))</f>
        <v>0.9018289148249844</v>
      </c>
      <c r="X386" s="76">
        <f t="shared" si="198"/>
        <v>90.123886642839921</v>
      </c>
      <c r="Y386" s="76">
        <f>MAX(0,(X386-Constantes!$D$13)*(1-EXP(-Constantes!$D$23)))</f>
        <v>0.40766675958393922</v>
      </c>
      <c r="Z386" s="76">
        <f t="shared" si="199"/>
        <v>1.3094956744089237</v>
      </c>
      <c r="AA386" s="76">
        <f>IF(Z386-Escenarios!$E$29&lt;=0,0,IF(Z386-Escenarios!$E$29&gt;Escenarios!$E$28,Escenarios!$E$28,Z386-Escenarios!$E$29))</f>
        <v>0.61829567440892363</v>
      </c>
      <c r="AB386" s="76">
        <f>AA386*Entradas!$E$24</f>
        <v>0.15457391860223091</v>
      </c>
      <c r="AC386" s="76">
        <f>R386*Entradas!$D$47/Escenarios!$E$9</f>
        <v>0.20169800154469619</v>
      </c>
      <c r="AD386" s="76">
        <f>Entradas!$D$48*Entradas!$D$46/Escenarios!$E$9</f>
        <v>0.12</v>
      </c>
      <c r="AE386" s="76">
        <f t="shared" si="200"/>
        <v>2.2887413559794223</v>
      </c>
      <c r="AF386" s="76">
        <f t="shared" si="180"/>
        <v>0</v>
      </c>
      <c r="AG386" s="76">
        <f t="shared" si="181"/>
        <v>0.61829567440892363</v>
      </c>
      <c r="AH386" s="76">
        <f t="shared" si="175"/>
        <v>0.28353324041606076</v>
      </c>
      <c r="AI386" s="76">
        <f t="shared" si="182"/>
        <v>0</v>
      </c>
      <c r="AJ386" s="76">
        <f t="shared" si="176"/>
        <v>0.40766675958393922</v>
      </c>
      <c r="AK386" s="76">
        <f t="shared" si="183"/>
        <v>0</v>
      </c>
      <c r="AL386" s="76">
        <f t="shared" si="184"/>
        <v>0.84577391860223095</v>
      </c>
      <c r="AM386" s="76">
        <f t="shared" si="185"/>
        <v>0.14202375426199654</v>
      </c>
      <c r="AN386" s="76">
        <f t="shared" si="186"/>
        <v>0.14202375426199654</v>
      </c>
      <c r="AO386" s="76">
        <f t="shared" si="201"/>
        <v>60.868707486630043</v>
      </c>
      <c r="AP386" s="76">
        <f>MAX(0,(AO386-Constantes!$D$13)*(1-EXP(-Constantes!$D$24)))</f>
        <v>0.18523743804849821</v>
      </c>
      <c r="AQ386" s="76">
        <f t="shared" si="177"/>
        <v>0.5929041976324374</v>
      </c>
      <c r="AR386" s="76">
        <f t="shared" si="187"/>
        <v>1.0310113566507291</v>
      </c>
      <c r="AS386" s="76">
        <f>0.0526*AF386*Observaciones!$F385^1.218</f>
        <v>0</v>
      </c>
      <c r="AT386" s="76">
        <f>AS386*Constantes!$E$30</f>
        <v>0</v>
      </c>
      <c r="AU386" s="76">
        <f t="shared" si="202"/>
        <v>0</v>
      </c>
      <c r="AV386" s="15"/>
      <c r="AW386" s="75">
        <v>380</v>
      </c>
      <c r="AX386" s="148">
        <f>ETo!$I385*((1-Constantes!$F$19)*ETo!$K385+ETo!$L385)</f>
        <v>4.2020416988478368</v>
      </c>
      <c r="AY386" s="76">
        <f>MIN(AX386*Constantes!$F$17,0.8*(BB385+Observaciones!$F385-AZ386-BA386-Constantes!$D$14))</f>
        <v>2.087043354434726</v>
      </c>
      <c r="AZ386" s="76">
        <f>IF(Observaciones!$F385&gt;0.05*Constantes!$F$18,((Observaciones!$F385-0.05*Constantes!$F$18)^2)/(Observaciones!$F385+0.95*Constantes!$F$18),0)</f>
        <v>0</v>
      </c>
      <c r="BA386" s="76">
        <f>MAX(0,BB385+Observaciones!$F385-AZ386-Constantes!$D$13)</f>
        <v>0</v>
      </c>
      <c r="BB386" s="76">
        <f>BB385+Observaciones!$F385-AZ386-AY386-BA386-BC385</f>
        <v>37.724801052279027</v>
      </c>
      <c r="BC386" s="76">
        <f>MAX(0,(BB386-Constantes!$D$14)*(1-EXP(-Constantes!$D$22)))</f>
        <v>0.9018289148249844</v>
      </c>
      <c r="BD386" s="76">
        <f t="shared" si="203"/>
        <v>90.123886642839921</v>
      </c>
      <c r="BE386" s="76">
        <f>MAX(0,(BD386-Constantes!$D$13)*(1-EXP(-Constantes!$D$23)))</f>
        <v>0.40766675958393922</v>
      </c>
      <c r="BF386" s="76">
        <f t="shared" si="204"/>
        <v>1.3094956744089237</v>
      </c>
      <c r="BG386" s="76">
        <f>IF(BF386-Escenarios!$F$29&lt;=0,0,IF(BF386-Escenarios!$F$29&gt;Escenarios!$F$28,Escenarios!$F$28,BF386-Escenarios!$F$29))</f>
        <v>0.61829567440892363</v>
      </c>
      <c r="BH386" s="76">
        <f>BG386*Entradas!$F$24</f>
        <v>0</v>
      </c>
      <c r="BI386" s="76">
        <f>AX386*Entradas!$D$47/Escenarios!$F$9</f>
        <v>0.20169800154469619</v>
      </c>
      <c r="BJ386" s="76">
        <f>Entradas!$D$48*Entradas!$D$46/Escenarios!$F$9</f>
        <v>0.12</v>
      </c>
      <c r="BK386" s="76">
        <f t="shared" si="205"/>
        <v>2.2887413559794223</v>
      </c>
      <c r="BL386" s="76">
        <f t="shared" si="188"/>
        <v>0</v>
      </c>
      <c r="BM386" s="76">
        <f t="shared" si="189"/>
        <v>0.61829567440892363</v>
      </c>
      <c r="BN386" s="76">
        <f t="shared" si="178"/>
        <v>0.28353324041606076</v>
      </c>
      <c r="BO386" s="76">
        <f t="shared" si="190"/>
        <v>0</v>
      </c>
      <c r="BP386" s="76">
        <f t="shared" si="179"/>
        <v>0.40766675958393922</v>
      </c>
      <c r="BQ386" s="76">
        <f t="shared" si="191"/>
        <v>0</v>
      </c>
      <c r="BR386" s="76">
        <f t="shared" si="192"/>
        <v>0.69120000000000004</v>
      </c>
      <c r="BS386" s="76">
        <f t="shared" si="193"/>
        <v>0.29659767286422745</v>
      </c>
      <c r="BT386" s="76">
        <f t="shared" si="194"/>
        <v>0.29659767286422745</v>
      </c>
      <c r="BU386" s="76">
        <f t="shared" si="206"/>
        <v>73.689659933412031</v>
      </c>
      <c r="BV386" s="76">
        <f>MAX(0,(BU386-Constantes!$D$13)*(1-EXP(-Constantes!$D$24)))</f>
        <v>0.38120886381346936</v>
      </c>
      <c r="BW386" s="76">
        <f t="shared" si="207"/>
        <v>0.78887562339740858</v>
      </c>
      <c r="BX386" s="76">
        <f t="shared" si="208"/>
        <v>1.0724088638134694</v>
      </c>
      <c r="BY386" s="76">
        <f>0.0526*BL386*Observaciones!$F385^1.218</f>
        <v>0</v>
      </c>
      <c r="BZ386" s="76">
        <f>BY386*Constantes!$F$30</f>
        <v>0</v>
      </c>
      <c r="CA386" s="76">
        <f t="shared" si="209"/>
        <v>0</v>
      </c>
      <c r="CB386" s="15"/>
      <c r="CC386" s="75">
        <v>380</v>
      </c>
      <c r="CD386" s="76">
        <f>0.0526*Observaciones!$F385^2.218</f>
        <v>1.1305797794095535E-2</v>
      </c>
      <c r="CE386" s="76">
        <f>IF(Observaciones!$F385&gt;0.05*$CI$7,((Observaciones!$F385-0.05*$CI$7)^2)/(Observaciones!$F385+0.95*$CI$7),0)</f>
        <v>0</v>
      </c>
      <c r="CF386" s="76">
        <f>0.0526*CE386*Observaciones!$F385^1.218</f>
        <v>0</v>
      </c>
      <c r="CG386" s="29"/>
      <c r="CH386" s="29"/>
      <c r="CI386" s="110"/>
      <c r="CJ386" s="40"/>
    </row>
    <row r="387" spans="2:88" s="2" customFormat="1" x14ac:dyDescent="0.3">
      <c r="B387" s="39"/>
      <c r="C387" s="75">
        <v>381</v>
      </c>
      <c r="D387" s="148">
        <f>ETo!$I386*((1-Constantes!$D$19)*ETo!$K386+ETo!$L386)</f>
        <v>4.2279825444773014</v>
      </c>
      <c r="E387" s="76">
        <f>MIN(D387*Constantes!$D$17,0.8*(H386+Observaciones!$F386-F387-G387-Constantes!$D$14))</f>
        <v>2.0999274887102701</v>
      </c>
      <c r="F387" s="76">
        <f>IF(Observaciones!$F386&gt;0.05*Constantes!$D$18,((Observaciones!$F386-0.05*Constantes!$D$18)^2)/(Observaciones!$F386+0.95*Constantes!$D$18),0)</f>
        <v>0</v>
      </c>
      <c r="G387" s="76">
        <f>MAX(0,H386+Observaciones!$F386-F387-Constantes!$D$13)</f>
        <v>0</v>
      </c>
      <c r="H387" s="76">
        <f>H386+Observaciones!$F386-F387-E387-G387-I386</f>
        <v>34.723044648743773</v>
      </c>
      <c r="I387" s="76">
        <f>MAX(0,(H387-Constantes!$D$14)*(1-EXP(-Constantes!$D$22)))</f>
        <v>0.79957807204722109</v>
      </c>
      <c r="J387" s="76">
        <f t="shared" si="210"/>
        <v>89.716219883255988</v>
      </c>
      <c r="K387" s="76">
        <f>MAX(0,(J387-Constantes!$D$13)*(1-EXP(-Constantes!$D$23)))</f>
        <v>0.40364992190310151</v>
      </c>
      <c r="L387" s="76">
        <f t="shared" si="211"/>
        <v>1.2032279939503225</v>
      </c>
      <c r="M387" s="76">
        <f>0.0526*F387*Observaciones!$F386^1.218</f>
        <v>0</v>
      </c>
      <c r="N387" s="76">
        <f>M387*Constantes!$D$30</f>
        <v>0</v>
      </c>
      <c r="O387" s="76">
        <f t="shared" si="212"/>
        <v>0</v>
      </c>
      <c r="P387" s="15"/>
      <c r="Q387" s="75">
        <v>381</v>
      </c>
      <c r="R387" s="148">
        <f>ETo!$I386*((1-Constantes!$E$19)*ETo!$K386+ETo!$L386)</f>
        <v>4.2279825444773014</v>
      </c>
      <c r="S387" s="76">
        <f>MIN(R387*Constantes!$E$17,0.8*(V386+Observaciones!$F386-T387-U387-Constantes!$D$14))</f>
        <v>2.0999274887102701</v>
      </c>
      <c r="T387" s="76">
        <f>IF(Observaciones!$F386&gt;0.05*Constantes!$E$18,((Observaciones!$F386-0.05*Constantes!$E$18)^2)/(Observaciones!$F386+0.95*Constantes!$E$18),0)</f>
        <v>0</v>
      </c>
      <c r="U387" s="76">
        <f>MAX(0,V386+Observaciones!$F386-T387-Constantes!$D$13)</f>
        <v>0</v>
      </c>
      <c r="V387" s="76">
        <f>V386+Observaciones!$F386-T387-S387-U387-W386</f>
        <v>34.723044648743773</v>
      </c>
      <c r="W387" s="76">
        <f>MAX(0,(V387-Constantes!$D$14)*(1-EXP(-Constantes!$D$22)))</f>
        <v>0.79957807204722109</v>
      </c>
      <c r="X387" s="76">
        <f t="shared" si="198"/>
        <v>89.716219883255988</v>
      </c>
      <c r="Y387" s="76">
        <f>MAX(0,(X387-Constantes!$D$13)*(1-EXP(-Constantes!$D$23)))</f>
        <v>0.40364992190310151</v>
      </c>
      <c r="Z387" s="76">
        <f t="shared" si="199"/>
        <v>1.2032279939503225</v>
      </c>
      <c r="AA387" s="76">
        <f>IF(Z387-Escenarios!$E$29&lt;=0,0,IF(Z387-Escenarios!$E$29&gt;Escenarios!$E$28,Escenarios!$E$28,Z387-Escenarios!$E$29))</f>
        <v>0.5120279939503225</v>
      </c>
      <c r="AB387" s="76">
        <f>AA387*Entradas!$E$24</f>
        <v>0.12800699848758063</v>
      </c>
      <c r="AC387" s="76">
        <f>R387*Entradas!$D$47/Escenarios!$E$9</f>
        <v>0.20294316213491045</v>
      </c>
      <c r="AD387" s="76">
        <f>Entradas!$D$48*Entradas!$D$46/Escenarios!$E$9</f>
        <v>0.12</v>
      </c>
      <c r="AE387" s="76">
        <f t="shared" si="200"/>
        <v>2.3028706508451804</v>
      </c>
      <c r="AF387" s="76">
        <f t="shared" si="180"/>
        <v>0</v>
      </c>
      <c r="AG387" s="76">
        <f t="shared" si="181"/>
        <v>0.5120279939503225</v>
      </c>
      <c r="AH387" s="76">
        <f t="shared" si="175"/>
        <v>0.28755007809689859</v>
      </c>
      <c r="AI387" s="76">
        <f t="shared" si="182"/>
        <v>0</v>
      </c>
      <c r="AJ387" s="76">
        <f t="shared" si="176"/>
        <v>0.40364992190310151</v>
      </c>
      <c r="AK387" s="76">
        <f t="shared" si="183"/>
        <v>0</v>
      </c>
      <c r="AL387" s="76">
        <f t="shared" si="184"/>
        <v>0.81920699848758072</v>
      </c>
      <c r="AM387" s="76">
        <f t="shared" si="185"/>
        <v>6.1077833327831427E-2</v>
      </c>
      <c r="AN387" s="76">
        <f t="shared" si="186"/>
        <v>6.1077833327831427E-2</v>
      </c>
      <c r="AO387" s="76">
        <f t="shared" si="201"/>
        <v>60.744547881909376</v>
      </c>
      <c r="AP387" s="76">
        <f>MAX(0,(AO387-Constantes!$D$13)*(1-EXP(-Constantes!$D$24)))</f>
        <v>0.18333962781477944</v>
      </c>
      <c r="AQ387" s="76">
        <f t="shared" si="177"/>
        <v>0.58698954971788098</v>
      </c>
      <c r="AR387" s="76">
        <f t="shared" si="187"/>
        <v>1.0025466263023601</v>
      </c>
      <c r="AS387" s="76">
        <f>0.0526*AF387*Observaciones!$F386^1.218</f>
        <v>0</v>
      </c>
      <c r="AT387" s="76">
        <f>AS387*Constantes!$E$30</f>
        <v>0</v>
      </c>
      <c r="AU387" s="76">
        <f t="shared" si="202"/>
        <v>0</v>
      </c>
      <c r="AV387" s="15"/>
      <c r="AW387" s="75">
        <v>381</v>
      </c>
      <c r="AX387" s="148">
        <f>ETo!$I386*((1-Constantes!$F$19)*ETo!$K386+ETo!$L386)</f>
        <v>4.2279825444773014</v>
      </c>
      <c r="AY387" s="76">
        <f>MIN(AX387*Constantes!$F$17,0.8*(BB386+Observaciones!$F386-AZ387-BA387-Constantes!$D$14))</f>
        <v>2.0999274887102701</v>
      </c>
      <c r="AZ387" s="76">
        <f>IF(Observaciones!$F386&gt;0.05*Constantes!$F$18,((Observaciones!$F386-0.05*Constantes!$F$18)^2)/(Observaciones!$F386+0.95*Constantes!$F$18),0)</f>
        <v>0</v>
      </c>
      <c r="BA387" s="76">
        <f>MAX(0,BB386+Observaciones!$F386-AZ387-Constantes!$D$13)</f>
        <v>0</v>
      </c>
      <c r="BB387" s="76">
        <f>BB386+Observaciones!$F386-AZ387-AY387-BA387-BC386</f>
        <v>34.723044648743773</v>
      </c>
      <c r="BC387" s="76">
        <f>MAX(0,(BB387-Constantes!$D$14)*(1-EXP(-Constantes!$D$22)))</f>
        <v>0.79957807204722109</v>
      </c>
      <c r="BD387" s="76">
        <f t="shared" si="203"/>
        <v>89.716219883255988</v>
      </c>
      <c r="BE387" s="76">
        <f>MAX(0,(BD387-Constantes!$D$13)*(1-EXP(-Constantes!$D$23)))</f>
        <v>0.40364992190310151</v>
      </c>
      <c r="BF387" s="76">
        <f t="shared" si="204"/>
        <v>1.2032279939503225</v>
      </c>
      <c r="BG387" s="76">
        <f>IF(BF387-Escenarios!$F$29&lt;=0,0,IF(BF387-Escenarios!$F$29&gt;Escenarios!$F$28,Escenarios!$F$28,BF387-Escenarios!$F$29))</f>
        <v>0.5120279939503225</v>
      </c>
      <c r="BH387" s="76">
        <f>BG387*Entradas!$F$24</f>
        <v>0</v>
      </c>
      <c r="BI387" s="76">
        <f>AX387*Entradas!$D$47/Escenarios!$F$9</f>
        <v>0.20294316213491045</v>
      </c>
      <c r="BJ387" s="76">
        <f>Entradas!$D$48*Entradas!$D$46/Escenarios!$F$9</f>
        <v>0.12</v>
      </c>
      <c r="BK387" s="76">
        <f t="shared" si="205"/>
        <v>2.3028706508451804</v>
      </c>
      <c r="BL387" s="76">
        <f t="shared" si="188"/>
        <v>0</v>
      </c>
      <c r="BM387" s="76">
        <f t="shared" si="189"/>
        <v>0.5120279939503225</v>
      </c>
      <c r="BN387" s="76">
        <f t="shared" si="178"/>
        <v>0.28755007809689859</v>
      </c>
      <c r="BO387" s="76">
        <f t="shared" si="190"/>
        <v>0</v>
      </c>
      <c r="BP387" s="76">
        <f t="shared" si="179"/>
        <v>0.40364992190310151</v>
      </c>
      <c r="BQ387" s="76">
        <f t="shared" si="191"/>
        <v>0</v>
      </c>
      <c r="BR387" s="76">
        <f t="shared" si="192"/>
        <v>0.69120000000000004</v>
      </c>
      <c r="BS387" s="76">
        <f t="shared" si="193"/>
        <v>0.18908483181541202</v>
      </c>
      <c r="BT387" s="76">
        <f t="shared" si="194"/>
        <v>0.18908483181541202</v>
      </c>
      <c r="BU387" s="76">
        <f t="shared" si="206"/>
        <v>73.497535901413968</v>
      </c>
      <c r="BV387" s="76">
        <f>MAX(0,(BU387-Constantes!$D$13)*(1-EXP(-Constantes!$D$24)))</f>
        <v>0.37827220051714577</v>
      </c>
      <c r="BW387" s="76">
        <f t="shared" si="207"/>
        <v>0.78192212242024728</v>
      </c>
      <c r="BX387" s="76">
        <f t="shared" si="208"/>
        <v>1.0694722005171458</v>
      </c>
      <c r="BY387" s="76">
        <f>0.0526*BL387*Observaciones!$F386^1.218</f>
        <v>0</v>
      </c>
      <c r="BZ387" s="76">
        <f>BY387*Constantes!$F$30</f>
        <v>0</v>
      </c>
      <c r="CA387" s="76">
        <f t="shared" si="209"/>
        <v>0</v>
      </c>
      <c r="CB387" s="15"/>
      <c r="CC387" s="75">
        <v>381</v>
      </c>
      <c r="CD387" s="76">
        <f>0.0526*Observaciones!$F386^2.218</f>
        <v>0</v>
      </c>
      <c r="CE387" s="76">
        <f>IF(Observaciones!$F386&gt;0.05*$CI$7,((Observaciones!$F386-0.05*$CI$7)^2)/(Observaciones!$F386+0.95*$CI$7),0)</f>
        <v>0</v>
      </c>
      <c r="CF387" s="76">
        <f>0.0526*CE387*Observaciones!$F386^1.218</f>
        <v>0</v>
      </c>
      <c r="CG387" s="29"/>
      <c r="CH387" s="29"/>
      <c r="CI387" s="110"/>
      <c r="CJ387" s="40"/>
    </row>
    <row r="388" spans="2:88" s="2" customFormat="1" x14ac:dyDescent="0.3">
      <c r="B388" s="39"/>
      <c r="C388" s="75">
        <v>382</v>
      </c>
      <c r="D388" s="148">
        <f>ETo!$I387*((1-Constantes!$D$19)*ETo!$K387+ETo!$L387)</f>
        <v>4.1924497094749062</v>
      </c>
      <c r="E388" s="76">
        <f>MIN(D388*Constantes!$D$17,0.8*(H387+Observaciones!$F387-F388-G388-Constantes!$D$14))</f>
        <v>2.0822792661387739</v>
      </c>
      <c r="F388" s="76">
        <f>IF(Observaciones!$F387&gt;0.05*Constantes!$D$18,((Observaciones!$F387-0.05*Constantes!$D$18)^2)/(Observaciones!$F387+0.95*Constantes!$D$18),0)</f>
        <v>0.45773056057866185</v>
      </c>
      <c r="G388" s="76">
        <f>MAX(0,H387+Observaciones!$F387-F388-Constantes!$D$13)</f>
        <v>0</v>
      </c>
      <c r="H388" s="76">
        <f>H387+Observaciones!$F387-F388-E388-G388-I387</f>
        <v>40.183456749979122</v>
      </c>
      <c r="I388" s="76">
        <f>MAX(0,(H388-Constantes!$D$14)*(1-EXP(-Constantes!$D$22)))</f>
        <v>0.98557975379849461</v>
      </c>
      <c r="J388" s="76">
        <f t="shared" si="210"/>
        <v>89.312569961352892</v>
      </c>
      <c r="K388" s="76">
        <f>MAX(0,(J388-Constantes!$D$13)*(1-EXP(-Constantes!$D$23)))</f>
        <v>0.39967266308066929</v>
      </c>
      <c r="L388" s="76">
        <f t="shared" si="211"/>
        <v>1.8429829774578257</v>
      </c>
      <c r="M388" s="76">
        <f>0.0526*F388*Observaciones!$F387^1.218</f>
        <v>0.34038902437062091</v>
      </c>
      <c r="N388" s="76">
        <f>M388*Constantes!$D$30</f>
        <v>5.3175938280450238E-3</v>
      </c>
      <c r="O388" s="76">
        <f t="shared" si="212"/>
        <v>288.53190143839566</v>
      </c>
      <c r="P388" s="15"/>
      <c r="Q388" s="75">
        <v>382</v>
      </c>
      <c r="R388" s="148">
        <f>ETo!$I387*((1-Constantes!$E$19)*ETo!$K387+ETo!$L387)</f>
        <v>4.1924497094749062</v>
      </c>
      <c r="S388" s="76">
        <f>MIN(R388*Constantes!$E$17,0.8*(V387+Observaciones!$F387-T388-U388-Constantes!$D$14))</f>
        <v>2.0822792661387739</v>
      </c>
      <c r="T388" s="76">
        <f>IF(Observaciones!$F387&gt;0.05*Constantes!$E$18,((Observaciones!$F387-0.05*Constantes!$E$18)^2)/(Observaciones!$F387+0.95*Constantes!$E$18),0)</f>
        <v>0.45773056057866185</v>
      </c>
      <c r="U388" s="76">
        <f>MAX(0,V387+Observaciones!$F387-T388-Constantes!$D$13)</f>
        <v>0</v>
      </c>
      <c r="V388" s="76">
        <f>V387+Observaciones!$F387-T388-S388-U388-W387</f>
        <v>40.183456749979122</v>
      </c>
      <c r="W388" s="76">
        <f>MAX(0,(V388-Constantes!$D$14)*(1-EXP(-Constantes!$D$22)))</f>
        <v>0.98557975379849461</v>
      </c>
      <c r="X388" s="76">
        <f t="shared" si="198"/>
        <v>89.312569961352892</v>
      </c>
      <c r="Y388" s="76">
        <f>MAX(0,(X388-Constantes!$D$13)*(1-EXP(-Constantes!$D$23)))</f>
        <v>0.39967266308066929</v>
      </c>
      <c r="Z388" s="76">
        <f t="shared" si="199"/>
        <v>1.8429829774578257</v>
      </c>
      <c r="AA388" s="76">
        <f>IF(Z388-Escenarios!$E$29&lt;=0,0,IF(Z388-Escenarios!$E$29&gt;Escenarios!$E$28,Escenarios!$E$28,Z388-Escenarios!$E$29))</f>
        <v>1.1517829774578257</v>
      </c>
      <c r="AB388" s="76">
        <f>AA388*Entradas!$E$24</f>
        <v>0.28794574436445641</v>
      </c>
      <c r="AC388" s="76">
        <f>R388*Entradas!$D$47/Escenarios!$E$9</f>
        <v>0.2012375860547955</v>
      </c>
      <c r="AD388" s="76">
        <f>Entradas!$D$48*Entradas!$D$46/Escenarios!$E$9</f>
        <v>0.12</v>
      </c>
      <c r="AE388" s="76">
        <f t="shared" si="200"/>
        <v>2.2835168521935696</v>
      </c>
      <c r="AF388" s="76">
        <f t="shared" si="180"/>
        <v>0</v>
      </c>
      <c r="AG388" s="76">
        <f t="shared" si="181"/>
        <v>0.69405241687916375</v>
      </c>
      <c r="AH388" s="76">
        <f t="shared" si="175"/>
        <v>0.29152733691933086</v>
      </c>
      <c r="AI388" s="76">
        <f t="shared" si="182"/>
        <v>0</v>
      </c>
      <c r="AJ388" s="76">
        <f t="shared" si="176"/>
        <v>0.39967266308066929</v>
      </c>
      <c r="AK388" s="76">
        <f t="shared" si="183"/>
        <v>0</v>
      </c>
      <c r="AL388" s="76">
        <f t="shared" si="184"/>
        <v>0.97914574436445656</v>
      </c>
      <c r="AM388" s="76">
        <f t="shared" si="185"/>
        <v>0.54259964703857377</v>
      </c>
      <c r="AN388" s="76">
        <f t="shared" si="186"/>
        <v>0.54259964703857377</v>
      </c>
      <c r="AO388" s="76">
        <f t="shared" si="201"/>
        <v>61.103807901133166</v>
      </c>
      <c r="AP388" s="76">
        <f>MAX(0,(AO388-Constantes!$D$13)*(1-EXP(-Constantes!$D$24)))</f>
        <v>0.18883100596939606</v>
      </c>
      <c r="AQ388" s="76">
        <f t="shared" si="177"/>
        <v>0.58850366905006535</v>
      </c>
      <c r="AR388" s="76">
        <f t="shared" si="187"/>
        <v>1.1679767503338527</v>
      </c>
      <c r="AS388" s="76">
        <f>0.0526*AF388*Observaciones!$F387^1.218</f>
        <v>0</v>
      </c>
      <c r="AT388" s="76">
        <f>AS388*Constantes!$E$30</f>
        <v>0</v>
      </c>
      <c r="AU388" s="76">
        <f t="shared" si="202"/>
        <v>0</v>
      </c>
      <c r="AV388" s="15"/>
      <c r="AW388" s="75">
        <v>382</v>
      </c>
      <c r="AX388" s="148">
        <f>ETo!$I387*((1-Constantes!$F$19)*ETo!$K387+ETo!$L387)</f>
        <v>4.1924497094749062</v>
      </c>
      <c r="AY388" s="76">
        <f>MIN(AX388*Constantes!$F$17,0.8*(BB387+Observaciones!$F387-AZ388-BA388-Constantes!$D$14))</f>
        <v>2.0822792661387739</v>
      </c>
      <c r="AZ388" s="76">
        <f>IF(Observaciones!$F387&gt;0.05*Constantes!$F$18,((Observaciones!$F387-0.05*Constantes!$F$18)^2)/(Observaciones!$F387+0.95*Constantes!$F$18),0)</f>
        <v>0.45773056057866185</v>
      </c>
      <c r="BA388" s="76">
        <f>MAX(0,BB387+Observaciones!$F387-AZ388-Constantes!$D$13)</f>
        <v>0</v>
      </c>
      <c r="BB388" s="76">
        <f>BB387+Observaciones!$F387-AZ388-AY388-BA388-BC387</f>
        <v>40.183456749979122</v>
      </c>
      <c r="BC388" s="76">
        <f>MAX(0,(BB388-Constantes!$D$14)*(1-EXP(-Constantes!$D$22)))</f>
        <v>0.98557975379849461</v>
      </c>
      <c r="BD388" s="76">
        <f t="shared" si="203"/>
        <v>89.312569961352892</v>
      </c>
      <c r="BE388" s="76">
        <f>MAX(0,(BD388-Constantes!$D$13)*(1-EXP(-Constantes!$D$23)))</f>
        <v>0.39967266308066929</v>
      </c>
      <c r="BF388" s="76">
        <f t="shared" si="204"/>
        <v>1.8429829774578257</v>
      </c>
      <c r="BG388" s="76">
        <f>IF(BF388-Escenarios!$F$29&lt;=0,0,IF(BF388-Escenarios!$F$29&gt;Escenarios!$F$28,Escenarios!$F$28,BF388-Escenarios!$F$29))</f>
        <v>1.1517829774578257</v>
      </c>
      <c r="BH388" s="76">
        <f>BG388*Entradas!$F$24</f>
        <v>0</v>
      </c>
      <c r="BI388" s="76">
        <f>AX388*Entradas!$D$47/Escenarios!$F$9</f>
        <v>0.2012375860547955</v>
      </c>
      <c r="BJ388" s="76">
        <f>Entradas!$D$48*Entradas!$D$46/Escenarios!$F$9</f>
        <v>0.12</v>
      </c>
      <c r="BK388" s="76">
        <f t="shared" si="205"/>
        <v>2.2835168521935696</v>
      </c>
      <c r="BL388" s="76">
        <f t="shared" si="188"/>
        <v>0</v>
      </c>
      <c r="BM388" s="76">
        <f t="shared" si="189"/>
        <v>0.69405241687916375</v>
      </c>
      <c r="BN388" s="76">
        <f t="shared" si="178"/>
        <v>0.29152733691933086</v>
      </c>
      <c r="BO388" s="76">
        <f t="shared" si="190"/>
        <v>0</v>
      </c>
      <c r="BP388" s="76">
        <f t="shared" si="179"/>
        <v>0.39967266308066929</v>
      </c>
      <c r="BQ388" s="76">
        <f t="shared" si="191"/>
        <v>0</v>
      </c>
      <c r="BR388" s="76">
        <f t="shared" si="192"/>
        <v>0.69120000000000015</v>
      </c>
      <c r="BS388" s="76">
        <f t="shared" si="193"/>
        <v>0.83054539140303019</v>
      </c>
      <c r="BT388" s="76">
        <f t="shared" si="194"/>
        <v>0.83054539140303019</v>
      </c>
      <c r="BU388" s="76">
        <f t="shared" si="206"/>
        <v>73.949809092299859</v>
      </c>
      <c r="BV388" s="76">
        <f>MAX(0,(BU388-Constantes!$D$13)*(1-EXP(-Constantes!$D$24)))</f>
        <v>0.38518530798096973</v>
      </c>
      <c r="BW388" s="76">
        <f t="shared" si="207"/>
        <v>0.78485797106163901</v>
      </c>
      <c r="BX388" s="76">
        <f t="shared" si="208"/>
        <v>1.0763853079809698</v>
      </c>
      <c r="BY388" s="76">
        <f>0.0526*BL388*Observaciones!$F387^1.218</f>
        <v>0</v>
      </c>
      <c r="BZ388" s="76">
        <f>BY388*Constantes!$F$30</f>
        <v>0</v>
      </c>
      <c r="CA388" s="76">
        <f t="shared" si="209"/>
        <v>0</v>
      </c>
      <c r="CB388" s="15"/>
      <c r="CC388" s="75">
        <v>382</v>
      </c>
      <c r="CD388" s="76">
        <f>0.0526*Observaciones!$F387^2.218</f>
        <v>6.5440756471987749</v>
      </c>
      <c r="CE388" s="76">
        <f>IF(Observaciones!$F387&gt;0.05*$CI$7,((Observaciones!$F387-0.05*$CI$7)^2)/(Observaciones!$F387+0.95*$CI$7),0)</f>
        <v>1.197931632400298</v>
      </c>
      <c r="CF388" s="76">
        <f>0.0526*CE388*Observaciones!$F387^1.218</f>
        <v>0.89083582074998446</v>
      </c>
      <c r="CG388" s="29"/>
      <c r="CH388" s="29"/>
      <c r="CI388" s="110"/>
      <c r="CJ388" s="40"/>
    </row>
    <row r="389" spans="2:88" s="2" customFormat="1" x14ac:dyDescent="0.3">
      <c r="B389" s="39"/>
      <c r="C389" s="75">
        <v>383</v>
      </c>
      <c r="D389" s="148">
        <f>ETo!$I388*((1-Constantes!$D$19)*ETo!$K388+ETo!$L388)</f>
        <v>4.0384329999013451</v>
      </c>
      <c r="E389" s="76">
        <f>MIN(D389*Constantes!$D$17,0.8*(H388+Observaciones!$F388-F389-G389-Constantes!$D$14))</f>
        <v>2.0057832260648403</v>
      </c>
      <c r="F389" s="76">
        <f>IF(Observaciones!$F388&gt;0.05*Constantes!$D$18,((Observaciones!$F388-0.05*Constantes!$D$18)^2)/(Observaciones!$F388+0.95*Constantes!$D$18),0)</f>
        <v>0</v>
      </c>
      <c r="G389" s="76">
        <f>MAX(0,H388+Observaciones!$F388-F389-Constantes!$D$13)</f>
        <v>0</v>
      </c>
      <c r="H389" s="76">
        <f>H388+Observaciones!$F388-F389-E389-G389-I388</f>
        <v>39.692093770115783</v>
      </c>
      <c r="I389" s="76">
        <f>MAX(0,(H389-Constantes!$D$14)*(1-EXP(-Constantes!$D$22)))</f>
        <v>0.96884212687392213</v>
      </c>
      <c r="J389" s="76">
        <f t="shared" si="210"/>
        <v>88.912897298272227</v>
      </c>
      <c r="K389" s="76">
        <f>MAX(0,(J389-Constantes!$D$13)*(1-EXP(-Constantes!$D$23)))</f>
        <v>0.39573459313672377</v>
      </c>
      <c r="L389" s="76">
        <f t="shared" si="211"/>
        <v>1.3645767200106458</v>
      </c>
      <c r="M389" s="76">
        <f>0.0526*F389*Observaciones!$F388^1.218</f>
        <v>0</v>
      </c>
      <c r="N389" s="76">
        <f>M389*Constantes!$D$30</f>
        <v>0</v>
      </c>
      <c r="O389" s="76">
        <f t="shared" si="212"/>
        <v>0</v>
      </c>
      <c r="P389" s="15"/>
      <c r="Q389" s="75">
        <v>383</v>
      </c>
      <c r="R389" s="148">
        <f>ETo!$I388*((1-Constantes!$E$19)*ETo!$K388+ETo!$L388)</f>
        <v>4.0384329999013451</v>
      </c>
      <c r="S389" s="76">
        <f>MIN(R389*Constantes!$E$17,0.8*(V388+Observaciones!$F388-T389-U389-Constantes!$D$14))</f>
        <v>2.0057832260648403</v>
      </c>
      <c r="T389" s="76">
        <f>IF(Observaciones!$F388&gt;0.05*Constantes!$E$18,((Observaciones!$F388-0.05*Constantes!$E$18)^2)/(Observaciones!$F388+0.95*Constantes!$E$18),0)</f>
        <v>0</v>
      </c>
      <c r="U389" s="76">
        <f>MAX(0,V388+Observaciones!$F388-T389-Constantes!$D$13)</f>
        <v>0</v>
      </c>
      <c r="V389" s="76">
        <f>V388+Observaciones!$F388-T389-S389-U389-W388</f>
        <v>39.692093770115783</v>
      </c>
      <c r="W389" s="76">
        <f>MAX(0,(V389-Constantes!$D$14)*(1-EXP(-Constantes!$D$22)))</f>
        <v>0.96884212687392213</v>
      </c>
      <c r="X389" s="76">
        <f t="shared" si="198"/>
        <v>88.912897298272227</v>
      </c>
      <c r="Y389" s="76">
        <f>MAX(0,(X389-Constantes!$D$13)*(1-EXP(-Constantes!$D$23)))</f>
        <v>0.39573459313672377</v>
      </c>
      <c r="Z389" s="76">
        <f t="shared" si="199"/>
        <v>1.3645767200106458</v>
      </c>
      <c r="AA389" s="76">
        <f>IF(Z389-Escenarios!$E$29&lt;=0,0,IF(Z389-Escenarios!$E$29&gt;Escenarios!$E$28,Escenarios!$E$28,Z389-Escenarios!$E$29))</f>
        <v>0.67337672001064575</v>
      </c>
      <c r="AB389" s="76">
        <f>AA389*Entradas!$E$24</f>
        <v>0.16834418000266144</v>
      </c>
      <c r="AC389" s="76">
        <f>R389*Entradas!$D$47/Escenarios!$E$9</f>
        <v>0.19384478399526456</v>
      </c>
      <c r="AD389" s="76">
        <f>Entradas!$D$48*Entradas!$D$46/Escenarios!$E$9</f>
        <v>0.12</v>
      </c>
      <c r="AE389" s="76">
        <f t="shared" si="200"/>
        <v>2.1996280100601049</v>
      </c>
      <c r="AF389" s="76">
        <f t="shared" si="180"/>
        <v>0</v>
      </c>
      <c r="AG389" s="76">
        <f t="shared" si="181"/>
        <v>0.67337672001064575</v>
      </c>
      <c r="AH389" s="76">
        <f t="shared" si="175"/>
        <v>0.29546540686327638</v>
      </c>
      <c r="AI389" s="76">
        <f t="shared" si="182"/>
        <v>0</v>
      </c>
      <c r="AJ389" s="76">
        <f t="shared" si="176"/>
        <v>0.39573459313672377</v>
      </c>
      <c r="AK389" s="76">
        <f t="shared" si="183"/>
        <v>0</v>
      </c>
      <c r="AL389" s="76">
        <f t="shared" si="184"/>
        <v>0.85954418000266153</v>
      </c>
      <c r="AM389" s="76">
        <f t="shared" si="185"/>
        <v>0.1911877560127197</v>
      </c>
      <c r="AN389" s="76">
        <f t="shared" si="186"/>
        <v>0.1911877560127197</v>
      </c>
      <c r="AO389" s="76">
        <f t="shared" si="201"/>
        <v>61.106164651176485</v>
      </c>
      <c r="AP389" s="76">
        <f>MAX(0,(AO389-Constantes!$D$13)*(1-EXP(-Constantes!$D$24)))</f>
        <v>0.18886702947607997</v>
      </c>
      <c r="AQ389" s="76">
        <f t="shared" si="177"/>
        <v>0.58460162261280368</v>
      </c>
      <c r="AR389" s="76">
        <f t="shared" si="187"/>
        <v>1.0484112094787414</v>
      </c>
      <c r="AS389" s="76">
        <f>0.0526*AF389*Observaciones!$F388^1.218</f>
        <v>0</v>
      </c>
      <c r="AT389" s="76">
        <f>AS389*Constantes!$E$30</f>
        <v>0</v>
      </c>
      <c r="AU389" s="76">
        <f t="shared" si="202"/>
        <v>0</v>
      </c>
      <c r="AV389" s="15"/>
      <c r="AW389" s="75">
        <v>383</v>
      </c>
      <c r="AX389" s="148">
        <f>ETo!$I388*((1-Constantes!$F$19)*ETo!$K388+ETo!$L388)</f>
        <v>4.0384329999013451</v>
      </c>
      <c r="AY389" s="76">
        <f>MIN(AX389*Constantes!$F$17,0.8*(BB388+Observaciones!$F388-AZ389-BA389-Constantes!$D$14))</f>
        <v>2.0057832260648403</v>
      </c>
      <c r="AZ389" s="76">
        <f>IF(Observaciones!$F388&gt;0.05*Constantes!$F$18,((Observaciones!$F388-0.05*Constantes!$F$18)^2)/(Observaciones!$F388+0.95*Constantes!$F$18),0)</f>
        <v>0</v>
      </c>
      <c r="BA389" s="76">
        <f>MAX(0,BB388+Observaciones!$F388-AZ389-Constantes!$D$13)</f>
        <v>0</v>
      </c>
      <c r="BB389" s="76">
        <f>BB388+Observaciones!$F388-AZ389-AY389-BA389-BC388</f>
        <v>39.692093770115783</v>
      </c>
      <c r="BC389" s="76">
        <f>MAX(0,(BB389-Constantes!$D$14)*(1-EXP(-Constantes!$D$22)))</f>
        <v>0.96884212687392213</v>
      </c>
      <c r="BD389" s="76">
        <f t="shared" si="203"/>
        <v>88.912897298272227</v>
      </c>
      <c r="BE389" s="76">
        <f>MAX(0,(BD389-Constantes!$D$13)*(1-EXP(-Constantes!$D$23)))</f>
        <v>0.39573459313672377</v>
      </c>
      <c r="BF389" s="76">
        <f t="shared" si="204"/>
        <v>1.3645767200106458</v>
      </c>
      <c r="BG389" s="76">
        <f>IF(BF389-Escenarios!$F$29&lt;=0,0,IF(BF389-Escenarios!$F$29&gt;Escenarios!$F$28,Escenarios!$F$28,BF389-Escenarios!$F$29))</f>
        <v>0.67337672001064575</v>
      </c>
      <c r="BH389" s="76">
        <f>BG389*Entradas!$F$24</f>
        <v>0</v>
      </c>
      <c r="BI389" s="76">
        <f>AX389*Entradas!$D$47/Escenarios!$F$9</f>
        <v>0.19384478399526456</v>
      </c>
      <c r="BJ389" s="76">
        <f>Entradas!$D$48*Entradas!$D$46/Escenarios!$F$9</f>
        <v>0.12</v>
      </c>
      <c r="BK389" s="76">
        <f t="shared" si="205"/>
        <v>2.1996280100601049</v>
      </c>
      <c r="BL389" s="76">
        <f t="shared" si="188"/>
        <v>0</v>
      </c>
      <c r="BM389" s="76">
        <f t="shared" si="189"/>
        <v>0.67337672001064575</v>
      </c>
      <c r="BN389" s="76">
        <f t="shared" si="178"/>
        <v>0.29546540686327638</v>
      </c>
      <c r="BO389" s="76">
        <f t="shared" si="190"/>
        <v>0</v>
      </c>
      <c r="BP389" s="76">
        <f t="shared" si="179"/>
        <v>0.39573459313672377</v>
      </c>
      <c r="BQ389" s="76">
        <f t="shared" si="191"/>
        <v>0</v>
      </c>
      <c r="BR389" s="76">
        <f t="shared" si="192"/>
        <v>0.69120000000000015</v>
      </c>
      <c r="BS389" s="76">
        <f t="shared" si="193"/>
        <v>0.35953193601538119</v>
      </c>
      <c r="BT389" s="76">
        <f t="shared" si="194"/>
        <v>0.35953193601538119</v>
      </c>
      <c r="BU389" s="76">
        <f t="shared" si="206"/>
        <v>73.924155720334269</v>
      </c>
      <c r="BV389" s="76">
        <f>MAX(0,(BU389-Constantes!$D$13)*(1-EXP(-Constantes!$D$24)))</f>
        <v>0.38479318985241079</v>
      </c>
      <c r="BW389" s="76">
        <f t="shared" si="207"/>
        <v>0.78052778298913461</v>
      </c>
      <c r="BX389" s="76">
        <f t="shared" si="208"/>
        <v>1.0759931898524109</v>
      </c>
      <c r="BY389" s="76">
        <f>0.0526*BL389*Observaciones!$F388^1.218</f>
        <v>0</v>
      </c>
      <c r="BZ389" s="76">
        <f>BY389*Constantes!$F$30</f>
        <v>0</v>
      </c>
      <c r="CA389" s="76">
        <f t="shared" si="209"/>
        <v>0</v>
      </c>
      <c r="CB389" s="15"/>
      <c r="CC389" s="75">
        <v>383</v>
      </c>
      <c r="CD389" s="76">
        <f>0.0526*Observaciones!$F388^2.218</f>
        <v>0.40143633905347276</v>
      </c>
      <c r="CE389" s="76">
        <f>IF(Observaciones!$F388&gt;0.05*$CI$7,((Observaciones!$F388-0.05*$CI$7)^2)/(Observaciones!$F388+0.95*$CI$7),0)</f>
        <v>1.6667444764761515E-2</v>
      </c>
      <c r="CF389" s="76">
        <f>0.0526*CE389*Observaciones!$F388^1.218</f>
        <v>2.6763672030967324E-3</v>
      </c>
      <c r="CG389" s="29"/>
      <c r="CH389" s="29"/>
      <c r="CI389" s="110"/>
      <c r="CJ389" s="40"/>
    </row>
    <row r="390" spans="2:88" s="2" customFormat="1" x14ac:dyDescent="0.3">
      <c r="B390" s="39"/>
      <c r="C390" s="75">
        <v>384</v>
      </c>
      <c r="D390" s="148">
        <f>ETo!$I389*((1-Constantes!$D$19)*ETo!$K389+ETo!$L389)</f>
        <v>4.1256021281787127</v>
      </c>
      <c r="E390" s="76">
        <f>MIN(D390*Constantes!$D$17,0.8*(H389+Observaciones!$F389-F390-G390-Constantes!$D$14))</f>
        <v>2.0490778344769915</v>
      </c>
      <c r="F390" s="76">
        <f>IF(Observaciones!$F389&gt;0.05*Constantes!$D$18,((Observaciones!$F389-0.05*Constantes!$D$18)^2)/(Observaciones!$F389+0.95*Constantes!$D$18),0)</f>
        <v>0.32723525100769507</v>
      </c>
      <c r="G390" s="76">
        <f>MAX(0,H389+Observaciones!$F389-F390-Constantes!$D$13)</f>
        <v>0</v>
      </c>
      <c r="H390" s="76">
        <f>H389+Observaciones!$F389-F390-E390-G390-I389</f>
        <v>44.246938557757176</v>
      </c>
      <c r="I390" s="76">
        <f>MAX(0,(H390-Constantes!$D$14)*(1-EXP(-Constantes!$D$22)))</f>
        <v>1.1239968615185201</v>
      </c>
      <c r="J390" s="76">
        <f t="shared" si="210"/>
        <v>88.517162705135505</v>
      </c>
      <c r="K390" s="76">
        <f>MAX(0,(J390-Constantes!$D$13)*(1-EXP(-Constantes!$D$23)))</f>
        <v>0.39183532593391102</v>
      </c>
      <c r="L390" s="76">
        <f t="shared" si="211"/>
        <v>1.843067438460126</v>
      </c>
      <c r="M390" s="76">
        <f>0.0526*F390*Observaciones!$F389^1.218</f>
        <v>0.21338093936813704</v>
      </c>
      <c r="N390" s="76">
        <f>M390*Constantes!$D$30</f>
        <v>3.3334599090098895E-3</v>
      </c>
      <c r="O390" s="76">
        <f t="shared" si="212"/>
        <v>180.86478223471732</v>
      </c>
      <c r="P390" s="15"/>
      <c r="Q390" s="75">
        <v>384</v>
      </c>
      <c r="R390" s="148">
        <f>ETo!$I389*((1-Constantes!$E$19)*ETo!$K389+ETo!$L389)</f>
        <v>4.1256021281787127</v>
      </c>
      <c r="S390" s="76">
        <f>MIN(R390*Constantes!$E$17,0.8*(V389+Observaciones!$F389-T390-U390-Constantes!$D$14))</f>
        <v>2.0490778344769915</v>
      </c>
      <c r="T390" s="76">
        <f>IF(Observaciones!$F389&gt;0.05*Constantes!$E$18,((Observaciones!$F389-0.05*Constantes!$E$18)^2)/(Observaciones!$F389+0.95*Constantes!$E$18),0)</f>
        <v>0.32723525100769507</v>
      </c>
      <c r="U390" s="76">
        <f>MAX(0,V389+Observaciones!$F389-T390-Constantes!$D$13)</f>
        <v>0</v>
      </c>
      <c r="V390" s="76">
        <f>V389+Observaciones!$F389-T390-S390-U390-W389</f>
        <v>44.246938557757176</v>
      </c>
      <c r="W390" s="76">
        <f>MAX(0,(V390-Constantes!$D$14)*(1-EXP(-Constantes!$D$22)))</f>
        <v>1.1239968615185201</v>
      </c>
      <c r="X390" s="76">
        <f t="shared" si="198"/>
        <v>88.517162705135505</v>
      </c>
      <c r="Y390" s="76">
        <f>MAX(0,(X390-Constantes!$D$13)*(1-EXP(-Constantes!$D$23)))</f>
        <v>0.39183532593391102</v>
      </c>
      <c r="Z390" s="76">
        <f t="shared" si="199"/>
        <v>1.843067438460126</v>
      </c>
      <c r="AA390" s="76">
        <f>IF(Z390-Escenarios!$E$29&lt;=0,0,IF(Z390-Escenarios!$E$29&gt;Escenarios!$E$28,Escenarios!$E$28,Z390-Escenarios!$E$29))</f>
        <v>1.151867438460126</v>
      </c>
      <c r="AB390" s="76">
        <f>AA390*Entradas!$E$24</f>
        <v>0.28796685961503149</v>
      </c>
      <c r="AC390" s="76">
        <f>R390*Entradas!$D$47/Escenarios!$E$9</f>
        <v>0.19802890215257821</v>
      </c>
      <c r="AD390" s="76">
        <f>Entradas!$D$48*Entradas!$D$46/Escenarios!$E$9</f>
        <v>0.12</v>
      </c>
      <c r="AE390" s="76">
        <f t="shared" si="200"/>
        <v>2.2471067366295698</v>
      </c>
      <c r="AF390" s="76">
        <f t="shared" si="180"/>
        <v>0</v>
      </c>
      <c r="AG390" s="76">
        <f t="shared" si="181"/>
        <v>0.82463218745243094</v>
      </c>
      <c r="AH390" s="76">
        <f t="shared" ref="AH390:AH453" si="213">MAX(0,W390-AG390)</f>
        <v>0.29936467406608913</v>
      </c>
      <c r="AI390" s="76">
        <f t="shared" si="182"/>
        <v>0</v>
      </c>
      <c r="AJ390" s="76">
        <f t="shared" ref="AJ390:AJ453" si="214">MAX(0,Y390-AI390)</f>
        <v>0.39183532593391102</v>
      </c>
      <c r="AK390" s="76">
        <f t="shared" si="183"/>
        <v>0</v>
      </c>
      <c r="AL390" s="76">
        <f t="shared" si="184"/>
        <v>0.97916685961503158</v>
      </c>
      <c r="AM390" s="76">
        <f t="shared" si="185"/>
        <v>0.54587167669251624</v>
      </c>
      <c r="AN390" s="76">
        <f t="shared" si="186"/>
        <v>0.54587167669251624</v>
      </c>
      <c r="AO390" s="76">
        <f t="shared" si="201"/>
        <v>61.46316929839292</v>
      </c>
      <c r="AP390" s="76">
        <f>MAX(0,(AO390-Constantes!$D$13)*(1-EXP(-Constantes!$D$24)))</f>
        <v>0.19432393371233941</v>
      </c>
      <c r="AQ390" s="76">
        <f t="shared" ref="AQ390:AQ453" si="215">AJ390+AP390</f>
        <v>0.58615925964625037</v>
      </c>
      <c r="AR390" s="76">
        <f t="shared" si="187"/>
        <v>1.1734907933273711</v>
      </c>
      <c r="AS390" s="76">
        <f>0.0526*AF390*Observaciones!$F389^1.218</f>
        <v>0</v>
      </c>
      <c r="AT390" s="76">
        <f>AS390*Constantes!$E$30</f>
        <v>0</v>
      </c>
      <c r="AU390" s="76">
        <f t="shared" si="202"/>
        <v>0</v>
      </c>
      <c r="AV390" s="15"/>
      <c r="AW390" s="75">
        <v>384</v>
      </c>
      <c r="AX390" s="148">
        <f>ETo!$I389*((1-Constantes!$F$19)*ETo!$K389+ETo!$L389)</f>
        <v>4.1256021281787127</v>
      </c>
      <c r="AY390" s="76">
        <f>MIN(AX390*Constantes!$F$17,0.8*(BB389+Observaciones!$F389-AZ390-BA390-Constantes!$D$14))</f>
        <v>2.0490778344769915</v>
      </c>
      <c r="AZ390" s="76">
        <f>IF(Observaciones!$F389&gt;0.05*Constantes!$F$18,((Observaciones!$F389-0.05*Constantes!$F$18)^2)/(Observaciones!$F389+0.95*Constantes!$F$18),0)</f>
        <v>0.32723525100769507</v>
      </c>
      <c r="BA390" s="76">
        <f>MAX(0,BB389+Observaciones!$F389-AZ390-Constantes!$D$13)</f>
        <v>0</v>
      </c>
      <c r="BB390" s="76">
        <f>BB389+Observaciones!$F389-AZ390-AY390-BA390-BC389</f>
        <v>44.246938557757176</v>
      </c>
      <c r="BC390" s="76">
        <f>MAX(0,(BB390-Constantes!$D$14)*(1-EXP(-Constantes!$D$22)))</f>
        <v>1.1239968615185201</v>
      </c>
      <c r="BD390" s="76">
        <f t="shared" si="203"/>
        <v>88.517162705135505</v>
      </c>
      <c r="BE390" s="76">
        <f>MAX(0,(BD390-Constantes!$D$13)*(1-EXP(-Constantes!$D$23)))</f>
        <v>0.39183532593391102</v>
      </c>
      <c r="BF390" s="76">
        <f t="shared" si="204"/>
        <v>1.843067438460126</v>
      </c>
      <c r="BG390" s="76">
        <f>IF(BF390-Escenarios!$F$29&lt;=0,0,IF(BF390-Escenarios!$F$29&gt;Escenarios!$F$28,Escenarios!$F$28,BF390-Escenarios!$F$29))</f>
        <v>1.151867438460126</v>
      </c>
      <c r="BH390" s="76">
        <f>BG390*Entradas!$F$24</f>
        <v>0</v>
      </c>
      <c r="BI390" s="76">
        <f>AX390*Entradas!$D$47/Escenarios!$F$9</f>
        <v>0.19802890215257821</v>
      </c>
      <c r="BJ390" s="76">
        <f>Entradas!$D$48*Entradas!$D$46/Escenarios!$F$9</f>
        <v>0.12</v>
      </c>
      <c r="BK390" s="76">
        <f t="shared" si="205"/>
        <v>2.2471067366295698</v>
      </c>
      <c r="BL390" s="76">
        <f t="shared" si="188"/>
        <v>0</v>
      </c>
      <c r="BM390" s="76">
        <f t="shared" si="189"/>
        <v>0.82463218745243094</v>
      </c>
      <c r="BN390" s="76">
        <f t="shared" ref="BN390:BN453" si="216">MAX(0,BC390-BM390)</f>
        <v>0.29936467406608913</v>
      </c>
      <c r="BO390" s="76">
        <f t="shared" si="190"/>
        <v>0</v>
      </c>
      <c r="BP390" s="76">
        <f t="shared" ref="BP390:BP453" si="217">MAX(0,BE390-BO390)</f>
        <v>0.39183532593391102</v>
      </c>
      <c r="BQ390" s="76">
        <f t="shared" si="191"/>
        <v>0</v>
      </c>
      <c r="BR390" s="76">
        <f t="shared" si="192"/>
        <v>0.69120000000000015</v>
      </c>
      <c r="BS390" s="76">
        <f t="shared" si="193"/>
        <v>0.83383853630754778</v>
      </c>
      <c r="BT390" s="76">
        <f t="shared" si="194"/>
        <v>0.83383853630754778</v>
      </c>
      <c r="BU390" s="76">
        <f t="shared" si="206"/>
        <v>74.373201066789406</v>
      </c>
      <c r="BV390" s="76">
        <f>MAX(0,(BU390-Constantes!$D$13)*(1-EXP(-Constantes!$D$24)))</f>
        <v>0.39165695891662144</v>
      </c>
      <c r="BW390" s="76">
        <f t="shared" si="207"/>
        <v>0.78349228485053246</v>
      </c>
      <c r="BX390" s="76">
        <f t="shared" si="208"/>
        <v>1.0828569589166217</v>
      </c>
      <c r="BY390" s="76">
        <f>0.0526*BL390*Observaciones!$F389^1.218</f>
        <v>0</v>
      </c>
      <c r="BZ390" s="76">
        <f>BY390*Constantes!$F$30</f>
        <v>0</v>
      </c>
      <c r="CA390" s="76">
        <f t="shared" si="209"/>
        <v>0</v>
      </c>
      <c r="CB390" s="15"/>
      <c r="CC390" s="75">
        <v>384</v>
      </c>
      <c r="CD390" s="76">
        <f>0.0526*Observaciones!$F389^2.218</f>
        <v>5.1513686738127191</v>
      </c>
      <c r="CE390" s="76">
        <f>IF(Observaciones!$F389&gt;0.05*$CI$7,((Observaciones!$F389-0.05*$CI$7)^2)/(Observaciones!$F389+0.95*$CI$7),0)</f>
        <v>0.93240756681215686</v>
      </c>
      <c r="CF390" s="76">
        <f>0.0526*CE390*Observaciones!$F389^1.218</f>
        <v>0.6079968520129222</v>
      </c>
      <c r="CG390" s="29"/>
      <c r="CH390" s="29"/>
      <c r="CI390" s="110"/>
      <c r="CJ390" s="40"/>
    </row>
    <row r="391" spans="2:88" s="2" customFormat="1" x14ac:dyDescent="0.3">
      <c r="B391" s="39"/>
      <c r="C391" s="75">
        <v>385</v>
      </c>
      <c r="D391" s="148">
        <f>ETo!$I390*((1-Constantes!$D$19)*ETo!$K390+ETo!$L390)</f>
        <v>4.0723477433954116</v>
      </c>
      <c r="E391" s="76">
        <f>MIN(D391*Constantes!$D$17,0.8*(H390+Observaciones!$F390-F391-G391-Constantes!$D$14))</f>
        <v>2.0226277852337931</v>
      </c>
      <c r="F391" s="76">
        <f>IF(Observaciones!$F390&gt;0.05*Constantes!$D$18,((Observaciones!$F390-0.05*Constantes!$D$18)^2)/(Observaciones!$F390+0.95*Constantes!$D$18),0)</f>
        <v>5.0985457328740907E-2</v>
      </c>
      <c r="G391" s="76">
        <f>MAX(0,H390+Observaciones!$F390-F391-Constantes!$D$13)</f>
        <v>0.44595310042843295</v>
      </c>
      <c r="H391" s="76">
        <f>H390+Observaciones!$F390-F391-E391-G391-I390</f>
        <v>45.603375353247685</v>
      </c>
      <c r="I391" s="76">
        <f>MAX(0,(H391-Constantes!$D$14)*(1-EXP(-Constantes!$D$22)))</f>
        <v>1.1702020783543452</v>
      </c>
      <c r="J391" s="76">
        <f t="shared" si="210"/>
        <v>88.571280479630033</v>
      </c>
      <c r="K391" s="76">
        <f>MAX(0,(J391-Constantes!$D$13)*(1-EXP(-Constantes!$D$23)))</f>
        <v>0.39236856125585529</v>
      </c>
      <c r="L391" s="76">
        <f t="shared" si="211"/>
        <v>1.6135560969389413</v>
      </c>
      <c r="M391" s="76">
        <f>0.0526*F391*Observaciones!$F390^1.218</f>
        <v>1.9044848779873481E-2</v>
      </c>
      <c r="N391" s="76">
        <f>M391*Constantes!$D$30</f>
        <v>2.9752066922592268E-4</v>
      </c>
      <c r="O391" s="76">
        <f t="shared" si="212"/>
        <v>18.438817825444417</v>
      </c>
      <c r="P391" s="15"/>
      <c r="Q391" s="75">
        <v>385</v>
      </c>
      <c r="R391" s="148">
        <f>ETo!$I390*((1-Constantes!$E$19)*ETo!$K390+ETo!$L390)</f>
        <v>4.0723477433954116</v>
      </c>
      <c r="S391" s="76">
        <f>MIN(R391*Constantes!$E$17,0.8*(V390+Observaciones!$F390-T391-U391-Constantes!$D$14))</f>
        <v>2.0226277852337931</v>
      </c>
      <c r="T391" s="76">
        <f>IF(Observaciones!$F390&gt;0.05*Constantes!$E$18,((Observaciones!$F390-0.05*Constantes!$E$18)^2)/(Observaciones!$F390+0.95*Constantes!$E$18),0)</f>
        <v>5.0985457328740907E-2</v>
      </c>
      <c r="U391" s="76">
        <f>MAX(0,V390+Observaciones!$F390-T391-Constantes!$D$13)</f>
        <v>0.44595310042843295</v>
      </c>
      <c r="V391" s="76">
        <f>V390+Observaciones!$F390-T391-S391-U391-W390</f>
        <v>45.603375353247685</v>
      </c>
      <c r="W391" s="76">
        <f>MAX(0,(V391-Constantes!$D$14)*(1-EXP(-Constantes!$D$22)))</f>
        <v>1.1702020783543452</v>
      </c>
      <c r="X391" s="76">
        <f t="shared" si="198"/>
        <v>88.571280479630033</v>
      </c>
      <c r="Y391" s="76">
        <f>MAX(0,(X391-Constantes!$D$13)*(1-EXP(-Constantes!$D$23)))</f>
        <v>0.39236856125585529</v>
      </c>
      <c r="Z391" s="76">
        <f t="shared" si="199"/>
        <v>1.6135560969389413</v>
      </c>
      <c r="AA391" s="76">
        <f>IF(Z391-Escenarios!$E$29&lt;=0,0,IF(Z391-Escenarios!$E$29&gt;Escenarios!$E$28,Escenarios!$E$28,Z391-Escenarios!$E$29))</f>
        <v>0.92235609693894127</v>
      </c>
      <c r="AB391" s="76">
        <f>AA391*Entradas!$E$24</f>
        <v>0.23058902423473532</v>
      </c>
      <c r="AC391" s="76">
        <f>R391*Entradas!$D$47/Escenarios!$E$9</f>
        <v>0.19547269168297976</v>
      </c>
      <c r="AD391" s="76">
        <f>Entradas!$D$48*Entradas!$D$46/Escenarios!$E$9</f>
        <v>0.12</v>
      </c>
      <c r="AE391" s="76">
        <f t="shared" si="200"/>
        <v>2.2181004769167729</v>
      </c>
      <c r="AF391" s="76">
        <f t="shared" ref="AF391:AF454" si="218">MAX(0,T391-AA391)</f>
        <v>0</v>
      </c>
      <c r="AG391" s="76">
        <f t="shared" ref="AG391:AG454" si="219">AA391+AF391-T391</f>
        <v>0.87137063961020034</v>
      </c>
      <c r="AH391" s="76">
        <f t="shared" si="213"/>
        <v>0.29883143874414486</v>
      </c>
      <c r="AI391" s="76">
        <f t="shared" ref="AI391:AI454" si="220">AG391+AH391-W391</f>
        <v>0</v>
      </c>
      <c r="AJ391" s="76">
        <f t="shared" si="214"/>
        <v>0.39236856125585529</v>
      </c>
      <c r="AK391" s="76">
        <f t="shared" ref="AK391:AK454" si="221">AI391+AJ391-Y391</f>
        <v>0</v>
      </c>
      <c r="AL391" s="76">
        <f t="shared" ref="AL391:AL454" si="222">AF391+AH391+AJ391+AB391</f>
        <v>0.92178902423473552</v>
      </c>
      <c r="AM391" s="76">
        <f t="shared" ref="AM391:AM454" si="223">MAX(0,AA391-AB391-AC391-AD391)</f>
        <v>0.37629438102122625</v>
      </c>
      <c r="AN391" s="76">
        <f t="shared" ref="AN391:AN454" si="224">U391+AM391</f>
        <v>0.8222474814496592</v>
      </c>
      <c r="AO391" s="76">
        <f t="shared" si="201"/>
        <v>61.645139745701805</v>
      </c>
      <c r="AP391" s="76">
        <f>MAX(0,(AO391-Constantes!$D$13)*(1-EXP(-Constantes!$D$24)))</f>
        <v>0.19710539695808779</v>
      </c>
      <c r="AQ391" s="76">
        <f t="shared" si="215"/>
        <v>0.58947395821394311</v>
      </c>
      <c r="AR391" s="76">
        <f t="shared" ref="AR391:AR454" si="225">AL391+AP391</f>
        <v>1.1188944211928233</v>
      </c>
      <c r="AS391" s="76">
        <f>0.0526*AF391*Observaciones!$F390^1.218</f>
        <v>0</v>
      </c>
      <c r="AT391" s="76">
        <f>AS391*Constantes!$E$30</f>
        <v>0</v>
      </c>
      <c r="AU391" s="76">
        <f t="shared" si="202"/>
        <v>0</v>
      </c>
      <c r="AV391" s="15"/>
      <c r="AW391" s="75">
        <v>385</v>
      </c>
      <c r="AX391" s="148">
        <f>ETo!$I390*((1-Constantes!$F$19)*ETo!$K390+ETo!$L390)</f>
        <v>4.0723477433954116</v>
      </c>
      <c r="AY391" s="76">
        <f>MIN(AX391*Constantes!$F$17,0.8*(BB390+Observaciones!$F390-AZ391-BA391-Constantes!$D$14))</f>
        <v>2.0226277852337931</v>
      </c>
      <c r="AZ391" s="76">
        <f>IF(Observaciones!$F390&gt;0.05*Constantes!$F$18,((Observaciones!$F390-0.05*Constantes!$F$18)^2)/(Observaciones!$F390+0.95*Constantes!$F$18),0)</f>
        <v>5.0985457328740907E-2</v>
      </c>
      <c r="BA391" s="76">
        <f>MAX(0,BB390+Observaciones!$F390-AZ391-Constantes!$D$13)</f>
        <v>0.44595310042843295</v>
      </c>
      <c r="BB391" s="76">
        <f>BB390+Observaciones!$F390-AZ391-AY391-BA391-BC390</f>
        <v>45.603375353247685</v>
      </c>
      <c r="BC391" s="76">
        <f>MAX(0,(BB391-Constantes!$D$14)*(1-EXP(-Constantes!$D$22)))</f>
        <v>1.1702020783543452</v>
      </c>
      <c r="BD391" s="76">
        <f t="shared" si="203"/>
        <v>88.571280479630033</v>
      </c>
      <c r="BE391" s="76">
        <f>MAX(0,(BD391-Constantes!$D$13)*(1-EXP(-Constantes!$D$23)))</f>
        <v>0.39236856125585529</v>
      </c>
      <c r="BF391" s="76">
        <f t="shared" si="204"/>
        <v>1.6135560969389413</v>
      </c>
      <c r="BG391" s="76">
        <f>IF(BF391-Escenarios!$F$29&lt;=0,0,IF(BF391-Escenarios!$F$29&gt;Escenarios!$F$28,Escenarios!$F$28,BF391-Escenarios!$F$29))</f>
        <v>0.92235609693894127</v>
      </c>
      <c r="BH391" s="76">
        <f>BG391*Entradas!$F$24</f>
        <v>0</v>
      </c>
      <c r="BI391" s="76">
        <f>AX391*Entradas!$D$47/Escenarios!$F$9</f>
        <v>0.19547269168297976</v>
      </c>
      <c r="BJ391" s="76">
        <f>Entradas!$D$48*Entradas!$D$46/Escenarios!$F$9</f>
        <v>0.12</v>
      </c>
      <c r="BK391" s="76">
        <f t="shared" si="205"/>
        <v>2.2181004769167729</v>
      </c>
      <c r="BL391" s="76">
        <f t="shared" ref="BL391:BL454" si="226">MAX(0,AZ391-BG391)</f>
        <v>0</v>
      </c>
      <c r="BM391" s="76">
        <f t="shared" ref="BM391:BM454" si="227">BG391+BL391-AZ391</f>
        <v>0.87137063961020034</v>
      </c>
      <c r="BN391" s="76">
        <f t="shared" si="216"/>
        <v>0.29883143874414486</v>
      </c>
      <c r="BO391" s="76">
        <f t="shared" ref="BO391:BO454" si="228">BM391+BN391-BC391</f>
        <v>0</v>
      </c>
      <c r="BP391" s="76">
        <f t="shared" si="217"/>
        <v>0.39236856125585529</v>
      </c>
      <c r="BQ391" s="76">
        <f t="shared" ref="BQ391:BQ454" si="229">BO391+BP391-BE391</f>
        <v>0</v>
      </c>
      <c r="BR391" s="76">
        <f t="shared" ref="BR391:BR454" si="230">BL391+BN391+BP391+BH391</f>
        <v>0.69120000000000015</v>
      </c>
      <c r="BS391" s="76">
        <f t="shared" ref="BS391:BS454" si="231">MAX(0,BG391-BH391-BI391-BJ391)</f>
        <v>0.60688340525596152</v>
      </c>
      <c r="BT391" s="76">
        <f t="shared" ref="BT391:BT454" si="232">BA391+BS391</f>
        <v>1.0528365056843945</v>
      </c>
      <c r="BU391" s="76">
        <f t="shared" si="206"/>
        <v>74.588427513128735</v>
      </c>
      <c r="BV391" s="76">
        <f>MAX(0,(BU391-Constantes!$D$13)*(1-EXP(-Constantes!$D$24)))</f>
        <v>0.39494674832396248</v>
      </c>
      <c r="BW391" s="76">
        <f t="shared" si="207"/>
        <v>0.78731530957981777</v>
      </c>
      <c r="BX391" s="76">
        <f t="shared" si="208"/>
        <v>1.0861467483239626</v>
      </c>
      <c r="BY391" s="76">
        <f>0.0526*BL391*Observaciones!$F390^1.218</f>
        <v>0</v>
      </c>
      <c r="BZ391" s="76">
        <f>BY391*Constantes!$F$30</f>
        <v>0</v>
      </c>
      <c r="CA391" s="76">
        <f t="shared" si="209"/>
        <v>0</v>
      </c>
      <c r="CB391" s="15"/>
      <c r="CC391" s="75">
        <v>385</v>
      </c>
      <c r="CD391" s="76">
        <f>0.0526*Observaciones!$F390^2.218</f>
        <v>1.867674605434769</v>
      </c>
      <c r="CE391" s="76">
        <f>IF(Observaciones!$F390&gt;0.05*$CI$7,((Observaciones!$F390-0.05*$CI$7)^2)/(Observaciones!$F390+0.95*$CI$7),0)</f>
        <v>0.28178711203654261</v>
      </c>
      <c r="CF391" s="76">
        <f>0.0526*CE391*Observaciones!$F390^1.218</f>
        <v>0.10525732665789053</v>
      </c>
      <c r="CG391" s="29"/>
      <c r="CH391" s="29"/>
      <c r="CI391" s="110"/>
      <c r="CJ391" s="40"/>
    </row>
    <row r="392" spans="2:88" s="2" customFormat="1" x14ac:dyDescent="0.3">
      <c r="B392" s="39"/>
      <c r="C392" s="75">
        <v>386</v>
      </c>
      <c r="D392" s="148">
        <f>ETo!$I391*((1-Constantes!$D$19)*ETo!$K391+ETo!$L391)</f>
        <v>4.2689377830628112</v>
      </c>
      <c r="E392" s="76">
        <f>MIN(D392*Constantes!$D$17,0.8*(H391+Observaciones!$F391-F392-G392-Constantes!$D$14))</f>
        <v>2.120268876217827</v>
      </c>
      <c r="F392" s="76">
        <f>IF(Observaciones!$F391&gt;0.05*Constantes!$D$18,((Observaciones!$F391-0.05*Constantes!$D$18)^2)/(Observaciones!$F391+0.95*Constantes!$D$18),0)</f>
        <v>0.13755167230364526</v>
      </c>
      <c r="G392" s="76">
        <f>MAX(0,H391+Observaciones!$F391-F392-Constantes!$D$13)</f>
        <v>2.9158236809440439</v>
      </c>
      <c r="H392" s="76">
        <f>H391+Observaciones!$F391-F392-E392-G392-I391</f>
        <v>45.459529045427828</v>
      </c>
      <c r="I392" s="76">
        <f>MAX(0,(H392-Constantes!$D$14)*(1-EXP(-Constantes!$D$22)))</f>
        <v>1.1653021450393943</v>
      </c>
      <c r="J392" s="76">
        <f t="shared" si="210"/>
        <v>91.094735599318227</v>
      </c>
      <c r="K392" s="76">
        <f>MAX(0,(J392-Constantes!$D$13)*(1-EXP(-Constantes!$D$23)))</f>
        <v>0.41723276559032568</v>
      </c>
      <c r="L392" s="76">
        <f t="shared" si="211"/>
        <v>1.7200865829333651</v>
      </c>
      <c r="M392" s="76">
        <f>0.0526*F392*Observaciones!$F391^1.218</f>
        <v>6.6770510504934433E-2</v>
      </c>
      <c r="N392" s="76">
        <f>M392*Constantes!$D$30</f>
        <v>1.0430960728330112E-3</v>
      </c>
      <c r="O392" s="76">
        <f t="shared" si="212"/>
        <v>60.642067857663186</v>
      </c>
      <c r="P392" s="15"/>
      <c r="Q392" s="75">
        <v>386</v>
      </c>
      <c r="R392" s="148">
        <f>ETo!$I391*((1-Constantes!$E$19)*ETo!$K391+ETo!$L391)</f>
        <v>4.2689377830628112</v>
      </c>
      <c r="S392" s="76">
        <f>MIN(R392*Constantes!$E$17,0.8*(V391+Observaciones!$F391-T392-U392-Constantes!$D$14))</f>
        <v>2.120268876217827</v>
      </c>
      <c r="T392" s="76">
        <f>IF(Observaciones!$F391&gt;0.05*Constantes!$E$18,((Observaciones!$F391-0.05*Constantes!$E$18)^2)/(Observaciones!$F391+0.95*Constantes!$E$18),0)</f>
        <v>0.13755167230364526</v>
      </c>
      <c r="U392" s="76">
        <f>MAX(0,V391+Observaciones!$F391-T392-Constantes!$D$13)</f>
        <v>2.9158236809440439</v>
      </c>
      <c r="V392" s="76">
        <f>V391+Observaciones!$F391-T392-S392-U392-W391</f>
        <v>45.459529045427828</v>
      </c>
      <c r="W392" s="76">
        <f>MAX(0,(V392-Constantes!$D$14)*(1-EXP(-Constantes!$D$22)))</f>
        <v>1.1653021450393943</v>
      </c>
      <c r="X392" s="76">
        <f t="shared" ref="X392:X455" si="233">X391+U392-Y391</f>
        <v>91.094735599318227</v>
      </c>
      <c r="Y392" s="76">
        <f>MAX(0,(X392-Constantes!$D$13)*(1-EXP(-Constantes!$D$23)))</f>
        <v>0.41723276559032568</v>
      </c>
      <c r="Z392" s="76">
        <f t="shared" ref="Z392:Z455" si="234">T392+W392+Y392</f>
        <v>1.7200865829333651</v>
      </c>
      <c r="AA392" s="76">
        <f>IF(Z392-Escenarios!$E$29&lt;=0,0,IF(Z392-Escenarios!$E$29&gt;Escenarios!$E$28,Escenarios!$E$28,Z392-Escenarios!$E$29))</f>
        <v>1.0288865829333651</v>
      </c>
      <c r="AB392" s="76">
        <f>AA392*Entradas!$E$24</f>
        <v>0.25722164573334128</v>
      </c>
      <c r="AC392" s="76">
        <f>R392*Entradas!$D$47/Escenarios!$E$9</f>
        <v>0.20490901358701497</v>
      </c>
      <c r="AD392" s="76">
        <f>Entradas!$D$48*Entradas!$D$46/Escenarios!$E$9</f>
        <v>0.12</v>
      </c>
      <c r="AE392" s="76">
        <f t="shared" ref="AE392:AE455" si="235">S392+AC392</f>
        <v>2.3251778898048419</v>
      </c>
      <c r="AF392" s="76">
        <f t="shared" si="218"/>
        <v>0</v>
      </c>
      <c r="AG392" s="76">
        <f t="shared" si="219"/>
        <v>0.89133491062971981</v>
      </c>
      <c r="AH392" s="76">
        <f t="shared" si="213"/>
        <v>0.27396723440967452</v>
      </c>
      <c r="AI392" s="76">
        <f t="shared" si="220"/>
        <v>0</v>
      </c>
      <c r="AJ392" s="76">
        <f t="shared" si="214"/>
        <v>0.41723276559032568</v>
      </c>
      <c r="AK392" s="76">
        <f t="shared" si="221"/>
        <v>0</v>
      </c>
      <c r="AL392" s="76">
        <f t="shared" si="222"/>
        <v>0.94842164573334153</v>
      </c>
      <c r="AM392" s="76">
        <f t="shared" si="223"/>
        <v>0.44675592361300887</v>
      </c>
      <c r="AN392" s="76">
        <f t="shared" si="224"/>
        <v>3.3625796045570526</v>
      </c>
      <c r="AO392" s="76">
        <f t="shared" ref="AO392:AO455" si="236">AO391+AM392-AP391</f>
        <v>61.89479027235673</v>
      </c>
      <c r="AP392" s="76">
        <f>MAX(0,(AO392-Constantes!$D$13)*(1-EXP(-Constantes!$D$24)))</f>
        <v>0.20092136693805768</v>
      </c>
      <c r="AQ392" s="76">
        <f t="shared" si="215"/>
        <v>0.61815413252838336</v>
      </c>
      <c r="AR392" s="76">
        <f t="shared" si="225"/>
        <v>1.1493430126713993</v>
      </c>
      <c r="AS392" s="76">
        <f>0.0526*AF392*Observaciones!$F391^1.218</f>
        <v>0</v>
      </c>
      <c r="AT392" s="76">
        <f>AS392*Constantes!$E$30</f>
        <v>0</v>
      </c>
      <c r="AU392" s="76">
        <f t="shared" ref="AU392:AU455" si="237">AT392*1000000/(AR392/1000*10000)</f>
        <v>0</v>
      </c>
      <c r="AV392" s="15"/>
      <c r="AW392" s="75">
        <v>386</v>
      </c>
      <c r="AX392" s="148">
        <f>ETo!$I391*((1-Constantes!$F$19)*ETo!$K391+ETo!$L391)</f>
        <v>4.2689377830628112</v>
      </c>
      <c r="AY392" s="76">
        <f>MIN(AX392*Constantes!$F$17,0.8*(BB391+Observaciones!$F391-AZ392-BA392-Constantes!$D$14))</f>
        <v>2.120268876217827</v>
      </c>
      <c r="AZ392" s="76">
        <f>IF(Observaciones!$F391&gt;0.05*Constantes!$F$18,((Observaciones!$F391-0.05*Constantes!$F$18)^2)/(Observaciones!$F391+0.95*Constantes!$F$18),0)</f>
        <v>0.13755167230364526</v>
      </c>
      <c r="BA392" s="76">
        <f>MAX(0,BB391+Observaciones!$F391-AZ392-Constantes!$D$13)</f>
        <v>2.9158236809440439</v>
      </c>
      <c r="BB392" s="76">
        <f>BB391+Observaciones!$F391-AZ392-AY392-BA392-BC391</f>
        <v>45.459529045427828</v>
      </c>
      <c r="BC392" s="76">
        <f>MAX(0,(BB392-Constantes!$D$14)*(1-EXP(-Constantes!$D$22)))</f>
        <v>1.1653021450393943</v>
      </c>
      <c r="BD392" s="76">
        <f t="shared" ref="BD392:BD455" si="238">BD391+BA392-BE391</f>
        <v>91.094735599318227</v>
      </c>
      <c r="BE392" s="76">
        <f>MAX(0,(BD392-Constantes!$D$13)*(1-EXP(-Constantes!$D$23)))</f>
        <v>0.41723276559032568</v>
      </c>
      <c r="BF392" s="76">
        <f t="shared" ref="BF392:BF455" si="239">AZ392+BC392+BE392</f>
        <v>1.7200865829333651</v>
      </c>
      <c r="BG392" s="76">
        <f>IF(BF392-Escenarios!$F$29&lt;=0,0,IF(BF392-Escenarios!$F$29&gt;Escenarios!$F$28,Escenarios!$F$28,BF392-Escenarios!$F$29))</f>
        <v>1.0288865829333651</v>
      </c>
      <c r="BH392" s="76">
        <f>BG392*Entradas!$F$24</f>
        <v>0</v>
      </c>
      <c r="BI392" s="76">
        <f>AX392*Entradas!$D$47/Escenarios!$F$9</f>
        <v>0.20490901358701497</v>
      </c>
      <c r="BJ392" s="76">
        <f>Entradas!$D$48*Entradas!$D$46/Escenarios!$F$9</f>
        <v>0.12</v>
      </c>
      <c r="BK392" s="76">
        <f t="shared" ref="BK392:BK455" si="240">AY392+BI392</f>
        <v>2.3251778898048419</v>
      </c>
      <c r="BL392" s="76">
        <f t="shared" si="226"/>
        <v>0</v>
      </c>
      <c r="BM392" s="76">
        <f t="shared" si="227"/>
        <v>0.89133491062971981</v>
      </c>
      <c r="BN392" s="76">
        <f t="shared" si="216"/>
        <v>0.27396723440967452</v>
      </c>
      <c r="BO392" s="76">
        <f t="shared" si="228"/>
        <v>0</v>
      </c>
      <c r="BP392" s="76">
        <f t="shared" si="217"/>
        <v>0.41723276559032568</v>
      </c>
      <c r="BQ392" s="76">
        <f t="shared" si="229"/>
        <v>0</v>
      </c>
      <c r="BR392" s="76">
        <f t="shared" si="230"/>
        <v>0.69120000000000026</v>
      </c>
      <c r="BS392" s="76">
        <f t="shared" si="231"/>
        <v>0.70397756934635014</v>
      </c>
      <c r="BT392" s="76">
        <f t="shared" si="232"/>
        <v>3.619801250290394</v>
      </c>
      <c r="BU392" s="76">
        <f t="shared" ref="BU392:BU455" si="241">BU391+BS392-BV391</f>
        <v>74.897458334151125</v>
      </c>
      <c r="BV392" s="76">
        <f>MAX(0,(BU392-Constantes!$D$13)*(1-EXP(-Constantes!$D$24)))</f>
        <v>0.39967036077416529</v>
      </c>
      <c r="BW392" s="76">
        <f t="shared" ref="BW392:BW455" si="242">BP392+BV392</f>
        <v>0.81690312636449103</v>
      </c>
      <c r="BX392" s="76">
        <f t="shared" ref="BX392:BX455" si="243">BR392+BV392</f>
        <v>1.0908703607741654</v>
      </c>
      <c r="BY392" s="76">
        <f>0.0526*BL392*Observaciones!$F391^1.218</f>
        <v>0</v>
      </c>
      <c r="BZ392" s="76">
        <f>BY392*Constantes!$F$30</f>
        <v>0</v>
      </c>
      <c r="CA392" s="76">
        <f t="shared" ref="CA392:CA455" si="244">BZ392*1000000/(BX392/1000*10000)</f>
        <v>0</v>
      </c>
      <c r="CB392" s="15"/>
      <c r="CC392" s="75">
        <v>386</v>
      </c>
      <c r="CD392" s="76">
        <f>0.0526*Observaciones!$F391^2.218</f>
        <v>3.0096120112355975</v>
      </c>
      <c r="CE392" s="76">
        <f>IF(Observaciones!$F391&gt;0.05*$CI$7,((Observaciones!$F391-0.05*$CI$7)^2)/(Observaciones!$F391+0.95*$CI$7),0)</f>
        <v>0.51054547567973141</v>
      </c>
      <c r="CF392" s="76">
        <f>0.0526*CE392*Observaciones!$F391^1.218</f>
        <v>0.24782964449801789</v>
      </c>
      <c r="CG392" s="29"/>
      <c r="CH392" s="29"/>
      <c r="CI392" s="110"/>
      <c r="CJ392" s="40"/>
    </row>
    <row r="393" spans="2:88" s="2" customFormat="1" x14ac:dyDescent="0.3">
      <c r="B393" s="39"/>
      <c r="C393" s="75">
        <v>387</v>
      </c>
      <c r="D393" s="148">
        <f>ETo!$I392*((1-Constantes!$D$19)*ETo!$K392+ETo!$L392)</f>
        <v>4.1672913739368092</v>
      </c>
      <c r="E393" s="76">
        <f>MIN(D393*Constantes!$D$17,0.8*(H392+Observaciones!$F392-F393-G393-Constantes!$D$14))</f>
        <v>2.0697837840002169</v>
      </c>
      <c r="F393" s="76">
        <f>IF(Observaciones!$F392&gt;0.05*Constantes!$D$18,((Observaciones!$F392-0.05*Constantes!$D$18)^2)/(Observaciones!$F392+0.95*Constantes!$D$18),0)</f>
        <v>0</v>
      </c>
      <c r="G393" s="76">
        <f>MAX(0,H392+Observaciones!$F392-F393-Constantes!$D$13)</f>
        <v>0</v>
      </c>
      <c r="H393" s="76">
        <f>H392+Observaciones!$F392-F393-E393-G393-I392</f>
        <v>42.324443116388224</v>
      </c>
      <c r="I393" s="76">
        <f>MAX(0,(H393-Constantes!$D$14)*(1-EXP(-Constantes!$D$22)))</f>
        <v>1.0585096091602444</v>
      </c>
      <c r="J393" s="76">
        <f t="shared" si="210"/>
        <v>90.6775028337279</v>
      </c>
      <c r="K393" s="76">
        <f>MAX(0,(J393-Constantes!$D$13)*(1-EXP(-Constantes!$D$23)))</f>
        <v>0.41312167177386183</v>
      </c>
      <c r="L393" s="76">
        <f t="shared" si="211"/>
        <v>1.4716312809341061</v>
      </c>
      <c r="M393" s="76">
        <f>0.0526*F393*Observaciones!$F392^1.218</f>
        <v>0</v>
      </c>
      <c r="N393" s="76">
        <f>M393*Constantes!$D$30</f>
        <v>0</v>
      </c>
      <c r="O393" s="76">
        <f t="shared" si="212"/>
        <v>0</v>
      </c>
      <c r="P393" s="15"/>
      <c r="Q393" s="75">
        <v>387</v>
      </c>
      <c r="R393" s="148">
        <f>ETo!$I392*((1-Constantes!$E$19)*ETo!$K392+ETo!$L392)</f>
        <v>4.1672913739368092</v>
      </c>
      <c r="S393" s="76">
        <f>MIN(R393*Constantes!$E$17,0.8*(V392+Observaciones!$F392-T393-U393-Constantes!$D$14))</f>
        <v>2.0697837840002169</v>
      </c>
      <c r="T393" s="76">
        <f>IF(Observaciones!$F392&gt;0.05*Constantes!$E$18,((Observaciones!$F392-0.05*Constantes!$E$18)^2)/(Observaciones!$F392+0.95*Constantes!$E$18),0)</f>
        <v>0</v>
      </c>
      <c r="U393" s="76">
        <f>MAX(0,V392+Observaciones!$F392-T393-Constantes!$D$13)</f>
        <v>0</v>
      </c>
      <c r="V393" s="76">
        <f>V392+Observaciones!$F392-T393-S393-U393-W392</f>
        <v>42.324443116388224</v>
      </c>
      <c r="W393" s="76">
        <f>MAX(0,(V393-Constantes!$D$14)*(1-EXP(-Constantes!$D$22)))</f>
        <v>1.0585096091602444</v>
      </c>
      <c r="X393" s="76">
        <f t="shared" si="233"/>
        <v>90.6775028337279</v>
      </c>
      <c r="Y393" s="76">
        <f>MAX(0,(X393-Constantes!$D$13)*(1-EXP(-Constantes!$D$23)))</f>
        <v>0.41312167177386183</v>
      </c>
      <c r="Z393" s="76">
        <f t="shared" si="234"/>
        <v>1.4716312809341061</v>
      </c>
      <c r="AA393" s="76">
        <f>IF(Z393-Escenarios!$E$29&lt;=0,0,IF(Z393-Escenarios!$E$29&gt;Escenarios!$E$28,Escenarios!$E$28,Z393-Escenarios!$E$29))</f>
        <v>0.78043128093410608</v>
      </c>
      <c r="AB393" s="76">
        <f>AA393*Entradas!$E$24</f>
        <v>0.19510782023352652</v>
      </c>
      <c r="AC393" s="76">
        <f>R393*Entradas!$D$47/Escenarios!$E$9</f>
        <v>0.20002998594896684</v>
      </c>
      <c r="AD393" s="76">
        <f>Entradas!$D$48*Entradas!$D$46/Escenarios!$E$9</f>
        <v>0.12</v>
      </c>
      <c r="AE393" s="76">
        <f t="shared" si="235"/>
        <v>2.2698137699491836</v>
      </c>
      <c r="AF393" s="76">
        <f t="shared" si="218"/>
        <v>0</v>
      </c>
      <c r="AG393" s="76">
        <f t="shared" si="219"/>
        <v>0.78043128093410608</v>
      </c>
      <c r="AH393" s="76">
        <f t="shared" si="213"/>
        <v>0.27807832822613832</v>
      </c>
      <c r="AI393" s="76">
        <f t="shared" si="220"/>
        <v>0</v>
      </c>
      <c r="AJ393" s="76">
        <f t="shared" si="214"/>
        <v>0.41312167177386183</v>
      </c>
      <c r="AK393" s="76">
        <f t="shared" si="221"/>
        <v>0</v>
      </c>
      <c r="AL393" s="76">
        <f t="shared" si="222"/>
        <v>0.88630782023352661</v>
      </c>
      <c r="AM393" s="76">
        <f t="shared" si="223"/>
        <v>0.26529347475161269</v>
      </c>
      <c r="AN393" s="76">
        <f t="shared" si="224"/>
        <v>0.26529347475161269</v>
      </c>
      <c r="AO393" s="76">
        <f t="shared" si="236"/>
        <v>61.959162380170291</v>
      </c>
      <c r="AP393" s="76">
        <f>MAX(0,(AO393-Constantes!$D$13)*(1-EXP(-Constantes!$D$24)))</f>
        <v>0.2019053105101194</v>
      </c>
      <c r="AQ393" s="76">
        <f t="shared" si="215"/>
        <v>0.61502698228398123</v>
      </c>
      <c r="AR393" s="76">
        <f t="shared" si="225"/>
        <v>1.088213130743646</v>
      </c>
      <c r="AS393" s="76">
        <f>0.0526*AF393*Observaciones!$F392^1.218</f>
        <v>0</v>
      </c>
      <c r="AT393" s="76">
        <f>AS393*Constantes!$E$30</f>
        <v>0</v>
      </c>
      <c r="AU393" s="76">
        <f t="shared" si="237"/>
        <v>0</v>
      </c>
      <c r="AV393" s="15"/>
      <c r="AW393" s="75">
        <v>387</v>
      </c>
      <c r="AX393" s="148">
        <f>ETo!$I392*((1-Constantes!$F$19)*ETo!$K392+ETo!$L392)</f>
        <v>4.1672913739368092</v>
      </c>
      <c r="AY393" s="76">
        <f>MIN(AX393*Constantes!$F$17,0.8*(BB392+Observaciones!$F392-AZ393-BA393-Constantes!$D$14))</f>
        <v>2.0697837840002169</v>
      </c>
      <c r="AZ393" s="76">
        <f>IF(Observaciones!$F392&gt;0.05*Constantes!$F$18,((Observaciones!$F392-0.05*Constantes!$F$18)^2)/(Observaciones!$F392+0.95*Constantes!$F$18),0)</f>
        <v>0</v>
      </c>
      <c r="BA393" s="76">
        <f>MAX(0,BB392+Observaciones!$F392-AZ393-Constantes!$D$13)</f>
        <v>0</v>
      </c>
      <c r="BB393" s="76">
        <f>BB392+Observaciones!$F392-AZ393-AY393-BA393-BC392</f>
        <v>42.324443116388224</v>
      </c>
      <c r="BC393" s="76">
        <f>MAX(0,(BB393-Constantes!$D$14)*(1-EXP(-Constantes!$D$22)))</f>
        <v>1.0585096091602444</v>
      </c>
      <c r="BD393" s="76">
        <f t="shared" si="238"/>
        <v>90.6775028337279</v>
      </c>
      <c r="BE393" s="76">
        <f>MAX(0,(BD393-Constantes!$D$13)*(1-EXP(-Constantes!$D$23)))</f>
        <v>0.41312167177386183</v>
      </c>
      <c r="BF393" s="76">
        <f t="shared" si="239"/>
        <v>1.4716312809341061</v>
      </c>
      <c r="BG393" s="76">
        <f>IF(BF393-Escenarios!$F$29&lt;=0,0,IF(BF393-Escenarios!$F$29&gt;Escenarios!$F$28,Escenarios!$F$28,BF393-Escenarios!$F$29))</f>
        <v>0.78043128093410608</v>
      </c>
      <c r="BH393" s="76">
        <f>BG393*Entradas!$F$24</f>
        <v>0</v>
      </c>
      <c r="BI393" s="76">
        <f>AX393*Entradas!$D$47/Escenarios!$F$9</f>
        <v>0.20002998594896684</v>
      </c>
      <c r="BJ393" s="76">
        <f>Entradas!$D$48*Entradas!$D$46/Escenarios!$F$9</f>
        <v>0.12</v>
      </c>
      <c r="BK393" s="76">
        <f t="shared" si="240"/>
        <v>2.2698137699491836</v>
      </c>
      <c r="BL393" s="76">
        <f t="shared" si="226"/>
        <v>0</v>
      </c>
      <c r="BM393" s="76">
        <f t="shared" si="227"/>
        <v>0.78043128093410608</v>
      </c>
      <c r="BN393" s="76">
        <f t="shared" si="216"/>
        <v>0.27807832822613832</v>
      </c>
      <c r="BO393" s="76">
        <f t="shared" si="228"/>
        <v>0</v>
      </c>
      <c r="BP393" s="76">
        <f t="shared" si="217"/>
        <v>0.41312167177386183</v>
      </c>
      <c r="BQ393" s="76">
        <f t="shared" si="229"/>
        <v>0</v>
      </c>
      <c r="BR393" s="76">
        <f t="shared" si="230"/>
        <v>0.69120000000000015</v>
      </c>
      <c r="BS393" s="76">
        <f t="shared" si="231"/>
        <v>0.46040129498513926</v>
      </c>
      <c r="BT393" s="76">
        <f t="shared" si="232"/>
        <v>0.46040129498513926</v>
      </c>
      <c r="BU393" s="76">
        <f t="shared" si="241"/>
        <v>74.958189268362091</v>
      </c>
      <c r="BV393" s="76">
        <f>MAX(0,(BU393-Constantes!$D$13)*(1-EXP(-Constantes!$D$24)))</f>
        <v>0.4005986481081027</v>
      </c>
      <c r="BW393" s="76">
        <f t="shared" si="242"/>
        <v>0.81372031988196447</v>
      </c>
      <c r="BX393" s="76">
        <f t="shared" si="243"/>
        <v>1.0917986481081028</v>
      </c>
      <c r="BY393" s="76">
        <f>0.0526*BL393*Observaciones!$F392^1.218</f>
        <v>0</v>
      </c>
      <c r="BZ393" s="76">
        <f>BY393*Constantes!$F$30</f>
        <v>0</v>
      </c>
      <c r="CA393" s="76">
        <f t="shared" si="244"/>
        <v>0</v>
      </c>
      <c r="CB393" s="15"/>
      <c r="CC393" s="75">
        <v>387</v>
      </c>
      <c r="CD393" s="76">
        <f>0.0526*Observaciones!$F392^2.218</f>
        <v>3.1840930012055863E-4</v>
      </c>
      <c r="CE393" s="76">
        <f>IF(Observaciones!$F392&gt;0.05*$CI$7,((Observaciones!$F392-0.05*$CI$7)^2)/(Observaciones!$F392+0.95*$CI$7),0)</f>
        <v>0</v>
      </c>
      <c r="CF393" s="76">
        <f>0.0526*CE393*Observaciones!$F392^1.218</f>
        <v>0</v>
      </c>
      <c r="CG393" s="29"/>
      <c r="CH393" s="29"/>
      <c r="CI393" s="110"/>
      <c r="CJ393" s="40"/>
    </row>
    <row r="394" spans="2:88" s="2" customFormat="1" x14ac:dyDescent="0.3">
      <c r="B394" s="39"/>
      <c r="C394" s="75">
        <v>388</v>
      </c>
      <c r="D394" s="148">
        <f>ETo!$I393*((1-Constantes!$D$19)*ETo!$K393+ETo!$L393)</f>
        <v>4.1050494521891485</v>
      </c>
      <c r="E394" s="76">
        <f>MIN(D394*Constantes!$D$17,0.8*(H393+Observaciones!$F393-F394-G394-Constantes!$D$14))</f>
        <v>2.0388698620402517</v>
      </c>
      <c r="F394" s="76">
        <f>IF(Observaciones!$F393&gt;0.05*Constantes!$D$18,((Observaciones!$F393-0.05*Constantes!$D$18)^2)/(Observaciones!$F393+0.95*Constantes!$D$18),0)</f>
        <v>3.4123789440799746</v>
      </c>
      <c r="G394" s="76">
        <f>MAX(0,H393+Observaciones!$F393-F394-Constantes!$D$13)</f>
        <v>9.8620641723082514</v>
      </c>
      <c r="H394" s="76">
        <f>H393+Observaciones!$F393-F394-E394-G394-I393</f>
        <v>45.652620528799503</v>
      </c>
      <c r="I394" s="76">
        <f>MAX(0,(H394-Constantes!$D$14)*(1-EXP(-Constantes!$D$22)))</f>
        <v>1.1718795498163805</v>
      </c>
      <c r="J394" s="76">
        <f t="shared" si="210"/>
        <v>100.12644533426229</v>
      </c>
      <c r="K394" s="76">
        <f>MAX(0,(J394-Constantes!$D$13)*(1-EXP(-Constantes!$D$23)))</f>
        <v>0.50622435279439004</v>
      </c>
      <c r="L394" s="76">
        <f t="shared" si="211"/>
        <v>5.0904828466907448</v>
      </c>
      <c r="M394" s="76">
        <f>0.0526*F394*Observaciones!$F393^1.218</f>
        <v>6.7717803229057019</v>
      </c>
      <c r="N394" s="76">
        <f>M394*Constantes!$D$30</f>
        <v>0.10578947813179872</v>
      </c>
      <c r="O394" s="76">
        <f t="shared" si="212"/>
        <v>2078.1816051216251</v>
      </c>
      <c r="P394" s="15"/>
      <c r="Q394" s="75">
        <v>388</v>
      </c>
      <c r="R394" s="148">
        <f>ETo!$I393*((1-Constantes!$E$19)*ETo!$K393+ETo!$L393)</f>
        <v>4.1050494521891485</v>
      </c>
      <c r="S394" s="76">
        <f>MIN(R394*Constantes!$E$17,0.8*(V393+Observaciones!$F393-T394-U394-Constantes!$D$14))</f>
        <v>2.0388698620402517</v>
      </c>
      <c r="T394" s="76">
        <f>IF(Observaciones!$F393&gt;0.05*Constantes!$E$18,((Observaciones!$F393-0.05*Constantes!$E$18)^2)/(Observaciones!$F393+0.95*Constantes!$E$18),0)</f>
        <v>3.4123789440799746</v>
      </c>
      <c r="U394" s="76">
        <f>MAX(0,V393+Observaciones!$F393-T394-Constantes!$D$13)</f>
        <v>9.8620641723082514</v>
      </c>
      <c r="V394" s="76">
        <f>V393+Observaciones!$F393-T394-S394-U394-W393</f>
        <v>45.652620528799503</v>
      </c>
      <c r="W394" s="76">
        <f>MAX(0,(V394-Constantes!$D$14)*(1-EXP(-Constantes!$D$22)))</f>
        <v>1.1718795498163805</v>
      </c>
      <c r="X394" s="76">
        <f t="shared" si="233"/>
        <v>100.12644533426229</v>
      </c>
      <c r="Y394" s="76">
        <f>MAX(0,(X394-Constantes!$D$13)*(1-EXP(-Constantes!$D$23)))</f>
        <v>0.50622435279439004</v>
      </c>
      <c r="Z394" s="76">
        <f t="shared" si="234"/>
        <v>5.0904828466907448</v>
      </c>
      <c r="AA394" s="76">
        <f>IF(Z394-Escenarios!$E$29&lt;=0,0,IF(Z394-Escenarios!$E$29&gt;Escenarios!$E$28,Escenarios!$E$28,Z394-Escenarios!$E$29))</f>
        <v>2.2212791916551762</v>
      </c>
      <c r="AB394" s="76">
        <f>AA394*Entradas!$E$24</f>
        <v>0.55531979791379404</v>
      </c>
      <c r="AC394" s="76">
        <f>R394*Entradas!$D$47/Escenarios!$E$9</f>
        <v>0.19704237370507913</v>
      </c>
      <c r="AD394" s="76">
        <f>Entradas!$D$48*Entradas!$D$46/Escenarios!$E$9</f>
        <v>0.12</v>
      </c>
      <c r="AE394" s="76">
        <f t="shared" si="235"/>
        <v>2.2359122357453307</v>
      </c>
      <c r="AF394" s="76">
        <f t="shared" si="218"/>
        <v>1.1910997524247984</v>
      </c>
      <c r="AG394" s="76">
        <f t="shared" si="219"/>
        <v>0</v>
      </c>
      <c r="AH394" s="76">
        <f t="shared" si="213"/>
        <v>1.1718795498163805</v>
      </c>
      <c r="AI394" s="76">
        <f t="shared" si="220"/>
        <v>0</v>
      </c>
      <c r="AJ394" s="76">
        <f t="shared" si="214"/>
        <v>0.50622435279439004</v>
      </c>
      <c r="AK394" s="76">
        <f t="shared" si="221"/>
        <v>0</v>
      </c>
      <c r="AL394" s="76">
        <f t="shared" si="222"/>
        <v>3.4245234529493631</v>
      </c>
      <c r="AM394" s="76">
        <f t="shared" si="223"/>
        <v>1.348917020036303</v>
      </c>
      <c r="AN394" s="76">
        <f t="shared" si="224"/>
        <v>11.210981192344555</v>
      </c>
      <c r="AO394" s="76">
        <f t="shared" si="236"/>
        <v>63.106174089696474</v>
      </c>
      <c r="AP394" s="76">
        <f>MAX(0,(AO394-Constantes!$D$13)*(1-EXP(-Constantes!$D$24)))</f>
        <v>0.21943766787732749</v>
      </c>
      <c r="AQ394" s="76">
        <f t="shared" si="215"/>
        <v>0.72566202067171748</v>
      </c>
      <c r="AR394" s="76">
        <f t="shared" si="225"/>
        <v>3.6439611208266904</v>
      </c>
      <c r="AS394" s="76">
        <f>0.0526*AF394*Observaciones!$F393^1.218</f>
        <v>2.3637075478036547</v>
      </c>
      <c r="AT394" s="76">
        <f>AS394*Constantes!$E$30</f>
        <v>3.6926092698625235E-2</v>
      </c>
      <c r="AU394" s="76">
        <f t="shared" si="237"/>
        <v>1013.3503479929547</v>
      </c>
      <c r="AV394" s="15"/>
      <c r="AW394" s="75">
        <v>388</v>
      </c>
      <c r="AX394" s="148">
        <f>ETo!$I393*((1-Constantes!$F$19)*ETo!$K393+ETo!$L393)</f>
        <v>4.1050494521891485</v>
      </c>
      <c r="AY394" s="76">
        <f>MIN(AX394*Constantes!$F$17,0.8*(BB393+Observaciones!$F393-AZ394-BA394-Constantes!$D$14))</f>
        <v>2.0388698620402517</v>
      </c>
      <c r="AZ394" s="76">
        <f>IF(Observaciones!$F393&gt;0.05*Constantes!$F$18,((Observaciones!$F393-0.05*Constantes!$F$18)^2)/(Observaciones!$F393+0.95*Constantes!$F$18),0)</f>
        <v>3.4123789440799746</v>
      </c>
      <c r="BA394" s="76">
        <f>MAX(0,BB393+Observaciones!$F393-AZ394-Constantes!$D$13)</f>
        <v>9.8620641723082514</v>
      </c>
      <c r="BB394" s="76">
        <f>BB393+Observaciones!$F393-AZ394-AY394-BA394-BC393</f>
        <v>45.652620528799503</v>
      </c>
      <c r="BC394" s="76">
        <f>MAX(0,(BB394-Constantes!$D$14)*(1-EXP(-Constantes!$D$22)))</f>
        <v>1.1718795498163805</v>
      </c>
      <c r="BD394" s="76">
        <f t="shared" si="238"/>
        <v>100.12644533426229</v>
      </c>
      <c r="BE394" s="76">
        <f>MAX(0,(BD394-Constantes!$D$13)*(1-EXP(-Constantes!$D$23)))</f>
        <v>0.50622435279439004</v>
      </c>
      <c r="BF394" s="76">
        <f t="shared" si="239"/>
        <v>5.0904828466907448</v>
      </c>
      <c r="BG394" s="76">
        <f>IF(BF394-Escenarios!$F$29&lt;=0,0,IF(BF394-Escenarios!$F$29&gt;Escenarios!$F$28,Escenarios!$F$28,BF394-Escenarios!$F$29))</f>
        <v>3.9467247716830118</v>
      </c>
      <c r="BH394" s="76">
        <f>BG394*Entradas!$F$24</f>
        <v>0</v>
      </c>
      <c r="BI394" s="76">
        <f>AX394*Entradas!$D$47/Escenarios!$F$9</f>
        <v>0.19704237370507913</v>
      </c>
      <c r="BJ394" s="76">
        <f>Entradas!$D$48*Entradas!$D$46/Escenarios!$F$9</f>
        <v>0.12</v>
      </c>
      <c r="BK394" s="76">
        <f t="shared" si="240"/>
        <v>2.2359122357453307</v>
      </c>
      <c r="BL394" s="76">
        <f t="shared" si="226"/>
        <v>0</v>
      </c>
      <c r="BM394" s="76">
        <f t="shared" si="227"/>
        <v>0.53434582760303728</v>
      </c>
      <c r="BN394" s="76">
        <f t="shared" si="216"/>
        <v>0.63753372221334326</v>
      </c>
      <c r="BO394" s="76">
        <f t="shared" si="228"/>
        <v>0</v>
      </c>
      <c r="BP394" s="76">
        <f t="shared" si="217"/>
        <v>0.50622435279439004</v>
      </c>
      <c r="BQ394" s="76">
        <f t="shared" si="229"/>
        <v>0</v>
      </c>
      <c r="BR394" s="76">
        <f t="shared" si="230"/>
        <v>1.1437580750077334</v>
      </c>
      <c r="BS394" s="76">
        <f t="shared" si="231"/>
        <v>3.6296823979779327</v>
      </c>
      <c r="BT394" s="76">
        <f t="shared" si="232"/>
        <v>13.491746570286184</v>
      </c>
      <c r="BU394" s="76">
        <f t="shared" si="241"/>
        <v>78.18727301823192</v>
      </c>
      <c r="BV394" s="76">
        <f>MAX(0,(BU394-Constantes!$D$13)*(1-EXP(-Constantes!$D$24)))</f>
        <v>0.44995599102027634</v>
      </c>
      <c r="BW394" s="76">
        <f t="shared" si="242"/>
        <v>0.95618034381466632</v>
      </c>
      <c r="BX394" s="76">
        <f t="shared" si="243"/>
        <v>1.5937140660280098</v>
      </c>
      <c r="BY394" s="76">
        <f>0.0526*BL394*Observaciones!$F393^1.218</f>
        <v>0</v>
      </c>
      <c r="BZ394" s="76">
        <f>BY394*Constantes!$F$30</f>
        <v>0</v>
      </c>
      <c r="CA394" s="76">
        <f t="shared" si="244"/>
        <v>0</v>
      </c>
      <c r="CB394" s="15"/>
      <c r="CC394" s="75">
        <v>388</v>
      </c>
      <c r="CD394" s="76">
        <f>0.0526*Observaciones!$F393^2.218</f>
        <v>39.094155293825366</v>
      </c>
      <c r="CE394" s="76">
        <f>IF(Observaciones!$F393&gt;0.05*$CI$7,((Observaciones!$F393-0.05*$CI$7)^2)/(Observaciones!$F393+0.95*$CI$7),0)</f>
        <v>6.13740799509831</v>
      </c>
      <c r="CF394" s="76">
        <f>0.0526*CE394*Observaciones!$F393^1.218</f>
        <v>12.17953204375323</v>
      </c>
      <c r="CG394" s="29"/>
      <c r="CH394" s="29"/>
      <c r="CI394" s="110"/>
      <c r="CJ394" s="40"/>
    </row>
    <row r="395" spans="2:88" s="2" customFormat="1" x14ac:dyDescent="0.3">
      <c r="B395" s="39"/>
      <c r="C395" s="75">
        <v>389</v>
      </c>
      <c r="D395" s="148">
        <f>ETo!$I394*((1-Constantes!$D$19)*ETo!$K394+ETo!$L394)</f>
        <v>4.0076562048115338</v>
      </c>
      <c r="E395" s="76">
        <f>MIN(D395*Constantes!$D$17,0.8*(H394+Observaciones!$F394-F395-G395-Constantes!$D$14))</f>
        <v>1.9904972031582608</v>
      </c>
      <c r="F395" s="76">
        <f>IF(Observaciones!$F394&gt;0.05*Constantes!$D$18,((Observaciones!$F394-0.05*Constantes!$D$18)^2)/(Observaciones!$F394+0.95*Constantes!$D$18),0)</f>
        <v>0</v>
      </c>
      <c r="G395" s="76">
        <f>MAX(0,H394+Observaciones!$F394-F395-Constantes!$D$13)</f>
        <v>0</v>
      </c>
      <c r="H395" s="76">
        <f>H394+Observaciones!$F394-F395-E395-G395-I394</f>
        <v>44.890243775824857</v>
      </c>
      <c r="I395" s="76">
        <f>MAX(0,(H395-Constantes!$D$14)*(1-EXP(-Constantes!$D$22)))</f>
        <v>1.1459101988677081</v>
      </c>
      <c r="J395" s="76">
        <f t="shared" si="210"/>
        <v>99.620220981467895</v>
      </c>
      <c r="K395" s="76">
        <f>MAX(0,(J395-Constantes!$D$13)*(1-EXP(-Constantes!$D$23)))</f>
        <v>0.50123640367305988</v>
      </c>
      <c r="L395" s="76">
        <f t="shared" si="211"/>
        <v>1.6471466025407679</v>
      </c>
      <c r="M395" s="76">
        <f>0.0526*F395*Observaciones!$F394^1.218</f>
        <v>0</v>
      </c>
      <c r="N395" s="76">
        <f>M395*Constantes!$D$30</f>
        <v>0</v>
      </c>
      <c r="O395" s="76">
        <f t="shared" si="212"/>
        <v>0</v>
      </c>
      <c r="P395" s="15"/>
      <c r="Q395" s="75">
        <v>389</v>
      </c>
      <c r="R395" s="148">
        <f>ETo!$I394*((1-Constantes!$E$19)*ETo!$K394+ETo!$L394)</f>
        <v>4.0076562048115338</v>
      </c>
      <c r="S395" s="76">
        <f>MIN(R395*Constantes!$E$17,0.8*(V394+Observaciones!$F394-T395-U395-Constantes!$D$14))</f>
        <v>1.9904972031582608</v>
      </c>
      <c r="T395" s="76">
        <f>IF(Observaciones!$F394&gt;0.05*Constantes!$E$18,((Observaciones!$F394-0.05*Constantes!$E$18)^2)/(Observaciones!$F394+0.95*Constantes!$E$18),0)</f>
        <v>0</v>
      </c>
      <c r="U395" s="76">
        <f>MAX(0,V394+Observaciones!$F394-T395-Constantes!$D$13)</f>
        <v>0</v>
      </c>
      <c r="V395" s="76">
        <f>V394+Observaciones!$F394-T395-S395-U395-W394</f>
        <v>44.890243775824857</v>
      </c>
      <c r="W395" s="76">
        <f>MAX(0,(V395-Constantes!$D$14)*(1-EXP(-Constantes!$D$22)))</f>
        <v>1.1459101988677081</v>
      </c>
      <c r="X395" s="76">
        <f t="shared" si="233"/>
        <v>99.620220981467895</v>
      </c>
      <c r="Y395" s="76">
        <f>MAX(0,(X395-Constantes!$D$13)*(1-EXP(-Constantes!$D$23)))</f>
        <v>0.50123640367305988</v>
      </c>
      <c r="Z395" s="76">
        <f t="shared" si="234"/>
        <v>1.6471466025407679</v>
      </c>
      <c r="AA395" s="76">
        <f>IF(Z395-Escenarios!$E$29&lt;=0,0,IF(Z395-Escenarios!$E$29&gt;Escenarios!$E$28,Escenarios!$E$28,Z395-Escenarios!$E$29))</f>
        <v>0.95594660254076791</v>
      </c>
      <c r="AB395" s="76">
        <f>AA395*Entradas!$E$24</f>
        <v>0.23898665063519198</v>
      </c>
      <c r="AC395" s="76">
        <f>R395*Entradas!$D$47/Escenarios!$E$9</f>
        <v>0.19236749783095364</v>
      </c>
      <c r="AD395" s="76">
        <f>Entradas!$D$48*Entradas!$D$46/Escenarios!$E$9</f>
        <v>0.12</v>
      </c>
      <c r="AE395" s="76">
        <f t="shared" si="235"/>
        <v>2.1828647009892146</v>
      </c>
      <c r="AF395" s="76">
        <f t="shared" si="218"/>
        <v>0</v>
      </c>
      <c r="AG395" s="76">
        <f t="shared" si="219"/>
        <v>0.95594660254076791</v>
      </c>
      <c r="AH395" s="76">
        <f t="shared" si="213"/>
        <v>0.18996359632694015</v>
      </c>
      <c r="AI395" s="76">
        <f t="shared" si="220"/>
        <v>0</v>
      </c>
      <c r="AJ395" s="76">
        <f t="shared" si="214"/>
        <v>0.50123640367305988</v>
      </c>
      <c r="AK395" s="76">
        <f t="shared" si="221"/>
        <v>0</v>
      </c>
      <c r="AL395" s="76">
        <f t="shared" si="222"/>
        <v>0.93018665063519201</v>
      </c>
      <c r="AM395" s="76">
        <f t="shared" si="223"/>
        <v>0.4045924540746223</v>
      </c>
      <c r="AN395" s="76">
        <f t="shared" si="224"/>
        <v>0.4045924540746223</v>
      </c>
      <c r="AO395" s="76">
        <f t="shared" si="236"/>
        <v>63.291328875893768</v>
      </c>
      <c r="AP395" s="76">
        <f>MAX(0,(AO395-Constantes!$D$13)*(1-EXP(-Constantes!$D$24)))</f>
        <v>0.22226780452972569</v>
      </c>
      <c r="AQ395" s="76">
        <f t="shared" si="215"/>
        <v>0.7235042082027856</v>
      </c>
      <c r="AR395" s="76">
        <f t="shared" si="225"/>
        <v>1.1524544551649176</v>
      </c>
      <c r="AS395" s="76">
        <f>0.0526*AF395*Observaciones!$F394^1.218</f>
        <v>0</v>
      </c>
      <c r="AT395" s="76">
        <f>AS395*Constantes!$E$30</f>
        <v>0</v>
      </c>
      <c r="AU395" s="76">
        <f t="shared" si="237"/>
        <v>0</v>
      </c>
      <c r="AV395" s="15"/>
      <c r="AW395" s="75">
        <v>389</v>
      </c>
      <c r="AX395" s="148">
        <f>ETo!$I394*((1-Constantes!$F$19)*ETo!$K394+ETo!$L394)</f>
        <v>4.0076562048115338</v>
      </c>
      <c r="AY395" s="76">
        <f>MIN(AX395*Constantes!$F$17,0.8*(BB394+Observaciones!$F394-AZ395-BA395-Constantes!$D$14))</f>
        <v>1.9904972031582608</v>
      </c>
      <c r="AZ395" s="76">
        <f>IF(Observaciones!$F394&gt;0.05*Constantes!$F$18,((Observaciones!$F394-0.05*Constantes!$F$18)^2)/(Observaciones!$F394+0.95*Constantes!$F$18),0)</f>
        <v>0</v>
      </c>
      <c r="BA395" s="76">
        <f>MAX(0,BB394+Observaciones!$F394-AZ395-Constantes!$D$13)</f>
        <v>0</v>
      </c>
      <c r="BB395" s="76">
        <f>BB394+Observaciones!$F394-AZ395-AY395-BA395-BC394</f>
        <v>44.890243775824857</v>
      </c>
      <c r="BC395" s="76">
        <f>MAX(0,(BB395-Constantes!$D$14)*(1-EXP(-Constantes!$D$22)))</f>
        <v>1.1459101988677081</v>
      </c>
      <c r="BD395" s="76">
        <f t="shared" si="238"/>
        <v>99.620220981467895</v>
      </c>
      <c r="BE395" s="76">
        <f>MAX(0,(BD395-Constantes!$D$13)*(1-EXP(-Constantes!$D$23)))</f>
        <v>0.50123640367305988</v>
      </c>
      <c r="BF395" s="76">
        <f t="shared" si="239"/>
        <v>1.6471466025407679</v>
      </c>
      <c r="BG395" s="76">
        <f>IF(BF395-Escenarios!$F$29&lt;=0,0,IF(BF395-Escenarios!$F$29&gt;Escenarios!$F$28,Escenarios!$F$28,BF395-Escenarios!$F$29))</f>
        <v>0.95594660254076791</v>
      </c>
      <c r="BH395" s="76">
        <f>BG395*Entradas!$F$24</f>
        <v>0</v>
      </c>
      <c r="BI395" s="76">
        <f>AX395*Entradas!$D$47/Escenarios!$F$9</f>
        <v>0.19236749783095364</v>
      </c>
      <c r="BJ395" s="76">
        <f>Entradas!$D$48*Entradas!$D$46/Escenarios!$F$9</f>
        <v>0.12</v>
      </c>
      <c r="BK395" s="76">
        <f t="shared" si="240"/>
        <v>2.1828647009892146</v>
      </c>
      <c r="BL395" s="76">
        <f t="shared" si="226"/>
        <v>0</v>
      </c>
      <c r="BM395" s="76">
        <f t="shared" si="227"/>
        <v>0.95594660254076791</v>
      </c>
      <c r="BN395" s="76">
        <f t="shared" si="216"/>
        <v>0.18996359632694015</v>
      </c>
      <c r="BO395" s="76">
        <f t="shared" si="228"/>
        <v>0</v>
      </c>
      <c r="BP395" s="76">
        <f t="shared" si="217"/>
        <v>0.50123640367305988</v>
      </c>
      <c r="BQ395" s="76">
        <f t="shared" si="229"/>
        <v>0</v>
      </c>
      <c r="BR395" s="76">
        <f t="shared" si="230"/>
        <v>0.69120000000000004</v>
      </c>
      <c r="BS395" s="76">
        <f t="shared" si="231"/>
        <v>0.64357910470981428</v>
      </c>
      <c r="BT395" s="76">
        <f t="shared" si="232"/>
        <v>0.64357910470981428</v>
      </c>
      <c r="BU395" s="76">
        <f t="shared" si="241"/>
        <v>78.38089613192146</v>
      </c>
      <c r="BV395" s="76">
        <f>MAX(0,(BU395-Constantes!$D$13)*(1-EXP(-Constantes!$D$24)))</f>
        <v>0.45291556815062567</v>
      </c>
      <c r="BW395" s="76">
        <f t="shared" si="242"/>
        <v>0.9541519718236855</v>
      </c>
      <c r="BX395" s="76">
        <f t="shared" si="243"/>
        <v>1.1441155681506257</v>
      </c>
      <c r="BY395" s="76">
        <f>0.0526*BL395*Observaciones!$F394^1.218</f>
        <v>0</v>
      </c>
      <c r="BZ395" s="76">
        <f>BY395*Constantes!$F$30</f>
        <v>0</v>
      </c>
      <c r="CA395" s="76">
        <f t="shared" si="244"/>
        <v>0</v>
      </c>
      <c r="CB395" s="15"/>
      <c r="CC395" s="75">
        <v>389</v>
      </c>
      <c r="CD395" s="76">
        <f>0.0526*Observaciones!$F394^2.218</f>
        <v>0.36668595716871932</v>
      </c>
      <c r="CE395" s="76">
        <f>IF(Observaciones!$F394&gt;0.05*$CI$7,((Observaciones!$F394-0.05*$CI$7)^2)/(Observaciones!$F394+0.95*$CI$7),0)</f>
        <v>1.2646160328663239E-2</v>
      </c>
      <c r="CF395" s="76">
        <f>0.0526*CE395*Observaciones!$F394^1.218</f>
        <v>1.9321539185937356E-3</v>
      </c>
      <c r="CG395" s="29"/>
      <c r="CH395" s="29"/>
      <c r="CI395" s="110"/>
      <c r="CJ395" s="40"/>
    </row>
    <row r="396" spans="2:88" s="2" customFormat="1" x14ac:dyDescent="0.3">
      <c r="B396" s="39"/>
      <c r="C396" s="75">
        <v>390</v>
      </c>
      <c r="D396" s="148">
        <f>ETo!$I395*((1-Constantes!$D$19)*ETo!$K395+ETo!$L395)</f>
        <v>4.1818546327275437</v>
      </c>
      <c r="E396" s="76">
        <f>MIN(D396*Constantes!$D$17,0.8*(H395+Observaciones!$F395-F396-G396-Constantes!$D$14))</f>
        <v>2.0770169707833106</v>
      </c>
      <c r="F396" s="76">
        <f>IF(Observaciones!$F395&gt;0.05*Constantes!$D$18,((Observaciones!$F395-0.05*Constantes!$D$18)^2)/(Observaciones!$F395+0.95*Constantes!$D$18),0)</f>
        <v>0</v>
      </c>
      <c r="G396" s="76">
        <f>MAX(0,H395+Observaciones!$F395-F396-Constantes!$D$13)</f>
        <v>0</v>
      </c>
      <c r="H396" s="76">
        <f>H395+Observaciones!$F395-F396-E396-G396-I395</f>
        <v>41.667316606173834</v>
      </c>
      <c r="I396" s="76">
        <f>MAX(0,(H396-Constantes!$D$14)*(1-EXP(-Constantes!$D$22)))</f>
        <v>1.0361254678615373</v>
      </c>
      <c r="J396" s="76">
        <f t="shared" si="210"/>
        <v>99.118984577794834</v>
      </c>
      <c r="K396" s="76">
        <f>MAX(0,(J396-Constantes!$D$13)*(1-EXP(-Constantes!$D$23)))</f>
        <v>0.49629760200245915</v>
      </c>
      <c r="L396" s="76">
        <f t="shared" si="211"/>
        <v>1.5324230698639965</v>
      </c>
      <c r="M396" s="76">
        <f>0.0526*F396*Observaciones!$F395^1.218</f>
        <v>0</v>
      </c>
      <c r="N396" s="76">
        <f>M396*Constantes!$D$30</f>
        <v>0</v>
      </c>
      <c r="O396" s="76">
        <f t="shared" si="212"/>
        <v>0</v>
      </c>
      <c r="P396" s="15"/>
      <c r="Q396" s="75">
        <v>390</v>
      </c>
      <c r="R396" s="148">
        <f>ETo!$I395*((1-Constantes!$E$19)*ETo!$K395+ETo!$L395)</f>
        <v>4.1818546327275437</v>
      </c>
      <c r="S396" s="76">
        <f>MIN(R396*Constantes!$E$17,0.8*(V395+Observaciones!$F395-T396-U396-Constantes!$D$14))</f>
        <v>2.0770169707833106</v>
      </c>
      <c r="T396" s="76">
        <f>IF(Observaciones!$F395&gt;0.05*Constantes!$E$18,((Observaciones!$F395-0.05*Constantes!$E$18)^2)/(Observaciones!$F395+0.95*Constantes!$E$18),0)</f>
        <v>0</v>
      </c>
      <c r="U396" s="76">
        <f>MAX(0,V395+Observaciones!$F395-T396-Constantes!$D$13)</f>
        <v>0</v>
      </c>
      <c r="V396" s="76">
        <f>V395+Observaciones!$F395-T396-S396-U396-W395</f>
        <v>41.667316606173834</v>
      </c>
      <c r="W396" s="76">
        <f>MAX(0,(V396-Constantes!$D$14)*(1-EXP(-Constantes!$D$22)))</f>
        <v>1.0361254678615373</v>
      </c>
      <c r="X396" s="76">
        <f t="shared" si="233"/>
        <v>99.118984577794834</v>
      </c>
      <c r="Y396" s="76">
        <f>MAX(0,(X396-Constantes!$D$13)*(1-EXP(-Constantes!$D$23)))</f>
        <v>0.49629760200245915</v>
      </c>
      <c r="Z396" s="76">
        <f t="shared" si="234"/>
        <v>1.5324230698639965</v>
      </c>
      <c r="AA396" s="76">
        <f>IF(Z396-Escenarios!$E$29&lt;=0,0,IF(Z396-Escenarios!$E$29&gt;Escenarios!$E$28,Escenarios!$E$28,Z396-Escenarios!$E$29))</f>
        <v>0.84122306986399642</v>
      </c>
      <c r="AB396" s="76">
        <f>AA396*Entradas!$E$24</f>
        <v>0.2103057674659991</v>
      </c>
      <c r="AC396" s="76">
        <f>R396*Entradas!$D$47/Escenarios!$E$9</f>
        <v>0.20072902237092211</v>
      </c>
      <c r="AD396" s="76">
        <f>Entradas!$D$48*Entradas!$D$46/Escenarios!$E$9</f>
        <v>0.12</v>
      </c>
      <c r="AE396" s="76">
        <f t="shared" si="235"/>
        <v>2.2777459931542325</v>
      </c>
      <c r="AF396" s="76">
        <f t="shared" si="218"/>
        <v>0</v>
      </c>
      <c r="AG396" s="76">
        <f t="shared" si="219"/>
        <v>0.84122306986399642</v>
      </c>
      <c r="AH396" s="76">
        <f t="shared" si="213"/>
        <v>0.19490239799754083</v>
      </c>
      <c r="AI396" s="76">
        <f t="shared" si="220"/>
        <v>0</v>
      </c>
      <c r="AJ396" s="76">
        <f t="shared" si="214"/>
        <v>0.49629760200245915</v>
      </c>
      <c r="AK396" s="76">
        <f t="shared" si="221"/>
        <v>0</v>
      </c>
      <c r="AL396" s="76">
        <f t="shared" si="222"/>
        <v>0.9015057674659992</v>
      </c>
      <c r="AM396" s="76">
        <f t="shared" si="223"/>
        <v>0.31018828002707516</v>
      </c>
      <c r="AN396" s="76">
        <f t="shared" si="224"/>
        <v>0.31018828002707516</v>
      </c>
      <c r="AO396" s="76">
        <f t="shared" si="236"/>
        <v>63.379249351391117</v>
      </c>
      <c r="AP396" s="76">
        <f>MAX(0,(AO396-Constantes!$D$13)*(1-EXP(-Constantes!$D$24)))</f>
        <v>0.22361169071982495</v>
      </c>
      <c r="AQ396" s="76">
        <f t="shared" si="215"/>
        <v>0.7199092927222841</v>
      </c>
      <c r="AR396" s="76">
        <f t="shared" si="225"/>
        <v>1.1251174581858241</v>
      </c>
      <c r="AS396" s="76">
        <f>0.0526*AF396*Observaciones!$F395^1.218</f>
        <v>0</v>
      </c>
      <c r="AT396" s="76">
        <f>AS396*Constantes!$E$30</f>
        <v>0</v>
      </c>
      <c r="AU396" s="76">
        <f t="shared" si="237"/>
        <v>0</v>
      </c>
      <c r="AV396" s="15"/>
      <c r="AW396" s="75">
        <v>390</v>
      </c>
      <c r="AX396" s="148">
        <f>ETo!$I395*((1-Constantes!$F$19)*ETo!$K395+ETo!$L395)</f>
        <v>4.1818546327275437</v>
      </c>
      <c r="AY396" s="76">
        <f>MIN(AX396*Constantes!$F$17,0.8*(BB395+Observaciones!$F395-AZ396-BA396-Constantes!$D$14))</f>
        <v>2.0770169707833106</v>
      </c>
      <c r="AZ396" s="76">
        <f>IF(Observaciones!$F395&gt;0.05*Constantes!$F$18,((Observaciones!$F395-0.05*Constantes!$F$18)^2)/(Observaciones!$F395+0.95*Constantes!$F$18),0)</f>
        <v>0</v>
      </c>
      <c r="BA396" s="76">
        <f>MAX(0,BB395+Observaciones!$F395-AZ396-Constantes!$D$13)</f>
        <v>0</v>
      </c>
      <c r="BB396" s="76">
        <f>BB395+Observaciones!$F395-AZ396-AY396-BA396-BC395</f>
        <v>41.667316606173834</v>
      </c>
      <c r="BC396" s="76">
        <f>MAX(0,(BB396-Constantes!$D$14)*(1-EXP(-Constantes!$D$22)))</f>
        <v>1.0361254678615373</v>
      </c>
      <c r="BD396" s="76">
        <f t="shared" si="238"/>
        <v>99.118984577794834</v>
      </c>
      <c r="BE396" s="76">
        <f>MAX(0,(BD396-Constantes!$D$13)*(1-EXP(-Constantes!$D$23)))</f>
        <v>0.49629760200245915</v>
      </c>
      <c r="BF396" s="76">
        <f t="shared" si="239"/>
        <v>1.5324230698639965</v>
      </c>
      <c r="BG396" s="76">
        <f>IF(BF396-Escenarios!$F$29&lt;=0,0,IF(BF396-Escenarios!$F$29&gt;Escenarios!$F$28,Escenarios!$F$28,BF396-Escenarios!$F$29))</f>
        <v>0.84122306986399642</v>
      </c>
      <c r="BH396" s="76">
        <f>BG396*Entradas!$F$24</f>
        <v>0</v>
      </c>
      <c r="BI396" s="76">
        <f>AX396*Entradas!$D$47/Escenarios!$F$9</f>
        <v>0.20072902237092211</v>
      </c>
      <c r="BJ396" s="76">
        <f>Entradas!$D$48*Entradas!$D$46/Escenarios!$F$9</f>
        <v>0.12</v>
      </c>
      <c r="BK396" s="76">
        <f t="shared" si="240"/>
        <v>2.2777459931542325</v>
      </c>
      <c r="BL396" s="76">
        <f t="shared" si="226"/>
        <v>0</v>
      </c>
      <c r="BM396" s="76">
        <f t="shared" si="227"/>
        <v>0.84122306986399642</v>
      </c>
      <c r="BN396" s="76">
        <f t="shared" si="216"/>
        <v>0.19490239799754083</v>
      </c>
      <c r="BO396" s="76">
        <f t="shared" si="228"/>
        <v>0</v>
      </c>
      <c r="BP396" s="76">
        <f t="shared" si="217"/>
        <v>0.49629760200245915</v>
      </c>
      <c r="BQ396" s="76">
        <f t="shared" si="229"/>
        <v>0</v>
      </c>
      <c r="BR396" s="76">
        <f t="shared" si="230"/>
        <v>0.69120000000000004</v>
      </c>
      <c r="BS396" s="76">
        <f t="shared" si="231"/>
        <v>0.52049404749307426</v>
      </c>
      <c r="BT396" s="76">
        <f t="shared" si="232"/>
        <v>0.52049404749307426</v>
      </c>
      <c r="BU396" s="76">
        <f t="shared" si="241"/>
        <v>78.448474611263904</v>
      </c>
      <c r="BV396" s="76">
        <f>MAX(0,(BU396-Constantes!$D$13)*(1-EXP(-Constantes!$D$24)))</f>
        <v>0.45394852190369034</v>
      </c>
      <c r="BW396" s="76">
        <f t="shared" si="242"/>
        <v>0.95024612390614949</v>
      </c>
      <c r="BX396" s="76">
        <f t="shared" si="243"/>
        <v>1.1451485219036903</v>
      </c>
      <c r="BY396" s="76">
        <f>0.0526*BL396*Observaciones!$F395^1.218</f>
        <v>0</v>
      </c>
      <c r="BZ396" s="76">
        <f>BY396*Constantes!$F$30</f>
        <v>0</v>
      </c>
      <c r="CA396" s="76">
        <f t="shared" si="244"/>
        <v>0</v>
      </c>
      <c r="CB396" s="15"/>
      <c r="CC396" s="75">
        <v>390</v>
      </c>
      <c r="CD396" s="76">
        <f>0.0526*Observaciones!$F395^2.218</f>
        <v>0</v>
      </c>
      <c r="CE396" s="76">
        <f>IF(Observaciones!$F395&gt;0.05*$CI$7,((Observaciones!$F395-0.05*$CI$7)^2)/(Observaciones!$F395+0.95*$CI$7),0)</f>
        <v>0</v>
      </c>
      <c r="CF396" s="76">
        <f>0.0526*CE396*Observaciones!$F395^1.218</f>
        <v>0</v>
      </c>
      <c r="CG396" s="29"/>
      <c r="CH396" s="29"/>
      <c r="CI396" s="110"/>
      <c r="CJ396" s="40"/>
    </row>
    <row r="397" spans="2:88" s="2" customFormat="1" x14ac:dyDescent="0.3">
      <c r="B397" s="39"/>
      <c r="C397" s="75">
        <v>391</v>
      </c>
      <c r="D397" s="148">
        <f>ETo!$I396*((1-Constantes!$D$19)*ETo!$K396+ETo!$L396)</f>
        <v>4.1850414096435946</v>
      </c>
      <c r="E397" s="76">
        <f>MIN(D397*Constantes!$D$17,0.8*(H396+Observaciones!$F396-F397-G397-Constantes!$D$14))</f>
        <v>2.0785997588804714</v>
      </c>
      <c r="F397" s="76">
        <f>IF(Observaciones!$F396&gt;0.05*Constantes!$D$18,((Observaciones!$F396-0.05*Constantes!$D$18)^2)/(Observaciones!$F396+0.95*Constantes!$D$18),0)</f>
        <v>1.058103381267003E-2</v>
      </c>
      <c r="G397" s="76">
        <f>MAX(0,H396+Observaciones!$F396-F397-Constantes!$D$13)</f>
        <v>0</v>
      </c>
      <c r="H397" s="76">
        <f>H396+Observaciones!$F396-F397-E397-G397-I396</f>
        <v>42.542010345619154</v>
      </c>
      <c r="I397" s="76">
        <f>MAX(0,(H397-Constantes!$D$14)*(1-EXP(-Constantes!$D$22)))</f>
        <v>1.0659207476934995</v>
      </c>
      <c r="J397" s="76">
        <f t="shared" si="210"/>
        <v>98.622686975792377</v>
      </c>
      <c r="K397" s="76">
        <f>MAX(0,(J397-Constantes!$D$13)*(1-EXP(-Constantes!$D$23)))</f>
        <v>0.49140746352104975</v>
      </c>
      <c r="L397" s="76">
        <f t="shared" si="211"/>
        <v>1.5679092450272192</v>
      </c>
      <c r="M397" s="76">
        <f>0.0526*F397*Observaciones!$F396^1.218</f>
        <v>3.0117777171427573E-3</v>
      </c>
      <c r="N397" s="76">
        <f>M397*Constantes!$D$30</f>
        <v>4.7050314356446546E-5</v>
      </c>
      <c r="O397" s="76">
        <f t="shared" si="212"/>
        <v>3.0008314898117554</v>
      </c>
      <c r="P397" s="15"/>
      <c r="Q397" s="75">
        <v>391</v>
      </c>
      <c r="R397" s="148">
        <f>ETo!$I396*((1-Constantes!$E$19)*ETo!$K396+ETo!$L396)</f>
        <v>4.1850414096435946</v>
      </c>
      <c r="S397" s="76">
        <f>MIN(R397*Constantes!$E$17,0.8*(V396+Observaciones!$F396-T397-U397-Constantes!$D$14))</f>
        <v>2.0785997588804714</v>
      </c>
      <c r="T397" s="76">
        <f>IF(Observaciones!$F396&gt;0.05*Constantes!$E$18,((Observaciones!$F396-0.05*Constantes!$E$18)^2)/(Observaciones!$F396+0.95*Constantes!$E$18),0)</f>
        <v>1.058103381267003E-2</v>
      </c>
      <c r="U397" s="76">
        <f>MAX(0,V396+Observaciones!$F396-T397-Constantes!$D$13)</f>
        <v>0</v>
      </c>
      <c r="V397" s="76">
        <f>V396+Observaciones!$F396-T397-S397-U397-W396</f>
        <v>42.542010345619154</v>
      </c>
      <c r="W397" s="76">
        <f>MAX(0,(V397-Constantes!$D$14)*(1-EXP(-Constantes!$D$22)))</f>
        <v>1.0659207476934995</v>
      </c>
      <c r="X397" s="76">
        <f t="shared" si="233"/>
        <v>98.622686975792377</v>
      </c>
      <c r="Y397" s="76">
        <f>MAX(0,(X397-Constantes!$D$13)*(1-EXP(-Constantes!$D$23)))</f>
        <v>0.49140746352104975</v>
      </c>
      <c r="Z397" s="76">
        <f t="shared" si="234"/>
        <v>1.5679092450272192</v>
      </c>
      <c r="AA397" s="76">
        <f>IF(Z397-Escenarios!$E$29&lt;=0,0,IF(Z397-Escenarios!$E$29&gt;Escenarios!$E$28,Escenarios!$E$28,Z397-Escenarios!$E$29))</f>
        <v>0.87670924502721914</v>
      </c>
      <c r="AB397" s="76">
        <f>AA397*Entradas!$E$24</f>
        <v>0.21917731125680479</v>
      </c>
      <c r="AC397" s="76">
        <f>R397*Entradas!$D$47/Escenarios!$E$9</f>
        <v>0.20088198766289253</v>
      </c>
      <c r="AD397" s="76">
        <f>Entradas!$D$48*Entradas!$D$46/Escenarios!$E$9</f>
        <v>0.12</v>
      </c>
      <c r="AE397" s="76">
        <f t="shared" si="235"/>
        <v>2.2794817465433641</v>
      </c>
      <c r="AF397" s="76">
        <f t="shared" si="218"/>
        <v>0</v>
      </c>
      <c r="AG397" s="76">
        <f t="shared" si="219"/>
        <v>0.86612821121454908</v>
      </c>
      <c r="AH397" s="76">
        <f t="shared" si="213"/>
        <v>0.19979253647895046</v>
      </c>
      <c r="AI397" s="76">
        <f t="shared" si="220"/>
        <v>0</v>
      </c>
      <c r="AJ397" s="76">
        <f t="shared" si="214"/>
        <v>0.49140746352104975</v>
      </c>
      <c r="AK397" s="76">
        <f t="shared" si="221"/>
        <v>0</v>
      </c>
      <c r="AL397" s="76">
        <f t="shared" si="222"/>
        <v>0.91037731125680499</v>
      </c>
      <c r="AM397" s="76">
        <f t="shared" si="223"/>
        <v>0.33664994610752186</v>
      </c>
      <c r="AN397" s="76">
        <f t="shared" si="224"/>
        <v>0.33664994610752186</v>
      </c>
      <c r="AO397" s="76">
        <f t="shared" si="236"/>
        <v>63.49228760677881</v>
      </c>
      <c r="AP397" s="76">
        <f>MAX(0,(AO397-Constantes!$D$13)*(1-EXP(-Constantes!$D$24)))</f>
        <v>0.22533950838128672</v>
      </c>
      <c r="AQ397" s="76">
        <f t="shared" si="215"/>
        <v>0.71674697190233649</v>
      </c>
      <c r="AR397" s="76">
        <f t="shared" si="225"/>
        <v>1.1357168196380918</v>
      </c>
      <c r="AS397" s="76">
        <f>0.0526*AF397*Observaciones!$F396^1.218</f>
        <v>0</v>
      </c>
      <c r="AT397" s="76">
        <f>AS397*Constantes!$E$30</f>
        <v>0</v>
      </c>
      <c r="AU397" s="76">
        <f t="shared" si="237"/>
        <v>0</v>
      </c>
      <c r="AV397" s="15"/>
      <c r="AW397" s="75">
        <v>391</v>
      </c>
      <c r="AX397" s="148">
        <f>ETo!$I396*((1-Constantes!$F$19)*ETo!$K396+ETo!$L396)</f>
        <v>4.1850414096435946</v>
      </c>
      <c r="AY397" s="76">
        <f>MIN(AX397*Constantes!$F$17,0.8*(BB396+Observaciones!$F396-AZ397-BA397-Constantes!$D$14))</f>
        <v>2.0785997588804714</v>
      </c>
      <c r="AZ397" s="76">
        <f>IF(Observaciones!$F396&gt;0.05*Constantes!$F$18,((Observaciones!$F396-0.05*Constantes!$F$18)^2)/(Observaciones!$F396+0.95*Constantes!$F$18),0)</f>
        <v>1.058103381267003E-2</v>
      </c>
      <c r="BA397" s="76">
        <f>MAX(0,BB396+Observaciones!$F396-AZ397-Constantes!$D$13)</f>
        <v>0</v>
      </c>
      <c r="BB397" s="76">
        <f>BB396+Observaciones!$F396-AZ397-AY397-BA397-BC396</f>
        <v>42.542010345619154</v>
      </c>
      <c r="BC397" s="76">
        <f>MAX(0,(BB397-Constantes!$D$14)*(1-EXP(-Constantes!$D$22)))</f>
        <v>1.0659207476934995</v>
      </c>
      <c r="BD397" s="76">
        <f t="shared" si="238"/>
        <v>98.622686975792377</v>
      </c>
      <c r="BE397" s="76">
        <f>MAX(0,(BD397-Constantes!$D$13)*(1-EXP(-Constantes!$D$23)))</f>
        <v>0.49140746352104975</v>
      </c>
      <c r="BF397" s="76">
        <f t="shared" si="239"/>
        <v>1.5679092450272192</v>
      </c>
      <c r="BG397" s="76">
        <f>IF(BF397-Escenarios!$F$29&lt;=0,0,IF(BF397-Escenarios!$F$29&gt;Escenarios!$F$28,Escenarios!$F$28,BF397-Escenarios!$F$29))</f>
        <v>0.87670924502721914</v>
      </c>
      <c r="BH397" s="76">
        <f>BG397*Entradas!$F$24</f>
        <v>0</v>
      </c>
      <c r="BI397" s="76">
        <f>AX397*Entradas!$D$47/Escenarios!$F$9</f>
        <v>0.20088198766289253</v>
      </c>
      <c r="BJ397" s="76">
        <f>Entradas!$D$48*Entradas!$D$46/Escenarios!$F$9</f>
        <v>0.12</v>
      </c>
      <c r="BK397" s="76">
        <f t="shared" si="240"/>
        <v>2.2794817465433641</v>
      </c>
      <c r="BL397" s="76">
        <f t="shared" si="226"/>
        <v>0</v>
      </c>
      <c r="BM397" s="76">
        <f t="shared" si="227"/>
        <v>0.86612821121454908</v>
      </c>
      <c r="BN397" s="76">
        <f t="shared" si="216"/>
        <v>0.19979253647895046</v>
      </c>
      <c r="BO397" s="76">
        <f t="shared" si="228"/>
        <v>0</v>
      </c>
      <c r="BP397" s="76">
        <f t="shared" si="217"/>
        <v>0.49140746352104975</v>
      </c>
      <c r="BQ397" s="76">
        <f t="shared" si="229"/>
        <v>0</v>
      </c>
      <c r="BR397" s="76">
        <f t="shared" si="230"/>
        <v>0.69120000000000026</v>
      </c>
      <c r="BS397" s="76">
        <f t="shared" si="231"/>
        <v>0.55582725736432659</v>
      </c>
      <c r="BT397" s="76">
        <f t="shared" si="232"/>
        <v>0.55582725736432659</v>
      </c>
      <c r="BU397" s="76">
        <f t="shared" si="241"/>
        <v>78.550353346724549</v>
      </c>
      <c r="BV397" s="76">
        <f>MAX(0,(BU397-Constantes!$D$13)*(1-EXP(-Constantes!$D$24)))</f>
        <v>0.45550576354593403</v>
      </c>
      <c r="BW397" s="76">
        <f t="shared" si="242"/>
        <v>0.94691322706698378</v>
      </c>
      <c r="BX397" s="76">
        <f t="shared" si="243"/>
        <v>1.1467057635459343</v>
      </c>
      <c r="BY397" s="76">
        <f>0.0526*BL397*Observaciones!$F396^1.218</f>
        <v>0</v>
      </c>
      <c r="BZ397" s="76">
        <f>BY397*Constantes!$F$30</f>
        <v>0</v>
      </c>
      <c r="CA397" s="76">
        <f t="shared" si="244"/>
        <v>0</v>
      </c>
      <c r="CB397" s="15"/>
      <c r="CC397" s="75">
        <v>391</v>
      </c>
      <c r="CD397" s="76">
        <f>0.0526*Observaciones!$F396^2.218</f>
        <v>1.1385570712519109</v>
      </c>
      <c r="CE397" s="76">
        <f>IF(Observaciones!$F396&gt;0.05*$CI$7,((Observaciones!$F396-0.05*$CI$7)^2)/(Observaciones!$F396+0.95*$CI$7),0)</f>
        <v>0.13940420338375761</v>
      </c>
      <c r="CF397" s="76">
        <f>0.0526*CE397*Observaciones!$F396^1.218</f>
        <v>3.9679910381204199E-2</v>
      </c>
      <c r="CG397" s="29"/>
      <c r="CH397" s="29"/>
      <c r="CI397" s="110"/>
      <c r="CJ397" s="40"/>
    </row>
    <row r="398" spans="2:88" s="2" customFormat="1" x14ac:dyDescent="0.3">
      <c r="B398" s="39"/>
      <c r="C398" s="75">
        <v>392</v>
      </c>
      <c r="D398" s="148">
        <f>ETo!$I397*((1-Constantes!$D$19)*ETo!$K397+ETo!$L397)</f>
        <v>4.2319021614287982</v>
      </c>
      <c r="E398" s="76">
        <f>MIN(D398*Constantes!$D$17,0.8*(H397+Observaciones!$F397-F398-G398-Constantes!$D$14))</f>
        <v>2.1018742591368449</v>
      </c>
      <c r="F398" s="76">
        <f>IF(Observaciones!$F397&gt;0.05*Constantes!$D$18,((Observaciones!$F397-0.05*Constantes!$D$18)^2)/(Observaciones!$F397+0.95*Constantes!$D$18),0)</f>
        <v>0</v>
      </c>
      <c r="G398" s="76">
        <f>MAX(0,H397+Observaciones!$F397-F398-Constantes!$D$13)</f>
        <v>0</v>
      </c>
      <c r="H398" s="76">
        <f>H397+Observaciones!$F397-F398-E398-G398-I397</f>
        <v>39.474215338788817</v>
      </c>
      <c r="I398" s="76">
        <f>MAX(0,(H398-Constantes!$D$14)*(1-EXP(-Constantes!$D$22)))</f>
        <v>0.96142038765482973</v>
      </c>
      <c r="J398" s="76">
        <f t="shared" si="210"/>
        <v>98.13127951227132</v>
      </c>
      <c r="K398" s="76">
        <f>MAX(0,(J398-Constantes!$D$13)*(1-EXP(-Constantes!$D$23)))</f>
        <v>0.48656550873883786</v>
      </c>
      <c r="L398" s="76">
        <f t="shared" si="211"/>
        <v>1.4479858963936676</v>
      </c>
      <c r="M398" s="76">
        <f>0.0526*F398*Observaciones!$F397^1.218</f>
        <v>0</v>
      </c>
      <c r="N398" s="76">
        <f>M398*Constantes!$D$30</f>
        <v>0</v>
      </c>
      <c r="O398" s="76">
        <f t="shared" si="212"/>
        <v>0</v>
      </c>
      <c r="P398" s="15"/>
      <c r="Q398" s="75">
        <v>392</v>
      </c>
      <c r="R398" s="148">
        <f>ETo!$I397*((1-Constantes!$E$19)*ETo!$K397+ETo!$L397)</f>
        <v>4.2319021614287982</v>
      </c>
      <c r="S398" s="76">
        <f>MIN(R398*Constantes!$E$17,0.8*(V397+Observaciones!$F397-T398-U398-Constantes!$D$14))</f>
        <v>2.1018742591368449</v>
      </c>
      <c r="T398" s="76">
        <f>IF(Observaciones!$F397&gt;0.05*Constantes!$E$18,((Observaciones!$F397-0.05*Constantes!$E$18)^2)/(Observaciones!$F397+0.95*Constantes!$E$18),0)</f>
        <v>0</v>
      </c>
      <c r="U398" s="76">
        <f>MAX(0,V397+Observaciones!$F397-T398-Constantes!$D$13)</f>
        <v>0</v>
      </c>
      <c r="V398" s="76">
        <f>V397+Observaciones!$F397-T398-S398-U398-W397</f>
        <v>39.474215338788817</v>
      </c>
      <c r="W398" s="76">
        <f>MAX(0,(V398-Constantes!$D$14)*(1-EXP(-Constantes!$D$22)))</f>
        <v>0.96142038765482973</v>
      </c>
      <c r="X398" s="76">
        <f t="shared" si="233"/>
        <v>98.13127951227132</v>
      </c>
      <c r="Y398" s="76">
        <f>MAX(0,(X398-Constantes!$D$13)*(1-EXP(-Constantes!$D$23)))</f>
        <v>0.48656550873883786</v>
      </c>
      <c r="Z398" s="76">
        <f t="shared" si="234"/>
        <v>1.4479858963936676</v>
      </c>
      <c r="AA398" s="76">
        <f>IF(Z398-Escenarios!$E$29&lt;=0,0,IF(Z398-Escenarios!$E$29&gt;Escenarios!$E$28,Escenarios!$E$28,Z398-Escenarios!$E$29))</f>
        <v>0.75678589639366756</v>
      </c>
      <c r="AB398" s="76">
        <f>AA398*Entradas!$E$24</f>
        <v>0.18919647409841689</v>
      </c>
      <c r="AC398" s="76">
        <f>R398*Entradas!$D$47/Escenarios!$E$9</f>
        <v>0.20313130374858229</v>
      </c>
      <c r="AD398" s="76">
        <f>Entradas!$D$48*Entradas!$D$46/Escenarios!$E$9</f>
        <v>0.12</v>
      </c>
      <c r="AE398" s="76">
        <f t="shared" si="235"/>
        <v>2.3050055628854271</v>
      </c>
      <c r="AF398" s="76">
        <f t="shared" si="218"/>
        <v>0</v>
      </c>
      <c r="AG398" s="76">
        <f t="shared" si="219"/>
        <v>0.75678589639366756</v>
      </c>
      <c r="AH398" s="76">
        <f t="shared" si="213"/>
        <v>0.20463449126116218</v>
      </c>
      <c r="AI398" s="76">
        <f t="shared" si="220"/>
        <v>0</v>
      </c>
      <c r="AJ398" s="76">
        <f t="shared" si="214"/>
        <v>0.48656550873883786</v>
      </c>
      <c r="AK398" s="76">
        <f t="shared" si="221"/>
        <v>0</v>
      </c>
      <c r="AL398" s="76">
        <f t="shared" si="222"/>
        <v>0.88039647409841693</v>
      </c>
      <c r="AM398" s="76">
        <f t="shared" si="223"/>
        <v>0.24445811854666838</v>
      </c>
      <c r="AN398" s="76">
        <f t="shared" si="224"/>
        <v>0.24445811854666838</v>
      </c>
      <c r="AO398" s="76">
        <f t="shared" si="236"/>
        <v>63.511406216944188</v>
      </c>
      <c r="AP398" s="76">
        <f>MAX(0,(AO398-Constantes!$D$13)*(1-EXP(-Constantes!$D$24)))</f>
        <v>0.22563174106121481</v>
      </c>
      <c r="AQ398" s="76">
        <f t="shared" si="215"/>
        <v>0.71219724980005261</v>
      </c>
      <c r="AR398" s="76">
        <f t="shared" si="225"/>
        <v>1.1060282151596317</v>
      </c>
      <c r="AS398" s="76">
        <f>0.0526*AF398*Observaciones!$F397^1.218</f>
        <v>0</v>
      </c>
      <c r="AT398" s="76">
        <f>AS398*Constantes!$E$30</f>
        <v>0</v>
      </c>
      <c r="AU398" s="76">
        <f t="shared" si="237"/>
        <v>0</v>
      </c>
      <c r="AV398" s="15"/>
      <c r="AW398" s="75">
        <v>392</v>
      </c>
      <c r="AX398" s="148">
        <f>ETo!$I397*((1-Constantes!$F$19)*ETo!$K397+ETo!$L397)</f>
        <v>4.2319021614287982</v>
      </c>
      <c r="AY398" s="76">
        <f>MIN(AX398*Constantes!$F$17,0.8*(BB397+Observaciones!$F397-AZ398-BA398-Constantes!$D$14))</f>
        <v>2.1018742591368449</v>
      </c>
      <c r="AZ398" s="76">
        <f>IF(Observaciones!$F397&gt;0.05*Constantes!$F$18,((Observaciones!$F397-0.05*Constantes!$F$18)^2)/(Observaciones!$F397+0.95*Constantes!$F$18),0)</f>
        <v>0</v>
      </c>
      <c r="BA398" s="76">
        <f>MAX(0,BB397+Observaciones!$F397-AZ398-Constantes!$D$13)</f>
        <v>0</v>
      </c>
      <c r="BB398" s="76">
        <f>BB397+Observaciones!$F397-AZ398-AY398-BA398-BC397</f>
        <v>39.474215338788817</v>
      </c>
      <c r="BC398" s="76">
        <f>MAX(0,(BB398-Constantes!$D$14)*(1-EXP(-Constantes!$D$22)))</f>
        <v>0.96142038765482973</v>
      </c>
      <c r="BD398" s="76">
        <f t="shared" si="238"/>
        <v>98.13127951227132</v>
      </c>
      <c r="BE398" s="76">
        <f>MAX(0,(BD398-Constantes!$D$13)*(1-EXP(-Constantes!$D$23)))</f>
        <v>0.48656550873883786</v>
      </c>
      <c r="BF398" s="76">
        <f t="shared" si="239"/>
        <v>1.4479858963936676</v>
      </c>
      <c r="BG398" s="76">
        <f>IF(BF398-Escenarios!$F$29&lt;=0,0,IF(BF398-Escenarios!$F$29&gt;Escenarios!$F$28,Escenarios!$F$28,BF398-Escenarios!$F$29))</f>
        <v>0.75678589639366756</v>
      </c>
      <c r="BH398" s="76">
        <f>BG398*Entradas!$F$24</f>
        <v>0</v>
      </c>
      <c r="BI398" s="76">
        <f>AX398*Entradas!$D$47/Escenarios!$F$9</f>
        <v>0.20313130374858229</v>
      </c>
      <c r="BJ398" s="76">
        <f>Entradas!$D$48*Entradas!$D$46/Escenarios!$F$9</f>
        <v>0.12</v>
      </c>
      <c r="BK398" s="76">
        <f t="shared" si="240"/>
        <v>2.3050055628854271</v>
      </c>
      <c r="BL398" s="76">
        <f t="shared" si="226"/>
        <v>0</v>
      </c>
      <c r="BM398" s="76">
        <f t="shared" si="227"/>
        <v>0.75678589639366756</v>
      </c>
      <c r="BN398" s="76">
        <f t="shared" si="216"/>
        <v>0.20463449126116218</v>
      </c>
      <c r="BO398" s="76">
        <f t="shared" si="228"/>
        <v>0</v>
      </c>
      <c r="BP398" s="76">
        <f t="shared" si="217"/>
        <v>0.48656550873883786</v>
      </c>
      <c r="BQ398" s="76">
        <f t="shared" si="229"/>
        <v>0</v>
      </c>
      <c r="BR398" s="76">
        <f t="shared" si="230"/>
        <v>0.69120000000000004</v>
      </c>
      <c r="BS398" s="76">
        <f t="shared" si="231"/>
        <v>0.43365459264508532</v>
      </c>
      <c r="BT398" s="76">
        <f t="shared" si="232"/>
        <v>0.43365459264508532</v>
      </c>
      <c r="BU398" s="76">
        <f t="shared" si="241"/>
        <v>78.528502175823704</v>
      </c>
      <c r="BV398" s="76">
        <f>MAX(0,(BU398-Constantes!$D$13)*(1-EXP(-Constantes!$D$24)))</f>
        <v>0.45517176300004264</v>
      </c>
      <c r="BW398" s="76">
        <f t="shared" si="242"/>
        <v>0.94173727173888055</v>
      </c>
      <c r="BX398" s="76">
        <f t="shared" si="243"/>
        <v>1.1463717630000427</v>
      </c>
      <c r="BY398" s="76">
        <f>0.0526*BL398*Observaciones!$F397^1.218</f>
        <v>0</v>
      </c>
      <c r="BZ398" s="76">
        <f>BY398*Constantes!$F$30</f>
        <v>0</v>
      </c>
      <c r="CA398" s="76">
        <f t="shared" si="244"/>
        <v>0</v>
      </c>
      <c r="CB398" s="15"/>
      <c r="CC398" s="75">
        <v>392</v>
      </c>
      <c r="CD398" s="76">
        <f>0.0526*Observaciones!$F397^2.218</f>
        <v>3.1840930012055863E-4</v>
      </c>
      <c r="CE398" s="76">
        <f>IF(Observaciones!$F397&gt;0.05*$CI$7,((Observaciones!$F397-0.05*$CI$7)^2)/(Observaciones!$F397+0.95*$CI$7),0)</f>
        <v>0</v>
      </c>
      <c r="CF398" s="76">
        <f>0.0526*CE398*Observaciones!$F397^1.218</f>
        <v>0</v>
      </c>
      <c r="CG398" s="29"/>
      <c r="CH398" s="29"/>
      <c r="CI398" s="110"/>
      <c r="CJ398" s="40"/>
    </row>
    <row r="399" spans="2:88" s="2" customFormat="1" x14ac:dyDescent="0.3">
      <c r="B399" s="39"/>
      <c r="C399" s="75">
        <v>393</v>
      </c>
      <c r="D399" s="148">
        <f>ETo!$I398*((1-Constantes!$D$19)*ETo!$K398+ETo!$L398)</f>
        <v>4.1954472492409884</v>
      </c>
      <c r="E399" s="76">
        <f>MIN(D399*Constantes!$D$17,0.8*(H398+Observaciones!$F398-F399-G399-Constantes!$D$14))</f>
        <v>2.0837680651314567</v>
      </c>
      <c r="F399" s="76">
        <f>IF(Observaciones!$F398&gt;0.05*Constantes!$D$18,((Observaciones!$F398-0.05*Constantes!$D$18)^2)/(Observaciones!$F398+0.95*Constantes!$D$18),0)</f>
        <v>0</v>
      </c>
      <c r="G399" s="76">
        <f>MAX(0,H398+Observaciones!$F398-F399-Constantes!$D$13)</f>
        <v>0</v>
      </c>
      <c r="H399" s="76">
        <f>H398+Observaciones!$F398-F399-E399-G399-I398</f>
        <v>36.429026886002525</v>
      </c>
      <c r="I399" s="76">
        <f>MAX(0,(H399-Constantes!$D$14)*(1-EXP(-Constantes!$D$22)))</f>
        <v>0.85769008983725914</v>
      </c>
      <c r="J399" s="76">
        <f t="shared" si="210"/>
        <v>97.644714003532485</v>
      </c>
      <c r="K399" s="76">
        <f>MAX(0,(J399-Constantes!$D$13)*(1-EXP(-Constantes!$D$23)))</f>
        <v>0.48177126289035899</v>
      </c>
      <c r="L399" s="76">
        <f t="shared" si="211"/>
        <v>1.3394613527276182</v>
      </c>
      <c r="M399" s="76">
        <f>0.0526*F399*Observaciones!$F398^1.218</f>
        <v>0</v>
      </c>
      <c r="N399" s="76">
        <f>M399*Constantes!$D$30</f>
        <v>0</v>
      </c>
      <c r="O399" s="76">
        <f t="shared" si="212"/>
        <v>0</v>
      </c>
      <c r="P399" s="15"/>
      <c r="Q399" s="75">
        <v>393</v>
      </c>
      <c r="R399" s="148">
        <f>ETo!$I398*((1-Constantes!$E$19)*ETo!$K398+ETo!$L398)</f>
        <v>4.1954472492409884</v>
      </c>
      <c r="S399" s="76">
        <f>MIN(R399*Constantes!$E$17,0.8*(V398+Observaciones!$F398-T399-U399-Constantes!$D$14))</f>
        <v>2.0837680651314567</v>
      </c>
      <c r="T399" s="76">
        <f>IF(Observaciones!$F398&gt;0.05*Constantes!$E$18,((Observaciones!$F398-0.05*Constantes!$E$18)^2)/(Observaciones!$F398+0.95*Constantes!$E$18),0)</f>
        <v>0</v>
      </c>
      <c r="U399" s="76">
        <f>MAX(0,V398+Observaciones!$F398-T399-Constantes!$D$13)</f>
        <v>0</v>
      </c>
      <c r="V399" s="76">
        <f>V398+Observaciones!$F398-T399-S399-U399-W398</f>
        <v>36.429026886002525</v>
      </c>
      <c r="W399" s="76">
        <f>MAX(0,(V399-Constantes!$D$14)*(1-EXP(-Constantes!$D$22)))</f>
        <v>0.85769008983725914</v>
      </c>
      <c r="X399" s="76">
        <f t="shared" si="233"/>
        <v>97.644714003532485</v>
      </c>
      <c r="Y399" s="76">
        <f>MAX(0,(X399-Constantes!$D$13)*(1-EXP(-Constantes!$D$23)))</f>
        <v>0.48177126289035899</v>
      </c>
      <c r="Z399" s="76">
        <f t="shared" si="234"/>
        <v>1.3394613527276182</v>
      </c>
      <c r="AA399" s="76">
        <f>IF(Z399-Escenarios!$E$29&lt;=0,0,IF(Z399-Escenarios!$E$29&gt;Escenarios!$E$28,Escenarios!$E$28,Z399-Escenarios!$E$29))</f>
        <v>0.6482613527276182</v>
      </c>
      <c r="AB399" s="76">
        <f>AA399*Entradas!$E$24</f>
        <v>0.16206533818190455</v>
      </c>
      <c r="AC399" s="76">
        <f>R399*Entradas!$D$47/Escenarios!$E$9</f>
        <v>0.20138146796356746</v>
      </c>
      <c r="AD399" s="76">
        <f>Entradas!$D$48*Entradas!$D$46/Escenarios!$E$9</f>
        <v>0.12</v>
      </c>
      <c r="AE399" s="76">
        <f t="shared" si="235"/>
        <v>2.2851495330950242</v>
      </c>
      <c r="AF399" s="76">
        <f t="shared" si="218"/>
        <v>0</v>
      </c>
      <c r="AG399" s="76">
        <f t="shared" si="219"/>
        <v>0.6482613527276182</v>
      </c>
      <c r="AH399" s="76">
        <f t="shared" si="213"/>
        <v>0.20942873710964094</v>
      </c>
      <c r="AI399" s="76">
        <f t="shared" si="220"/>
        <v>0</v>
      </c>
      <c r="AJ399" s="76">
        <f t="shared" si="214"/>
        <v>0.48177126289035899</v>
      </c>
      <c r="AK399" s="76">
        <f t="shared" si="221"/>
        <v>0</v>
      </c>
      <c r="AL399" s="76">
        <f t="shared" si="222"/>
        <v>0.85326533818190442</v>
      </c>
      <c r="AM399" s="76">
        <f t="shared" si="223"/>
        <v>0.16481454658214623</v>
      </c>
      <c r="AN399" s="76">
        <f t="shared" si="224"/>
        <v>0.16481454658214623</v>
      </c>
      <c r="AO399" s="76">
        <f t="shared" si="236"/>
        <v>63.450589022465117</v>
      </c>
      <c r="AP399" s="76">
        <f>MAX(0,(AO399-Constantes!$D$13)*(1-EXP(-Constantes!$D$24)))</f>
        <v>0.22470213521776747</v>
      </c>
      <c r="AQ399" s="76">
        <f t="shared" si="215"/>
        <v>0.70647339810812648</v>
      </c>
      <c r="AR399" s="76">
        <f t="shared" si="225"/>
        <v>1.0779674733996718</v>
      </c>
      <c r="AS399" s="76">
        <f>0.0526*AF399*Observaciones!$F398^1.218</f>
        <v>0</v>
      </c>
      <c r="AT399" s="76">
        <f>AS399*Constantes!$E$30</f>
        <v>0</v>
      </c>
      <c r="AU399" s="76">
        <f t="shared" si="237"/>
        <v>0</v>
      </c>
      <c r="AV399" s="15"/>
      <c r="AW399" s="75">
        <v>393</v>
      </c>
      <c r="AX399" s="148">
        <f>ETo!$I398*((1-Constantes!$F$19)*ETo!$K398+ETo!$L398)</f>
        <v>4.1954472492409884</v>
      </c>
      <c r="AY399" s="76">
        <f>MIN(AX399*Constantes!$F$17,0.8*(BB398+Observaciones!$F398-AZ399-BA399-Constantes!$D$14))</f>
        <v>2.0837680651314567</v>
      </c>
      <c r="AZ399" s="76">
        <f>IF(Observaciones!$F398&gt;0.05*Constantes!$F$18,((Observaciones!$F398-0.05*Constantes!$F$18)^2)/(Observaciones!$F398+0.95*Constantes!$F$18),0)</f>
        <v>0</v>
      </c>
      <c r="BA399" s="76">
        <f>MAX(0,BB398+Observaciones!$F398-AZ399-Constantes!$D$13)</f>
        <v>0</v>
      </c>
      <c r="BB399" s="76">
        <f>BB398+Observaciones!$F398-AZ399-AY399-BA399-BC398</f>
        <v>36.429026886002525</v>
      </c>
      <c r="BC399" s="76">
        <f>MAX(0,(BB399-Constantes!$D$14)*(1-EXP(-Constantes!$D$22)))</f>
        <v>0.85769008983725914</v>
      </c>
      <c r="BD399" s="76">
        <f t="shared" si="238"/>
        <v>97.644714003532485</v>
      </c>
      <c r="BE399" s="76">
        <f>MAX(0,(BD399-Constantes!$D$13)*(1-EXP(-Constantes!$D$23)))</f>
        <v>0.48177126289035899</v>
      </c>
      <c r="BF399" s="76">
        <f t="shared" si="239"/>
        <v>1.3394613527276182</v>
      </c>
      <c r="BG399" s="76">
        <f>IF(BF399-Escenarios!$F$29&lt;=0,0,IF(BF399-Escenarios!$F$29&gt;Escenarios!$F$28,Escenarios!$F$28,BF399-Escenarios!$F$29))</f>
        <v>0.6482613527276182</v>
      </c>
      <c r="BH399" s="76">
        <f>BG399*Entradas!$F$24</f>
        <v>0</v>
      </c>
      <c r="BI399" s="76">
        <f>AX399*Entradas!$D$47/Escenarios!$F$9</f>
        <v>0.20138146796356746</v>
      </c>
      <c r="BJ399" s="76">
        <f>Entradas!$D$48*Entradas!$D$46/Escenarios!$F$9</f>
        <v>0.12</v>
      </c>
      <c r="BK399" s="76">
        <f t="shared" si="240"/>
        <v>2.2851495330950242</v>
      </c>
      <c r="BL399" s="76">
        <f t="shared" si="226"/>
        <v>0</v>
      </c>
      <c r="BM399" s="76">
        <f t="shared" si="227"/>
        <v>0.6482613527276182</v>
      </c>
      <c r="BN399" s="76">
        <f t="shared" si="216"/>
        <v>0.20942873710964094</v>
      </c>
      <c r="BO399" s="76">
        <f t="shared" si="228"/>
        <v>0</v>
      </c>
      <c r="BP399" s="76">
        <f t="shared" si="217"/>
        <v>0.48177126289035899</v>
      </c>
      <c r="BQ399" s="76">
        <f t="shared" si="229"/>
        <v>0</v>
      </c>
      <c r="BR399" s="76">
        <f t="shared" si="230"/>
        <v>0.69119999999999993</v>
      </c>
      <c r="BS399" s="76">
        <f t="shared" si="231"/>
        <v>0.32687988476405072</v>
      </c>
      <c r="BT399" s="76">
        <f t="shared" si="232"/>
        <v>0.32687988476405072</v>
      </c>
      <c r="BU399" s="76">
        <f t="shared" si="241"/>
        <v>78.400210297587719</v>
      </c>
      <c r="BV399" s="76">
        <f>MAX(0,(BU399-Constantes!$D$13)*(1-EXP(-Constantes!$D$24)))</f>
        <v>0.45321078994469977</v>
      </c>
      <c r="BW399" s="76">
        <f t="shared" si="242"/>
        <v>0.93498205283505875</v>
      </c>
      <c r="BX399" s="76">
        <f t="shared" si="243"/>
        <v>1.1444107899446996</v>
      </c>
      <c r="BY399" s="76">
        <f>0.0526*BL399*Observaciones!$F398^1.218</f>
        <v>0</v>
      </c>
      <c r="BZ399" s="76">
        <f>BY399*Constantes!$F$30</f>
        <v>0</v>
      </c>
      <c r="CA399" s="76">
        <f t="shared" si="244"/>
        <v>0</v>
      </c>
      <c r="CB399" s="15"/>
      <c r="CC399" s="75">
        <v>393</v>
      </c>
      <c r="CD399" s="76">
        <f>0.0526*Observaciones!$F398^2.218</f>
        <v>0</v>
      </c>
      <c r="CE399" s="76">
        <f>IF(Observaciones!$F398&gt;0.05*$CI$7,((Observaciones!$F398-0.05*$CI$7)^2)/(Observaciones!$F398+0.95*$CI$7),0)</f>
        <v>0</v>
      </c>
      <c r="CF399" s="76">
        <f>0.0526*CE399*Observaciones!$F398^1.218</f>
        <v>0</v>
      </c>
      <c r="CG399" s="29"/>
      <c r="CH399" s="29"/>
      <c r="CI399" s="110"/>
      <c r="CJ399" s="40"/>
    </row>
    <row r="400" spans="2:88" s="2" customFormat="1" x14ac:dyDescent="0.3">
      <c r="B400" s="39"/>
      <c r="C400" s="75">
        <v>394</v>
      </c>
      <c r="D400" s="148">
        <f>ETo!$I399*((1-Constantes!$D$19)*ETo!$K399+ETo!$L399)</f>
        <v>4.0013580340177297</v>
      </c>
      <c r="E400" s="76">
        <f>MIN(D400*Constantes!$D$17,0.8*(H399+Observaciones!$F399-F400-G400-Constantes!$D$14))</f>
        <v>1.9873690677321159</v>
      </c>
      <c r="F400" s="76">
        <f>IF(Observaciones!$F399&gt;0.05*Constantes!$D$18,((Observaciones!$F399-0.05*Constantes!$D$18)^2)/(Observaciones!$F399+0.95*Constantes!$D$18),0)</f>
        <v>0</v>
      </c>
      <c r="G400" s="76">
        <f>MAX(0,H399+Observaciones!$F399-F400-Constantes!$D$13)</f>
        <v>0</v>
      </c>
      <c r="H400" s="76">
        <f>H399+Observaciones!$F399-F400-E400-G400-I399</f>
        <v>35.283967728433154</v>
      </c>
      <c r="I400" s="76">
        <f>MAX(0,(H400-Constantes!$D$14)*(1-EXP(-Constantes!$D$22)))</f>
        <v>0.81868517133222274</v>
      </c>
      <c r="J400" s="76">
        <f t="shared" si="210"/>
        <v>97.162942740642123</v>
      </c>
      <c r="K400" s="76">
        <f>MAX(0,(J400-Constantes!$D$13)*(1-EXP(-Constantes!$D$23)))</f>
        <v>0.47702425588812547</v>
      </c>
      <c r="L400" s="76">
        <f t="shared" si="211"/>
        <v>1.2957094272203482</v>
      </c>
      <c r="M400" s="76">
        <f>0.0526*F400*Observaciones!$F399^1.218</f>
        <v>0</v>
      </c>
      <c r="N400" s="76">
        <f>M400*Constantes!$D$30</f>
        <v>0</v>
      </c>
      <c r="O400" s="76">
        <f t="shared" si="212"/>
        <v>0</v>
      </c>
      <c r="P400" s="15"/>
      <c r="Q400" s="75">
        <v>394</v>
      </c>
      <c r="R400" s="148">
        <f>ETo!$I399*((1-Constantes!$E$19)*ETo!$K399+ETo!$L399)</f>
        <v>4.0013580340177297</v>
      </c>
      <c r="S400" s="76">
        <f>MIN(R400*Constantes!$E$17,0.8*(V399+Observaciones!$F399-T400-U400-Constantes!$D$14))</f>
        <v>1.9873690677321159</v>
      </c>
      <c r="T400" s="76">
        <f>IF(Observaciones!$F399&gt;0.05*Constantes!$E$18,((Observaciones!$F399-0.05*Constantes!$E$18)^2)/(Observaciones!$F399+0.95*Constantes!$E$18),0)</f>
        <v>0</v>
      </c>
      <c r="U400" s="76">
        <f>MAX(0,V399+Observaciones!$F399-T400-Constantes!$D$13)</f>
        <v>0</v>
      </c>
      <c r="V400" s="76">
        <f>V399+Observaciones!$F399-T400-S400-U400-W399</f>
        <v>35.283967728433154</v>
      </c>
      <c r="W400" s="76">
        <f>MAX(0,(V400-Constantes!$D$14)*(1-EXP(-Constantes!$D$22)))</f>
        <v>0.81868517133222274</v>
      </c>
      <c r="X400" s="76">
        <f t="shared" si="233"/>
        <v>97.162942740642123</v>
      </c>
      <c r="Y400" s="76">
        <f>MAX(0,(X400-Constantes!$D$13)*(1-EXP(-Constantes!$D$23)))</f>
        <v>0.47702425588812547</v>
      </c>
      <c r="Z400" s="76">
        <f t="shared" si="234"/>
        <v>1.2957094272203482</v>
      </c>
      <c r="AA400" s="76">
        <f>IF(Z400-Escenarios!$E$29&lt;=0,0,IF(Z400-Escenarios!$E$29&gt;Escenarios!$E$28,Escenarios!$E$28,Z400-Escenarios!$E$29))</f>
        <v>0.60450942722034817</v>
      </c>
      <c r="AB400" s="76">
        <f>AA400*Entradas!$E$24</f>
        <v>0.15112735680508704</v>
      </c>
      <c r="AC400" s="76">
        <f>R400*Entradas!$D$47/Escenarios!$E$9</f>
        <v>0.19206518563285102</v>
      </c>
      <c r="AD400" s="76">
        <f>Entradas!$D$48*Entradas!$D$46/Escenarios!$E$9</f>
        <v>0.12</v>
      </c>
      <c r="AE400" s="76">
        <f t="shared" si="235"/>
        <v>2.1794342533649669</v>
      </c>
      <c r="AF400" s="76">
        <f t="shared" si="218"/>
        <v>0</v>
      </c>
      <c r="AG400" s="76">
        <f t="shared" si="219"/>
        <v>0.60450942722034817</v>
      </c>
      <c r="AH400" s="76">
        <f t="shared" si="213"/>
        <v>0.21417574411187457</v>
      </c>
      <c r="AI400" s="76">
        <f t="shared" si="220"/>
        <v>0</v>
      </c>
      <c r="AJ400" s="76">
        <f t="shared" si="214"/>
        <v>0.47702425588812547</v>
      </c>
      <c r="AK400" s="76">
        <f t="shared" si="221"/>
        <v>0</v>
      </c>
      <c r="AL400" s="76">
        <f t="shared" si="222"/>
        <v>0.84232735680508708</v>
      </c>
      <c r="AM400" s="76">
        <f t="shared" si="223"/>
        <v>0.14131688478241011</v>
      </c>
      <c r="AN400" s="76">
        <f t="shared" si="224"/>
        <v>0.14131688478241011</v>
      </c>
      <c r="AO400" s="76">
        <f t="shared" si="236"/>
        <v>63.367203772029761</v>
      </c>
      <c r="AP400" s="76">
        <f>MAX(0,(AO400-Constantes!$D$13)*(1-EXP(-Constantes!$D$24)))</f>
        <v>0.22342757106323871</v>
      </c>
      <c r="AQ400" s="76">
        <f t="shared" si="215"/>
        <v>0.70045182695136421</v>
      </c>
      <c r="AR400" s="76">
        <f t="shared" si="225"/>
        <v>1.0657549278683258</v>
      </c>
      <c r="AS400" s="76">
        <f>0.0526*AF400*Observaciones!$F399^1.218</f>
        <v>0</v>
      </c>
      <c r="AT400" s="76">
        <f>AS400*Constantes!$E$30</f>
        <v>0</v>
      </c>
      <c r="AU400" s="76">
        <f t="shared" si="237"/>
        <v>0</v>
      </c>
      <c r="AV400" s="15"/>
      <c r="AW400" s="75">
        <v>394</v>
      </c>
      <c r="AX400" s="148">
        <f>ETo!$I399*((1-Constantes!$F$19)*ETo!$K399+ETo!$L399)</f>
        <v>4.0013580340177297</v>
      </c>
      <c r="AY400" s="76">
        <f>MIN(AX400*Constantes!$F$17,0.8*(BB399+Observaciones!$F399-AZ400-BA400-Constantes!$D$14))</f>
        <v>1.9873690677321159</v>
      </c>
      <c r="AZ400" s="76">
        <f>IF(Observaciones!$F399&gt;0.05*Constantes!$F$18,((Observaciones!$F399-0.05*Constantes!$F$18)^2)/(Observaciones!$F399+0.95*Constantes!$F$18),0)</f>
        <v>0</v>
      </c>
      <c r="BA400" s="76">
        <f>MAX(0,BB399+Observaciones!$F399-AZ400-Constantes!$D$13)</f>
        <v>0</v>
      </c>
      <c r="BB400" s="76">
        <f>BB399+Observaciones!$F399-AZ400-AY400-BA400-BC399</f>
        <v>35.283967728433154</v>
      </c>
      <c r="BC400" s="76">
        <f>MAX(0,(BB400-Constantes!$D$14)*(1-EXP(-Constantes!$D$22)))</f>
        <v>0.81868517133222274</v>
      </c>
      <c r="BD400" s="76">
        <f t="shared" si="238"/>
        <v>97.162942740642123</v>
      </c>
      <c r="BE400" s="76">
        <f>MAX(0,(BD400-Constantes!$D$13)*(1-EXP(-Constantes!$D$23)))</f>
        <v>0.47702425588812547</v>
      </c>
      <c r="BF400" s="76">
        <f t="shared" si="239"/>
        <v>1.2957094272203482</v>
      </c>
      <c r="BG400" s="76">
        <f>IF(BF400-Escenarios!$F$29&lt;=0,0,IF(BF400-Escenarios!$F$29&gt;Escenarios!$F$28,Escenarios!$F$28,BF400-Escenarios!$F$29))</f>
        <v>0.60450942722034817</v>
      </c>
      <c r="BH400" s="76">
        <f>BG400*Entradas!$F$24</f>
        <v>0</v>
      </c>
      <c r="BI400" s="76">
        <f>AX400*Entradas!$D$47/Escenarios!$F$9</f>
        <v>0.19206518563285102</v>
      </c>
      <c r="BJ400" s="76">
        <f>Entradas!$D$48*Entradas!$D$46/Escenarios!$F$9</f>
        <v>0.12</v>
      </c>
      <c r="BK400" s="76">
        <f t="shared" si="240"/>
        <v>2.1794342533649669</v>
      </c>
      <c r="BL400" s="76">
        <f t="shared" si="226"/>
        <v>0</v>
      </c>
      <c r="BM400" s="76">
        <f t="shared" si="227"/>
        <v>0.60450942722034817</v>
      </c>
      <c r="BN400" s="76">
        <f t="shared" si="216"/>
        <v>0.21417574411187457</v>
      </c>
      <c r="BO400" s="76">
        <f t="shared" si="228"/>
        <v>0</v>
      </c>
      <c r="BP400" s="76">
        <f t="shared" si="217"/>
        <v>0.47702425588812547</v>
      </c>
      <c r="BQ400" s="76">
        <f t="shared" si="229"/>
        <v>0</v>
      </c>
      <c r="BR400" s="76">
        <f t="shared" si="230"/>
        <v>0.69120000000000004</v>
      </c>
      <c r="BS400" s="76">
        <f t="shared" si="231"/>
        <v>0.29244424158749716</v>
      </c>
      <c r="BT400" s="76">
        <f t="shared" si="232"/>
        <v>0.29244424158749716</v>
      </c>
      <c r="BU400" s="76">
        <f t="shared" si="241"/>
        <v>78.239443749230517</v>
      </c>
      <c r="BV400" s="76">
        <f>MAX(0,(BU400-Constantes!$D$13)*(1-EXP(-Constantes!$D$24)))</f>
        <v>0.4507534335331812</v>
      </c>
      <c r="BW400" s="76">
        <f t="shared" si="242"/>
        <v>0.92777768942130667</v>
      </c>
      <c r="BX400" s="76">
        <f t="shared" si="243"/>
        <v>1.1419534335331814</v>
      </c>
      <c r="BY400" s="76">
        <f>0.0526*BL400*Observaciones!$F399^1.218</f>
        <v>0</v>
      </c>
      <c r="BZ400" s="76">
        <f>BY400*Constantes!$F$30</f>
        <v>0</v>
      </c>
      <c r="CA400" s="76">
        <f t="shared" si="244"/>
        <v>0</v>
      </c>
      <c r="CB400" s="15"/>
      <c r="CC400" s="75">
        <v>394</v>
      </c>
      <c r="CD400" s="76">
        <f>0.0526*Observaciones!$F399^2.218</f>
        <v>0.17065595668433275</v>
      </c>
      <c r="CE400" s="76">
        <f>IF(Observaciones!$F399&gt;0.05*$CI$7,((Observaciones!$F399-0.05*$CI$7)^2)/(Observaciones!$F399+0.95*$CI$7),0)</f>
        <v>0</v>
      </c>
      <c r="CF400" s="76">
        <f>0.0526*CE400*Observaciones!$F399^1.218</f>
        <v>0</v>
      </c>
      <c r="CG400" s="29"/>
      <c r="CH400" s="29"/>
      <c r="CI400" s="110"/>
      <c r="CJ400" s="40"/>
    </row>
    <row r="401" spans="2:88" s="2" customFormat="1" x14ac:dyDescent="0.3">
      <c r="B401" s="39"/>
      <c r="C401" s="75">
        <v>395</v>
      </c>
      <c r="D401" s="148">
        <f>ETo!$I400*((1-Constantes!$D$19)*ETo!$K400+ETo!$L400)</f>
        <v>4.1747293687283618</v>
      </c>
      <c r="E401" s="76">
        <f>MIN(D401*Constantes!$D$17,0.8*(H400+Observaciones!$F400-F401-G401-Constantes!$D$14))</f>
        <v>2.0734780399625712</v>
      </c>
      <c r="F401" s="76">
        <f>IF(Observaciones!$F400&gt;0.05*Constantes!$D$18,((Observaciones!$F400-0.05*Constantes!$D$18)^2)/(Observaciones!$F400+0.95*Constantes!$D$18),0)</f>
        <v>6.2581075925219387E-2</v>
      </c>
      <c r="G401" s="76">
        <f>MAX(0,H400+Observaciones!$F400-F401-Constantes!$D$13)</f>
        <v>0</v>
      </c>
      <c r="H401" s="76">
        <f>H400+Observaciones!$F400-F401-E401-G401-I400</f>
        <v>37.529223441213148</v>
      </c>
      <c r="I401" s="76">
        <f>MAX(0,(H401-Constantes!$D$14)*(1-EXP(-Constantes!$D$22)))</f>
        <v>0.89516682341197173</v>
      </c>
      <c r="J401" s="76">
        <f t="shared" si="210"/>
        <v>96.685918484753998</v>
      </c>
      <c r="K401" s="76">
        <f>MAX(0,(J401-Constantes!$D$13)*(1-EXP(-Constantes!$D$23)))</f>
        <v>0.47232402227653397</v>
      </c>
      <c r="L401" s="76">
        <f t="shared" si="211"/>
        <v>1.430071921613725</v>
      </c>
      <c r="M401" s="76">
        <f>0.0526*F401*Observaciones!$F400^1.218</f>
        <v>2.4520021247781354E-2</v>
      </c>
      <c r="N401" s="76">
        <f>M401*Constantes!$D$30</f>
        <v>3.8305440045201635E-4</v>
      </c>
      <c r="O401" s="76">
        <f t="shared" si="212"/>
        <v>26.78567382959098</v>
      </c>
      <c r="P401" s="15"/>
      <c r="Q401" s="75">
        <v>395</v>
      </c>
      <c r="R401" s="148">
        <f>ETo!$I400*((1-Constantes!$E$19)*ETo!$K400+ETo!$L400)</f>
        <v>4.1747293687283618</v>
      </c>
      <c r="S401" s="76">
        <f>MIN(R401*Constantes!$E$17,0.8*(V400+Observaciones!$F400-T401-U401-Constantes!$D$14))</f>
        <v>2.0734780399625712</v>
      </c>
      <c r="T401" s="76">
        <f>IF(Observaciones!$F400&gt;0.05*Constantes!$E$18,((Observaciones!$F400-0.05*Constantes!$E$18)^2)/(Observaciones!$F400+0.95*Constantes!$E$18),0)</f>
        <v>6.2581075925219387E-2</v>
      </c>
      <c r="U401" s="76">
        <f>MAX(0,V400+Observaciones!$F400-T401-Constantes!$D$13)</f>
        <v>0</v>
      </c>
      <c r="V401" s="76">
        <f>V400+Observaciones!$F400-T401-S401-U401-W400</f>
        <v>37.529223441213148</v>
      </c>
      <c r="W401" s="76">
        <f>MAX(0,(V401-Constantes!$D$14)*(1-EXP(-Constantes!$D$22)))</f>
        <v>0.89516682341197173</v>
      </c>
      <c r="X401" s="76">
        <f t="shared" si="233"/>
        <v>96.685918484753998</v>
      </c>
      <c r="Y401" s="76">
        <f>MAX(0,(X401-Constantes!$D$13)*(1-EXP(-Constantes!$D$23)))</f>
        <v>0.47232402227653397</v>
      </c>
      <c r="Z401" s="76">
        <f t="shared" si="234"/>
        <v>1.430071921613725</v>
      </c>
      <c r="AA401" s="76">
        <f>IF(Z401-Escenarios!$E$29&lt;=0,0,IF(Z401-Escenarios!$E$29&gt;Escenarios!$E$28,Escenarios!$E$28,Z401-Escenarios!$E$29))</f>
        <v>0.73887192161372495</v>
      </c>
      <c r="AB401" s="76">
        <f>AA401*Entradas!$E$24</f>
        <v>0.18471798040343124</v>
      </c>
      <c r="AC401" s="76">
        <f>R401*Entradas!$D$47/Escenarios!$E$9</f>
        <v>0.20038700969896137</v>
      </c>
      <c r="AD401" s="76">
        <f>Entradas!$D$48*Entradas!$D$46/Escenarios!$E$9</f>
        <v>0.12</v>
      </c>
      <c r="AE401" s="76">
        <f t="shared" si="235"/>
        <v>2.2738650496615325</v>
      </c>
      <c r="AF401" s="76">
        <f t="shared" si="218"/>
        <v>0</v>
      </c>
      <c r="AG401" s="76">
        <f t="shared" si="219"/>
        <v>0.6762908456885055</v>
      </c>
      <c r="AH401" s="76">
        <f t="shared" si="213"/>
        <v>0.21887597772346623</v>
      </c>
      <c r="AI401" s="76">
        <f t="shared" si="220"/>
        <v>0</v>
      </c>
      <c r="AJ401" s="76">
        <f t="shared" si="214"/>
        <v>0.47232402227653397</v>
      </c>
      <c r="AK401" s="76">
        <f t="shared" si="221"/>
        <v>0</v>
      </c>
      <c r="AL401" s="76">
        <f t="shared" si="222"/>
        <v>0.8759179804034315</v>
      </c>
      <c r="AM401" s="76">
        <f t="shared" si="223"/>
        <v>0.23376693151133232</v>
      </c>
      <c r="AN401" s="76">
        <f t="shared" si="224"/>
        <v>0.23376693151133232</v>
      </c>
      <c r="AO401" s="76">
        <f t="shared" si="236"/>
        <v>63.377543132477854</v>
      </c>
      <c r="AP401" s="76">
        <f>MAX(0,(AO401-Constantes!$D$13)*(1-EXP(-Constantes!$D$24)))</f>
        <v>0.2235856107421878</v>
      </c>
      <c r="AQ401" s="76">
        <f t="shared" si="215"/>
        <v>0.69590963301872177</v>
      </c>
      <c r="AR401" s="76">
        <f t="shared" si="225"/>
        <v>1.0995035911456192</v>
      </c>
      <c r="AS401" s="76">
        <f>0.0526*AF401*Observaciones!$F400^1.218</f>
        <v>0</v>
      </c>
      <c r="AT401" s="76">
        <f>AS401*Constantes!$E$30</f>
        <v>0</v>
      </c>
      <c r="AU401" s="76">
        <f t="shared" si="237"/>
        <v>0</v>
      </c>
      <c r="AV401" s="15"/>
      <c r="AW401" s="75">
        <v>395</v>
      </c>
      <c r="AX401" s="148">
        <f>ETo!$I400*((1-Constantes!$F$19)*ETo!$K400+ETo!$L400)</f>
        <v>4.1747293687283618</v>
      </c>
      <c r="AY401" s="76">
        <f>MIN(AX401*Constantes!$F$17,0.8*(BB400+Observaciones!$F400-AZ401-BA401-Constantes!$D$14))</f>
        <v>2.0734780399625712</v>
      </c>
      <c r="AZ401" s="76">
        <f>IF(Observaciones!$F400&gt;0.05*Constantes!$F$18,((Observaciones!$F400-0.05*Constantes!$F$18)^2)/(Observaciones!$F400+0.95*Constantes!$F$18),0)</f>
        <v>6.2581075925219387E-2</v>
      </c>
      <c r="BA401" s="76">
        <f>MAX(0,BB400+Observaciones!$F400-AZ401-Constantes!$D$13)</f>
        <v>0</v>
      </c>
      <c r="BB401" s="76">
        <f>BB400+Observaciones!$F400-AZ401-AY401-BA401-BC400</f>
        <v>37.529223441213148</v>
      </c>
      <c r="BC401" s="76">
        <f>MAX(0,(BB401-Constantes!$D$14)*(1-EXP(-Constantes!$D$22)))</f>
        <v>0.89516682341197173</v>
      </c>
      <c r="BD401" s="76">
        <f t="shared" si="238"/>
        <v>96.685918484753998</v>
      </c>
      <c r="BE401" s="76">
        <f>MAX(0,(BD401-Constantes!$D$13)*(1-EXP(-Constantes!$D$23)))</f>
        <v>0.47232402227653397</v>
      </c>
      <c r="BF401" s="76">
        <f t="shared" si="239"/>
        <v>1.430071921613725</v>
      </c>
      <c r="BG401" s="76">
        <f>IF(BF401-Escenarios!$F$29&lt;=0,0,IF(BF401-Escenarios!$F$29&gt;Escenarios!$F$28,Escenarios!$F$28,BF401-Escenarios!$F$29))</f>
        <v>0.73887192161372495</v>
      </c>
      <c r="BH401" s="76">
        <f>BG401*Entradas!$F$24</f>
        <v>0</v>
      </c>
      <c r="BI401" s="76">
        <f>AX401*Entradas!$D$47/Escenarios!$F$9</f>
        <v>0.20038700969896137</v>
      </c>
      <c r="BJ401" s="76">
        <f>Entradas!$D$48*Entradas!$D$46/Escenarios!$F$9</f>
        <v>0.12</v>
      </c>
      <c r="BK401" s="76">
        <f t="shared" si="240"/>
        <v>2.2738650496615325</v>
      </c>
      <c r="BL401" s="76">
        <f t="shared" si="226"/>
        <v>0</v>
      </c>
      <c r="BM401" s="76">
        <f t="shared" si="227"/>
        <v>0.6762908456885055</v>
      </c>
      <c r="BN401" s="76">
        <f t="shared" si="216"/>
        <v>0.21887597772346623</v>
      </c>
      <c r="BO401" s="76">
        <f t="shared" si="228"/>
        <v>0</v>
      </c>
      <c r="BP401" s="76">
        <f t="shared" si="217"/>
        <v>0.47232402227653397</v>
      </c>
      <c r="BQ401" s="76">
        <f t="shared" si="229"/>
        <v>0</v>
      </c>
      <c r="BR401" s="76">
        <f t="shared" si="230"/>
        <v>0.69120000000000026</v>
      </c>
      <c r="BS401" s="76">
        <f t="shared" si="231"/>
        <v>0.41848491191476356</v>
      </c>
      <c r="BT401" s="76">
        <f t="shared" si="232"/>
        <v>0.41848491191476356</v>
      </c>
      <c r="BU401" s="76">
        <f t="shared" si="241"/>
        <v>78.207175227612098</v>
      </c>
      <c r="BV401" s="76">
        <f>MAX(0,(BU401-Constantes!$D$13)*(1-EXP(-Constantes!$D$24)))</f>
        <v>0.45026020120780302</v>
      </c>
      <c r="BW401" s="76">
        <f t="shared" si="242"/>
        <v>0.922584223484337</v>
      </c>
      <c r="BX401" s="76">
        <f t="shared" si="243"/>
        <v>1.1414602012078032</v>
      </c>
      <c r="BY401" s="76">
        <f>0.0526*BL401*Observaciones!$F400^1.218</f>
        <v>0</v>
      </c>
      <c r="BZ401" s="76">
        <f>BY401*Constantes!$F$30</f>
        <v>0</v>
      </c>
      <c r="CA401" s="76">
        <f t="shared" si="244"/>
        <v>0</v>
      </c>
      <c r="CB401" s="15"/>
      <c r="CC401" s="75">
        <v>395</v>
      </c>
      <c r="CD401" s="76">
        <f>0.0526*Observaciones!$F400^2.218</f>
        <v>2.0374227928075692</v>
      </c>
      <c r="CE401" s="76">
        <f>IF(Observaciones!$F400&gt;0.05*$CI$7,((Observaciones!$F400-0.05*$CI$7)^2)/(Observaciones!$F400+0.95*$CI$7),0)</f>
        <v>0.31566536171689474</v>
      </c>
      <c r="CF401" s="76">
        <f>0.0526*CE401*Observaciones!$F400^1.218</f>
        <v>0.12368150055035526</v>
      </c>
      <c r="CG401" s="29"/>
      <c r="CH401" s="29"/>
      <c r="CI401" s="110"/>
      <c r="CJ401" s="40"/>
    </row>
    <row r="402" spans="2:88" s="2" customFormat="1" x14ac:dyDescent="0.3">
      <c r="B402" s="39"/>
      <c r="C402" s="75">
        <v>396</v>
      </c>
      <c r="D402" s="148">
        <f>ETo!$I401*((1-Constantes!$D$19)*ETo!$K401+ETo!$L401)</f>
        <v>4.1335788389030661</v>
      </c>
      <c r="E402" s="76">
        <f>MIN(D402*Constantes!$D$17,0.8*(H401+Observaciones!$F401-F402-G402-Constantes!$D$14))</f>
        <v>2.0530396564436977</v>
      </c>
      <c r="F402" s="76">
        <f>IF(Observaciones!$F401&gt;0.05*Constantes!$D$18,((Observaciones!$F401-0.05*Constantes!$D$18)^2)/(Observaciones!$F401+0.95*Constantes!$D$18),0)</f>
        <v>0</v>
      </c>
      <c r="G402" s="76">
        <f>MAX(0,H401+Observaciones!$F401-F402-Constantes!$D$13)</f>
        <v>0</v>
      </c>
      <c r="H402" s="76">
        <f>H401+Observaciones!$F401-F402-E402-G402-I401</f>
        <v>37.681016961357486</v>
      </c>
      <c r="I402" s="76">
        <f>MAX(0,(H402-Constantes!$D$14)*(1-EXP(-Constantes!$D$22)))</f>
        <v>0.90033746795350833</v>
      </c>
      <c r="J402" s="76">
        <f t="shared" si="210"/>
        <v>96.21359446247746</v>
      </c>
      <c r="K402" s="76">
        <f>MAX(0,(J402-Constantes!$D$13)*(1-EXP(-Constantes!$D$23)))</f>
        <v>0.46767010118622593</v>
      </c>
      <c r="L402" s="76">
        <f t="shared" si="211"/>
        <v>1.3680075691397342</v>
      </c>
      <c r="M402" s="76">
        <f>0.0526*F402*Observaciones!$F401^1.218</f>
        <v>0</v>
      </c>
      <c r="N402" s="76">
        <f>M402*Constantes!$D$30</f>
        <v>0</v>
      </c>
      <c r="O402" s="76">
        <f t="shared" si="212"/>
        <v>0</v>
      </c>
      <c r="P402" s="15"/>
      <c r="Q402" s="75">
        <v>396</v>
      </c>
      <c r="R402" s="148">
        <f>ETo!$I401*((1-Constantes!$E$19)*ETo!$K401+ETo!$L401)</f>
        <v>4.1335788389030661</v>
      </c>
      <c r="S402" s="76">
        <f>MIN(R402*Constantes!$E$17,0.8*(V401+Observaciones!$F401-T402-U402-Constantes!$D$14))</f>
        <v>2.0530396564436977</v>
      </c>
      <c r="T402" s="76">
        <f>IF(Observaciones!$F401&gt;0.05*Constantes!$E$18,((Observaciones!$F401-0.05*Constantes!$E$18)^2)/(Observaciones!$F401+0.95*Constantes!$E$18),0)</f>
        <v>0</v>
      </c>
      <c r="U402" s="76">
        <f>MAX(0,V401+Observaciones!$F401-T402-Constantes!$D$13)</f>
        <v>0</v>
      </c>
      <c r="V402" s="76">
        <f>V401+Observaciones!$F401-T402-S402-U402-W401</f>
        <v>37.681016961357486</v>
      </c>
      <c r="W402" s="76">
        <f>MAX(0,(V402-Constantes!$D$14)*(1-EXP(-Constantes!$D$22)))</f>
        <v>0.90033746795350833</v>
      </c>
      <c r="X402" s="76">
        <f t="shared" si="233"/>
        <v>96.21359446247746</v>
      </c>
      <c r="Y402" s="76">
        <f>MAX(0,(X402-Constantes!$D$13)*(1-EXP(-Constantes!$D$23)))</f>
        <v>0.46767010118622593</v>
      </c>
      <c r="Z402" s="76">
        <f t="shared" si="234"/>
        <v>1.3680075691397342</v>
      </c>
      <c r="AA402" s="76">
        <f>IF(Z402-Escenarios!$E$29&lt;=0,0,IF(Z402-Escenarios!$E$29&gt;Escenarios!$E$28,Escenarios!$E$28,Z402-Escenarios!$E$29))</f>
        <v>0.67680756913973417</v>
      </c>
      <c r="AB402" s="76">
        <f>AA402*Entradas!$E$24</f>
        <v>0.16920189228493354</v>
      </c>
      <c r="AC402" s="76">
        <f>R402*Entradas!$D$47/Escenarios!$E$9</f>
        <v>0.19841178426734718</v>
      </c>
      <c r="AD402" s="76">
        <f>Entradas!$D$48*Entradas!$D$46/Escenarios!$E$9</f>
        <v>0.12</v>
      </c>
      <c r="AE402" s="76">
        <f t="shared" si="235"/>
        <v>2.2514514407110449</v>
      </c>
      <c r="AF402" s="76">
        <f t="shared" si="218"/>
        <v>0</v>
      </c>
      <c r="AG402" s="76">
        <f t="shared" si="219"/>
        <v>0.67680756913973417</v>
      </c>
      <c r="AH402" s="76">
        <f t="shared" si="213"/>
        <v>0.22352989881377416</v>
      </c>
      <c r="AI402" s="76">
        <f t="shared" si="220"/>
        <v>0</v>
      </c>
      <c r="AJ402" s="76">
        <f t="shared" si="214"/>
        <v>0.46767010118622593</v>
      </c>
      <c r="AK402" s="76">
        <f t="shared" si="221"/>
        <v>0</v>
      </c>
      <c r="AL402" s="76">
        <f t="shared" si="222"/>
        <v>0.86040189228493358</v>
      </c>
      <c r="AM402" s="76">
        <f t="shared" si="223"/>
        <v>0.18919389258745345</v>
      </c>
      <c r="AN402" s="76">
        <f t="shared" si="224"/>
        <v>0.18919389258745345</v>
      </c>
      <c r="AO402" s="76">
        <f t="shared" si="236"/>
        <v>63.343151414323117</v>
      </c>
      <c r="AP402" s="76">
        <f>MAX(0,(AO402-Constantes!$D$13)*(1-EXP(-Constantes!$D$24)))</f>
        <v>0.22305992483318324</v>
      </c>
      <c r="AQ402" s="76">
        <f t="shared" si="215"/>
        <v>0.69073002601940914</v>
      </c>
      <c r="AR402" s="76">
        <f t="shared" si="225"/>
        <v>1.0834618171181167</v>
      </c>
      <c r="AS402" s="76">
        <f>0.0526*AF402*Observaciones!$F401^1.218</f>
        <v>0</v>
      </c>
      <c r="AT402" s="76">
        <f>AS402*Constantes!$E$30</f>
        <v>0</v>
      </c>
      <c r="AU402" s="76">
        <f t="shared" si="237"/>
        <v>0</v>
      </c>
      <c r="AV402" s="15"/>
      <c r="AW402" s="75">
        <v>396</v>
      </c>
      <c r="AX402" s="148">
        <f>ETo!$I401*((1-Constantes!$F$19)*ETo!$K401+ETo!$L401)</f>
        <v>4.1335788389030661</v>
      </c>
      <c r="AY402" s="76">
        <f>MIN(AX402*Constantes!$F$17,0.8*(BB401+Observaciones!$F401-AZ402-BA402-Constantes!$D$14))</f>
        <v>2.0530396564436977</v>
      </c>
      <c r="AZ402" s="76">
        <f>IF(Observaciones!$F401&gt;0.05*Constantes!$F$18,((Observaciones!$F401-0.05*Constantes!$F$18)^2)/(Observaciones!$F401+0.95*Constantes!$F$18),0)</f>
        <v>0</v>
      </c>
      <c r="BA402" s="76">
        <f>MAX(0,BB401+Observaciones!$F401-AZ402-Constantes!$D$13)</f>
        <v>0</v>
      </c>
      <c r="BB402" s="76">
        <f>BB401+Observaciones!$F401-AZ402-AY402-BA402-BC401</f>
        <v>37.681016961357486</v>
      </c>
      <c r="BC402" s="76">
        <f>MAX(0,(BB402-Constantes!$D$14)*(1-EXP(-Constantes!$D$22)))</f>
        <v>0.90033746795350833</v>
      </c>
      <c r="BD402" s="76">
        <f t="shared" si="238"/>
        <v>96.21359446247746</v>
      </c>
      <c r="BE402" s="76">
        <f>MAX(0,(BD402-Constantes!$D$13)*(1-EXP(-Constantes!$D$23)))</f>
        <v>0.46767010118622593</v>
      </c>
      <c r="BF402" s="76">
        <f t="shared" si="239"/>
        <v>1.3680075691397342</v>
      </c>
      <c r="BG402" s="76">
        <f>IF(BF402-Escenarios!$F$29&lt;=0,0,IF(BF402-Escenarios!$F$29&gt;Escenarios!$F$28,Escenarios!$F$28,BF402-Escenarios!$F$29))</f>
        <v>0.67680756913973417</v>
      </c>
      <c r="BH402" s="76">
        <f>BG402*Entradas!$F$24</f>
        <v>0</v>
      </c>
      <c r="BI402" s="76">
        <f>AX402*Entradas!$D$47/Escenarios!$F$9</f>
        <v>0.19841178426734718</v>
      </c>
      <c r="BJ402" s="76">
        <f>Entradas!$D$48*Entradas!$D$46/Escenarios!$F$9</f>
        <v>0.12</v>
      </c>
      <c r="BK402" s="76">
        <f t="shared" si="240"/>
        <v>2.2514514407110449</v>
      </c>
      <c r="BL402" s="76">
        <f t="shared" si="226"/>
        <v>0</v>
      </c>
      <c r="BM402" s="76">
        <f t="shared" si="227"/>
        <v>0.67680756913973417</v>
      </c>
      <c r="BN402" s="76">
        <f t="shared" si="216"/>
        <v>0.22352989881377416</v>
      </c>
      <c r="BO402" s="76">
        <f t="shared" si="228"/>
        <v>0</v>
      </c>
      <c r="BP402" s="76">
        <f t="shared" si="217"/>
        <v>0.46767010118622593</v>
      </c>
      <c r="BQ402" s="76">
        <f t="shared" si="229"/>
        <v>0</v>
      </c>
      <c r="BR402" s="76">
        <f t="shared" si="230"/>
        <v>0.69120000000000004</v>
      </c>
      <c r="BS402" s="76">
        <f t="shared" si="231"/>
        <v>0.35839578487238699</v>
      </c>
      <c r="BT402" s="76">
        <f t="shared" si="232"/>
        <v>0.35839578487238699</v>
      </c>
      <c r="BU402" s="76">
        <f t="shared" si="241"/>
        <v>78.115310811276686</v>
      </c>
      <c r="BV402" s="76">
        <f>MAX(0,(BU402-Constantes!$D$13)*(1-EXP(-Constantes!$D$24)))</f>
        <v>0.44885603090758197</v>
      </c>
      <c r="BW402" s="76">
        <f t="shared" si="242"/>
        <v>0.91652613209380784</v>
      </c>
      <c r="BX402" s="76">
        <f t="shared" si="243"/>
        <v>1.140056030907582</v>
      </c>
      <c r="BY402" s="76">
        <f>0.0526*BL402*Observaciones!$F401^1.218</f>
        <v>0</v>
      </c>
      <c r="BZ402" s="76">
        <f>BY402*Constantes!$F$30</f>
        <v>0</v>
      </c>
      <c r="CA402" s="76">
        <f t="shared" si="244"/>
        <v>0</v>
      </c>
      <c r="CB402" s="15"/>
      <c r="CC402" s="75">
        <v>396</v>
      </c>
      <c r="CD402" s="76">
        <f>0.0526*Observaciones!$F401^2.218</f>
        <v>0.64688336193366625</v>
      </c>
      <c r="CE402" s="76">
        <f>IF(Observaciones!$F401&gt;0.05*$CI$7,((Observaciones!$F401-0.05*$CI$7)^2)/(Observaciones!$F401+0.95*$CI$7),0)</f>
        <v>5.1991254547749992E-2</v>
      </c>
      <c r="CF402" s="76">
        <f>0.0526*CE402*Observaciones!$F401^1.218</f>
        <v>1.0849121784837911E-2</v>
      </c>
      <c r="CG402" s="29"/>
      <c r="CH402" s="29"/>
      <c r="CI402" s="110"/>
      <c r="CJ402" s="40"/>
    </row>
    <row r="403" spans="2:88" s="2" customFormat="1" x14ac:dyDescent="0.3">
      <c r="B403" s="39"/>
      <c r="C403" s="75">
        <v>397</v>
      </c>
      <c r="D403" s="148">
        <f>ETo!$I402*((1-Constantes!$D$19)*ETo!$K402+ETo!$L402)</f>
        <v>4.2059531775899277</v>
      </c>
      <c r="E403" s="76">
        <f>MIN(D403*Constantes!$D$17,0.8*(H402+Observaciones!$F402-F403-G403-Constantes!$D$14))</f>
        <v>2.0889860828271956</v>
      </c>
      <c r="F403" s="76">
        <f>IF(Observaciones!$F402&gt;0.05*Constantes!$D$18,((Observaciones!$F402-0.05*Constantes!$D$18)^2)/(Observaciones!$F402+0.95*Constantes!$D$18),0)</f>
        <v>0</v>
      </c>
      <c r="G403" s="76">
        <f>MAX(0,H402+Observaciones!$F402-F403-Constantes!$D$13)</f>
        <v>0</v>
      </c>
      <c r="H403" s="76">
        <f>H402+Observaciones!$F402-F403-E403-G403-I402</f>
        <v>36.091693410576781</v>
      </c>
      <c r="I403" s="76">
        <f>MAX(0,(H403-Constantes!$D$14)*(1-EXP(-Constantes!$D$22)))</f>
        <v>0.84619927328771793</v>
      </c>
      <c r="J403" s="76">
        <f t="shared" si="210"/>
        <v>95.74592436129123</v>
      </c>
      <c r="K403" s="76">
        <f>MAX(0,(J403-Constantes!$D$13)*(1-EXP(-Constantes!$D$23)))</f>
        <v>0.4630620362888983</v>
      </c>
      <c r="L403" s="76">
        <f t="shared" si="211"/>
        <v>1.3092613095766161</v>
      </c>
      <c r="M403" s="76">
        <f>0.0526*F403*Observaciones!$F402^1.218</f>
        <v>0</v>
      </c>
      <c r="N403" s="76">
        <f>M403*Constantes!$D$30</f>
        <v>0</v>
      </c>
      <c r="O403" s="76">
        <f t="shared" si="212"/>
        <v>0</v>
      </c>
      <c r="P403" s="15"/>
      <c r="Q403" s="75">
        <v>397</v>
      </c>
      <c r="R403" s="148">
        <f>ETo!$I402*((1-Constantes!$E$19)*ETo!$K402+ETo!$L402)</f>
        <v>4.2059531775899277</v>
      </c>
      <c r="S403" s="76">
        <f>MIN(R403*Constantes!$E$17,0.8*(V402+Observaciones!$F402-T403-U403-Constantes!$D$14))</f>
        <v>2.0889860828271956</v>
      </c>
      <c r="T403" s="76">
        <f>IF(Observaciones!$F402&gt;0.05*Constantes!$E$18,((Observaciones!$F402-0.05*Constantes!$E$18)^2)/(Observaciones!$F402+0.95*Constantes!$E$18),0)</f>
        <v>0</v>
      </c>
      <c r="U403" s="76">
        <f>MAX(0,V402+Observaciones!$F402-T403-Constantes!$D$13)</f>
        <v>0</v>
      </c>
      <c r="V403" s="76">
        <f>V402+Observaciones!$F402-T403-S403-U403-W402</f>
        <v>36.091693410576781</v>
      </c>
      <c r="W403" s="76">
        <f>MAX(0,(V403-Constantes!$D$14)*(1-EXP(-Constantes!$D$22)))</f>
        <v>0.84619927328771793</v>
      </c>
      <c r="X403" s="76">
        <f t="shared" si="233"/>
        <v>95.74592436129123</v>
      </c>
      <c r="Y403" s="76">
        <f>MAX(0,(X403-Constantes!$D$13)*(1-EXP(-Constantes!$D$23)))</f>
        <v>0.4630620362888983</v>
      </c>
      <c r="Z403" s="76">
        <f t="shared" si="234"/>
        <v>1.3092613095766161</v>
      </c>
      <c r="AA403" s="76">
        <f>IF(Z403-Escenarios!$E$29&lt;=0,0,IF(Z403-Escenarios!$E$29&gt;Escenarios!$E$28,Escenarios!$E$28,Z403-Escenarios!$E$29))</f>
        <v>0.61806130957661609</v>
      </c>
      <c r="AB403" s="76">
        <f>AA403*Entradas!$E$24</f>
        <v>0.15451532739415402</v>
      </c>
      <c r="AC403" s="76">
        <f>R403*Entradas!$D$47/Escenarios!$E$9</f>
        <v>0.20188575252431654</v>
      </c>
      <c r="AD403" s="76">
        <f>Entradas!$D$48*Entradas!$D$46/Escenarios!$E$9</f>
        <v>0.12</v>
      </c>
      <c r="AE403" s="76">
        <f t="shared" si="235"/>
        <v>2.2908718353515121</v>
      </c>
      <c r="AF403" s="76">
        <f t="shared" si="218"/>
        <v>0</v>
      </c>
      <c r="AG403" s="76">
        <f t="shared" si="219"/>
        <v>0.61806130957661609</v>
      </c>
      <c r="AH403" s="76">
        <f t="shared" si="213"/>
        <v>0.22813796371110184</v>
      </c>
      <c r="AI403" s="76">
        <f t="shared" si="220"/>
        <v>0</v>
      </c>
      <c r="AJ403" s="76">
        <f t="shared" si="214"/>
        <v>0.4630620362888983</v>
      </c>
      <c r="AK403" s="76">
        <f t="shared" si="221"/>
        <v>0</v>
      </c>
      <c r="AL403" s="76">
        <f t="shared" si="222"/>
        <v>0.84571532739415423</v>
      </c>
      <c r="AM403" s="76">
        <f t="shared" si="223"/>
        <v>0.14166022965814551</v>
      </c>
      <c r="AN403" s="76">
        <f t="shared" si="224"/>
        <v>0.14166022965814551</v>
      </c>
      <c r="AO403" s="76">
        <f t="shared" si="236"/>
        <v>63.26175171914808</v>
      </c>
      <c r="AP403" s="76">
        <f>MAX(0,(AO403-Constantes!$D$13)*(1-EXP(-Constantes!$D$24)))</f>
        <v>0.2218157103813708</v>
      </c>
      <c r="AQ403" s="76">
        <f t="shared" si="215"/>
        <v>0.68487774667026913</v>
      </c>
      <c r="AR403" s="76">
        <f t="shared" si="225"/>
        <v>1.0675310377755249</v>
      </c>
      <c r="AS403" s="76">
        <f>0.0526*AF403*Observaciones!$F402^1.218</f>
        <v>0</v>
      </c>
      <c r="AT403" s="76">
        <f>AS403*Constantes!$E$30</f>
        <v>0</v>
      </c>
      <c r="AU403" s="76">
        <f t="shared" si="237"/>
        <v>0</v>
      </c>
      <c r="AV403" s="15"/>
      <c r="AW403" s="75">
        <v>397</v>
      </c>
      <c r="AX403" s="148">
        <f>ETo!$I402*((1-Constantes!$F$19)*ETo!$K402+ETo!$L402)</f>
        <v>4.2059531775899277</v>
      </c>
      <c r="AY403" s="76">
        <f>MIN(AX403*Constantes!$F$17,0.8*(BB402+Observaciones!$F402-AZ403-BA403-Constantes!$D$14))</f>
        <v>2.0889860828271956</v>
      </c>
      <c r="AZ403" s="76">
        <f>IF(Observaciones!$F402&gt;0.05*Constantes!$F$18,((Observaciones!$F402-0.05*Constantes!$F$18)^2)/(Observaciones!$F402+0.95*Constantes!$F$18),0)</f>
        <v>0</v>
      </c>
      <c r="BA403" s="76">
        <f>MAX(0,BB402+Observaciones!$F402-AZ403-Constantes!$D$13)</f>
        <v>0</v>
      </c>
      <c r="BB403" s="76">
        <f>BB402+Observaciones!$F402-AZ403-AY403-BA403-BC402</f>
        <v>36.091693410576781</v>
      </c>
      <c r="BC403" s="76">
        <f>MAX(0,(BB403-Constantes!$D$14)*(1-EXP(-Constantes!$D$22)))</f>
        <v>0.84619927328771793</v>
      </c>
      <c r="BD403" s="76">
        <f t="shared" si="238"/>
        <v>95.74592436129123</v>
      </c>
      <c r="BE403" s="76">
        <f>MAX(0,(BD403-Constantes!$D$13)*(1-EXP(-Constantes!$D$23)))</f>
        <v>0.4630620362888983</v>
      </c>
      <c r="BF403" s="76">
        <f t="shared" si="239"/>
        <v>1.3092613095766161</v>
      </c>
      <c r="BG403" s="76">
        <f>IF(BF403-Escenarios!$F$29&lt;=0,0,IF(BF403-Escenarios!$F$29&gt;Escenarios!$F$28,Escenarios!$F$28,BF403-Escenarios!$F$29))</f>
        <v>0.61806130957661609</v>
      </c>
      <c r="BH403" s="76">
        <f>BG403*Entradas!$F$24</f>
        <v>0</v>
      </c>
      <c r="BI403" s="76">
        <f>AX403*Entradas!$D$47/Escenarios!$F$9</f>
        <v>0.20188575252431654</v>
      </c>
      <c r="BJ403" s="76">
        <f>Entradas!$D$48*Entradas!$D$46/Escenarios!$F$9</f>
        <v>0.12</v>
      </c>
      <c r="BK403" s="76">
        <f t="shared" si="240"/>
        <v>2.2908718353515121</v>
      </c>
      <c r="BL403" s="76">
        <f t="shared" si="226"/>
        <v>0</v>
      </c>
      <c r="BM403" s="76">
        <f t="shared" si="227"/>
        <v>0.61806130957661609</v>
      </c>
      <c r="BN403" s="76">
        <f t="shared" si="216"/>
        <v>0.22813796371110184</v>
      </c>
      <c r="BO403" s="76">
        <f t="shared" si="228"/>
        <v>0</v>
      </c>
      <c r="BP403" s="76">
        <f t="shared" si="217"/>
        <v>0.4630620362888983</v>
      </c>
      <c r="BQ403" s="76">
        <f t="shared" si="229"/>
        <v>0</v>
      </c>
      <c r="BR403" s="76">
        <f t="shared" si="230"/>
        <v>0.69120000000000015</v>
      </c>
      <c r="BS403" s="76">
        <f t="shared" si="231"/>
        <v>0.29617555705229959</v>
      </c>
      <c r="BT403" s="76">
        <f t="shared" si="232"/>
        <v>0.29617555705229959</v>
      </c>
      <c r="BU403" s="76">
        <f t="shared" si="241"/>
        <v>77.962630337421402</v>
      </c>
      <c r="BV403" s="76">
        <f>MAX(0,(BU403-Constantes!$D$13)*(1-EXP(-Constantes!$D$24)))</f>
        <v>0.44652227214261586</v>
      </c>
      <c r="BW403" s="76">
        <f t="shared" si="242"/>
        <v>0.90958430843151417</v>
      </c>
      <c r="BX403" s="76">
        <f t="shared" si="243"/>
        <v>1.1377222721426161</v>
      </c>
      <c r="BY403" s="76">
        <f>0.0526*BL403*Observaciones!$F402^1.218</f>
        <v>0</v>
      </c>
      <c r="BZ403" s="76">
        <f>BY403*Constantes!$F$30</f>
        <v>0</v>
      </c>
      <c r="CA403" s="76">
        <f t="shared" si="244"/>
        <v>0</v>
      </c>
      <c r="CB403" s="15"/>
      <c r="CC403" s="75">
        <v>397</v>
      </c>
      <c r="CD403" s="76">
        <f>0.0526*Observaciones!$F402^2.218</f>
        <v>0.11094244358496377</v>
      </c>
      <c r="CE403" s="76">
        <f>IF(Observaciones!$F402&gt;0.05*$CI$7,((Observaciones!$F402-0.05*$CI$7)^2)/(Observaciones!$F402+0.95*$CI$7),0)</f>
        <v>0</v>
      </c>
      <c r="CF403" s="76">
        <f>0.0526*CE403*Observaciones!$F402^1.218</f>
        <v>0</v>
      </c>
      <c r="CG403" s="29"/>
      <c r="CH403" s="29"/>
      <c r="CI403" s="110"/>
      <c r="CJ403" s="40"/>
    </row>
    <row r="404" spans="2:88" s="2" customFormat="1" x14ac:dyDescent="0.3">
      <c r="B404" s="39"/>
      <c r="C404" s="75">
        <v>398</v>
      </c>
      <c r="D404" s="148">
        <f>ETo!$I403*((1-Constantes!$D$19)*ETo!$K403+ETo!$L403)</f>
        <v>4.3043925773146423</v>
      </c>
      <c r="E404" s="76">
        <f>MIN(D404*Constantes!$D$17,0.8*(H403+Observaciones!$F403-F404-G404-Constantes!$D$14))</f>
        <v>2.1378783380055153</v>
      </c>
      <c r="F404" s="76">
        <f>IF(Observaciones!$F403&gt;0.05*Constantes!$D$18,((Observaciones!$F403-0.05*Constantes!$D$18)^2)/(Observaciones!$F403+0.95*Constantes!$D$18),0)</f>
        <v>0</v>
      </c>
      <c r="G404" s="76">
        <f>MAX(0,H403+Observaciones!$F403-F404-Constantes!$D$13)</f>
        <v>0</v>
      </c>
      <c r="H404" s="76">
        <f>H403+Observaciones!$F403-F404-E404-G404-I403</f>
        <v>35.307615799283553</v>
      </c>
      <c r="I404" s="76">
        <f>MAX(0,(H404-Constantes!$D$14)*(1-EXP(-Constantes!$D$22)))</f>
        <v>0.81949071143923269</v>
      </c>
      <c r="J404" s="76">
        <f t="shared" si="210"/>
        <v>95.282862325002327</v>
      </c>
      <c r="K404" s="76">
        <f>MAX(0,(J404-Constantes!$D$13)*(1-EXP(-Constantes!$D$23)))</f>
        <v>0.45849937575255956</v>
      </c>
      <c r="L404" s="76">
        <f t="shared" si="211"/>
        <v>1.2779900871917922</v>
      </c>
      <c r="M404" s="76">
        <f>0.0526*F404*Observaciones!$F403^1.218</f>
        <v>0</v>
      </c>
      <c r="N404" s="76">
        <f>M404*Constantes!$D$30</f>
        <v>0</v>
      </c>
      <c r="O404" s="76">
        <f t="shared" si="212"/>
        <v>0</v>
      </c>
      <c r="P404" s="15"/>
      <c r="Q404" s="75">
        <v>398</v>
      </c>
      <c r="R404" s="148">
        <f>ETo!$I403*((1-Constantes!$E$19)*ETo!$K403+ETo!$L403)</f>
        <v>4.3043925773146423</v>
      </c>
      <c r="S404" s="76">
        <f>MIN(R404*Constantes!$E$17,0.8*(V403+Observaciones!$F403-T404-U404-Constantes!$D$14))</f>
        <v>2.1378783380055153</v>
      </c>
      <c r="T404" s="76">
        <f>IF(Observaciones!$F403&gt;0.05*Constantes!$E$18,((Observaciones!$F403-0.05*Constantes!$E$18)^2)/(Observaciones!$F403+0.95*Constantes!$E$18),0)</f>
        <v>0</v>
      </c>
      <c r="U404" s="76">
        <f>MAX(0,V403+Observaciones!$F403-T404-Constantes!$D$13)</f>
        <v>0</v>
      </c>
      <c r="V404" s="76">
        <f>V403+Observaciones!$F403-T404-S404-U404-W403</f>
        <v>35.307615799283553</v>
      </c>
      <c r="W404" s="76">
        <f>MAX(0,(V404-Constantes!$D$14)*(1-EXP(-Constantes!$D$22)))</f>
        <v>0.81949071143923269</v>
      </c>
      <c r="X404" s="76">
        <f t="shared" si="233"/>
        <v>95.282862325002327</v>
      </c>
      <c r="Y404" s="76">
        <f>MAX(0,(X404-Constantes!$D$13)*(1-EXP(-Constantes!$D$23)))</f>
        <v>0.45849937575255956</v>
      </c>
      <c r="Z404" s="76">
        <f t="shared" si="234"/>
        <v>1.2779900871917922</v>
      </c>
      <c r="AA404" s="76">
        <f>IF(Z404-Escenarios!$E$29&lt;=0,0,IF(Z404-Escenarios!$E$29&gt;Escenarios!$E$28,Escenarios!$E$28,Z404-Escenarios!$E$29))</f>
        <v>0.58679008719179215</v>
      </c>
      <c r="AB404" s="76">
        <f>AA404*Entradas!$E$24</f>
        <v>0.14669752179794804</v>
      </c>
      <c r="AC404" s="76">
        <f>R404*Entradas!$D$47/Escenarios!$E$9</f>
        <v>0.20661084371110283</v>
      </c>
      <c r="AD404" s="76">
        <f>Entradas!$D$48*Entradas!$D$46/Escenarios!$E$9</f>
        <v>0.12</v>
      </c>
      <c r="AE404" s="76">
        <f t="shared" si="235"/>
        <v>2.344489181716618</v>
      </c>
      <c r="AF404" s="76">
        <f t="shared" si="218"/>
        <v>0</v>
      </c>
      <c r="AG404" s="76">
        <f t="shared" si="219"/>
        <v>0.58679008719179215</v>
      </c>
      <c r="AH404" s="76">
        <f t="shared" si="213"/>
        <v>0.23270062424744054</v>
      </c>
      <c r="AI404" s="76">
        <f t="shared" si="220"/>
        <v>0</v>
      </c>
      <c r="AJ404" s="76">
        <f t="shared" si="214"/>
        <v>0.45849937575255956</v>
      </c>
      <c r="AK404" s="76">
        <f t="shared" si="221"/>
        <v>0</v>
      </c>
      <c r="AL404" s="76">
        <f t="shared" si="222"/>
        <v>0.83789752179794807</v>
      </c>
      <c r="AM404" s="76">
        <f t="shared" si="223"/>
        <v>0.11348172168274129</v>
      </c>
      <c r="AN404" s="76">
        <f t="shared" si="224"/>
        <v>0.11348172168274129</v>
      </c>
      <c r="AO404" s="76">
        <f t="shared" si="236"/>
        <v>63.153417730449448</v>
      </c>
      <c r="AP404" s="76">
        <f>MAX(0,(AO404-Constantes!$D$13)*(1-EXP(-Constantes!$D$24)))</f>
        <v>0.22015979859851367</v>
      </c>
      <c r="AQ404" s="76">
        <f t="shared" si="215"/>
        <v>0.67865917435107326</v>
      </c>
      <c r="AR404" s="76">
        <f t="shared" si="225"/>
        <v>1.0580573203964618</v>
      </c>
      <c r="AS404" s="76">
        <f>0.0526*AF404*Observaciones!$F403^1.218</f>
        <v>0</v>
      </c>
      <c r="AT404" s="76">
        <f>AS404*Constantes!$E$30</f>
        <v>0</v>
      </c>
      <c r="AU404" s="76">
        <f t="shared" si="237"/>
        <v>0</v>
      </c>
      <c r="AV404" s="15"/>
      <c r="AW404" s="75">
        <v>398</v>
      </c>
      <c r="AX404" s="148">
        <f>ETo!$I403*((1-Constantes!$F$19)*ETo!$K403+ETo!$L403)</f>
        <v>4.3043925773146423</v>
      </c>
      <c r="AY404" s="76">
        <f>MIN(AX404*Constantes!$F$17,0.8*(BB403+Observaciones!$F403-AZ404-BA404-Constantes!$D$14))</f>
        <v>2.1378783380055153</v>
      </c>
      <c r="AZ404" s="76">
        <f>IF(Observaciones!$F403&gt;0.05*Constantes!$F$18,((Observaciones!$F403-0.05*Constantes!$F$18)^2)/(Observaciones!$F403+0.95*Constantes!$F$18),0)</f>
        <v>0</v>
      </c>
      <c r="BA404" s="76">
        <f>MAX(0,BB403+Observaciones!$F403-AZ404-Constantes!$D$13)</f>
        <v>0</v>
      </c>
      <c r="BB404" s="76">
        <f>BB403+Observaciones!$F403-AZ404-AY404-BA404-BC403</f>
        <v>35.307615799283553</v>
      </c>
      <c r="BC404" s="76">
        <f>MAX(0,(BB404-Constantes!$D$14)*(1-EXP(-Constantes!$D$22)))</f>
        <v>0.81949071143923269</v>
      </c>
      <c r="BD404" s="76">
        <f t="shared" si="238"/>
        <v>95.282862325002327</v>
      </c>
      <c r="BE404" s="76">
        <f>MAX(0,(BD404-Constantes!$D$13)*(1-EXP(-Constantes!$D$23)))</f>
        <v>0.45849937575255956</v>
      </c>
      <c r="BF404" s="76">
        <f t="shared" si="239"/>
        <v>1.2779900871917922</v>
      </c>
      <c r="BG404" s="76">
        <f>IF(BF404-Escenarios!$F$29&lt;=0,0,IF(BF404-Escenarios!$F$29&gt;Escenarios!$F$28,Escenarios!$F$28,BF404-Escenarios!$F$29))</f>
        <v>0.58679008719179215</v>
      </c>
      <c r="BH404" s="76">
        <f>BG404*Entradas!$F$24</f>
        <v>0</v>
      </c>
      <c r="BI404" s="76">
        <f>AX404*Entradas!$D$47/Escenarios!$F$9</f>
        <v>0.20661084371110283</v>
      </c>
      <c r="BJ404" s="76">
        <f>Entradas!$D$48*Entradas!$D$46/Escenarios!$F$9</f>
        <v>0.12</v>
      </c>
      <c r="BK404" s="76">
        <f t="shared" si="240"/>
        <v>2.344489181716618</v>
      </c>
      <c r="BL404" s="76">
        <f t="shared" si="226"/>
        <v>0</v>
      </c>
      <c r="BM404" s="76">
        <f t="shared" si="227"/>
        <v>0.58679008719179215</v>
      </c>
      <c r="BN404" s="76">
        <f t="shared" si="216"/>
        <v>0.23270062424744054</v>
      </c>
      <c r="BO404" s="76">
        <f t="shared" si="228"/>
        <v>0</v>
      </c>
      <c r="BP404" s="76">
        <f t="shared" si="217"/>
        <v>0.45849937575255956</v>
      </c>
      <c r="BQ404" s="76">
        <f t="shared" si="229"/>
        <v>0</v>
      </c>
      <c r="BR404" s="76">
        <f t="shared" si="230"/>
        <v>0.69120000000000004</v>
      </c>
      <c r="BS404" s="76">
        <f t="shared" si="231"/>
        <v>0.26017924348068933</v>
      </c>
      <c r="BT404" s="76">
        <f t="shared" si="232"/>
        <v>0.26017924348068933</v>
      </c>
      <c r="BU404" s="76">
        <f t="shared" si="241"/>
        <v>77.776287308759478</v>
      </c>
      <c r="BV404" s="76">
        <f>MAX(0,(BU404-Constantes!$D$13)*(1-EXP(-Constantes!$D$24)))</f>
        <v>0.44367397291057198</v>
      </c>
      <c r="BW404" s="76">
        <f t="shared" si="242"/>
        <v>0.90217334866313159</v>
      </c>
      <c r="BX404" s="76">
        <f t="shared" si="243"/>
        <v>1.1348739729105719</v>
      </c>
      <c r="BY404" s="76">
        <f>0.0526*BL404*Observaciones!$F403^1.218</f>
        <v>0</v>
      </c>
      <c r="BZ404" s="76">
        <f>BY404*Constantes!$F$30</f>
        <v>0</v>
      </c>
      <c r="CA404" s="76">
        <f t="shared" si="244"/>
        <v>0</v>
      </c>
      <c r="CB404" s="15"/>
      <c r="CC404" s="75">
        <v>398</v>
      </c>
      <c r="CD404" s="76">
        <f>0.0526*Observaciones!$F403^2.218</f>
        <v>0.30232861200727251</v>
      </c>
      <c r="CE404" s="76">
        <f>IF(Observaciones!$F403&gt;0.05*$CI$7,((Observaciones!$F403-0.05*$CI$7)^2)/(Observaciones!$F403+0.95*$CI$7),0)</f>
        <v>6.2440408225724973E-3</v>
      </c>
      <c r="CF404" s="76">
        <f>0.0526*CE404*Observaciones!$F403^1.218</f>
        <v>8.5806917963867778E-4</v>
      </c>
      <c r="CG404" s="29"/>
      <c r="CH404" s="29"/>
      <c r="CI404" s="110"/>
      <c r="CJ404" s="40"/>
    </row>
    <row r="405" spans="2:88" s="2" customFormat="1" x14ac:dyDescent="0.3">
      <c r="B405" s="39"/>
      <c r="C405" s="75">
        <v>399</v>
      </c>
      <c r="D405" s="148">
        <f>ETo!$I404*((1-Constantes!$D$19)*ETo!$K404+ETo!$L404)</f>
        <v>4.3633341673635631</v>
      </c>
      <c r="E405" s="76">
        <f>MIN(D405*Constantes!$D$17,0.8*(H404+Observaciones!$F404-F405-G405-Constantes!$D$14))</f>
        <v>2.1671530722008341</v>
      </c>
      <c r="F405" s="76">
        <f>IF(Observaciones!$F404&gt;0.05*Constantes!$D$18,((Observaciones!$F404-0.05*Constantes!$D$18)^2)/(Observaciones!$F404+0.95*Constantes!$D$18),0)</f>
        <v>0</v>
      </c>
      <c r="G405" s="76">
        <f>MAX(0,H404+Observaciones!$F404-F405-Constantes!$D$13)</f>
        <v>0</v>
      </c>
      <c r="H405" s="76">
        <f>H404+Observaciones!$F404-F405-E405-G405-I404</f>
        <v>32.320972015643491</v>
      </c>
      <c r="I405" s="76">
        <f>MAX(0,(H405-Constantes!$D$14)*(1-EXP(-Constantes!$D$22)))</f>
        <v>0.71775465997466303</v>
      </c>
      <c r="J405" s="76">
        <f t="shared" si="210"/>
        <v>94.82436294924976</v>
      </c>
      <c r="K405" s="76">
        <f>MAX(0,(J405-Constantes!$D$13)*(1-EXP(-Constantes!$D$23)))</f>
        <v>0.4539816721972264</v>
      </c>
      <c r="L405" s="76">
        <f t="shared" si="211"/>
        <v>1.1717363321718894</v>
      </c>
      <c r="M405" s="76">
        <f>0.0526*F405*Observaciones!$F404^1.218</f>
        <v>0</v>
      </c>
      <c r="N405" s="76">
        <f>M405*Constantes!$D$30</f>
        <v>0</v>
      </c>
      <c r="O405" s="76">
        <f t="shared" si="212"/>
        <v>0</v>
      </c>
      <c r="P405" s="15"/>
      <c r="Q405" s="75">
        <v>399</v>
      </c>
      <c r="R405" s="148">
        <f>ETo!$I404*((1-Constantes!$E$19)*ETo!$K404+ETo!$L404)</f>
        <v>4.3633341673635631</v>
      </c>
      <c r="S405" s="76">
        <f>MIN(R405*Constantes!$E$17,0.8*(V404+Observaciones!$F404-T405-U405-Constantes!$D$14))</f>
        <v>2.1671530722008341</v>
      </c>
      <c r="T405" s="76">
        <f>IF(Observaciones!$F404&gt;0.05*Constantes!$E$18,((Observaciones!$F404-0.05*Constantes!$E$18)^2)/(Observaciones!$F404+0.95*Constantes!$E$18),0)</f>
        <v>0</v>
      </c>
      <c r="U405" s="76">
        <f>MAX(0,V404+Observaciones!$F404-T405-Constantes!$D$13)</f>
        <v>0</v>
      </c>
      <c r="V405" s="76">
        <f>V404+Observaciones!$F404-T405-S405-U405-W404</f>
        <v>32.320972015643491</v>
      </c>
      <c r="W405" s="76">
        <f>MAX(0,(V405-Constantes!$D$14)*(1-EXP(-Constantes!$D$22)))</f>
        <v>0.71775465997466303</v>
      </c>
      <c r="X405" s="76">
        <f t="shared" si="233"/>
        <v>94.82436294924976</v>
      </c>
      <c r="Y405" s="76">
        <f>MAX(0,(X405-Constantes!$D$13)*(1-EXP(-Constantes!$D$23)))</f>
        <v>0.4539816721972264</v>
      </c>
      <c r="Z405" s="76">
        <f t="shared" si="234"/>
        <v>1.1717363321718894</v>
      </c>
      <c r="AA405" s="76">
        <f>IF(Z405-Escenarios!$E$29&lt;=0,0,IF(Z405-Escenarios!$E$29&gt;Escenarios!$E$28,Escenarios!$E$28,Z405-Escenarios!$E$29))</f>
        <v>0.4805363321718894</v>
      </c>
      <c r="AB405" s="76">
        <f>AA405*Entradas!$E$24</f>
        <v>0.12013408304297235</v>
      </c>
      <c r="AC405" s="76">
        <f>R405*Entradas!$D$47/Escenarios!$E$9</f>
        <v>0.20944004003345101</v>
      </c>
      <c r="AD405" s="76">
        <f>Entradas!$D$48*Entradas!$D$46/Escenarios!$E$9</f>
        <v>0.12</v>
      </c>
      <c r="AE405" s="76">
        <f t="shared" si="235"/>
        <v>2.3765931122342852</v>
      </c>
      <c r="AF405" s="76">
        <f t="shared" si="218"/>
        <v>0</v>
      </c>
      <c r="AG405" s="76">
        <f t="shared" si="219"/>
        <v>0.4805363321718894</v>
      </c>
      <c r="AH405" s="76">
        <f t="shared" si="213"/>
        <v>0.23721832780277363</v>
      </c>
      <c r="AI405" s="76">
        <f t="shared" si="220"/>
        <v>0</v>
      </c>
      <c r="AJ405" s="76">
        <f t="shared" si="214"/>
        <v>0.4539816721972264</v>
      </c>
      <c r="AK405" s="76">
        <f t="shared" si="221"/>
        <v>0</v>
      </c>
      <c r="AL405" s="76">
        <f t="shared" si="222"/>
        <v>0.81133408304297239</v>
      </c>
      <c r="AM405" s="76">
        <f t="shared" si="223"/>
        <v>3.0962209095466042E-2</v>
      </c>
      <c r="AN405" s="76">
        <f t="shared" si="224"/>
        <v>3.0962209095466042E-2</v>
      </c>
      <c r="AO405" s="76">
        <f t="shared" si="236"/>
        <v>62.964220140946395</v>
      </c>
      <c r="AP405" s="76">
        <f>MAX(0,(AO405-Constantes!$D$13)*(1-EXP(-Constantes!$D$24)))</f>
        <v>0.21726786669874945</v>
      </c>
      <c r="AQ405" s="76">
        <f t="shared" si="215"/>
        <v>0.67124953889597583</v>
      </c>
      <c r="AR405" s="76">
        <f t="shared" si="225"/>
        <v>1.0286019497417218</v>
      </c>
      <c r="AS405" s="76">
        <f>0.0526*AF405*Observaciones!$F404^1.218</f>
        <v>0</v>
      </c>
      <c r="AT405" s="76">
        <f>AS405*Constantes!$E$30</f>
        <v>0</v>
      </c>
      <c r="AU405" s="76">
        <f t="shared" si="237"/>
        <v>0</v>
      </c>
      <c r="AV405" s="15"/>
      <c r="AW405" s="75">
        <v>399</v>
      </c>
      <c r="AX405" s="148">
        <f>ETo!$I404*((1-Constantes!$F$19)*ETo!$K404+ETo!$L404)</f>
        <v>4.3633341673635631</v>
      </c>
      <c r="AY405" s="76">
        <f>MIN(AX405*Constantes!$F$17,0.8*(BB404+Observaciones!$F404-AZ405-BA405-Constantes!$D$14))</f>
        <v>2.1671530722008341</v>
      </c>
      <c r="AZ405" s="76">
        <f>IF(Observaciones!$F404&gt;0.05*Constantes!$F$18,((Observaciones!$F404-0.05*Constantes!$F$18)^2)/(Observaciones!$F404+0.95*Constantes!$F$18),0)</f>
        <v>0</v>
      </c>
      <c r="BA405" s="76">
        <f>MAX(0,BB404+Observaciones!$F404-AZ405-Constantes!$D$13)</f>
        <v>0</v>
      </c>
      <c r="BB405" s="76">
        <f>BB404+Observaciones!$F404-AZ405-AY405-BA405-BC404</f>
        <v>32.320972015643491</v>
      </c>
      <c r="BC405" s="76">
        <f>MAX(0,(BB405-Constantes!$D$14)*(1-EXP(-Constantes!$D$22)))</f>
        <v>0.71775465997466303</v>
      </c>
      <c r="BD405" s="76">
        <f t="shared" si="238"/>
        <v>94.82436294924976</v>
      </c>
      <c r="BE405" s="76">
        <f>MAX(0,(BD405-Constantes!$D$13)*(1-EXP(-Constantes!$D$23)))</f>
        <v>0.4539816721972264</v>
      </c>
      <c r="BF405" s="76">
        <f t="shared" si="239"/>
        <v>1.1717363321718894</v>
      </c>
      <c r="BG405" s="76">
        <f>IF(BF405-Escenarios!$F$29&lt;=0,0,IF(BF405-Escenarios!$F$29&gt;Escenarios!$F$28,Escenarios!$F$28,BF405-Escenarios!$F$29))</f>
        <v>0.4805363321718894</v>
      </c>
      <c r="BH405" s="76">
        <f>BG405*Entradas!$F$24</f>
        <v>0</v>
      </c>
      <c r="BI405" s="76">
        <f>AX405*Entradas!$D$47/Escenarios!$F$9</f>
        <v>0.20944004003345101</v>
      </c>
      <c r="BJ405" s="76">
        <f>Entradas!$D$48*Entradas!$D$46/Escenarios!$F$9</f>
        <v>0.12</v>
      </c>
      <c r="BK405" s="76">
        <f t="shared" si="240"/>
        <v>2.3765931122342852</v>
      </c>
      <c r="BL405" s="76">
        <f t="shared" si="226"/>
        <v>0</v>
      </c>
      <c r="BM405" s="76">
        <f t="shared" si="227"/>
        <v>0.4805363321718894</v>
      </c>
      <c r="BN405" s="76">
        <f t="shared" si="216"/>
        <v>0.23721832780277363</v>
      </c>
      <c r="BO405" s="76">
        <f t="shared" si="228"/>
        <v>0</v>
      </c>
      <c r="BP405" s="76">
        <f t="shared" si="217"/>
        <v>0.4539816721972264</v>
      </c>
      <c r="BQ405" s="76">
        <f t="shared" si="229"/>
        <v>0</v>
      </c>
      <c r="BR405" s="76">
        <f t="shared" si="230"/>
        <v>0.69120000000000004</v>
      </c>
      <c r="BS405" s="76">
        <f t="shared" si="231"/>
        <v>0.15109629213843839</v>
      </c>
      <c r="BT405" s="76">
        <f t="shared" si="232"/>
        <v>0.15109629213843839</v>
      </c>
      <c r="BU405" s="76">
        <f t="shared" si="241"/>
        <v>77.483709627987338</v>
      </c>
      <c r="BV405" s="76">
        <f>MAX(0,(BU405-Constantes!$D$13)*(1-EXP(-Constantes!$D$24)))</f>
        <v>0.43920185077409868</v>
      </c>
      <c r="BW405" s="76">
        <f t="shared" si="242"/>
        <v>0.89318352297132508</v>
      </c>
      <c r="BX405" s="76">
        <f t="shared" si="243"/>
        <v>1.1304018507740987</v>
      </c>
      <c r="BY405" s="76">
        <f>0.0526*BL405*Observaciones!$F404^1.218</f>
        <v>0</v>
      </c>
      <c r="BZ405" s="76">
        <f>BY405*Constantes!$F$30</f>
        <v>0</v>
      </c>
      <c r="CA405" s="76">
        <f t="shared" si="244"/>
        <v>0</v>
      </c>
      <c r="CB405" s="15"/>
      <c r="CC405" s="75">
        <v>399</v>
      </c>
      <c r="CD405" s="76">
        <f>0.0526*Observaciones!$F404^2.218</f>
        <v>0</v>
      </c>
      <c r="CE405" s="76">
        <f>IF(Observaciones!$F404&gt;0.05*$CI$7,((Observaciones!$F404-0.05*$CI$7)^2)/(Observaciones!$F404+0.95*$CI$7),0)</f>
        <v>0</v>
      </c>
      <c r="CF405" s="76">
        <f>0.0526*CE405*Observaciones!$F404^1.218</f>
        <v>0</v>
      </c>
      <c r="CG405" s="29"/>
      <c r="CH405" s="29"/>
      <c r="CI405" s="110"/>
      <c r="CJ405" s="40"/>
    </row>
    <row r="406" spans="2:88" s="2" customFormat="1" x14ac:dyDescent="0.3">
      <c r="B406" s="39"/>
      <c r="C406" s="75">
        <v>400</v>
      </c>
      <c r="D406" s="148">
        <f>ETo!$I405*((1-Constantes!$D$19)*ETo!$K405+ETo!$L405)</f>
        <v>4.2253860609014895</v>
      </c>
      <c r="E406" s="76">
        <f>MIN(D406*Constantes!$D$17,0.8*(H405+Observaciones!$F405-F406-G406-Constantes!$D$14))</f>
        <v>2.0986378837562585</v>
      </c>
      <c r="F406" s="76">
        <f>IF(Observaciones!$F405&gt;0.05*Constantes!$D$18,((Observaciones!$F405-0.05*Constantes!$D$18)^2)/(Observaciones!$F405+0.95*Constantes!$D$18),0)</f>
        <v>2.4557956777995901E-4</v>
      </c>
      <c r="G406" s="76">
        <f>MAX(0,H405+Observaciones!$F405-F406-Constantes!$D$13)</f>
        <v>0</v>
      </c>
      <c r="H406" s="76">
        <f>H405+Observaciones!$F405-F406-E406-G406-I405</f>
        <v>32.804333892344779</v>
      </c>
      <c r="I406" s="76">
        <f>MAX(0,(H406-Constantes!$D$14)*(1-EXP(-Constantes!$D$22)))</f>
        <v>0.73421973995288503</v>
      </c>
      <c r="J406" s="76">
        <f t="shared" si="210"/>
        <v>94.37038127705253</v>
      </c>
      <c r="K406" s="76">
        <f>MAX(0,(J406-Constantes!$D$13)*(1-EXP(-Constantes!$D$23)))</f>
        <v>0.4495084826510572</v>
      </c>
      <c r="L406" s="76">
        <f t="shared" si="211"/>
        <v>1.1839738021717221</v>
      </c>
      <c r="M406" s="76">
        <f>0.0526*F406*Observaciones!$F405^1.218</f>
        <v>5.5300359371899124E-5</v>
      </c>
      <c r="N406" s="76">
        <f>M406*Constantes!$D$30</f>
        <v>8.6390814224520989E-7</v>
      </c>
      <c r="O406" s="76">
        <f t="shared" si="212"/>
        <v>7.2966829220424731E-2</v>
      </c>
      <c r="P406" s="15"/>
      <c r="Q406" s="75">
        <v>400</v>
      </c>
      <c r="R406" s="148">
        <f>ETo!$I405*((1-Constantes!$E$19)*ETo!$K405+ETo!$L405)</f>
        <v>4.2253860609014895</v>
      </c>
      <c r="S406" s="76">
        <f>MIN(R406*Constantes!$E$17,0.8*(V405+Observaciones!$F405-T406-U406-Constantes!$D$14))</f>
        <v>2.0986378837562585</v>
      </c>
      <c r="T406" s="76">
        <f>IF(Observaciones!$F405&gt;0.05*Constantes!$E$18,((Observaciones!$F405-0.05*Constantes!$E$18)^2)/(Observaciones!$F405+0.95*Constantes!$E$18),0)</f>
        <v>2.4557956777995901E-4</v>
      </c>
      <c r="U406" s="76">
        <f>MAX(0,V405+Observaciones!$F405-T406-Constantes!$D$13)</f>
        <v>0</v>
      </c>
      <c r="V406" s="76">
        <f>V405+Observaciones!$F405-T406-S406-U406-W405</f>
        <v>32.804333892344779</v>
      </c>
      <c r="W406" s="76">
        <f>MAX(0,(V406-Constantes!$D$14)*(1-EXP(-Constantes!$D$22)))</f>
        <v>0.73421973995288503</v>
      </c>
      <c r="X406" s="76">
        <f t="shared" si="233"/>
        <v>94.37038127705253</v>
      </c>
      <c r="Y406" s="76">
        <f>MAX(0,(X406-Constantes!$D$13)*(1-EXP(-Constantes!$D$23)))</f>
        <v>0.4495084826510572</v>
      </c>
      <c r="Z406" s="76">
        <f t="shared" si="234"/>
        <v>1.1839738021717221</v>
      </c>
      <c r="AA406" s="76">
        <f>IF(Z406-Escenarios!$E$29&lt;=0,0,IF(Z406-Escenarios!$E$29&gt;Escenarios!$E$28,Escenarios!$E$28,Z406-Escenarios!$E$29))</f>
        <v>0.49277380217172206</v>
      </c>
      <c r="AB406" s="76">
        <f>AA406*Entradas!$E$24</f>
        <v>0.12319345054293052</v>
      </c>
      <c r="AC406" s="76">
        <f>R406*Entradas!$D$47/Escenarios!$E$9</f>
        <v>0.20281853092327151</v>
      </c>
      <c r="AD406" s="76">
        <f>Entradas!$D$48*Entradas!$D$46/Escenarios!$E$9</f>
        <v>0.12</v>
      </c>
      <c r="AE406" s="76">
        <f t="shared" si="235"/>
        <v>2.3014564146795298</v>
      </c>
      <c r="AF406" s="76">
        <f t="shared" si="218"/>
        <v>0</v>
      </c>
      <c r="AG406" s="76">
        <f t="shared" si="219"/>
        <v>0.49252822260394208</v>
      </c>
      <c r="AH406" s="76">
        <f t="shared" si="213"/>
        <v>0.24169151734894295</v>
      </c>
      <c r="AI406" s="76">
        <f t="shared" si="220"/>
        <v>0</v>
      </c>
      <c r="AJ406" s="76">
        <f t="shared" si="214"/>
        <v>0.4495084826510572</v>
      </c>
      <c r="AK406" s="76">
        <f t="shared" si="221"/>
        <v>0</v>
      </c>
      <c r="AL406" s="76">
        <f t="shared" si="222"/>
        <v>0.81439345054293066</v>
      </c>
      <c r="AM406" s="76">
        <f t="shared" si="223"/>
        <v>4.6761820705520041E-2</v>
      </c>
      <c r="AN406" s="76">
        <f t="shared" si="224"/>
        <v>4.6761820705520041E-2</v>
      </c>
      <c r="AO406" s="76">
        <f t="shared" si="236"/>
        <v>62.793714094953167</v>
      </c>
      <c r="AP406" s="76">
        <f>MAX(0,(AO406-Constantes!$D$13)*(1-EXP(-Constantes!$D$24)))</f>
        <v>0.21466163965956972</v>
      </c>
      <c r="AQ406" s="76">
        <f t="shared" si="215"/>
        <v>0.66417012231062689</v>
      </c>
      <c r="AR406" s="76">
        <f t="shared" si="225"/>
        <v>1.0290550902025004</v>
      </c>
      <c r="AS406" s="76">
        <f>0.0526*AF406*Observaciones!$F405^1.218</f>
        <v>0</v>
      </c>
      <c r="AT406" s="76">
        <f>AS406*Constantes!$E$30</f>
        <v>0</v>
      </c>
      <c r="AU406" s="76">
        <f t="shared" si="237"/>
        <v>0</v>
      </c>
      <c r="AV406" s="15"/>
      <c r="AW406" s="75">
        <v>400</v>
      </c>
      <c r="AX406" s="148">
        <f>ETo!$I405*((1-Constantes!$F$19)*ETo!$K405+ETo!$L405)</f>
        <v>4.2253860609014895</v>
      </c>
      <c r="AY406" s="76">
        <f>MIN(AX406*Constantes!$F$17,0.8*(BB405+Observaciones!$F405-AZ406-BA406-Constantes!$D$14))</f>
        <v>2.0986378837562585</v>
      </c>
      <c r="AZ406" s="76">
        <f>IF(Observaciones!$F405&gt;0.05*Constantes!$F$18,((Observaciones!$F405-0.05*Constantes!$F$18)^2)/(Observaciones!$F405+0.95*Constantes!$F$18),0)</f>
        <v>2.4557956777995901E-4</v>
      </c>
      <c r="BA406" s="76">
        <f>MAX(0,BB405+Observaciones!$F405-AZ406-Constantes!$D$13)</f>
        <v>0</v>
      </c>
      <c r="BB406" s="76">
        <f>BB405+Observaciones!$F405-AZ406-AY406-BA406-BC405</f>
        <v>32.804333892344779</v>
      </c>
      <c r="BC406" s="76">
        <f>MAX(0,(BB406-Constantes!$D$14)*(1-EXP(-Constantes!$D$22)))</f>
        <v>0.73421973995288503</v>
      </c>
      <c r="BD406" s="76">
        <f t="shared" si="238"/>
        <v>94.37038127705253</v>
      </c>
      <c r="BE406" s="76">
        <f>MAX(0,(BD406-Constantes!$D$13)*(1-EXP(-Constantes!$D$23)))</f>
        <v>0.4495084826510572</v>
      </c>
      <c r="BF406" s="76">
        <f t="shared" si="239"/>
        <v>1.1839738021717221</v>
      </c>
      <c r="BG406" s="76">
        <f>IF(BF406-Escenarios!$F$29&lt;=0,0,IF(BF406-Escenarios!$F$29&gt;Escenarios!$F$28,Escenarios!$F$28,BF406-Escenarios!$F$29))</f>
        <v>0.49277380217172206</v>
      </c>
      <c r="BH406" s="76">
        <f>BG406*Entradas!$F$24</f>
        <v>0</v>
      </c>
      <c r="BI406" s="76">
        <f>AX406*Entradas!$D$47/Escenarios!$F$9</f>
        <v>0.20281853092327151</v>
      </c>
      <c r="BJ406" s="76">
        <f>Entradas!$D$48*Entradas!$D$46/Escenarios!$F$9</f>
        <v>0.12</v>
      </c>
      <c r="BK406" s="76">
        <f t="shared" si="240"/>
        <v>2.3014564146795298</v>
      </c>
      <c r="BL406" s="76">
        <f t="shared" si="226"/>
        <v>0</v>
      </c>
      <c r="BM406" s="76">
        <f t="shared" si="227"/>
        <v>0.49252822260394208</v>
      </c>
      <c r="BN406" s="76">
        <f t="shared" si="216"/>
        <v>0.24169151734894295</v>
      </c>
      <c r="BO406" s="76">
        <f t="shared" si="228"/>
        <v>0</v>
      </c>
      <c r="BP406" s="76">
        <f t="shared" si="217"/>
        <v>0.4495084826510572</v>
      </c>
      <c r="BQ406" s="76">
        <f t="shared" si="229"/>
        <v>0</v>
      </c>
      <c r="BR406" s="76">
        <f t="shared" si="230"/>
        <v>0.69120000000000015</v>
      </c>
      <c r="BS406" s="76">
        <f t="shared" si="231"/>
        <v>0.16995527124845056</v>
      </c>
      <c r="BT406" s="76">
        <f t="shared" si="232"/>
        <v>0.16995527124845056</v>
      </c>
      <c r="BU406" s="76">
        <f t="shared" si="241"/>
        <v>77.214463048461695</v>
      </c>
      <c r="BV406" s="76">
        <f>MAX(0,(BU406-Constantes!$D$13)*(1-EXP(-Constantes!$D$24)))</f>
        <v>0.43508635028448994</v>
      </c>
      <c r="BW406" s="76">
        <f t="shared" si="242"/>
        <v>0.88459483293554708</v>
      </c>
      <c r="BX406" s="76">
        <f t="shared" si="243"/>
        <v>1.1262863502844902</v>
      </c>
      <c r="BY406" s="76">
        <f>0.0526*BL406*Observaciones!$F405^1.218</f>
        <v>0</v>
      </c>
      <c r="BZ406" s="76">
        <f>BY406*Constantes!$F$30</f>
        <v>0</v>
      </c>
      <c r="CA406" s="76">
        <f t="shared" si="244"/>
        <v>0</v>
      </c>
      <c r="CB406" s="15"/>
      <c r="CC406" s="75">
        <v>400</v>
      </c>
      <c r="CD406" s="76">
        <f>0.0526*Observaciones!$F405^2.218</f>
        <v>0.74310410909583668</v>
      </c>
      <c r="CE406" s="76">
        <f>IF(Observaciones!$F405&gt;0.05*$CI$7,((Observaciones!$F405-0.05*$CI$7)^2)/(Observaciones!$F405+0.95*$CI$7),0)</f>
        <v>6.7925012840267113E-2</v>
      </c>
      <c r="CF406" s="76">
        <f>0.0526*CE406*Observaciones!$F405^1.218</f>
        <v>1.529556247029999E-2</v>
      </c>
      <c r="CG406" s="29"/>
      <c r="CH406" s="29"/>
      <c r="CI406" s="110"/>
      <c r="CJ406" s="40"/>
    </row>
    <row r="407" spans="2:88" s="2" customFormat="1" x14ac:dyDescent="0.3">
      <c r="B407" s="39"/>
      <c r="C407" s="75">
        <v>401</v>
      </c>
      <c r="D407" s="148">
        <f>ETo!$I406*((1-Constantes!$D$19)*ETo!$K406+ETo!$L406)</f>
        <v>4.393186570847301</v>
      </c>
      <c r="E407" s="76">
        <f>MIN(D407*Constantes!$D$17,0.8*(H406+Observaciones!$F406-F407-G407-Constantes!$D$14))</f>
        <v>2.1819799741617838</v>
      </c>
      <c r="F407" s="76">
        <f>IF(Observaciones!$F406&gt;0.05*Constantes!$D$18,((Observaciones!$F406-0.05*Constantes!$D$18)^2)/(Observaciones!$F406+0.95*Constantes!$D$18),0)</f>
        <v>0</v>
      </c>
      <c r="G407" s="76">
        <f>MAX(0,H406+Observaciones!$F406-F407-Constantes!$D$13)</f>
        <v>0</v>
      </c>
      <c r="H407" s="76">
        <f>H406+Observaciones!$F406-F407-E407-G407-I406</f>
        <v>29.888134178230111</v>
      </c>
      <c r="I407" s="76">
        <f>MAX(0,(H407-Constantes!$D$14)*(1-EXP(-Constantes!$D$22)))</f>
        <v>0.6348832721018236</v>
      </c>
      <c r="J407" s="76">
        <f t="shared" si="210"/>
        <v>93.920872794401475</v>
      </c>
      <c r="K407" s="76">
        <f>MAX(0,(J407-Constantes!$D$13)*(1-EXP(-Constantes!$D$23)))</f>
        <v>0.44507936850691715</v>
      </c>
      <c r="L407" s="76">
        <f t="shared" si="211"/>
        <v>1.0799626406087408</v>
      </c>
      <c r="M407" s="76">
        <f>0.0526*F407*Observaciones!$F406^1.218</f>
        <v>0</v>
      </c>
      <c r="N407" s="76">
        <f>M407*Constantes!$D$30</f>
        <v>0</v>
      </c>
      <c r="O407" s="76">
        <f t="shared" si="212"/>
        <v>0</v>
      </c>
      <c r="P407" s="15"/>
      <c r="Q407" s="75">
        <v>401</v>
      </c>
      <c r="R407" s="148">
        <f>ETo!$I406*((1-Constantes!$E$19)*ETo!$K406+ETo!$L406)</f>
        <v>4.393186570847301</v>
      </c>
      <c r="S407" s="76">
        <f>MIN(R407*Constantes!$E$17,0.8*(V406+Observaciones!$F406-T407-U407-Constantes!$D$14))</f>
        <v>2.1819799741617838</v>
      </c>
      <c r="T407" s="76">
        <f>IF(Observaciones!$F406&gt;0.05*Constantes!$E$18,((Observaciones!$F406-0.05*Constantes!$E$18)^2)/(Observaciones!$F406+0.95*Constantes!$E$18),0)</f>
        <v>0</v>
      </c>
      <c r="U407" s="76">
        <f>MAX(0,V406+Observaciones!$F406-T407-Constantes!$D$13)</f>
        <v>0</v>
      </c>
      <c r="V407" s="76">
        <f>V406+Observaciones!$F406-T407-S407-U407-W406</f>
        <v>29.888134178230111</v>
      </c>
      <c r="W407" s="76">
        <f>MAX(0,(V407-Constantes!$D$14)*(1-EXP(-Constantes!$D$22)))</f>
        <v>0.6348832721018236</v>
      </c>
      <c r="X407" s="76">
        <f t="shared" si="233"/>
        <v>93.920872794401475</v>
      </c>
      <c r="Y407" s="76">
        <f>MAX(0,(X407-Constantes!$D$13)*(1-EXP(-Constantes!$D$23)))</f>
        <v>0.44507936850691715</v>
      </c>
      <c r="Z407" s="76">
        <f t="shared" si="234"/>
        <v>1.0799626406087408</v>
      </c>
      <c r="AA407" s="76">
        <f>IF(Z407-Escenarios!$E$29&lt;=0,0,IF(Z407-Escenarios!$E$29&gt;Escenarios!$E$28,Escenarios!$E$28,Z407-Escenarios!$E$29))</f>
        <v>0.38876264060874077</v>
      </c>
      <c r="AB407" s="76">
        <f>AA407*Entradas!$E$24</f>
        <v>9.7190660152185193E-2</v>
      </c>
      <c r="AC407" s="76">
        <f>R407*Entradas!$D$47/Escenarios!$E$9</f>
        <v>0.21087295540067044</v>
      </c>
      <c r="AD407" s="76">
        <f>Entradas!$D$48*Entradas!$D$46/Escenarios!$E$9</f>
        <v>0.12</v>
      </c>
      <c r="AE407" s="76">
        <f t="shared" si="235"/>
        <v>2.3928529295624541</v>
      </c>
      <c r="AF407" s="76">
        <f t="shared" si="218"/>
        <v>0</v>
      </c>
      <c r="AG407" s="76">
        <f t="shared" si="219"/>
        <v>0.38876264060874077</v>
      </c>
      <c r="AH407" s="76">
        <f t="shared" si="213"/>
        <v>0.24612063149308283</v>
      </c>
      <c r="AI407" s="76">
        <f t="shared" si="220"/>
        <v>0</v>
      </c>
      <c r="AJ407" s="76">
        <f t="shared" si="214"/>
        <v>0.44507936850691715</v>
      </c>
      <c r="AK407" s="76">
        <f t="shared" si="221"/>
        <v>0</v>
      </c>
      <c r="AL407" s="76">
        <f t="shared" si="222"/>
        <v>0.78839066015218529</v>
      </c>
      <c r="AM407" s="76">
        <f t="shared" si="223"/>
        <v>0</v>
      </c>
      <c r="AN407" s="76">
        <f t="shared" si="224"/>
        <v>0</v>
      </c>
      <c r="AO407" s="76">
        <f t="shared" si="236"/>
        <v>62.579052455293599</v>
      </c>
      <c r="AP407" s="76">
        <f>MAX(0,(AO407-Constantes!$D$13)*(1-EXP(-Constantes!$D$24)))</f>
        <v>0.21138048346187313</v>
      </c>
      <c r="AQ407" s="76">
        <f t="shared" si="215"/>
        <v>0.65645985196879031</v>
      </c>
      <c r="AR407" s="76">
        <f t="shared" si="225"/>
        <v>0.99977114361405839</v>
      </c>
      <c r="AS407" s="76">
        <f>0.0526*AF407*Observaciones!$F406^1.218</f>
        <v>0</v>
      </c>
      <c r="AT407" s="76">
        <f>AS407*Constantes!$E$30</f>
        <v>0</v>
      </c>
      <c r="AU407" s="76">
        <f t="shared" si="237"/>
        <v>0</v>
      </c>
      <c r="AV407" s="15"/>
      <c r="AW407" s="75">
        <v>401</v>
      </c>
      <c r="AX407" s="148">
        <f>ETo!$I406*((1-Constantes!$F$19)*ETo!$K406+ETo!$L406)</f>
        <v>4.393186570847301</v>
      </c>
      <c r="AY407" s="76">
        <f>MIN(AX407*Constantes!$F$17,0.8*(BB406+Observaciones!$F406-AZ407-BA407-Constantes!$D$14))</f>
        <v>2.1819799741617838</v>
      </c>
      <c r="AZ407" s="76">
        <f>IF(Observaciones!$F406&gt;0.05*Constantes!$F$18,((Observaciones!$F406-0.05*Constantes!$F$18)^2)/(Observaciones!$F406+0.95*Constantes!$F$18),0)</f>
        <v>0</v>
      </c>
      <c r="BA407" s="76">
        <f>MAX(0,BB406+Observaciones!$F406-AZ407-Constantes!$D$13)</f>
        <v>0</v>
      </c>
      <c r="BB407" s="76">
        <f>BB406+Observaciones!$F406-AZ407-AY407-BA407-BC406</f>
        <v>29.888134178230111</v>
      </c>
      <c r="BC407" s="76">
        <f>MAX(0,(BB407-Constantes!$D$14)*(1-EXP(-Constantes!$D$22)))</f>
        <v>0.6348832721018236</v>
      </c>
      <c r="BD407" s="76">
        <f t="shared" si="238"/>
        <v>93.920872794401475</v>
      </c>
      <c r="BE407" s="76">
        <f>MAX(0,(BD407-Constantes!$D$13)*(1-EXP(-Constantes!$D$23)))</f>
        <v>0.44507936850691715</v>
      </c>
      <c r="BF407" s="76">
        <f t="shared" si="239"/>
        <v>1.0799626406087408</v>
      </c>
      <c r="BG407" s="76">
        <f>IF(BF407-Escenarios!$F$29&lt;=0,0,IF(BF407-Escenarios!$F$29&gt;Escenarios!$F$28,Escenarios!$F$28,BF407-Escenarios!$F$29))</f>
        <v>0.38876264060874077</v>
      </c>
      <c r="BH407" s="76">
        <f>BG407*Entradas!$F$24</f>
        <v>0</v>
      </c>
      <c r="BI407" s="76">
        <f>AX407*Entradas!$D$47/Escenarios!$F$9</f>
        <v>0.21087295540067044</v>
      </c>
      <c r="BJ407" s="76">
        <f>Entradas!$D$48*Entradas!$D$46/Escenarios!$F$9</f>
        <v>0.12</v>
      </c>
      <c r="BK407" s="76">
        <f t="shared" si="240"/>
        <v>2.3928529295624541</v>
      </c>
      <c r="BL407" s="76">
        <f t="shared" si="226"/>
        <v>0</v>
      </c>
      <c r="BM407" s="76">
        <f t="shared" si="227"/>
        <v>0.38876264060874077</v>
      </c>
      <c r="BN407" s="76">
        <f t="shared" si="216"/>
        <v>0.24612063149308283</v>
      </c>
      <c r="BO407" s="76">
        <f t="shared" si="228"/>
        <v>0</v>
      </c>
      <c r="BP407" s="76">
        <f t="shared" si="217"/>
        <v>0.44507936850691715</v>
      </c>
      <c r="BQ407" s="76">
        <f t="shared" si="229"/>
        <v>0</v>
      </c>
      <c r="BR407" s="76">
        <f t="shared" si="230"/>
        <v>0.69120000000000004</v>
      </c>
      <c r="BS407" s="76">
        <f t="shared" si="231"/>
        <v>5.7889685208070335E-2</v>
      </c>
      <c r="BT407" s="76">
        <f t="shared" si="232"/>
        <v>5.7889685208070335E-2</v>
      </c>
      <c r="BU407" s="76">
        <f t="shared" si="241"/>
        <v>76.83726638338527</v>
      </c>
      <c r="BV407" s="76">
        <f>MAX(0,(BU407-Constantes!$D$13)*(1-EXP(-Constantes!$D$24)))</f>
        <v>0.4293208060664882</v>
      </c>
      <c r="BW407" s="76">
        <f t="shared" si="242"/>
        <v>0.87440017457340535</v>
      </c>
      <c r="BX407" s="76">
        <f t="shared" si="243"/>
        <v>1.1205208060664882</v>
      </c>
      <c r="BY407" s="76">
        <f>0.0526*BL407*Observaciones!$F406^1.218</f>
        <v>0</v>
      </c>
      <c r="BZ407" s="76">
        <f>BY407*Constantes!$F$30</f>
        <v>0</v>
      </c>
      <c r="CA407" s="76">
        <f t="shared" si="244"/>
        <v>0</v>
      </c>
      <c r="CB407" s="15"/>
      <c r="CC407" s="75">
        <v>401</v>
      </c>
      <c r="CD407" s="76">
        <f>0.0526*Observaciones!$F406^2.218</f>
        <v>0</v>
      </c>
      <c r="CE407" s="76">
        <f>IF(Observaciones!$F406&gt;0.05*$CI$7,((Observaciones!$F406-0.05*$CI$7)^2)/(Observaciones!$F406+0.95*$CI$7),0)</f>
        <v>0</v>
      </c>
      <c r="CF407" s="76">
        <f>0.0526*CE407*Observaciones!$F406^1.218</f>
        <v>0</v>
      </c>
      <c r="CG407" s="29"/>
      <c r="CH407" s="29"/>
      <c r="CI407" s="110"/>
      <c r="CJ407" s="40"/>
    </row>
    <row r="408" spans="2:88" s="2" customFormat="1" x14ac:dyDescent="0.3">
      <c r="B408" s="39"/>
      <c r="C408" s="75">
        <v>402</v>
      </c>
      <c r="D408" s="148">
        <f>ETo!$I407*((1-Constantes!$D$19)*ETo!$K407+ETo!$L407)</f>
        <v>4.4560010593164847</v>
      </c>
      <c r="E408" s="76">
        <f>MIN(D408*Constantes!$D$17,0.8*(H407+Observaciones!$F407-F408-G408-Constantes!$D$14))</f>
        <v>2.2131782749206201</v>
      </c>
      <c r="F408" s="76">
        <f>IF(Observaciones!$F407&gt;0.05*Constantes!$D$18,((Observaciones!$F407-0.05*Constantes!$D$18)^2)/(Observaciones!$F407+0.95*Constantes!$D$18),0)</f>
        <v>0</v>
      </c>
      <c r="G408" s="76">
        <f>MAX(0,H407+Observaciones!$F407-F408-Constantes!$D$13)</f>
        <v>0</v>
      </c>
      <c r="H408" s="76">
        <f>H407+Observaciones!$F407-F408-E408-G408-I407</f>
        <v>27.040072631207668</v>
      </c>
      <c r="I408" s="76">
        <f>MAX(0,(H408-Constantes!$D$14)*(1-EXP(-Constantes!$D$22)))</f>
        <v>0.53786784036225577</v>
      </c>
      <c r="J408" s="76">
        <f t="shared" si="210"/>
        <v>93.475793425894565</v>
      </c>
      <c r="K408" s="76">
        <f>MAX(0,(J408-Constantes!$D$13)*(1-EXP(-Constantes!$D$23)))</f>
        <v>0.44069389547937216</v>
      </c>
      <c r="L408" s="76">
        <f t="shared" si="211"/>
        <v>0.97856173584162787</v>
      </c>
      <c r="M408" s="76">
        <f>0.0526*F408*Observaciones!$F407^1.218</f>
        <v>0</v>
      </c>
      <c r="N408" s="76">
        <f>M408*Constantes!$D$30</f>
        <v>0</v>
      </c>
      <c r="O408" s="76">
        <f t="shared" si="212"/>
        <v>0</v>
      </c>
      <c r="P408" s="15"/>
      <c r="Q408" s="75">
        <v>402</v>
      </c>
      <c r="R408" s="148">
        <f>ETo!$I407*((1-Constantes!$E$19)*ETo!$K407+ETo!$L407)</f>
        <v>4.4560010593164847</v>
      </c>
      <c r="S408" s="76">
        <f>MIN(R408*Constantes!$E$17,0.8*(V407+Observaciones!$F407-T408-U408-Constantes!$D$14))</f>
        <v>2.2131782749206201</v>
      </c>
      <c r="T408" s="76">
        <f>IF(Observaciones!$F407&gt;0.05*Constantes!$E$18,((Observaciones!$F407-0.05*Constantes!$E$18)^2)/(Observaciones!$F407+0.95*Constantes!$E$18),0)</f>
        <v>0</v>
      </c>
      <c r="U408" s="76">
        <f>MAX(0,V407+Observaciones!$F407-T408-Constantes!$D$13)</f>
        <v>0</v>
      </c>
      <c r="V408" s="76">
        <f>V407+Observaciones!$F407-T408-S408-U408-W407</f>
        <v>27.040072631207668</v>
      </c>
      <c r="W408" s="76">
        <f>MAX(0,(V408-Constantes!$D$14)*(1-EXP(-Constantes!$D$22)))</f>
        <v>0.53786784036225577</v>
      </c>
      <c r="X408" s="76">
        <f t="shared" si="233"/>
        <v>93.475793425894565</v>
      </c>
      <c r="Y408" s="76">
        <f>MAX(0,(X408-Constantes!$D$13)*(1-EXP(-Constantes!$D$23)))</f>
        <v>0.44069389547937216</v>
      </c>
      <c r="Z408" s="76">
        <f t="shared" si="234"/>
        <v>0.97856173584162787</v>
      </c>
      <c r="AA408" s="76">
        <f>IF(Z408-Escenarios!$E$29&lt;=0,0,IF(Z408-Escenarios!$E$29&gt;Escenarios!$E$28,Escenarios!$E$28,Z408-Escenarios!$E$29))</f>
        <v>0.28736173584162783</v>
      </c>
      <c r="AB408" s="76">
        <f>AA408*Entradas!$E$24</f>
        <v>7.1840433960406958E-2</v>
      </c>
      <c r="AC408" s="76">
        <f>R408*Entradas!$D$47/Escenarios!$E$9</f>
        <v>0.21388805084719126</v>
      </c>
      <c r="AD408" s="76">
        <f>Entradas!$D$48*Entradas!$D$46/Escenarios!$E$9</f>
        <v>0.12</v>
      </c>
      <c r="AE408" s="76">
        <f t="shared" si="235"/>
        <v>2.4270663257678113</v>
      </c>
      <c r="AF408" s="76">
        <f t="shared" si="218"/>
        <v>0</v>
      </c>
      <c r="AG408" s="76">
        <f t="shared" si="219"/>
        <v>0.28736173584162783</v>
      </c>
      <c r="AH408" s="76">
        <f t="shared" si="213"/>
        <v>0.25050610452062794</v>
      </c>
      <c r="AI408" s="76">
        <f t="shared" si="220"/>
        <v>0</v>
      </c>
      <c r="AJ408" s="76">
        <f t="shared" si="214"/>
        <v>0.44069389547937216</v>
      </c>
      <c r="AK408" s="76">
        <f t="shared" si="221"/>
        <v>0</v>
      </c>
      <c r="AL408" s="76">
        <f t="shared" si="222"/>
        <v>0.76304043396040699</v>
      </c>
      <c r="AM408" s="76">
        <f t="shared" si="223"/>
        <v>0</v>
      </c>
      <c r="AN408" s="76">
        <f t="shared" si="224"/>
        <v>0</v>
      </c>
      <c r="AO408" s="76">
        <f t="shared" si="236"/>
        <v>62.367671971831726</v>
      </c>
      <c r="AP408" s="76">
        <f>MAX(0,(AO408-Constantes!$D$13)*(1-EXP(-Constantes!$D$24)))</f>
        <v>0.20814948054731902</v>
      </c>
      <c r="AQ408" s="76">
        <f t="shared" si="215"/>
        <v>0.64884337602669118</v>
      </c>
      <c r="AR408" s="76">
        <f t="shared" si="225"/>
        <v>0.97118991450772607</v>
      </c>
      <c r="AS408" s="76">
        <f>0.0526*AF408*Observaciones!$F407^1.218</f>
        <v>0</v>
      </c>
      <c r="AT408" s="76">
        <f>AS408*Constantes!$E$30</f>
        <v>0</v>
      </c>
      <c r="AU408" s="76">
        <f t="shared" si="237"/>
        <v>0</v>
      </c>
      <c r="AV408" s="15"/>
      <c r="AW408" s="75">
        <v>402</v>
      </c>
      <c r="AX408" s="148">
        <f>ETo!$I407*((1-Constantes!$F$19)*ETo!$K407+ETo!$L407)</f>
        <v>4.4560010593164847</v>
      </c>
      <c r="AY408" s="76">
        <f>MIN(AX408*Constantes!$F$17,0.8*(BB407+Observaciones!$F407-AZ408-BA408-Constantes!$D$14))</f>
        <v>2.2131782749206201</v>
      </c>
      <c r="AZ408" s="76">
        <f>IF(Observaciones!$F407&gt;0.05*Constantes!$F$18,((Observaciones!$F407-0.05*Constantes!$F$18)^2)/(Observaciones!$F407+0.95*Constantes!$F$18),0)</f>
        <v>0</v>
      </c>
      <c r="BA408" s="76">
        <f>MAX(0,BB407+Observaciones!$F407-AZ408-Constantes!$D$13)</f>
        <v>0</v>
      </c>
      <c r="BB408" s="76">
        <f>BB407+Observaciones!$F407-AZ408-AY408-BA408-BC407</f>
        <v>27.040072631207668</v>
      </c>
      <c r="BC408" s="76">
        <f>MAX(0,(BB408-Constantes!$D$14)*(1-EXP(-Constantes!$D$22)))</f>
        <v>0.53786784036225577</v>
      </c>
      <c r="BD408" s="76">
        <f t="shared" si="238"/>
        <v>93.475793425894565</v>
      </c>
      <c r="BE408" s="76">
        <f>MAX(0,(BD408-Constantes!$D$13)*(1-EXP(-Constantes!$D$23)))</f>
        <v>0.44069389547937216</v>
      </c>
      <c r="BF408" s="76">
        <f t="shared" si="239"/>
        <v>0.97856173584162787</v>
      </c>
      <c r="BG408" s="76">
        <f>IF(BF408-Escenarios!$F$29&lt;=0,0,IF(BF408-Escenarios!$F$29&gt;Escenarios!$F$28,Escenarios!$F$28,BF408-Escenarios!$F$29))</f>
        <v>0.28736173584162783</v>
      </c>
      <c r="BH408" s="76">
        <f>BG408*Entradas!$F$24</f>
        <v>0</v>
      </c>
      <c r="BI408" s="76">
        <f>AX408*Entradas!$D$47/Escenarios!$F$9</f>
        <v>0.21388805084719126</v>
      </c>
      <c r="BJ408" s="76">
        <f>Entradas!$D$48*Entradas!$D$46/Escenarios!$F$9</f>
        <v>0.12</v>
      </c>
      <c r="BK408" s="76">
        <f t="shared" si="240"/>
        <v>2.4270663257678113</v>
      </c>
      <c r="BL408" s="76">
        <f t="shared" si="226"/>
        <v>0</v>
      </c>
      <c r="BM408" s="76">
        <f t="shared" si="227"/>
        <v>0.28736173584162783</v>
      </c>
      <c r="BN408" s="76">
        <f t="shared" si="216"/>
        <v>0.25050610452062794</v>
      </c>
      <c r="BO408" s="76">
        <f t="shared" si="228"/>
        <v>0</v>
      </c>
      <c r="BP408" s="76">
        <f t="shared" si="217"/>
        <v>0.44069389547937216</v>
      </c>
      <c r="BQ408" s="76">
        <f t="shared" si="229"/>
        <v>0</v>
      </c>
      <c r="BR408" s="76">
        <f t="shared" si="230"/>
        <v>0.69120000000000004</v>
      </c>
      <c r="BS408" s="76">
        <f t="shared" si="231"/>
        <v>0</v>
      </c>
      <c r="BT408" s="76">
        <f t="shared" si="232"/>
        <v>0</v>
      </c>
      <c r="BU408" s="76">
        <f t="shared" si="241"/>
        <v>76.407945577318785</v>
      </c>
      <c r="BV408" s="76">
        <f>MAX(0,(BU408-Constantes!$D$13)*(1-EXP(-Constantes!$D$24)))</f>
        <v>0.42275853147537279</v>
      </c>
      <c r="BW408" s="76">
        <f t="shared" si="242"/>
        <v>0.863452426954745</v>
      </c>
      <c r="BX408" s="76">
        <f t="shared" si="243"/>
        <v>1.1139585314753728</v>
      </c>
      <c r="BY408" s="76">
        <f>0.0526*BL408*Observaciones!$F407^1.218</f>
        <v>0</v>
      </c>
      <c r="BZ408" s="76">
        <f>BY408*Constantes!$F$30</f>
        <v>0</v>
      </c>
      <c r="CA408" s="76">
        <f t="shared" si="244"/>
        <v>0</v>
      </c>
      <c r="CB408" s="15"/>
      <c r="CC408" s="75">
        <v>402</v>
      </c>
      <c r="CD408" s="76">
        <f>0.0526*Observaciones!$F407^2.218</f>
        <v>0</v>
      </c>
      <c r="CE408" s="76">
        <f>IF(Observaciones!$F407&gt;0.05*$CI$7,((Observaciones!$F407-0.05*$CI$7)^2)/(Observaciones!$F407+0.95*$CI$7),0)</f>
        <v>0</v>
      </c>
      <c r="CF408" s="76">
        <f>0.0526*CE408*Observaciones!$F407^1.218</f>
        <v>0</v>
      </c>
      <c r="CG408" s="29"/>
      <c r="CH408" s="29"/>
      <c r="CI408" s="110"/>
      <c r="CJ408" s="40"/>
    </row>
    <row r="409" spans="2:88" s="2" customFormat="1" x14ac:dyDescent="0.3">
      <c r="B409" s="39"/>
      <c r="C409" s="75">
        <v>403</v>
      </c>
      <c r="D409" s="148">
        <f>ETo!$I408*((1-Constantes!$D$19)*ETo!$K408+ETo!$L408)</f>
        <v>4.3567261244651299</v>
      </c>
      <c r="E409" s="76">
        <f>MIN(D409*Constantes!$D$17,0.8*(H408+Observaciones!$F408-F409-G409-Constantes!$D$14))</f>
        <v>2.1638710314679268</v>
      </c>
      <c r="F409" s="76">
        <f>IF(Observaciones!$F408&gt;0.05*Constantes!$D$18,((Observaciones!$F408-0.05*Constantes!$D$18)^2)/(Observaciones!$F408+0.95*Constantes!$D$18),0)</f>
        <v>1.4440314933965459</v>
      </c>
      <c r="G409" s="76">
        <f>MAX(0,H408+Observaciones!$F408-F409-Constantes!$D$13)</f>
        <v>0</v>
      </c>
      <c r="H409" s="76">
        <f>H408+Observaciones!$F408-F409-E409-G409-I408</f>
        <v>36.39430226598094</v>
      </c>
      <c r="I409" s="76">
        <f>MAX(0,(H409-Constantes!$D$14)*(1-EXP(-Constantes!$D$22)))</f>
        <v>0.85650724180263416</v>
      </c>
      <c r="J409" s="76">
        <f t="shared" si="210"/>
        <v>93.035099530415195</v>
      </c>
      <c r="K409" s="76">
        <f>MAX(0,(J409-Constantes!$D$13)*(1-EXP(-Constantes!$D$23)))</f>
        <v>0.43635163356210582</v>
      </c>
      <c r="L409" s="76">
        <f t="shared" si="211"/>
        <v>2.7368903687612862</v>
      </c>
      <c r="M409" s="76">
        <f>0.0526*F409*Observaciones!$F408^1.218</f>
        <v>1.8084601325759333</v>
      </c>
      <c r="N409" s="76">
        <f>M409*Constantes!$D$30</f>
        <v>2.8251958056028571E-2</v>
      </c>
      <c r="O409" s="76">
        <f t="shared" si="212"/>
        <v>1032.2648790939836</v>
      </c>
      <c r="P409" s="15"/>
      <c r="Q409" s="75">
        <v>403</v>
      </c>
      <c r="R409" s="148">
        <f>ETo!$I408*((1-Constantes!$E$19)*ETo!$K408+ETo!$L408)</f>
        <v>4.3567261244651299</v>
      </c>
      <c r="S409" s="76">
        <f>MIN(R409*Constantes!$E$17,0.8*(V408+Observaciones!$F408-T409-U409-Constantes!$D$14))</f>
        <v>2.1638710314679268</v>
      </c>
      <c r="T409" s="76">
        <f>IF(Observaciones!$F408&gt;0.05*Constantes!$E$18,((Observaciones!$F408-0.05*Constantes!$E$18)^2)/(Observaciones!$F408+0.95*Constantes!$E$18),0)</f>
        <v>1.4440314933965459</v>
      </c>
      <c r="U409" s="76">
        <f>MAX(0,V408+Observaciones!$F408-T409-Constantes!$D$13)</f>
        <v>0</v>
      </c>
      <c r="V409" s="76">
        <f>V408+Observaciones!$F408-T409-S409-U409-W408</f>
        <v>36.39430226598094</v>
      </c>
      <c r="W409" s="76">
        <f>MAX(0,(V409-Constantes!$D$14)*(1-EXP(-Constantes!$D$22)))</f>
        <v>0.85650724180263416</v>
      </c>
      <c r="X409" s="76">
        <f t="shared" si="233"/>
        <v>93.035099530415195</v>
      </c>
      <c r="Y409" s="76">
        <f>MAX(0,(X409-Constantes!$D$13)*(1-EXP(-Constantes!$D$23)))</f>
        <v>0.43635163356210582</v>
      </c>
      <c r="Z409" s="76">
        <f t="shared" si="234"/>
        <v>2.7368903687612862</v>
      </c>
      <c r="AA409" s="76">
        <f>IF(Z409-Escenarios!$E$29&lt;=0,0,IF(Z409-Escenarios!$E$29&gt;Escenarios!$E$28,Escenarios!$E$28,Z409-Escenarios!$E$29))</f>
        <v>2.045690368761286</v>
      </c>
      <c r="AB409" s="76">
        <f>AA409*Entradas!$E$24</f>
        <v>0.51142259219032149</v>
      </c>
      <c r="AC409" s="76">
        <f>R409*Entradas!$D$47/Escenarios!$E$9</f>
        <v>0.20912285397432623</v>
      </c>
      <c r="AD409" s="76">
        <f>Entradas!$D$48*Entradas!$D$46/Escenarios!$E$9</f>
        <v>0.12</v>
      </c>
      <c r="AE409" s="76">
        <f t="shared" si="235"/>
        <v>2.372993885442253</v>
      </c>
      <c r="AF409" s="76">
        <f t="shared" si="218"/>
        <v>0</v>
      </c>
      <c r="AG409" s="76">
        <f t="shared" si="219"/>
        <v>0.60165887536474005</v>
      </c>
      <c r="AH409" s="76">
        <f t="shared" si="213"/>
        <v>0.2548483664378941</v>
      </c>
      <c r="AI409" s="76">
        <f t="shared" si="220"/>
        <v>0</v>
      </c>
      <c r="AJ409" s="76">
        <f t="shared" si="214"/>
        <v>0.43635163356210582</v>
      </c>
      <c r="AK409" s="76">
        <f t="shared" si="221"/>
        <v>0</v>
      </c>
      <c r="AL409" s="76">
        <f t="shared" si="222"/>
        <v>1.2026225921903215</v>
      </c>
      <c r="AM409" s="76">
        <f t="shared" si="223"/>
        <v>1.2051449225966384</v>
      </c>
      <c r="AN409" s="76">
        <f t="shared" si="224"/>
        <v>1.2051449225966384</v>
      </c>
      <c r="AO409" s="76">
        <f t="shared" si="236"/>
        <v>63.364667413881044</v>
      </c>
      <c r="AP409" s="76">
        <f>MAX(0,(AO409-Constantes!$D$13)*(1-EXP(-Constantes!$D$24)))</f>
        <v>0.22338880220228882</v>
      </c>
      <c r="AQ409" s="76">
        <f t="shared" si="215"/>
        <v>0.65974043576439467</v>
      </c>
      <c r="AR409" s="76">
        <f t="shared" si="225"/>
        <v>1.4260113943926103</v>
      </c>
      <c r="AS409" s="76">
        <f>0.0526*AF409*Observaciones!$F408^1.218</f>
        <v>0</v>
      </c>
      <c r="AT409" s="76">
        <f>AS409*Constantes!$E$30</f>
        <v>0</v>
      </c>
      <c r="AU409" s="76">
        <f t="shared" si="237"/>
        <v>0</v>
      </c>
      <c r="AV409" s="15"/>
      <c r="AW409" s="75">
        <v>403</v>
      </c>
      <c r="AX409" s="148">
        <f>ETo!$I408*((1-Constantes!$F$19)*ETo!$K408+ETo!$L408)</f>
        <v>4.3567261244651299</v>
      </c>
      <c r="AY409" s="76">
        <f>MIN(AX409*Constantes!$F$17,0.8*(BB408+Observaciones!$F408-AZ409-BA409-Constantes!$D$14))</f>
        <v>2.1638710314679268</v>
      </c>
      <c r="AZ409" s="76">
        <f>IF(Observaciones!$F408&gt;0.05*Constantes!$F$18,((Observaciones!$F408-0.05*Constantes!$F$18)^2)/(Observaciones!$F408+0.95*Constantes!$F$18),0)</f>
        <v>1.4440314933965459</v>
      </c>
      <c r="BA409" s="76">
        <f>MAX(0,BB408+Observaciones!$F408-AZ409-Constantes!$D$13)</f>
        <v>0</v>
      </c>
      <c r="BB409" s="76">
        <f>BB408+Observaciones!$F408-AZ409-AY409-BA409-BC408</f>
        <v>36.39430226598094</v>
      </c>
      <c r="BC409" s="76">
        <f>MAX(0,(BB409-Constantes!$D$14)*(1-EXP(-Constantes!$D$22)))</f>
        <v>0.85650724180263416</v>
      </c>
      <c r="BD409" s="76">
        <f t="shared" si="238"/>
        <v>93.035099530415195</v>
      </c>
      <c r="BE409" s="76">
        <f>MAX(0,(BD409-Constantes!$D$13)*(1-EXP(-Constantes!$D$23)))</f>
        <v>0.43635163356210582</v>
      </c>
      <c r="BF409" s="76">
        <f t="shared" si="239"/>
        <v>2.7368903687612862</v>
      </c>
      <c r="BG409" s="76">
        <f>IF(BF409-Escenarios!$F$29&lt;=0,0,IF(BF409-Escenarios!$F$29&gt;Escenarios!$F$28,Escenarios!$F$28,BF409-Escenarios!$F$29))</f>
        <v>2.045690368761286</v>
      </c>
      <c r="BH409" s="76">
        <f>BG409*Entradas!$F$24</f>
        <v>0</v>
      </c>
      <c r="BI409" s="76">
        <f>AX409*Entradas!$D$47/Escenarios!$F$9</f>
        <v>0.20912285397432623</v>
      </c>
      <c r="BJ409" s="76">
        <f>Entradas!$D$48*Entradas!$D$46/Escenarios!$F$9</f>
        <v>0.12</v>
      </c>
      <c r="BK409" s="76">
        <f t="shared" si="240"/>
        <v>2.372993885442253</v>
      </c>
      <c r="BL409" s="76">
        <f t="shared" si="226"/>
        <v>0</v>
      </c>
      <c r="BM409" s="76">
        <f t="shared" si="227"/>
        <v>0.60165887536474005</v>
      </c>
      <c r="BN409" s="76">
        <f t="shared" si="216"/>
        <v>0.2548483664378941</v>
      </c>
      <c r="BO409" s="76">
        <f t="shared" si="228"/>
        <v>0</v>
      </c>
      <c r="BP409" s="76">
        <f t="shared" si="217"/>
        <v>0.43635163356210582</v>
      </c>
      <c r="BQ409" s="76">
        <f t="shared" si="229"/>
        <v>0</v>
      </c>
      <c r="BR409" s="76">
        <f t="shared" si="230"/>
        <v>0.69119999999999993</v>
      </c>
      <c r="BS409" s="76">
        <f t="shared" si="231"/>
        <v>1.7165675147869597</v>
      </c>
      <c r="BT409" s="76">
        <f t="shared" si="232"/>
        <v>1.7165675147869597</v>
      </c>
      <c r="BU409" s="76">
        <f t="shared" si="241"/>
        <v>77.701754560630377</v>
      </c>
      <c r="BV409" s="76">
        <f>MAX(0,(BU409-Constantes!$D$13)*(1-EXP(-Constantes!$D$24)))</f>
        <v>0.44253472144094286</v>
      </c>
      <c r="BW409" s="76">
        <f t="shared" si="242"/>
        <v>0.87888635500304868</v>
      </c>
      <c r="BX409" s="76">
        <f t="shared" si="243"/>
        <v>1.1337347214409428</v>
      </c>
      <c r="BY409" s="76">
        <f>0.0526*BL409*Observaciones!$F408^1.218</f>
        <v>0</v>
      </c>
      <c r="BZ409" s="76">
        <f>BY409*Constantes!$F$30</f>
        <v>0</v>
      </c>
      <c r="CA409" s="76">
        <f t="shared" si="244"/>
        <v>0</v>
      </c>
      <c r="CB409" s="15"/>
      <c r="CC409" s="75">
        <v>403</v>
      </c>
      <c r="CD409" s="76">
        <f>0.0526*Observaciones!$F408^2.218</f>
        <v>16.906980146499279</v>
      </c>
      <c r="CE409" s="76">
        <f>IF(Observaciones!$F408&gt;0.05*$CI$7,((Observaciones!$F408-0.05*$CI$7)^2)/(Observaciones!$F408+0.95*$CI$7),0)</f>
        <v>2.9844081425480202</v>
      </c>
      <c r="CF409" s="76">
        <f>0.0526*CE409*Observaciones!$F408^1.218</f>
        <v>3.7375799418600115</v>
      </c>
      <c r="CG409" s="29"/>
      <c r="CH409" s="29"/>
      <c r="CI409" s="110"/>
      <c r="CJ409" s="40"/>
    </row>
    <row r="410" spans="2:88" s="2" customFormat="1" x14ac:dyDescent="0.3">
      <c r="B410" s="39"/>
      <c r="C410" s="75">
        <v>404</v>
      </c>
      <c r="D410" s="148">
        <f>ETo!$I409*((1-Constantes!$D$19)*ETo!$K409+ETo!$L409)</f>
        <v>4.3972076486801637</v>
      </c>
      <c r="E410" s="76">
        <f>MIN(D410*Constantes!$D$17,0.8*(H409+Observaciones!$F409-F410-G410-Constantes!$D$14))</f>
        <v>2.1839771375338279</v>
      </c>
      <c r="F410" s="76">
        <f>IF(Observaciones!$F409&gt;0.05*Constantes!$D$18,((Observaciones!$F409-0.05*Constantes!$D$18)^2)/(Observaciones!$F409+0.95*Constantes!$D$18),0)</f>
        <v>0</v>
      </c>
      <c r="G410" s="76">
        <f>MAX(0,H409+Observaciones!$F409-F410-Constantes!$D$13)</f>
        <v>0</v>
      </c>
      <c r="H410" s="76">
        <f>H409+Observaciones!$F409-F410-E410-G410-I409</f>
        <v>33.353817886644478</v>
      </c>
      <c r="I410" s="76">
        <f>MAX(0,(H410-Constantes!$D$14)*(1-EXP(-Constantes!$D$22)))</f>
        <v>0.75293718199577198</v>
      </c>
      <c r="J410" s="76">
        <f t="shared" si="210"/>
        <v>92.598747896853084</v>
      </c>
      <c r="K410" s="76">
        <f>MAX(0,(J410-Constantes!$D$13)*(1-EXP(-Constantes!$D$23)))</f>
        <v>0.43205215698575644</v>
      </c>
      <c r="L410" s="76">
        <f t="shared" si="211"/>
        <v>1.1849893389815285</v>
      </c>
      <c r="M410" s="76">
        <f>0.0526*F410*Observaciones!$F409^1.218</f>
        <v>0</v>
      </c>
      <c r="N410" s="76">
        <f>M410*Constantes!$D$30</f>
        <v>0</v>
      </c>
      <c r="O410" s="76">
        <f t="shared" si="212"/>
        <v>0</v>
      </c>
      <c r="P410" s="15"/>
      <c r="Q410" s="75">
        <v>404</v>
      </c>
      <c r="R410" s="148">
        <f>ETo!$I409*((1-Constantes!$E$19)*ETo!$K409+ETo!$L409)</f>
        <v>4.3972076486801637</v>
      </c>
      <c r="S410" s="76">
        <f>MIN(R410*Constantes!$E$17,0.8*(V409+Observaciones!$F409-T410-U410-Constantes!$D$14))</f>
        <v>2.1839771375338279</v>
      </c>
      <c r="T410" s="76">
        <f>IF(Observaciones!$F409&gt;0.05*Constantes!$E$18,((Observaciones!$F409-0.05*Constantes!$E$18)^2)/(Observaciones!$F409+0.95*Constantes!$E$18),0)</f>
        <v>0</v>
      </c>
      <c r="U410" s="76">
        <f>MAX(0,V409+Observaciones!$F409-T410-Constantes!$D$13)</f>
        <v>0</v>
      </c>
      <c r="V410" s="76">
        <f>V409+Observaciones!$F409-T410-S410-U410-W409</f>
        <v>33.353817886644478</v>
      </c>
      <c r="W410" s="76">
        <f>MAX(0,(V410-Constantes!$D$14)*(1-EXP(-Constantes!$D$22)))</f>
        <v>0.75293718199577198</v>
      </c>
      <c r="X410" s="76">
        <f t="shared" si="233"/>
        <v>92.598747896853084</v>
      </c>
      <c r="Y410" s="76">
        <f>MAX(0,(X410-Constantes!$D$13)*(1-EXP(-Constantes!$D$23)))</f>
        <v>0.43205215698575644</v>
      </c>
      <c r="Z410" s="76">
        <f t="shared" si="234"/>
        <v>1.1849893389815285</v>
      </c>
      <c r="AA410" s="76">
        <f>IF(Z410-Escenarios!$E$29&lt;=0,0,IF(Z410-Escenarios!$E$29&gt;Escenarios!$E$28,Escenarios!$E$28,Z410-Escenarios!$E$29))</f>
        <v>0.49378933898152844</v>
      </c>
      <c r="AB410" s="76">
        <f>AA410*Entradas!$E$24</f>
        <v>0.12344733474538211</v>
      </c>
      <c r="AC410" s="76">
        <f>R410*Entradas!$D$47/Escenarios!$E$9</f>
        <v>0.21106596713664785</v>
      </c>
      <c r="AD410" s="76">
        <f>Entradas!$D$48*Entradas!$D$46/Escenarios!$E$9</f>
        <v>0.12</v>
      </c>
      <c r="AE410" s="76">
        <f t="shared" si="235"/>
        <v>2.3950431046704757</v>
      </c>
      <c r="AF410" s="76">
        <f t="shared" si="218"/>
        <v>0</v>
      </c>
      <c r="AG410" s="76">
        <f t="shared" si="219"/>
        <v>0.49378933898152844</v>
      </c>
      <c r="AH410" s="76">
        <f t="shared" si="213"/>
        <v>0.25914784301424354</v>
      </c>
      <c r="AI410" s="76">
        <f t="shared" si="220"/>
        <v>0</v>
      </c>
      <c r="AJ410" s="76">
        <f t="shared" si="214"/>
        <v>0.43205215698575644</v>
      </c>
      <c r="AK410" s="76">
        <f t="shared" si="221"/>
        <v>0</v>
      </c>
      <c r="AL410" s="76">
        <f t="shared" si="222"/>
        <v>0.8146473347453822</v>
      </c>
      <c r="AM410" s="76">
        <f t="shared" si="223"/>
        <v>3.9276037099498479E-2</v>
      </c>
      <c r="AN410" s="76">
        <f t="shared" si="224"/>
        <v>3.9276037099498479E-2</v>
      </c>
      <c r="AO410" s="76">
        <f t="shared" si="236"/>
        <v>63.180554648778255</v>
      </c>
      <c r="AP410" s="76">
        <f>MAX(0,(AO410-Constantes!$D$13)*(1-EXP(-Constantes!$D$24)))</f>
        <v>0.22057459309976765</v>
      </c>
      <c r="AQ410" s="76">
        <f t="shared" si="215"/>
        <v>0.65262675008552407</v>
      </c>
      <c r="AR410" s="76">
        <f t="shared" si="225"/>
        <v>1.0352219278451498</v>
      </c>
      <c r="AS410" s="76">
        <f>0.0526*AF410*Observaciones!$F409^1.218</f>
        <v>0</v>
      </c>
      <c r="AT410" s="76">
        <f>AS410*Constantes!$E$30</f>
        <v>0</v>
      </c>
      <c r="AU410" s="76">
        <f t="shared" si="237"/>
        <v>0</v>
      </c>
      <c r="AV410" s="15"/>
      <c r="AW410" s="75">
        <v>404</v>
      </c>
      <c r="AX410" s="148">
        <f>ETo!$I409*((1-Constantes!$F$19)*ETo!$K409+ETo!$L409)</f>
        <v>4.3972076486801637</v>
      </c>
      <c r="AY410" s="76">
        <f>MIN(AX410*Constantes!$F$17,0.8*(BB409+Observaciones!$F409-AZ410-BA410-Constantes!$D$14))</f>
        <v>2.1839771375338279</v>
      </c>
      <c r="AZ410" s="76">
        <f>IF(Observaciones!$F409&gt;0.05*Constantes!$F$18,((Observaciones!$F409-0.05*Constantes!$F$18)^2)/(Observaciones!$F409+0.95*Constantes!$F$18),0)</f>
        <v>0</v>
      </c>
      <c r="BA410" s="76">
        <f>MAX(0,BB409+Observaciones!$F409-AZ410-Constantes!$D$13)</f>
        <v>0</v>
      </c>
      <c r="BB410" s="76">
        <f>BB409+Observaciones!$F409-AZ410-AY410-BA410-BC409</f>
        <v>33.353817886644478</v>
      </c>
      <c r="BC410" s="76">
        <f>MAX(0,(BB410-Constantes!$D$14)*(1-EXP(-Constantes!$D$22)))</f>
        <v>0.75293718199577198</v>
      </c>
      <c r="BD410" s="76">
        <f t="shared" si="238"/>
        <v>92.598747896853084</v>
      </c>
      <c r="BE410" s="76">
        <f>MAX(0,(BD410-Constantes!$D$13)*(1-EXP(-Constantes!$D$23)))</f>
        <v>0.43205215698575644</v>
      </c>
      <c r="BF410" s="76">
        <f t="shared" si="239"/>
        <v>1.1849893389815285</v>
      </c>
      <c r="BG410" s="76">
        <f>IF(BF410-Escenarios!$F$29&lt;=0,0,IF(BF410-Escenarios!$F$29&gt;Escenarios!$F$28,Escenarios!$F$28,BF410-Escenarios!$F$29))</f>
        <v>0.49378933898152844</v>
      </c>
      <c r="BH410" s="76">
        <f>BG410*Entradas!$F$24</f>
        <v>0</v>
      </c>
      <c r="BI410" s="76">
        <f>AX410*Entradas!$D$47/Escenarios!$F$9</f>
        <v>0.21106596713664785</v>
      </c>
      <c r="BJ410" s="76">
        <f>Entradas!$D$48*Entradas!$D$46/Escenarios!$F$9</f>
        <v>0.12</v>
      </c>
      <c r="BK410" s="76">
        <f t="shared" si="240"/>
        <v>2.3950431046704757</v>
      </c>
      <c r="BL410" s="76">
        <f t="shared" si="226"/>
        <v>0</v>
      </c>
      <c r="BM410" s="76">
        <f t="shared" si="227"/>
        <v>0.49378933898152844</v>
      </c>
      <c r="BN410" s="76">
        <f t="shared" si="216"/>
        <v>0.25914784301424354</v>
      </c>
      <c r="BO410" s="76">
        <f t="shared" si="228"/>
        <v>0</v>
      </c>
      <c r="BP410" s="76">
        <f t="shared" si="217"/>
        <v>0.43205215698575644</v>
      </c>
      <c r="BQ410" s="76">
        <f t="shared" si="229"/>
        <v>0</v>
      </c>
      <c r="BR410" s="76">
        <f t="shared" si="230"/>
        <v>0.69120000000000004</v>
      </c>
      <c r="BS410" s="76">
        <f t="shared" si="231"/>
        <v>0.16272337184488062</v>
      </c>
      <c r="BT410" s="76">
        <f t="shared" si="232"/>
        <v>0.16272337184488062</v>
      </c>
      <c r="BU410" s="76">
        <f t="shared" si="241"/>
        <v>77.421943211034304</v>
      </c>
      <c r="BV410" s="76">
        <f>MAX(0,(BU410-Constantes!$D$13)*(1-EXP(-Constantes!$D$24)))</f>
        <v>0.43825773583061661</v>
      </c>
      <c r="BW410" s="76">
        <f t="shared" si="242"/>
        <v>0.87030989281637305</v>
      </c>
      <c r="BX410" s="76">
        <f t="shared" si="243"/>
        <v>1.1294577358306166</v>
      </c>
      <c r="BY410" s="76">
        <f>0.0526*BL410*Observaciones!$F409^1.218</f>
        <v>0</v>
      </c>
      <c r="BZ410" s="76">
        <f>BY410*Constantes!$F$30</f>
        <v>0</v>
      </c>
      <c r="CA410" s="76">
        <f t="shared" si="244"/>
        <v>0</v>
      </c>
      <c r="CB410" s="15"/>
      <c r="CC410" s="75">
        <v>404</v>
      </c>
      <c r="CD410" s="76">
        <f>0.0526*Observaciones!$F409^2.218</f>
        <v>0</v>
      </c>
      <c r="CE410" s="76">
        <f>IF(Observaciones!$F409&gt;0.05*$CI$7,((Observaciones!$F409-0.05*$CI$7)^2)/(Observaciones!$F409+0.95*$CI$7),0)</f>
        <v>0</v>
      </c>
      <c r="CF410" s="76">
        <f>0.0526*CE410*Observaciones!$F409^1.218</f>
        <v>0</v>
      </c>
      <c r="CG410" s="29"/>
      <c r="CH410" s="29"/>
      <c r="CI410" s="110"/>
      <c r="CJ410" s="40"/>
    </row>
    <row r="411" spans="2:88" s="2" customFormat="1" x14ac:dyDescent="0.3">
      <c r="B411" s="39"/>
      <c r="C411" s="75">
        <v>405</v>
      </c>
      <c r="D411" s="148">
        <f>ETo!$I410*((1-Constantes!$D$19)*ETo!$K410+ETo!$L410)</f>
        <v>4.1410871204609103</v>
      </c>
      <c r="E411" s="76">
        <f>MIN(D411*Constantes!$D$17,0.8*(H410+Observaciones!$F410-F411-G411-Constantes!$D$14))</f>
        <v>2.0567688219902509</v>
      </c>
      <c r="F411" s="76">
        <f>IF(Observaciones!$F410&gt;0.05*Constantes!$D$18,((Observaciones!$F410-0.05*Constantes!$D$18)^2)/(Observaciones!$F410+0.95*Constantes!$D$18),0)</f>
        <v>0</v>
      </c>
      <c r="G411" s="76">
        <f>MAX(0,H410+Observaciones!$F410-F411-Constantes!$D$13)</f>
        <v>0</v>
      </c>
      <c r="H411" s="76">
        <f>H410+Observaciones!$F410-F411-E411-G411-I410</f>
        <v>32.544111882658456</v>
      </c>
      <c r="I411" s="76">
        <f>MAX(0,(H411-Constantes!$D$14)*(1-EXP(-Constantes!$D$22)))</f>
        <v>0.7253556230084145</v>
      </c>
      <c r="J411" s="76">
        <f t="shared" si="210"/>
        <v>92.166695739867322</v>
      </c>
      <c r="K411" s="76">
        <f>MAX(0,(J411-Constantes!$D$13)*(1-EXP(-Constantes!$D$23)))</f>
        <v>0.42779504417616937</v>
      </c>
      <c r="L411" s="76">
        <f t="shared" si="211"/>
        <v>1.1531506671845839</v>
      </c>
      <c r="M411" s="76">
        <f>0.0526*F411*Observaciones!$F410^1.218</f>
        <v>0</v>
      </c>
      <c r="N411" s="76">
        <f>M411*Constantes!$D$30</f>
        <v>0</v>
      </c>
      <c r="O411" s="76">
        <f t="shared" si="212"/>
        <v>0</v>
      </c>
      <c r="P411" s="15"/>
      <c r="Q411" s="75">
        <v>405</v>
      </c>
      <c r="R411" s="148">
        <f>ETo!$I410*((1-Constantes!$E$19)*ETo!$K410+ETo!$L410)</f>
        <v>4.1410871204609103</v>
      </c>
      <c r="S411" s="76">
        <f>MIN(R411*Constantes!$E$17,0.8*(V410+Observaciones!$F410-T411-U411-Constantes!$D$14))</f>
        <v>2.0567688219902509</v>
      </c>
      <c r="T411" s="76">
        <f>IF(Observaciones!$F410&gt;0.05*Constantes!$E$18,((Observaciones!$F410-0.05*Constantes!$E$18)^2)/(Observaciones!$F410+0.95*Constantes!$E$18),0)</f>
        <v>0</v>
      </c>
      <c r="U411" s="76">
        <f>MAX(0,V410+Observaciones!$F410-T411-Constantes!$D$13)</f>
        <v>0</v>
      </c>
      <c r="V411" s="76">
        <f>V410+Observaciones!$F410-T411-S411-U411-W410</f>
        <v>32.544111882658456</v>
      </c>
      <c r="W411" s="76">
        <f>MAX(0,(V411-Constantes!$D$14)*(1-EXP(-Constantes!$D$22)))</f>
        <v>0.7253556230084145</v>
      </c>
      <c r="X411" s="76">
        <f t="shared" si="233"/>
        <v>92.166695739867322</v>
      </c>
      <c r="Y411" s="76">
        <f>MAX(0,(X411-Constantes!$D$13)*(1-EXP(-Constantes!$D$23)))</f>
        <v>0.42779504417616937</v>
      </c>
      <c r="Z411" s="76">
        <f t="shared" si="234"/>
        <v>1.1531506671845839</v>
      </c>
      <c r="AA411" s="76">
        <f>IF(Z411-Escenarios!$E$29&lt;=0,0,IF(Z411-Escenarios!$E$29&gt;Escenarios!$E$28,Escenarios!$E$28,Z411-Escenarios!$E$29))</f>
        <v>0.46195066718458389</v>
      </c>
      <c r="AB411" s="76">
        <f>AA411*Entradas!$E$24</f>
        <v>0.11548766679614597</v>
      </c>
      <c r="AC411" s="76">
        <f>R411*Entradas!$D$47/Escenarios!$E$9</f>
        <v>0.19877218178212372</v>
      </c>
      <c r="AD411" s="76">
        <f>Entradas!$D$48*Entradas!$D$46/Escenarios!$E$9</f>
        <v>0.12</v>
      </c>
      <c r="AE411" s="76">
        <f t="shared" si="235"/>
        <v>2.2555410037723744</v>
      </c>
      <c r="AF411" s="76">
        <f t="shared" si="218"/>
        <v>0</v>
      </c>
      <c r="AG411" s="76">
        <f t="shared" si="219"/>
        <v>0.46195066718458389</v>
      </c>
      <c r="AH411" s="76">
        <f t="shared" si="213"/>
        <v>0.26340495582383061</v>
      </c>
      <c r="AI411" s="76">
        <f t="shared" si="220"/>
        <v>0</v>
      </c>
      <c r="AJ411" s="76">
        <f t="shared" si="214"/>
        <v>0.42779504417616937</v>
      </c>
      <c r="AK411" s="76">
        <f t="shared" si="221"/>
        <v>0</v>
      </c>
      <c r="AL411" s="76">
        <f t="shared" si="222"/>
        <v>0.80668766679614601</v>
      </c>
      <c r="AM411" s="76">
        <f t="shared" si="223"/>
        <v>2.7690818606314199E-2</v>
      </c>
      <c r="AN411" s="76">
        <f t="shared" si="224"/>
        <v>2.7690818606314199E-2</v>
      </c>
      <c r="AO411" s="76">
        <f t="shared" si="236"/>
        <v>62.987670874284802</v>
      </c>
      <c r="AP411" s="76">
        <f>MAX(0,(AO411-Constantes!$D$13)*(1-EXP(-Constantes!$D$24)))</f>
        <v>0.21762631695169579</v>
      </c>
      <c r="AQ411" s="76">
        <f t="shared" si="215"/>
        <v>0.64542136112786519</v>
      </c>
      <c r="AR411" s="76">
        <f t="shared" si="225"/>
        <v>1.0243139837478419</v>
      </c>
      <c r="AS411" s="76">
        <f>0.0526*AF411*Observaciones!$F410^1.218</f>
        <v>0</v>
      </c>
      <c r="AT411" s="76">
        <f>AS411*Constantes!$E$30</f>
        <v>0</v>
      </c>
      <c r="AU411" s="76">
        <f t="shared" si="237"/>
        <v>0</v>
      </c>
      <c r="AV411" s="15"/>
      <c r="AW411" s="75">
        <v>405</v>
      </c>
      <c r="AX411" s="148">
        <f>ETo!$I410*((1-Constantes!$F$19)*ETo!$K410+ETo!$L410)</f>
        <v>4.1410871204609103</v>
      </c>
      <c r="AY411" s="76">
        <f>MIN(AX411*Constantes!$F$17,0.8*(BB410+Observaciones!$F410-AZ411-BA411-Constantes!$D$14))</f>
        <v>2.0567688219902509</v>
      </c>
      <c r="AZ411" s="76">
        <f>IF(Observaciones!$F410&gt;0.05*Constantes!$F$18,((Observaciones!$F410-0.05*Constantes!$F$18)^2)/(Observaciones!$F410+0.95*Constantes!$F$18),0)</f>
        <v>0</v>
      </c>
      <c r="BA411" s="76">
        <f>MAX(0,BB410+Observaciones!$F410-AZ411-Constantes!$D$13)</f>
        <v>0</v>
      </c>
      <c r="BB411" s="76">
        <f>BB410+Observaciones!$F410-AZ411-AY411-BA411-BC410</f>
        <v>32.544111882658456</v>
      </c>
      <c r="BC411" s="76">
        <f>MAX(0,(BB411-Constantes!$D$14)*(1-EXP(-Constantes!$D$22)))</f>
        <v>0.7253556230084145</v>
      </c>
      <c r="BD411" s="76">
        <f t="shared" si="238"/>
        <v>92.166695739867322</v>
      </c>
      <c r="BE411" s="76">
        <f>MAX(0,(BD411-Constantes!$D$13)*(1-EXP(-Constantes!$D$23)))</f>
        <v>0.42779504417616937</v>
      </c>
      <c r="BF411" s="76">
        <f t="shared" si="239"/>
        <v>1.1531506671845839</v>
      </c>
      <c r="BG411" s="76">
        <f>IF(BF411-Escenarios!$F$29&lt;=0,0,IF(BF411-Escenarios!$F$29&gt;Escenarios!$F$28,Escenarios!$F$28,BF411-Escenarios!$F$29))</f>
        <v>0.46195066718458389</v>
      </c>
      <c r="BH411" s="76">
        <f>BG411*Entradas!$F$24</f>
        <v>0</v>
      </c>
      <c r="BI411" s="76">
        <f>AX411*Entradas!$D$47/Escenarios!$F$9</f>
        <v>0.19877218178212372</v>
      </c>
      <c r="BJ411" s="76">
        <f>Entradas!$D$48*Entradas!$D$46/Escenarios!$F$9</f>
        <v>0.12</v>
      </c>
      <c r="BK411" s="76">
        <f t="shared" si="240"/>
        <v>2.2555410037723744</v>
      </c>
      <c r="BL411" s="76">
        <f t="shared" si="226"/>
        <v>0</v>
      </c>
      <c r="BM411" s="76">
        <f t="shared" si="227"/>
        <v>0.46195066718458389</v>
      </c>
      <c r="BN411" s="76">
        <f t="shared" si="216"/>
        <v>0.26340495582383061</v>
      </c>
      <c r="BO411" s="76">
        <f t="shared" si="228"/>
        <v>0</v>
      </c>
      <c r="BP411" s="76">
        <f t="shared" si="217"/>
        <v>0.42779504417616937</v>
      </c>
      <c r="BQ411" s="76">
        <f t="shared" si="229"/>
        <v>0</v>
      </c>
      <c r="BR411" s="76">
        <f t="shared" si="230"/>
        <v>0.69120000000000004</v>
      </c>
      <c r="BS411" s="76">
        <f t="shared" si="231"/>
        <v>0.14317848540246014</v>
      </c>
      <c r="BT411" s="76">
        <f t="shared" si="232"/>
        <v>0.14317848540246014</v>
      </c>
      <c r="BU411" s="76">
        <f t="shared" si="241"/>
        <v>77.126863960606144</v>
      </c>
      <c r="BV411" s="76">
        <f>MAX(0,(BU411-Constantes!$D$13)*(1-EXP(-Constantes!$D$24)))</f>
        <v>0.43374737658389939</v>
      </c>
      <c r="BW411" s="76">
        <f t="shared" si="242"/>
        <v>0.86154242076006882</v>
      </c>
      <c r="BX411" s="76">
        <f t="shared" si="243"/>
        <v>1.1249473765838993</v>
      </c>
      <c r="BY411" s="76">
        <f>0.0526*BL411*Observaciones!$F410^1.218</f>
        <v>0</v>
      </c>
      <c r="BZ411" s="76">
        <f>BY411*Constantes!$F$30</f>
        <v>0</v>
      </c>
      <c r="CA411" s="76">
        <f t="shared" si="244"/>
        <v>0</v>
      </c>
      <c r="CB411" s="15"/>
      <c r="CC411" s="75">
        <v>405</v>
      </c>
      <c r="CD411" s="76">
        <f>0.0526*Observaciones!$F410^2.218</f>
        <v>0.24472045674166781</v>
      </c>
      <c r="CE411" s="76">
        <f>IF(Observaciones!$F410&gt;0.05*$CI$7,((Observaciones!$F410-0.05*$CI$7)^2)/(Observaciones!$F410+0.95*$CI$7),0)</f>
        <v>2.0605192437462322E-3</v>
      </c>
      <c r="CF411" s="76">
        <f>0.0526*CE411*Observaciones!$F410^1.218</f>
        <v>2.5212560522728692E-4</v>
      </c>
      <c r="CG411" s="29"/>
      <c r="CH411" s="29"/>
      <c r="CI411" s="110"/>
      <c r="CJ411" s="40"/>
    </row>
    <row r="412" spans="2:88" s="2" customFormat="1" x14ac:dyDescent="0.3">
      <c r="B412" s="39"/>
      <c r="C412" s="75">
        <v>406</v>
      </c>
      <c r="D412" s="148">
        <f>ETo!$I411*((1-Constantes!$D$19)*ETo!$K411+ETo!$L411)</f>
        <v>4.2202812690334657</v>
      </c>
      <c r="E412" s="76">
        <f>MIN(D412*Constantes!$D$17,0.8*(H411+Observaciones!$F411-F412-G412-Constantes!$D$14))</f>
        <v>2.096102468187476</v>
      </c>
      <c r="F412" s="76">
        <f>IF(Observaciones!$F411&gt;0.05*Constantes!$D$18,((Observaciones!$F411-0.05*Constantes!$D$18)^2)/(Observaciones!$F411+0.95*Constantes!$D$18),0)</f>
        <v>4.2239345509893456</v>
      </c>
      <c r="G412" s="76">
        <f>MAX(0,H411+Observaciones!$F411-F412-Constantes!$D$13)</f>
        <v>1.3701773316691046</v>
      </c>
      <c r="H412" s="76">
        <f>H411+Observaciones!$F411-F412-E412-G412-I411</f>
        <v>45.928541908804114</v>
      </c>
      <c r="I412" s="76">
        <f>MAX(0,(H412-Constantes!$D$14)*(1-EXP(-Constantes!$D$22)))</f>
        <v>1.1812784449474603</v>
      </c>
      <c r="J412" s="76">
        <f t="shared" si="210"/>
        <v>93.109078027360269</v>
      </c>
      <c r="K412" s="76">
        <f>MAX(0,(J412-Constantes!$D$13)*(1-EXP(-Constantes!$D$23)))</f>
        <v>0.43708056131281081</v>
      </c>
      <c r="L412" s="76">
        <f t="shared" si="211"/>
        <v>5.8422935572496169</v>
      </c>
      <c r="M412" s="76">
        <f>0.0526*F412*Observaciones!$F411^1.218</f>
        <v>9.4829384915342629</v>
      </c>
      <c r="N412" s="76">
        <f>M412*Constantes!$D$30</f>
        <v>0.14814348167527316</v>
      </c>
      <c r="O412" s="76">
        <f t="shared" si="212"/>
        <v>2535.707598798148</v>
      </c>
      <c r="P412" s="15"/>
      <c r="Q412" s="75">
        <v>406</v>
      </c>
      <c r="R412" s="148">
        <f>ETo!$I411*((1-Constantes!$E$19)*ETo!$K411+ETo!$L411)</f>
        <v>4.2202812690334657</v>
      </c>
      <c r="S412" s="76">
        <f>MIN(R412*Constantes!$E$17,0.8*(V411+Observaciones!$F411-T412-U412-Constantes!$D$14))</f>
        <v>2.096102468187476</v>
      </c>
      <c r="T412" s="76">
        <f>IF(Observaciones!$F411&gt;0.05*Constantes!$E$18,((Observaciones!$F411-0.05*Constantes!$E$18)^2)/(Observaciones!$F411+0.95*Constantes!$E$18),0)</f>
        <v>4.2239345509893456</v>
      </c>
      <c r="U412" s="76">
        <f>MAX(0,V411+Observaciones!$F411-T412-Constantes!$D$13)</f>
        <v>1.3701773316691046</v>
      </c>
      <c r="V412" s="76">
        <f>V411+Observaciones!$F411-T412-S412-U412-W411</f>
        <v>45.928541908804114</v>
      </c>
      <c r="W412" s="76">
        <f>MAX(0,(V412-Constantes!$D$14)*(1-EXP(-Constantes!$D$22)))</f>
        <v>1.1812784449474603</v>
      </c>
      <c r="X412" s="76">
        <f t="shared" si="233"/>
        <v>93.109078027360269</v>
      </c>
      <c r="Y412" s="76">
        <f>MAX(0,(X412-Constantes!$D$13)*(1-EXP(-Constantes!$D$23)))</f>
        <v>0.43708056131281081</v>
      </c>
      <c r="Z412" s="76">
        <f t="shared" si="234"/>
        <v>5.8422935572496169</v>
      </c>
      <c r="AA412" s="76">
        <f>IF(Z412-Escenarios!$E$29&lt;=0,0,IF(Z412-Escenarios!$E$29&gt;Escenarios!$E$28,Escenarios!$E$28,Z412-Escenarios!$E$29))</f>
        <v>2.2212791916551762</v>
      </c>
      <c r="AB412" s="76">
        <f>AA412*Entradas!$E$24</f>
        <v>0.55531979791379404</v>
      </c>
      <c r="AC412" s="76">
        <f>R412*Entradas!$D$47/Escenarios!$E$9</f>
        <v>0.20257350091360635</v>
      </c>
      <c r="AD412" s="76">
        <f>Entradas!$D$48*Entradas!$D$46/Escenarios!$E$9</f>
        <v>0.12</v>
      </c>
      <c r="AE412" s="76">
        <f t="shared" si="235"/>
        <v>2.2986759691010823</v>
      </c>
      <c r="AF412" s="76">
        <f t="shared" si="218"/>
        <v>2.0026553593341694</v>
      </c>
      <c r="AG412" s="76">
        <f t="shared" si="219"/>
        <v>0</v>
      </c>
      <c r="AH412" s="76">
        <f t="shared" si="213"/>
        <v>1.1812784449474603</v>
      </c>
      <c r="AI412" s="76">
        <f t="shared" si="220"/>
        <v>0</v>
      </c>
      <c r="AJ412" s="76">
        <f t="shared" si="214"/>
        <v>0.43708056131281081</v>
      </c>
      <c r="AK412" s="76">
        <f t="shared" si="221"/>
        <v>0</v>
      </c>
      <c r="AL412" s="76">
        <f t="shared" si="222"/>
        <v>4.1763341635082343</v>
      </c>
      <c r="AM412" s="76">
        <f t="shared" si="223"/>
        <v>1.3433858928277758</v>
      </c>
      <c r="AN412" s="76">
        <f t="shared" si="224"/>
        <v>2.7135632244968804</v>
      </c>
      <c r="AO412" s="76">
        <f t="shared" si="236"/>
        <v>64.113430450160891</v>
      </c>
      <c r="AP412" s="76">
        <f>MAX(0,(AO412-Constantes!$D$13)*(1-EXP(-Constantes!$D$24)))</f>
        <v>0.23483383020539172</v>
      </c>
      <c r="AQ412" s="76">
        <f t="shared" si="215"/>
        <v>0.67191439151820254</v>
      </c>
      <c r="AR412" s="76">
        <f t="shared" si="225"/>
        <v>4.4111679937136259</v>
      </c>
      <c r="AS412" s="76">
        <f>0.0526*AF412*Observaciones!$F411^1.218</f>
        <v>4.4960586777698106</v>
      </c>
      <c r="AT412" s="76">
        <f>AS412*Constantes!$E$30</f>
        <v>7.0237910636640796E-2</v>
      </c>
      <c r="AU412" s="76">
        <f t="shared" si="237"/>
        <v>1592.2746704894744</v>
      </c>
      <c r="AV412" s="15"/>
      <c r="AW412" s="75">
        <v>406</v>
      </c>
      <c r="AX412" s="148">
        <f>ETo!$I411*((1-Constantes!$F$19)*ETo!$K411+ETo!$L411)</f>
        <v>4.2202812690334657</v>
      </c>
      <c r="AY412" s="76">
        <f>MIN(AX412*Constantes!$F$17,0.8*(BB411+Observaciones!$F411-AZ412-BA412-Constantes!$D$14))</f>
        <v>2.096102468187476</v>
      </c>
      <c r="AZ412" s="76">
        <f>IF(Observaciones!$F411&gt;0.05*Constantes!$F$18,((Observaciones!$F411-0.05*Constantes!$F$18)^2)/(Observaciones!$F411+0.95*Constantes!$F$18),0)</f>
        <v>4.2239345509893456</v>
      </c>
      <c r="BA412" s="76">
        <f>MAX(0,BB411+Observaciones!$F411-AZ412-Constantes!$D$13)</f>
        <v>1.3701773316691046</v>
      </c>
      <c r="BB412" s="76">
        <f>BB411+Observaciones!$F411-AZ412-AY412-BA412-BC411</f>
        <v>45.928541908804114</v>
      </c>
      <c r="BC412" s="76">
        <f>MAX(0,(BB412-Constantes!$D$14)*(1-EXP(-Constantes!$D$22)))</f>
        <v>1.1812784449474603</v>
      </c>
      <c r="BD412" s="76">
        <f t="shared" si="238"/>
        <v>93.109078027360269</v>
      </c>
      <c r="BE412" s="76">
        <f>MAX(0,(BD412-Constantes!$D$13)*(1-EXP(-Constantes!$D$23)))</f>
        <v>0.43708056131281081</v>
      </c>
      <c r="BF412" s="76">
        <f t="shared" si="239"/>
        <v>5.8422935572496169</v>
      </c>
      <c r="BG412" s="76">
        <f>IF(BF412-Escenarios!$F$29&lt;=0,0,IF(BF412-Escenarios!$F$29&gt;Escenarios!$F$28,Escenarios!$F$28,BF412-Escenarios!$F$29))</f>
        <v>3.9467247716830118</v>
      </c>
      <c r="BH412" s="76">
        <f>BG412*Entradas!$F$24</f>
        <v>0</v>
      </c>
      <c r="BI412" s="76">
        <f>AX412*Entradas!$D$47/Escenarios!$F$9</f>
        <v>0.20257350091360635</v>
      </c>
      <c r="BJ412" s="76">
        <f>Entradas!$D$48*Entradas!$D$46/Escenarios!$F$9</f>
        <v>0.12</v>
      </c>
      <c r="BK412" s="76">
        <f t="shared" si="240"/>
        <v>2.2986759691010823</v>
      </c>
      <c r="BL412" s="76">
        <f t="shared" si="226"/>
        <v>0.27720977930633373</v>
      </c>
      <c r="BM412" s="76">
        <f t="shared" si="227"/>
        <v>0</v>
      </c>
      <c r="BN412" s="76">
        <f t="shared" si="216"/>
        <v>1.1812784449474603</v>
      </c>
      <c r="BO412" s="76">
        <f t="shared" si="228"/>
        <v>0</v>
      </c>
      <c r="BP412" s="76">
        <f t="shared" si="217"/>
        <v>0.43708056131281081</v>
      </c>
      <c r="BQ412" s="76">
        <f t="shared" si="229"/>
        <v>0</v>
      </c>
      <c r="BR412" s="76">
        <f t="shared" si="230"/>
        <v>1.8955687855666048</v>
      </c>
      <c r="BS412" s="76">
        <f t="shared" si="231"/>
        <v>3.6241512707694055</v>
      </c>
      <c r="BT412" s="76">
        <f t="shared" si="232"/>
        <v>4.9943286024385101</v>
      </c>
      <c r="BU412" s="76">
        <f t="shared" si="241"/>
        <v>80.317267854791652</v>
      </c>
      <c r="BV412" s="76">
        <f>MAX(0,(BU412-Constantes!$D$13)*(1-EXP(-Constantes!$D$24)))</f>
        <v>0.48251348834547758</v>
      </c>
      <c r="BW412" s="76">
        <f t="shared" si="242"/>
        <v>0.91959404965828839</v>
      </c>
      <c r="BX412" s="76">
        <f t="shared" si="243"/>
        <v>2.3780822739120824</v>
      </c>
      <c r="BY412" s="76">
        <f>0.0526*BL412*Observaciones!$F411^1.218</f>
        <v>0.62234943621416472</v>
      </c>
      <c r="BZ412" s="76">
        <f>BY412*Constantes!$F$30</f>
        <v>9.7224096077093668E-3</v>
      </c>
      <c r="CA412" s="76">
        <f t="shared" si="244"/>
        <v>408.83403044401166</v>
      </c>
      <c r="CB412" s="15"/>
      <c r="CC412" s="75">
        <v>406</v>
      </c>
      <c r="CD412" s="76">
        <f>0.0526*Observaciones!$F411^2.218</f>
        <v>48.942060209485547</v>
      </c>
      <c r="CE412" s="76">
        <f>IF(Observaciones!$F411&gt;0.05*$CI$7,((Observaciones!$F411-0.05*$CI$7)^2)/(Observaciones!$F411+0.95*$CI$7),0)</f>
        <v>7.3619462174717709</v>
      </c>
      <c r="CF412" s="76">
        <f>0.0526*CE412*Observaciones!$F411^1.218</f>
        <v>16.527927295160456</v>
      </c>
      <c r="CG412" s="29"/>
      <c r="CH412" s="29"/>
      <c r="CI412" s="110"/>
      <c r="CJ412" s="40"/>
    </row>
    <row r="413" spans="2:88" s="2" customFormat="1" x14ac:dyDescent="0.3">
      <c r="B413" s="39"/>
      <c r="C413" s="75">
        <v>407</v>
      </c>
      <c r="D413" s="148">
        <f>ETo!$I412*((1-Constantes!$D$19)*ETo!$K412+ETo!$L412)</f>
        <v>4.0818938288782691</v>
      </c>
      <c r="E413" s="76">
        <f>MIN(D413*Constantes!$D$17,0.8*(H412+Observaciones!$F412-F413-G413-Constantes!$D$14))</f>
        <v>2.0273690742774804</v>
      </c>
      <c r="F413" s="76">
        <f>IF(Observaciones!$F412&gt;0.05*Constantes!$D$18,((Observaciones!$F412-0.05*Constantes!$D$18)^2)/(Observaciones!$F412+0.95*Constantes!$D$18),0)</f>
        <v>0</v>
      </c>
      <c r="G413" s="76">
        <f>MAX(0,H412+Observaciones!$F412-F413-Constantes!$D$13)</f>
        <v>0</v>
      </c>
      <c r="H413" s="76">
        <f>H412+Observaciones!$F412-F413-E413-G413-I412</f>
        <v>42.719894389579174</v>
      </c>
      <c r="I413" s="76">
        <f>MAX(0,(H413-Constantes!$D$14)*(1-EXP(-Constantes!$D$22)))</f>
        <v>1.0719801312564718</v>
      </c>
      <c r="J413" s="76">
        <f t="shared" si="210"/>
        <v>92.671997466047458</v>
      </c>
      <c r="K413" s="76">
        <f>MAX(0,(J413-Constantes!$D$13)*(1-EXP(-Constantes!$D$23)))</f>
        <v>0.43277390243771674</v>
      </c>
      <c r="L413" s="76">
        <f t="shared" si="211"/>
        <v>1.5047540336941885</v>
      </c>
      <c r="M413" s="76">
        <f>0.0526*F413*Observaciones!$F412^1.218</f>
        <v>0</v>
      </c>
      <c r="N413" s="76">
        <f>M413*Constantes!$D$30</f>
        <v>0</v>
      </c>
      <c r="O413" s="76">
        <f t="shared" si="212"/>
        <v>0</v>
      </c>
      <c r="P413" s="15"/>
      <c r="Q413" s="75">
        <v>407</v>
      </c>
      <c r="R413" s="148">
        <f>ETo!$I412*((1-Constantes!$E$19)*ETo!$K412+ETo!$L412)</f>
        <v>4.0818938288782691</v>
      </c>
      <c r="S413" s="76">
        <f>MIN(R413*Constantes!$E$17,0.8*(V412+Observaciones!$F412-T413-U413-Constantes!$D$14))</f>
        <v>2.0273690742774804</v>
      </c>
      <c r="T413" s="76">
        <f>IF(Observaciones!$F412&gt;0.05*Constantes!$E$18,((Observaciones!$F412-0.05*Constantes!$E$18)^2)/(Observaciones!$F412+0.95*Constantes!$E$18),0)</f>
        <v>0</v>
      </c>
      <c r="U413" s="76">
        <f>MAX(0,V412+Observaciones!$F412-T413-Constantes!$D$13)</f>
        <v>0</v>
      </c>
      <c r="V413" s="76">
        <f>V412+Observaciones!$F412-T413-S413-U413-W412</f>
        <v>42.719894389579174</v>
      </c>
      <c r="W413" s="76">
        <f>MAX(0,(V413-Constantes!$D$14)*(1-EXP(-Constantes!$D$22)))</f>
        <v>1.0719801312564718</v>
      </c>
      <c r="X413" s="76">
        <f t="shared" si="233"/>
        <v>92.671997466047458</v>
      </c>
      <c r="Y413" s="76">
        <f>MAX(0,(X413-Constantes!$D$13)*(1-EXP(-Constantes!$D$23)))</f>
        <v>0.43277390243771674</v>
      </c>
      <c r="Z413" s="76">
        <f t="shared" si="234"/>
        <v>1.5047540336941885</v>
      </c>
      <c r="AA413" s="76">
        <f>IF(Z413-Escenarios!$E$29&lt;=0,0,IF(Z413-Escenarios!$E$29&gt;Escenarios!$E$28,Escenarios!$E$28,Z413-Escenarios!$E$29))</f>
        <v>0.81355403369418844</v>
      </c>
      <c r="AB413" s="76">
        <f>AA413*Entradas!$E$24</f>
        <v>0.20338850842354711</v>
      </c>
      <c r="AC413" s="76">
        <f>R413*Entradas!$D$47/Escenarios!$E$9</f>
        <v>0.19593090378615693</v>
      </c>
      <c r="AD413" s="76">
        <f>Entradas!$D$48*Entradas!$D$46/Escenarios!$E$9</f>
        <v>0.12</v>
      </c>
      <c r="AE413" s="76">
        <f t="shared" si="235"/>
        <v>2.2232999780636371</v>
      </c>
      <c r="AF413" s="76">
        <f t="shared" si="218"/>
        <v>0</v>
      </c>
      <c r="AG413" s="76">
        <f t="shared" si="219"/>
        <v>0.81355403369418844</v>
      </c>
      <c r="AH413" s="76">
        <f t="shared" si="213"/>
        <v>0.25842609756228341</v>
      </c>
      <c r="AI413" s="76">
        <f t="shared" si="220"/>
        <v>0</v>
      </c>
      <c r="AJ413" s="76">
        <f t="shared" si="214"/>
        <v>0.43277390243771674</v>
      </c>
      <c r="AK413" s="76">
        <f t="shared" si="221"/>
        <v>0</v>
      </c>
      <c r="AL413" s="76">
        <f t="shared" si="222"/>
        <v>0.8945885084235472</v>
      </c>
      <c r="AM413" s="76">
        <f t="shared" si="223"/>
        <v>0.29423462148448432</v>
      </c>
      <c r="AN413" s="76">
        <f t="shared" si="224"/>
        <v>0.29423462148448432</v>
      </c>
      <c r="AO413" s="76">
        <f t="shared" si="236"/>
        <v>64.17283124143998</v>
      </c>
      <c r="AP413" s="76">
        <f>MAX(0,(AO413-Constantes!$D$13)*(1-EXP(-Constantes!$D$24)))</f>
        <v>0.23574178597598286</v>
      </c>
      <c r="AQ413" s="76">
        <f t="shared" si="215"/>
        <v>0.66851568841369957</v>
      </c>
      <c r="AR413" s="76">
        <f t="shared" si="225"/>
        <v>1.1303302943995301</v>
      </c>
      <c r="AS413" s="76">
        <f>0.0526*AF413*Observaciones!$F412^1.218</f>
        <v>0</v>
      </c>
      <c r="AT413" s="76">
        <f>AS413*Constantes!$E$30</f>
        <v>0</v>
      </c>
      <c r="AU413" s="76">
        <f t="shared" si="237"/>
        <v>0</v>
      </c>
      <c r="AV413" s="15"/>
      <c r="AW413" s="75">
        <v>407</v>
      </c>
      <c r="AX413" s="148">
        <f>ETo!$I412*((1-Constantes!$F$19)*ETo!$K412+ETo!$L412)</f>
        <v>4.0818938288782691</v>
      </c>
      <c r="AY413" s="76">
        <f>MIN(AX413*Constantes!$F$17,0.8*(BB412+Observaciones!$F412-AZ413-BA413-Constantes!$D$14))</f>
        <v>2.0273690742774804</v>
      </c>
      <c r="AZ413" s="76">
        <f>IF(Observaciones!$F412&gt;0.05*Constantes!$F$18,((Observaciones!$F412-0.05*Constantes!$F$18)^2)/(Observaciones!$F412+0.95*Constantes!$F$18),0)</f>
        <v>0</v>
      </c>
      <c r="BA413" s="76">
        <f>MAX(0,BB412+Observaciones!$F412-AZ413-Constantes!$D$13)</f>
        <v>0</v>
      </c>
      <c r="BB413" s="76">
        <f>BB412+Observaciones!$F412-AZ413-AY413-BA413-BC412</f>
        <v>42.719894389579174</v>
      </c>
      <c r="BC413" s="76">
        <f>MAX(0,(BB413-Constantes!$D$14)*(1-EXP(-Constantes!$D$22)))</f>
        <v>1.0719801312564718</v>
      </c>
      <c r="BD413" s="76">
        <f t="shared" si="238"/>
        <v>92.671997466047458</v>
      </c>
      <c r="BE413" s="76">
        <f>MAX(0,(BD413-Constantes!$D$13)*(1-EXP(-Constantes!$D$23)))</f>
        <v>0.43277390243771674</v>
      </c>
      <c r="BF413" s="76">
        <f t="shared" si="239"/>
        <v>1.5047540336941885</v>
      </c>
      <c r="BG413" s="76">
        <f>IF(BF413-Escenarios!$F$29&lt;=0,0,IF(BF413-Escenarios!$F$29&gt;Escenarios!$F$28,Escenarios!$F$28,BF413-Escenarios!$F$29))</f>
        <v>0.81355403369418844</v>
      </c>
      <c r="BH413" s="76">
        <f>BG413*Entradas!$F$24</f>
        <v>0</v>
      </c>
      <c r="BI413" s="76">
        <f>AX413*Entradas!$D$47/Escenarios!$F$9</f>
        <v>0.19593090378615693</v>
      </c>
      <c r="BJ413" s="76">
        <f>Entradas!$D$48*Entradas!$D$46/Escenarios!$F$9</f>
        <v>0.12</v>
      </c>
      <c r="BK413" s="76">
        <f t="shared" si="240"/>
        <v>2.2232999780636371</v>
      </c>
      <c r="BL413" s="76">
        <f t="shared" si="226"/>
        <v>0</v>
      </c>
      <c r="BM413" s="76">
        <f t="shared" si="227"/>
        <v>0.81355403369418844</v>
      </c>
      <c r="BN413" s="76">
        <f t="shared" si="216"/>
        <v>0.25842609756228341</v>
      </c>
      <c r="BO413" s="76">
        <f t="shared" si="228"/>
        <v>0</v>
      </c>
      <c r="BP413" s="76">
        <f t="shared" si="217"/>
        <v>0.43277390243771674</v>
      </c>
      <c r="BQ413" s="76">
        <f t="shared" si="229"/>
        <v>0</v>
      </c>
      <c r="BR413" s="76">
        <f t="shared" si="230"/>
        <v>0.69120000000000015</v>
      </c>
      <c r="BS413" s="76">
        <f t="shared" si="231"/>
        <v>0.49762312990803148</v>
      </c>
      <c r="BT413" s="76">
        <f t="shared" si="232"/>
        <v>0.49762312990803148</v>
      </c>
      <c r="BU413" s="76">
        <f t="shared" si="241"/>
        <v>80.332377496354212</v>
      </c>
      <c r="BV413" s="76">
        <f>MAX(0,(BU413-Constantes!$D$13)*(1-EXP(-Constantes!$D$24)))</f>
        <v>0.48274444294983354</v>
      </c>
      <c r="BW413" s="76">
        <f t="shared" si="242"/>
        <v>0.91551834538755028</v>
      </c>
      <c r="BX413" s="76">
        <f t="shared" si="243"/>
        <v>1.1739444429498338</v>
      </c>
      <c r="BY413" s="76">
        <f>0.0526*BL413*Observaciones!$F412^1.218</f>
        <v>0</v>
      </c>
      <c r="BZ413" s="76">
        <f>BY413*Constantes!$F$30</f>
        <v>0</v>
      </c>
      <c r="CA413" s="76">
        <f t="shared" si="244"/>
        <v>0</v>
      </c>
      <c r="CB413" s="15"/>
      <c r="CC413" s="75">
        <v>407</v>
      </c>
      <c r="CD413" s="76">
        <f>0.0526*Observaciones!$F412^2.218</f>
        <v>0</v>
      </c>
      <c r="CE413" s="76">
        <f>IF(Observaciones!$F412&gt;0.05*$CI$7,((Observaciones!$F412-0.05*$CI$7)^2)/(Observaciones!$F412+0.95*$CI$7),0)</f>
        <v>0</v>
      </c>
      <c r="CF413" s="76">
        <f>0.0526*CE413*Observaciones!$F412^1.218</f>
        <v>0</v>
      </c>
      <c r="CG413" s="29"/>
      <c r="CH413" s="29"/>
      <c r="CI413" s="110"/>
      <c r="CJ413" s="40"/>
    </row>
    <row r="414" spans="2:88" s="2" customFormat="1" x14ac:dyDescent="0.3">
      <c r="B414" s="39"/>
      <c r="C414" s="75">
        <v>408</v>
      </c>
      <c r="D414" s="148">
        <f>ETo!$I413*((1-Constantes!$D$19)*ETo!$K413+ETo!$L413)</f>
        <v>4.2604930284429274</v>
      </c>
      <c r="E414" s="76">
        <f>MIN(D414*Constantes!$D$17,0.8*(H413+Observaciones!$F413-F414-G414-Constantes!$D$14))</f>
        <v>2.1160745891849082</v>
      </c>
      <c r="F414" s="76">
        <f>IF(Observaciones!$F413&gt;0.05*Constantes!$D$18,((Observaciones!$F413-0.05*Constantes!$D$18)^2)/(Observaciones!$F413+0.95*Constantes!$D$18),0)</f>
        <v>0</v>
      </c>
      <c r="G414" s="76">
        <f>MAX(0,H413+Observaciones!$F413-F414-Constantes!$D$13)</f>
        <v>0</v>
      </c>
      <c r="H414" s="76">
        <f>H413+Observaciones!$F413-F414-E414-G414-I413</f>
        <v>41.431839669137794</v>
      </c>
      <c r="I414" s="76">
        <f>MAX(0,(H414-Constantes!$D$14)*(1-EXP(-Constantes!$D$22)))</f>
        <v>1.0281042589325566</v>
      </c>
      <c r="J414" s="76">
        <f t="shared" si="210"/>
        <v>92.239223563609741</v>
      </c>
      <c r="K414" s="76">
        <f>MAX(0,(J414-Constantes!$D$13)*(1-EXP(-Constantes!$D$23)))</f>
        <v>0.42850967809828516</v>
      </c>
      <c r="L414" s="76">
        <f t="shared" si="211"/>
        <v>1.4566139370308417</v>
      </c>
      <c r="M414" s="76">
        <f>0.0526*F414*Observaciones!$F413^1.218</f>
        <v>0</v>
      </c>
      <c r="N414" s="76">
        <f>M414*Constantes!$D$30</f>
        <v>0</v>
      </c>
      <c r="O414" s="76">
        <f t="shared" si="212"/>
        <v>0</v>
      </c>
      <c r="P414" s="15"/>
      <c r="Q414" s="75">
        <v>408</v>
      </c>
      <c r="R414" s="148">
        <f>ETo!$I413*((1-Constantes!$E$19)*ETo!$K413+ETo!$L413)</f>
        <v>4.2604930284429274</v>
      </c>
      <c r="S414" s="76">
        <f>MIN(R414*Constantes!$E$17,0.8*(V413+Observaciones!$F413-T414-U414-Constantes!$D$14))</f>
        <v>2.1160745891849082</v>
      </c>
      <c r="T414" s="76">
        <f>IF(Observaciones!$F413&gt;0.05*Constantes!$E$18,((Observaciones!$F413-0.05*Constantes!$E$18)^2)/(Observaciones!$F413+0.95*Constantes!$E$18),0)</f>
        <v>0</v>
      </c>
      <c r="U414" s="76">
        <f>MAX(0,V413+Observaciones!$F413-T414-Constantes!$D$13)</f>
        <v>0</v>
      </c>
      <c r="V414" s="76">
        <f>V413+Observaciones!$F413-T414-S414-U414-W413</f>
        <v>41.431839669137794</v>
      </c>
      <c r="W414" s="76">
        <f>MAX(0,(V414-Constantes!$D$14)*(1-EXP(-Constantes!$D$22)))</f>
        <v>1.0281042589325566</v>
      </c>
      <c r="X414" s="76">
        <f t="shared" si="233"/>
        <v>92.239223563609741</v>
      </c>
      <c r="Y414" s="76">
        <f>MAX(0,(X414-Constantes!$D$13)*(1-EXP(-Constantes!$D$23)))</f>
        <v>0.42850967809828516</v>
      </c>
      <c r="Z414" s="76">
        <f t="shared" si="234"/>
        <v>1.4566139370308417</v>
      </c>
      <c r="AA414" s="76">
        <f>IF(Z414-Escenarios!$E$29&lt;=0,0,IF(Z414-Escenarios!$E$29&gt;Escenarios!$E$28,Escenarios!$E$28,Z414-Escenarios!$E$29))</f>
        <v>0.76541393703084171</v>
      </c>
      <c r="AB414" s="76">
        <f>AA414*Entradas!$E$24</f>
        <v>0.19135348425771043</v>
      </c>
      <c r="AC414" s="76">
        <f>R414*Entradas!$D$47/Escenarios!$E$9</f>
        <v>0.20450366536526052</v>
      </c>
      <c r="AD414" s="76">
        <f>Entradas!$D$48*Entradas!$D$46/Escenarios!$E$9</f>
        <v>0.12</v>
      </c>
      <c r="AE414" s="76">
        <f t="shared" si="235"/>
        <v>2.3205782545501688</v>
      </c>
      <c r="AF414" s="76">
        <f t="shared" si="218"/>
        <v>0</v>
      </c>
      <c r="AG414" s="76">
        <f t="shared" si="219"/>
        <v>0.76541393703084171</v>
      </c>
      <c r="AH414" s="76">
        <f t="shared" si="213"/>
        <v>0.26269032190171493</v>
      </c>
      <c r="AI414" s="76">
        <f t="shared" si="220"/>
        <v>0</v>
      </c>
      <c r="AJ414" s="76">
        <f t="shared" si="214"/>
        <v>0.42850967809828516</v>
      </c>
      <c r="AK414" s="76">
        <f t="shared" si="221"/>
        <v>0</v>
      </c>
      <c r="AL414" s="76">
        <f t="shared" si="222"/>
        <v>0.88255348425771052</v>
      </c>
      <c r="AM414" s="76">
        <f t="shared" si="223"/>
        <v>0.24955678740787068</v>
      </c>
      <c r="AN414" s="76">
        <f t="shared" si="224"/>
        <v>0.24955678740787068</v>
      </c>
      <c r="AO414" s="76">
        <f t="shared" si="236"/>
        <v>64.186646242871859</v>
      </c>
      <c r="AP414" s="76">
        <f>MAX(0,(AO414-Constantes!$D$13)*(1-EXP(-Constantes!$D$24)))</f>
        <v>0.23595295168608033</v>
      </c>
      <c r="AQ414" s="76">
        <f t="shared" si="215"/>
        <v>0.66446262978436543</v>
      </c>
      <c r="AR414" s="76">
        <f t="shared" si="225"/>
        <v>1.1185064359437908</v>
      </c>
      <c r="AS414" s="76">
        <f>0.0526*AF414*Observaciones!$F413^1.218</f>
        <v>0</v>
      </c>
      <c r="AT414" s="76">
        <f>AS414*Constantes!$E$30</f>
        <v>0</v>
      </c>
      <c r="AU414" s="76">
        <f t="shared" si="237"/>
        <v>0</v>
      </c>
      <c r="AV414" s="15"/>
      <c r="AW414" s="75">
        <v>408</v>
      </c>
      <c r="AX414" s="148">
        <f>ETo!$I413*((1-Constantes!$F$19)*ETo!$K413+ETo!$L413)</f>
        <v>4.2604930284429274</v>
      </c>
      <c r="AY414" s="76">
        <f>MIN(AX414*Constantes!$F$17,0.8*(BB413+Observaciones!$F413-AZ414-BA414-Constantes!$D$14))</f>
        <v>2.1160745891849082</v>
      </c>
      <c r="AZ414" s="76">
        <f>IF(Observaciones!$F413&gt;0.05*Constantes!$F$18,((Observaciones!$F413-0.05*Constantes!$F$18)^2)/(Observaciones!$F413+0.95*Constantes!$F$18),0)</f>
        <v>0</v>
      </c>
      <c r="BA414" s="76">
        <f>MAX(0,BB413+Observaciones!$F413-AZ414-Constantes!$D$13)</f>
        <v>0</v>
      </c>
      <c r="BB414" s="76">
        <f>BB413+Observaciones!$F413-AZ414-AY414-BA414-BC413</f>
        <v>41.431839669137794</v>
      </c>
      <c r="BC414" s="76">
        <f>MAX(0,(BB414-Constantes!$D$14)*(1-EXP(-Constantes!$D$22)))</f>
        <v>1.0281042589325566</v>
      </c>
      <c r="BD414" s="76">
        <f t="shared" si="238"/>
        <v>92.239223563609741</v>
      </c>
      <c r="BE414" s="76">
        <f>MAX(0,(BD414-Constantes!$D$13)*(1-EXP(-Constantes!$D$23)))</f>
        <v>0.42850967809828516</v>
      </c>
      <c r="BF414" s="76">
        <f t="shared" si="239"/>
        <v>1.4566139370308417</v>
      </c>
      <c r="BG414" s="76">
        <f>IF(BF414-Escenarios!$F$29&lt;=0,0,IF(BF414-Escenarios!$F$29&gt;Escenarios!$F$28,Escenarios!$F$28,BF414-Escenarios!$F$29))</f>
        <v>0.76541393703084171</v>
      </c>
      <c r="BH414" s="76">
        <f>BG414*Entradas!$F$24</f>
        <v>0</v>
      </c>
      <c r="BI414" s="76">
        <f>AX414*Entradas!$D$47/Escenarios!$F$9</f>
        <v>0.20450366536526052</v>
      </c>
      <c r="BJ414" s="76">
        <f>Entradas!$D$48*Entradas!$D$46/Escenarios!$F$9</f>
        <v>0.12</v>
      </c>
      <c r="BK414" s="76">
        <f t="shared" si="240"/>
        <v>2.3205782545501688</v>
      </c>
      <c r="BL414" s="76">
        <f t="shared" si="226"/>
        <v>0</v>
      </c>
      <c r="BM414" s="76">
        <f t="shared" si="227"/>
        <v>0.76541393703084171</v>
      </c>
      <c r="BN414" s="76">
        <f t="shared" si="216"/>
        <v>0.26269032190171493</v>
      </c>
      <c r="BO414" s="76">
        <f t="shared" si="228"/>
        <v>0</v>
      </c>
      <c r="BP414" s="76">
        <f t="shared" si="217"/>
        <v>0.42850967809828516</v>
      </c>
      <c r="BQ414" s="76">
        <f t="shared" si="229"/>
        <v>0</v>
      </c>
      <c r="BR414" s="76">
        <f t="shared" si="230"/>
        <v>0.69120000000000004</v>
      </c>
      <c r="BS414" s="76">
        <f t="shared" si="231"/>
        <v>0.44091027166558117</v>
      </c>
      <c r="BT414" s="76">
        <f t="shared" si="232"/>
        <v>0.44091027166558117</v>
      </c>
      <c r="BU414" s="76">
        <f t="shared" si="241"/>
        <v>80.290543325069962</v>
      </c>
      <c r="BV414" s="76">
        <f>MAX(0,(BU414-Constantes!$D$13)*(1-EXP(-Constantes!$D$24)))</f>
        <v>0.48210499730597045</v>
      </c>
      <c r="BW414" s="76">
        <f t="shared" si="242"/>
        <v>0.91061467540425567</v>
      </c>
      <c r="BX414" s="76">
        <f t="shared" si="243"/>
        <v>1.1733049973059706</v>
      </c>
      <c r="BY414" s="76">
        <f>0.0526*BL414*Observaciones!$F413^1.218</f>
        <v>0</v>
      </c>
      <c r="BZ414" s="76">
        <f>BY414*Constantes!$F$30</f>
        <v>0</v>
      </c>
      <c r="CA414" s="76">
        <f t="shared" si="244"/>
        <v>0</v>
      </c>
      <c r="CB414" s="15"/>
      <c r="CC414" s="75">
        <v>408</v>
      </c>
      <c r="CD414" s="76">
        <f>0.0526*Observaciones!$F413^2.218</f>
        <v>0.21840432335886875</v>
      </c>
      <c r="CE414" s="76">
        <f>IF(Observaciones!$F413&gt;0.05*$CI$7,((Observaciones!$F413-0.05*$CI$7)^2)/(Observaciones!$F413+0.95*$CI$7),0)</f>
        <v>8.1268476854215671E-4</v>
      </c>
      <c r="CF414" s="76">
        <f>0.0526*CE414*Observaciones!$F413^1.218</f>
        <v>9.3417824725004533E-5</v>
      </c>
      <c r="CG414" s="29"/>
      <c r="CH414" s="29"/>
      <c r="CI414" s="110"/>
      <c r="CJ414" s="40"/>
    </row>
    <row r="415" spans="2:88" s="2" customFormat="1" x14ac:dyDescent="0.3">
      <c r="B415" s="39"/>
      <c r="C415" s="75">
        <v>409</v>
      </c>
      <c r="D415" s="148">
        <f>ETo!$I414*((1-Constantes!$D$19)*ETo!$K414+ETo!$L414)</f>
        <v>4.3302356442999077</v>
      </c>
      <c r="E415" s="76">
        <f>MIN(D415*Constantes!$D$17,0.8*(H414+Observaciones!$F414-F415-G415-Constantes!$D$14))</f>
        <v>2.1507139082057347</v>
      </c>
      <c r="F415" s="76">
        <f>IF(Observaciones!$F414&gt;0.05*Constantes!$D$18,((Observaciones!$F414-0.05*Constantes!$D$18)^2)/(Observaciones!$F414+0.95*Constantes!$D$18),0)</f>
        <v>0</v>
      </c>
      <c r="G415" s="76">
        <f>MAX(0,H414+Observaciones!$F414-F415-Constantes!$D$13)</f>
        <v>0</v>
      </c>
      <c r="H415" s="76">
        <f>H414+Observaciones!$F414-F415-E415-G415-I414</f>
        <v>39.053021501999496</v>
      </c>
      <c r="I415" s="76">
        <f>MAX(0,(H415-Constantes!$D$14)*(1-EXP(-Constantes!$D$22)))</f>
        <v>0.94707297933955603</v>
      </c>
      <c r="J415" s="76">
        <f t="shared" si="210"/>
        <v>91.810713885511461</v>
      </c>
      <c r="K415" s="76">
        <f>MAX(0,(J415-Constantes!$D$13)*(1-EXP(-Constantes!$D$23)))</f>
        <v>0.42428747017692919</v>
      </c>
      <c r="L415" s="76">
        <f t="shared" si="211"/>
        <v>1.3713604495164853</v>
      </c>
      <c r="M415" s="76">
        <f>0.0526*F415*Observaciones!$F414^1.218</f>
        <v>0</v>
      </c>
      <c r="N415" s="76">
        <f>M415*Constantes!$D$30</f>
        <v>0</v>
      </c>
      <c r="O415" s="76">
        <f t="shared" si="212"/>
        <v>0</v>
      </c>
      <c r="P415" s="15"/>
      <c r="Q415" s="75">
        <v>409</v>
      </c>
      <c r="R415" s="148">
        <f>ETo!$I414*((1-Constantes!$E$19)*ETo!$K414+ETo!$L414)</f>
        <v>4.3302356442999077</v>
      </c>
      <c r="S415" s="76">
        <f>MIN(R415*Constantes!$E$17,0.8*(V414+Observaciones!$F414-T415-U415-Constantes!$D$14))</f>
        <v>2.1507139082057347</v>
      </c>
      <c r="T415" s="76">
        <f>IF(Observaciones!$F414&gt;0.05*Constantes!$E$18,((Observaciones!$F414-0.05*Constantes!$E$18)^2)/(Observaciones!$F414+0.95*Constantes!$E$18),0)</f>
        <v>0</v>
      </c>
      <c r="U415" s="76">
        <f>MAX(0,V414+Observaciones!$F414-T415-Constantes!$D$13)</f>
        <v>0</v>
      </c>
      <c r="V415" s="76">
        <f>V414+Observaciones!$F414-T415-S415-U415-W414</f>
        <v>39.053021501999496</v>
      </c>
      <c r="W415" s="76">
        <f>MAX(0,(V415-Constantes!$D$14)*(1-EXP(-Constantes!$D$22)))</f>
        <v>0.94707297933955603</v>
      </c>
      <c r="X415" s="76">
        <f t="shared" si="233"/>
        <v>91.810713885511461</v>
      </c>
      <c r="Y415" s="76">
        <f>MAX(0,(X415-Constantes!$D$13)*(1-EXP(-Constantes!$D$23)))</f>
        <v>0.42428747017692919</v>
      </c>
      <c r="Z415" s="76">
        <f t="shared" si="234"/>
        <v>1.3713604495164853</v>
      </c>
      <c r="AA415" s="76">
        <f>IF(Z415-Escenarios!$E$29&lt;=0,0,IF(Z415-Escenarios!$E$29&gt;Escenarios!$E$28,Escenarios!$E$28,Z415-Escenarios!$E$29))</f>
        <v>0.68016044951648524</v>
      </c>
      <c r="AB415" s="76">
        <f>AA415*Entradas!$E$24</f>
        <v>0.17004011237912131</v>
      </c>
      <c r="AC415" s="76">
        <f>R415*Entradas!$D$47/Escenarios!$E$9</f>
        <v>0.20785131092639558</v>
      </c>
      <c r="AD415" s="76">
        <f>Entradas!$D$48*Entradas!$D$46/Escenarios!$E$9</f>
        <v>0.12</v>
      </c>
      <c r="AE415" s="76">
        <f t="shared" si="235"/>
        <v>2.3585652191321302</v>
      </c>
      <c r="AF415" s="76">
        <f t="shared" si="218"/>
        <v>0</v>
      </c>
      <c r="AG415" s="76">
        <f t="shared" si="219"/>
        <v>0.68016044951648524</v>
      </c>
      <c r="AH415" s="76">
        <f t="shared" si="213"/>
        <v>0.26691252982307079</v>
      </c>
      <c r="AI415" s="76">
        <f t="shared" si="220"/>
        <v>0</v>
      </c>
      <c r="AJ415" s="76">
        <f t="shared" si="214"/>
        <v>0.42428747017692919</v>
      </c>
      <c r="AK415" s="76">
        <f t="shared" si="221"/>
        <v>0</v>
      </c>
      <c r="AL415" s="76">
        <f t="shared" si="222"/>
        <v>0.86124011237912135</v>
      </c>
      <c r="AM415" s="76">
        <f t="shared" si="223"/>
        <v>0.18226902621096835</v>
      </c>
      <c r="AN415" s="76">
        <f t="shared" si="224"/>
        <v>0.18226902621096835</v>
      </c>
      <c r="AO415" s="76">
        <f t="shared" si="236"/>
        <v>64.13296231739676</v>
      </c>
      <c r="AP415" s="76">
        <f>MAX(0,(AO415-Constantes!$D$13)*(1-EXP(-Constantes!$D$24)))</f>
        <v>0.23513237962174385</v>
      </c>
      <c r="AQ415" s="76">
        <f t="shared" si="215"/>
        <v>0.65941984979867307</v>
      </c>
      <c r="AR415" s="76">
        <f t="shared" si="225"/>
        <v>1.0963724920008653</v>
      </c>
      <c r="AS415" s="76">
        <f>0.0526*AF415*Observaciones!$F414^1.218</f>
        <v>0</v>
      </c>
      <c r="AT415" s="76">
        <f>AS415*Constantes!$E$30</f>
        <v>0</v>
      </c>
      <c r="AU415" s="76">
        <f t="shared" si="237"/>
        <v>0</v>
      </c>
      <c r="AV415" s="15"/>
      <c r="AW415" s="75">
        <v>409</v>
      </c>
      <c r="AX415" s="148">
        <f>ETo!$I414*((1-Constantes!$F$19)*ETo!$K414+ETo!$L414)</f>
        <v>4.3302356442999077</v>
      </c>
      <c r="AY415" s="76">
        <f>MIN(AX415*Constantes!$F$17,0.8*(BB414+Observaciones!$F414-AZ415-BA415-Constantes!$D$14))</f>
        <v>2.1507139082057347</v>
      </c>
      <c r="AZ415" s="76">
        <f>IF(Observaciones!$F414&gt;0.05*Constantes!$F$18,((Observaciones!$F414-0.05*Constantes!$F$18)^2)/(Observaciones!$F414+0.95*Constantes!$F$18),0)</f>
        <v>0</v>
      </c>
      <c r="BA415" s="76">
        <f>MAX(0,BB414+Observaciones!$F414-AZ415-Constantes!$D$13)</f>
        <v>0</v>
      </c>
      <c r="BB415" s="76">
        <f>BB414+Observaciones!$F414-AZ415-AY415-BA415-BC414</f>
        <v>39.053021501999496</v>
      </c>
      <c r="BC415" s="76">
        <f>MAX(0,(BB415-Constantes!$D$14)*(1-EXP(-Constantes!$D$22)))</f>
        <v>0.94707297933955603</v>
      </c>
      <c r="BD415" s="76">
        <f t="shared" si="238"/>
        <v>91.810713885511461</v>
      </c>
      <c r="BE415" s="76">
        <f>MAX(0,(BD415-Constantes!$D$13)*(1-EXP(-Constantes!$D$23)))</f>
        <v>0.42428747017692919</v>
      </c>
      <c r="BF415" s="76">
        <f t="shared" si="239"/>
        <v>1.3713604495164853</v>
      </c>
      <c r="BG415" s="76">
        <f>IF(BF415-Escenarios!$F$29&lt;=0,0,IF(BF415-Escenarios!$F$29&gt;Escenarios!$F$28,Escenarios!$F$28,BF415-Escenarios!$F$29))</f>
        <v>0.68016044951648524</v>
      </c>
      <c r="BH415" s="76">
        <f>BG415*Entradas!$F$24</f>
        <v>0</v>
      </c>
      <c r="BI415" s="76">
        <f>AX415*Entradas!$D$47/Escenarios!$F$9</f>
        <v>0.20785131092639558</v>
      </c>
      <c r="BJ415" s="76">
        <f>Entradas!$D$48*Entradas!$D$46/Escenarios!$F$9</f>
        <v>0.12</v>
      </c>
      <c r="BK415" s="76">
        <f t="shared" si="240"/>
        <v>2.3585652191321302</v>
      </c>
      <c r="BL415" s="76">
        <f t="shared" si="226"/>
        <v>0</v>
      </c>
      <c r="BM415" s="76">
        <f t="shared" si="227"/>
        <v>0.68016044951648524</v>
      </c>
      <c r="BN415" s="76">
        <f t="shared" si="216"/>
        <v>0.26691252982307079</v>
      </c>
      <c r="BO415" s="76">
        <f t="shared" si="228"/>
        <v>0</v>
      </c>
      <c r="BP415" s="76">
        <f t="shared" si="217"/>
        <v>0.42428747017692919</v>
      </c>
      <c r="BQ415" s="76">
        <f t="shared" si="229"/>
        <v>0</v>
      </c>
      <c r="BR415" s="76">
        <f t="shared" si="230"/>
        <v>0.69120000000000004</v>
      </c>
      <c r="BS415" s="76">
        <f t="shared" si="231"/>
        <v>0.35230913859008967</v>
      </c>
      <c r="BT415" s="76">
        <f t="shared" si="232"/>
        <v>0.35230913859008967</v>
      </c>
      <c r="BU415" s="76">
        <f t="shared" si="241"/>
        <v>80.160747466354081</v>
      </c>
      <c r="BV415" s="76">
        <f>MAX(0,(BU415-Constantes!$D$13)*(1-EXP(-Constantes!$D$24)))</f>
        <v>0.48012103553741053</v>
      </c>
      <c r="BW415" s="76">
        <f t="shared" si="242"/>
        <v>0.90440850571433973</v>
      </c>
      <c r="BX415" s="76">
        <f t="shared" si="243"/>
        <v>1.1713210355374106</v>
      </c>
      <c r="BY415" s="76">
        <f>0.0526*BL415*Observaciones!$F414^1.218</f>
        <v>0</v>
      </c>
      <c r="BZ415" s="76">
        <f>BY415*Constantes!$F$30</f>
        <v>0</v>
      </c>
      <c r="CA415" s="76">
        <f t="shared" si="244"/>
        <v>0</v>
      </c>
      <c r="CB415" s="15"/>
      <c r="CC415" s="75">
        <v>409</v>
      </c>
      <c r="CD415" s="76">
        <f>0.0526*Observaciones!$F414^2.218</f>
        <v>3.2065597387029521E-2</v>
      </c>
      <c r="CE415" s="76">
        <f>IF(Observaciones!$F414&gt;0.05*$CI$7,((Observaciones!$F414-0.05*$CI$7)^2)/(Observaciones!$F414+0.95*$CI$7),0)</f>
        <v>0</v>
      </c>
      <c r="CF415" s="76">
        <f>0.0526*CE415*Observaciones!$F414^1.218</f>
        <v>0</v>
      </c>
      <c r="CG415" s="29"/>
      <c r="CH415" s="29"/>
      <c r="CI415" s="110"/>
      <c r="CJ415" s="40"/>
    </row>
    <row r="416" spans="2:88" s="2" customFormat="1" x14ac:dyDescent="0.3">
      <c r="B416" s="39"/>
      <c r="C416" s="75">
        <v>410</v>
      </c>
      <c r="D416" s="148">
        <f>ETo!$I415*((1-Constantes!$D$19)*ETo!$K415+ETo!$L415)</f>
        <v>4.2476590321774239</v>
      </c>
      <c r="E416" s="76">
        <f>MIN(D416*Constantes!$D$17,0.8*(H415+Observaciones!$F415-F416-G416-Constantes!$D$14))</f>
        <v>2.1097002815182084</v>
      </c>
      <c r="F416" s="76">
        <f>IF(Observaciones!$F415&gt;0.05*Constantes!$D$18,((Observaciones!$F415-0.05*Constantes!$D$18)^2)/(Observaciones!$F415+0.95*Constantes!$D$18),0)</f>
        <v>0</v>
      </c>
      <c r="G416" s="76">
        <f>MAX(0,H415+Observaciones!$F415-F416-Constantes!$D$13)</f>
        <v>0</v>
      </c>
      <c r="H416" s="76">
        <f>H415+Observaciones!$F415-F416-E416-G416-I415</f>
        <v>35.996248241141728</v>
      </c>
      <c r="I416" s="76">
        <f>MAX(0,(H416-Constantes!$D$14)*(1-EXP(-Constantes!$D$22)))</f>
        <v>0.84294806043036996</v>
      </c>
      <c r="J416" s="76">
        <f t="shared" si="210"/>
        <v>91.386426415334526</v>
      </c>
      <c r="K416" s="76">
        <f>MAX(0,(J416-Constantes!$D$13)*(1-EXP(-Constantes!$D$23)))</f>
        <v>0.42010686467587383</v>
      </c>
      <c r="L416" s="76">
        <f t="shared" si="211"/>
        <v>1.2630549251062437</v>
      </c>
      <c r="M416" s="76">
        <f>0.0526*F416*Observaciones!$F415^1.218</f>
        <v>0</v>
      </c>
      <c r="N416" s="76">
        <f>M416*Constantes!$D$30</f>
        <v>0</v>
      </c>
      <c r="O416" s="76">
        <f t="shared" si="212"/>
        <v>0</v>
      </c>
      <c r="P416" s="15"/>
      <c r="Q416" s="75">
        <v>410</v>
      </c>
      <c r="R416" s="148">
        <f>ETo!$I415*((1-Constantes!$E$19)*ETo!$K415+ETo!$L415)</f>
        <v>4.2476590321774239</v>
      </c>
      <c r="S416" s="76">
        <f>MIN(R416*Constantes!$E$17,0.8*(V415+Observaciones!$F415-T416-U416-Constantes!$D$14))</f>
        <v>2.1097002815182084</v>
      </c>
      <c r="T416" s="76">
        <f>IF(Observaciones!$F415&gt;0.05*Constantes!$E$18,((Observaciones!$F415-0.05*Constantes!$E$18)^2)/(Observaciones!$F415+0.95*Constantes!$E$18),0)</f>
        <v>0</v>
      </c>
      <c r="U416" s="76">
        <f>MAX(0,V415+Observaciones!$F415-T416-Constantes!$D$13)</f>
        <v>0</v>
      </c>
      <c r="V416" s="76">
        <f>V415+Observaciones!$F415-T416-S416-U416-W415</f>
        <v>35.996248241141728</v>
      </c>
      <c r="W416" s="76">
        <f>MAX(0,(V416-Constantes!$D$14)*(1-EXP(-Constantes!$D$22)))</f>
        <v>0.84294806043036996</v>
      </c>
      <c r="X416" s="76">
        <f t="shared" si="233"/>
        <v>91.386426415334526</v>
      </c>
      <c r="Y416" s="76">
        <f>MAX(0,(X416-Constantes!$D$13)*(1-EXP(-Constantes!$D$23)))</f>
        <v>0.42010686467587383</v>
      </c>
      <c r="Z416" s="76">
        <f t="shared" si="234"/>
        <v>1.2630549251062437</v>
      </c>
      <c r="AA416" s="76">
        <f>IF(Z416-Escenarios!$E$29&lt;=0,0,IF(Z416-Escenarios!$E$29&gt;Escenarios!$E$28,Escenarios!$E$28,Z416-Escenarios!$E$29))</f>
        <v>0.57185492510624369</v>
      </c>
      <c r="AB416" s="76">
        <f>AA416*Entradas!$E$24</f>
        <v>0.14296373127656092</v>
      </c>
      <c r="AC416" s="76">
        <f>R416*Entradas!$D$47/Escenarios!$E$9</f>
        <v>0.20388763354451636</v>
      </c>
      <c r="AD416" s="76">
        <f>Entradas!$D$48*Entradas!$D$46/Escenarios!$E$9</f>
        <v>0.12</v>
      </c>
      <c r="AE416" s="76">
        <f t="shared" si="235"/>
        <v>2.3135879150627248</v>
      </c>
      <c r="AF416" s="76">
        <f t="shared" si="218"/>
        <v>0</v>
      </c>
      <c r="AG416" s="76">
        <f t="shared" si="219"/>
        <v>0.57185492510624369</v>
      </c>
      <c r="AH416" s="76">
        <f t="shared" si="213"/>
        <v>0.27109313532412627</v>
      </c>
      <c r="AI416" s="76">
        <f t="shared" si="220"/>
        <v>0</v>
      </c>
      <c r="AJ416" s="76">
        <f t="shared" si="214"/>
        <v>0.42010686467587383</v>
      </c>
      <c r="AK416" s="76">
        <f t="shared" si="221"/>
        <v>0</v>
      </c>
      <c r="AL416" s="76">
        <f t="shared" si="222"/>
        <v>0.83416373127656096</v>
      </c>
      <c r="AM416" s="76">
        <f t="shared" si="223"/>
        <v>0.10500356028516641</v>
      </c>
      <c r="AN416" s="76">
        <f t="shared" si="224"/>
        <v>0.10500356028516641</v>
      </c>
      <c r="AO416" s="76">
        <f t="shared" si="236"/>
        <v>64.002833498060184</v>
      </c>
      <c r="AP416" s="76">
        <f>MAX(0,(AO416-Constantes!$D$13)*(1-EXP(-Constantes!$D$24)))</f>
        <v>0.23314332846783353</v>
      </c>
      <c r="AQ416" s="76">
        <f t="shared" si="215"/>
        <v>0.65325019314370736</v>
      </c>
      <c r="AR416" s="76">
        <f t="shared" si="225"/>
        <v>1.0673070597443945</v>
      </c>
      <c r="AS416" s="76">
        <f>0.0526*AF416*Observaciones!$F415^1.218</f>
        <v>0</v>
      </c>
      <c r="AT416" s="76">
        <f>AS416*Constantes!$E$30</f>
        <v>0</v>
      </c>
      <c r="AU416" s="76">
        <f t="shared" si="237"/>
        <v>0</v>
      </c>
      <c r="AV416" s="15"/>
      <c r="AW416" s="75">
        <v>410</v>
      </c>
      <c r="AX416" s="148">
        <f>ETo!$I415*((1-Constantes!$F$19)*ETo!$K415+ETo!$L415)</f>
        <v>4.2476590321774239</v>
      </c>
      <c r="AY416" s="76">
        <f>MIN(AX416*Constantes!$F$17,0.8*(BB415+Observaciones!$F415-AZ416-BA416-Constantes!$D$14))</f>
        <v>2.1097002815182084</v>
      </c>
      <c r="AZ416" s="76">
        <f>IF(Observaciones!$F415&gt;0.05*Constantes!$F$18,((Observaciones!$F415-0.05*Constantes!$F$18)^2)/(Observaciones!$F415+0.95*Constantes!$F$18),0)</f>
        <v>0</v>
      </c>
      <c r="BA416" s="76">
        <f>MAX(0,BB415+Observaciones!$F415-AZ416-Constantes!$D$13)</f>
        <v>0</v>
      </c>
      <c r="BB416" s="76">
        <f>BB415+Observaciones!$F415-AZ416-AY416-BA416-BC415</f>
        <v>35.996248241141728</v>
      </c>
      <c r="BC416" s="76">
        <f>MAX(0,(BB416-Constantes!$D$14)*(1-EXP(-Constantes!$D$22)))</f>
        <v>0.84294806043036996</v>
      </c>
      <c r="BD416" s="76">
        <f t="shared" si="238"/>
        <v>91.386426415334526</v>
      </c>
      <c r="BE416" s="76">
        <f>MAX(0,(BD416-Constantes!$D$13)*(1-EXP(-Constantes!$D$23)))</f>
        <v>0.42010686467587383</v>
      </c>
      <c r="BF416" s="76">
        <f t="shared" si="239"/>
        <v>1.2630549251062437</v>
      </c>
      <c r="BG416" s="76">
        <f>IF(BF416-Escenarios!$F$29&lt;=0,0,IF(BF416-Escenarios!$F$29&gt;Escenarios!$F$28,Escenarios!$F$28,BF416-Escenarios!$F$29))</f>
        <v>0.57185492510624369</v>
      </c>
      <c r="BH416" s="76">
        <f>BG416*Entradas!$F$24</f>
        <v>0</v>
      </c>
      <c r="BI416" s="76">
        <f>AX416*Entradas!$D$47/Escenarios!$F$9</f>
        <v>0.20388763354451636</v>
      </c>
      <c r="BJ416" s="76">
        <f>Entradas!$D$48*Entradas!$D$46/Escenarios!$F$9</f>
        <v>0.12</v>
      </c>
      <c r="BK416" s="76">
        <f t="shared" si="240"/>
        <v>2.3135879150627248</v>
      </c>
      <c r="BL416" s="76">
        <f t="shared" si="226"/>
        <v>0</v>
      </c>
      <c r="BM416" s="76">
        <f t="shared" si="227"/>
        <v>0.57185492510624369</v>
      </c>
      <c r="BN416" s="76">
        <f t="shared" si="216"/>
        <v>0.27109313532412627</v>
      </c>
      <c r="BO416" s="76">
        <f t="shared" si="228"/>
        <v>0</v>
      </c>
      <c r="BP416" s="76">
        <f t="shared" si="217"/>
        <v>0.42010686467587383</v>
      </c>
      <c r="BQ416" s="76">
        <f t="shared" si="229"/>
        <v>0</v>
      </c>
      <c r="BR416" s="76">
        <f t="shared" si="230"/>
        <v>0.69120000000000004</v>
      </c>
      <c r="BS416" s="76">
        <f t="shared" si="231"/>
        <v>0.24796729156172737</v>
      </c>
      <c r="BT416" s="76">
        <f t="shared" si="232"/>
        <v>0.24796729156172737</v>
      </c>
      <c r="BU416" s="76">
        <f t="shared" si="241"/>
        <v>79.928593722378395</v>
      </c>
      <c r="BV416" s="76">
        <f>MAX(0,(BU416-Constantes!$D$13)*(1-EXP(-Constantes!$D$24)))</f>
        <v>0.47657250820354535</v>
      </c>
      <c r="BW416" s="76">
        <f t="shared" si="242"/>
        <v>0.89667937287941912</v>
      </c>
      <c r="BX416" s="76">
        <f t="shared" si="243"/>
        <v>1.1677725082035453</v>
      </c>
      <c r="BY416" s="76">
        <f>0.0526*BL416*Observaciones!$F415^1.218</f>
        <v>0</v>
      </c>
      <c r="BZ416" s="76">
        <f>BY416*Constantes!$F$30</f>
        <v>0</v>
      </c>
      <c r="CA416" s="76">
        <f t="shared" si="244"/>
        <v>0</v>
      </c>
      <c r="CB416" s="15"/>
      <c r="CC416" s="75">
        <v>410</v>
      </c>
      <c r="CD416" s="76">
        <f>0.0526*Observaciones!$F415^2.218</f>
        <v>0</v>
      </c>
      <c r="CE416" s="76">
        <f>IF(Observaciones!$F415&gt;0.05*$CI$7,((Observaciones!$F415-0.05*$CI$7)^2)/(Observaciones!$F415+0.95*$CI$7),0)</f>
        <v>0</v>
      </c>
      <c r="CF416" s="76">
        <f>0.0526*CE416*Observaciones!$F415^1.218</f>
        <v>0</v>
      </c>
      <c r="CG416" s="29"/>
      <c r="CH416" s="29"/>
      <c r="CI416" s="110"/>
      <c r="CJ416" s="40"/>
    </row>
    <row r="417" spans="2:88" s="2" customFormat="1" x14ac:dyDescent="0.3">
      <c r="B417" s="39"/>
      <c r="C417" s="75">
        <v>411</v>
      </c>
      <c r="D417" s="148">
        <f>ETo!$I416*((1-Constantes!$D$19)*ETo!$K416+ETo!$L416)</f>
        <v>4.2734430165429407</v>
      </c>
      <c r="E417" s="76">
        <f>MIN(D417*Constantes!$D$17,0.8*(H416+Observaciones!$F416-F417-G417-Constantes!$D$14))</f>
        <v>2.1225065069384974</v>
      </c>
      <c r="F417" s="76">
        <f>IF(Observaciones!$F416&gt;0.05*Constantes!$D$18,((Observaciones!$F416-0.05*Constantes!$D$18)^2)/(Observaciones!$F416+0.95*Constantes!$D$18),0)</f>
        <v>0</v>
      </c>
      <c r="G417" s="76">
        <f>MAX(0,H416+Observaciones!$F416-F417-Constantes!$D$13)</f>
        <v>0</v>
      </c>
      <c r="H417" s="76">
        <f>H416+Observaciones!$F416-F417-E417-G417-I416</f>
        <v>34.730793673772858</v>
      </c>
      <c r="I417" s="76">
        <f>MAX(0,(H417-Constantes!$D$14)*(1-EXP(-Constantes!$D$22)))</f>
        <v>0.79984203228696493</v>
      </c>
      <c r="J417" s="76">
        <f t="shared" si="210"/>
        <v>90.966319550658653</v>
      </c>
      <c r="K417" s="76">
        <f>MAX(0,(J417-Constantes!$D$13)*(1-EXP(-Constantes!$D$23)))</f>
        <v>0.41596745167656307</v>
      </c>
      <c r="L417" s="76">
        <f t="shared" si="211"/>
        <v>1.2158094839635281</v>
      </c>
      <c r="M417" s="76">
        <f>0.0526*F417*Observaciones!$F416^1.218</f>
        <v>0</v>
      </c>
      <c r="N417" s="76">
        <f>M417*Constantes!$D$30</f>
        <v>0</v>
      </c>
      <c r="O417" s="76">
        <f t="shared" si="212"/>
        <v>0</v>
      </c>
      <c r="P417" s="15"/>
      <c r="Q417" s="75">
        <v>411</v>
      </c>
      <c r="R417" s="148">
        <f>ETo!$I416*((1-Constantes!$E$19)*ETo!$K416+ETo!$L416)</f>
        <v>4.2734430165429407</v>
      </c>
      <c r="S417" s="76">
        <f>MIN(R417*Constantes!$E$17,0.8*(V416+Observaciones!$F416-T417-U417-Constantes!$D$14))</f>
        <v>2.1225065069384974</v>
      </c>
      <c r="T417" s="76">
        <f>IF(Observaciones!$F416&gt;0.05*Constantes!$E$18,((Observaciones!$F416-0.05*Constantes!$E$18)^2)/(Observaciones!$F416+0.95*Constantes!$E$18),0)</f>
        <v>0</v>
      </c>
      <c r="U417" s="76">
        <f>MAX(0,V416+Observaciones!$F416-T417-Constantes!$D$13)</f>
        <v>0</v>
      </c>
      <c r="V417" s="76">
        <f>V416+Observaciones!$F416-T417-S417-U417-W416</f>
        <v>34.730793673772858</v>
      </c>
      <c r="W417" s="76">
        <f>MAX(0,(V417-Constantes!$D$14)*(1-EXP(-Constantes!$D$22)))</f>
        <v>0.79984203228696493</v>
      </c>
      <c r="X417" s="76">
        <f t="shared" si="233"/>
        <v>90.966319550658653</v>
      </c>
      <c r="Y417" s="76">
        <f>MAX(0,(X417-Constantes!$D$13)*(1-EXP(-Constantes!$D$23)))</f>
        <v>0.41596745167656307</v>
      </c>
      <c r="Z417" s="76">
        <f t="shared" si="234"/>
        <v>1.2158094839635281</v>
      </c>
      <c r="AA417" s="76">
        <f>IF(Z417-Escenarios!$E$29&lt;=0,0,IF(Z417-Escenarios!$E$29&gt;Escenarios!$E$28,Escenarios!$E$28,Z417-Escenarios!$E$29))</f>
        <v>0.52460948396352802</v>
      </c>
      <c r="AB417" s="76">
        <f>AA417*Entradas!$E$24</f>
        <v>0.13115237099088201</v>
      </c>
      <c r="AC417" s="76">
        <f>R417*Entradas!$D$47/Escenarios!$E$9</f>
        <v>0.20512526479406115</v>
      </c>
      <c r="AD417" s="76">
        <f>Entradas!$D$48*Entradas!$D$46/Escenarios!$E$9</f>
        <v>0.12</v>
      </c>
      <c r="AE417" s="76">
        <f t="shared" si="235"/>
        <v>2.3276317717325585</v>
      </c>
      <c r="AF417" s="76">
        <f t="shared" si="218"/>
        <v>0</v>
      </c>
      <c r="AG417" s="76">
        <f t="shared" si="219"/>
        <v>0.52460948396352802</v>
      </c>
      <c r="AH417" s="76">
        <f t="shared" si="213"/>
        <v>0.27523254832343691</v>
      </c>
      <c r="AI417" s="76">
        <f t="shared" si="220"/>
        <v>0</v>
      </c>
      <c r="AJ417" s="76">
        <f t="shared" si="214"/>
        <v>0.41596745167656307</v>
      </c>
      <c r="AK417" s="76">
        <f t="shared" si="221"/>
        <v>0</v>
      </c>
      <c r="AL417" s="76">
        <f t="shared" si="222"/>
        <v>0.82235237099088199</v>
      </c>
      <c r="AM417" s="76">
        <f t="shared" si="223"/>
        <v>6.833184817858487E-2</v>
      </c>
      <c r="AN417" s="76">
        <f t="shared" si="224"/>
        <v>6.833184817858487E-2</v>
      </c>
      <c r="AO417" s="76">
        <f t="shared" si="236"/>
        <v>63.838022017770939</v>
      </c>
      <c r="AP417" s="76">
        <f>MAX(0,(AO417-Constantes!$D$13)*(1-EXP(-Constantes!$D$24)))</f>
        <v>0.2306241442723703</v>
      </c>
      <c r="AQ417" s="76">
        <f t="shared" si="215"/>
        <v>0.64659159594893334</v>
      </c>
      <c r="AR417" s="76">
        <f t="shared" si="225"/>
        <v>1.0529765152632522</v>
      </c>
      <c r="AS417" s="76">
        <f>0.0526*AF417*Observaciones!$F416^1.218</f>
        <v>0</v>
      </c>
      <c r="AT417" s="76">
        <f>AS417*Constantes!$E$30</f>
        <v>0</v>
      </c>
      <c r="AU417" s="76">
        <f t="shared" si="237"/>
        <v>0</v>
      </c>
      <c r="AV417" s="15"/>
      <c r="AW417" s="75">
        <v>411</v>
      </c>
      <c r="AX417" s="148">
        <f>ETo!$I416*((1-Constantes!$F$19)*ETo!$K416+ETo!$L416)</f>
        <v>4.2734430165429407</v>
      </c>
      <c r="AY417" s="76">
        <f>MIN(AX417*Constantes!$F$17,0.8*(BB416+Observaciones!$F416-AZ417-BA417-Constantes!$D$14))</f>
        <v>2.1225065069384974</v>
      </c>
      <c r="AZ417" s="76">
        <f>IF(Observaciones!$F416&gt;0.05*Constantes!$F$18,((Observaciones!$F416-0.05*Constantes!$F$18)^2)/(Observaciones!$F416+0.95*Constantes!$F$18),0)</f>
        <v>0</v>
      </c>
      <c r="BA417" s="76">
        <f>MAX(0,BB416+Observaciones!$F416-AZ417-Constantes!$D$13)</f>
        <v>0</v>
      </c>
      <c r="BB417" s="76">
        <f>BB416+Observaciones!$F416-AZ417-AY417-BA417-BC416</f>
        <v>34.730793673772858</v>
      </c>
      <c r="BC417" s="76">
        <f>MAX(0,(BB417-Constantes!$D$14)*(1-EXP(-Constantes!$D$22)))</f>
        <v>0.79984203228696493</v>
      </c>
      <c r="BD417" s="76">
        <f t="shared" si="238"/>
        <v>90.966319550658653</v>
      </c>
      <c r="BE417" s="76">
        <f>MAX(0,(BD417-Constantes!$D$13)*(1-EXP(-Constantes!$D$23)))</f>
        <v>0.41596745167656307</v>
      </c>
      <c r="BF417" s="76">
        <f t="shared" si="239"/>
        <v>1.2158094839635281</v>
      </c>
      <c r="BG417" s="76">
        <f>IF(BF417-Escenarios!$F$29&lt;=0,0,IF(BF417-Escenarios!$F$29&gt;Escenarios!$F$28,Escenarios!$F$28,BF417-Escenarios!$F$29))</f>
        <v>0.52460948396352802</v>
      </c>
      <c r="BH417" s="76">
        <f>BG417*Entradas!$F$24</f>
        <v>0</v>
      </c>
      <c r="BI417" s="76">
        <f>AX417*Entradas!$D$47/Escenarios!$F$9</f>
        <v>0.20512526479406115</v>
      </c>
      <c r="BJ417" s="76">
        <f>Entradas!$D$48*Entradas!$D$46/Escenarios!$F$9</f>
        <v>0.12</v>
      </c>
      <c r="BK417" s="76">
        <f t="shared" si="240"/>
        <v>2.3276317717325585</v>
      </c>
      <c r="BL417" s="76">
        <f t="shared" si="226"/>
        <v>0</v>
      </c>
      <c r="BM417" s="76">
        <f t="shared" si="227"/>
        <v>0.52460948396352802</v>
      </c>
      <c r="BN417" s="76">
        <f t="shared" si="216"/>
        <v>0.27523254832343691</v>
      </c>
      <c r="BO417" s="76">
        <f t="shared" si="228"/>
        <v>0</v>
      </c>
      <c r="BP417" s="76">
        <f t="shared" si="217"/>
        <v>0.41596745167656307</v>
      </c>
      <c r="BQ417" s="76">
        <f t="shared" si="229"/>
        <v>0</v>
      </c>
      <c r="BR417" s="76">
        <f t="shared" si="230"/>
        <v>0.69120000000000004</v>
      </c>
      <c r="BS417" s="76">
        <f t="shared" si="231"/>
        <v>0.1994842191694669</v>
      </c>
      <c r="BT417" s="76">
        <f t="shared" si="232"/>
        <v>0.1994842191694669</v>
      </c>
      <c r="BU417" s="76">
        <f t="shared" si="241"/>
        <v>79.651505433344312</v>
      </c>
      <c r="BV417" s="76">
        <f>MAX(0,(BU417-Constantes!$D$13)*(1-EXP(-Constantes!$D$24)))</f>
        <v>0.47233714524668369</v>
      </c>
      <c r="BW417" s="76">
        <f t="shared" si="242"/>
        <v>0.88830459692324681</v>
      </c>
      <c r="BX417" s="76">
        <f t="shared" si="243"/>
        <v>1.1635371452466838</v>
      </c>
      <c r="BY417" s="76">
        <f>0.0526*BL417*Observaciones!$F416^1.218</f>
        <v>0</v>
      </c>
      <c r="BZ417" s="76">
        <f>BY417*Constantes!$F$30</f>
        <v>0</v>
      </c>
      <c r="CA417" s="76">
        <f t="shared" si="244"/>
        <v>0</v>
      </c>
      <c r="CB417" s="15"/>
      <c r="CC417" s="75">
        <v>411</v>
      </c>
      <c r="CD417" s="76">
        <f>0.0526*Observaciones!$F416^2.218</f>
        <v>0.17065595668433275</v>
      </c>
      <c r="CE417" s="76">
        <f>IF(Observaciones!$F416&gt;0.05*$CI$7,((Observaciones!$F416-0.05*$CI$7)^2)/(Observaciones!$F416+0.95*$CI$7),0)</f>
        <v>0</v>
      </c>
      <c r="CF417" s="76">
        <f>0.0526*CE417*Observaciones!$F416^1.218</f>
        <v>0</v>
      </c>
      <c r="CG417" s="29"/>
      <c r="CH417" s="29"/>
      <c r="CI417" s="110"/>
      <c r="CJ417" s="40"/>
    </row>
    <row r="418" spans="2:88" s="2" customFormat="1" x14ac:dyDescent="0.3">
      <c r="B418" s="39"/>
      <c r="C418" s="75">
        <v>412</v>
      </c>
      <c r="D418" s="148">
        <f>ETo!$I417*((1-Constantes!$D$19)*ETo!$K417+ETo!$L417)</f>
        <v>4.2382954509027808</v>
      </c>
      <c r="E418" s="76">
        <f>MIN(D418*Constantes!$D$17,0.8*(H417+Observaciones!$F417-F418-G418-Constantes!$D$14))</f>
        <v>2.1050496375042966</v>
      </c>
      <c r="F418" s="76">
        <f>IF(Observaciones!$F417&gt;0.05*Constantes!$D$18,((Observaciones!$F417-0.05*Constantes!$D$18)^2)/(Observaciones!$F417+0.95*Constantes!$D$18),0)</f>
        <v>2.8403649984061206</v>
      </c>
      <c r="G418" s="76">
        <f>MAX(0,H417+Observaciones!$F417-F418-Constantes!$D$13)</f>
        <v>1.2404286753667364</v>
      </c>
      <c r="H418" s="76">
        <f>H417+Observaciones!$F417-F418-E418-G418-I417</f>
        <v>45.845108330208738</v>
      </c>
      <c r="I418" s="76">
        <f>MAX(0,(H418-Constantes!$D$14)*(1-EXP(-Constantes!$D$22)))</f>
        <v>1.1784363909695645</v>
      </c>
      <c r="J418" s="76">
        <f t="shared" si="210"/>
        <v>91.790780774348818</v>
      </c>
      <c r="K418" s="76">
        <f>MAX(0,(J418-Constantes!$D$13)*(1-EXP(-Constantes!$D$23)))</f>
        <v>0.42409106448494649</v>
      </c>
      <c r="L418" s="76">
        <f t="shared" si="211"/>
        <v>4.4428924538606314</v>
      </c>
      <c r="M418" s="76">
        <f>0.0526*F418*Observaciones!$F417^1.218</f>
        <v>5.0840802908730067</v>
      </c>
      <c r="N418" s="76">
        <f>M418*Constantes!$D$30</f>
        <v>7.9424047311805912E-2</v>
      </c>
      <c r="O418" s="76">
        <f t="shared" si="212"/>
        <v>1787.6653134556689</v>
      </c>
      <c r="P418" s="15"/>
      <c r="Q418" s="75">
        <v>412</v>
      </c>
      <c r="R418" s="148">
        <f>ETo!$I417*((1-Constantes!$E$19)*ETo!$K417+ETo!$L417)</f>
        <v>4.2382954509027808</v>
      </c>
      <c r="S418" s="76">
        <f>MIN(R418*Constantes!$E$17,0.8*(V417+Observaciones!$F417-T418-U418-Constantes!$D$14))</f>
        <v>2.1050496375042966</v>
      </c>
      <c r="T418" s="76">
        <f>IF(Observaciones!$F417&gt;0.05*Constantes!$E$18,((Observaciones!$F417-0.05*Constantes!$E$18)^2)/(Observaciones!$F417+0.95*Constantes!$E$18),0)</f>
        <v>2.8403649984061206</v>
      </c>
      <c r="U418" s="76">
        <f>MAX(0,V417+Observaciones!$F417-T418-Constantes!$D$13)</f>
        <v>1.2404286753667364</v>
      </c>
      <c r="V418" s="76">
        <f>V417+Observaciones!$F417-T418-S418-U418-W417</f>
        <v>45.845108330208738</v>
      </c>
      <c r="W418" s="76">
        <f>MAX(0,(V418-Constantes!$D$14)*(1-EXP(-Constantes!$D$22)))</f>
        <v>1.1784363909695645</v>
      </c>
      <c r="X418" s="76">
        <f t="shared" si="233"/>
        <v>91.790780774348818</v>
      </c>
      <c r="Y418" s="76">
        <f>MAX(0,(X418-Constantes!$D$13)*(1-EXP(-Constantes!$D$23)))</f>
        <v>0.42409106448494649</v>
      </c>
      <c r="Z418" s="76">
        <f t="shared" si="234"/>
        <v>4.4428924538606314</v>
      </c>
      <c r="AA418" s="76">
        <f>IF(Z418-Escenarios!$E$29&lt;=0,0,IF(Z418-Escenarios!$E$29&gt;Escenarios!$E$28,Escenarios!$E$28,Z418-Escenarios!$E$29))</f>
        <v>2.2212791916551762</v>
      </c>
      <c r="AB418" s="76">
        <f>AA418*Entradas!$E$24</f>
        <v>0.55531979791379404</v>
      </c>
      <c r="AC418" s="76">
        <f>R418*Entradas!$D$47/Escenarios!$E$9</f>
        <v>0.20343818164333347</v>
      </c>
      <c r="AD418" s="76">
        <f>Entradas!$D$48*Entradas!$D$46/Escenarios!$E$9</f>
        <v>0.12</v>
      </c>
      <c r="AE418" s="76">
        <f t="shared" si="235"/>
        <v>2.3084878191476301</v>
      </c>
      <c r="AF418" s="76">
        <f t="shared" si="218"/>
        <v>0.61908580675094438</v>
      </c>
      <c r="AG418" s="76">
        <f t="shared" si="219"/>
        <v>0</v>
      </c>
      <c r="AH418" s="76">
        <f t="shared" si="213"/>
        <v>1.1784363909695645</v>
      </c>
      <c r="AI418" s="76">
        <f t="shared" si="220"/>
        <v>0</v>
      </c>
      <c r="AJ418" s="76">
        <f t="shared" si="214"/>
        <v>0.42409106448494649</v>
      </c>
      <c r="AK418" s="76">
        <f t="shared" si="221"/>
        <v>0</v>
      </c>
      <c r="AL418" s="76">
        <f t="shared" si="222"/>
        <v>2.7769330601192492</v>
      </c>
      <c r="AM418" s="76">
        <f t="shared" si="223"/>
        <v>1.3425212120980485</v>
      </c>
      <c r="AN418" s="76">
        <f t="shared" si="224"/>
        <v>2.5829498874647849</v>
      </c>
      <c r="AO418" s="76">
        <f t="shared" si="236"/>
        <v>64.949919085596619</v>
      </c>
      <c r="AP418" s="76">
        <f>MAX(0,(AO418-Constantes!$D$13)*(1-EXP(-Constantes!$D$24)))</f>
        <v>0.24761976566556732</v>
      </c>
      <c r="AQ418" s="76">
        <f t="shared" si="215"/>
        <v>0.6717108301505138</v>
      </c>
      <c r="AR418" s="76">
        <f t="shared" si="225"/>
        <v>3.0245528257848164</v>
      </c>
      <c r="AS418" s="76">
        <f>0.0526*AF418*Observaciones!$F417^1.218</f>
        <v>1.108125874747756</v>
      </c>
      <c r="AT418" s="76">
        <f>AS418*Constantes!$E$30</f>
        <v>1.7311261205178417E-2</v>
      </c>
      <c r="AU418" s="76">
        <f t="shared" si="237"/>
        <v>572.35770714920341</v>
      </c>
      <c r="AV418" s="15"/>
      <c r="AW418" s="75">
        <v>412</v>
      </c>
      <c r="AX418" s="148">
        <f>ETo!$I417*((1-Constantes!$F$19)*ETo!$K417+ETo!$L417)</f>
        <v>4.2382954509027808</v>
      </c>
      <c r="AY418" s="76">
        <f>MIN(AX418*Constantes!$F$17,0.8*(BB417+Observaciones!$F417-AZ418-BA418-Constantes!$D$14))</f>
        <v>2.1050496375042966</v>
      </c>
      <c r="AZ418" s="76">
        <f>IF(Observaciones!$F417&gt;0.05*Constantes!$F$18,((Observaciones!$F417-0.05*Constantes!$F$18)^2)/(Observaciones!$F417+0.95*Constantes!$F$18),0)</f>
        <v>2.8403649984061206</v>
      </c>
      <c r="BA418" s="76">
        <f>MAX(0,BB417+Observaciones!$F417-AZ418-Constantes!$D$13)</f>
        <v>1.2404286753667364</v>
      </c>
      <c r="BB418" s="76">
        <f>BB417+Observaciones!$F417-AZ418-AY418-BA418-BC417</f>
        <v>45.845108330208738</v>
      </c>
      <c r="BC418" s="76">
        <f>MAX(0,(BB418-Constantes!$D$14)*(1-EXP(-Constantes!$D$22)))</f>
        <v>1.1784363909695645</v>
      </c>
      <c r="BD418" s="76">
        <f t="shared" si="238"/>
        <v>91.790780774348818</v>
      </c>
      <c r="BE418" s="76">
        <f>MAX(0,(BD418-Constantes!$D$13)*(1-EXP(-Constantes!$D$23)))</f>
        <v>0.42409106448494649</v>
      </c>
      <c r="BF418" s="76">
        <f t="shared" si="239"/>
        <v>4.4428924538606314</v>
      </c>
      <c r="BG418" s="76">
        <f>IF(BF418-Escenarios!$F$29&lt;=0,0,IF(BF418-Escenarios!$F$29&gt;Escenarios!$F$28,Escenarios!$F$28,BF418-Escenarios!$F$29))</f>
        <v>3.7516924538606311</v>
      </c>
      <c r="BH418" s="76">
        <f>BG418*Entradas!$F$24</f>
        <v>0</v>
      </c>
      <c r="BI418" s="76">
        <f>AX418*Entradas!$D$47/Escenarios!$F$9</f>
        <v>0.20343818164333347</v>
      </c>
      <c r="BJ418" s="76">
        <f>Entradas!$D$48*Entradas!$D$46/Escenarios!$F$9</f>
        <v>0.12</v>
      </c>
      <c r="BK418" s="76">
        <f t="shared" si="240"/>
        <v>2.3084878191476301</v>
      </c>
      <c r="BL418" s="76">
        <f t="shared" si="226"/>
        <v>0</v>
      </c>
      <c r="BM418" s="76">
        <f t="shared" si="227"/>
        <v>0.91132745545451055</v>
      </c>
      <c r="BN418" s="76">
        <f t="shared" si="216"/>
        <v>0.26710893551505399</v>
      </c>
      <c r="BO418" s="76">
        <f t="shared" si="228"/>
        <v>0</v>
      </c>
      <c r="BP418" s="76">
        <f t="shared" si="217"/>
        <v>0.42409106448494649</v>
      </c>
      <c r="BQ418" s="76">
        <f t="shared" si="229"/>
        <v>0</v>
      </c>
      <c r="BR418" s="76">
        <f t="shared" si="230"/>
        <v>0.69120000000000048</v>
      </c>
      <c r="BS418" s="76">
        <f t="shared" si="231"/>
        <v>3.4282542722172975</v>
      </c>
      <c r="BT418" s="76">
        <f t="shared" si="232"/>
        <v>4.6686829475840339</v>
      </c>
      <c r="BU418" s="76">
        <f t="shared" si="241"/>
        <v>82.60742256031493</v>
      </c>
      <c r="BV418" s="76">
        <f>MAX(0,(BU418-Constantes!$D$13)*(1-EXP(-Constantes!$D$24)))</f>
        <v>0.51751906883777576</v>
      </c>
      <c r="BW418" s="76">
        <f t="shared" si="242"/>
        <v>0.94161013332272225</v>
      </c>
      <c r="BX418" s="76">
        <f t="shared" si="243"/>
        <v>1.2087190688377762</v>
      </c>
      <c r="BY418" s="76">
        <f>0.0526*BL418*Observaciones!$F417^1.218</f>
        <v>0</v>
      </c>
      <c r="BZ418" s="76">
        <f>BY418*Constantes!$F$30</f>
        <v>0</v>
      </c>
      <c r="CA418" s="76">
        <f t="shared" si="244"/>
        <v>0</v>
      </c>
      <c r="CB418" s="15"/>
      <c r="CC418" s="75">
        <v>412</v>
      </c>
      <c r="CD418" s="76">
        <f>0.0526*Observaciones!$F417^2.218</f>
        <v>32.397897212660951</v>
      </c>
      <c r="CE418" s="76">
        <f>IF(Observaciones!$F417&gt;0.05*$CI$7,((Observaciones!$F417-0.05*$CI$7)^2)/(Observaciones!$F417+0.95*$CI$7),0)</f>
        <v>5.2528137177856484</v>
      </c>
      <c r="CF418" s="76">
        <f>0.0526*CE418*Observaciones!$F417^1.218</f>
        <v>9.4022165141477867</v>
      </c>
      <c r="CG418" s="29"/>
      <c r="CH418" s="29"/>
      <c r="CI418" s="110"/>
      <c r="CJ418" s="40"/>
    </row>
    <row r="419" spans="2:88" s="2" customFormat="1" x14ac:dyDescent="0.3">
      <c r="B419" s="39"/>
      <c r="C419" s="75">
        <v>413</v>
      </c>
      <c r="D419" s="148">
        <f>ETo!$I418*((1-Constantes!$D$19)*ETo!$K418+ETo!$L418)</f>
        <v>4.2376000245887431</v>
      </c>
      <c r="E419" s="76">
        <f>MIN(D419*Constantes!$D$17,0.8*(H418+Observaciones!$F418-F419-G419-Constantes!$D$14))</f>
        <v>2.1047042375841558</v>
      </c>
      <c r="F419" s="76">
        <f>IF(Observaciones!$F418&gt;0.05*Constantes!$D$18,((Observaciones!$F418-0.05*Constantes!$D$18)^2)/(Observaciones!$F418+0.95*Constantes!$D$18),0)</f>
        <v>0</v>
      </c>
      <c r="G419" s="76">
        <f>MAX(0,H418+Observaciones!$F418-F419-Constantes!$D$13)</f>
        <v>0</v>
      </c>
      <c r="H419" s="76">
        <f>H418+Observaciones!$F418-F419-E419-G419-I418</f>
        <v>43.961967701655013</v>
      </c>
      <c r="I419" s="76">
        <f>MAX(0,(H419-Constantes!$D$14)*(1-EXP(-Constantes!$D$22)))</f>
        <v>1.1142897080102507</v>
      </c>
      <c r="J419" s="76">
        <f t="shared" si="210"/>
        <v>91.366689709863877</v>
      </c>
      <c r="K419" s="76">
        <f>MAX(0,(J419-Constantes!$D$13)*(1-EXP(-Constantes!$D$23)))</f>
        <v>0.41991239421595455</v>
      </c>
      <c r="L419" s="76">
        <f t="shared" si="211"/>
        <v>1.5342021022262053</v>
      </c>
      <c r="M419" s="76">
        <f>0.0526*F419*Observaciones!$F418^1.218</f>
        <v>0</v>
      </c>
      <c r="N419" s="76">
        <f>M419*Constantes!$D$30</f>
        <v>0</v>
      </c>
      <c r="O419" s="76">
        <f t="shared" si="212"/>
        <v>0</v>
      </c>
      <c r="P419" s="15"/>
      <c r="Q419" s="75">
        <v>413</v>
      </c>
      <c r="R419" s="148">
        <f>ETo!$I418*((1-Constantes!$E$19)*ETo!$K418+ETo!$L418)</f>
        <v>4.2376000245887431</v>
      </c>
      <c r="S419" s="76">
        <f>MIN(R419*Constantes!$E$17,0.8*(V418+Observaciones!$F418-T419-U419-Constantes!$D$14))</f>
        <v>2.1047042375841558</v>
      </c>
      <c r="T419" s="76">
        <f>IF(Observaciones!$F418&gt;0.05*Constantes!$E$18,((Observaciones!$F418-0.05*Constantes!$E$18)^2)/(Observaciones!$F418+0.95*Constantes!$E$18),0)</f>
        <v>0</v>
      </c>
      <c r="U419" s="76">
        <f>MAX(0,V418+Observaciones!$F418-T419-Constantes!$D$13)</f>
        <v>0</v>
      </c>
      <c r="V419" s="76">
        <f>V418+Observaciones!$F418-T419-S419-U419-W418</f>
        <v>43.961967701655013</v>
      </c>
      <c r="W419" s="76">
        <f>MAX(0,(V419-Constantes!$D$14)*(1-EXP(-Constantes!$D$22)))</f>
        <v>1.1142897080102507</v>
      </c>
      <c r="X419" s="76">
        <f t="shared" si="233"/>
        <v>91.366689709863877</v>
      </c>
      <c r="Y419" s="76">
        <f>MAX(0,(X419-Constantes!$D$13)*(1-EXP(-Constantes!$D$23)))</f>
        <v>0.41991239421595455</v>
      </c>
      <c r="Z419" s="76">
        <f t="shared" si="234"/>
        <v>1.5342021022262053</v>
      </c>
      <c r="AA419" s="76">
        <f>IF(Z419-Escenarios!$E$29&lt;=0,0,IF(Z419-Escenarios!$E$29&gt;Escenarios!$E$28,Escenarios!$E$28,Z419-Escenarios!$E$29))</f>
        <v>0.84300210222620531</v>
      </c>
      <c r="AB419" s="76">
        <f>AA419*Entradas!$E$24</f>
        <v>0.21075052555655133</v>
      </c>
      <c r="AC419" s="76">
        <f>R419*Entradas!$D$47/Escenarios!$E$9</f>
        <v>0.20340480118025966</v>
      </c>
      <c r="AD419" s="76">
        <f>Entradas!$D$48*Entradas!$D$46/Escenarios!$E$9</f>
        <v>0.12</v>
      </c>
      <c r="AE419" s="76">
        <f t="shared" si="235"/>
        <v>2.3081090387644156</v>
      </c>
      <c r="AF419" s="76">
        <f t="shared" si="218"/>
        <v>0</v>
      </c>
      <c r="AG419" s="76">
        <f t="shared" si="219"/>
        <v>0.84300210222620531</v>
      </c>
      <c r="AH419" s="76">
        <f t="shared" si="213"/>
        <v>0.27128760578404543</v>
      </c>
      <c r="AI419" s="76">
        <f t="shared" si="220"/>
        <v>0</v>
      </c>
      <c r="AJ419" s="76">
        <f t="shared" si="214"/>
        <v>0.41991239421595455</v>
      </c>
      <c r="AK419" s="76">
        <f t="shared" si="221"/>
        <v>0</v>
      </c>
      <c r="AL419" s="76">
        <f t="shared" si="222"/>
        <v>0.90195052555655142</v>
      </c>
      <c r="AM419" s="76">
        <f t="shared" si="223"/>
        <v>0.30884677548939427</v>
      </c>
      <c r="AN419" s="76">
        <f t="shared" si="224"/>
        <v>0.30884677548939427</v>
      </c>
      <c r="AO419" s="76">
        <f t="shared" si="236"/>
        <v>65.011146095420457</v>
      </c>
      <c r="AP419" s="76">
        <f>MAX(0,(AO419-Constantes!$D$13)*(1-EXP(-Constantes!$D$24)))</f>
        <v>0.24855563563781069</v>
      </c>
      <c r="AQ419" s="76">
        <f t="shared" si="215"/>
        <v>0.6684680298537653</v>
      </c>
      <c r="AR419" s="76">
        <f t="shared" si="225"/>
        <v>1.1505061611943621</v>
      </c>
      <c r="AS419" s="76">
        <f>0.0526*AF419*Observaciones!$F418^1.218</f>
        <v>0</v>
      </c>
      <c r="AT419" s="76">
        <f>AS419*Constantes!$E$30</f>
        <v>0</v>
      </c>
      <c r="AU419" s="76">
        <f t="shared" si="237"/>
        <v>0</v>
      </c>
      <c r="AV419" s="15"/>
      <c r="AW419" s="75">
        <v>413</v>
      </c>
      <c r="AX419" s="148">
        <f>ETo!$I418*((1-Constantes!$F$19)*ETo!$K418+ETo!$L418)</f>
        <v>4.2376000245887431</v>
      </c>
      <c r="AY419" s="76">
        <f>MIN(AX419*Constantes!$F$17,0.8*(BB418+Observaciones!$F418-AZ419-BA419-Constantes!$D$14))</f>
        <v>2.1047042375841558</v>
      </c>
      <c r="AZ419" s="76">
        <f>IF(Observaciones!$F418&gt;0.05*Constantes!$F$18,((Observaciones!$F418-0.05*Constantes!$F$18)^2)/(Observaciones!$F418+0.95*Constantes!$F$18),0)</f>
        <v>0</v>
      </c>
      <c r="BA419" s="76">
        <f>MAX(0,BB418+Observaciones!$F418-AZ419-Constantes!$D$13)</f>
        <v>0</v>
      </c>
      <c r="BB419" s="76">
        <f>BB418+Observaciones!$F418-AZ419-AY419-BA419-BC418</f>
        <v>43.961967701655013</v>
      </c>
      <c r="BC419" s="76">
        <f>MAX(0,(BB419-Constantes!$D$14)*(1-EXP(-Constantes!$D$22)))</f>
        <v>1.1142897080102507</v>
      </c>
      <c r="BD419" s="76">
        <f t="shared" si="238"/>
        <v>91.366689709863877</v>
      </c>
      <c r="BE419" s="76">
        <f>MAX(0,(BD419-Constantes!$D$13)*(1-EXP(-Constantes!$D$23)))</f>
        <v>0.41991239421595455</v>
      </c>
      <c r="BF419" s="76">
        <f t="shared" si="239"/>
        <v>1.5342021022262053</v>
      </c>
      <c r="BG419" s="76">
        <f>IF(BF419-Escenarios!$F$29&lt;=0,0,IF(BF419-Escenarios!$F$29&gt;Escenarios!$F$28,Escenarios!$F$28,BF419-Escenarios!$F$29))</f>
        <v>0.84300210222620531</v>
      </c>
      <c r="BH419" s="76">
        <f>BG419*Entradas!$F$24</f>
        <v>0</v>
      </c>
      <c r="BI419" s="76">
        <f>AX419*Entradas!$D$47/Escenarios!$F$9</f>
        <v>0.20340480118025966</v>
      </c>
      <c r="BJ419" s="76">
        <f>Entradas!$D$48*Entradas!$D$46/Escenarios!$F$9</f>
        <v>0.12</v>
      </c>
      <c r="BK419" s="76">
        <f t="shared" si="240"/>
        <v>2.3081090387644156</v>
      </c>
      <c r="BL419" s="76">
        <f t="shared" si="226"/>
        <v>0</v>
      </c>
      <c r="BM419" s="76">
        <f t="shared" si="227"/>
        <v>0.84300210222620531</v>
      </c>
      <c r="BN419" s="76">
        <f t="shared" si="216"/>
        <v>0.27128760578404543</v>
      </c>
      <c r="BO419" s="76">
        <f t="shared" si="228"/>
        <v>0</v>
      </c>
      <c r="BP419" s="76">
        <f t="shared" si="217"/>
        <v>0.41991239421595455</v>
      </c>
      <c r="BQ419" s="76">
        <f t="shared" si="229"/>
        <v>0</v>
      </c>
      <c r="BR419" s="76">
        <f t="shared" si="230"/>
        <v>0.69120000000000004</v>
      </c>
      <c r="BS419" s="76">
        <f t="shared" si="231"/>
        <v>0.5195973010459457</v>
      </c>
      <c r="BT419" s="76">
        <f t="shared" si="232"/>
        <v>0.5195973010459457</v>
      </c>
      <c r="BU419" s="76">
        <f t="shared" si="241"/>
        <v>82.609500792523107</v>
      </c>
      <c r="BV419" s="76">
        <f>MAX(0,(BU419-Constantes!$D$13)*(1-EXP(-Constantes!$D$24)))</f>
        <v>0.51755083513053746</v>
      </c>
      <c r="BW419" s="76">
        <f t="shared" si="242"/>
        <v>0.93746322934649196</v>
      </c>
      <c r="BX419" s="76">
        <f t="shared" si="243"/>
        <v>1.2087508351305374</v>
      </c>
      <c r="BY419" s="76">
        <f>0.0526*BL419*Observaciones!$F418^1.218</f>
        <v>0</v>
      </c>
      <c r="BZ419" s="76">
        <f>BY419*Constantes!$F$30</f>
        <v>0</v>
      </c>
      <c r="CA419" s="76">
        <f t="shared" si="244"/>
        <v>0</v>
      </c>
      <c r="CB419" s="15"/>
      <c r="CC419" s="75">
        <v>413</v>
      </c>
      <c r="CD419" s="76">
        <f>0.0526*Observaciones!$F418^2.218</f>
        <v>0.11094244358496377</v>
      </c>
      <c r="CE419" s="76">
        <f>IF(Observaciones!$F418&gt;0.05*$CI$7,((Observaciones!$F418-0.05*$CI$7)^2)/(Observaciones!$F418+0.95*$CI$7),0)</f>
        <v>0</v>
      </c>
      <c r="CF419" s="76">
        <f>0.0526*CE419*Observaciones!$F418^1.218</f>
        <v>0</v>
      </c>
      <c r="CG419" s="29"/>
      <c r="CH419" s="29"/>
      <c r="CI419" s="110"/>
      <c r="CJ419" s="40"/>
    </row>
    <row r="420" spans="2:88" s="2" customFormat="1" x14ac:dyDescent="0.3">
      <c r="B420" s="39"/>
      <c r="C420" s="75">
        <v>414</v>
      </c>
      <c r="D420" s="148">
        <f>ETo!$I419*((1-Constantes!$D$19)*ETo!$K419+ETo!$L419)</f>
        <v>4.3145360235048562</v>
      </c>
      <c r="E420" s="76">
        <f>MIN(D420*Constantes!$D$17,0.8*(H419+Observaciones!$F419-F420-G420-Constantes!$D$14))</f>
        <v>2.1429163203673176</v>
      </c>
      <c r="F420" s="76">
        <f>IF(Observaciones!$F419&gt;0.05*Constantes!$D$18,((Observaciones!$F419-0.05*Constantes!$D$18)^2)/(Observaciones!$F419+0.95*Constantes!$D$18),0)</f>
        <v>1.1940353587366974</v>
      </c>
      <c r="G420" s="76">
        <f>MAX(0,H419+Observaciones!$F419-F420-Constantes!$D$13)</f>
        <v>6.5179323429183142</v>
      </c>
      <c r="H420" s="76">
        <f>H419+Observaciones!$F419-F420-E420-G420-I419</f>
        <v>45.492793971622433</v>
      </c>
      <c r="I420" s="76">
        <f>MAX(0,(H420-Constantes!$D$14)*(1-EXP(-Constantes!$D$22)))</f>
        <v>1.1664352705436265</v>
      </c>
      <c r="J420" s="76">
        <f t="shared" si="210"/>
        <v>97.464709658566235</v>
      </c>
      <c r="K420" s="76">
        <f>MAX(0,(J420-Constantes!$D$13)*(1-EXP(-Constantes!$D$23)))</f>
        <v>0.47999763720571181</v>
      </c>
      <c r="L420" s="76">
        <f t="shared" si="211"/>
        <v>2.8404682664860359</v>
      </c>
      <c r="M420" s="76">
        <f>0.0526*F420*Observaciones!$F419^1.218</f>
        <v>1.3615679740554207</v>
      </c>
      <c r="N420" s="76">
        <f>M420*Constantes!$D$30</f>
        <v>2.1270560849275675E-2</v>
      </c>
      <c r="O420" s="76">
        <f t="shared" si="212"/>
        <v>748.83993953537959</v>
      </c>
      <c r="P420" s="15"/>
      <c r="Q420" s="75">
        <v>414</v>
      </c>
      <c r="R420" s="148">
        <f>ETo!$I419*((1-Constantes!$E$19)*ETo!$K419+ETo!$L419)</f>
        <v>4.3145360235048562</v>
      </c>
      <c r="S420" s="76">
        <f>MIN(R420*Constantes!$E$17,0.8*(V419+Observaciones!$F419-T420-U420-Constantes!$D$14))</f>
        <v>2.1429163203673176</v>
      </c>
      <c r="T420" s="76">
        <f>IF(Observaciones!$F419&gt;0.05*Constantes!$E$18,((Observaciones!$F419-0.05*Constantes!$E$18)^2)/(Observaciones!$F419+0.95*Constantes!$E$18),0)</f>
        <v>1.1940353587366974</v>
      </c>
      <c r="U420" s="76">
        <f>MAX(0,V419+Observaciones!$F419-T420-Constantes!$D$13)</f>
        <v>6.5179323429183142</v>
      </c>
      <c r="V420" s="76">
        <f>V419+Observaciones!$F419-T420-S420-U420-W419</f>
        <v>45.492793971622433</v>
      </c>
      <c r="W420" s="76">
        <f>MAX(0,(V420-Constantes!$D$14)*(1-EXP(-Constantes!$D$22)))</f>
        <v>1.1664352705436265</v>
      </c>
      <c r="X420" s="76">
        <f t="shared" si="233"/>
        <v>97.464709658566235</v>
      </c>
      <c r="Y420" s="76">
        <f>MAX(0,(X420-Constantes!$D$13)*(1-EXP(-Constantes!$D$23)))</f>
        <v>0.47999763720571181</v>
      </c>
      <c r="Z420" s="76">
        <f t="shared" si="234"/>
        <v>2.8404682664860359</v>
      </c>
      <c r="AA420" s="76">
        <f>IF(Z420-Escenarios!$E$29&lt;=0,0,IF(Z420-Escenarios!$E$29&gt;Escenarios!$E$28,Escenarios!$E$28,Z420-Escenarios!$E$29))</f>
        <v>2.1492682664860361</v>
      </c>
      <c r="AB420" s="76">
        <f>AA420*Entradas!$E$24</f>
        <v>0.53731706662150902</v>
      </c>
      <c r="AC420" s="76">
        <f>R420*Entradas!$D$47/Escenarios!$E$9</f>
        <v>0.20709772912823307</v>
      </c>
      <c r="AD420" s="76">
        <f>Entradas!$D$48*Entradas!$D$46/Escenarios!$E$9</f>
        <v>0.12</v>
      </c>
      <c r="AE420" s="76">
        <f t="shared" si="235"/>
        <v>2.3500140494955506</v>
      </c>
      <c r="AF420" s="76">
        <f t="shared" si="218"/>
        <v>0</v>
      </c>
      <c r="AG420" s="76">
        <f t="shared" si="219"/>
        <v>0.95523290774933867</v>
      </c>
      <c r="AH420" s="76">
        <f t="shared" si="213"/>
        <v>0.21120236279428783</v>
      </c>
      <c r="AI420" s="76">
        <f t="shared" si="220"/>
        <v>0</v>
      </c>
      <c r="AJ420" s="76">
        <f t="shared" si="214"/>
        <v>0.47999763720571181</v>
      </c>
      <c r="AK420" s="76">
        <f t="shared" si="221"/>
        <v>0</v>
      </c>
      <c r="AL420" s="76">
        <f t="shared" si="222"/>
        <v>1.2285170666215086</v>
      </c>
      <c r="AM420" s="76">
        <f t="shared" si="223"/>
        <v>1.284853470736294</v>
      </c>
      <c r="AN420" s="76">
        <f t="shared" si="224"/>
        <v>7.8027858136546087</v>
      </c>
      <c r="AO420" s="76">
        <f t="shared" si="236"/>
        <v>66.047443930518938</v>
      </c>
      <c r="AP420" s="76">
        <f>MAX(0,(AO420-Constantes!$D$13)*(1-EXP(-Constantes!$D$24)))</f>
        <v>0.26439570408080498</v>
      </c>
      <c r="AQ420" s="76">
        <f t="shared" si="215"/>
        <v>0.7443933412865168</v>
      </c>
      <c r="AR420" s="76">
        <f t="shared" si="225"/>
        <v>1.4929127707023135</v>
      </c>
      <c r="AS420" s="76">
        <f>0.0526*AF420*Observaciones!$F419^1.218</f>
        <v>0</v>
      </c>
      <c r="AT420" s="76">
        <f>AS420*Constantes!$E$30</f>
        <v>0</v>
      </c>
      <c r="AU420" s="76">
        <f t="shared" si="237"/>
        <v>0</v>
      </c>
      <c r="AV420" s="15"/>
      <c r="AW420" s="75">
        <v>414</v>
      </c>
      <c r="AX420" s="148">
        <f>ETo!$I419*((1-Constantes!$F$19)*ETo!$K419+ETo!$L419)</f>
        <v>4.3145360235048562</v>
      </c>
      <c r="AY420" s="76">
        <f>MIN(AX420*Constantes!$F$17,0.8*(BB419+Observaciones!$F419-AZ420-BA420-Constantes!$D$14))</f>
        <v>2.1429163203673176</v>
      </c>
      <c r="AZ420" s="76">
        <f>IF(Observaciones!$F419&gt;0.05*Constantes!$F$18,((Observaciones!$F419-0.05*Constantes!$F$18)^2)/(Observaciones!$F419+0.95*Constantes!$F$18),0)</f>
        <v>1.1940353587366974</v>
      </c>
      <c r="BA420" s="76">
        <f>MAX(0,BB419+Observaciones!$F419-AZ420-Constantes!$D$13)</f>
        <v>6.5179323429183142</v>
      </c>
      <c r="BB420" s="76">
        <f>BB419+Observaciones!$F419-AZ420-AY420-BA420-BC419</f>
        <v>45.492793971622433</v>
      </c>
      <c r="BC420" s="76">
        <f>MAX(0,(BB420-Constantes!$D$14)*(1-EXP(-Constantes!$D$22)))</f>
        <v>1.1664352705436265</v>
      </c>
      <c r="BD420" s="76">
        <f t="shared" si="238"/>
        <v>97.464709658566235</v>
      </c>
      <c r="BE420" s="76">
        <f>MAX(0,(BD420-Constantes!$D$13)*(1-EXP(-Constantes!$D$23)))</f>
        <v>0.47999763720571181</v>
      </c>
      <c r="BF420" s="76">
        <f t="shared" si="239"/>
        <v>2.8404682664860359</v>
      </c>
      <c r="BG420" s="76">
        <f>IF(BF420-Escenarios!$F$29&lt;=0,0,IF(BF420-Escenarios!$F$29&gt;Escenarios!$F$28,Escenarios!$F$28,BF420-Escenarios!$F$29))</f>
        <v>2.1492682664860361</v>
      </c>
      <c r="BH420" s="76">
        <f>BG420*Entradas!$F$24</f>
        <v>0</v>
      </c>
      <c r="BI420" s="76">
        <f>AX420*Entradas!$D$47/Escenarios!$F$9</f>
        <v>0.20709772912823307</v>
      </c>
      <c r="BJ420" s="76">
        <f>Entradas!$D$48*Entradas!$D$46/Escenarios!$F$9</f>
        <v>0.12</v>
      </c>
      <c r="BK420" s="76">
        <f t="shared" si="240"/>
        <v>2.3500140494955506</v>
      </c>
      <c r="BL420" s="76">
        <f t="shared" si="226"/>
        <v>0</v>
      </c>
      <c r="BM420" s="76">
        <f t="shared" si="227"/>
        <v>0.95523290774933867</v>
      </c>
      <c r="BN420" s="76">
        <f t="shared" si="216"/>
        <v>0.21120236279428783</v>
      </c>
      <c r="BO420" s="76">
        <f t="shared" si="228"/>
        <v>0</v>
      </c>
      <c r="BP420" s="76">
        <f t="shared" si="217"/>
        <v>0.47999763720571181</v>
      </c>
      <c r="BQ420" s="76">
        <f t="shared" si="229"/>
        <v>0</v>
      </c>
      <c r="BR420" s="76">
        <f t="shared" si="230"/>
        <v>0.69119999999999959</v>
      </c>
      <c r="BS420" s="76">
        <f t="shared" si="231"/>
        <v>1.822170537357803</v>
      </c>
      <c r="BT420" s="76">
        <f t="shared" si="232"/>
        <v>8.3401028802761168</v>
      </c>
      <c r="BU420" s="76">
        <f t="shared" si="241"/>
        <v>83.914120494750378</v>
      </c>
      <c r="BV420" s="76">
        <f>MAX(0,(BU420-Constantes!$D$13)*(1-EXP(-Constantes!$D$24)))</f>
        <v>0.53749226960568997</v>
      </c>
      <c r="BW420" s="76">
        <f t="shared" si="242"/>
        <v>1.0174899068114018</v>
      </c>
      <c r="BX420" s="76">
        <f t="shared" si="243"/>
        <v>1.2286922696056894</v>
      </c>
      <c r="BY420" s="76">
        <f>0.0526*BL420*Observaciones!$F419^1.218</f>
        <v>0</v>
      </c>
      <c r="BZ420" s="76">
        <f>BY420*Constantes!$F$30</f>
        <v>0</v>
      </c>
      <c r="CA420" s="76">
        <f t="shared" si="244"/>
        <v>0</v>
      </c>
      <c r="CB420" s="15"/>
      <c r="CC420" s="75">
        <v>414</v>
      </c>
      <c r="CD420" s="76">
        <f>0.0526*Observaciones!$F419^2.218</f>
        <v>14.253848976214318</v>
      </c>
      <c r="CE420" s="76">
        <f>IF(Observaciones!$F419&gt;0.05*$CI$7,((Observaciones!$F419-0.05*$CI$7)^2)/(Observaciones!$F419+0.95*$CI$7),0)</f>
        <v>2.5537914433149203</v>
      </c>
      <c r="CF420" s="76">
        <f>0.0526*CE420*Observaciones!$F419^1.218</f>
        <v>2.9121086039807391</v>
      </c>
      <c r="CG420" s="29"/>
      <c r="CH420" s="29"/>
      <c r="CI420" s="110"/>
      <c r="CJ420" s="40"/>
    </row>
    <row r="421" spans="2:88" s="2" customFormat="1" x14ac:dyDescent="0.3">
      <c r="B421" s="39"/>
      <c r="C421" s="75">
        <v>415</v>
      </c>
      <c r="D421" s="148">
        <f>ETo!$I420*((1-Constantes!$D$19)*ETo!$K420+ETo!$L420)</f>
        <v>4.1966262546892441</v>
      </c>
      <c r="E421" s="76">
        <f>MIN(D421*Constantes!$D$17,0.8*(H420+Observaciones!$F420-F421-G421-Constantes!$D$14))</f>
        <v>2.0843536460613885</v>
      </c>
      <c r="F421" s="76">
        <f>IF(Observaciones!$F420&gt;0.05*Constantes!$D$18,((Observaciones!$F420-0.05*Constantes!$D$18)^2)/(Observaciones!$F420+0.95*Constantes!$D$18),0)</f>
        <v>0</v>
      </c>
      <c r="G421" s="76">
        <f>MAX(0,H420+Observaciones!$F420-F421-Constantes!$D$13)</f>
        <v>0</v>
      </c>
      <c r="H421" s="76">
        <f>H420+Observaciones!$F420-F421-E421-G421-I420</f>
        <v>42.242005055017415</v>
      </c>
      <c r="I421" s="76">
        <f>MAX(0,(H421-Constantes!$D$14)*(1-EXP(-Constantes!$D$22)))</f>
        <v>1.0557014661536357</v>
      </c>
      <c r="J421" s="76">
        <f t="shared" si="210"/>
        <v>96.984712021360522</v>
      </c>
      <c r="K421" s="76">
        <f>MAX(0,(J421-Constantes!$D$13)*(1-EXP(-Constantes!$D$23)))</f>
        <v>0.47526810615979387</v>
      </c>
      <c r="L421" s="76">
        <f t="shared" si="211"/>
        <v>1.5309695723134296</v>
      </c>
      <c r="M421" s="76">
        <f>0.0526*F421*Observaciones!$F420^1.218</f>
        <v>0</v>
      </c>
      <c r="N421" s="76">
        <f>M421*Constantes!$D$30</f>
        <v>0</v>
      </c>
      <c r="O421" s="76">
        <f t="shared" si="212"/>
        <v>0</v>
      </c>
      <c r="P421" s="15"/>
      <c r="Q421" s="75">
        <v>415</v>
      </c>
      <c r="R421" s="148">
        <f>ETo!$I420*((1-Constantes!$E$19)*ETo!$K420+ETo!$L420)</f>
        <v>4.1966262546892441</v>
      </c>
      <c r="S421" s="76">
        <f>MIN(R421*Constantes!$E$17,0.8*(V420+Observaciones!$F420-T421-U421-Constantes!$D$14))</f>
        <v>2.0843536460613885</v>
      </c>
      <c r="T421" s="76">
        <f>IF(Observaciones!$F420&gt;0.05*Constantes!$E$18,((Observaciones!$F420-0.05*Constantes!$E$18)^2)/(Observaciones!$F420+0.95*Constantes!$E$18),0)</f>
        <v>0</v>
      </c>
      <c r="U421" s="76">
        <f>MAX(0,V420+Observaciones!$F420-T421-Constantes!$D$13)</f>
        <v>0</v>
      </c>
      <c r="V421" s="76">
        <f>V420+Observaciones!$F420-T421-S421-U421-W420</f>
        <v>42.242005055017415</v>
      </c>
      <c r="W421" s="76">
        <f>MAX(0,(V421-Constantes!$D$14)*(1-EXP(-Constantes!$D$22)))</f>
        <v>1.0557014661536357</v>
      </c>
      <c r="X421" s="76">
        <f t="shared" si="233"/>
        <v>96.984712021360522</v>
      </c>
      <c r="Y421" s="76">
        <f>MAX(0,(X421-Constantes!$D$13)*(1-EXP(-Constantes!$D$23)))</f>
        <v>0.47526810615979387</v>
      </c>
      <c r="Z421" s="76">
        <f t="shared" si="234"/>
        <v>1.5309695723134296</v>
      </c>
      <c r="AA421" s="76">
        <f>IF(Z421-Escenarios!$E$29&lt;=0,0,IF(Z421-Escenarios!$E$29&gt;Escenarios!$E$28,Escenarios!$E$28,Z421-Escenarios!$E$29))</f>
        <v>0.83976957231342952</v>
      </c>
      <c r="AB421" s="76">
        <f>AA421*Entradas!$E$24</f>
        <v>0.20994239307835738</v>
      </c>
      <c r="AC421" s="76">
        <f>R421*Entradas!$D$47/Escenarios!$E$9</f>
        <v>0.2014380602250837</v>
      </c>
      <c r="AD421" s="76">
        <f>Entradas!$D$48*Entradas!$D$46/Escenarios!$E$9</f>
        <v>0.12</v>
      </c>
      <c r="AE421" s="76">
        <f t="shared" si="235"/>
        <v>2.2857917062864721</v>
      </c>
      <c r="AF421" s="76">
        <f t="shared" si="218"/>
        <v>0</v>
      </c>
      <c r="AG421" s="76">
        <f t="shared" si="219"/>
        <v>0.83976957231342952</v>
      </c>
      <c r="AH421" s="76">
        <f t="shared" si="213"/>
        <v>0.21593189384020617</v>
      </c>
      <c r="AI421" s="76">
        <f t="shared" si="220"/>
        <v>0</v>
      </c>
      <c r="AJ421" s="76">
        <f t="shared" si="214"/>
        <v>0.47526810615979387</v>
      </c>
      <c r="AK421" s="76">
        <f t="shared" si="221"/>
        <v>0</v>
      </c>
      <c r="AL421" s="76">
        <f t="shared" si="222"/>
        <v>0.90114239307835742</v>
      </c>
      <c r="AM421" s="76">
        <f t="shared" si="223"/>
        <v>0.30838911900998844</v>
      </c>
      <c r="AN421" s="76">
        <f t="shared" si="224"/>
        <v>0.30838911900998844</v>
      </c>
      <c r="AO421" s="76">
        <f t="shared" si="236"/>
        <v>66.091437345448114</v>
      </c>
      <c r="AP421" s="76">
        <f>MAX(0,(AO421-Constantes!$D$13)*(1-EXP(-Constantes!$D$24)))</f>
        <v>0.26506815429725555</v>
      </c>
      <c r="AQ421" s="76">
        <f t="shared" si="215"/>
        <v>0.74033626045704937</v>
      </c>
      <c r="AR421" s="76">
        <f t="shared" si="225"/>
        <v>1.166210547375613</v>
      </c>
      <c r="AS421" s="76">
        <f>0.0526*AF421*Observaciones!$F420^1.218</f>
        <v>0</v>
      </c>
      <c r="AT421" s="76">
        <f>AS421*Constantes!$E$30</f>
        <v>0</v>
      </c>
      <c r="AU421" s="76">
        <f t="shared" si="237"/>
        <v>0</v>
      </c>
      <c r="AV421" s="15"/>
      <c r="AW421" s="75">
        <v>415</v>
      </c>
      <c r="AX421" s="148">
        <f>ETo!$I420*((1-Constantes!$F$19)*ETo!$K420+ETo!$L420)</f>
        <v>4.1966262546892441</v>
      </c>
      <c r="AY421" s="76">
        <f>MIN(AX421*Constantes!$F$17,0.8*(BB420+Observaciones!$F420-AZ421-BA421-Constantes!$D$14))</f>
        <v>2.0843536460613885</v>
      </c>
      <c r="AZ421" s="76">
        <f>IF(Observaciones!$F420&gt;0.05*Constantes!$F$18,((Observaciones!$F420-0.05*Constantes!$F$18)^2)/(Observaciones!$F420+0.95*Constantes!$F$18),0)</f>
        <v>0</v>
      </c>
      <c r="BA421" s="76">
        <f>MAX(0,BB420+Observaciones!$F420-AZ421-Constantes!$D$13)</f>
        <v>0</v>
      </c>
      <c r="BB421" s="76">
        <f>BB420+Observaciones!$F420-AZ421-AY421-BA421-BC420</f>
        <v>42.242005055017415</v>
      </c>
      <c r="BC421" s="76">
        <f>MAX(0,(BB421-Constantes!$D$14)*(1-EXP(-Constantes!$D$22)))</f>
        <v>1.0557014661536357</v>
      </c>
      <c r="BD421" s="76">
        <f t="shared" si="238"/>
        <v>96.984712021360522</v>
      </c>
      <c r="BE421" s="76">
        <f>MAX(0,(BD421-Constantes!$D$13)*(1-EXP(-Constantes!$D$23)))</f>
        <v>0.47526810615979387</v>
      </c>
      <c r="BF421" s="76">
        <f t="shared" si="239"/>
        <v>1.5309695723134296</v>
      </c>
      <c r="BG421" s="76">
        <f>IF(BF421-Escenarios!$F$29&lt;=0,0,IF(BF421-Escenarios!$F$29&gt;Escenarios!$F$28,Escenarios!$F$28,BF421-Escenarios!$F$29))</f>
        <v>0.83976957231342952</v>
      </c>
      <c r="BH421" s="76">
        <f>BG421*Entradas!$F$24</f>
        <v>0</v>
      </c>
      <c r="BI421" s="76">
        <f>AX421*Entradas!$D$47/Escenarios!$F$9</f>
        <v>0.2014380602250837</v>
      </c>
      <c r="BJ421" s="76">
        <f>Entradas!$D$48*Entradas!$D$46/Escenarios!$F$9</f>
        <v>0.12</v>
      </c>
      <c r="BK421" s="76">
        <f t="shared" si="240"/>
        <v>2.2857917062864721</v>
      </c>
      <c r="BL421" s="76">
        <f t="shared" si="226"/>
        <v>0</v>
      </c>
      <c r="BM421" s="76">
        <f t="shared" si="227"/>
        <v>0.83976957231342952</v>
      </c>
      <c r="BN421" s="76">
        <f t="shared" si="216"/>
        <v>0.21593189384020617</v>
      </c>
      <c r="BO421" s="76">
        <f t="shared" si="228"/>
        <v>0</v>
      </c>
      <c r="BP421" s="76">
        <f t="shared" si="217"/>
        <v>0.47526810615979387</v>
      </c>
      <c r="BQ421" s="76">
        <f t="shared" si="229"/>
        <v>0</v>
      </c>
      <c r="BR421" s="76">
        <f t="shared" si="230"/>
        <v>0.69120000000000004</v>
      </c>
      <c r="BS421" s="76">
        <f t="shared" si="231"/>
        <v>0.51833151208834582</v>
      </c>
      <c r="BT421" s="76">
        <f t="shared" si="232"/>
        <v>0.51833151208834582</v>
      </c>
      <c r="BU421" s="76">
        <f t="shared" si="241"/>
        <v>83.894959737233037</v>
      </c>
      <c r="BV421" s="76">
        <f>MAX(0,(BU421-Constantes!$D$13)*(1-EXP(-Constantes!$D$24)))</f>
        <v>0.53719939269307404</v>
      </c>
      <c r="BW421" s="76">
        <f t="shared" si="242"/>
        <v>1.0124674988528679</v>
      </c>
      <c r="BX421" s="76">
        <f t="shared" si="243"/>
        <v>1.2283993926930741</v>
      </c>
      <c r="BY421" s="76">
        <f>0.0526*BL421*Observaciones!$F420^1.218</f>
        <v>0</v>
      </c>
      <c r="BZ421" s="76">
        <f>BY421*Constantes!$F$30</f>
        <v>0</v>
      </c>
      <c r="CA421" s="76">
        <f t="shared" si="244"/>
        <v>0</v>
      </c>
      <c r="CB421" s="15"/>
      <c r="CC421" s="75">
        <v>415</v>
      </c>
      <c r="CD421" s="76">
        <f>0.0526*Observaciones!$F420^2.218</f>
        <v>0</v>
      </c>
      <c r="CE421" s="76">
        <f>IF(Observaciones!$F420&gt;0.05*$CI$7,((Observaciones!$F420-0.05*$CI$7)^2)/(Observaciones!$F420+0.95*$CI$7),0)</f>
        <v>0</v>
      </c>
      <c r="CF421" s="76">
        <f>0.0526*CE421*Observaciones!$F420^1.218</f>
        <v>0</v>
      </c>
      <c r="CG421" s="29"/>
      <c r="CH421" s="29"/>
      <c r="CI421" s="110"/>
      <c r="CJ421" s="40"/>
    </row>
    <row r="422" spans="2:88" s="2" customFormat="1" x14ac:dyDescent="0.3">
      <c r="B422" s="39"/>
      <c r="C422" s="75">
        <v>416</v>
      </c>
      <c r="D422" s="148">
        <f>ETo!$I421*((1-Constantes!$D$19)*ETo!$K421+ETo!$L421)</f>
        <v>4.053095419367355</v>
      </c>
      <c r="E422" s="76">
        <f>MIN(D422*Constantes!$D$17,0.8*(H421+Observaciones!$F421-F422-G422-Constantes!$D$14))</f>
        <v>2.013065663341667</v>
      </c>
      <c r="F422" s="76">
        <f>IF(Observaciones!$F421&gt;0.05*Constantes!$D$18,((Observaciones!$F421-0.05*Constantes!$D$18)^2)/(Observaciones!$F421+0.95*Constantes!$D$18),0)</f>
        <v>5.1429662021938931</v>
      </c>
      <c r="G422" s="76">
        <f>MAX(0,H421+Observaciones!$F421-F422-Constantes!$D$13)</f>
        <v>12.349038852823526</v>
      </c>
      <c r="H422" s="76">
        <f>H421+Observaciones!$F421-F422-E422-G422-I421</f>
        <v>45.681232870504701</v>
      </c>
      <c r="I422" s="76">
        <f>MAX(0,(H422-Constantes!$D$14)*(1-EXP(-Constantes!$D$22)))</f>
        <v>1.1728541912129165</v>
      </c>
      <c r="J422" s="76">
        <f t="shared" si="210"/>
        <v>108.85848276802426</v>
      </c>
      <c r="K422" s="76">
        <f>MAX(0,(J422-Constantes!$D$13)*(1-EXP(-Constantes!$D$23)))</f>
        <v>0.59226319743852607</v>
      </c>
      <c r="L422" s="76">
        <f t="shared" si="211"/>
        <v>6.9080835908453357</v>
      </c>
      <c r="M422" s="76">
        <f>0.0526*F422*Observaciones!$F421^1.218</f>
        <v>12.980657972973278</v>
      </c>
      <c r="N422" s="76">
        <f>M422*Constantes!$D$30</f>
        <v>0.20278523036597587</v>
      </c>
      <c r="O422" s="76">
        <f t="shared" si="212"/>
        <v>2935.4773679158857</v>
      </c>
      <c r="P422" s="15"/>
      <c r="Q422" s="75">
        <v>416</v>
      </c>
      <c r="R422" s="148">
        <f>ETo!$I421*((1-Constantes!$E$19)*ETo!$K421+ETo!$L421)</f>
        <v>4.053095419367355</v>
      </c>
      <c r="S422" s="76">
        <f>MIN(R422*Constantes!$E$17,0.8*(V421+Observaciones!$F421-T422-U422-Constantes!$D$14))</f>
        <v>2.013065663341667</v>
      </c>
      <c r="T422" s="76">
        <f>IF(Observaciones!$F421&gt;0.05*Constantes!$E$18,((Observaciones!$F421-0.05*Constantes!$E$18)^2)/(Observaciones!$F421+0.95*Constantes!$E$18),0)</f>
        <v>5.1429662021938931</v>
      </c>
      <c r="U422" s="76">
        <f>MAX(0,V421+Observaciones!$F421-T422-Constantes!$D$13)</f>
        <v>12.349038852823526</v>
      </c>
      <c r="V422" s="76">
        <f>V421+Observaciones!$F421-T422-S422-U422-W421</f>
        <v>45.681232870504701</v>
      </c>
      <c r="W422" s="76">
        <f>MAX(0,(V422-Constantes!$D$14)*(1-EXP(-Constantes!$D$22)))</f>
        <v>1.1728541912129165</v>
      </c>
      <c r="X422" s="76">
        <f t="shared" si="233"/>
        <v>108.85848276802426</v>
      </c>
      <c r="Y422" s="76">
        <f>MAX(0,(X422-Constantes!$D$13)*(1-EXP(-Constantes!$D$23)))</f>
        <v>0.59226319743852607</v>
      </c>
      <c r="Z422" s="76">
        <f t="shared" si="234"/>
        <v>6.9080835908453357</v>
      </c>
      <c r="AA422" s="76">
        <f>IF(Z422-Escenarios!$E$29&lt;=0,0,IF(Z422-Escenarios!$E$29&gt;Escenarios!$E$28,Escenarios!$E$28,Z422-Escenarios!$E$29))</f>
        <v>2.2212791916551762</v>
      </c>
      <c r="AB422" s="76">
        <f>AA422*Entradas!$E$24</f>
        <v>0.55531979791379404</v>
      </c>
      <c r="AC422" s="76">
        <f>R422*Entradas!$D$47/Escenarios!$E$9</f>
        <v>0.19454858012963303</v>
      </c>
      <c r="AD422" s="76">
        <f>Entradas!$D$48*Entradas!$D$46/Escenarios!$E$9</f>
        <v>0.12</v>
      </c>
      <c r="AE422" s="76">
        <f t="shared" si="235"/>
        <v>2.2076142434713</v>
      </c>
      <c r="AF422" s="76">
        <f t="shared" si="218"/>
        <v>2.9216870105387169</v>
      </c>
      <c r="AG422" s="76">
        <f t="shared" si="219"/>
        <v>0</v>
      </c>
      <c r="AH422" s="76">
        <f t="shared" si="213"/>
        <v>1.1728541912129165</v>
      </c>
      <c r="AI422" s="76">
        <f t="shared" si="220"/>
        <v>0</v>
      </c>
      <c r="AJ422" s="76">
        <f t="shared" si="214"/>
        <v>0.59226319743852607</v>
      </c>
      <c r="AK422" s="76">
        <f t="shared" si="221"/>
        <v>0</v>
      </c>
      <c r="AL422" s="76">
        <f t="shared" si="222"/>
        <v>5.2421241971039532</v>
      </c>
      <c r="AM422" s="76">
        <f t="shared" si="223"/>
        <v>1.3514108136117491</v>
      </c>
      <c r="AN422" s="76">
        <f t="shared" si="224"/>
        <v>13.700449666435276</v>
      </c>
      <c r="AO422" s="76">
        <f t="shared" si="236"/>
        <v>67.17778000476261</v>
      </c>
      <c r="AP422" s="76">
        <f>MAX(0,(AO422-Constantes!$D$13)*(1-EXP(-Constantes!$D$24)))</f>
        <v>0.28167317024274463</v>
      </c>
      <c r="AQ422" s="76">
        <f t="shared" si="215"/>
        <v>0.8739363676812707</v>
      </c>
      <c r="AR422" s="76">
        <f t="shared" si="225"/>
        <v>5.523797367346698</v>
      </c>
      <c r="AS422" s="76">
        <f>0.0526*AF422*Observaciones!$F421^1.218</f>
        <v>7.3742308031702759</v>
      </c>
      <c r="AT422" s="76">
        <f>AS422*Constantes!$E$30</f>
        <v>0.11520102411651749</v>
      </c>
      <c r="AU422" s="76">
        <f t="shared" si="237"/>
        <v>2085.5403711496606</v>
      </c>
      <c r="AV422" s="15"/>
      <c r="AW422" s="75">
        <v>416</v>
      </c>
      <c r="AX422" s="148">
        <f>ETo!$I421*((1-Constantes!$F$19)*ETo!$K421+ETo!$L421)</f>
        <v>4.053095419367355</v>
      </c>
      <c r="AY422" s="76">
        <f>MIN(AX422*Constantes!$F$17,0.8*(BB421+Observaciones!$F421-AZ422-BA422-Constantes!$D$14))</f>
        <v>2.013065663341667</v>
      </c>
      <c r="AZ422" s="76">
        <f>IF(Observaciones!$F421&gt;0.05*Constantes!$F$18,((Observaciones!$F421-0.05*Constantes!$F$18)^2)/(Observaciones!$F421+0.95*Constantes!$F$18),0)</f>
        <v>5.1429662021938931</v>
      </c>
      <c r="BA422" s="76">
        <f>MAX(0,BB421+Observaciones!$F421-AZ422-Constantes!$D$13)</f>
        <v>12.349038852823526</v>
      </c>
      <c r="BB422" s="76">
        <f>BB421+Observaciones!$F421-AZ422-AY422-BA422-BC421</f>
        <v>45.681232870504701</v>
      </c>
      <c r="BC422" s="76">
        <f>MAX(0,(BB422-Constantes!$D$14)*(1-EXP(-Constantes!$D$22)))</f>
        <v>1.1728541912129165</v>
      </c>
      <c r="BD422" s="76">
        <f t="shared" si="238"/>
        <v>108.85848276802426</v>
      </c>
      <c r="BE422" s="76">
        <f>MAX(0,(BD422-Constantes!$D$13)*(1-EXP(-Constantes!$D$23)))</f>
        <v>0.59226319743852607</v>
      </c>
      <c r="BF422" s="76">
        <f t="shared" si="239"/>
        <v>6.9080835908453357</v>
      </c>
      <c r="BG422" s="76">
        <f>IF(BF422-Escenarios!$F$29&lt;=0,0,IF(BF422-Escenarios!$F$29&gt;Escenarios!$F$28,Escenarios!$F$28,BF422-Escenarios!$F$29))</f>
        <v>3.9467247716830118</v>
      </c>
      <c r="BH422" s="76">
        <f>BG422*Entradas!$F$24</f>
        <v>0</v>
      </c>
      <c r="BI422" s="76">
        <f>AX422*Entradas!$D$47/Escenarios!$F$9</f>
        <v>0.19454858012963303</v>
      </c>
      <c r="BJ422" s="76">
        <f>Entradas!$D$48*Entradas!$D$46/Escenarios!$F$9</f>
        <v>0.12</v>
      </c>
      <c r="BK422" s="76">
        <f t="shared" si="240"/>
        <v>2.2076142434713</v>
      </c>
      <c r="BL422" s="76">
        <f t="shared" si="226"/>
        <v>1.1962414305108813</v>
      </c>
      <c r="BM422" s="76">
        <f t="shared" si="227"/>
        <v>0</v>
      </c>
      <c r="BN422" s="76">
        <f t="shared" si="216"/>
        <v>1.1728541912129165</v>
      </c>
      <c r="BO422" s="76">
        <f t="shared" si="228"/>
        <v>0</v>
      </c>
      <c r="BP422" s="76">
        <f t="shared" si="217"/>
        <v>0.59226319743852607</v>
      </c>
      <c r="BQ422" s="76">
        <f t="shared" si="229"/>
        <v>0</v>
      </c>
      <c r="BR422" s="76">
        <f t="shared" si="230"/>
        <v>2.9613588191623235</v>
      </c>
      <c r="BS422" s="76">
        <f t="shared" si="231"/>
        <v>3.6321761915533788</v>
      </c>
      <c r="BT422" s="76">
        <f t="shared" si="232"/>
        <v>15.981215044376905</v>
      </c>
      <c r="BU422" s="76">
        <f t="shared" si="241"/>
        <v>86.989936536093353</v>
      </c>
      <c r="BV422" s="76">
        <f>MAX(0,(BU422-Constantes!$D$13)*(1-EXP(-Constantes!$D$24)))</f>
        <v>0.58450687772585708</v>
      </c>
      <c r="BW422" s="76">
        <f t="shared" si="242"/>
        <v>1.176770075164383</v>
      </c>
      <c r="BX422" s="76">
        <f t="shared" si="243"/>
        <v>3.5458656968881805</v>
      </c>
      <c r="BY422" s="76">
        <f>0.0526*BL422*Observaciones!$F421^1.218</f>
        <v>3.0192694744791586</v>
      </c>
      <c r="BZ422" s="76">
        <f>BY422*Constantes!$F$30</f>
        <v>4.7167351392663918E-2</v>
      </c>
      <c r="CA422" s="76">
        <f t="shared" si="244"/>
        <v>1330.2069346297453</v>
      </c>
      <c r="CB422" s="15"/>
      <c r="CC422" s="75">
        <v>416</v>
      </c>
      <c r="CD422" s="76">
        <f>0.0526*Observaciones!$F421^2.218</f>
        <v>60.57511931897654</v>
      </c>
      <c r="CE422" s="76">
        <f>IF(Observaciones!$F421&gt;0.05*$CI$7,((Observaciones!$F421-0.05*$CI$7)^2)/(Observaciones!$F421+0.95*$CI$7),0)</f>
        <v>8.7141003855957155</v>
      </c>
      <c r="CF422" s="76">
        <f>0.0526*CE422*Observaciones!$F421^1.218</f>
        <v>21.994069608958327</v>
      </c>
      <c r="CG422" s="29"/>
      <c r="CH422" s="29"/>
      <c r="CI422" s="110"/>
      <c r="CJ422" s="40"/>
    </row>
    <row r="423" spans="2:88" s="2" customFormat="1" x14ac:dyDescent="0.3">
      <c r="B423" s="39"/>
      <c r="C423" s="75">
        <v>417</v>
      </c>
      <c r="D423" s="148">
        <f>ETo!$I422*((1-Constantes!$D$19)*ETo!$K422+ETo!$L422)</f>
        <v>3.8925484945491635</v>
      </c>
      <c r="E423" s="76">
        <f>MIN(D423*Constantes!$D$17,0.8*(H422+Observaciones!$F422-F423-G423-Constantes!$D$14))</f>
        <v>1.9333262374790892</v>
      </c>
      <c r="F423" s="76">
        <f>IF(Observaciones!$F422&gt;0.05*Constantes!$D$18,((Observaciones!$F422-0.05*Constantes!$D$18)^2)/(Observaciones!$F422+0.95*Constantes!$D$18),0)</f>
        <v>1.0998360372799447</v>
      </c>
      <c r="G423" s="76">
        <f>MAX(0,H422+Observaciones!$F422-F423-Constantes!$D$13)</f>
        <v>7.9313968332247597</v>
      </c>
      <c r="H423" s="76">
        <f>H422+Observaciones!$F422-F423-E423-G423-I422</f>
        <v>45.643819571308001</v>
      </c>
      <c r="I423" s="76">
        <f>MAX(0,(H423-Constantes!$D$14)*(1-EXP(-Constantes!$D$22)))</f>
        <v>1.1715797568952437</v>
      </c>
      <c r="J423" s="76">
        <f t="shared" si="210"/>
        <v>116.1976164038105</v>
      </c>
      <c r="K423" s="76">
        <f>MAX(0,(J423-Constantes!$D$13)*(1-EXP(-Constantes!$D$23)))</f>
        <v>0.66457742919737017</v>
      </c>
      <c r="L423" s="76">
        <f t="shared" si="211"/>
        <v>2.9359932233725585</v>
      </c>
      <c r="M423" s="76">
        <f>0.0526*F423*Observaciones!$F422^1.218</f>
        <v>1.2054418662468516</v>
      </c>
      <c r="N423" s="76">
        <f>M423*Constantes!$D$30</f>
        <v>1.8831542056544016E-2</v>
      </c>
      <c r="O423" s="76">
        <f t="shared" si="212"/>
        <v>641.40277663557856</v>
      </c>
      <c r="P423" s="15"/>
      <c r="Q423" s="75">
        <v>417</v>
      </c>
      <c r="R423" s="148">
        <f>ETo!$I422*((1-Constantes!$E$19)*ETo!$K422+ETo!$L422)</f>
        <v>3.8925484945491635</v>
      </c>
      <c r="S423" s="76">
        <f>MIN(R423*Constantes!$E$17,0.8*(V422+Observaciones!$F422-T423-U423-Constantes!$D$14))</f>
        <v>1.9333262374790892</v>
      </c>
      <c r="T423" s="76">
        <f>IF(Observaciones!$F422&gt;0.05*Constantes!$E$18,((Observaciones!$F422-0.05*Constantes!$E$18)^2)/(Observaciones!$F422+0.95*Constantes!$E$18),0)</f>
        <v>1.0998360372799447</v>
      </c>
      <c r="U423" s="76">
        <f>MAX(0,V422+Observaciones!$F422-T423-Constantes!$D$13)</f>
        <v>7.9313968332247597</v>
      </c>
      <c r="V423" s="76">
        <f>V422+Observaciones!$F422-T423-S423-U423-W422</f>
        <v>45.643819571308001</v>
      </c>
      <c r="W423" s="76">
        <f>MAX(0,(V423-Constantes!$D$14)*(1-EXP(-Constantes!$D$22)))</f>
        <v>1.1715797568952437</v>
      </c>
      <c r="X423" s="76">
        <f t="shared" si="233"/>
        <v>116.1976164038105</v>
      </c>
      <c r="Y423" s="76">
        <f>MAX(0,(X423-Constantes!$D$13)*(1-EXP(-Constantes!$D$23)))</f>
        <v>0.66457742919737017</v>
      </c>
      <c r="Z423" s="76">
        <f t="shared" si="234"/>
        <v>2.9359932233725585</v>
      </c>
      <c r="AA423" s="76">
        <f>IF(Z423-Escenarios!$E$29&lt;=0,0,IF(Z423-Escenarios!$E$29&gt;Escenarios!$E$28,Escenarios!$E$28,Z423-Escenarios!$E$29))</f>
        <v>2.2212791916551762</v>
      </c>
      <c r="AB423" s="76">
        <f>AA423*Entradas!$E$24</f>
        <v>0.55531979791379404</v>
      </c>
      <c r="AC423" s="76">
        <f>R423*Entradas!$D$47/Escenarios!$E$9</f>
        <v>0.18684232773835985</v>
      </c>
      <c r="AD423" s="76">
        <f>Entradas!$D$48*Entradas!$D$46/Escenarios!$E$9</f>
        <v>0.12</v>
      </c>
      <c r="AE423" s="76">
        <f t="shared" si="235"/>
        <v>2.1201685652174489</v>
      </c>
      <c r="AF423" s="76">
        <f t="shared" si="218"/>
        <v>0</v>
      </c>
      <c r="AG423" s="76">
        <f t="shared" si="219"/>
        <v>1.1214431543752315</v>
      </c>
      <c r="AH423" s="76">
        <f t="shared" si="213"/>
        <v>5.0136602520012286E-2</v>
      </c>
      <c r="AI423" s="76">
        <f t="shared" si="220"/>
        <v>0</v>
      </c>
      <c r="AJ423" s="76">
        <f t="shared" si="214"/>
        <v>0.66457742919737017</v>
      </c>
      <c r="AK423" s="76">
        <f t="shared" si="221"/>
        <v>0</v>
      </c>
      <c r="AL423" s="76">
        <f t="shared" si="222"/>
        <v>1.2700338296311764</v>
      </c>
      <c r="AM423" s="76">
        <f t="shared" si="223"/>
        <v>1.3591170660030221</v>
      </c>
      <c r="AN423" s="76">
        <f t="shared" si="224"/>
        <v>9.2905138992277827</v>
      </c>
      <c r="AO423" s="76">
        <f t="shared" si="236"/>
        <v>68.255223900522893</v>
      </c>
      <c r="AP423" s="76">
        <f>MAX(0,(AO423-Constantes!$D$13)*(1-EXP(-Constantes!$D$24)))</f>
        <v>0.29814216638872948</v>
      </c>
      <c r="AQ423" s="76">
        <f t="shared" si="215"/>
        <v>0.96271959558609965</v>
      </c>
      <c r="AR423" s="76">
        <f t="shared" si="225"/>
        <v>1.5681759960199058</v>
      </c>
      <c r="AS423" s="76">
        <f>0.0526*AF423*Observaciones!$F422^1.218</f>
        <v>0</v>
      </c>
      <c r="AT423" s="76">
        <f>AS423*Constantes!$E$30</f>
        <v>0</v>
      </c>
      <c r="AU423" s="76">
        <f t="shared" si="237"/>
        <v>0</v>
      </c>
      <c r="AV423" s="15"/>
      <c r="AW423" s="75">
        <v>417</v>
      </c>
      <c r="AX423" s="148">
        <f>ETo!$I422*((1-Constantes!$F$19)*ETo!$K422+ETo!$L422)</f>
        <v>3.8925484945491635</v>
      </c>
      <c r="AY423" s="76">
        <f>MIN(AX423*Constantes!$F$17,0.8*(BB422+Observaciones!$F422-AZ423-BA423-Constantes!$D$14))</f>
        <v>1.9333262374790892</v>
      </c>
      <c r="AZ423" s="76">
        <f>IF(Observaciones!$F422&gt;0.05*Constantes!$F$18,((Observaciones!$F422-0.05*Constantes!$F$18)^2)/(Observaciones!$F422+0.95*Constantes!$F$18),0)</f>
        <v>1.0998360372799447</v>
      </c>
      <c r="BA423" s="76">
        <f>MAX(0,BB422+Observaciones!$F422-AZ423-Constantes!$D$13)</f>
        <v>7.9313968332247597</v>
      </c>
      <c r="BB423" s="76">
        <f>BB422+Observaciones!$F422-AZ423-AY423-BA423-BC422</f>
        <v>45.643819571308001</v>
      </c>
      <c r="BC423" s="76">
        <f>MAX(0,(BB423-Constantes!$D$14)*(1-EXP(-Constantes!$D$22)))</f>
        <v>1.1715797568952437</v>
      </c>
      <c r="BD423" s="76">
        <f t="shared" si="238"/>
        <v>116.1976164038105</v>
      </c>
      <c r="BE423" s="76">
        <f>MAX(0,(BD423-Constantes!$D$13)*(1-EXP(-Constantes!$D$23)))</f>
        <v>0.66457742919737017</v>
      </c>
      <c r="BF423" s="76">
        <f t="shared" si="239"/>
        <v>2.9359932233725585</v>
      </c>
      <c r="BG423" s="76">
        <f>IF(BF423-Escenarios!$F$29&lt;=0,0,IF(BF423-Escenarios!$F$29&gt;Escenarios!$F$28,Escenarios!$F$28,BF423-Escenarios!$F$29))</f>
        <v>2.2447932233725583</v>
      </c>
      <c r="BH423" s="76">
        <f>BG423*Entradas!$F$24</f>
        <v>0</v>
      </c>
      <c r="BI423" s="76">
        <f>AX423*Entradas!$D$47/Escenarios!$F$9</f>
        <v>0.18684232773835985</v>
      </c>
      <c r="BJ423" s="76">
        <f>Entradas!$D$48*Entradas!$D$46/Escenarios!$F$9</f>
        <v>0.12</v>
      </c>
      <c r="BK423" s="76">
        <f t="shared" si="240"/>
        <v>2.1201685652174489</v>
      </c>
      <c r="BL423" s="76">
        <f t="shared" si="226"/>
        <v>0</v>
      </c>
      <c r="BM423" s="76">
        <f t="shared" si="227"/>
        <v>1.1449571860926135</v>
      </c>
      <c r="BN423" s="76">
        <f t="shared" si="216"/>
        <v>2.6622570802630197E-2</v>
      </c>
      <c r="BO423" s="76">
        <f t="shared" si="228"/>
        <v>0</v>
      </c>
      <c r="BP423" s="76">
        <f t="shared" si="217"/>
        <v>0.66457742919737017</v>
      </c>
      <c r="BQ423" s="76">
        <f t="shared" si="229"/>
        <v>0</v>
      </c>
      <c r="BR423" s="76">
        <f t="shared" si="230"/>
        <v>0.69120000000000037</v>
      </c>
      <c r="BS423" s="76">
        <f t="shared" si="231"/>
        <v>1.9379508956341982</v>
      </c>
      <c r="BT423" s="76">
        <f t="shared" si="232"/>
        <v>9.8693477288589584</v>
      </c>
      <c r="BU423" s="76">
        <f t="shared" si="241"/>
        <v>88.343380554001698</v>
      </c>
      <c r="BV423" s="76">
        <f>MAX(0,(BU423-Constantes!$D$13)*(1-EXP(-Constantes!$D$24)))</f>
        <v>0.60519460392900226</v>
      </c>
      <c r="BW423" s="76">
        <f t="shared" si="242"/>
        <v>1.2697720331263724</v>
      </c>
      <c r="BX423" s="76">
        <f t="shared" si="243"/>
        <v>1.2963946039290026</v>
      </c>
      <c r="BY423" s="76">
        <f>0.0526*BL423*Observaciones!$F422^1.218</f>
        <v>0</v>
      </c>
      <c r="BZ423" s="76">
        <f>BY423*Constantes!$F$30</f>
        <v>0</v>
      </c>
      <c r="CA423" s="76">
        <f t="shared" si="244"/>
        <v>0</v>
      </c>
      <c r="CB423" s="15"/>
      <c r="CC423" s="75">
        <v>417</v>
      </c>
      <c r="CD423" s="76">
        <f>0.0526*Observaciones!$F422^2.218</f>
        <v>13.261837298639376</v>
      </c>
      <c r="CE423" s="76">
        <f>IF(Observaciones!$F422&gt;0.05*$CI$7,((Observaciones!$F422-0.05*$CI$7)^2)/(Observaciones!$F422+0.95*$CI$7),0)</f>
        <v>2.388629706824839</v>
      </c>
      <c r="CF423" s="76">
        <f>0.0526*CE423*Observaciones!$F422^1.218</f>
        <v>2.6179850031907193</v>
      </c>
      <c r="CG423" s="29"/>
      <c r="CH423" s="29"/>
      <c r="CI423" s="110"/>
      <c r="CJ423" s="40"/>
    </row>
    <row r="424" spans="2:88" s="2" customFormat="1" x14ac:dyDescent="0.3">
      <c r="B424" s="39"/>
      <c r="C424" s="75">
        <v>418</v>
      </c>
      <c r="D424" s="148">
        <f>ETo!$I423*((1-Constantes!$D$19)*ETo!$K423+ETo!$L423)</f>
        <v>3.843786837323941</v>
      </c>
      <c r="E424" s="76">
        <f>MIN(D424*Constantes!$D$17,0.8*(H423+Observaciones!$F423-F424-G424-Constantes!$D$14))</f>
        <v>1.9091076075947098</v>
      </c>
      <c r="F424" s="76">
        <f>IF(Observaciones!$F423&gt;0.05*Constantes!$D$18,((Observaciones!$F423-0.05*Constantes!$D$18)^2)/(Observaciones!$F423+0.95*Constantes!$D$18),0)</f>
        <v>0.19576350093109865</v>
      </c>
      <c r="G424" s="76">
        <f>MAX(0,H423+Observaciones!$F423-F424-Constantes!$D$13)</f>
        <v>3.4980560703768973</v>
      </c>
      <c r="H424" s="76">
        <f>H423+Observaciones!$F423-F424-E424-G424-I423</f>
        <v>45.669312635510046</v>
      </c>
      <c r="I424" s="76">
        <f>MAX(0,(H424-Constantes!$D$14)*(1-EXP(-Constantes!$D$22)))</f>
        <v>1.1724481442489199</v>
      </c>
      <c r="J424" s="76">
        <f t="shared" si="210"/>
        <v>119.03109504499004</v>
      </c>
      <c r="K424" s="76">
        <f>MAX(0,(J424-Constantes!$D$13)*(1-EXP(-Constantes!$D$23)))</f>
        <v>0.6924963691309447</v>
      </c>
      <c r="L424" s="76">
        <f t="shared" si="211"/>
        <v>2.0607080143109631</v>
      </c>
      <c r="M424" s="76">
        <f>0.0526*F424*Observaciones!$F423^1.218</f>
        <v>0.10634408109800401</v>
      </c>
      <c r="N424" s="76">
        <f>M424*Constantes!$D$30</f>
        <v>1.6613186348809715E-3</v>
      </c>
      <c r="O424" s="76">
        <f t="shared" si="212"/>
        <v>80.618827283809296</v>
      </c>
      <c r="P424" s="15"/>
      <c r="Q424" s="75">
        <v>418</v>
      </c>
      <c r="R424" s="148">
        <f>ETo!$I423*((1-Constantes!$E$19)*ETo!$K423+ETo!$L423)</f>
        <v>3.843786837323941</v>
      </c>
      <c r="S424" s="76">
        <f>MIN(R424*Constantes!$E$17,0.8*(V423+Observaciones!$F423-T424-U424-Constantes!$D$14))</f>
        <v>1.9091076075947098</v>
      </c>
      <c r="T424" s="76">
        <f>IF(Observaciones!$F423&gt;0.05*Constantes!$E$18,((Observaciones!$F423-0.05*Constantes!$E$18)^2)/(Observaciones!$F423+0.95*Constantes!$E$18),0)</f>
        <v>0.19576350093109865</v>
      </c>
      <c r="U424" s="76">
        <f>MAX(0,V423+Observaciones!$F423-T424-Constantes!$D$13)</f>
        <v>3.4980560703768973</v>
      </c>
      <c r="V424" s="76">
        <f>V423+Observaciones!$F423-T424-S424-U424-W423</f>
        <v>45.669312635510046</v>
      </c>
      <c r="W424" s="76">
        <f>MAX(0,(V424-Constantes!$D$14)*(1-EXP(-Constantes!$D$22)))</f>
        <v>1.1724481442489199</v>
      </c>
      <c r="X424" s="76">
        <f t="shared" si="233"/>
        <v>119.03109504499004</v>
      </c>
      <c r="Y424" s="76">
        <f>MAX(0,(X424-Constantes!$D$13)*(1-EXP(-Constantes!$D$23)))</f>
        <v>0.6924963691309447</v>
      </c>
      <c r="Z424" s="76">
        <f t="shared" si="234"/>
        <v>2.0607080143109631</v>
      </c>
      <c r="AA424" s="76">
        <f>IF(Z424-Escenarios!$E$29&lt;=0,0,IF(Z424-Escenarios!$E$29&gt;Escenarios!$E$28,Escenarios!$E$28,Z424-Escenarios!$E$29))</f>
        <v>1.369508014310963</v>
      </c>
      <c r="AB424" s="76">
        <f>AA424*Entradas!$E$24</f>
        <v>0.34237700357774076</v>
      </c>
      <c r="AC424" s="76">
        <f>R424*Entradas!$D$47/Escenarios!$E$9</f>
        <v>0.18450176819154915</v>
      </c>
      <c r="AD424" s="76">
        <f>Entradas!$D$48*Entradas!$D$46/Escenarios!$E$9</f>
        <v>0.12</v>
      </c>
      <c r="AE424" s="76">
        <f t="shared" si="235"/>
        <v>2.0936093757862588</v>
      </c>
      <c r="AF424" s="76">
        <f t="shared" si="218"/>
        <v>0</v>
      </c>
      <c r="AG424" s="76">
        <f t="shared" si="219"/>
        <v>1.1737445133798643</v>
      </c>
      <c r="AH424" s="76">
        <f t="shared" si="213"/>
        <v>0</v>
      </c>
      <c r="AI424" s="76">
        <f t="shared" si="220"/>
        <v>1.2963691309444414E-3</v>
      </c>
      <c r="AJ424" s="76">
        <f t="shared" si="214"/>
        <v>0.69120000000000026</v>
      </c>
      <c r="AK424" s="76">
        <f t="shared" si="221"/>
        <v>0</v>
      </c>
      <c r="AL424" s="76">
        <f t="shared" si="222"/>
        <v>1.033577003577741</v>
      </c>
      <c r="AM424" s="76">
        <f t="shared" si="223"/>
        <v>0.72262924254167316</v>
      </c>
      <c r="AN424" s="76">
        <f t="shared" si="224"/>
        <v>4.2206853129185706</v>
      </c>
      <c r="AO424" s="76">
        <f t="shared" si="236"/>
        <v>68.679710976675835</v>
      </c>
      <c r="AP424" s="76">
        <f>MAX(0,(AO424-Constantes!$D$13)*(1-EXP(-Constantes!$D$24)))</f>
        <v>0.30463055622386809</v>
      </c>
      <c r="AQ424" s="76">
        <f t="shared" si="215"/>
        <v>0.99583055622386829</v>
      </c>
      <c r="AR424" s="76">
        <f t="shared" si="225"/>
        <v>1.338207559801609</v>
      </c>
      <c r="AS424" s="76">
        <f>0.0526*AF424*Observaciones!$F423^1.218</f>
        <v>0</v>
      </c>
      <c r="AT424" s="76">
        <f>AS424*Constantes!$E$30</f>
        <v>0</v>
      </c>
      <c r="AU424" s="76">
        <f t="shared" si="237"/>
        <v>0</v>
      </c>
      <c r="AV424" s="15"/>
      <c r="AW424" s="75">
        <v>418</v>
      </c>
      <c r="AX424" s="148">
        <f>ETo!$I423*((1-Constantes!$F$19)*ETo!$K423+ETo!$L423)</f>
        <v>3.843786837323941</v>
      </c>
      <c r="AY424" s="76">
        <f>MIN(AX424*Constantes!$F$17,0.8*(BB423+Observaciones!$F423-AZ424-BA424-Constantes!$D$14))</f>
        <v>1.9091076075947098</v>
      </c>
      <c r="AZ424" s="76">
        <f>IF(Observaciones!$F423&gt;0.05*Constantes!$F$18,((Observaciones!$F423-0.05*Constantes!$F$18)^2)/(Observaciones!$F423+0.95*Constantes!$F$18),0)</f>
        <v>0.19576350093109865</v>
      </c>
      <c r="BA424" s="76">
        <f>MAX(0,BB423+Observaciones!$F423-AZ424-Constantes!$D$13)</f>
        <v>3.4980560703768973</v>
      </c>
      <c r="BB424" s="76">
        <f>BB423+Observaciones!$F423-AZ424-AY424-BA424-BC423</f>
        <v>45.669312635510046</v>
      </c>
      <c r="BC424" s="76">
        <f>MAX(0,(BB424-Constantes!$D$14)*(1-EXP(-Constantes!$D$22)))</f>
        <v>1.1724481442489199</v>
      </c>
      <c r="BD424" s="76">
        <f t="shared" si="238"/>
        <v>119.03109504499004</v>
      </c>
      <c r="BE424" s="76">
        <f>MAX(0,(BD424-Constantes!$D$13)*(1-EXP(-Constantes!$D$23)))</f>
        <v>0.6924963691309447</v>
      </c>
      <c r="BF424" s="76">
        <f t="shared" si="239"/>
        <v>2.0607080143109631</v>
      </c>
      <c r="BG424" s="76">
        <f>IF(BF424-Escenarios!$F$29&lt;=0,0,IF(BF424-Escenarios!$F$29&gt;Escenarios!$F$28,Escenarios!$F$28,BF424-Escenarios!$F$29))</f>
        <v>1.369508014310963</v>
      </c>
      <c r="BH424" s="76">
        <f>BG424*Entradas!$F$24</f>
        <v>0</v>
      </c>
      <c r="BI424" s="76">
        <f>AX424*Entradas!$D$47/Escenarios!$F$9</f>
        <v>0.18450176819154915</v>
      </c>
      <c r="BJ424" s="76">
        <f>Entradas!$D$48*Entradas!$D$46/Escenarios!$F$9</f>
        <v>0.12</v>
      </c>
      <c r="BK424" s="76">
        <f t="shared" si="240"/>
        <v>2.0936093757862588</v>
      </c>
      <c r="BL424" s="76">
        <f t="shared" si="226"/>
        <v>0</v>
      </c>
      <c r="BM424" s="76">
        <f t="shared" si="227"/>
        <v>1.1737445133798643</v>
      </c>
      <c r="BN424" s="76">
        <f t="shared" si="216"/>
        <v>0</v>
      </c>
      <c r="BO424" s="76">
        <f t="shared" si="228"/>
        <v>1.2963691309444414E-3</v>
      </c>
      <c r="BP424" s="76">
        <f t="shared" si="217"/>
        <v>0.69120000000000026</v>
      </c>
      <c r="BQ424" s="76">
        <f t="shared" si="229"/>
        <v>0</v>
      </c>
      <c r="BR424" s="76">
        <f t="shared" si="230"/>
        <v>0.69120000000000026</v>
      </c>
      <c r="BS424" s="76">
        <f t="shared" si="231"/>
        <v>1.0650062461194141</v>
      </c>
      <c r="BT424" s="76">
        <f t="shared" si="232"/>
        <v>4.5630623164963113</v>
      </c>
      <c r="BU424" s="76">
        <f t="shared" si="241"/>
        <v>88.8031921961921</v>
      </c>
      <c r="BV424" s="76">
        <f>MAX(0,(BU424-Constantes!$D$13)*(1-EXP(-Constantes!$D$24)))</f>
        <v>0.6122229384835074</v>
      </c>
      <c r="BW424" s="76">
        <f t="shared" si="242"/>
        <v>1.3034229384835077</v>
      </c>
      <c r="BX424" s="76">
        <f t="shared" si="243"/>
        <v>1.3034229384835077</v>
      </c>
      <c r="BY424" s="76">
        <f>0.0526*BL424*Observaciones!$F423^1.218</f>
        <v>0</v>
      </c>
      <c r="BZ424" s="76">
        <f>BY424*Constantes!$F$30</f>
        <v>0</v>
      </c>
      <c r="CA424" s="76">
        <f t="shared" si="244"/>
        <v>0</v>
      </c>
      <c r="CB424" s="15"/>
      <c r="CC424" s="75">
        <v>418</v>
      </c>
      <c r="CD424" s="76">
        <f>0.0526*Observaciones!$F423^2.218</f>
        <v>3.6939457458974703</v>
      </c>
      <c r="CE424" s="76">
        <f>IF(Observaciones!$F423&gt;0.05*$CI$7,((Observaciones!$F423-0.05*$CI$7)^2)/(Observaciones!$F423+0.95*$CI$7),0)</f>
        <v>0.64694020918978012</v>
      </c>
      <c r="CF424" s="76">
        <f>0.0526*CE424*Observaciones!$F423^1.218</f>
        <v>0.35143559317450113</v>
      </c>
      <c r="CG424" s="29"/>
      <c r="CH424" s="29"/>
      <c r="CI424" s="110"/>
      <c r="CJ424" s="40"/>
    </row>
    <row r="425" spans="2:88" s="2" customFormat="1" x14ac:dyDescent="0.3">
      <c r="B425" s="39"/>
      <c r="C425" s="75">
        <v>419</v>
      </c>
      <c r="D425" s="148">
        <f>ETo!$I424*((1-Constantes!$D$19)*ETo!$K424+ETo!$L424)</f>
        <v>4.1422729533223448</v>
      </c>
      <c r="E425" s="76">
        <f>MIN(D425*Constantes!$D$17,0.8*(H424+Observaciones!$F424-F425-G425-Constantes!$D$14))</f>
        <v>2.0573577939163519</v>
      </c>
      <c r="F425" s="76">
        <f>IF(Observaciones!$F424&gt;0.05*Constantes!$D$18,((Observaciones!$F424-0.05*Constantes!$D$18)^2)/(Observaciones!$F424+0.95*Constantes!$D$18),0)</f>
        <v>6.8330090883271799</v>
      </c>
      <c r="G425" s="76">
        <f>MAX(0,H424+Observaciones!$F424-F425-Constantes!$D$13)</f>
        <v>17.786303547182868</v>
      </c>
      <c r="H425" s="76">
        <f>H424+Observaciones!$F424-F425-E425-G425-I424</f>
        <v>45.520194061834729</v>
      </c>
      <c r="I425" s="76">
        <f>MAX(0,(H425-Constantes!$D$14)*(1-EXP(-Constantes!$D$22)))</f>
        <v>1.1673686182040477</v>
      </c>
      <c r="J425" s="76">
        <f t="shared" si="210"/>
        <v>136.12490222304197</v>
      </c>
      <c r="K425" s="76">
        <f>MAX(0,(J425-Constantes!$D$13)*(1-EXP(-Constantes!$D$23)))</f>
        <v>0.86092572268395628</v>
      </c>
      <c r="L425" s="76">
        <f t="shared" si="211"/>
        <v>8.8613034292151855</v>
      </c>
      <c r="M425" s="76">
        <f>0.0526*F425*Observaciones!$F424^1.218</f>
        <v>20.53705192858358</v>
      </c>
      <c r="N425" s="76">
        <f>M425*Constantes!$D$30</f>
        <v>0.32083202677760003</v>
      </c>
      <c r="O425" s="76">
        <f t="shared" si="212"/>
        <v>3620.5963303303229</v>
      </c>
      <c r="P425" s="15"/>
      <c r="Q425" s="75">
        <v>419</v>
      </c>
      <c r="R425" s="148">
        <f>ETo!$I424*((1-Constantes!$E$19)*ETo!$K424+ETo!$L424)</f>
        <v>4.1422729533223448</v>
      </c>
      <c r="S425" s="76">
        <f>MIN(R425*Constantes!$E$17,0.8*(V424+Observaciones!$F424-T425-U425-Constantes!$D$14))</f>
        <v>2.0573577939163519</v>
      </c>
      <c r="T425" s="76">
        <f>IF(Observaciones!$F424&gt;0.05*Constantes!$E$18,((Observaciones!$F424-0.05*Constantes!$E$18)^2)/(Observaciones!$F424+0.95*Constantes!$E$18),0)</f>
        <v>6.8330090883271799</v>
      </c>
      <c r="U425" s="76">
        <f>MAX(0,V424+Observaciones!$F424-T425-Constantes!$D$13)</f>
        <v>17.786303547182868</v>
      </c>
      <c r="V425" s="76">
        <f>V424+Observaciones!$F424-T425-S425-U425-W424</f>
        <v>45.520194061834729</v>
      </c>
      <c r="W425" s="76">
        <f>MAX(0,(V425-Constantes!$D$14)*(1-EXP(-Constantes!$D$22)))</f>
        <v>1.1673686182040477</v>
      </c>
      <c r="X425" s="76">
        <f t="shared" si="233"/>
        <v>136.12490222304197</v>
      </c>
      <c r="Y425" s="76">
        <f>MAX(0,(X425-Constantes!$D$13)*(1-EXP(-Constantes!$D$23)))</f>
        <v>0.86092572268395628</v>
      </c>
      <c r="Z425" s="76">
        <f t="shared" si="234"/>
        <v>8.8613034292151855</v>
      </c>
      <c r="AA425" s="76">
        <f>IF(Z425-Escenarios!$E$29&lt;=0,0,IF(Z425-Escenarios!$E$29&gt;Escenarios!$E$28,Escenarios!$E$28,Z425-Escenarios!$E$29))</f>
        <v>2.2212791916551762</v>
      </c>
      <c r="AB425" s="76">
        <f>AA425*Entradas!$E$24</f>
        <v>0.55531979791379404</v>
      </c>
      <c r="AC425" s="76">
        <f>R425*Entradas!$D$47/Escenarios!$E$9</f>
        <v>0.19882910175947258</v>
      </c>
      <c r="AD425" s="76">
        <f>Entradas!$D$48*Entradas!$D$46/Escenarios!$E$9</f>
        <v>0.12</v>
      </c>
      <c r="AE425" s="76">
        <f t="shared" si="235"/>
        <v>2.2561868956758246</v>
      </c>
      <c r="AF425" s="76">
        <f t="shared" si="218"/>
        <v>4.6117298966720037</v>
      </c>
      <c r="AG425" s="76">
        <f t="shared" si="219"/>
        <v>0</v>
      </c>
      <c r="AH425" s="76">
        <f t="shared" si="213"/>
        <v>1.1673686182040477</v>
      </c>
      <c r="AI425" s="76">
        <f t="shared" si="220"/>
        <v>0</v>
      </c>
      <c r="AJ425" s="76">
        <f t="shared" si="214"/>
        <v>0.86092572268395628</v>
      </c>
      <c r="AK425" s="76">
        <f t="shared" si="221"/>
        <v>0</v>
      </c>
      <c r="AL425" s="76">
        <f t="shared" si="222"/>
        <v>7.1953440354738021</v>
      </c>
      <c r="AM425" s="76">
        <f t="shared" si="223"/>
        <v>1.3471302919819097</v>
      </c>
      <c r="AN425" s="76">
        <f t="shared" si="224"/>
        <v>19.133433839164777</v>
      </c>
      <c r="AO425" s="76">
        <f t="shared" si="236"/>
        <v>69.722210712433878</v>
      </c>
      <c r="AP425" s="76">
        <f>MAX(0,(AO425-Constantes!$D$13)*(1-EXP(-Constantes!$D$24)))</f>
        <v>0.32056542225071993</v>
      </c>
      <c r="AQ425" s="76">
        <f t="shared" si="215"/>
        <v>1.1814911449346761</v>
      </c>
      <c r="AR425" s="76">
        <f t="shared" si="225"/>
        <v>7.515909457724522</v>
      </c>
      <c r="AS425" s="76">
        <f>0.0526*AF425*Observaciones!$F424^1.218</f>
        <v>13.860853270391456</v>
      </c>
      <c r="AT425" s="76">
        <f>AS425*Constantes!$E$30</f>
        <v>0.21653573565820566</v>
      </c>
      <c r="AU425" s="76">
        <f t="shared" si="237"/>
        <v>2881.0317217919619</v>
      </c>
      <c r="AV425" s="15"/>
      <c r="AW425" s="75">
        <v>419</v>
      </c>
      <c r="AX425" s="148">
        <f>ETo!$I424*((1-Constantes!$F$19)*ETo!$K424+ETo!$L424)</f>
        <v>4.1422729533223448</v>
      </c>
      <c r="AY425" s="76">
        <f>MIN(AX425*Constantes!$F$17,0.8*(BB424+Observaciones!$F424-AZ425-BA425-Constantes!$D$14))</f>
        <v>2.0573577939163519</v>
      </c>
      <c r="AZ425" s="76">
        <f>IF(Observaciones!$F424&gt;0.05*Constantes!$F$18,((Observaciones!$F424-0.05*Constantes!$F$18)^2)/(Observaciones!$F424+0.95*Constantes!$F$18),0)</f>
        <v>6.8330090883271799</v>
      </c>
      <c r="BA425" s="76">
        <f>MAX(0,BB424+Observaciones!$F424-AZ425-Constantes!$D$13)</f>
        <v>17.786303547182868</v>
      </c>
      <c r="BB425" s="76">
        <f>BB424+Observaciones!$F424-AZ425-AY425-BA425-BC424</f>
        <v>45.520194061834729</v>
      </c>
      <c r="BC425" s="76">
        <f>MAX(0,(BB425-Constantes!$D$14)*(1-EXP(-Constantes!$D$22)))</f>
        <v>1.1673686182040477</v>
      </c>
      <c r="BD425" s="76">
        <f t="shared" si="238"/>
        <v>136.12490222304197</v>
      </c>
      <c r="BE425" s="76">
        <f>MAX(0,(BD425-Constantes!$D$13)*(1-EXP(-Constantes!$D$23)))</f>
        <v>0.86092572268395628</v>
      </c>
      <c r="BF425" s="76">
        <f t="shared" si="239"/>
        <v>8.8613034292151855</v>
      </c>
      <c r="BG425" s="76">
        <f>IF(BF425-Escenarios!$F$29&lt;=0,0,IF(BF425-Escenarios!$F$29&gt;Escenarios!$F$28,Escenarios!$F$28,BF425-Escenarios!$F$29))</f>
        <v>3.9467247716830118</v>
      </c>
      <c r="BH425" s="76">
        <f>BG425*Entradas!$F$24</f>
        <v>0</v>
      </c>
      <c r="BI425" s="76">
        <f>AX425*Entradas!$D$47/Escenarios!$F$9</f>
        <v>0.19882910175947258</v>
      </c>
      <c r="BJ425" s="76">
        <f>Entradas!$D$48*Entradas!$D$46/Escenarios!$F$9</f>
        <v>0.12</v>
      </c>
      <c r="BK425" s="76">
        <f t="shared" si="240"/>
        <v>2.2561868956758246</v>
      </c>
      <c r="BL425" s="76">
        <f t="shared" si="226"/>
        <v>2.8862843166441681</v>
      </c>
      <c r="BM425" s="76">
        <f t="shared" si="227"/>
        <v>0</v>
      </c>
      <c r="BN425" s="76">
        <f t="shared" si="216"/>
        <v>1.1673686182040477</v>
      </c>
      <c r="BO425" s="76">
        <f t="shared" si="228"/>
        <v>0</v>
      </c>
      <c r="BP425" s="76">
        <f t="shared" si="217"/>
        <v>0.86092572268395628</v>
      </c>
      <c r="BQ425" s="76">
        <f t="shared" si="229"/>
        <v>0</v>
      </c>
      <c r="BR425" s="76">
        <f t="shared" si="230"/>
        <v>4.9145786575321724</v>
      </c>
      <c r="BS425" s="76">
        <f t="shared" si="231"/>
        <v>3.627895669923539</v>
      </c>
      <c r="BT425" s="76">
        <f t="shared" si="232"/>
        <v>21.414199217106408</v>
      </c>
      <c r="BU425" s="76">
        <f t="shared" si="241"/>
        <v>91.81886492763212</v>
      </c>
      <c r="BV425" s="76">
        <f>MAX(0,(BU425-Constantes!$D$13)*(1-EXP(-Constantes!$D$24)))</f>
        <v>0.65831824125246674</v>
      </c>
      <c r="BW425" s="76">
        <f t="shared" si="242"/>
        <v>1.519243963936423</v>
      </c>
      <c r="BX425" s="76">
        <f t="shared" si="243"/>
        <v>5.5728968987846388</v>
      </c>
      <c r="BY425" s="76">
        <f>0.0526*BL425*Observaciones!$F424^1.218</f>
        <v>8.674914686245387</v>
      </c>
      <c r="BZ425" s="76">
        <f>BY425*Constantes!$F$30</f>
        <v>0.1355204471697915</v>
      </c>
      <c r="CA425" s="76">
        <f t="shared" si="244"/>
        <v>2431.7773974850743</v>
      </c>
      <c r="CB425" s="15"/>
      <c r="CC425" s="75">
        <v>419</v>
      </c>
      <c r="CD425" s="76">
        <f>0.0526*Observaciones!$F424^2.218</f>
        <v>83.25414631652923</v>
      </c>
      <c r="CE425" s="76">
        <f>IF(Observaciones!$F424&gt;0.05*$CI$7,((Observaciones!$F424-0.05*$CI$7)^2)/(Observaciones!$F424+0.95*$CI$7),0)</f>
        <v>11.126994879417444</v>
      </c>
      <c r="CF425" s="76">
        <f>0.0526*CE425*Observaciones!$F424^1.218</f>
        <v>33.442904684270452</v>
      </c>
      <c r="CG425" s="29"/>
      <c r="CH425" s="29"/>
      <c r="CI425" s="110"/>
      <c r="CJ425" s="40"/>
    </row>
    <row r="426" spans="2:88" s="2" customFormat="1" x14ac:dyDescent="0.3">
      <c r="B426" s="39"/>
      <c r="C426" s="75">
        <v>420</v>
      </c>
      <c r="D426" s="148">
        <f>ETo!$I425*((1-Constantes!$D$19)*ETo!$K425+ETo!$L425)</f>
        <v>4.1570452752490601</v>
      </c>
      <c r="E426" s="76">
        <f>MIN(D426*Constantes!$D$17,0.8*(H425+Observaciones!$F425-F426-G426-Constantes!$D$14))</f>
        <v>2.0646948168486028</v>
      </c>
      <c r="F426" s="76">
        <f>IF(Observaciones!$F425&gt;0.05*Constantes!$D$18,((Observaciones!$F425-0.05*Constantes!$D$18)^2)/(Observaciones!$F425+0.95*Constantes!$D$18),0)</f>
        <v>0.4894428416877028</v>
      </c>
      <c r="G426" s="76">
        <f>MAX(0,H425+Observaciones!$F425-F426-Constantes!$D$13)</f>
        <v>5.2807512201470246</v>
      </c>
      <c r="H426" s="76">
        <f>H425+Observaciones!$F425-F426-E426-G426-I425</f>
        <v>45.517936564947348</v>
      </c>
      <c r="I426" s="76">
        <f>MAX(0,(H426-Constantes!$D$14)*(1-EXP(-Constantes!$D$22)))</f>
        <v>1.1672917195726229</v>
      </c>
      <c r="J426" s="76">
        <f t="shared" si="210"/>
        <v>140.54472772050505</v>
      </c>
      <c r="K426" s="76">
        <f>MAX(0,(J426-Constantes!$D$13)*(1-EXP(-Constantes!$D$23)))</f>
        <v>0.90447531603087639</v>
      </c>
      <c r="L426" s="76">
        <f t="shared" si="211"/>
        <v>2.5612098772912022</v>
      </c>
      <c r="M426" s="76">
        <f>0.0526*F426*Observaciones!$F425^1.218</f>
        <v>0.37407191399549711</v>
      </c>
      <c r="N426" s="76">
        <f>M426*Constantes!$D$30</f>
        <v>5.8437915405333786E-3</v>
      </c>
      <c r="O426" s="76">
        <f t="shared" si="212"/>
        <v>228.16527424585425</v>
      </c>
      <c r="P426" s="15"/>
      <c r="Q426" s="75">
        <v>420</v>
      </c>
      <c r="R426" s="148">
        <f>ETo!$I425*((1-Constantes!$E$19)*ETo!$K425+ETo!$L425)</f>
        <v>4.1570452752490601</v>
      </c>
      <c r="S426" s="76">
        <f>MIN(R426*Constantes!$E$17,0.8*(V425+Observaciones!$F425-T426-U426-Constantes!$D$14))</f>
        <v>2.0646948168486028</v>
      </c>
      <c r="T426" s="76">
        <f>IF(Observaciones!$F425&gt;0.05*Constantes!$E$18,((Observaciones!$F425-0.05*Constantes!$E$18)^2)/(Observaciones!$F425+0.95*Constantes!$E$18),0)</f>
        <v>0.4894428416877028</v>
      </c>
      <c r="U426" s="76">
        <f>MAX(0,V425+Observaciones!$F425-T426-Constantes!$D$13)</f>
        <v>5.2807512201470246</v>
      </c>
      <c r="V426" s="76">
        <f>V425+Observaciones!$F425-T426-S426-U426-W425</f>
        <v>45.517936564947348</v>
      </c>
      <c r="W426" s="76">
        <f>MAX(0,(V426-Constantes!$D$14)*(1-EXP(-Constantes!$D$22)))</f>
        <v>1.1672917195726229</v>
      </c>
      <c r="X426" s="76">
        <f t="shared" si="233"/>
        <v>140.54472772050505</v>
      </c>
      <c r="Y426" s="76">
        <f>MAX(0,(X426-Constantes!$D$13)*(1-EXP(-Constantes!$D$23)))</f>
        <v>0.90447531603087639</v>
      </c>
      <c r="Z426" s="76">
        <f t="shared" si="234"/>
        <v>2.5612098772912022</v>
      </c>
      <c r="AA426" s="76">
        <f>IF(Z426-Escenarios!$E$29&lt;=0,0,IF(Z426-Escenarios!$E$29&gt;Escenarios!$E$28,Escenarios!$E$28,Z426-Escenarios!$E$29))</f>
        <v>1.8700098772912022</v>
      </c>
      <c r="AB426" s="76">
        <f>AA426*Entradas!$E$24</f>
        <v>0.46750246932280054</v>
      </c>
      <c r="AC426" s="76">
        <f>R426*Entradas!$D$47/Escenarios!$E$9</f>
        <v>0.19953817321195488</v>
      </c>
      <c r="AD426" s="76">
        <f>Entradas!$D$48*Entradas!$D$46/Escenarios!$E$9</f>
        <v>0.12</v>
      </c>
      <c r="AE426" s="76">
        <f t="shared" si="235"/>
        <v>2.2642329900605578</v>
      </c>
      <c r="AF426" s="76">
        <f t="shared" si="218"/>
        <v>0</v>
      </c>
      <c r="AG426" s="76">
        <f t="shared" si="219"/>
        <v>1.3805670356034994</v>
      </c>
      <c r="AH426" s="76">
        <f t="shared" si="213"/>
        <v>0</v>
      </c>
      <c r="AI426" s="76">
        <f t="shared" si="220"/>
        <v>0.21327531603087646</v>
      </c>
      <c r="AJ426" s="76">
        <f t="shared" si="214"/>
        <v>0.69119999999999993</v>
      </c>
      <c r="AK426" s="76">
        <f t="shared" si="221"/>
        <v>0</v>
      </c>
      <c r="AL426" s="76">
        <f t="shared" si="222"/>
        <v>1.1587024693228005</v>
      </c>
      <c r="AM426" s="76">
        <f t="shared" si="223"/>
        <v>1.0829692347564466</v>
      </c>
      <c r="AN426" s="76">
        <f t="shared" si="224"/>
        <v>6.3637204549034712</v>
      </c>
      <c r="AO426" s="76">
        <f t="shared" si="236"/>
        <v>70.484614524939602</v>
      </c>
      <c r="AP426" s="76">
        <f>MAX(0,(AO426-Constantes!$D$13)*(1-EXP(-Constantes!$D$24)))</f>
        <v>0.33221895288860148</v>
      </c>
      <c r="AQ426" s="76">
        <f t="shared" si="215"/>
        <v>1.0234189528886013</v>
      </c>
      <c r="AR426" s="76">
        <f t="shared" si="225"/>
        <v>1.490921422211402</v>
      </c>
      <c r="AS426" s="76">
        <f>0.0526*AF426*Observaciones!$F425^1.218</f>
        <v>0</v>
      </c>
      <c r="AT426" s="76">
        <f>AS426*Constantes!$E$30</f>
        <v>0</v>
      </c>
      <c r="AU426" s="76">
        <f t="shared" si="237"/>
        <v>0</v>
      </c>
      <c r="AV426" s="15"/>
      <c r="AW426" s="75">
        <v>420</v>
      </c>
      <c r="AX426" s="148">
        <f>ETo!$I425*((1-Constantes!$F$19)*ETo!$K425+ETo!$L425)</f>
        <v>4.1570452752490601</v>
      </c>
      <c r="AY426" s="76">
        <f>MIN(AX426*Constantes!$F$17,0.8*(BB425+Observaciones!$F425-AZ426-BA426-Constantes!$D$14))</f>
        <v>2.0646948168486028</v>
      </c>
      <c r="AZ426" s="76">
        <f>IF(Observaciones!$F425&gt;0.05*Constantes!$F$18,((Observaciones!$F425-0.05*Constantes!$F$18)^2)/(Observaciones!$F425+0.95*Constantes!$F$18),0)</f>
        <v>0.4894428416877028</v>
      </c>
      <c r="BA426" s="76">
        <f>MAX(0,BB425+Observaciones!$F425-AZ426-Constantes!$D$13)</f>
        <v>5.2807512201470246</v>
      </c>
      <c r="BB426" s="76">
        <f>BB425+Observaciones!$F425-AZ426-AY426-BA426-BC425</f>
        <v>45.517936564947348</v>
      </c>
      <c r="BC426" s="76">
        <f>MAX(0,(BB426-Constantes!$D$14)*(1-EXP(-Constantes!$D$22)))</f>
        <v>1.1672917195726229</v>
      </c>
      <c r="BD426" s="76">
        <f t="shared" si="238"/>
        <v>140.54472772050505</v>
      </c>
      <c r="BE426" s="76">
        <f>MAX(0,(BD426-Constantes!$D$13)*(1-EXP(-Constantes!$D$23)))</f>
        <v>0.90447531603087639</v>
      </c>
      <c r="BF426" s="76">
        <f t="shared" si="239"/>
        <v>2.5612098772912022</v>
      </c>
      <c r="BG426" s="76">
        <f>IF(BF426-Escenarios!$F$29&lt;=0,0,IF(BF426-Escenarios!$F$29&gt;Escenarios!$F$28,Escenarios!$F$28,BF426-Escenarios!$F$29))</f>
        <v>1.8700098772912022</v>
      </c>
      <c r="BH426" s="76">
        <f>BG426*Entradas!$F$24</f>
        <v>0</v>
      </c>
      <c r="BI426" s="76">
        <f>AX426*Entradas!$D$47/Escenarios!$F$9</f>
        <v>0.19953817321195488</v>
      </c>
      <c r="BJ426" s="76">
        <f>Entradas!$D$48*Entradas!$D$46/Escenarios!$F$9</f>
        <v>0.12</v>
      </c>
      <c r="BK426" s="76">
        <f t="shared" si="240"/>
        <v>2.2642329900605578</v>
      </c>
      <c r="BL426" s="76">
        <f t="shared" si="226"/>
        <v>0</v>
      </c>
      <c r="BM426" s="76">
        <f t="shared" si="227"/>
        <v>1.3805670356034994</v>
      </c>
      <c r="BN426" s="76">
        <f t="shared" si="216"/>
        <v>0</v>
      </c>
      <c r="BO426" s="76">
        <f t="shared" si="228"/>
        <v>0.21327531603087646</v>
      </c>
      <c r="BP426" s="76">
        <f t="shared" si="217"/>
        <v>0.69119999999999993</v>
      </c>
      <c r="BQ426" s="76">
        <f t="shared" si="229"/>
        <v>0</v>
      </c>
      <c r="BR426" s="76">
        <f t="shared" si="230"/>
        <v>0.69119999999999993</v>
      </c>
      <c r="BS426" s="76">
        <f t="shared" si="231"/>
        <v>1.5504717040792473</v>
      </c>
      <c r="BT426" s="76">
        <f t="shared" si="232"/>
        <v>6.8312229242262719</v>
      </c>
      <c r="BU426" s="76">
        <f t="shared" si="241"/>
        <v>92.711018390458889</v>
      </c>
      <c r="BV426" s="76">
        <f>MAX(0,(BU426-Constantes!$D$13)*(1-EXP(-Constantes!$D$24)))</f>
        <v>0.67195502735217671</v>
      </c>
      <c r="BW426" s="76">
        <f t="shared" si="242"/>
        <v>1.3631550273521766</v>
      </c>
      <c r="BX426" s="76">
        <f t="shared" si="243"/>
        <v>1.3631550273521766</v>
      </c>
      <c r="BY426" s="76">
        <f>0.0526*BL426*Observaciones!$F425^1.218</f>
        <v>0</v>
      </c>
      <c r="BZ426" s="76">
        <f>BY426*Constantes!$F$30</f>
        <v>0</v>
      </c>
      <c r="CA426" s="76">
        <f t="shared" si="244"/>
        <v>0</v>
      </c>
      <c r="CB426" s="15"/>
      <c r="CC426" s="75">
        <v>420</v>
      </c>
      <c r="CD426" s="76">
        <f>0.0526*Observaciones!$F425^2.218</f>
        <v>6.8785299103579902</v>
      </c>
      <c r="CE426" s="76">
        <f>IF(Observaciones!$F425&gt;0.05*$CI$7,((Observaciones!$F425-0.05*$CI$7)^2)/(Observaciones!$F425+0.95*$CI$7),0)</f>
        <v>1.2606381090435765</v>
      </c>
      <c r="CF426" s="76">
        <f>0.0526*CE426*Observaciones!$F425^1.218</f>
        <v>0.96348188213259756</v>
      </c>
      <c r="CG426" s="29"/>
      <c r="CH426" s="29"/>
      <c r="CI426" s="110"/>
      <c r="CJ426" s="40"/>
    </row>
    <row r="427" spans="2:88" s="2" customFormat="1" x14ac:dyDescent="0.3">
      <c r="B427" s="39"/>
      <c r="C427" s="75">
        <v>421</v>
      </c>
      <c r="D427" s="148">
        <f>ETo!$I426*((1-Constantes!$D$19)*ETo!$K426+ETo!$L426)</f>
        <v>4.1201293522349589</v>
      </c>
      <c r="E427" s="76">
        <f>MIN(D427*Constantes!$D$17,0.8*(H426+Observaciones!$F426-F427-G427-Constantes!$D$14))</f>
        <v>2.0463596509171156</v>
      </c>
      <c r="F427" s="76">
        <f>IF(Observaciones!$F426&gt;0.05*Constantes!$D$18,((Observaciones!$F426-0.05*Constantes!$D$18)^2)/(Observaciones!$F426+0.95*Constantes!$D$18),0)</f>
        <v>0</v>
      </c>
      <c r="G427" s="76">
        <f>MAX(0,H426+Observaciones!$F426-F427-Constantes!$D$13)</f>
        <v>0</v>
      </c>
      <c r="H427" s="76">
        <f>H426+Observaciones!$F426-F427-E427-G427-I426</f>
        <v>42.804285194457606</v>
      </c>
      <c r="I427" s="76">
        <f>MAX(0,(H427-Constantes!$D$14)*(1-EXP(-Constantes!$D$22)))</f>
        <v>1.0748547918756184</v>
      </c>
      <c r="J427" s="76">
        <f t="shared" si="210"/>
        <v>139.64025240447418</v>
      </c>
      <c r="K427" s="76">
        <f>MAX(0,(J427-Constantes!$D$13)*(1-EXP(-Constantes!$D$23)))</f>
        <v>0.89556330531278794</v>
      </c>
      <c r="L427" s="76">
        <f t="shared" si="211"/>
        <v>1.9704180971884062</v>
      </c>
      <c r="M427" s="76">
        <f>0.0526*F427*Observaciones!$F426^1.218</f>
        <v>0</v>
      </c>
      <c r="N427" s="76">
        <f>M427*Constantes!$D$30</f>
        <v>0</v>
      </c>
      <c r="O427" s="76">
        <f t="shared" si="212"/>
        <v>0</v>
      </c>
      <c r="P427" s="15"/>
      <c r="Q427" s="75">
        <v>421</v>
      </c>
      <c r="R427" s="148">
        <f>ETo!$I426*((1-Constantes!$E$19)*ETo!$K426+ETo!$L426)</f>
        <v>4.1201293522349589</v>
      </c>
      <c r="S427" s="76">
        <f>MIN(R427*Constantes!$E$17,0.8*(V426+Observaciones!$F426-T427-U427-Constantes!$D$14))</f>
        <v>2.0463596509171156</v>
      </c>
      <c r="T427" s="76">
        <f>IF(Observaciones!$F426&gt;0.05*Constantes!$E$18,((Observaciones!$F426-0.05*Constantes!$E$18)^2)/(Observaciones!$F426+0.95*Constantes!$E$18),0)</f>
        <v>0</v>
      </c>
      <c r="U427" s="76">
        <f>MAX(0,V426+Observaciones!$F426-T427-Constantes!$D$13)</f>
        <v>0</v>
      </c>
      <c r="V427" s="76">
        <f>V426+Observaciones!$F426-T427-S427-U427-W426</f>
        <v>42.804285194457606</v>
      </c>
      <c r="W427" s="76">
        <f>MAX(0,(V427-Constantes!$D$14)*(1-EXP(-Constantes!$D$22)))</f>
        <v>1.0748547918756184</v>
      </c>
      <c r="X427" s="76">
        <f t="shared" si="233"/>
        <v>139.64025240447418</v>
      </c>
      <c r="Y427" s="76">
        <f>MAX(0,(X427-Constantes!$D$13)*(1-EXP(-Constantes!$D$23)))</f>
        <v>0.89556330531278794</v>
      </c>
      <c r="Z427" s="76">
        <f t="shared" si="234"/>
        <v>1.9704180971884062</v>
      </c>
      <c r="AA427" s="76">
        <f>IF(Z427-Escenarios!$E$29&lt;=0,0,IF(Z427-Escenarios!$E$29&gt;Escenarios!$E$28,Escenarios!$E$28,Z427-Escenarios!$E$29))</f>
        <v>1.2792180971884062</v>
      </c>
      <c r="AB427" s="76">
        <f>AA427*Entradas!$E$24</f>
        <v>0.31980452429710154</v>
      </c>
      <c r="AC427" s="76">
        <f>R427*Entradas!$D$47/Escenarios!$E$9</f>
        <v>0.19776620890727803</v>
      </c>
      <c r="AD427" s="76">
        <f>Entradas!$D$48*Entradas!$D$46/Escenarios!$E$9</f>
        <v>0.12</v>
      </c>
      <c r="AE427" s="76">
        <f t="shared" si="235"/>
        <v>2.2441258598243934</v>
      </c>
      <c r="AF427" s="76">
        <f t="shared" si="218"/>
        <v>0</v>
      </c>
      <c r="AG427" s="76">
        <f t="shared" si="219"/>
        <v>1.2792180971884062</v>
      </c>
      <c r="AH427" s="76">
        <f t="shared" si="213"/>
        <v>0</v>
      </c>
      <c r="AI427" s="76">
        <f t="shared" si="220"/>
        <v>0.20436330531278779</v>
      </c>
      <c r="AJ427" s="76">
        <f t="shared" si="214"/>
        <v>0.69120000000000015</v>
      </c>
      <c r="AK427" s="76">
        <f t="shared" si="221"/>
        <v>0</v>
      </c>
      <c r="AL427" s="76">
        <f t="shared" si="222"/>
        <v>1.0110045242971017</v>
      </c>
      <c r="AM427" s="76">
        <f t="shared" si="223"/>
        <v>0.64164736398402666</v>
      </c>
      <c r="AN427" s="76">
        <f t="shared" si="224"/>
        <v>0.64164736398402666</v>
      </c>
      <c r="AO427" s="76">
        <f t="shared" si="236"/>
        <v>70.794042936035027</v>
      </c>
      <c r="AP427" s="76">
        <f>MAX(0,(AO427-Constantes!$D$13)*(1-EXP(-Constantes!$D$24)))</f>
        <v>0.33694864260130147</v>
      </c>
      <c r="AQ427" s="76">
        <f t="shared" si="215"/>
        <v>1.0281486426013016</v>
      </c>
      <c r="AR427" s="76">
        <f t="shared" si="225"/>
        <v>1.3479531668984033</v>
      </c>
      <c r="AS427" s="76">
        <f>0.0526*AF427*Observaciones!$F426^1.218</f>
        <v>0</v>
      </c>
      <c r="AT427" s="76">
        <f>AS427*Constantes!$E$30</f>
        <v>0</v>
      </c>
      <c r="AU427" s="76">
        <f t="shared" si="237"/>
        <v>0</v>
      </c>
      <c r="AV427" s="15"/>
      <c r="AW427" s="75">
        <v>421</v>
      </c>
      <c r="AX427" s="148">
        <f>ETo!$I426*((1-Constantes!$F$19)*ETo!$K426+ETo!$L426)</f>
        <v>4.1201293522349589</v>
      </c>
      <c r="AY427" s="76">
        <f>MIN(AX427*Constantes!$F$17,0.8*(BB426+Observaciones!$F426-AZ427-BA427-Constantes!$D$14))</f>
        <v>2.0463596509171156</v>
      </c>
      <c r="AZ427" s="76">
        <f>IF(Observaciones!$F426&gt;0.05*Constantes!$F$18,((Observaciones!$F426-0.05*Constantes!$F$18)^2)/(Observaciones!$F426+0.95*Constantes!$F$18),0)</f>
        <v>0</v>
      </c>
      <c r="BA427" s="76">
        <f>MAX(0,BB426+Observaciones!$F426-AZ427-Constantes!$D$13)</f>
        <v>0</v>
      </c>
      <c r="BB427" s="76">
        <f>BB426+Observaciones!$F426-AZ427-AY427-BA427-BC426</f>
        <v>42.804285194457606</v>
      </c>
      <c r="BC427" s="76">
        <f>MAX(0,(BB427-Constantes!$D$14)*(1-EXP(-Constantes!$D$22)))</f>
        <v>1.0748547918756184</v>
      </c>
      <c r="BD427" s="76">
        <f t="shared" si="238"/>
        <v>139.64025240447418</v>
      </c>
      <c r="BE427" s="76">
        <f>MAX(0,(BD427-Constantes!$D$13)*(1-EXP(-Constantes!$D$23)))</f>
        <v>0.89556330531278794</v>
      </c>
      <c r="BF427" s="76">
        <f t="shared" si="239"/>
        <v>1.9704180971884062</v>
      </c>
      <c r="BG427" s="76">
        <f>IF(BF427-Escenarios!$F$29&lt;=0,0,IF(BF427-Escenarios!$F$29&gt;Escenarios!$F$28,Escenarios!$F$28,BF427-Escenarios!$F$29))</f>
        <v>1.2792180971884062</v>
      </c>
      <c r="BH427" s="76">
        <f>BG427*Entradas!$F$24</f>
        <v>0</v>
      </c>
      <c r="BI427" s="76">
        <f>AX427*Entradas!$D$47/Escenarios!$F$9</f>
        <v>0.19776620890727803</v>
      </c>
      <c r="BJ427" s="76">
        <f>Entradas!$D$48*Entradas!$D$46/Escenarios!$F$9</f>
        <v>0.12</v>
      </c>
      <c r="BK427" s="76">
        <f t="shared" si="240"/>
        <v>2.2441258598243934</v>
      </c>
      <c r="BL427" s="76">
        <f t="shared" si="226"/>
        <v>0</v>
      </c>
      <c r="BM427" s="76">
        <f t="shared" si="227"/>
        <v>1.2792180971884062</v>
      </c>
      <c r="BN427" s="76">
        <f t="shared" si="216"/>
        <v>0</v>
      </c>
      <c r="BO427" s="76">
        <f t="shared" si="228"/>
        <v>0.20436330531278779</v>
      </c>
      <c r="BP427" s="76">
        <f t="shared" si="217"/>
        <v>0.69120000000000015</v>
      </c>
      <c r="BQ427" s="76">
        <f t="shared" si="229"/>
        <v>0</v>
      </c>
      <c r="BR427" s="76">
        <f t="shared" si="230"/>
        <v>0.69120000000000015</v>
      </c>
      <c r="BS427" s="76">
        <f t="shared" si="231"/>
        <v>0.96145188828112815</v>
      </c>
      <c r="BT427" s="76">
        <f t="shared" si="232"/>
        <v>0.96145188828112815</v>
      </c>
      <c r="BU427" s="76">
        <f t="shared" si="241"/>
        <v>93.000515251387839</v>
      </c>
      <c r="BV427" s="76">
        <f>MAX(0,(BU427-Constantes!$D$13)*(1-EXP(-Constantes!$D$24)))</f>
        <v>0.6763800583961822</v>
      </c>
      <c r="BW427" s="76">
        <f t="shared" si="242"/>
        <v>1.3675800583961824</v>
      </c>
      <c r="BX427" s="76">
        <f t="shared" si="243"/>
        <v>1.3675800583961824</v>
      </c>
      <c r="BY427" s="76">
        <f>0.0526*BL427*Observaciones!$F426^1.218</f>
        <v>0</v>
      </c>
      <c r="BZ427" s="76">
        <f>BY427*Constantes!$F$30</f>
        <v>0</v>
      </c>
      <c r="CA427" s="76">
        <f t="shared" si="244"/>
        <v>0</v>
      </c>
      <c r="CB427" s="15"/>
      <c r="CC427" s="75">
        <v>421</v>
      </c>
      <c r="CD427" s="76">
        <f>0.0526*Observaciones!$F426^2.218</f>
        <v>1.1305797794095535E-2</v>
      </c>
      <c r="CE427" s="76">
        <f>IF(Observaciones!$F426&gt;0.05*$CI$7,((Observaciones!$F426-0.05*$CI$7)^2)/(Observaciones!$F426+0.95*$CI$7),0)</f>
        <v>0</v>
      </c>
      <c r="CF427" s="76">
        <f>0.0526*CE427*Observaciones!$F426^1.218</f>
        <v>0</v>
      </c>
      <c r="CG427" s="29"/>
      <c r="CH427" s="29"/>
      <c r="CI427" s="110"/>
      <c r="CJ427" s="40"/>
    </row>
    <row r="428" spans="2:88" s="2" customFormat="1" x14ac:dyDescent="0.3">
      <c r="B428" s="39"/>
      <c r="C428" s="75">
        <v>422</v>
      </c>
      <c r="D428" s="148">
        <f>ETo!$I427*((1-Constantes!$D$19)*ETo!$K427+ETo!$L427)</f>
        <v>4.2156187109084078</v>
      </c>
      <c r="E428" s="76">
        <f>MIN(D428*Constantes!$D$17,0.8*(H427+Observaciones!$F427-F428-G428-Constantes!$D$14))</f>
        <v>2.0937866984624312</v>
      </c>
      <c r="F428" s="76">
        <f>IF(Observaciones!$F427&gt;0.05*Constantes!$D$18,((Observaciones!$F427-0.05*Constantes!$D$18)^2)/(Observaciones!$F427+0.95*Constantes!$D$18),0)</f>
        <v>0</v>
      </c>
      <c r="G428" s="76">
        <f>MAX(0,H427+Observaciones!$F427-F428-Constantes!$D$13)</f>
        <v>0</v>
      </c>
      <c r="H428" s="76">
        <f>H427+Observaciones!$F427-F428-E428-G428-I427</f>
        <v>39.635643704119559</v>
      </c>
      <c r="I428" s="76">
        <f>MAX(0,(H428-Constantes!$D$14)*(1-EXP(-Constantes!$D$22)))</f>
        <v>0.96691923039365602</v>
      </c>
      <c r="J428" s="76">
        <f t="shared" si="210"/>
        <v>138.74468909916141</v>
      </c>
      <c r="K428" s="76">
        <f>MAX(0,(J428-Constantes!$D$13)*(1-EXP(-Constantes!$D$23)))</f>
        <v>0.88673910675898049</v>
      </c>
      <c r="L428" s="76">
        <f t="shared" si="211"/>
        <v>1.8536583371526365</v>
      </c>
      <c r="M428" s="76">
        <f>0.0526*F428*Observaciones!$F427^1.218</f>
        <v>0</v>
      </c>
      <c r="N428" s="76">
        <f>M428*Constantes!$D$30</f>
        <v>0</v>
      </c>
      <c r="O428" s="76">
        <f t="shared" si="212"/>
        <v>0</v>
      </c>
      <c r="P428" s="15"/>
      <c r="Q428" s="75">
        <v>422</v>
      </c>
      <c r="R428" s="148">
        <f>ETo!$I427*((1-Constantes!$E$19)*ETo!$K427+ETo!$L427)</f>
        <v>4.2156187109084078</v>
      </c>
      <c r="S428" s="76">
        <f>MIN(R428*Constantes!$E$17,0.8*(V427+Observaciones!$F427-T428-U428-Constantes!$D$14))</f>
        <v>2.0937866984624312</v>
      </c>
      <c r="T428" s="76">
        <f>IF(Observaciones!$F427&gt;0.05*Constantes!$E$18,((Observaciones!$F427-0.05*Constantes!$E$18)^2)/(Observaciones!$F427+0.95*Constantes!$E$18),0)</f>
        <v>0</v>
      </c>
      <c r="U428" s="76">
        <f>MAX(0,V427+Observaciones!$F427-T428-Constantes!$D$13)</f>
        <v>0</v>
      </c>
      <c r="V428" s="76">
        <f>V427+Observaciones!$F427-T428-S428-U428-W427</f>
        <v>39.635643704119559</v>
      </c>
      <c r="W428" s="76">
        <f>MAX(0,(V428-Constantes!$D$14)*(1-EXP(-Constantes!$D$22)))</f>
        <v>0.96691923039365602</v>
      </c>
      <c r="X428" s="76">
        <f t="shared" si="233"/>
        <v>138.74468909916141</v>
      </c>
      <c r="Y428" s="76">
        <f>MAX(0,(X428-Constantes!$D$13)*(1-EXP(-Constantes!$D$23)))</f>
        <v>0.88673910675898049</v>
      </c>
      <c r="Z428" s="76">
        <f t="shared" si="234"/>
        <v>1.8536583371526365</v>
      </c>
      <c r="AA428" s="76">
        <f>IF(Z428-Escenarios!$E$29&lt;=0,0,IF(Z428-Escenarios!$E$29&gt;Escenarios!$E$28,Escenarios!$E$28,Z428-Escenarios!$E$29))</f>
        <v>1.1624583371526365</v>
      </c>
      <c r="AB428" s="76">
        <f>AA428*Entradas!$E$24</f>
        <v>0.29061458428815912</v>
      </c>
      <c r="AC428" s="76">
        <f>R428*Entradas!$D$47/Escenarios!$E$9</f>
        <v>0.20234969812360357</v>
      </c>
      <c r="AD428" s="76">
        <f>Entradas!$D$48*Entradas!$D$46/Escenarios!$E$9</f>
        <v>0.12</v>
      </c>
      <c r="AE428" s="76">
        <f t="shared" si="235"/>
        <v>2.2961363965860349</v>
      </c>
      <c r="AF428" s="76">
        <f t="shared" si="218"/>
        <v>0</v>
      </c>
      <c r="AG428" s="76">
        <f t="shared" si="219"/>
        <v>1.1624583371526365</v>
      </c>
      <c r="AH428" s="76">
        <f t="shared" si="213"/>
        <v>0</v>
      </c>
      <c r="AI428" s="76">
        <f t="shared" si="220"/>
        <v>0.19553910675898045</v>
      </c>
      <c r="AJ428" s="76">
        <f t="shared" si="214"/>
        <v>0.69120000000000004</v>
      </c>
      <c r="AK428" s="76">
        <f t="shared" si="221"/>
        <v>0</v>
      </c>
      <c r="AL428" s="76">
        <f t="shared" si="222"/>
        <v>0.98181458428815915</v>
      </c>
      <c r="AM428" s="76">
        <f t="shared" si="223"/>
        <v>0.54949405474087376</v>
      </c>
      <c r="AN428" s="76">
        <f t="shared" si="224"/>
        <v>0.54949405474087376</v>
      </c>
      <c r="AO428" s="76">
        <f t="shared" si="236"/>
        <v>71.006588348174603</v>
      </c>
      <c r="AP428" s="76">
        <f>MAX(0,(AO428-Constantes!$D$13)*(1-EXP(-Constantes!$D$24)))</f>
        <v>0.34019745173850802</v>
      </c>
      <c r="AQ428" s="76">
        <f t="shared" si="215"/>
        <v>1.0313974517385081</v>
      </c>
      <c r="AR428" s="76">
        <f t="shared" si="225"/>
        <v>1.3220120360266672</v>
      </c>
      <c r="AS428" s="76">
        <f>0.0526*AF428*Observaciones!$F427^1.218</f>
        <v>0</v>
      </c>
      <c r="AT428" s="76">
        <f>AS428*Constantes!$E$30</f>
        <v>0</v>
      </c>
      <c r="AU428" s="76">
        <f t="shared" si="237"/>
        <v>0</v>
      </c>
      <c r="AV428" s="15"/>
      <c r="AW428" s="75">
        <v>422</v>
      </c>
      <c r="AX428" s="148">
        <f>ETo!$I427*((1-Constantes!$F$19)*ETo!$K427+ETo!$L427)</f>
        <v>4.2156187109084078</v>
      </c>
      <c r="AY428" s="76">
        <f>MIN(AX428*Constantes!$F$17,0.8*(BB427+Observaciones!$F427-AZ428-BA428-Constantes!$D$14))</f>
        <v>2.0937866984624312</v>
      </c>
      <c r="AZ428" s="76">
        <f>IF(Observaciones!$F427&gt;0.05*Constantes!$F$18,((Observaciones!$F427-0.05*Constantes!$F$18)^2)/(Observaciones!$F427+0.95*Constantes!$F$18),0)</f>
        <v>0</v>
      </c>
      <c r="BA428" s="76">
        <f>MAX(0,BB427+Observaciones!$F427-AZ428-Constantes!$D$13)</f>
        <v>0</v>
      </c>
      <c r="BB428" s="76">
        <f>BB427+Observaciones!$F427-AZ428-AY428-BA428-BC427</f>
        <v>39.635643704119559</v>
      </c>
      <c r="BC428" s="76">
        <f>MAX(0,(BB428-Constantes!$D$14)*(1-EXP(-Constantes!$D$22)))</f>
        <v>0.96691923039365602</v>
      </c>
      <c r="BD428" s="76">
        <f t="shared" si="238"/>
        <v>138.74468909916141</v>
      </c>
      <c r="BE428" s="76">
        <f>MAX(0,(BD428-Constantes!$D$13)*(1-EXP(-Constantes!$D$23)))</f>
        <v>0.88673910675898049</v>
      </c>
      <c r="BF428" s="76">
        <f t="shared" si="239"/>
        <v>1.8536583371526365</v>
      </c>
      <c r="BG428" s="76">
        <f>IF(BF428-Escenarios!$F$29&lt;=0,0,IF(BF428-Escenarios!$F$29&gt;Escenarios!$F$28,Escenarios!$F$28,BF428-Escenarios!$F$29))</f>
        <v>1.1624583371526365</v>
      </c>
      <c r="BH428" s="76">
        <f>BG428*Entradas!$F$24</f>
        <v>0</v>
      </c>
      <c r="BI428" s="76">
        <f>AX428*Entradas!$D$47/Escenarios!$F$9</f>
        <v>0.20234969812360357</v>
      </c>
      <c r="BJ428" s="76">
        <f>Entradas!$D$48*Entradas!$D$46/Escenarios!$F$9</f>
        <v>0.12</v>
      </c>
      <c r="BK428" s="76">
        <f t="shared" si="240"/>
        <v>2.2961363965860349</v>
      </c>
      <c r="BL428" s="76">
        <f t="shared" si="226"/>
        <v>0</v>
      </c>
      <c r="BM428" s="76">
        <f t="shared" si="227"/>
        <v>1.1624583371526365</v>
      </c>
      <c r="BN428" s="76">
        <f t="shared" si="216"/>
        <v>0</v>
      </c>
      <c r="BO428" s="76">
        <f t="shared" si="228"/>
        <v>0.19553910675898045</v>
      </c>
      <c r="BP428" s="76">
        <f t="shared" si="217"/>
        <v>0.69120000000000004</v>
      </c>
      <c r="BQ428" s="76">
        <f t="shared" si="229"/>
        <v>0</v>
      </c>
      <c r="BR428" s="76">
        <f t="shared" si="230"/>
        <v>0.69120000000000004</v>
      </c>
      <c r="BS428" s="76">
        <f t="shared" si="231"/>
        <v>0.84010863902903288</v>
      </c>
      <c r="BT428" s="76">
        <f t="shared" si="232"/>
        <v>0.84010863902903288</v>
      </c>
      <c r="BU428" s="76">
        <f t="shared" si="241"/>
        <v>93.164243832020688</v>
      </c>
      <c r="BV428" s="76">
        <f>MAX(0,(BU428-Constantes!$D$13)*(1-EXP(-Constantes!$D$24)))</f>
        <v>0.6788826902028503</v>
      </c>
      <c r="BW428" s="76">
        <f t="shared" si="242"/>
        <v>1.3700826902028505</v>
      </c>
      <c r="BX428" s="76">
        <f t="shared" si="243"/>
        <v>1.3700826902028505</v>
      </c>
      <c r="BY428" s="76">
        <f>0.0526*BL428*Observaciones!$F427^1.218</f>
        <v>0</v>
      </c>
      <c r="BZ428" s="76">
        <f>BY428*Constantes!$F$30</f>
        <v>0</v>
      </c>
      <c r="CA428" s="76">
        <f t="shared" si="244"/>
        <v>0</v>
      </c>
      <c r="CB428" s="15"/>
      <c r="CC428" s="75">
        <v>422</v>
      </c>
      <c r="CD428" s="76">
        <f>0.0526*Observaciones!$F427^2.218</f>
        <v>0</v>
      </c>
      <c r="CE428" s="76">
        <f>IF(Observaciones!$F427&gt;0.05*$CI$7,((Observaciones!$F427-0.05*$CI$7)^2)/(Observaciones!$F427+0.95*$CI$7),0)</f>
        <v>0</v>
      </c>
      <c r="CF428" s="76">
        <f>0.0526*CE428*Observaciones!$F427^1.218</f>
        <v>0</v>
      </c>
      <c r="CG428" s="29"/>
      <c r="CH428" s="29"/>
      <c r="CI428" s="110"/>
      <c r="CJ428" s="40"/>
    </row>
    <row r="429" spans="2:88" s="2" customFormat="1" x14ac:dyDescent="0.3">
      <c r="B429" s="39"/>
      <c r="C429" s="75">
        <v>423</v>
      </c>
      <c r="D429" s="148">
        <f>ETo!$I428*((1-Constantes!$D$19)*ETo!$K428+ETo!$L428)</f>
        <v>3.9989358125119723</v>
      </c>
      <c r="E429" s="76">
        <f>MIN(D429*Constantes!$D$17,0.8*(H428+Observaciones!$F428-F429-G429-Constantes!$D$14))</f>
        <v>1.9861660141551023</v>
      </c>
      <c r="F429" s="76">
        <f>IF(Observaciones!$F428&gt;0.05*Constantes!$D$18,((Observaciones!$F428-0.05*Constantes!$D$18)^2)/(Observaciones!$F428+0.95*Constantes!$D$18),0)</f>
        <v>0</v>
      </c>
      <c r="G429" s="76">
        <f>MAX(0,H428+Observaciones!$F428-F429-Constantes!$D$13)</f>
        <v>0</v>
      </c>
      <c r="H429" s="76">
        <f>H428+Observaciones!$F428-F429-E429-G429-I428</f>
        <v>37.782558459570801</v>
      </c>
      <c r="I429" s="76">
        <f>MAX(0,(H429-Constantes!$D$14)*(1-EXP(-Constantes!$D$22)))</f>
        <v>0.90379634414912513</v>
      </c>
      <c r="J429" s="76">
        <f t="shared" si="210"/>
        <v>137.85794999240244</v>
      </c>
      <c r="K429" s="76">
        <f>MAX(0,(J429-Constantes!$D$13)*(1-EXP(-Constantes!$D$23)))</f>
        <v>0.87800185513528406</v>
      </c>
      <c r="L429" s="76">
        <f t="shared" si="211"/>
        <v>1.7817981992844092</v>
      </c>
      <c r="M429" s="76">
        <f>0.0526*F429*Observaciones!$F428^1.218</f>
        <v>0</v>
      </c>
      <c r="N429" s="76">
        <f>M429*Constantes!$D$30</f>
        <v>0</v>
      </c>
      <c r="O429" s="76">
        <f t="shared" si="212"/>
        <v>0</v>
      </c>
      <c r="P429" s="15"/>
      <c r="Q429" s="75">
        <v>423</v>
      </c>
      <c r="R429" s="148">
        <f>ETo!$I428*((1-Constantes!$E$19)*ETo!$K428+ETo!$L428)</f>
        <v>3.9989358125119723</v>
      </c>
      <c r="S429" s="76">
        <f>MIN(R429*Constantes!$E$17,0.8*(V428+Observaciones!$F428-T429-U429-Constantes!$D$14))</f>
        <v>1.9861660141551023</v>
      </c>
      <c r="T429" s="76">
        <f>IF(Observaciones!$F428&gt;0.05*Constantes!$E$18,((Observaciones!$F428-0.05*Constantes!$E$18)^2)/(Observaciones!$F428+0.95*Constantes!$E$18),0)</f>
        <v>0</v>
      </c>
      <c r="U429" s="76">
        <f>MAX(0,V428+Observaciones!$F428-T429-Constantes!$D$13)</f>
        <v>0</v>
      </c>
      <c r="V429" s="76">
        <f>V428+Observaciones!$F428-T429-S429-U429-W428</f>
        <v>37.782558459570801</v>
      </c>
      <c r="W429" s="76">
        <f>MAX(0,(V429-Constantes!$D$14)*(1-EXP(-Constantes!$D$22)))</f>
        <v>0.90379634414912513</v>
      </c>
      <c r="X429" s="76">
        <f t="shared" si="233"/>
        <v>137.85794999240244</v>
      </c>
      <c r="Y429" s="76">
        <f>MAX(0,(X429-Constantes!$D$13)*(1-EXP(-Constantes!$D$23)))</f>
        <v>0.87800185513528406</v>
      </c>
      <c r="Z429" s="76">
        <f t="shared" si="234"/>
        <v>1.7817981992844092</v>
      </c>
      <c r="AA429" s="76">
        <f>IF(Z429-Escenarios!$E$29&lt;=0,0,IF(Z429-Escenarios!$E$29&gt;Escenarios!$E$28,Escenarios!$E$28,Z429-Escenarios!$E$29))</f>
        <v>1.0905981992844092</v>
      </c>
      <c r="AB429" s="76">
        <f>AA429*Entradas!$E$24</f>
        <v>0.27264954982110229</v>
      </c>
      <c r="AC429" s="76">
        <f>R429*Entradas!$D$47/Escenarios!$E$9</f>
        <v>0.19194891900057467</v>
      </c>
      <c r="AD429" s="76">
        <f>Entradas!$D$48*Entradas!$D$46/Escenarios!$E$9</f>
        <v>0.12</v>
      </c>
      <c r="AE429" s="76">
        <f t="shared" si="235"/>
        <v>2.1781149331556771</v>
      </c>
      <c r="AF429" s="76">
        <f t="shared" si="218"/>
        <v>0</v>
      </c>
      <c r="AG429" s="76">
        <f t="shared" si="219"/>
        <v>1.0905981992844092</v>
      </c>
      <c r="AH429" s="76">
        <f t="shared" si="213"/>
        <v>0</v>
      </c>
      <c r="AI429" s="76">
        <f t="shared" si="220"/>
        <v>0.18680185513528402</v>
      </c>
      <c r="AJ429" s="76">
        <f t="shared" si="214"/>
        <v>0.69120000000000004</v>
      </c>
      <c r="AK429" s="76">
        <f t="shared" si="221"/>
        <v>0</v>
      </c>
      <c r="AL429" s="76">
        <f t="shared" si="222"/>
        <v>0.96384954982110238</v>
      </c>
      <c r="AM429" s="76">
        <f t="shared" si="223"/>
        <v>0.50599973046273217</v>
      </c>
      <c r="AN429" s="76">
        <f t="shared" si="224"/>
        <v>0.50599973046273217</v>
      </c>
      <c r="AO429" s="76">
        <f t="shared" si="236"/>
        <v>71.172390626898832</v>
      </c>
      <c r="AP429" s="76">
        <f>MAX(0,(AO429-Constantes!$D$13)*(1-EXP(-Constantes!$D$24)))</f>
        <v>0.34273178053284215</v>
      </c>
      <c r="AQ429" s="76">
        <f t="shared" si="215"/>
        <v>1.0339317805328423</v>
      </c>
      <c r="AR429" s="76">
        <f t="shared" si="225"/>
        <v>1.3065813303539446</v>
      </c>
      <c r="AS429" s="76">
        <f>0.0526*AF429*Observaciones!$F428^1.218</f>
        <v>0</v>
      </c>
      <c r="AT429" s="76">
        <f>AS429*Constantes!$E$30</f>
        <v>0</v>
      </c>
      <c r="AU429" s="76">
        <f t="shared" si="237"/>
        <v>0</v>
      </c>
      <c r="AV429" s="15"/>
      <c r="AW429" s="75">
        <v>423</v>
      </c>
      <c r="AX429" s="148">
        <f>ETo!$I428*((1-Constantes!$F$19)*ETo!$K428+ETo!$L428)</f>
        <v>3.9989358125119723</v>
      </c>
      <c r="AY429" s="76">
        <f>MIN(AX429*Constantes!$F$17,0.8*(BB428+Observaciones!$F428-AZ429-BA429-Constantes!$D$14))</f>
        <v>1.9861660141551023</v>
      </c>
      <c r="AZ429" s="76">
        <f>IF(Observaciones!$F428&gt;0.05*Constantes!$F$18,((Observaciones!$F428-0.05*Constantes!$F$18)^2)/(Observaciones!$F428+0.95*Constantes!$F$18),0)</f>
        <v>0</v>
      </c>
      <c r="BA429" s="76">
        <f>MAX(0,BB428+Observaciones!$F428-AZ429-Constantes!$D$13)</f>
        <v>0</v>
      </c>
      <c r="BB429" s="76">
        <f>BB428+Observaciones!$F428-AZ429-AY429-BA429-BC428</f>
        <v>37.782558459570801</v>
      </c>
      <c r="BC429" s="76">
        <f>MAX(0,(BB429-Constantes!$D$14)*(1-EXP(-Constantes!$D$22)))</f>
        <v>0.90379634414912513</v>
      </c>
      <c r="BD429" s="76">
        <f t="shared" si="238"/>
        <v>137.85794999240244</v>
      </c>
      <c r="BE429" s="76">
        <f>MAX(0,(BD429-Constantes!$D$13)*(1-EXP(-Constantes!$D$23)))</f>
        <v>0.87800185513528406</v>
      </c>
      <c r="BF429" s="76">
        <f t="shared" si="239"/>
        <v>1.7817981992844092</v>
      </c>
      <c r="BG429" s="76">
        <f>IF(BF429-Escenarios!$F$29&lt;=0,0,IF(BF429-Escenarios!$F$29&gt;Escenarios!$F$28,Escenarios!$F$28,BF429-Escenarios!$F$29))</f>
        <v>1.0905981992844092</v>
      </c>
      <c r="BH429" s="76">
        <f>BG429*Entradas!$F$24</f>
        <v>0</v>
      </c>
      <c r="BI429" s="76">
        <f>AX429*Entradas!$D$47/Escenarios!$F$9</f>
        <v>0.19194891900057467</v>
      </c>
      <c r="BJ429" s="76">
        <f>Entradas!$D$48*Entradas!$D$46/Escenarios!$F$9</f>
        <v>0.12</v>
      </c>
      <c r="BK429" s="76">
        <f t="shared" si="240"/>
        <v>2.1781149331556771</v>
      </c>
      <c r="BL429" s="76">
        <f t="shared" si="226"/>
        <v>0</v>
      </c>
      <c r="BM429" s="76">
        <f t="shared" si="227"/>
        <v>1.0905981992844092</v>
      </c>
      <c r="BN429" s="76">
        <f t="shared" si="216"/>
        <v>0</v>
      </c>
      <c r="BO429" s="76">
        <f t="shared" si="228"/>
        <v>0.18680185513528402</v>
      </c>
      <c r="BP429" s="76">
        <f t="shared" si="217"/>
        <v>0.69120000000000004</v>
      </c>
      <c r="BQ429" s="76">
        <f t="shared" si="229"/>
        <v>0</v>
      </c>
      <c r="BR429" s="76">
        <f t="shared" si="230"/>
        <v>0.69120000000000004</v>
      </c>
      <c r="BS429" s="76">
        <f t="shared" si="231"/>
        <v>0.77864928028383451</v>
      </c>
      <c r="BT429" s="76">
        <f t="shared" si="232"/>
        <v>0.77864928028383451</v>
      </c>
      <c r="BU429" s="76">
        <f t="shared" si="241"/>
        <v>93.264010422101663</v>
      </c>
      <c r="BV429" s="76">
        <f>MAX(0,(BU429-Constantes!$D$13)*(1-EXP(-Constantes!$D$24)))</f>
        <v>0.68040764718112723</v>
      </c>
      <c r="BW429" s="76">
        <f t="shared" si="242"/>
        <v>1.3716076471811274</v>
      </c>
      <c r="BX429" s="76">
        <f t="shared" si="243"/>
        <v>1.3716076471811274</v>
      </c>
      <c r="BY429" s="76">
        <f>0.0526*BL429*Observaciones!$F428^1.218</f>
        <v>0</v>
      </c>
      <c r="BZ429" s="76">
        <f>BY429*Constantes!$F$30</f>
        <v>0</v>
      </c>
      <c r="CA429" s="76">
        <f t="shared" si="244"/>
        <v>0</v>
      </c>
      <c r="CB429" s="15"/>
      <c r="CC429" s="75">
        <v>423</v>
      </c>
      <c r="CD429" s="76">
        <f>0.0526*Observaciones!$F428^2.218</f>
        <v>6.4982246287524456E-2</v>
      </c>
      <c r="CE429" s="76">
        <f>IF(Observaciones!$F428&gt;0.05*$CI$7,((Observaciones!$F428-0.05*$CI$7)^2)/(Observaciones!$F428+0.95*$CI$7),0)</f>
        <v>0</v>
      </c>
      <c r="CF429" s="76">
        <f>0.0526*CE429*Observaciones!$F428^1.218</f>
        <v>0</v>
      </c>
      <c r="CG429" s="29"/>
      <c r="CH429" s="29"/>
      <c r="CI429" s="110"/>
      <c r="CJ429" s="40"/>
    </row>
    <row r="430" spans="2:88" s="2" customFormat="1" x14ac:dyDescent="0.3">
      <c r="B430" s="39"/>
      <c r="C430" s="75">
        <v>424</v>
      </c>
      <c r="D430" s="148">
        <f>ETo!$I429*((1-Constantes!$D$19)*ETo!$K429+ETo!$L429)</f>
        <v>4.1234019726502051</v>
      </c>
      <c r="E430" s="76">
        <f>MIN(D430*Constantes!$D$17,0.8*(H429+Observaciones!$F429-F430-G430-Constantes!$D$14))</f>
        <v>2.0479850752176643</v>
      </c>
      <c r="F430" s="76">
        <f>IF(Observaciones!$F429&gt;0.05*Constantes!$D$18,((Observaciones!$F429-0.05*Constantes!$D$18)^2)/(Observaciones!$F429+0.95*Constantes!$D$18),0)</f>
        <v>0</v>
      </c>
      <c r="G430" s="76">
        <f>MAX(0,H429+Observaciones!$F429-F430-Constantes!$D$13)</f>
        <v>0</v>
      </c>
      <c r="H430" s="76">
        <f>H429+Observaciones!$F429-F430-E430-G430-I429</f>
        <v>35.230777040204003</v>
      </c>
      <c r="I430" s="76">
        <f>MAX(0,(H430-Constantes!$D$14)*(1-EXP(-Constantes!$D$22)))</f>
        <v>0.81687330122412383</v>
      </c>
      <c r="J430" s="76">
        <f t="shared" si="210"/>
        <v>136.97994813726714</v>
      </c>
      <c r="K430" s="76">
        <f>MAX(0,(J430-Constantes!$D$13)*(1-EXP(-Constantes!$D$23)))</f>
        <v>0.86935069373288687</v>
      </c>
      <c r="L430" s="76">
        <f t="shared" si="211"/>
        <v>1.6862239949570106</v>
      </c>
      <c r="M430" s="76">
        <f>0.0526*F430*Observaciones!$F429^1.218</f>
        <v>0</v>
      </c>
      <c r="N430" s="76">
        <f>M430*Constantes!$D$30</f>
        <v>0</v>
      </c>
      <c r="O430" s="76">
        <f t="shared" si="212"/>
        <v>0</v>
      </c>
      <c r="P430" s="15"/>
      <c r="Q430" s="75">
        <v>424</v>
      </c>
      <c r="R430" s="148">
        <f>ETo!$I429*((1-Constantes!$E$19)*ETo!$K429+ETo!$L429)</f>
        <v>4.1234019726502051</v>
      </c>
      <c r="S430" s="76">
        <f>MIN(R430*Constantes!$E$17,0.8*(V429+Observaciones!$F429-T430-U430-Constantes!$D$14))</f>
        <v>2.0479850752176643</v>
      </c>
      <c r="T430" s="76">
        <f>IF(Observaciones!$F429&gt;0.05*Constantes!$E$18,((Observaciones!$F429-0.05*Constantes!$E$18)^2)/(Observaciones!$F429+0.95*Constantes!$E$18),0)</f>
        <v>0</v>
      </c>
      <c r="U430" s="76">
        <f>MAX(0,V429+Observaciones!$F429-T430-Constantes!$D$13)</f>
        <v>0</v>
      </c>
      <c r="V430" s="76">
        <f>V429+Observaciones!$F429-T430-S430-U430-W429</f>
        <v>35.230777040204003</v>
      </c>
      <c r="W430" s="76">
        <f>MAX(0,(V430-Constantes!$D$14)*(1-EXP(-Constantes!$D$22)))</f>
        <v>0.81687330122412383</v>
      </c>
      <c r="X430" s="76">
        <f t="shared" si="233"/>
        <v>136.97994813726714</v>
      </c>
      <c r="Y430" s="76">
        <f>MAX(0,(X430-Constantes!$D$13)*(1-EXP(-Constantes!$D$23)))</f>
        <v>0.86935069373288687</v>
      </c>
      <c r="Z430" s="76">
        <f t="shared" si="234"/>
        <v>1.6862239949570106</v>
      </c>
      <c r="AA430" s="76">
        <f>IF(Z430-Escenarios!$E$29&lt;=0,0,IF(Z430-Escenarios!$E$29&gt;Escenarios!$E$28,Escenarios!$E$28,Z430-Escenarios!$E$29))</f>
        <v>0.99502399495701055</v>
      </c>
      <c r="AB430" s="76">
        <f>AA430*Entradas!$E$24</f>
        <v>0.24875599873925264</v>
      </c>
      <c r="AC430" s="76">
        <f>R430*Entradas!$D$47/Escenarios!$E$9</f>
        <v>0.19792329468720984</v>
      </c>
      <c r="AD430" s="76">
        <f>Entradas!$D$48*Entradas!$D$46/Escenarios!$E$9</f>
        <v>0.12</v>
      </c>
      <c r="AE430" s="76">
        <f t="shared" si="235"/>
        <v>2.2459083699048743</v>
      </c>
      <c r="AF430" s="76">
        <f t="shared" si="218"/>
        <v>0</v>
      </c>
      <c r="AG430" s="76">
        <f t="shared" si="219"/>
        <v>0.99502399495701055</v>
      </c>
      <c r="AH430" s="76">
        <f t="shared" si="213"/>
        <v>0</v>
      </c>
      <c r="AI430" s="76">
        <f t="shared" si="220"/>
        <v>0.17815069373288672</v>
      </c>
      <c r="AJ430" s="76">
        <f t="shared" si="214"/>
        <v>0.69120000000000015</v>
      </c>
      <c r="AK430" s="76">
        <f t="shared" si="221"/>
        <v>0</v>
      </c>
      <c r="AL430" s="76">
        <f t="shared" si="222"/>
        <v>0.93995599873925273</v>
      </c>
      <c r="AM430" s="76">
        <f t="shared" si="223"/>
        <v>0.42834470153054804</v>
      </c>
      <c r="AN430" s="76">
        <f t="shared" si="224"/>
        <v>0.42834470153054804</v>
      </c>
      <c r="AO430" s="76">
        <f t="shared" si="236"/>
        <v>71.258003547896536</v>
      </c>
      <c r="AP430" s="76">
        <f>MAX(0,(AO430-Constantes!$D$13)*(1-EXP(-Constantes!$D$24)))</f>
        <v>0.34404039518229707</v>
      </c>
      <c r="AQ430" s="76">
        <f t="shared" si="215"/>
        <v>1.0352403951822973</v>
      </c>
      <c r="AR430" s="76">
        <f t="shared" si="225"/>
        <v>1.2839963939215497</v>
      </c>
      <c r="AS430" s="76">
        <f>0.0526*AF430*Observaciones!$F429^1.218</f>
        <v>0</v>
      </c>
      <c r="AT430" s="76">
        <f>AS430*Constantes!$E$30</f>
        <v>0</v>
      </c>
      <c r="AU430" s="76">
        <f t="shared" si="237"/>
        <v>0</v>
      </c>
      <c r="AV430" s="15"/>
      <c r="AW430" s="75">
        <v>424</v>
      </c>
      <c r="AX430" s="148">
        <f>ETo!$I429*((1-Constantes!$F$19)*ETo!$K429+ETo!$L429)</f>
        <v>4.1234019726502051</v>
      </c>
      <c r="AY430" s="76">
        <f>MIN(AX430*Constantes!$F$17,0.8*(BB429+Observaciones!$F429-AZ430-BA430-Constantes!$D$14))</f>
        <v>2.0479850752176643</v>
      </c>
      <c r="AZ430" s="76">
        <f>IF(Observaciones!$F429&gt;0.05*Constantes!$F$18,((Observaciones!$F429-0.05*Constantes!$F$18)^2)/(Observaciones!$F429+0.95*Constantes!$F$18),0)</f>
        <v>0</v>
      </c>
      <c r="BA430" s="76">
        <f>MAX(0,BB429+Observaciones!$F429-AZ430-Constantes!$D$13)</f>
        <v>0</v>
      </c>
      <c r="BB430" s="76">
        <f>BB429+Observaciones!$F429-AZ430-AY430-BA430-BC429</f>
        <v>35.230777040204003</v>
      </c>
      <c r="BC430" s="76">
        <f>MAX(0,(BB430-Constantes!$D$14)*(1-EXP(-Constantes!$D$22)))</f>
        <v>0.81687330122412383</v>
      </c>
      <c r="BD430" s="76">
        <f t="shared" si="238"/>
        <v>136.97994813726714</v>
      </c>
      <c r="BE430" s="76">
        <f>MAX(0,(BD430-Constantes!$D$13)*(1-EXP(-Constantes!$D$23)))</f>
        <v>0.86935069373288687</v>
      </c>
      <c r="BF430" s="76">
        <f t="shared" si="239"/>
        <v>1.6862239949570106</v>
      </c>
      <c r="BG430" s="76">
        <f>IF(BF430-Escenarios!$F$29&lt;=0,0,IF(BF430-Escenarios!$F$29&gt;Escenarios!$F$28,Escenarios!$F$28,BF430-Escenarios!$F$29))</f>
        <v>0.99502399495701055</v>
      </c>
      <c r="BH430" s="76">
        <f>BG430*Entradas!$F$24</f>
        <v>0</v>
      </c>
      <c r="BI430" s="76">
        <f>AX430*Entradas!$D$47/Escenarios!$F$9</f>
        <v>0.19792329468720984</v>
      </c>
      <c r="BJ430" s="76">
        <f>Entradas!$D$48*Entradas!$D$46/Escenarios!$F$9</f>
        <v>0.12</v>
      </c>
      <c r="BK430" s="76">
        <f t="shared" si="240"/>
        <v>2.2459083699048743</v>
      </c>
      <c r="BL430" s="76">
        <f t="shared" si="226"/>
        <v>0</v>
      </c>
      <c r="BM430" s="76">
        <f t="shared" si="227"/>
        <v>0.99502399495701055</v>
      </c>
      <c r="BN430" s="76">
        <f t="shared" si="216"/>
        <v>0</v>
      </c>
      <c r="BO430" s="76">
        <f t="shared" si="228"/>
        <v>0.17815069373288672</v>
      </c>
      <c r="BP430" s="76">
        <f t="shared" si="217"/>
        <v>0.69120000000000015</v>
      </c>
      <c r="BQ430" s="76">
        <f t="shared" si="229"/>
        <v>0</v>
      </c>
      <c r="BR430" s="76">
        <f t="shared" si="230"/>
        <v>0.69120000000000015</v>
      </c>
      <c r="BS430" s="76">
        <f t="shared" si="231"/>
        <v>0.67710070026980074</v>
      </c>
      <c r="BT430" s="76">
        <f t="shared" si="232"/>
        <v>0.67710070026980074</v>
      </c>
      <c r="BU430" s="76">
        <f t="shared" si="241"/>
        <v>93.26070347519034</v>
      </c>
      <c r="BV430" s="76">
        <f>MAX(0,(BU430-Constantes!$D$13)*(1-EXP(-Constantes!$D$24)))</f>
        <v>0.68035709968055502</v>
      </c>
      <c r="BW430" s="76">
        <f t="shared" si="242"/>
        <v>1.3715570996805551</v>
      </c>
      <c r="BX430" s="76">
        <f t="shared" si="243"/>
        <v>1.3715570996805551</v>
      </c>
      <c r="BY430" s="76">
        <f>0.0526*BL430*Observaciones!$F429^1.218</f>
        <v>0</v>
      </c>
      <c r="BZ430" s="76">
        <f>BY430*Constantes!$F$30</f>
        <v>0</v>
      </c>
      <c r="CA430" s="76">
        <f t="shared" si="244"/>
        <v>0</v>
      </c>
      <c r="CB430" s="15"/>
      <c r="CC430" s="75">
        <v>424</v>
      </c>
      <c r="CD430" s="76">
        <f>0.0526*Observaciones!$F429^2.218</f>
        <v>6.8921513346888582E-3</v>
      </c>
      <c r="CE430" s="76">
        <f>IF(Observaciones!$F429&gt;0.05*$CI$7,((Observaciones!$F429-0.05*$CI$7)^2)/(Observaciones!$F429+0.95*$CI$7),0)</f>
        <v>0</v>
      </c>
      <c r="CF430" s="76">
        <f>0.0526*CE430*Observaciones!$F429^1.218</f>
        <v>0</v>
      </c>
      <c r="CG430" s="29"/>
      <c r="CH430" s="29"/>
      <c r="CI430" s="110"/>
      <c r="CJ430" s="40"/>
    </row>
    <row r="431" spans="2:88" s="2" customFormat="1" x14ac:dyDescent="0.3">
      <c r="B431" s="39"/>
      <c r="C431" s="75">
        <v>425</v>
      </c>
      <c r="D431" s="148">
        <f>ETo!$I430*((1-Constantes!$D$19)*ETo!$K430+ETo!$L430)</f>
        <v>4.1196524863957658</v>
      </c>
      <c r="E431" s="76">
        <f>MIN(D431*Constantes!$D$17,0.8*(H430+Observaciones!$F430-F431-G431-Constantes!$D$14))</f>
        <v>2.0461228042240145</v>
      </c>
      <c r="F431" s="76">
        <f>IF(Observaciones!$F430&gt;0.05*Constantes!$D$18,((Observaciones!$F430-0.05*Constantes!$D$18)^2)/(Observaciones!$F430+0.95*Constantes!$D$18),0)</f>
        <v>0</v>
      </c>
      <c r="G431" s="76">
        <f>MAX(0,H430+Observaciones!$F430-F431-Constantes!$D$13)</f>
        <v>0</v>
      </c>
      <c r="H431" s="76">
        <f>H430+Observaciones!$F430-F431-E431-G431-I430</f>
        <v>32.367780934755871</v>
      </c>
      <c r="I431" s="76">
        <f>MAX(0,(H431-Constantes!$D$14)*(1-EXP(-Constantes!$D$22)))</f>
        <v>0.71934914359869062</v>
      </c>
      <c r="J431" s="76">
        <f t="shared" si="210"/>
        <v>136.11059744353426</v>
      </c>
      <c r="K431" s="76">
        <f>MAX(0,(J431-Constantes!$D$13)*(1-EXP(-Constantes!$D$23)))</f>
        <v>0.86078477428433375</v>
      </c>
      <c r="L431" s="76">
        <f t="shared" si="211"/>
        <v>1.5801339178830243</v>
      </c>
      <c r="M431" s="76">
        <f>0.0526*F431*Observaciones!$F430^1.218</f>
        <v>0</v>
      </c>
      <c r="N431" s="76">
        <f>M431*Constantes!$D$30</f>
        <v>0</v>
      </c>
      <c r="O431" s="76">
        <f t="shared" si="212"/>
        <v>0</v>
      </c>
      <c r="P431" s="15"/>
      <c r="Q431" s="75">
        <v>425</v>
      </c>
      <c r="R431" s="148">
        <f>ETo!$I430*((1-Constantes!$E$19)*ETo!$K430+ETo!$L430)</f>
        <v>4.1196524863957658</v>
      </c>
      <c r="S431" s="76">
        <f>MIN(R431*Constantes!$E$17,0.8*(V430+Observaciones!$F430-T431-U431-Constantes!$D$14))</f>
        <v>2.0461228042240145</v>
      </c>
      <c r="T431" s="76">
        <f>IF(Observaciones!$F430&gt;0.05*Constantes!$E$18,((Observaciones!$F430-0.05*Constantes!$E$18)^2)/(Observaciones!$F430+0.95*Constantes!$E$18),0)</f>
        <v>0</v>
      </c>
      <c r="U431" s="76">
        <f>MAX(0,V430+Observaciones!$F430-T431-Constantes!$D$13)</f>
        <v>0</v>
      </c>
      <c r="V431" s="76">
        <f>V430+Observaciones!$F430-T431-S431-U431-W430</f>
        <v>32.367780934755871</v>
      </c>
      <c r="W431" s="76">
        <f>MAX(0,(V431-Constantes!$D$14)*(1-EXP(-Constantes!$D$22)))</f>
        <v>0.71934914359869062</v>
      </c>
      <c r="X431" s="76">
        <f t="shared" si="233"/>
        <v>136.11059744353426</v>
      </c>
      <c r="Y431" s="76">
        <f>MAX(0,(X431-Constantes!$D$13)*(1-EXP(-Constantes!$D$23)))</f>
        <v>0.86078477428433375</v>
      </c>
      <c r="Z431" s="76">
        <f t="shared" si="234"/>
        <v>1.5801339178830243</v>
      </c>
      <c r="AA431" s="76">
        <f>IF(Z431-Escenarios!$E$29&lt;=0,0,IF(Z431-Escenarios!$E$29&gt;Escenarios!$E$28,Escenarios!$E$28,Z431-Escenarios!$E$29))</f>
        <v>0.88893391788302423</v>
      </c>
      <c r="AB431" s="76">
        <f>AA431*Entradas!$E$24</f>
        <v>0.22223347947075606</v>
      </c>
      <c r="AC431" s="76">
        <f>R431*Entradas!$D$47/Escenarios!$E$9</f>
        <v>0.19774331934699677</v>
      </c>
      <c r="AD431" s="76">
        <f>Entradas!$D$48*Entradas!$D$46/Escenarios!$E$9</f>
        <v>0.12</v>
      </c>
      <c r="AE431" s="76">
        <f t="shared" si="235"/>
        <v>2.2438661235710113</v>
      </c>
      <c r="AF431" s="76">
        <f t="shared" si="218"/>
        <v>0</v>
      </c>
      <c r="AG431" s="76">
        <f t="shared" si="219"/>
        <v>0.88893391788302423</v>
      </c>
      <c r="AH431" s="76">
        <f t="shared" si="213"/>
        <v>0</v>
      </c>
      <c r="AI431" s="76">
        <f t="shared" si="220"/>
        <v>0.16958477428433361</v>
      </c>
      <c r="AJ431" s="76">
        <f t="shared" si="214"/>
        <v>0.69120000000000015</v>
      </c>
      <c r="AK431" s="76">
        <f t="shared" si="221"/>
        <v>0</v>
      </c>
      <c r="AL431" s="76">
        <f t="shared" si="222"/>
        <v>0.91343347947075615</v>
      </c>
      <c r="AM431" s="76">
        <f t="shared" si="223"/>
        <v>0.34895711906527138</v>
      </c>
      <c r="AN431" s="76">
        <f t="shared" si="224"/>
        <v>0.34895711906527138</v>
      </c>
      <c r="AO431" s="76">
        <f t="shared" si="236"/>
        <v>71.262920271779521</v>
      </c>
      <c r="AP431" s="76">
        <f>MAX(0,(AO431-Constantes!$D$13)*(1-EXP(-Constantes!$D$24)))</f>
        <v>0.3441155485216017</v>
      </c>
      <c r="AQ431" s="76">
        <f t="shared" si="215"/>
        <v>1.0353155485216019</v>
      </c>
      <c r="AR431" s="76">
        <f t="shared" si="225"/>
        <v>1.2575490279923578</v>
      </c>
      <c r="AS431" s="76">
        <f>0.0526*AF431*Observaciones!$F430^1.218</f>
        <v>0</v>
      </c>
      <c r="AT431" s="76">
        <f>AS431*Constantes!$E$30</f>
        <v>0</v>
      </c>
      <c r="AU431" s="76">
        <f t="shared" si="237"/>
        <v>0</v>
      </c>
      <c r="AV431" s="15"/>
      <c r="AW431" s="75">
        <v>425</v>
      </c>
      <c r="AX431" s="148">
        <f>ETo!$I430*((1-Constantes!$F$19)*ETo!$K430+ETo!$L430)</f>
        <v>4.1196524863957658</v>
      </c>
      <c r="AY431" s="76">
        <f>MIN(AX431*Constantes!$F$17,0.8*(BB430+Observaciones!$F430-AZ431-BA431-Constantes!$D$14))</f>
        <v>2.0461228042240145</v>
      </c>
      <c r="AZ431" s="76">
        <f>IF(Observaciones!$F430&gt;0.05*Constantes!$F$18,((Observaciones!$F430-0.05*Constantes!$F$18)^2)/(Observaciones!$F430+0.95*Constantes!$F$18),0)</f>
        <v>0</v>
      </c>
      <c r="BA431" s="76">
        <f>MAX(0,BB430+Observaciones!$F430-AZ431-Constantes!$D$13)</f>
        <v>0</v>
      </c>
      <c r="BB431" s="76">
        <f>BB430+Observaciones!$F430-AZ431-AY431-BA431-BC430</f>
        <v>32.367780934755871</v>
      </c>
      <c r="BC431" s="76">
        <f>MAX(0,(BB431-Constantes!$D$14)*(1-EXP(-Constantes!$D$22)))</f>
        <v>0.71934914359869062</v>
      </c>
      <c r="BD431" s="76">
        <f t="shared" si="238"/>
        <v>136.11059744353426</v>
      </c>
      <c r="BE431" s="76">
        <f>MAX(0,(BD431-Constantes!$D$13)*(1-EXP(-Constantes!$D$23)))</f>
        <v>0.86078477428433375</v>
      </c>
      <c r="BF431" s="76">
        <f t="shared" si="239"/>
        <v>1.5801339178830243</v>
      </c>
      <c r="BG431" s="76">
        <f>IF(BF431-Escenarios!$F$29&lt;=0,0,IF(BF431-Escenarios!$F$29&gt;Escenarios!$F$28,Escenarios!$F$28,BF431-Escenarios!$F$29))</f>
        <v>0.88893391788302423</v>
      </c>
      <c r="BH431" s="76">
        <f>BG431*Entradas!$F$24</f>
        <v>0</v>
      </c>
      <c r="BI431" s="76">
        <f>AX431*Entradas!$D$47/Escenarios!$F$9</f>
        <v>0.19774331934699677</v>
      </c>
      <c r="BJ431" s="76">
        <f>Entradas!$D$48*Entradas!$D$46/Escenarios!$F$9</f>
        <v>0.12</v>
      </c>
      <c r="BK431" s="76">
        <f t="shared" si="240"/>
        <v>2.2438661235710113</v>
      </c>
      <c r="BL431" s="76">
        <f t="shared" si="226"/>
        <v>0</v>
      </c>
      <c r="BM431" s="76">
        <f t="shared" si="227"/>
        <v>0.88893391788302423</v>
      </c>
      <c r="BN431" s="76">
        <f t="shared" si="216"/>
        <v>0</v>
      </c>
      <c r="BO431" s="76">
        <f t="shared" si="228"/>
        <v>0.16958477428433361</v>
      </c>
      <c r="BP431" s="76">
        <f t="shared" si="217"/>
        <v>0.69120000000000015</v>
      </c>
      <c r="BQ431" s="76">
        <f t="shared" si="229"/>
        <v>0</v>
      </c>
      <c r="BR431" s="76">
        <f t="shared" si="230"/>
        <v>0.69120000000000015</v>
      </c>
      <c r="BS431" s="76">
        <f t="shared" si="231"/>
        <v>0.57119059853602749</v>
      </c>
      <c r="BT431" s="76">
        <f t="shared" si="232"/>
        <v>0.57119059853602749</v>
      </c>
      <c r="BU431" s="76">
        <f t="shared" si="241"/>
        <v>93.151536974045825</v>
      </c>
      <c r="BV431" s="76">
        <f>MAX(0,(BU431-Constantes!$D$13)*(1-EXP(-Constantes!$D$24)))</f>
        <v>0.67868846273927741</v>
      </c>
      <c r="BW431" s="76">
        <f t="shared" si="242"/>
        <v>1.3698884627392776</v>
      </c>
      <c r="BX431" s="76">
        <f t="shared" si="243"/>
        <v>1.3698884627392776</v>
      </c>
      <c r="BY431" s="76">
        <f>0.0526*BL431*Observaciones!$F430^1.218</f>
        <v>0</v>
      </c>
      <c r="BZ431" s="76">
        <f>BY431*Constantes!$F$30</f>
        <v>0</v>
      </c>
      <c r="CA431" s="76">
        <f t="shared" si="244"/>
        <v>0</v>
      </c>
      <c r="CB431" s="15"/>
      <c r="CC431" s="75">
        <v>425</v>
      </c>
      <c r="CD431" s="76">
        <f>0.0526*Observaciones!$F430^2.218</f>
        <v>0</v>
      </c>
      <c r="CE431" s="76">
        <f>IF(Observaciones!$F430&gt;0.05*$CI$7,((Observaciones!$F430-0.05*$CI$7)^2)/(Observaciones!$F430+0.95*$CI$7),0)</f>
        <v>0</v>
      </c>
      <c r="CF431" s="76">
        <f>0.0526*CE431*Observaciones!$F430^1.218</f>
        <v>0</v>
      </c>
      <c r="CG431" s="29"/>
      <c r="CH431" s="29"/>
      <c r="CI431" s="110"/>
      <c r="CJ431" s="40"/>
    </row>
    <row r="432" spans="2:88" s="2" customFormat="1" x14ac:dyDescent="0.3">
      <c r="B432" s="39"/>
      <c r="C432" s="75">
        <v>426</v>
      </c>
      <c r="D432" s="148">
        <f>ETo!$I431*((1-Constantes!$D$19)*ETo!$K431+ETo!$L431)</f>
        <v>4.0773983822118778</v>
      </c>
      <c r="E432" s="76">
        <f>MIN(D432*Constantes!$D$17,0.8*(H431+Observaciones!$F431-F432-G432-Constantes!$D$14))</f>
        <v>2.0251363044092328</v>
      </c>
      <c r="F432" s="76">
        <f>IF(Observaciones!$F431&gt;0.05*Constantes!$D$18,((Observaciones!$F431-0.05*Constantes!$D$18)^2)/(Observaciones!$F431+0.95*Constantes!$D$18),0)</f>
        <v>7.9442918791682764E-4</v>
      </c>
      <c r="G432" s="76">
        <f>MAX(0,H431+Observaciones!$F431-F432-Constantes!$D$13)</f>
        <v>0</v>
      </c>
      <c r="H432" s="76">
        <f>H431+Observaciones!$F431-F432-E432-G432-I431</f>
        <v>33.022501057560028</v>
      </c>
      <c r="I432" s="76">
        <f>MAX(0,(H432-Constantes!$D$14)*(1-EXP(-Constantes!$D$22)))</f>
        <v>0.74165131450817612</v>
      </c>
      <c r="J432" s="76">
        <f t="shared" si="210"/>
        <v>135.24981266924993</v>
      </c>
      <c r="K432" s="76">
        <f>MAX(0,(J432-Constantes!$D$13)*(1-EXP(-Constantes!$D$23)))</f>
        <v>0.85230325688035036</v>
      </c>
      <c r="L432" s="76">
        <f t="shared" si="211"/>
        <v>1.5947490005764433</v>
      </c>
      <c r="M432" s="76">
        <f>0.0526*F432*Observaciones!$F431^1.218</f>
        <v>1.8551637825392389E-4</v>
      </c>
      <c r="N432" s="76">
        <f>M432*Constantes!$D$30</f>
        <v>2.8981567482334985E-6</v>
      </c>
      <c r="O432" s="76">
        <f t="shared" si="212"/>
        <v>0.18173121583308227</v>
      </c>
      <c r="P432" s="15"/>
      <c r="Q432" s="75">
        <v>426</v>
      </c>
      <c r="R432" s="148">
        <f>ETo!$I431*((1-Constantes!$E$19)*ETo!$K431+ETo!$L431)</f>
        <v>4.0773983822118778</v>
      </c>
      <c r="S432" s="76">
        <f>MIN(R432*Constantes!$E$17,0.8*(V431+Observaciones!$F431-T432-U432-Constantes!$D$14))</f>
        <v>2.0251363044092328</v>
      </c>
      <c r="T432" s="76">
        <f>IF(Observaciones!$F431&gt;0.05*Constantes!$E$18,((Observaciones!$F431-0.05*Constantes!$E$18)^2)/(Observaciones!$F431+0.95*Constantes!$E$18),0)</f>
        <v>7.9442918791682764E-4</v>
      </c>
      <c r="U432" s="76">
        <f>MAX(0,V431+Observaciones!$F431-T432-Constantes!$D$13)</f>
        <v>0</v>
      </c>
      <c r="V432" s="76">
        <f>V431+Observaciones!$F431-T432-S432-U432-W431</f>
        <v>33.022501057560028</v>
      </c>
      <c r="W432" s="76">
        <f>MAX(0,(V432-Constantes!$D$14)*(1-EXP(-Constantes!$D$22)))</f>
        <v>0.74165131450817612</v>
      </c>
      <c r="X432" s="76">
        <f t="shared" si="233"/>
        <v>135.24981266924993</v>
      </c>
      <c r="Y432" s="76">
        <f>MAX(0,(X432-Constantes!$D$13)*(1-EXP(-Constantes!$D$23)))</f>
        <v>0.85230325688035036</v>
      </c>
      <c r="Z432" s="76">
        <f t="shared" si="234"/>
        <v>1.5947490005764433</v>
      </c>
      <c r="AA432" s="76">
        <f>IF(Z432-Escenarios!$E$29&lt;=0,0,IF(Z432-Escenarios!$E$29&gt;Escenarios!$E$28,Escenarios!$E$28,Z432-Escenarios!$E$29))</f>
        <v>0.90354900057644327</v>
      </c>
      <c r="AB432" s="76">
        <f>AA432*Entradas!$E$24</f>
        <v>0.22588725014411082</v>
      </c>
      <c r="AC432" s="76">
        <f>R432*Entradas!$D$47/Escenarios!$E$9</f>
        <v>0.19571512234617011</v>
      </c>
      <c r="AD432" s="76">
        <f>Entradas!$D$48*Entradas!$D$46/Escenarios!$E$9</f>
        <v>0.12</v>
      </c>
      <c r="AE432" s="76">
        <f t="shared" si="235"/>
        <v>2.2208514267554027</v>
      </c>
      <c r="AF432" s="76">
        <f t="shared" si="218"/>
        <v>0</v>
      </c>
      <c r="AG432" s="76">
        <f t="shared" si="219"/>
        <v>0.90275457138852644</v>
      </c>
      <c r="AH432" s="76">
        <f t="shared" si="213"/>
        <v>0</v>
      </c>
      <c r="AI432" s="76">
        <f t="shared" si="220"/>
        <v>0.16110325688035032</v>
      </c>
      <c r="AJ432" s="76">
        <f t="shared" si="214"/>
        <v>0.69120000000000004</v>
      </c>
      <c r="AK432" s="76">
        <f t="shared" si="221"/>
        <v>0</v>
      </c>
      <c r="AL432" s="76">
        <f t="shared" si="222"/>
        <v>0.91708725014411085</v>
      </c>
      <c r="AM432" s="76">
        <f t="shared" si="223"/>
        <v>0.36194662808616235</v>
      </c>
      <c r="AN432" s="76">
        <f t="shared" si="224"/>
        <v>0.36194662808616235</v>
      </c>
      <c r="AO432" s="76">
        <f t="shared" si="236"/>
        <v>71.28075135134408</v>
      </c>
      <c r="AP432" s="76">
        <f>MAX(0,(AO432-Constantes!$D$13)*(1-EXP(-Constantes!$D$24)))</f>
        <v>0.34438810097819178</v>
      </c>
      <c r="AQ432" s="76">
        <f t="shared" si="215"/>
        <v>1.0355881009781918</v>
      </c>
      <c r="AR432" s="76">
        <f t="shared" si="225"/>
        <v>1.2614753511223027</v>
      </c>
      <c r="AS432" s="76">
        <f>0.0526*AF432*Observaciones!$F431^1.218</f>
        <v>0</v>
      </c>
      <c r="AT432" s="76">
        <f>AS432*Constantes!$E$30</f>
        <v>0</v>
      </c>
      <c r="AU432" s="76">
        <f t="shared" si="237"/>
        <v>0</v>
      </c>
      <c r="AV432" s="15"/>
      <c r="AW432" s="75">
        <v>426</v>
      </c>
      <c r="AX432" s="148">
        <f>ETo!$I431*((1-Constantes!$F$19)*ETo!$K431+ETo!$L431)</f>
        <v>4.0773983822118778</v>
      </c>
      <c r="AY432" s="76">
        <f>MIN(AX432*Constantes!$F$17,0.8*(BB431+Observaciones!$F431-AZ432-BA432-Constantes!$D$14))</f>
        <v>2.0251363044092328</v>
      </c>
      <c r="AZ432" s="76">
        <f>IF(Observaciones!$F431&gt;0.05*Constantes!$F$18,((Observaciones!$F431-0.05*Constantes!$F$18)^2)/(Observaciones!$F431+0.95*Constantes!$F$18),0)</f>
        <v>7.9442918791682764E-4</v>
      </c>
      <c r="BA432" s="76">
        <f>MAX(0,BB431+Observaciones!$F431-AZ432-Constantes!$D$13)</f>
        <v>0</v>
      </c>
      <c r="BB432" s="76">
        <f>BB431+Observaciones!$F431-AZ432-AY432-BA432-BC431</f>
        <v>33.022501057560028</v>
      </c>
      <c r="BC432" s="76">
        <f>MAX(0,(BB432-Constantes!$D$14)*(1-EXP(-Constantes!$D$22)))</f>
        <v>0.74165131450817612</v>
      </c>
      <c r="BD432" s="76">
        <f t="shared" si="238"/>
        <v>135.24981266924993</v>
      </c>
      <c r="BE432" s="76">
        <f>MAX(0,(BD432-Constantes!$D$13)*(1-EXP(-Constantes!$D$23)))</f>
        <v>0.85230325688035036</v>
      </c>
      <c r="BF432" s="76">
        <f t="shared" si="239"/>
        <v>1.5947490005764433</v>
      </c>
      <c r="BG432" s="76">
        <f>IF(BF432-Escenarios!$F$29&lt;=0,0,IF(BF432-Escenarios!$F$29&gt;Escenarios!$F$28,Escenarios!$F$28,BF432-Escenarios!$F$29))</f>
        <v>0.90354900057644327</v>
      </c>
      <c r="BH432" s="76">
        <f>BG432*Entradas!$F$24</f>
        <v>0</v>
      </c>
      <c r="BI432" s="76">
        <f>AX432*Entradas!$D$47/Escenarios!$F$9</f>
        <v>0.19571512234617011</v>
      </c>
      <c r="BJ432" s="76">
        <f>Entradas!$D$48*Entradas!$D$46/Escenarios!$F$9</f>
        <v>0.12</v>
      </c>
      <c r="BK432" s="76">
        <f t="shared" si="240"/>
        <v>2.2208514267554027</v>
      </c>
      <c r="BL432" s="76">
        <f t="shared" si="226"/>
        <v>0</v>
      </c>
      <c r="BM432" s="76">
        <f t="shared" si="227"/>
        <v>0.90275457138852644</v>
      </c>
      <c r="BN432" s="76">
        <f t="shared" si="216"/>
        <v>0</v>
      </c>
      <c r="BO432" s="76">
        <f t="shared" si="228"/>
        <v>0.16110325688035032</v>
      </c>
      <c r="BP432" s="76">
        <f t="shared" si="217"/>
        <v>0.69120000000000004</v>
      </c>
      <c r="BQ432" s="76">
        <f t="shared" si="229"/>
        <v>0</v>
      </c>
      <c r="BR432" s="76">
        <f t="shared" si="230"/>
        <v>0.69120000000000004</v>
      </c>
      <c r="BS432" s="76">
        <f t="shared" si="231"/>
        <v>0.58783387823027311</v>
      </c>
      <c r="BT432" s="76">
        <f t="shared" si="232"/>
        <v>0.58783387823027311</v>
      </c>
      <c r="BU432" s="76">
        <f t="shared" si="241"/>
        <v>93.060682389536822</v>
      </c>
      <c r="BV432" s="76">
        <f>MAX(0,(BU432-Constantes!$D$13)*(1-EXP(-Constantes!$D$24)))</f>
        <v>0.67729972796801763</v>
      </c>
      <c r="BW432" s="76">
        <f t="shared" si="242"/>
        <v>1.3684997279680178</v>
      </c>
      <c r="BX432" s="76">
        <f t="shared" si="243"/>
        <v>1.3684997279680178</v>
      </c>
      <c r="BY432" s="76">
        <f>0.0526*BL432*Observaciones!$F431^1.218</f>
        <v>0</v>
      </c>
      <c r="BZ432" s="76">
        <f>BY432*Constantes!$F$30</f>
        <v>0</v>
      </c>
      <c r="CA432" s="76">
        <f t="shared" si="244"/>
        <v>0</v>
      </c>
      <c r="CB432" s="15"/>
      <c r="CC432" s="75">
        <v>426</v>
      </c>
      <c r="CD432" s="76">
        <f>0.0526*Observaciones!$F431^2.218</f>
        <v>0.79397345371627714</v>
      </c>
      <c r="CE432" s="76">
        <f>IF(Observaciones!$F431&gt;0.05*$CI$7,((Observaciones!$F431-0.05*$CI$7)^2)/(Observaciones!$F431+0.95*$CI$7),0)</f>
        <v>7.6652401060814793E-2</v>
      </c>
      <c r="CF432" s="76">
        <f>0.0526*CE432*Observaciones!$F431^1.218</f>
        <v>1.7899991648794227E-2</v>
      </c>
      <c r="CG432" s="29"/>
      <c r="CH432" s="29"/>
      <c r="CI432" s="110"/>
      <c r="CJ432" s="40"/>
    </row>
    <row r="433" spans="2:88" s="2" customFormat="1" x14ac:dyDescent="0.3">
      <c r="B433" s="39"/>
      <c r="C433" s="75">
        <v>427</v>
      </c>
      <c r="D433" s="148">
        <f>ETo!$I432*((1-Constantes!$D$19)*ETo!$K432+ETo!$L432)</f>
        <v>4.0689032845652973</v>
      </c>
      <c r="E433" s="76">
        <f>MIN(D433*Constantes!$D$17,0.8*(H432+Observaciones!$F432-F433-G433-Constantes!$D$14))</f>
        <v>2.020917013321895</v>
      </c>
      <c r="F433" s="76">
        <f>IF(Observaciones!$F432&gt;0.05*Constantes!$D$18,((Observaciones!$F432-0.05*Constantes!$D$18)^2)/(Observaciones!$F432+0.95*Constantes!$D$18),0)</f>
        <v>0</v>
      </c>
      <c r="G433" s="76">
        <f>MAX(0,H432+Observaciones!$F432-F433-Constantes!$D$13)</f>
        <v>0</v>
      </c>
      <c r="H433" s="76">
        <f>H432+Observaciones!$F432-F433-E433-G433-I432</f>
        <v>30.259932729729957</v>
      </c>
      <c r="I433" s="76">
        <f>MAX(0,(H433-Constantes!$D$14)*(1-EXP(-Constantes!$D$22)))</f>
        <v>0.64754809566633331</v>
      </c>
      <c r="J433" s="76">
        <f t="shared" si="210"/>
        <v>134.39750941236957</v>
      </c>
      <c r="K433" s="76">
        <f>MAX(0,(J433-Constantes!$D$13)*(1-EXP(-Constantes!$D$23)))</f>
        <v>0.84390530988748824</v>
      </c>
      <c r="L433" s="76">
        <f t="shared" si="211"/>
        <v>1.4914534055538216</v>
      </c>
      <c r="M433" s="76">
        <f>0.0526*F433*Observaciones!$F432^1.218</f>
        <v>0</v>
      </c>
      <c r="N433" s="76">
        <f>M433*Constantes!$D$30</f>
        <v>0</v>
      </c>
      <c r="O433" s="76">
        <f t="shared" si="212"/>
        <v>0</v>
      </c>
      <c r="P433" s="15"/>
      <c r="Q433" s="75">
        <v>427</v>
      </c>
      <c r="R433" s="148">
        <f>ETo!$I432*((1-Constantes!$E$19)*ETo!$K432+ETo!$L432)</f>
        <v>4.0689032845652973</v>
      </c>
      <c r="S433" s="76">
        <f>MIN(R433*Constantes!$E$17,0.8*(V432+Observaciones!$F432-T433-U433-Constantes!$D$14))</f>
        <v>2.020917013321895</v>
      </c>
      <c r="T433" s="76">
        <f>IF(Observaciones!$F432&gt;0.05*Constantes!$E$18,((Observaciones!$F432-0.05*Constantes!$E$18)^2)/(Observaciones!$F432+0.95*Constantes!$E$18),0)</f>
        <v>0</v>
      </c>
      <c r="U433" s="76">
        <f>MAX(0,V432+Observaciones!$F432-T433-Constantes!$D$13)</f>
        <v>0</v>
      </c>
      <c r="V433" s="76">
        <f>V432+Observaciones!$F432-T433-S433-U433-W432</f>
        <v>30.259932729729957</v>
      </c>
      <c r="W433" s="76">
        <f>MAX(0,(V433-Constantes!$D$14)*(1-EXP(-Constantes!$D$22)))</f>
        <v>0.64754809566633331</v>
      </c>
      <c r="X433" s="76">
        <f t="shared" si="233"/>
        <v>134.39750941236957</v>
      </c>
      <c r="Y433" s="76">
        <f>MAX(0,(X433-Constantes!$D$13)*(1-EXP(-Constantes!$D$23)))</f>
        <v>0.84390530988748824</v>
      </c>
      <c r="Z433" s="76">
        <f t="shared" si="234"/>
        <v>1.4914534055538216</v>
      </c>
      <c r="AA433" s="76">
        <f>IF(Z433-Escenarios!$E$29&lt;=0,0,IF(Z433-Escenarios!$E$29&gt;Escenarios!$E$28,Escenarios!$E$28,Z433-Escenarios!$E$29))</f>
        <v>0.80025340555382152</v>
      </c>
      <c r="AB433" s="76">
        <f>AA433*Entradas!$E$24</f>
        <v>0.20006335138845538</v>
      </c>
      <c r="AC433" s="76">
        <f>R433*Entradas!$D$47/Escenarios!$E$9</f>
        <v>0.19530735765913426</v>
      </c>
      <c r="AD433" s="76">
        <f>Entradas!$D$48*Entradas!$D$46/Escenarios!$E$9</f>
        <v>0.12</v>
      </c>
      <c r="AE433" s="76">
        <f t="shared" si="235"/>
        <v>2.2162243709810294</v>
      </c>
      <c r="AF433" s="76">
        <f t="shared" si="218"/>
        <v>0</v>
      </c>
      <c r="AG433" s="76">
        <f t="shared" si="219"/>
        <v>0.80025340555382152</v>
      </c>
      <c r="AH433" s="76">
        <f t="shared" si="213"/>
        <v>0</v>
      </c>
      <c r="AI433" s="76">
        <f t="shared" si="220"/>
        <v>0.15270530988748821</v>
      </c>
      <c r="AJ433" s="76">
        <f t="shared" si="214"/>
        <v>0.69120000000000004</v>
      </c>
      <c r="AK433" s="76">
        <f t="shared" si="221"/>
        <v>0</v>
      </c>
      <c r="AL433" s="76">
        <f t="shared" si="222"/>
        <v>0.89126335138845536</v>
      </c>
      <c r="AM433" s="76">
        <f t="shared" si="223"/>
        <v>0.28488269650623194</v>
      </c>
      <c r="AN433" s="76">
        <f t="shared" si="224"/>
        <v>0.28488269650623194</v>
      </c>
      <c r="AO433" s="76">
        <f t="shared" si="236"/>
        <v>71.221245946872116</v>
      </c>
      <c r="AP433" s="76">
        <f>MAX(0,(AO433-Constantes!$D$13)*(1-EXP(-Constantes!$D$24)))</f>
        <v>0.34347854616910123</v>
      </c>
      <c r="AQ433" s="76">
        <f t="shared" si="215"/>
        <v>1.0346785461691013</v>
      </c>
      <c r="AR433" s="76">
        <f t="shared" si="225"/>
        <v>1.2347418975575566</v>
      </c>
      <c r="AS433" s="76">
        <f>0.0526*AF433*Observaciones!$F432^1.218</f>
        <v>0</v>
      </c>
      <c r="AT433" s="76">
        <f>AS433*Constantes!$E$30</f>
        <v>0</v>
      </c>
      <c r="AU433" s="76">
        <f t="shared" si="237"/>
        <v>0</v>
      </c>
      <c r="AV433" s="15"/>
      <c r="AW433" s="75">
        <v>427</v>
      </c>
      <c r="AX433" s="148">
        <f>ETo!$I432*((1-Constantes!$F$19)*ETo!$K432+ETo!$L432)</f>
        <v>4.0689032845652973</v>
      </c>
      <c r="AY433" s="76">
        <f>MIN(AX433*Constantes!$F$17,0.8*(BB432+Observaciones!$F432-AZ433-BA433-Constantes!$D$14))</f>
        <v>2.020917013321895</v>
      </c>
      <c r="AZ433" s="76">
        <f>IF(Observaciones!$F432&gt;0.05*Constantes!$F$18,((Observaciones!$F432-0.05*Constantes!$F$18)^2)/(Observaciones!$F432+0.95*Constantes!$F$18),0)</f>
        <v>0</v>
      </c>
      <c r="BA433" s="76">
        <f>MAX(0,BB432+Observaciones!$F432-AZ433-Constantes!$D$13)</f>
        <v>0</v>
      </c>
      <c r="BB433" s="76">
        <f>BB432+Observaciones!$F432-AZ433-AY433-BA433-BC432</f>
        <v>30.259932729729957</v>
      </c>
      <c r="BC433" s="76">
        <f>MAX(0,(BB433-Constantes!$D$14)*(1-EXP(-Constantes!$D$22)))</f>
        <v>0.64754809566633331</v>
      </c>
      <c r="BD433" s="76">
        <f t="shared" si="238"/>
        <v>134.39750941236957</v>
      </c>
      <c r="BE433" s="76">
        <f>MAX(0,(BD433-Constantes!$D$13)*(1-EXP(-Constantes!$D$23)))</f>
        <v>0.84390530988748824</v>
      </c>
      <c r="BF433" s="76">
        <f t="shared" si="239"/>
        <v>1.4914534055538216</v>
      </c>
      <c r="BG433" s="76">
        <f>IF(BF433-Escenarios!$F$29&lt;=0,0,IF(BF433-Escenarios!$F$29&gt;Escenarios!$F$28,Escenarios!$F$28,BF433-Escenarios!$F$29))</f>
        <v>0.80025340555382152</v>
      </c>
      <c r="BH433" s="76">
        <f>BG433*Entradas!$F$24</f>
        <v>0</v>
      </c>
      <c r="BI433" s="76">
        <f>AX433*Entradas!$D$47/Escenarios!$F$9</f>
        <v>0.19530735765913426</v>
      </c>
      <c r="BJ433" s="76">
        <f>Entradas!$D$48*Entradas!$D$46/Escenarios!$F$9</f>
        <v>0.12</v>
      </c>
      <c r="BK433" s="76">
        <f t="shared" si="240"/>
        <v>2.2162243709810294</v>
      </c>
      <c r="BL433" s="76">
        <f t="shared" si="226"/>
        <v>0</v>
      </c>
      <c r="BM433" s="76">
        <f t="shared" si="227"/>
        <v>0.80025340555382152</v>
      </c>
      <c r="BN433" s="76">
        <f t="shared" si="216"/>
        <v>0</v>
      </c>
      <c r="BO433" s="76">
        <f t="shared" si="228"/>
        <v>0.15270530988748821</v>
      </c>
      <c r="BP433" s="76">
        <f t="shared" si="217"/>
        <v>0.69120000000000004</v>
      </c>
      <c r="BQ433" s="76">
        <f t="shared" si="229"/>
        <v>0</v>
      </c>
      <c r="BR433" s="76">
        <f t="shared" si="230"/>
        <v>0.69120000000000004</v>
      </c>
      <c r="BS433" s="76">
        <f t="shared" si="231"/>
        <v>0.48494604789468732</v>
      </c>
      <c r="BT433" s="76">
        <f t="shared" si="232"/>
        <v>0.48494604789468732</v>
      </c>
      <c r="BU433" s="76">
        <f t="shared" si="241"/>
        <v>92.868328709463484</v>
      </c>
      <c r="BV433" s="76">
        <f>MAX(0,(BU433-Constantes!$D$13)*(1-EXP(-Constantes!$D$24)))</f>
        <v>0.67435955444412532</v>
      </c>
      <c r="BW433" s="76">
        <f t="shared" si="242"/>
        <v>1.3655595544441255</v>
      </c>
      <c r="BX433" s="76">
        <f t="shared" si="243"/>
        <v>1.3655595544441255</v>
      </c>
      <c r="BY433" s="76">
        <f>0.0526*BL433*Observaciones!$F432^1.218</f>
        <v>0</v>
      </c>
      <c r="BZ433" s="76">
        <f>BY433*Constantes!$F$30</f>
        <v>0</v>
      </c>
      <c r="CA433" s="76">
        <f t="shared" si="244"/>
        <v>0</v>
      </c>
      <c r="CB433" s="15"/>
      <c r="CC433" s="75">
        <v>427</v>
      </c>
      <c r="CD433" s="76">
        <f>0.0526*Observaciones!$F432^2.218</f>
        <v>0</v>
      </c>
      <c r="CE433" s="76">
        <f>IF(Observaciones!$F432&gt;0.05*$CI$7,((Observaciones!$F432-0.05*$CI$7)^2)/(Observaciones!$F432+0.95*$CI$7),0)</f>
        <v>0</v>
      </c>
      <c r="CF433" s="76">
        <f>0.0526*CE433*Observaciones!$F432^1.218</f>
        <v>0</v>
      </c>
      <c r="CG433" s="29"/>
      <c r="CH433" s="29"/>
      <c r="CI433" s="110"/>
      <c r="CJ433" s="40"/>
    </row>
    <row r="434" spans="2:88" s="2" customFormat="1" x14ac:dyDescent="0.3">
      <c r="B434" s="39"/>
      <c r="C434" s="75">
        <v>428</v>
      </c>
      <c r="D434" s="148">
        <f>ETo!$I433*((1-Constantes!$D$19)*ETo!$K433+ETo!$L433)</f>
        <v>4.1278584503709341</v>
      </c>
      <c r="E434" s="76">
        <f>MIN(D434*Constantes!$D$17,0.8*(H433+Observaciones!$F433-F434-G434-Constantes!$D$14))</f>
        <v>2.050198490237745</v>
      </c>
      <c r="F434" s="76">
        <f>IF(Observaciones!$F433&gt;0.05*Constantes!$D$18,((Observaciones!$F433-0.05*Constantes!$D$18)^2)/(Observaciones!$F433+0.95*Constantes!$D$18),0)</f>
        <v>0</v>
      </c>
      <c r="G434" s="76">
        <f>MAX(0,H433+Observaciones!$F433-F434-Constantes!$D$13)</f>
        <v>0</v>
      </c>
      <c r="H434" s="76">
        <f>H433+Observaciones!$F433-F434-E434-G434-I433</f>
        <v>30.162186143825878</v>
      </c>
      <c r="I434" s="76">
        <f>MAX(0,(H434-Constantes!$D$14)*(1-EXP(-Constantes!$D$22)))</f>
        <v>0.64421848811537741</v>
      </c>
      <c r="J434" s="76">
        <f t="shared" si="210"/>
        <v>133.5536041024821</v>
      </c>
      <c r="K434" s="76">
        <f>MAX(0,(J434-Constantes!$D$13)*(1-EXP(-Constantes!$D$23)))</f>
        <v>0.83559010986658222</v>
      </c>
      <c r="L434" s="76">
        <f t="shared" si="211"/>
        <v>1.4798085979819597</v>
      </c>
      <c r="M434" s="76">
        <f>0.0526*F434*Observaciones!$F433^1.218</f>
        <v>0</v>
      </c>
      <c r="N434" s="76">
        <f>M434*Constantes!$D$30</f>
        <v>0</v>
      </c>
      <c r="O434" s="76">
        <f t="shared" si="212"/>
        <v>0</v>
      </c>
      <c r="P434" s="15"/>
      <c r="Q434" s="75">
        <v>428</v>
      </c>
      <c r="R434" s="148">
        <f>ETo!$I433*((1-Constantes!$E$19)*ETo!$K433+ETo!$L433)</f>
        <v>4.1278584503709341</v>
      </c>
      <c r="S434" s="76">
        <f>MIN(R434*Constantes!$E$17,0.8*(V433+Observaciones!$F433-T434-U434-Constantes!$D$14))</f>
        <v>2.050198490237745</v>
      </c>
      <c r="T434" s="76">
        <f>IF(Observaciones!$F433&gt;0.05*Constantes!$E$18,((Observaciones!$F433-0.05*Constantes!$E$18)^2)/(Observaciones!$F433+0.95*Constantes!$E$18),0)</f>
        <v>0</v>
      </c>
      <c r="U434" s="76">
        <f>MAX(0,V433+Observaciones!$F433-T434-Constantes!$D$13)</f>
        <v>0</v>
      </c>
      <c r="V434" s="76">
        <f>V433+Observaciones!$F433-T434-S434-U434-W433</f>
        <v>30.162186143825878</v>
      </c>
      <c r="W434" s="76">
        <f>MAX(0,(V434-Constantes!$D$14)*(1-EXP(-Constantes!$D$22)))</f>
        <v>0.64421848811537741</v>
      </c>
      <c r="X434" s="76">
        <f t="shared" si="233"/>
        <v>133.5536041024821</v>
      </c>
      <c r="Y434" s="76">
        <f>MAX(0,(X434-Constantes!$D$13)*(1-EXP(-Constantes!$D$23)))</f>
        <v>0.83559010986658222</v>
      </c>
      <c r="Z434" s="76">
        <f t="shared" si="234"/>
        <v>1.4798085979819597</v>
      </c>
      <c r="AA434" s="76">
        <f>IF(Z434-Escenarios!$E$29&lt;=0,0,IF(Z434-Escenarios!$E$29&gt;Escenarios!$E$28,Escenarios!$E$28,Z434-Escenarios!$E$29))</f>
        <v>0.7886085979819597</v>
      </c>
      <c r="AB434" s="76">
        <f>AA434*Entradas!$E$24</f>
        <v>0.19715214949548993</v>
      </c>
      <c r="AC434" s="76">
        <f>R434*Entradas!$D$47/Escenarios!$E$9</f>
        <v>0.19813720561780485</v>
      </c>
      <c r="AD434" s="76">
        <f>Entradas!$D$48*Entradas!$D$46/Escenarios!$E$9</f>
        <v>0.12</v>
      </c>
      <c r="AE434" s="76">
        <f t="shared" si="235"/>
        <v>2.24833569585555</v>
      </c>
      <c r="AF434" s="76">
        <f t="shared" si="218"/>
        <v>0</v>
      </c>
      <c r="AG434" s="76">
        <f t="shared" si="219"/>
        <v>0.7886085979819597</v>
      </c>
      <c r="AH434" s="76">
        <f t="shared" si="213"/>
        <v>0</v>
      </c>
      <c r="AI434" s="76">
        <f t="shared" si="220"/>
        <v>0.14439010986658229</v>
      </c>
      <c r="AJ434" s="76">
        <f t="shared" si="214"/>
        <v>0.69119999999999993</v>
      </c>
      <c r="AK434" s="76">
        <f t="shared" si="221"/>
        <v>0</v>
      </c>
      <c r="AL434" s="76">
        <f t="shared" si="222"/>
        <v>0.8883521494954898</v>
      </c>
      <c r="AM434" s="76">
        <f t="shared" si="223"/>
        <v>0.27331924286866488</v>
      </c>
      <c r="AN434" s="76">
        <f t="shared" si="224"/>
        <v>0.27331924286866488</v>
      </c>
      <c r="AO434" s="76">
        <f t="shared" si="236"/>
        <v>71.151086643571688</v>
      </c>
      <c r="AP434" s="76">
        <f>MAX(0,(AO434-Constantes!$D$13)*(1-EXP(-Constantes!$D$24)))</f>
        <v>0.34240614388420598</v>
      </c>
      <c r="AQ434" s="76">
        <f t="shared" si="215"/>
        <v>1.0336061438842059</v>
      </c>
      <c r="AR434" s="76">
        <f t="shared" si="225"/>
        <v>1.2307582933796959</v>
      </c>
      <c r="AS434" s="76">
        <f>0.0526*AF434*Observaciones!$F433^1.218</f>
        <v>0</v>
      </c>
      <c r="AT434" s="76">
        <f>AS434*Constantes!$E$30</f>
        <v>0</v>
      </c>
      <c r="AU434" s="76">
        <f t="shared" si="237"/>
        <v>0</v>
      </c>
      <c r="AV434" s="15"/>
      <c r="AW434" s="75">
        <v>428</v>
      </c>
      <c r="AX434" s="148">
        <f>ETo!$I433*((1-Constantes!$F$19)*ETo!$K433+ETo!$L433)</f>
        <v>4.1278584503709341</v>
      </c>
      <c r="AY434" s="76">
        <f>MIN(AX434*Constantes!$F$17,0.8*(BB433+Observaciones!$F433-AZ434-BA434-Constantes!$D$14))</f>
        <v>2.050198490237745</v>
      </c>
      <c r="AZ434" s="76">
        <f>IF(Observaciones!$F433&gt;0.05*Constantes!$F$18,((Observaciones!$F433-0.05*Constantes!$F$18)^2)/(Observaciones!$F433+0.95*Constantes!$F$18),0)</f>
        <v>0</v>
      </c>
      <c r="BA434" s="76">
        <f>MAX(0,BB433+Observaciones!$F433-AZ434-Constantes!$D$13)</f>
        <v>0</v>
      </c>
      <c r="BB434" s="76">
        <f>BB433+Observaciones!$F433-AZ434-AY434-BA434-BC433</f>
        <v>30.162186143825878</v>
      </c>
      <c r="BC434" s="76">
        <f>MAX(0,(BB434-Constantes!$D$14)*(1-EXP(-Constantes!$D$22)))</f>
        <v>0.64421848811537741</v>
      </c>
      <c r="BD434" s="76">
        <f t="shared" si="238"/>
        <v>133.5536041024821</v>
      </c>
      <c r="BE434" s="76">
        <f>MAX(0,(BD434-Constantes!$D$13)*(1-EXP(-Constantes!$D$23)))</f>
        <v>0.83559010986658222</v>
      </c>
      <c r="BF434" s="76">
        <f t="shared" si="239"/>
        <v>1.4798085979819597</v>
      </c>
      <c r="BG434" s="76">
        <f>IF(BF434-Escenarios!$F$29&lt;=0,0,IF(BF434-Escenarios!$F$29&gt;Escenarios!$F$28,Escenarios!$F$28,BF434-Escenarios!$F$29))</f>
        <v>0.7886085979819597</v>
      </c>
      <c r="BH434" s="76">
        <f>BG434*Entradas!$F$24</f>
        <v>0</v>
      </c>
      <c r="BI434" s="76">
        <f>AX434*Entradas!$D$47/Escenarios!$F$9</f>
        <v>0.19813720561780485</v>
      </c>
      <c r="BJ434" s="76">
        <f>Entradas!$D$48*Entradas!$D$46/Escenarios!$F$9</f>
        <v>0.12</v>
      </c>
      <c r="BK434" s="76">
        <f t="shared" si="240"/>
        <v>2.24833569585555</v>
      </c>
      <c r="BL434" s="76">
        <f t="shared" si="226"/>
        <v>0</v>
      </c>
      <c r="BM434" s="76">
        <f t="shared" si="227"/>
        <v>0.7886085979819597</v>
      </c>
      <c r="BN434" s="76">
        <f t="shared" si="216"/>
        <v>0</v>
      </c>
      <c r="BO434" s="76">
        <f t="shared" si="228"/>
        <v>0.14439010986658229</v>
      </c>
      <c r="BP434" s="76">
        <f t="shared" si="217"/>
        <v>0.69119999999999993</v>
      </c>
      <c r="BQ434" s="76">
        <f t="shared" si="229"/>
        <v>0</v>
      </c>
      <c r="BR434" s="76">
        <f t="shared" si="230"/>
        <v>0.69119999999999993</v>
      </c>
      <c r="BS434" s="76">
        <f t="shared" si="231"/>
        <v>0.47047139236415492</v>
      </c>
      <c r="BT434" s="76">
        <f t="shared" si="232"/>
        <v>0.47047139236415492</v>
      </c>
      <c r="BU434" s="76">
        <f t="shared" si="241"/>
        <v>92.664440547383521</v>
      </c>
      <c r="BV434" s="76">
        <f>MAX(0,(BU434-Constantes!$D$13)*(1-EXP(-Constantes!$D$24)))</f>
        <v>0.6712430735129884</v>
      </c>
      <c r="BW434" s="76">
        <f t="shared" si="242"/>
        <v>1.3624430735129884</v>
      </c>
      <c r="BX434" s="76">
        <f t="shared" si="243"/>
        <v>1.3624430735129884</v>
      </c>
      <c r="BY434" s="76">
        <f>0.0526*BL434*Observaciones!$F433^1.218</f>
        <v>0</v>
      </c>
      <c r="BZ434" s="76">
        <f>BY434*Constantes!$F$30</f>
        <v>0</v>
      </c>
      <c r="CA434" s="76">
        <f t="shared" si="244"/>
        <v>0</v>
      </c>
      <c r="CB434" s="15"/>
      <c r="CC434" s="75">
        <v>428</v>
      </c>
      <c r="CD434" s="76">
        <f>0.0526*Observaciones!$F433^2.218</f>
        <v>0.43792186533391209</v>
      </c>
      <c r="CE434" s="76">
        <f>IF(Observaciones!$F433&gt;0.05*$CI$7,((Observaciones!$F433-0.05*$CI$7)^2)/(Observaciones!$F433+0.95*$CI$7),0)</f>
        <v>2.1229385132854627E-2</v>
      </c>
      <c r="CF434" s="76">
        <f>0.0526*CE434*Observaciones!$F433^1.218</f>
        <v>3.5756968989506619E-3</v>
      </c>
      <c r="CG434" s="29"/>
      <c r="CH434" s="29"/>
      <c r="CI434" s="110"/>
      <c r="CJ434" s="40"/>
    </row>
    <row r="435" spans="2:88" s="2" customFormat="1" x14ac:dyDescent="0.3">
      <c r="B435" s="39"/>
      <c r="C435" s="75">
        <v>429</v>
      </c>
      <c r="D435" s="148">
        <f>ETo!$I434*((1-Constantes!$D$19)*ETo!$K434+ETo!$L434)</f>
        <v>4.0426511433150134</v>
      </c>
      <c r="E435" s="76">
        <f>MIN(D435*Constantes!$D$17,0.8*(H434+Observaciones!$F434-F435-G435-Constantes!$D$14))</f>
        <v>2.0078782667166175</v>
      </c>
      <c r="F435" s="76">
        <f>IF(Observaciones!$F434&gt;0.05*Constantes!$D$18,((Observaciones!$F434-0.05*Constantes!$D$18)^2)/(Observaciones!$F434+0.95*Constantes!$D$18),0)</f>
        <v>0</v>
      </c>
      <c r="G435" s="76">
        <f>MAX(0,H434+Observaciones!$F434-F435-Constantes!$D$13)</f>
        <v>0</v>
      </c>
      <c r="H435" s="76">
        <f>H434+Observaciones!$F434-F435-E435-G435-I434</f>
        <v>27.510089388993883</v>
      </c>
      <c r="I435" s="76">
        <f>MAX(0,(H435-Constantes!$D$14)*(1-EXP(-Constantes!$D$22)))</f>
        <v>0.55387833659929597</v>
      </c>
      <c r="J435" s="76">
        <f t="shared" si="210"/>
        <v>132.71801399261551</v>
      </c>
      <c r="K435" s="76">
        <f>MAX(0,(J435-Constantes!$D$13)*(1-EXP(-Constantes!$D$23)))</f>
        <v>0.82735684149200839</v>
      </c>
      <c r="L435" s="76">
        <f t="shared" si="211"/>
        <v>1.3812351780913044</v>
      </c>
      <c r="M435" s="76">
        <f>0.0526*F435*Observaciones!$F434^1.218</f>
        <v>0</v>
      </c>
      <c r="N435" s="76">
        <f>M435*Constantes!$D$30</f>
        <v>0</v>
      </c>
      <c r="O435" s="76">
        <f t="shared" si="212"/>
        <v>0</v>
      </c>
      <c r="P435" s="15"/>
      <c r="Q435" s="75">
        <v>429</v>
      </c>
      <c r="R435" s="148">
        <f>ETo!$I434*((1-Constantes!$E$19)*ETo!$K434+ETo!$L434)</f>
        <v>4.0426511433150134</v>
      </c>
      <c r="S435" s="76">
        <f>MIN(R435*Constantes!$E$17,0.8*(V434+Observaciones!$F434-T435-U435-Constantes!$D$14))</f>
        <v>2.0078782667166175</v>
      </c>
      <c r="T435" s="76">
        <f>IF(Observaciones!$F434&gt;0.05*Constantes!$E$18,((Observaciones!$F434-0.05*Constantes!$E$18)^2)/(Observaciones!$F434+0.95*Constantes!$E$18),0)</f>
        <v>0</v>
      </c>
      <c r="U435" s="76">
        <f>MAX(0,V434+Observaciones!$F434-T435-Constantes!$D$13)</f>
        <v>0</v>
      </c>
      <c r="V435" s="76">
        <f>V434+Observaciones!$F434-T435-S435-U435-W434</f>
        <v>27.510089388993883</v>
      </c>
      <c r="W435" s="76">
        <f>MAX(0,(V435-Constantes!$D$14)*(1-EXP(-Constantes!$D$22)))</f>
        <v>0.55387833659929597</v>
      </c>
      <c r="X435" s="76">
        <f t="shared" si="233"/>
        <v>132.71801399261551</v>
      </c>
      <c r="Y435" s="76">
        <f>MAX(0,(X435-Constantes!$D$13)*(1-EXP(-Constantes!$D$23)))</f>
        <v>0.82735684149200839</v>
      </c>
      <c r="Z435" s="76">
        <f t="shared" si="234"/>
        <v>1.3812351780913044</v>
      </c>
      <c r="AA435" s="76">
        <f>IF(Z435-Escenarios!$E$29&lt;=0,0,IF(Z435-Escenarios!$E$29&gt;Escenarios!$E$28,Escenarios!$E$28,Z435-Escenarios!$E$29))</f>
        <v>0.69003517809130432</v>
      </c>
      <c r="AB435" s="76">
        <f>AA435*Entradas!$E$24</f>
        <v>0.17250879452282608</v>
      </c>
      <c r="AC435" s="76">
        <f>R435*Entradas!$D$47/Escenarios!$E$9</f>
        <v>0.19404725487912067</v>
      </c>
      <c r="AD435" s="76">
        <f>Entradas!$D$48*Entradas!$D$46/Escenarios!$E$9</f>
        <v>0.12</v>
      </c>
      <c r="AE435" s="76">
        <f t="shared" si="235"/>
        <v>2.2019255215957383</v>
      </c>
      <c r="AF435" s="76">
        <f t="shared" si="218"/>
        <v>0</v>
      </c>
      <c r="AG435" s="76">
        <f t="shared" si="219"/>
        <v>0.69003517809130432</v>
      </c>
      <c r="AH435" s="76">
        <f t="shared" si="213"/>
        <v>0</v>
      </c>
      <c r="AI435" s="76">
        <f t="shared" si="220"/>
        <v>0.13615684149200835</v>
      </c>
      <c r="AJ435" s="76">
        <f t="shared" si="214"/>
        <v>0.69120000000000004</v>
      </c>
      <c r="AK435" s="76">
        <f t="shared" si="221"/>
        <v>0</v>
      </c>
      <c r="AL435" s="76">
        <f t="shared" si="222"/>
        <v>0.86370879452282612</v>
      </c>
      <c r="AM435" s="76">
        <f t="shared" si="223"/>
        <v>0.20347912868935758</v>
      </c>
      <c r="AN435" s="76">
        <f t="shared" si="224"/>
        <v>0.20347912868935758</v>
      </c>
      <c r="AO435" s="76">
        <f t="shared" si="236"/>
        <v>71.012159628376835</v>
      </c>
      <c r="AP435" s="76">
        <f>MAX(0,(AO435-Constantes!$D$13)*(1-EXP(-Constantes!$D$24)))</f>
        <v>0.34028261013287064</v>
      </c>
      <c r="AQ435" s="76">
        <f t="shared" si="215"/>
        <v>1.0314826101328707</v>
      </c>
      <c r="AR435" s="76">
        <f t="shared" si="225"/>
        <v>1.2039914046556968</v>
      </c>
      <c r="AS435" s="76">
        <f>0.0526*AF435*Observaciones!$F434^1.218</f>
        <v>0</v>
      </c>
      <c r="AT435" s="76">
        <f>AS435*Constantes!$E$30</f>
        <v>0</v>
      </c>
      <c r="AU435" s="76">
        <f t="shared" si="237"/>
        <v>0</v>
      </c>
      <c r="AV435" s="15"/>
      <c r="AW435" s="75">
        <v>429</v>
      </c>
      <c r="AX435" s="148">
        <f>ETo!$I434*((1-Constantes!$F$19)*ETo!$K434+ETo!$L434)</f>
        <v>4.0426511433150134</v>
      </c>
      <c r="AY435" s="76">
        <f>MIN(AX435*Constantes!$F$17,0.8*(BB434+Observaciones!$F434-AZ435-BA435-Constantes!$D$14))</f>
        <v>2.0078782667166175</v>
      </c>
      <c r="AZ435" s="76">
        <f>IF(Observaciones!$F434&gt;0.05*Constantes!$F$18,((Observaciones!$F434-0.05*Constantes!$F$18)^2)/(Observaciones!$F434+0.95*Constantes!$F$18),0)</f>
        <v>0</v>
      </c>
      <c r="BA435" s="76">
        <f>MAX(0,BB434+Observaciones!$F434-AZ435-Constantes!$D$13)</f>
        <v>0</v>
      </c>
      <c r="BB435" s="76">
        <f>BB434+Observaciones!$F434-AZ435-AY435-BA435-BC434</f>
        <v>27.510089388993883</v>
      </c>
      <c r="BC435" s="76">
        <f>MAX(0,(BB435-Constantes!$D$14)*(1-EXP(-Constantes!$D$22)))</f>
        <v>0.55387833659929597</v>
      </c>
      <c r="BD435" s="76">
        <f t="shared" si="238"/>
        <v>132.71801399261551</v>
      </c>
      <c r="BE435" s="76">
        <f>MAX(0,(BD435-Constantes!$D$13)*(1-EXP(-Constantes!$D$23)))</f>
        <v>0.82735684149200839</v>
      </c>
      <c r="BF435" s="76">
        <f t="shared" si="239"/>
        <v>1.3812351780913044</v>
      </c>
      <c r="BG435" s="76">
        <f>IF(BF435-Escenarios!$F$29&lt;=0,0,IF(BF435-Escenarios!$F$29&gt;Escenarios!$F$28,Escenarios!$F$28,BF435-Escenarios!$F$29))</f>
        <v>0.69003517809130432</v>
      </c>
      <c r="BH435" s="76">
        <f>BG435*Entradas!$F$24</f>
        <v>0</v>
      </c>
      <c r="BI435" s="76">
        <f>AX435*Entradas!$D$47/Escenarios!$F$9</f>
        <v>0.19404725487912067</v>
      </c>
      <c r="BJ435" s="76">
        <f>Entradas!$D$48*Entradas!$D$46/Escenarios!$F$9</f>
        <v>0.12</v>
      </c>
      <c r="BK435" s="76">
        <f t="shared" si="240"/>
        <v>2.2019255215957383</v>
      </c>
      <c r="BL435" s="76">
        <f t="shared" si="226"/>
        <v>0</v>
      </c>
      <c r="BM435" s="76">
        <f t="shared" si="227"/>
        <v>0.69003517809130432</v>
      </c>
      <c r="BN435" s="76">
        <f t="shared" si="216"/>
        <v>0</v>
      </c>
      <c r="BO435" s="76">
        <f t="shared" si="228"/>
        <v>0.13615684149200835</v>
      </c>
      <c r="BP435" s="76">
        <f t="shared" si="217"/>
        <v>0.69120000000000004</v>
      </c>
      <c r="BQ435" s="76">
        <f t="shared" si="229"/>
        <v>0</v>
      </c>
      <c r="BR435" s="76">
        <f t="shared" si="230"/>
        <v>0.69120000000000004</v>
      </c>
      <c r="BS435" s="76">
        <f t="shared" si="231"/>
        <v>0.37598792321218366</v>
      </c>
      <c r="BT435" s="76">
        <f t="shared" si="232"/>
        <v>0.37598792321218366</v>
      </c>
      <c r="BU435" s="76">
        <f t="shared" si="241"/>
        <v>92.369185397082717</v>
      </c>
      <c r="BV435" s="76">
        <f>MAX(0,(BU435-Constantes!$D$13)*(1-EXP(-Constantes!$D$24)))</f>
        <v>0.66673002559325889</v>
      </c>
      <c r="BW435" s="76">
        <f t="shared" si="242"/>
        <v>1.3579300255932589</v>
      </c>
      <c r="BX435" s="76">
        <f t="shared" si="243"/>
        <v>1.3579300255932589</v>
      </c>
      <c r="BY435" s="76">
        <f>0.0526*BL435*Observaciones!$F434^1.218</f>
        <v>0</v>
      </c>
      <c r="BZ435" s="76">
        <f>BY435*Constantes!$F$30</f>
        <v>0</v>
      </c>
      <c r="CA435" s="76">
        <f t="shared" si="244"/>
        <v>0</v>
      </c>
      <c r="CB435" s="15"/>
      <c r="CC435" s="75">
        <v>429</v>
      </c>
      <c r="CD435" s="76">
        <f>0.0526*Observaciones!$F434^2.218</f>
        <v>0</v>
      </c>
      <c r="CE435" s="76">
        <f>IF(Observaciones!$F434&gt;0.05*$CI$7,((Observaciones!$F434-0.05*$CI$7)^2)/(Observaciones!$F434+0.95*$CI$7),0)</f>
        <v>0</v>
      </c>
      <c r="CF435" s="76">
        <f>0.0526*CE435*Observaciones!$F434^1.218</f>
        <v>0</v>
      </c>
      <c r="CG435" s="29"/>
      <c r="CH435" s="29"/>
      <c r="CI435" s="110"/>
      <c r="CJ435" s="40"/>
    </row>
    <row r="436" spans="2:88" s="2" customFormat="1" x14ac:dyDescent="0.3">
      <c r="B436" s="39"/>
      <c r="C436" s="75">
        <v>430</v>
      </c>
      <c r="D436" s="148">
        <f>ETo!$I435*((1-Constantes!$D$19)*ETo!$K435+ETo!$L435)</f>
        <v>3.9575712959927607</v>
      </c>
      <c r="E436" s="76">
        <f>MIN(D436*Constantes!$D$17,0.8*(H435+Observaciones!$F435-F436-G436-Constantes!$D$14))</f>
        <v>1.9656213490856203</v>
      </c>
      <c r="F436" s="76">
        <f>IF(Observaciones!$F435&gt;0.05*Constantes!$D$18,((Observaciones!$F435-0.05*Constantes!$D$18)^2)/(Observaciones!$F435+0.95*Constantes!$D$18),0)</f>
        <v>0.10420604914933833</v>
      </c>
      <c r="G436" s="76">
        <f>MAX(0,H435+Observaciones!$F435-F436-Constantes!$D$13)</f>
        <v>0</v>
      </c>
      <c r="H436" s="76">
        <f>H435+Observaciones!$F435-F436-E436-G436-I435</f>
        <v>30.686383654159624</v>
      </c>
      <c r="I436" s="76">
        <f>MAX(0,(H436-Constantes!$D$14)*(1-EXP(-Constantes!$D$22)))</f>
        <v>0.66207457968580097</v>
      </c>
      <c r="J436" s="76">
        <f t="shared" ref="J436:J499" si="245">J435+G436-K435</f>
        <v>131.89065715112349</v>
      </c>
      <c r="K436" s="76">
        <f>MAX(0,(J436-Constantes!$D$13)*(1-EXP(-Constantes!$D$23)))</f>
        <v>0.81920469747174085</v>
      </c>
      <c r="L436" s="76">
        <f t="shared" ref="L436:L499" si="246">F436+I436+K436</f>
        <v>1.58548532630688</v>
      </c>
      <c r="M436" s="76">
        <f>0.0526*F436*Observaciones!$F435^1.218</f>
        <v>4.6637361332176039E-2</v>
      </c>
      <c r="N436" s="76">
        <f>M436*Constantes!$D$30</f>
        <v>7.2857385820484111E-4</v>
      </c>
      <c r="O436" s="76">
        <f t="shared" ref="O436:O499" si="247">N436*1000000/(L436/1000*10000)</f>
        <v>45.952734226934211</v>
      </c>
      <c r="P436" s="15"/>
      <c r="Q436" s="75">
        <v>430</v>
      </c>
      <c r="R436" s="148">
        <f>ETo!$I435*((1-Constantes!$E$19)*ETo!$K435+ETo!$L435)</f>
        <v>3.9575712959927607</v>
      </c>
      <c r="S436" s="76">
        <f>MIN(R436*Constantes!$E$17,0.8*(V435+Observaciones!$F435-T436-U436-Constantes!$D$14))</f>
        <v>1.9656213490856203</v>
      </c>
      <c r="T436" s="76">
        <f>IF(Observaciones!$F435&gt;0.05*Constantes!$E$18,((Observaciones!$F435-0.05*Constantes!$E$18)^2)/(Observaciones!$F435+0.95*Constantes!$E$18),0)</f>
        <v>0.10420604914933833</v>
      </c>
      <c r="U436" s="76">
        <f>MAX(0,V435+Observaciones!$F435-T436-Constantes!$D$13)</f>
        <v>0</v>
      </c>
      <c r="V436" s="76">
        <f>V435+Observaciones!$F435-T436-S436-U436-W435</f>
        <v>30.686383654159624</v>
      </c>
      <c r="W436" s="76">
        <f>MAX(0,(V436-Constantes!$D$14)*(1-EXP(-Constantes!$D$22)))</f>
        <v>0.66207457968580097</v>
      </c>
      <c r="X436" s="76">
        <f t="shared" si="233"/>
        <v>131.89065715112349</v>
      </c>
      <c r="Y436" s="76">
        <f>MAX(0,(X436-Constantes!$D$13)*(1-EXP(-Constantes!$D$23)))</f>
        <v>0.81920469747174085</v>
      </c>
      <c r="Z436" s="76">
        <f t="shared" si="234"/>
        <v>1.58548532630688</v>
      </c>
      <c r="AA436" s="76">
        <f>IF(Z436-Escenarios!$E$29&lt;=0,0,IF(Z436-Escenarios!$E$29&gt;Escenarios!$E$28,Escenarios!$E$28,Z436-Escenarios!$E$29))</f>
        <v>0.89428532630687996</v>
      </c>
      <c r="AB436" s="76">
        <f>AA436*Entradas!$E$24</f>
        <v>0.22357133157671999</v>
      </c>
      <c r="AC436" s="76">
        <f>R436*Entradas!$D$47/Escenarios!$E$9</f>
        <v>0.18996342220765253</v>
      </c>
      <c r="AD436" s="76">
        <f>Entradas!$D$48*Entradas!$D$46/Escenarios!$E$9</f>
        <v>0.12</v>
      </c>
      <c r="AE436" s="76">
        <f t="shared" si="235"/>
        <v>2.155584771293273</v>
      </c>
      <c r="AF436" s="76">
        <f t="shared" si="218"/>
        <v>0</v>
      </c>
      <c r="AG436" s="76">
        <f t="shared" si="219"/>
        <v>0.79007927715754167</v>
      </c>
      <c r="AH436" s="76">
        <f t="shared" si="213"/>
        <v>0</v>
      </c>
      <c r="AI436" s="76">
        <f t="shared" si="220"/>
        <v>0.1280046974717407</v>
      </c>
      <c r="AJ436" s="76">
        <f t="shared" si="214"/>
        <v>0.69120000000000015</v>
      </c>
      <c r="AK436" s="76">
        <f t="shared" si="221"/>
        <v>0</v>
      </c>
      <c r="AL436" s="76">
        <f t="shared" si="222"/>
        <v>0.91477133157672008</v>
      </c>
      <c r="AM436" s="76">
        <f t="shared" si="223"/>
        <v>0.36075057252250742</v>
      </c>
      <c r="AN436" s="76">
        <f t="shared" si="224"/>
        <v>0.36075057252250742</v>
      </c>
      <c r="AO436" s="76">
        <f t="shared" si="236"/>
        <v>71.032627590766467</v>
      </c>
      <c r="AP436" s="76">
        <f>MAX(0,(AO436-Constantes!$D$13)*(1-EXP(-Constantes!$D$24)))</f>
        <v>0.34059546799492496</v>
      </c>
      <c r="AQ436" s="76">
        <f t="shared" si="215"/>
        <v>1.0317954679949251</v>
      </c>
      <c r="AR436" s="76">
        <f t="shared" si="225"/>
        <v>1.2553667995716451</v>
      </c>
      <c r="AS436" s="76">
        <f>0.0526*AF436*Observaciones!$F435^1.218</f>
        <v>0</v>
      </c>
      <c r="AT436" s="76">
        <f>AS436*Constantes!$E$30</f>
        <v>0</v>
      </c>
      <c r="AU436" s="76">
        <f t="shared" si="237"/>
        <v>0</v>
      </c>
      <c r="AV436" s="15"/>
      <c r="AW436" s="75">
        <v>430</v>
      </c>
      <c r="AX436" s="148">
        <f>ETo!$I435*((1-Constantes!$F$19)*ETo!$K435+ETo!$L435)</f>
        <v>3.9575712959927607</v>
      </c>
      <c r="AY436" s="76">
        <f>MIN(AX436*Constantes!$F$17,0.8*(BB435+Observaciones!$F435-AZ436-BA436-Constantes!$D$14))</f>
        <v>1.9656213490856203</v>
      </c>
      <c r="AZ436" s="76">
        <f>IF(Observaciones!$F435&gt;0.05*Constantes!$F$18,((Observaciones!$F435-0.05*Constantes!$F$18)^2)/(Observaciones!$F435+0.95*Constantes!$F$18),0)</f>
        <v>0.10420604914933833</v>
      </c>
      <c r="BA436" s="76">
        <f>MAX(0,BB435+Observaciones!$F435-AZ436-Constantes!$D$13)</f>
        <v>0</v>
      </c>
      <c r="BB436" s="76">
        <f>BB435+Observaciones!$F435-AZ436-AY436-BA436-BC435</f>
        <v>30.686383654159624</v>
      </c>
      <c r="BC436" s="76">
        <f>MAX(0,(BB436-Constantes!$D$14)*(1-EXP(-Constantes!$D$22)))</f>
        <v>0.66207457968580097</v>
      </c>
      <c r="BD436" s="76">
        <f t="shared" si="238"/>
        <v>131.89065715112349</v>
      </c>
      <c r="BE436" s="76">
        <f>MAX(0,(BD436-Constantes!$D$13)*(1-EXP(-Constantes!$D$23)))</f>
        <v>0.81920469747174085</v>
      </c>
      <c r="BF436" s="76">
        <f t="shared" si="239"/>
        <v>1.58548532630688</v>
      </c>
      <c r="BG436" s="76">
        <f>IF(BF436-Escenarios!$F$29&lt;=0,0,IF(BF436-Escenarios!$F$29&gt;Escenarios!$F$28,Escenarios!$F$28,BF436-Escenarios!$F$29))</f>
        <v>0.89428532630687996</v>
      </c>
      <c r="BH436" s="76">
        <f>BG436*Entradas!$F$24</f>
        <v>0</v>
      </c>
      <c r="BI436" s="76">
        <f>AX436*Entradas!$D$47/Escenarios!$F$9</f>
        <v>0.18996342220765253</v>
      </c>
      <c r="BJ436" s="76">
        <f>Entradas!$D$48*Entradas!$D$46/Escenarios!$F$9</f>
        <v>0.12</v>
      </c>
      <c r="BK436" s="76">
        <f t="shared" si="240"/>
        <v>2.155584771293273</v>
      </c>
      <c r="BL436" s="76">
        <f t="shared" si="226"/>
        <v>0</v>
      </c>
      <c r="BM436" s="76">
        <f t="shared" si="227"/>
        <v>0.79007927715754167</v>
      </c>
      <c r="BN436" s="76">
        <f t="shared" si="216"/>
        <v>0</v>
      </c>
      <c r="BO436" s="76">
        <f t="shared" si="228"/>
        <v>0.1280046974717407</v>
      </c>
      <c r="BP436" s="76">
        <f t="shared" si="217"/>
        <v>0.69120000000000015</v>
      </c>
      <c r="BQ436" s="76">
        <f t="shared" si="229"/>
        <v>0</v>
      </c>
      <c r="BR436" s="76">
        <f t="shared" si="230"/>
        <v>0.69120000000000015</v>
      </c>
      <c r="BS436" s="76">
        <f t="shared" si="231"/>
        <v>0.58432190409922746</v>
      </c>
      <c r="BT436" s="76">
        <f t="shared" si="232"/>
        <v>0.58432190409922746</v>
      </c>
      <c r="BU436" s="76">
        <f t="shared" si="241"/>
        <v>92.28677727558869</v>
      </c>
      <c r="BV436" s="76">
        <f>MAX(0,(BU436-Constantes!$D$13)*(1-EXP(-Constantes!$D$24)))</f>
        <v>0.6654703970960133</v>
      </c>
      <c r="BW436" s="76">
        <f t="shared" si="242"/>
        <v>1.3566703970960134</v>
      </c>
      <c r="BX436" s="76">
        <f t="shared" si="243"/>
        <v>1.3566703970960134</v>
      </c>
      <c r="BY436" s="76">
        <f>0.0526*BL436*Observaciones!$F435^1.218</f>
        <v>0</v>
      </c>
      <c r="BZ436" s="76">
        <f>BY436*Constantes!$F$30</f>
        <v>0</v>
      </c>
      <c r="CA436" s="76">
        <f t="shared" si="244"/>
        <v>0</v>
      </c>
      <c r="CB436" s="15"/>
      <c r="CC436" s="75">
        <v>430</v>
      </c>
      <c r="CD436" s="76">
        <f>0.0526*Observaciones!$F435^2.218</f>
        <v>2.5957868850681649</v>
      </c>
      <c r="CE436" s="76">
        <f>IF(Observaciones!$F435&gt;0.05*$CI$7,((Observaciones!$F435-0.05*$CI$7)^2)/(Observaciones!$F435+0.95*$CI$7),0)</f>
        <v>0.42760102492926944</v>
      </c>
      <c r="CF436" s="76">
        <f>0.0526*CE436*Observaciones!$F435^1.218</f>
        <v>0.19137260906087983</v>
      </c>
      <c r="CG436" s="29"/>
      <c r="CH436" s="29"/>
      <c r="CI436" s="110"/>
      <c r="CJ436" s="40"/>
    </row>
    <row r="437" spans="2:88" s="2" customFormat="1" x14ac:dyDescent="0.3">
      <c r="B437" s="39"/>
      <c r="C437" s="75">
        <v>431</v>
      </c>
      <c r="D437" s="148">
        <f>ETo!$I436*((1-Constantes!$D$19)*ETo!$K436+ETo!$L436)</f>
        <v>3.9061736013659285</v>
      </c>
      <c r="E437" s="76">
        <f>MIN(D437*Constantes!$D$17,0.8*(H436+Observaciones!$F436-F437-G437-Constantes!$D$14))</f>
        <v>1.9400934689045148</v>
      </c>
      <c r="F437" s="76">
        <f>IF(Observaciones!$F436&gt;0.05*Constantes!$D$18,((Observaciones!$F436-0.05*Constantes!$D$18)^2)/(Observaciones!$F436+0.95*Constantes!$D$18),0)</f>
        <v>0</v>
      </c>
      <c r="G437" s="76">
        <f>MAX(0,H436+Observaciones!$F436-F437-Constantes!$D$13)</f>
        <v>0</v>
      </c>
      <c r="H437" s="76">
        <f>H436+Observaciones!$F436-F437-E437-G437-I436</f>
        <v>28.084215605569309</v>
      </c>
      <c r="I437" s="76">
        <f>MAX(0,(H437-Constantes!$D$14)*(1-EXP(-Constantes!$D$22)))</f>
        <v>0.57343518319634412</v>
      </c>
      <c r="J437" s="76">
        <f t="shared" si="245"/>
        <v>131.07145245365174</v>
      </c>
      <c r="K437" s="76">
        <f>MAX(0,(J437-Constantes!$D$13)*(1-EXP(-Constantes!$D$23)))</f>
        <v>0.81113287846819448</v>
      </c>
      <c r="L437" s="76">
        <f t="shared" si="246"/>
        <v>1.3845680616645386</v>
      </c>
      <c r="M437" s="76">
        <f>0.0526*F437*Observaciones!$F436^1.218</f>
        <v>0</v>
      </c>
      <c r="N437" s="76">
        <f>M437*Constantes!$D$30</f>
        <v>0</v>
      </c>
      <c r="O437" s="76">
        <f t="shared" si="247"/>
        <v>0</v>
      </c>
      <c r="P437" s="15"/>
      <c r="Q437" s="75">
        <v>431</v>
      </c>
      <c r="R437" s="148">
        <f>ETo!$I436*((1-Constantes!$E$19)*ETo!$K436+ETo!$L436)</f>
        <v>3.9061736013659285</v>
      </c>
      <c r="S437" s="76">
        <f>MIN(R437*Constantes!$E$17,0.8*(V436+Observaciones!$F436-T437-U437-Constantes!$D$14))</f>
        <v>1.9400934689045148</v>
      </c>
      <c r="T437" s="76">
        <f>IF(Observaciones!$F436&gt;0.05*Constantes!$E$18,((Observaciones!$F436-0.05*Constantes!$E$18)^2)/(Observaciones!$F436+0.95*Constantes!$E$18),0)</f>
        <v>0</v>
      </c>
      <c r="U437" s="76">
        <f>MAX(0,V436+Observaciones!$F436-T437-Constantes!$D$13)</f>
        <v>0</v>
      </c>
      <c r="V437" s="76">
        <f>V436+Observaciones!$F436-T437-S437-U437-W436</f>
        <v>28.084215605569309</v>
      </c>
      <c r="W437" s="76">
        <f>MAX(0,(V437-Constantes!$D$14)*(1-EXP(-Constantes!$D$22)))</f>
        <v>0.57343518319634412</v>
      </c>
      <c r="X437" s="76">
        <f t="shared" si="233"/>
        <v>131.07145245365174</v>
      </c>
      <c r="Y437" s="76">
        <f>MAX(0,(X437-Constantes!$D$13)*(1-EXP(-Constantes!$D$23)))</f>
        <v>0.81113287846819448</v>
      </c>
      <c r="Z437" s="76">
        <f t="shared" si="234"/>
        <v>1.3845680616645386</v>
      </c>
      <c r="AA437" s="76">
        <f>IF(Z437-Escenarios!$E$29&lt;=0,0,IF(Z437-Escenarios!$E$29&gt;Escenarios!$E$28,Escenarios!$E$28,Z437-Escenarios!$E$29))</f>
        <v>0.69336806166453857</v>
      </c>
      <c r="AB437" s="76">
        <f>AA437*Entradas!$E$24</f>
        <v>0.17334201541613464</v>
      </c>
      <c r="AC437" s="76">
        <f>R437*Entradas!$D$47/Escenarios!$E$9</f>
        <v>0.18749633286556458</v>
      </c>
      <c r="AD437" s="76">
        <f>Entradas!$D$48*Entradas!$D$46/Escenarios!$E$9</f>
        <v>0.12</v>
      </c>
      <c r="AE437" s="76">
        <f t="shared" si="235"/>
        <v>2.1275898017700796</v>
      </c>
      <c r="AF437" s="76">
        <f t="shared" si="218"/>
        <v>0</v>
      </c>
      <c r="AG437" s="76">
        <f t="shared" si="219"/>
        <v>0.69336806166453857</v>
      </c>
      <c r="AH437" s="76">
        <f t="shared" si="213"/>
        <v>0</v>
      </c>
      <c r="AI437" s="76">
        <f t="shared" si="220"/>
        <v>0.11993287846819445</v>
      </c>
      <c r="AJ437" s="76">
        <f t="shared" si="214"/>
        <v>0.69120000000000004</v>
      </c>
      <c r="AK437" s="76">
        <f t="shared" si="221"/>
        <v>0</v>
      </c>
      <c r="AL437" s="76">
        <f t="shared" si="222"/>
        <v>0.86454201541613473</v>
      </c>
      <c r="AM437" s="76">
        <f t="shared" si="223"/>
        <v>0.21252971338283932</v>
      </c>
      <c r="AN437" s="76">
        <f t="shared" si="224"/>
        <v>0.21252971338283932</v>
      </c>
      <c r="AO437" s="76">
        <f t="shared" si="236"/>
        <v>70.904561836154372</v>
      </c>
      <c r="AP437" s="76">
        <f>MAX(0,(AO437-Constantes!$D$13)*(1-EXP(-Constantes!$D$24)))</f>
        <v>0.3386379512950406</v>
      </c>
      <c r="AQ437" s="76">
        <f t="shared" si="215"/>
        <v>1.0298379512950406</v>
      </c>
      <c r="AR437" s="76">
        <f t="shared" si="225"/>
        <v>1.2031799667111753</v>
      </c>
      <c r="AS437" s="76">
        <f>0.0526*AF437*Observaciones!$F436^1.218</f>
        <v>0</v>
      </c>
      <c r="AT437" s="76">
        <f>AS437*Constantes!$E$30</f>
        <v>0</v>
      </c>
      <c r="AU437" s="76">
        <f t="shared" si="237"/>
        <v>0</v>
      </c>
      <c r="AV437" s="15"/>
      <c r="AW437" s="75">
        <v>431</v>
      </c>
      <c r="AX437" s="148">
        <f>ETo!$I436*((1-Constantes!$F$19)*ETo!$K436+ETo!$L436)</f>
        <v>3.9061736013659285</v>
      </c>
      <c r="AY437" s="76">
        <f>MIN(AX437*Constantes!$F$17,0.8*(BB436+Observaciones!$F436-AZ437-BA437-Constantes!$D$14))</f>
        <v>1.9400934689045148</v>
      </c>
      <c r="AZ437" s="76">
        <f>IF(Observaciones!$F436&gt;0.05*Constantes!$F$18,((Observaciones!$F436-0.05*Constantes!$F$18)^2)/(Observaciones!$F436+0.95*Constantes!$F$18),0)</f>
        <v>0</v>
      </c>
      <c r="BA437" s="76">
        <f>MAX(0,BB436+Observaciones!$F436-AZ437-Constantes!$D$13)</f>
        <v>0</v>
      </c>
      <c r="BB437" s="76">
        <f>BB436+Observaciones!$F436-AZ437-AY437-BA437-BC436</f>
        <v>28.084215605569309</v>
      </c>
      <c r="BC437" s="76">
        <f>MAX(0,(BB437-Constantes!$D$14)*(1-EXP(-Constantes!$D$22)))</f>
        <v>0.57343518319634412</v>
      </c>
      <c r="BD437" s="76">
        <f t="shared" si="238"/>
        <v>131.07145245365174</v>
      </c>
      <c r="BE437" s="76">
        <f>MAX(0,(BD437-Constantes!$D$13)*(1-EXP(-Constantes!$D$23)))</f>
        <v>0.81113287846819448</v>
      </c>
      <c r="BF437" s="76">
        <f t="shared" si="239"/>
        <v>1.3845680616645386</v>
      </c>
      <c r="BG437" s="76">
        <f>IF(BF437-Escenarios!$F$29&lt;=0,0,IF(BF437-Escenarios!$F$29&gt;Escenarios!$F$28,Escenarios!$F$28,BF437-Escenarios!$F$29))</f>
        <v>0.69336806166453857</v>
      </c>
      <c r="BH437" s="76">
        <f>BG437*Entradas!$F$24</f>
        <v>0</v>
      </c>
      <c r="BI437" s="76">
        <f>AX437*Entradas!$D$47/Escenarios!$F$9</f>
        <v>0.18749633286556458</v>
      </c>
      <c r="BJ437" s="76">
        <f>Entradas!$D$48*Entradas!$D$46/Escenarios!$F$9</f>
        <v>0.12</v>
      </c>
      <c r="BK437" s="76">
        <f t="shared" si="240"/>
        <v>2.1275898017700796</v>
      </c>
      <c r="BL437" s="76">
        <f t="shared" si="226"/>
        <v>0</v>
      </c>
      <c r="BM437" s="76">
        <f t="shared" si="227"/>
        <v>0.69336806166453857</v>
      </c>
      <c r="BN437" s="76">
        <f t="shared" si="216"/>
        <v>0</v>
      </c>
      <c r="BO437" s="76">
        <f t="shared" si="228"/>
        <v>0.11993287846819445</v>
      </c>
      <c r="BP437" s="76">
        <f t="shared" si="217"/>
        <v>0.69120000000000004</v>
      </c>
      <c r="BQ437" s="76">
        <f t="shared" si="229"/>
        <v>0</v>
      </c>
      <c r="BR437" s="76">
        <f t="shared" si="230"/>
        <v>0.69120000000000004</v>
      </c>
      <c r="BS437" s="76">
        <f t="shared" si="231"/>
        <v>0.38587172879897402</v>
      </c>
      <c r="BT437" s="76">
        <f t="shared" si="232"/>
        <v>0.38587172879897402</v>
      </c>
      <c r="BU437" s="76">
        <f t="shared" si="241"/>
        <v>92.00717860729165</v>
      </c>
      <c r="BV437" s="76">
        <f>MAX(0,(BU437-Constantes!$D$13)*(1-EXP(-Constantes!$D$24)))</f>
        <v>0.66119666237188901</v>
      </c>
      <c r="BW437" s="76">
        <f t="shared" si="242"/>
        <v>1.352396662371889</v>
      </c>
      <c r="BX437" s="76">
        <f t="shared" si="243"/>
        <v>1.352396662371889</v>
      </c>
      <c r="BY437" s="76">
        <f>0.0526*BL437*Observaciones!$F436^1.218</f>
        <v>0</v>
      </c>
      <c r="BZ437" s="76">
        <f>BY437*Constantes!$F$30</f>
        <v>0</v>
      </c>
      <c r="CA437" s="76">
        <f t="shared" si="244"/>
        <v>0</v>
      </c>
      <c r="CB437" s="15"/>
      <c r="CC437" s="75">
        <v>431</v>
      </c>
      <c r="CD437" s="76">
        <f>0.0526*Observaciones!$F436^2.218</f>
        <v>0</v>
      </c>
      <c r="CE437" s="76">
        <f>IF(Observaciones!$F436&gt;0.05*$CI$7,((Observaciones!$F436-0.05*$CI$7)^2)/(Observaciones!$F436+0.95*$CI$7),0)</f>
        <v>0</v>
      </c>
      <c r="CF437" s="76">
        <f>0.0526*CE437*Observaciones!$F436^1.218</f>
        <v>0</v>
      </c>
      <c r="CG437" s="29"/>
      <c r="CH437" s="29"/>
      <c r="CI437" s="110"/>
      <c r="CJ437" s="40"/>
    </row>
    <row r="438" spans="2:88" s="2" customFormat="1" x14ac:dyDescent="0.3">
      <c r="B438" s="39"/>
      <c r="C438" s="75">
        <v>432</v>
      </c>
      <c r="D438" s="148">
        <f>ETo!$I437*((1-Constantes!$D$19)*ETo!$K437+ETo!$L437)</f>
        <v>4.0432992739936475</v>
      </c>
      <c r="E438" s="76">
        <f>MIN(D438*Constantes!$D$17,0.8*(H437+Observaciones!$F437-F438-G438-Constantes!$D$14))</f>
        <v>2.0082001761412713</v>
      </c>
      <c r="F438" s="76">
        <f>IF(Observaciones!$F437&gt;0.05*Constantes!$D$18,((Observaciones!$F437-0.05*Constantes!$D$18)^2)/(Observaciones!$F437+0.95*Constantes!$D$18),0)</f>
        <v>10.018844521093127</v>
      </c>
      <c r="G438" s="76">
        <f>MAX(0,H437+Observaciones!$F437-F438-Constantes!$D$13)</f>
        <v>3.2153710844761747</v>
      </c>
      <c r="H438" s="76">
        <f>H437+Observaciones!$F437-F438-E438-G438-I437</f>
        <v>46.168364640662382</v>
      </c>
      <c r="I438" s="76">
        <f>MAX(0,(H438-Constantes!$D$14)*(1-EXP(-Constantes!$D$22)))</f>
        <v>1.1894476876018254</v>
      </c>
      <c r="J438" s="76">
        <f t="shared" si="245"/>
        <v>133.47569065965973</v>
      </c>
      <c r="K438" s="76">
        <f>MAX(0,(J438-Constantes!$D$13)*(1-EXP(-Constantes!$D$23)))</f>
        <v>0.83482241015691727</v>
      </c>
      <c r="L438" s="76">
        <f t="shared" si="246"/>
        <v>12.04311461885187</v>
      </c>
      <c r="M438" s="76">
        <f>0.0526*F438*Observaciones!$F437^1.218</f>
        <v>38.511161179049438</v>
      </c>
      <c r="N438" s="76">
        <f>M438*Constantes!$D$30</f>
        <v>0.60162548829302276</v>
      </c>
      <c r="O438" s="76">
        <f t="shared" si="247"/>
        <v>4995.5971302578091</v>
      </c>
      <c r="P438" s="15"/>
      <c r="Q438" s="75">
        <v>432</v>
      </c>
      <c r="R438" s="148">
        <f>ETo!$I437*((1-Constantes!$E$19)*ETo!$K437+ETo!$L437)</f>
        <v>4.0432992739936475</v>
      </c>
      <c r="S438" s="76">
        <f>MIN(R438*Constantes!$E$17,0.8*(V437+Observaciones!$F437-T438-U438-Constantes!$D$14))</f>
        <v>2.0082001761412713</v>
      </c>
      <c r="T438" s="76">
        <f>IF(Observaciones!$F437&gt;0.05*Constantes!$E$18,((Observaciones!$F437-0.05*Constantes!$E$18)^2)/(Observaciones!$F437+0.95*Constantes!$E$18),0)</f>
        <v>10.018844521093127</v>
      </c>
      <c r="U438" s="76">
        <f>MAX(0,V437+Observaciones!$F437-T438-Constantes!$D$13)</f>
        <v>3.2153710844761747</v>
      </c>
      <c r="V438" s="76">
        <f>V437+Observaciones!$F437-T438-S438-U438-W437</f>
        <v>46.168364640662382</v>
      </c>
      <c r="W438" s="76">
        <f>MAX(0,(V438-Constantes!$D$14)*(1-EXP(-Constantes!$D$22)))</f>
        <v>1.1894476876018254</v>
      </c>
      <c r="X438" s="76">
        <f t="shared" si="233"/>
        <v>133.47569065965973</v>
      </c>
      <c r="Y438" s="76">
        <f>MAX(0,(X438-Constantes!$D$13)*(1-EXP(-Constantes!$D$23)))</f>
        <v>0.83482241015691727</v>
      </c>
      <c r="Z438" s="76">
        <f t="shared" si="234"/>
        <v>12.04311461885187</v>
      </c>
      <c r="AA438" s="76">
        <f>IF(Z438-Escenarios!$E$29&lt;=0,0,IF(Z438-Escenarios!$E$29&gt;Escenarios!$E$28,Escenarios!$E$28,Z438-Escenarios!$E$29))</f>
        <v>2.2212791916551762</v>
      </c>
      <c r="AB438" s="76">
        <f>AA438*Entradas!$E$24</f>
        <v>0.55531979791379404</v>
      </c>
      <c r="AC438" s="76">
        <f>R438*Entradas!$D$47/Escenarios!$E$9</f>
        <v>0.1940783651516951</v>
      </c>
      <c r="AD438" s="76">
        <f>Entradas!$D$48*Entradas!$D$46/Escenarios!$E$9</f>
        <v>0.12</v>
      </c>
      <c r="AE438" s="76">
        <f t="shared" si="235"/>
        <v>2.2022785412929666</v>
      </c>
      <c r="AF438" s="76">
        <f t="shared" si="218"/>
        <v>7.7975653294379512</v>
      </c>
      <c r="AG438" s="76">
        <f t="shared" si="219"/>
        <v>0</v>
      </c>
      <c r="AH438" s="76">
        <f t="shared" si="213"/>
        <v>1.1894476876018254</v>
      </c>
      <c r="AI438" s="76">
        <f t="shared" si="220"/>
        <v>0</v>
      </c>
      <c r="AJ438" s="76">
        <f t="shared" si="214"/>
        <v>0.83482241015691727</v>
      </c>
      <c r="AK438" s="76">
        <f t="shared" si="221"/>
        <v>0</v>
      </c>
      <c r="AL438" s="76">
        <f t="shared" si="222"/>
        <v>10.377155225110489</v>
      </c>
      <c r="AM438" s="76">
        <f t="shared" si="223"/>
        <v>1.3518810285896872</v>
      </c>
      <c r="AN438" s="76">
        <f t="shared" si="224"/>
        <v>4.5672521130658623</v>
      </c>
      <c r="AO438" s="76">
        <f t="shared" si="236"/>
        <v>71.917804913449018</v>
      </c>
      <c r="AP438" s="76">
        <f>MAX(0,(AO438-Constantes!$D$13)*(1-EXP(-Constantes!$D$24)))</f>
        <v>0.35412562206896642</v>
      </c>
      <c r="AQ438" s="76">
        <f t="shared" si="215"/>
        <v>1.1889480322258836</v>
      </c>
      <c r="AR438" s="76">
        <f t="shared" si="225"/>
        <v>10.731280847179455</v>
      </c>
      <c r="AS438" s="76">
        <f>0.0526*AF438*Observaciones!$F437^1.218</f>
        <v>29.972847125627268</v>
      </c>
      <c r="AT438" s="76">
        <f>AS438*Constantes!$E$30</f>
        <v>0.46823903085263241</v>
      </c>
      <c r="AU438" s="76">
        <f t="shared" si="237"/>
        <v>4363.309818470565</v>
      </c>
      <c r="AV438" s="15"/>
      <c r="AW438" s="75">
        <v>432</v>
      </c>
      <c r="AX438" s="148">
        <f>ETo!$I437*((1-Constantes!$F$19)*ETo!$K437+ETo!$L437)</f>
        <v>4.0432992739936475</v>
      </c>
      <c r="AY438" s="76">
        <f>MIN(AX438*Constantes!$F$17,0.8*(BB437+Observaciones!$F437-AZ438-BA438-Constantes!$D$14))</f>
        <v>2.0082001761412713</v>
      </c>
      <c r="AZ438" s="76">
        <f>IF(Observaciones!$F437&gt;0.05*Constantes!$F$18,((Observaciones!$F437-0.05*Constantes!$F$18)^2)/(Observaciones!$F437+0.95*Constantes!$F$18),0)</f>
        <v>10.018844521093127</v>
      </c>
      <c r="BA438" s="76">
        <f>MAX(0,BB437+Observaciones!$F437-AZ438-Constantes!$D$13)</f>
        <v>3.2153710844761747</v>
      </c>
      <c r="BB438" s="76">
        <f>BB437+Observaciones!$F437-AZ438-AY438-BA438-BC437</f>
        <v>46.168364640662382</v>
      </c>
      <c r="BC438" s="76">
        <f>MAX(0,(BB438-Constantes!$D$14)*(1-EXP(-Constantes!$D$22)))</f>
        <v>1.1894476876018254</v>
      </c>
      <c r="BD438" s="76">
        <f t="shared" si="238"/>
        <v>133.47569065965973</v>
      </c>
      <c r="BE438" s="76">
        <f>MAX(0,(BD438-Constantes!$D$13)*(1-EXP(-Constantes!$D$23)))</f>
        <v>0.83482241015691727</v>
      </c>
      <c r="BF438" s="76">
        <f t="shared" si="239"/>
        <v>12.04311461885187</v>
      </c>
      <c r="BG438" s="76">
        <f>IF(BF438-Escenarios!$F$29&lt;=0,0,IF(BF438-Escenarios!$F$29&gt;Escenarios!$F$28,Escenarios!$F$28,BF438-Escenarios!$F$29))</f>
        <v>3.9467247716830118</v>
      </c>
      <c r="BH438" s="76">
        <f>BG438*Entradas!$F$24</f>
        <v>0</v>
      </c>
      <c r="BI438" s="76">
        <f>AX438*Entradas!$D$47/Escenarios!$F$9</f>
        <v>0.1940783651516951</v>
      </c>
      <c r="BJ438" s="76">
        <f>Entradas!$D$48*Entradas!$D$46/Escenarios!$F$9</f>
        <v>0.12</v>
      </c>
      <c r="BK438" s="76">
        <f t="shared" si="240"/>
        <v>2.2022785412929666</v>
      </c>
      <c r="BL438" s="76">
        <f t="shared" si="226"/>
        <v>6.0721197494101151</v>
      </c>
      <c r="BM438" s="76">
        <f t="shared" si="227"/>
        <v>0</v>
      </c>
      <c r="BN438" s="76">
        <f t="shared" si="216"/>
        <v>1.1894476876018254</v>
      </c>
      <c r="BO438" s="76">
        <f t="shared" si="228"/>
        <v>0</v>
      </c>
      <c r="BP438" s="76">
        <f t="shared" si="217"/>
        <v>0.83482241015691727</v>
      </c>
      <c r="BQ438" s="76">
        <f t="shared" si="229"/>
        <v>0</v>
      </c>
      <c r="BR438" s="76">
        <f t="shared" si="230"/>
        <v>8.096389847168858</v>
      </c>
      <c r="BS438" s="76">
        <f t="shared" si="231"/>
        <v>3.6326464065313164</v>
      </c>
      <c r="BT438" s="76">
        <f t="shared" si="232"/>
        <v>6.8480174910074911</v>
      </c>
      <c r="BU438" s="76">
        <f t="shared" si="241"/>
        <v>94.978628351451079</v>
      </c>
      <c r="BV438" s="76">
        <f>MAX(0,(BU438-Constantes!$D$13)*(1-EXP(-Constantes!$D$24)))</f>
        <v>0.70661600585428708</v>
      </c>
      <c r="BW438" s="76">
        <f t="shared" si="242"/>
        <v>1.5414384160112045</v>
      </c>
      <c r="BX438" s="76">
        <f t="shared" si="243"/>
        <v>8.8030058530231443</v>
      </c>
      <c r="BY438" s="76">
        <f>0.0526*BL438*Observaciones!$F437^1.218</f>
        <v>23.340454268523583</v>
      </c>
      <c r="BZ438" s="76">
        <f>BY438*Constantes!$F$30</f>
        <v>0.36462707865377508</v>
      </c>
      <c r="CA438" s="76">
        <f t="shared" si="244"/>
        <v>4142.074704273361</v>
      </c>
      <c r="CB438" s="15"/>
      <c r="CC438" s="75">
        <v>432</v>
      </c>
      <c r="CD438" s="76">
        <f>0.0526*Observaciones!$F437^2.218</f>
        <v>130.30727857101567</v>
      </c>
      <c r="CE438" s="76">
        <f>IF(Observaciones!$F437&gt;0.05*$CI$7,((Observaciones!$F437-0.05*$CI$7)^2)/(Observaciones!$F437+0.95*$CI$7),0)</f>
        <v>15.489843010632969</v>
      </c>
      <c r="CF438" s="76">
        <f>0.0526*CE438*Observaciones!$F437^1.218</f>
        <v>59.540981953033921</v>
      </c>
      <c r="CG438" s="29"/>
      <c r="CH438" s="29"/>
      <c r="CI438" s="110"/>
      <c r="CJ438" s="40"/>
    </row>
    <row r="439" spans="2:88" s="2" customFormat="1" x14ac:dyDescent="0.3">
      <c r="B439" s="39"/>
      <c r="C439" s="75">
        <v>433</v>
      </c>
      <c r="D439" s="148">
        <f>ETo!$I438*((1-Constantes!$D$19)*ETo!$K438+ETo!$L438)</f>
        <v>3.9284981751048949</v>
      </c>
      <c r="E439" s="76">
        <f>MIN(D439*Constantes!$D$17,0.8*(H438+Observaciones!$F438-F439-G439-Constantes!$D$14))</f>
        <v>1.9511814962497154</v>
      </c>
      <c r="F439" s="76">
        <f>IF(Observaciones!$F438&gt;0.05*Constantes!$D$18,((Observaciones!$F438-0.05*Constantes!$D$18)^2)/(Observaciones!$F438+0.95*Constantes!$D$18),0)</f>
        <v>0</v>
      </c>
      <c r="G439" s="76">
        <f>MAX(0,H438+Observaciones!$F438-F439-Constantes!$D$13)</f>
        <v>0</v>
      </c>
      <c r="H439" s="76">
        <f>H438+Observaciones!$F438-F439-E439-G439-I438</f>
        <v>45.027735456810838</v>
      </c>
      <c r="I439" s="76">
        <f>MAX(0,(H439-Constantes!$D$14)*(1-EXP(-Constantes!$D$22)))</f>
        <v>1.1505936702643846</v>
      </c>
      <c r="J439" s="76">
        <f t="shared" si="245"/>
        <v>132.64086824950283</v>
      </c>
      <c r="K439" s="76">
        <f>MAX(0,(J439-Constantes!$D$13)*(1-EXP(-Constantes!$D$23)))</f>
        <v>0.82659670611043468</v>
      </c>
      <c r="L439" s="76">
        <f t="shared" si="246"/>
        <v>1.9771903763748193</v>
      </c>
      <c r="M439" s="76">
        <f>0.0526*F439*Observaciones!$F438^1.218</f>
        <v>0</v>
      </c>
      <c r="N439" s="76">
        <f>M439*Constantes!$D$30</f>
        <v>0</v>
      </c>
      <c r="O439" s="76">
        <f t="shared" si="247"/>
        <v>0</v>
      </c>
      <c r="P439" s="15"/>
      <c r="Q439" s="75">
        <v>433</v>
      </c>
      <c r="R439" s="148">
        <f>ETo!$I438*((1-Constantes!$E$19)*ETo!$K438+ETo!$L438)</f>
        <v>3.9284981751048949</v>
      </c>
      <c r="S439" s="76">
        <f>MIN(R439*Constantes!$E$17,0.8*(V438+Observaciones!$F438-T439-U439-Constantes!$D$14))</f>
        <v>1.9511814962497154</v>
      </c>
      <c r="T439" s="76">
        <f>IF(Observaciones!$F438&gt;0.05*Constantes!$E$18,((Observaciones!$F438-0.05*Constantes!$E$18)^2)/(Observaciones!$F438+0.95*Constantes!$E$18),0)</f>
        <v>0</v>
      </c>
      <c r="U439" s="76">
        <f>MAX(0,V438+Observaciones!$F438-T439-Constantes!$D$13)</f>
        <v>0</v>
      </c>
      <c r="V439" s="76">
        <f>V438+Observaciones!$F438-T439-S439-U439-W438</f>
        <v>45.027735456810838</v>
      </c>
      <c r="W439" s="76">
        <f>MAX(0,(V439-Constantes!$D$14)*(1-EXP(-Constantes!$D$22)))</f>
        <v>1.1505936702643846</v>
      </c>
      <c r="X439" s="76">
        <f t="shared" si="233"/>
        <v>132.64086824950283</v>
      </c>
      <c r="Y439" s="76">
        <f>MAX(0,(X439-Constantes!$D$13)*(1-EXP(-Constantes!$D$23)))</f>
        <v>0.82659670611043468</v>
      </c>
      <c r="Z439" s="76">
        <f t="shared" si="234"/>
        <v>1.9771903763748193</v>
      </c>
      <c r="AA439" s="76">
        <f>IF(Z439-Escenarios!$E$29&lt;=0,0,IF(Z439-Escenarios!$E$29&gt;Escenarios!$E$28,Escenarios!$E$28,Z439-Escenarios!$E$29))</f>
        <v>1.2859903763748193</v>
      </c>
      <c r="AB439" s="76">
        <f>AA439*Entradas!$E$24</f>
        <v>0.32149759409370482</v>
      </c>
      <c r="AC439" s="76">
        <f>R439*Entradas!$D$47/Escenarios!$E$9</f>
        <v>0.18856791240503495</v>
      </c>
      <c r="AD439" s="76">
        <f>Entradas!$D$48*Entradas!$D$46/Escenarios!$E$9</f>
        <v>0.12</v>
      </c>
      <c r="AE439" s="76">
        <f t="shared" si="235"/>
        <v>2.1397494086547502</v>
      </c>
      <c r="AF439" s="76">
        <f t="shared" si="218"/>
        <v>0</v>
      </c>
      <c r="AG439" s="76">
        <f t="shared" si="219"/>
        <v>1.2859903763748193</v>
      </c>
      <c r="AH439" s="76">
        <f t="shared" si="213"/>
        <v>0</v>
      </c>
      <c r="AI439" s="76">
        <f t="shared" si="220"/>
        <v>0.13539670611043464</v>
      </c>
      <c r="AJ439" s="76">
        <f t="shared" si="214"/>
        <v>0.69120000000000004</v>
      </c>
      <c r="AK439" s="76">
        <f t="shared" si="221"/>
        <v>0</v>
      </c>
      <c r="AL439" s="76">
        <f t="shared" si="222"/>
        <v>1.0126975940937049</v>
      </c>
      <c r="AM439" s="76">
        <f t="shared" si="223"/>
        <v>0.65592486987607945</v>
      </c>
      <c r="AN439" s="76">
        <f t="shared" si="224"/>
        <v>0.65592486987607945</v>
      </c>
      <c r="AO439" s="76">
        <f t="shared" si="236"/>
        <v>72.219604161256129</v>
      </c>
      <c r="AP439" s="76">
        <f>MAX(0,(AO439-Constantes!$D$13)*(1-EXP(-Constantes!$D$24)))</f>
        <v>0.35873869813590092</v>
      </c>
      <c r="AQ439" s="76">
        <f t="shared" si="215"/>
        <v>1.0499386981359009</v>
      </c>
      <c r="AR439" s="76">
        <f t="shared" si="225"/>
        <v>1.3714362922296057</v>
      </c>
      <c r="AS439" s="76">
        <f>0.0526*AF439*Observaciones!$F438^1.218</f>
        <v>0</v>
      </c>
      <c r="AT439" s="76">
        <f>AS439*Constantes!$E$30</f>
        <v>0</v>
      </c>
      <c r="AU439" s="76">
        <f t="shared" si="237"/>
        <v>0</v>
      </c>
      <c r="AV439" s="15"/>
      <c r="AW439" s="75">
        <v>433</v>
      </c>
      <c r="AX439" s="148">
        <f>ETo!$I438*((1-Constantes!$F$19)*ETo!$K438+ETo!$L438)</f>
        <v>3.9284981751048949</v>
      </c>
      <c r="AY439" s="76">
        <f>MIN(AX439*Constantes!$F$17,0.8*(BB438+Observaciones!$F438-AZ439-BA439-Constantes!$D$14))</f>
        <v>1.9511814962497154</v>
      </c>
      <c r="AZ439" s="76">
        <f>IF(Observaciones!$F438&gt;0.05*Constantes!$F$18,((Observaciones!$F438-0.05*Constantes!$F$18)^2)/(Observaciones!$F438+0.95*Constantes!$F$18),0)</f>
        <v>0</v>
      </c>
      <c r="BA439" s="76">
        <f>MAX(0,BB438+Observaciones!$F438-AZ439-Constantes!$D$13)</f>
        <v>0</v>
      </c>
      <c r="BB439" s="76">
        <f>BB438+Observaciones!$F438-AZ439-AY439-BA439-BC438</f>
        <v>45.027735456810838</v>
      </c>
      <c r="BC439" s="76">
        <f>MAX(0,(BB439-Constantes!$D$14)*(1-EXP(-Constantes!$D$22)))</f>
        <v>1.1505936702643846</v>
      </c>
      <c r="BD439" s="76">
        <f t="shared" si="238"/>
        <v>132.64086824950283</v>
      </c>
      <c r="BE439" s="76">
        <f>MAX(0,(BD439-Constantes!$D$13)*(1-EXP(-Constantes!$D$23)))</f>
        <v>0.82659670611043468</v>
      </c>
      <c r="BF439" s="76">
        <f t="shared" si="239"/>
        <v>1.9771903763748193</v>
      </c>
      <c r="BG439" s="76">
        <f>IF(BF439-Escenarios!$F$29&lt;=0,0,IF(BF439-Escenarios!$F$29&gt;Escenarios!$F$28,Escenarios!$F$28,BF439-Escenarios!$F$29))</f>
        <v>1.2859903763748193</v>
      </c>
      <c r="BH439" s="76">
        <f>BG439*Entradas!$F$24</f>
        <v>0</v>
      </c>
      <c r="BI439" s="76">
        <f>AX439*Entradas!$D$47/Escenarios!$F$9</f>
        <v>0.18856791240503495</v>
      </c>
      <c r="BJ439" s="76">
        <f>Entradas!$D$48*Entradas!$D$46/Escenarios!$F$9</f>
        <v>0.12</v>
      </c>
      <c r="BK439" s="76">
        <f t="shared" si="240"/>
        <v>2.1397494086547502</v>
      </c>
      <c r="BL439" s="76">
        <f t="shared" si="226"/>
        <v>0</v>
      </c>
      <c r="BM439" s="76">
        <f t="shared" si="227"/>
        <v>1.2859903763748193</v>
      </c>
      <c r="BN439" s="76">
        <f t="shared" si="216"/>
        <v>0</v>
      </c>
      <c r="BO439" s="76">
        <f t="shared" si="228"/>
        <v>0.13539670611043464</v>
      </c>
      <c r="BP439" s="76">
        <f t="shared" si="217"/>
        <v>0.69120000000000004</v>
      </c>
      <c r="BQ439" s="76">
        <f t="shared" si="229"/>
        <v>0</v>
      </c>
      <c r="BR439" s="76">
        <f t="shared" si="230"/>
        <v>0.69120000000000004</v>
      </c>
      <c r="BS439" s="76">
        <f t="shared" si="231"/>
        <v>0.97742246396978427</v>
      </c>
      <c r="BT439" s="76">
        <f t="shared" si="232"/>
        <v>0.97742246396978427</v>
      </c>
      <c r="BU439" s="76">
        <f t="shared" si="241"/>
        <v>95.24943480956658</v>
      </c>
      <c r="BV439" s="76">
        <f>MAX(0,(BU439-Constantes!$D$13)*(1-EXP(-Constantes!$D$24)))</f>
        <v>0.71075534947353414</v>
      </c>
      <c r="BW439" s="76">
        <f t="shared" si="242"/>
        <v>1.4019553494735342</v>
      </c>
      <c r="BX439" s="76">
        <f t="shared" si="243"/>
        <v>1.4019553494735342</v>
      </c>
      <c r="BY439" s="76">
        <f>0.0526*BL439*Observaciones!$F438^1.218</f>
        <v>0</v>
      </c>
      <c r="BZ439" s="76">
        <f>BY439*Constantes!$F$30</f>
        <v>0</v>
      </c>
      <c r="CA439" s="76">
        <f t="shared" si="244"/>
        <v>0</v>
      </c>
      <c r="CB439" s="15"/>
      <c r="CC439" s="75">
        <v>433</v>
      </c>
      <c r="CD439" s="76">
        <f>0.0526*Observaciones!$F438^2.218</f>
        <v>0.24472045674166781</v>
      </c>
      <c r="CE439" s="76">
        <f>IF(Observaciones!$F438&gt;0.05*$CI$7,((Observaciones!$F438-0.05*$CI$7)^2)/(Observaciones!$F438+0.95*$CI$7),0)</f>
        <v>2.0605192437462322E-3</v>
      </c>
      <c r="CF439" s="76">
        <f>0.0526*CE439*Observaciones!$F438^1.218</f>
        <v>2.5212560522728692E-4</v>
      </c>
      <c r="CG439" s="29"/>
      <c r="CH439" s="29"/>
      <c r="CI439" s="110"/>
      <c r="CJ439" s="40"/>
    </row>
    <row r="440" spans="2:88" s="2" customFormat="1" x14ac:dyDescent="0.3">
      <c r="B440" s="39"/>
      <c r="C440" s="75">
        <v>434</v>
      </c>
      <c r="D440" s="148">
        <f>ETo!$I439*((1-Constantes!$D$19)*ETo!$K439+ETo!$L439)</f>
        <v>4.0519071507086517</v>
      </c>
      <c r="E440" s="76">
        <f>MIN(D440*Constantes!$D$17,0.8*(H439+Observaciones!$F439-F440-G440-Constantes!$D$14))</f>
        <v>2.0124754816192656</v>
      </c>
      <c r="F440" s="76">
        <f>IF(Observaciones!$F439&gt;0.05*Constantes!$D$18,((Observaciones!$F439-0.05*Constantes!$D$18)^2)/(Observaciones!$F439+0.95*Constantes!$D$18),0)</f>
        <v>1.3415815457950286</v>
      </c>
      <c r="G440" s="76">
        <f>MAX(0,H439+Observaciones!$F439-F440-Constantes!$D$13)</f>
        <v>8.0361539110158091</v>
      </c>
      <c r="H440" s="76">
        <f>H439+Observaciones!$F439-F440-E440-G440-I439</f>
        <v>45.586930848116346</v>
      </c>
      <c r="I440" s="76">
        <f>MAX(0,(H440-Constantes!$D$14)*(1-EXP(-Constantes!$D$22)))</f>
        <v>1.1696419181405575</v>
      </c>
      <c r="J440" s="76">
        <f t="shared" si="245"/>
        <v>139.85042545440822</v>
      </c>
      <c r="K440" s="76">
        <f>MAX(0,(J440-Constantes!$D$13)*(1-EXP(-Constantes!$D$23)))</f>
        <v>0.89763419043310844</v>
      </c>
      <c r="L440" s="76">
        <f t="shared" si="246"/>
        <v>3.4088576543686946</v>
      </c>
      <c r="M440" s="76">
        <f>0.0526*F440*Observaciones!$F439^1.218</f>
        <v>1.6197174382787165</v>
      </c>
      <c r="N440" s="76">
        <f>M440*Constantes!$D$30</f>
        <v>2.5303399452709235E-2</v>
      </c>
      <c r="O440" s="76">
        <f t="shared" si="247"/>
        <v>742.28383870124708</v>
      </c>
      <c r="P440" s="15"/>
      <c r="Q440" s="75">
        <v>434</v>
      </c>
      <c r="R440" s="148">
        <f>ETo!$I439*((1-Constantes!$E$19)*ETo!$K439+ETo!$L439)</f>
        <v>4.0519071507086517</v>
      </c>
      <c r="S440" s="76">
        <f>MIN(R440*Constantes!$E$17,0.8*(V439+Observaciones!$F439-T440-U440-Constantes!$D$14))</f>
        <v>2.0124754816192656</v>
      </c>
      <c r="T440" s="76">
        <f>IF(Observaciones!$F439&gt;0.05*Constantes!$E$18,((Observaciones!$F439-0.05*Constantes!$E$18)^2)/(Observaciones!$F439+0.95*Constantes!$E$18),0)</f>
        <v>1.3415815457950286</v>
      </c>
      <c r="U440" s="76">
        <f>MAX(0,V439+Observaciones!$F439-T440-Constantes!$D$13)</f>
        <v>8.0361539110158091</v>
      </c>
      <c r="V440" s="76">
        <f>V439+Observaciones!$F439-T440-S440-U440-W439</f>
        <v>45.586930848116346</v>
      </c>
      <c r="W440" s="76">
        <f>MAX(0,(V440-Constantes!$D$14)*(1-EXP(-Constantes!$D$22)))</f>
        <v>1.1696419181405575</v>
      </c>
      <c r="X440" s="76">
        <f t="shared" si="233"/>
        <v>139.85042545440822</v>
      </c>
      <c r="Y440" s="76">
        <f>MAX(0,(X440-Constantes!$D$13)*(1-EXP(-Constantes!$D$23)))</f>
        <v>0.89763419043310844</v>
      </c>
      <c r="Z440" s="76">
        <f t="shared" si="234"/>
        <v>3.4088576543686946</v>
      </c>
      <c r="AA440" s="76">
        <f>IF(Z440-Escenarios!$E$29&lt;=0,0,IF(Z440-Escenarios!$E$29&gt;Escenarios!$E$28,Escenarios!$E$28,Z440-Escenarios!$E$29))</f>
        <v>2.2212791916551762</v>
      </c>
      <c r="AB440" s="76">
        <f>AA440*Entradas!$E$24</f>
        <v>0.55531979791379404</v>
      </c>
      <c r="AC440" s="76">
        <f>R440*Entradas!$D$47/Escenarios!$E$9</f>
        <v>0.1944915432340153</v>
      </c>
      <c r="AD440" s="76">
        <f>Entradas!$D$48*Entradas!$D$46/Escenarios!$E$9</f>
        <v>0.12</v>
      </c>
      <c r="AE440" s="76">
        <f t="shared" si="235"/>
        <v>2.2069670248532809</v>
      </c>
      <c r="AF440" s="76">
        <f t="shared" si="218"/>
        <v>0</v>
      </c>
      <c r="AG440" s="76">
        <f t="shared" si="219"/>
        <v>0.87969764586014754</v>
      </c>
      <c r="AH440" s="76">
        <f t="shared" si="213"/>
        <v>0.28994427228040998</v>
      </c>
      <c r="AI440" s="76">
        <f t="shared" si="220"/>
        <v>0</v>
      </c>
      <c r="AJ440" s="76">
        <f t="shared" si="214"/>
        <v>0.89763419043310844</v>
      </c>
      <c r="AK440" s="76">
        <f t="shared" si="221"/>
        <v>0</v>
      </c>
      <c r="AL440" s="76">
        <f t="shared" si="222"/>
        <v>1.7428982606273125</v>
      </c>
      <c r="AM440" s="76">
        <f t="shared" si="223"/>
        <v>1.3514678505073667</v>
      </c>
      <c r="AN440" s="76">
        <f t="shared" si="224"/>
        <v>9.3876217615231763</v>
      </c>
      <c r="AO440" s="76">
        <f t="shared" si="236"/>
        <v>73.212333313627596</v>
      </c>
      <c r="AP440" s="76">
        <f>MAX(0,(AO440-Constantes!$D$13)*(1-EXP(-Constantes!$D$24)))</f>
        <v>0.37391280849909148</v>
      </c>
      <c r="AQ440" s="76">
        <f t="shared" si="215"/>
        <v>1.2715469989321999</v>
      </c>
      <c r="AR440" s="76">
        <f t="shared" si="225"/>
        <v>2.1168110691264039</v>
      </c>
      <c r="AS440" s="76">
        <f>0.0526*AF440*Observaciones!$F439^1.218</f>
        <v>0</v>
      </c>
      <c r="AT440" s="76">
        <f>AS440*Constantes!$E$30</f>
        <v>0</v>
      </c>
      <c r="AU440" s="76">
        <f t="shared" si="237"/>
        <v>0</v>
      </c>
      <c r="AV440" s="15"/>
      <c r="AW440" s="75">
        <v>434</v>
      </c>
      <c r="AX440" s="148">
        <f>ETo!$I439*((1-Constantes!$F$19)*ETo!$K439+ETo!$L439)</f>
        <v>4.0519071507086517</v>
      </c>
      <c r="AY440" s="76">
        <f>MIN(AX440*Constantes!$F$17,0.8*(BB439+Observaciones!$F439-AZ440-BA440-Constantes!$D$14))</f>
        <v>2.0124754816192656</v>
      </c>
      <c r="AZ440" s="76">
        <f>IF(Observaciones!$F439&gt;0.05*Constantes!$F$18,((Observaciones!$F439-0.05*Constantes!$F$18)^2)/(Observaciones!$F439+0.95*Constantes!$F$18),0)</f>
        <v>1.3415815457950286</v>
      </c>
      <c r="BA440" s="76">
        <f>MAX(0,BB439+Observaciones!$F439-AZ440-Constantes!$D$13)</f>
        <v>8.0361539110158091</v>
      </c>
      <c r="BB440" s="76">
        <f>BB439+Observaciones!$F439-AZ440-AY440-BA440-BC439</f>
        <v>45.586930848116346</v>
      </c>
      <c r="BC440" s="76">
        <f>MAX(0,(BB440-Constantes!$D$14)*(1-EXP(-Constantes!$D$22)))</f>
        <v>1.1696419181405575</v>
      </c>
      <c r="BD440" s="76">
        <f t="shared" si="238"/>
        <v>139.85042545440822</v>
      </c>
      <c r="BE440" s="76">
        <f>MAX(0,(BD440-Constantes!$D$13)*(1-EXP(-Constantes!$D$23)))</f>
        <v>0.89763419043310844</v>
      </c>
      <c r="BF440" s="76">
        <f t="shared" si="239"/>
        <v>3.4088576543686946</v>
      </c>
      <c r="BG440" s="76">
        <f>IF(BF440-Escenarios!$F$29&lt;=0,0,IF(BF440-Escenarios!$F$29&gt;Escenarios!$F$28,Escenarios!$F$28,BF440-Escenarios!$F$29))</f>
        <v>2.7176576543686943</v>
      </c>
      <c r="BH440" s="76">
        <f>BG440*Entradas!$F$24</f>
        <v>0</v>
      </c>
      <c r="BI440" s="76">
        <f>AX440*Entradas!$D$47/Escenarios!$F$9</f>
        <v>0.1944915432340153</v>
      </c>
      <c r="BJ440" s="76">
        <f>Entradas!$D$48*Entradas!$D$46/Escenarios!$F$9</f>
        <v>0.12</v>
      </c>
      <c r="BK440" s="76">
        <f t="shared" si="240"/>
        <v>2.2069670248532809</v>
      </c>
      <c r="BL440" s="76">
        <f t="shared" si="226"/>
        <v>0</v>
      </c>
      <c r="BM440" s="76">
        <f t="shared" si="227"/>
        <v>1.3760761085736657</v>
      </c>
      <c r="BN440" s="76">
        <f t="shared" si="216"/>
        <v>0</v>
      </c>
      <c r="BO440" s="76">
        <f t="shared" si="228"/>
        <v>0.20643419043310818</v>
      </c>
      <c r="BP440" s="76">
        <f t="shared" si="217"/>
        <v>0.69120000000000026</v>
      </c>
      <c r="BQ440" s="76">
        <f t="shared" si="229"/>
        <v>0</v>
      </c>
      <c r="BR440" s="76">
        <f t="shared" si="230"/>
        <v>0.69120000000000026</v>
      </c>
      <c r="BS440" s="76">
        <f t="shared" si="231"/>
        <v>2.4031661111346789</v>
      </c>
      <c r="BT440" s="76">
        <f t="shared" si="232"/>
        <v>10.439320022150488</v>
      </c>
      <c r="BU440" s="76">
        <f t="shared" si="241"/>
        <v>96.941845571227731</v>
      </c>
      <c r="BV440" s="76">
        <f>MAX(0,(BU440-Constantes!$D$13)*(1-EXP(-Constantes!$D$24)))</f>
        <v>0.7366242661019522</v>
      </c>
      <c r="BW440" s="76">
        <f t="shared" si="242"/>
        <v>1.4278242661019525</v>
      </c>
      <c r="BX440" s="76">
        <f t="shared" si="243"/>
        <v>1.4278242661019525</v>
      </c>
      <c r="BY440" s="76">
        <f>0.0526*BL440*Observaciones!$F439^1.218</f>
        <v>0</v>
      </c>
      <c r="BZ440" s="76">
        <f>BY440*Constantes!$F$30</f>
        <v>0</v>
      </c>
      <c r="CA440" s="76">
        <f t="shared" si="244"/>
        <v>0</v>
      </c>
      <c r="CB440" s="15"/>
      <c r="CC440" s="75">
        <v>434</v>
      </c>
      <c r="CD440" s="76">
        <f>0.0526*Observaciones!$F439^2.218</f>
        <v>15.815884250910074</v>
      </c>
      <c r="CE440" s="76">
        <f>IF(Observaciones!$F439&gt;0.05*$CI$7,((Observaciones!$F439-0.05*$CI$7)^2)/(Observaciones!$F439+0.95*$CI$7),0)</f>
        <v>2.8091910608904982</v>
      </c>
      <c r="CF440" s="76">
        <f>0.0526*CE440*Observaciones!$F439^1.218</f>
        <v>3.3915908899034655</v>
      </c>
      <c r="CG440" s="29"/>
      <c r="CH440" s="29"/>
      <c r="CI440" s="110"/>
      <c r="CJ440" s="40"/>
    </row>
    <row r="441" spans="2:88" s="2" customFormat="1" x14ac:dyDescent="0.3">
      <c r="B441" s="39"/>
      <c r="C441" s="75">
        <v>435</v>
      </c>
      <c r="D441" s="148">
        <f>ETo!$I440*((1-Constantes!$D$19)*ETo!$K440+ETo!$L440)</f>
        <v>3.94105555426068</v>
      </c>
      <c r="E441" s="76">
        <f>MIN(D441*Constantes!$D$17,0.8*(H440+Observaciones!$F440-F441-G441-Constantes!$D$14))</f>
        <v>1.9574184154890901</v>
      </c>
      <c r="F441" s="76">
        <f>IF(Observaciones!$F440&gt;0.05*Constantes!$D$18,((Observaciones!$F440-0.05*Constantes!$D$18)^2)/(Observaciones!$F440+0.95*Constantes!$D$18),0)</f>
        <v>7.5323316850513522E-2</v>
      </c>
      <c r="G441" s="76">
        <f>MAX(0,H440+Observaciones!$F440-F441-Constantes!$D$13)</f>
        <v>2.1616075312658296</v>
      </c>
      <c r="H441" s="76">
        <f>H440+Observaciones!$F440-F441-E441-G441-I440</f>
        <v>45.622939666370357</v>
      </c>
      <c r="I441" s="76">
        <f>MAX(0,(H441-Constantes!$D$14)*(1-EXP(-Constantes!$D$22)))</f>
        <v>1.1708685106813672</v>
      </c>
      <c r="J441" s="76">
        <f t="shared" si="245"/>
        <v>141.11439879524096</v>
      </c>
      <c r="K441" s="76">
        <f>MAX(0,(J441-Constantes!$D$13)*(1-EXP(-Constantes!$D$23)))</f>
        <v>0.91008842081532804</v>
      </c>
      <c r="L441" s="76">
        <f t="shared" si="246"/>
        <v>2.1562802483472088</v>
      </c>
      <c r="M441" s="76">
        <f>0.0526*F441*Observaciones!$F440^1.218</f>
        <v>3.0900875159380066E-2</v>
      </c>
      <c r="N441" s="76">
        <f>M441*Constantes!$D$30</f>
        <v>4.8273678427949806E-4</v>
      </c>
      <c r="O441" s="76">
        <f t="shared" si="247"/>
        <v>22.387478837665761</v>
      </c>
      <c r="P441" s="15"/>
      <c r="Q441" s="75">
        <v>435</v>
      </c>
      <c r="R441" s="148">
        <f>ETo!$I440*((1-Constantes!$E$19)*ETo!$K440+ETo!$L440)</f>
        <v>3.94105555426068</v>
      </c>
      <c r="S441" s="76">
        <f>MIN(R441*Constantes!$E$17,0.8*(V440+Observaciones!$F440-T441-U441-Constantes!$D$14))</f>
        <v>1.9574184154890901</v>
      </c>
      <c r="T441" s="76">
        <f>IF(Observaciones!$F440&gt;0.05*Constantes!$E$18,((Observaciones!$F440-0.05*Constantes!$E$18)^2)/(Observaciones!$F440+0.95*Constantes!$E$18),0)</f>
        <v>7.5323316850513522E-2</v>
      </c>
      <c r="U441" s="76">
        <f>MAX(0,V440+Observaciones!$F440-T441-Constantes!$D$13)</f>
        <v>2.1616075312658296</v>
      </c>
      <c r="V441" s="76">
        <f>V440+Observaciones!$F440-T441-S441-U441-W440</f>
        <v>45.622939666370357</v>
      </c>
      <c r="W441" s="76">
        <f>MAX(0,(V441-Constantes!$D$14)*(1-EXP(-Constantes!$D$22)))</f>
        <v>1.1708685106813672</v>
      </c>
      <c r="X441" s="76">
        <f t="shared" si="233"/>
        <v>141.11439879524096</v>
      </c>
      <c r="Y441" s="76">
        <f>MAX(0,(X441-Constantes!$D$13)*(1-EXP(-Constantes!$D$23)))</f>
        <v>0.91008842081532804</v>
      </c>
      <c r="Z441" s="76">
        <f t="shared" si="234"/>
        <v>2.1562802483472088</v>
      </c>
      <c r="AA441" s="76">
        <f>IF(Z441-Escenarios!$E$29&lt;=0,0,IF(Z441-Escenarios!$E$29&gt;Escenarios!$E$28,Escenarios!$E$28,Z441-Escenarios!$E$29))</f>
        <v>1.4650802483472087</v>
      </c>
      <c r="AB441" s="76">
        <f>AA441*Entradas!$E$24</f>
        <v>0.36627006208680218</v>
      </c>
      <c r="AC441" s="76">
        <f>R441*Entradas!$D$47/Escenarios!$E$9</f>
        <v>0.18917066660451262</v>
      </c>
      <c r="AD441" s="76">
        <f>Entradas!$D$48*Entradas!$D$46/Escenarios!$E$9</f>
        <v>0.12</v>
      </c>
      <c r="AE441" s="76">
        <f t="shared" si="235"/>
        <v>2.1465890820936027</v>
      </c>
      <c r="AF441" s="76">
        <f t="shared" si="218"/>
        <v>0</v>
      </c>
      <c r="AG441" s="76">
        <f t="shared" si="219"/>
        <v>1.3897569314966951</v>
      </c>
      <c r="AH441" s="76">
        <f t="shared" si="213"/>
        <v>0</v>
      </c>
      <c r="AI441" s="76">
        <f t="shared" si="220"/>
        <v>0.21888842081532789</v>
      </c>
      <c r="AJ441" s="76">
        <f t="shared" si="214"/>
        <v>0.69120000000000015</v>
      </c>
      <c r="AK441" s="76">
        <f t="shared" si="221"/>
        <v>0</v>
      </c>
      <c r="AL441" s="76">
        <f t="shared" si="222"/>
        <v>1.0574700620868023</v>
      </c>
      <c r="AM441" s="76">
        <f t="shared" si="223"/>
        <v>0.78963951965589385</v>
      </c>
      <c r="AN441" s="76">
        <f t="shared" si="224"/>
        <v>2.9512470509217232</v>
      </c>
      <c r="AO441" s="76">
        <f t="shared" si="236"/>
        <v>73.628060024784403</v>
      </c>
      <c r="AP441" s="76">
        <f>MAX(0,(AO441-Constantes!$D$13)*(1-EXP(-Constantes!$D$24)))</f>
        <v>0.38026729399087966</v>
      </c>
      <c r="AQ441" s="76">
        <f t="shared" si="215"/>
        <v>1.0714672939908798</v>
      </c>
      <c r="AR441" s="76">
        <f t="shared" si="225"/>
        <v>1.4377373560776818</v>
      </c>
      <c r="AS441" s="76">
        <f>0.0526*AF441*Observaciones!$F440^1.218</f>
        <v>0</v>
      </c>
      <c r="AT441" s="76">
        <f>AS441*Constantes!$E$30</f>
        <v>0</v>
      </c>
      <c r="AU441" s="76">
        <f t="shared" si="237"/>
        <v>0</v>
      </c>
      <c r="AV441" s="15"/>
      <c r="AW441" s="75">
        <v>435</v>
      </c>
      <c r="AX441" s="148">
        <f>ETo!$I440*((1-Constantes!$F$19)*ETo!$K440+ETo!$L440)</f>
        <v>3.94105555426068</v>
      </c>
      <c r="AY441" s="76">
        <f>MIN(AX441*Constantes!$F$17,0.8*(BB440+Observaciones!$F440-AZ441-BA441-Constantes!$D$14))</f>
        <v>1.9574184154890901</v>
      </c>
      <c r="AZ441" s="76">
        <f>IF(Observaciones!$F440&gt;0.05*Constantes!$F$18,((Observaciones!$F440-0.05*Constantes!$F$18)^2)/(Observaciones!$F440+0.95*Constantes!$F$18),0)</f>
        <v>7.5323316850513522E-2</v>
      </c>
      <c r="BA441" s="76">
        <f>MAX(0,BB440+Observaciones!$F440-AZ441-Constantes!$D$13)</f>
        <v>2.1616075312658296</v>
      </c>
      <c r="BB441" s="76">
        <f>BB440+Observaciones!$F440-AZ441-AY441-BA441-BC440</f>
        <v>45.622939666370357</v>
      </c>
      <c r="BC441" s="76">
        <f>MAX(0,(BB441-Constantes!$D$14)*(1-EXP(-Constantes!$D$22)))</f>
        <v>1.1708685106813672</v>
      </c>
      <c r="BD441" s="76">
        <f t="shared" si="238"/>
        <v>141.11439879524096</v>
      </c>
      <c r="BE441" s="76">
        <f>MAX(0,(BD441-Constantes!$D$13)*(1-EXP(-Constantes!$D$23)))</f>
        <v>0.91008842081532804</v>
      </c>
      <c r="BF441" s="76">
        <f t="shared" si="239"/>
        <v>2.1562802483472088</v>
      </c>
      <c r="BG441" s="76">
        <f>IF(BF441-Escenarios!$F$29&lt;=0,0,IF(BF441-Escenarios!$F$29&gt;Escenarios!$F$28,Escenarios!$F$28,BF441-Escenarios!$F$29))</f>
        <v>1.4650802483472087</v>
      </c>
      <c r="BH441" s="76">
        <f>BG441*Entradas!$F$24</f>
        <v>0</v>
      </c>
      <c r="BI441" s="76">
        <f>AX441*Entradas!$D$47/Escenarios!$F$9</f>
        <v>0.18917066660451262</v>
      </c>
      <c r="BJ441" s="76">
        <f>Entradas!$D$48*Entradas!$D$46/Escenarios!$F$9</f>
        <v>0.12</v>
      </c>
      <c r="BK441" s="76">
        <f t="shared" si="240"/>
        <v>2.1465890820936027</v>
      </c>
      <c r="BL441" s="76">
        <f t="shared" si="226"/>
        <v>0</v>
      </c>
      <c r="BM441" s="76">
        <f t="shared" si="227"/>
        <v>1.3897569314966951</v>
      </c>
      <c r="BN441" s="76">
        <f t="shared" si="216"/>
        <v>0</v>
      </c>
      <c r="BO441" s="76">
        <f t="shared" si="228"/>
        <v>0.21888842081532789</v>
      </c>
      <c r="BP441" s="76">
        <f t="shared" si="217"/>
        <v>0.69120000000000015</v>
      </c>
      <c r="BQ441" s="76">
        <f t="shared" si="229"/>
        <v>0</v>
      </c>
      <c r="BR441" s="76">
        <f t="shared" si="230"/>
        <v>0.69120000000000015</v>
      </c>
      <c r="BS441" s="76">
        <f t="shared" si="231"/>
        <v>1.1559095817426961</v>
      </c>
      <c r="BT441" s="76">
        <f t="shared" si="232"/>
        <v>3.3175171130085257</v>
      </c>
      <c r="BU441" s="76">
        <f t="shared" si="241"/>
        <v>97.361130886868466</v>
      </c>
      <c r="BV441" s="76">
        <f>MAX(0,(BU441-Constantes!$D$13)*(1-EXP(-Constantes!$D$24)))</f>
        <v>0.7430331457424858</v>
      </c>
      <c r="BW441" s="76">
        <f t="shared" si="242"/>
        <v>1.4342331457424859</v>
      </c>
      <c r="BX441" s="76">
        <f t="shared" si="243"/>
        <v>1.4342331457424859</v>
      </c>
      <c r="BY441" s="76">
        <f>0.0526*BL441*Observaciones!$F440^1.218</f>
        <v>0</v>
      </c>
      <c r="BZ441" s="76">
        <f>BY441*Constantes!$F$30</f>
        <v>0</v>
      </c>
      <c r="CA441" s="76">
        <f t="shared" si="244"/>
        <v>0</v>
      </c>
      <c r="CB441" s="15"/>
      <c r="CC441" s="75">
        <v>435</v>
      </c>
      <c r="CD441" s="76">
        <f>0.0526*Observaciones!$F440^2.218</f>
        <v>2.215313037685418</v>
      </c>
      <c r="CE441" s="76">
        <f>IF(Observaciones!$F440&gt;0.05*$CI$7,((Observaciones!$F440-0.05*$CI$7)^2)/(Observaciones!$F440+0.95*$CI$7),0)</f>
        <v>0.35127835852292982</v>
      </c>
      <c r="CF441" s="76">
        <f>0.0526*CE441*Observaciones!$F440^1.218</f>
        <v>0.14410954212825539</v>
      </c>
      <c r="CG441" s="29"/>
      <c r="CH441" s="29"/>
      <c r="CI441" s="110"/>
      <c r="CJ441" s="40"/>
    </row>
    <row r="442" spans="2:88" s="2" customFormat="1" x14ac:dyDescent="0.3">
      <c r="B442" s="39"/>
      <c r="C442" s="75">
        <v>436</v>
      </c>
      <c r="D442" s="148">
        <f>ETo!$I441*((1-Constantes!$D$19)*ETo!$K441+ETo!$L441)</f>
        <v>3.9717524834672524</v>
      </c>
      <c r="E442" s="76">
        <f>MIN(D442*Constantes!$D$17,0.8*(H441+Observaciones!$F441-F442-G442-Constantes!$D$14))</f>
        <v>1.972664771116569</v>
      </c>
      <c r="F442" s="76">
        <f>IF(Observaciones!$F441&gt;0.05*Constantes!$D$18,((Observaciones!$F441-0.05*Constantes!$D$18)^2)/(Observaciones!$F441+0.95*Constantes!$D$18),0)</f>
        <v>3.5617733913584084</v>
      </c>
      <c r="G442" s="76">
        <f>MAX(0,H441+Observaciones!$F441-F442-Constantes!$D$13)</f>
        <v>13.411166275011958</v>
      </c>
      <c r="H442" s="76">
        <f>H441+Observaciones!$F441-F442-E442-G442-I441</f>
        <v>45.606466718202064</v>
      </c>
      <c r="I442" s="76">
        <f>MAX(0,(H442-Constantes!$D$14)*(1-EXP(-Constantes!$D$22)))</f>
        <v>1.1703073815933245</v>
      </c>
      <c r="J442" s="76">
        <f t="shared" si="245"/>
        <v>153.6154766494376</v>
      </c>
      <c r="K442" s="76">
        <f>MAX(0,(J442-Constantes!$D$13)*(1-EXP(-Constantes!$D$23)))</f>
        <v>1.0332645184374942</v>
      </c>
      <c r="L442" s="76">
        <f t="shared" si="246"/>
        <v>5.7653452913892274</v>
      </c>
      <c r="M442" s="76">
        <f>0.0526*F442*Observaciones!$F441^1.218</f>
        <v>7.2434393358165954</v>
      </c>
      <c r="N442" s="76">
        <f>M442*Constantes!$D$30</f>
        <v>0.11315778579281756</v>
      </c>
      <c r="O442" s="76">
        <f t="shared" si="247"/>
        <v>1962.7234809651943</v>
      </c>
      <c r="P442" s="15"/>
      <c r="Q442" s="75">
        <v>436</v>
      </c>
      <c r="R442" s="148">
        <f>ETo!$I441*((1-Constantes!$E$19)*ETo!$K441+ETo!$L441)</f>
        <v>3.9717524834672524</v>
      </c>
      <c r="S442" s="76">
        <f>MIN(R442*Constantes!$E$17,0.8*(V441+Observaciones!$F441-T442-U442-Constantes!$D$14))</f>
        <v>1.972664771116569</v>
      </c>
      <c r="T442" s="76">
        <f>IF(Observaciones!$F441&gt;0.05*Constantes!$E$18,((Observaciones!$F441-0.05*Constantes!$E$18)^2)/(Observaciones!$F441+0.95*Constantes!$E$18),0)</f>
        <v>3.5617733913584084</v>
      </c>
      <c r="U442" s="76">
        <f>MAX(0,V441+Observaciones!$F441-T442-Constantes!$D$13)</f>
        <v>13.411166275011958</v>
      </c>
      <c r="V442" s="76">
        <f>V441+Observaciones!$F441-T442-S442-U442-W441</f>
        <v>45.606466718202064</v>
      </c>
      <c r="W442" s="76">
        <f>MAX(0,(V442-Constantes!$D$14)*(1-EXP(-Constantes!$D$22)))</f>
        <v>1.1703073815933245</v>
      </c>
      <c r="X442" s="76">
        <f t="shared" si="233"/>
        <v>153.6154766494376</v>
      </c>
      <c r="Y442" s="76">
        <f>MAX(0,(X442-Constantes!$D$13)*(1-EXP(-Constantes!$D$23)))</f>
        <v>1.0332645184374942</v>
      </c>
      <c r="Z442" s="76">
        <f t="shared" si="234"/>
        <v>5.7653452913892274</v>
      </c>
      <c r="AA442" s="76">
        <f>IF(Z442-Escenarios!$E$29&lt;=0,0,IF(Z442-Escenarios!$E$29&gt;Escenarios!$E$28,Escenarios!$E$28,Z442-Escenarios!$E$29))</f>
        <v>2.2212791916551762</v>
      </c>
      <c r="AB442" s="76">
        <f>AA442*Entradas!$E$24</f>
        <v>0.55531979791379404</v>
      </c>
      <c r="AC442" s="76">
        <f>R442*Entradas!$D$47/Escenarios!$E$9</f>
        <v>0.19064411920642813</v>
      </c>
      <c r="AD442" s="76">
        <f>Entradas!$D$48*Entradas!$D$46/Escenarios!$E$9</f>
        <v>0.12</v>
      </c>
      <c r="AE442" s="76">
        <f t="shared" si="235"/>
        <v>2.1633088903229973</v>
      </c>
      <c r="AF442" s="76">
        <f t="shared" si="218"/>
        <v>1.3404941997032322</v>
      </c>
      <c r="AG442" s="76">
        <f t="shared" si="219"/>
        <v>0</v>
      </c>
      <c r="AH442" s="76">
        <f t="shared" si="213"/>
        <v>1.1703073815933245</v>
      </c>
      <c r="AI442" s="76">
        <f t="shared" si="220"/>
        <v>0</v>
      </c>
      <c r="AJ442" s="76">
        <f t="shared" si="214"/>
        <v>1.0332645184374942</v>
      </c>
      <c r="AK442" s="76">
        <f t="shared" si="221"/>
        <v>0</v>
      </c>
      <c r="AL442" s="76">
        <f t="shared" si="222"/>
        <v>4.0993858976478448</v>
      </c>
      <c r="AM442" s="76">
        <f t="shared" si="223"/>
        <v>1.3553152745349539</v>
      </c>
      <c r="AN442" s="76">
        <f t="shared" si="224"/>
        <v>14.766481549546912</v>
      </c>
      <c r="AO442" s="76">
        <f t="shared" si="236"/>
        <v>74.60310800532848</v>
      </c>
      <c r="AP442" s="76">
        <f>MAX(0,(AO442-Constantes!$D$13)*(1-EXP(-Constantes!$D$24)))</f>
        <v>0.39517114327427971</v>
      </c>
      <c r="AQ442" s="76">
        <f t="shared" si="215"/>
        <v>1.4284356617117739</v>
      </c>
      <c r="AR442" s="76">
        <f t="shared" si="225"/>
        <v>4.4945570409221247</v>
      </c>
      <c r="AS442" s="76">
        <f>0.0526*AF442*Observaciones!$F441^1.218</f>
        <v>2.7261106613695061</v>
      </c>
      <c r="AT442" s="76">
        <f>AS442*Constantes!$E$30</f>
        <v>4.2587592987964183E-2</v>
      </c>
      <c r="AU442" s="76">
        <f t="shared" si="237"/>
        <v>947.53704536869577</v>
      </c>
      <c r="AV442" s="15"/>
      <c r="AW442" s="75">
        <v>436</v>
      </c>
      <c r="AX442" s="148">
        <f>ETo!$I441*((1-Constantes!$F$19)*ETo!$K441+ETo!$L441)</f>
        <v>3.9717524834672524</v>
      </c>
      <c r="AY442" s="76">
        <f>MIN(AX442*Constantes!$F$17,0.8*(BB441+Observaciones!$F441-AZ442-BA442-Constantes!$D$14))</f>
        <v>1.972664771116569</v>
      </c>
      <c r="AZ442" s="76">
        <f>IF(Observaciones!$F441&gt;0.05*Constantes!$F$18,((Observaciones!$F441-0.05*Constantes!$F$18)^2)/(Observaciones!$F441+0.95*Constantes!$F$18),0)</f>
        <v>3.5617733913584084</v>
      </c>
      <c r="BA442" s="76">
        <f>MAX(0,BB441+Observaciones!$F441-AZ442-Constantes!$D$13)</f>
        <v>13.411166275011958</v>
      </c>
      <c r="BB442" s="76">
        <f>BB441+Observaciones!$F441-AZ442-AY442-BA442-BC441</f>
        <v>45.606466718202064</v>
      </c>
      <c r="BC442" s="76">
        <f>MAX(0,(BB442-Constantes!$D$14)*(1-EXP(-Constantes!$D$22)))</f>
        <v>1.1703073815933245</v>
      </c>
      <c r="BD442" s="76">
        <f t="shared" si="238"/>
        <v>153.6154766494376</v>
      </c>
      <c r="BE442" s="76">
        <f>MAX(0,(BD442-Constantes!$D$13)*(1-EXP(-Constantes!$D$23)))</f>
        <v>1.0332645184374942</v>
      </c>
      <c r="BF442" s="76">
        <f t="shared" si="239"/>
        <v>5.7653452913892274</v>
      </c>
      <c r="BG442" s="76">
        <f>IF(BF442-Escenarios!$F$29&lt;=0,0,IF(BF442-Escenarios!$F$29&gt;Escenarios!$F$28,Escenarios!$F$28,BF442-Escenarios!$F$29))</f>
        <v>3.9467247716830118</v>
      </c>
      <c r="BH442" s="76">
        <f>BG442*Entradas!$F$24</f>
        <v>0</v>
      </c>
      <c r="BI442" s="76">
        <f>AX442*Entradas!$D$47/Escenarios!$F$9</f>
        <v>0.19064411920642813</v>
      </c>
      <c r="BJ442" s="76">
        <f>Entradas!$D$48*Entradas!$D$46/Escenarios!$F$9</f>
        <v>0.12</v>
      </c>
      <c r="BK442" s="76">
        <f t="shared" si="240"/>
        <v>2.1633088903229973</v>
      </c>
      <c r="BL442" s="76">
        <f t="shared" si="226"/>
        <v>0</v>
      </c>
      <c r="BM442" s="76">
        <f t="shared" si="227"/>
        <v>0.38495138032460341</v>
      </c>
      <c r="BN442" s="76">
        <f t="shared" si="216"/>
        <v>0.78535600126872107</v>
      </c>
      <c r="BO442" s="76">
        <f t="shared" si="228"/>
        <v>0</v>
      </c>
      <c r="BP442" s="76">
        <f t="shared" si="217"/>
        <v>1.0332645184374942</v>
      </c>
      <c r="BQ442" s="76">
        <f t="shared" si="229"/>
        <v>0</v>
      </c>
      <c r="BR442" s="76">
        <f t="shared" si="230"/>
        <v>1.8186205197062153</v>
      </c>
      <c r="BS442" s="76">
        <f t="shared" si="231"/>
        <v>3.6360806524765836</v>
      </c>
      <c r="BT442" s="76">
        <f t="shared" si="232"/>
        <v>17.047246927488541</v>
      </c>
      <c r="BU442" s="76">
        <f t="shared" si="241"/>
        <v>100.25417839360256</v>
      </c>
      <c r="BV442" s="76">
        <f>MAX(0,(BU442-Constantes!$D$13)*(1-EXP(-Constantes!$D$24)))</f>
        <v>0.78725409165534421</v>
      </c>
      <c r="BW442" s="76">
        <f t="shared" si="242"/>
        <v>1.8205186100928383</v>
      </c>
      <c r="BX442" s="76">
        <f t="shared" si="243"/>
        <v>2.6058746113615596</v>
      </c>
      <c r="BY442" s="76">
        <f>0.0526*BL442*Observaciones!$F441^1.218</f>
        <v>0</v>
      </c>
      <c r="BZ442" s="76">
        <f>BY442*Constantes!$F$30</f>
        <v>0</v>
      </c>
      <c r="CA442" s="76">
        <f t="shared" si="244"/>
        <v>0</v>
      </c>
      <c r="CB442" s="15"/>
      <c r="CC442" s="75">
        <v>436</v>
      </c>
      <c r="CD442" s="76">
        <f>0.0526*Observaciones!$F441^2.218</f>
        <v>40.876584401228989</v>
      </c>
      <c r="CE442" s="76">
        <f>IF(Observaciones!$F441&gt;0.05*$CI$7,((Observaciones!$F441-0.05*$CI$7)^2)/(Observaciones!$F441+0.95*$CI$7),0)</f>
        <v>6.3653050962415536</v>
      </c>
      <c r="CF442" s="76">
        <f>0.0526*CE442*Observaciones!$F441^1.218</f>
        <v>12.944872189357753</v>
      </c>
      <c r="CG442" s="29"/>
      <c r="CH442" s="29"/>
      <c r="CI442" s="110"/>
      <c r="CJ442" s="40"/>
    </row>
    <row r="443" spans="2:88" s="2" customFormat="1" x14ac:dyDescent="0.3">
      <c r="B443" s="39"/>
      <c r="C443" s="75">
        <v>437</v>
      </c>
      <c r="D443" s="148">
        <f>ETo!$I442*((1-Constantes!$D$19)*ETo!$K442+ETo!$L442)</f>
        <v>3.9646683205919202</v>
      </c>
      <c r="E443" s="76">
        <f>MIN(D443*Constantes!$D$17,0.8*(H442+Observaciones!$F442-F443-G443-Constantes!$D$14))</f>
        <v>1.9691462541407025</v>
      </c>
      <c r="F443" s="76">
        <f>IF(Observaciones!$F442&gt;0.05*Constantes!$D$18,((Observaciones!$F442-0.05*Constantes!$D$18)^2)/(Observaciones!$F442+0.95*Constantes!$D$18),0)</f>
        <v>0.41199600435888117</v>
      </c>
      <c r="G443" s="76">
        <f>MAX(0,H442+Observaciones!$F442-F443-Constantes!$D$13)</f>
        <v>4.9444707138431809</v>
      </c>
      <c r="H443" s="76">
        <f>H442+Observaciones!$F442-F443-E443-G443-I442</f>
        <v>45.610546364265971</v>
      </c>
      <c r="I443" s="76">
        <f>MAX(0,(H443-Constantes!$D$14)*(1-EXP(-Constantes!$D$22)))</f>
        <v>1.1704463493149484</v>
      </c>
      <c r="J443" s="76">
        <f t="shared" si="245"/>
        <v>157.52668284484326</v>
      </c>
      <c r="K443" s="76">
        <f>MAX(0,(J443-Constantes!$D$13)*(1-EXP(-Constantes!$D$23)))</f>
        <v>1.0718025646575631</v>
      </c>
      <c r="L443" s="76">
        <f t="shared" si="246"/>
        <v>2.6542449183313925</v>
      </c>
      <c r="M443" s="76">
        <f>0.0526*F443*Observaciones!$F442^1.218</f>
        <v>0.29370476997339917</v>
      </c>
      <c r="N443" s="76">
        <f>M443*Constantes!$D$30</f>
        <v>4.5882874013511545E-3</v>
      </c>
      <c r="O443" s="76">
        <f t="shared" si="247"/>
        <v>172.86601434790009</v>
      </c>
      <c r="P443" s="15"/>
      <c r="Q443" s="75">
        <v>437</v>
      </c>
      <c r="R443" s="148">
        <f>ETo!$I442*((1-Constantes!$E$19)*ETo!$K442+ETo!$L442)</f>
        <v>3.9646683205919202</v>
      </c>
      <c r="S443" s="76">
        <f>MIN(R443*Constantes!$E$17,0.8*(V442+Observaciones!$F442-T443-U443-Constantes!$D$14))</f>
        <v>1.9691462541407025</v>
      </c>
      <c r="T443" s="76">
        <f>IF(Observaciones!$F442&gt;0.05*Constantes!$E$18,((Observaciones!$F442-0.05*Constantes!$E$18)^2)/(Observaciones!$F442+0.95*Constantes!$E$18),0)</f>
        <v>0.41199600435888117</v>
      </c>
      <c r="U443" s="76">
        <f>MAX(0,V442+Observaciones!$F442-T443-Constantes!$D$13)</f>
        <v>4.9444707138431809</v>
      </c>
      <c r="V443" s="76">
        <f>V442+Observaciones!$F442-T443-S443-U443-W442</f>
        <v>45.610546364265971</v>
      </c>
      <c r="W443" s="76">
        <f>MAX(0,(V443-Constantes!$D$14)*(1-EXP(-Constantes!$D$22)))</f>
        <v>1.1704463493149484</v>
      </c>
      <c r="X443" s="76">
        <f t="shared" si="233"/>
        <v>157.52668284484326</v>
      </c>
      <c r="Y443" s="76">
        <f>MAX(0,(X443-Constantes!$D$13)*(1-EXP(-Constantes!$D$23)))</f>
        <v>1.0718025646575631</v>
      </c>
      <c r="Z443" s="76">
        <f t="shared" si="234"/>
        <v>2.6542449183313925</v>
      </c>
      <c r="AA443" s="76">
        <f>IF(Z443-Escenarios!$E$29&lt;=0,0,IF(Z443-Escenarios!$E$29&gt;Escenarios!$E$28,Escenarios!$E$28,Z443-Escenarios!$E$29))</f>
        <v>1.9630449183313925</v>
      </c>
      <c r="AB443" s="76">
        <f>AA443*Entradas!$E$24</f>
        <v>0.49076122958284812</v>
      </c>
      <c r="AC443" s="76">
        <f>R443*Entradas!$D$47/Escenarios!$E$9</f>
        <v>0.19030407938841215</v>
      </c>
      <c r="AD443" s="76">
        <f>Entradas!$D$48*Entradas!$D$46/Escenarios!$E$9</f>
        <v>0.12</v>
      </c>
      <c r="AE443" s="76">
        <f t="shared" si="235"/>
        <v>2.1594503335291146</v>
      </c>
      <c r="AF443" s="76">
        <f t="shared" si="218"/>
        <v>0</v>
      </c>
      <c r="AG443" s="76">
        <f t="shared" si="219"/>
        <v>1.5510489139725112</v>
      </c>
      <c r="AH443" s="76">
        <f t="shared" si="213"/>
        <v>0</v>
      </c>
      <c r="AI443" s="76">
        <f t="shared" si="220"/>
        <v>0.38060256465756281</v>
      </c>
      <c r="AJ443" s="76">
        <f t="shared" si="214"/>
        <v>0.69120000000000026</v>
      </c>
      <c r="AK443" s="76">
        <f t="shared" si="221"/>
        <v>0</v>
      </c>
      <c r="AL443" s="76">
        <f t="shared" si="222"/>
        <v>1.1819612295828483</v>
      </c>
      <c r="AM443" s="76">
        <f t="shared" si="223"/>
        <v>1.1619796093601322</v>
      </c>
      <c r="AN443" s="76">
        <f t="shared" si="224"/>
        <v>6.1064503232033136</v>
      </c>
      <c r="AO443" s="76">
        <f t="shared" si="236"/>
        <v>75.369916471414328</v>
      </c>
      <c r="AP443" s="76">
        <f>MAX(0,(AO443-Constantes!$D$13)*(1-EXP(-Constantes!$D$24)))</f>
        <v>0.40689200013037174</v>
      </c>
      <c r="AQ443" s="76">
        <f t="shared" si="215"/>
        <v>1.098092000130372</v>
      </c>
      <c r="AR443" s="76">
        <f t="shared" si="225"/>
        <v>1.5888532297132201</v>
      </c>
      <c r="AS443" s="76">
        <f>0.0526*AF443*Observaciones!$F442^1.218</f>
        <v>0</v>
      </c>
      <c r="AT443" s="76">
        <f>AS443*Constantes!$E$30</f>
        <v>0</v>
      </c>
      <c r="AU443" s="76">
        <f t="shared" si="237"/>
        <v>0</v>
      </c>
      <c r="AV443" s="15"/>
      <c r="AW443" s="75">
        <v>437</v>
      </c>
      <c r="AX443" s="148">
        <f>ETo!$I442*((1-Constantes!$F$19)*ETo!$K442+ETo!$L442)</f>
        <v>3.9646683205919202</v>
      </c>
      <c r="AY443" s="76">
        <f>MIN(AX443*Constantes!$F$17,0.8*(BB442+Observaciones!$F442-AZ443-BA443-Constantes!$D$14))</f>
        <v>1.9691462541407025</v>
      </c>
      <c r="AZ443" s="76">
        <f>IF(Observaciones!$F442&gt;0.05*Constantes!$F$18,((Observaciones!$F442-0.05*Constantes!$F$18)^2)/(Observaciones!$F442+0.95*Constantes!$F$18),0)</f>
        <v>0.41199600435888117</v>
      </c>
      <c r="BA443" s="76">
        <f>MAX(0,BB442+Observaciones!$F442-AZ443-Constantes!$D$13)</f>
        <v>4.9444707138431809</v>
      </c>
      <c r="BB443" s="76">
        <f>BB442+Observaciones!$F442-AZ443-AY443-BA443-BC442</f>
        <v>45.610546364265971</v>
      </c>
      <c r="BC443" s="76">
        <f>MAX(0,(BB443-Constantes!$D$14)*(1-EXP(-Constantes!$D$22)))</f>
        <v>1.1704463493149484</v>
      </c>
      <c r="BD443" s="76">
        <f t="shared" si="238"/>
        <v>157.52668284484326</v>
      </c>
      <c r="BE443" s="76">
        <f>MAX(0,(BD443-Constantes!$D$13)*(1-EXP(-Constantes!$D$23)))</f>
        <v>1.0718025646575631</v>
      </c>
      <c r="BF443" s="76">
        <f t="shared" si="239"/>
        <v>2.6542449183313925</v>
      </c>
      <c r="BG443" s="76">
        <f>IF(BF443-Escenarios!$F$29&lt;=0,0,IF(BF443-Escenarios!$F$29&gt;Escenarios!$F$28,Escenarios!$F$28,BF443-Escenarios!$F$29))</f>
        <v>1.9630449183313925</v>
      </c>
      <c r="BH443" s="76">
        <f>BG443*Entradas!$F$24</f>
        <v>0</v>
      </c>
      <c r="BI443" s="76">
        <f>AX443*Entradas!$D$47/Escenarios!$F$9</f>
        <v>0.19030407938841215</v>
      </c>
      <c r="BJ443" s="76">
        <f>Entradas!$D$48*Entradas!$D$46/Escenarios!$F$9</f>
        <v>0.12</v>
      </c>
      <c r="BK443" s="76">
        <f t="shared" si="240"/>
        <v>2.1594503335291146</v>
      </c>
      <c r="BL443" s="76">
        <f t="shared" si="226"/>
        <v>0</v>
      </c>
      <c r="BM443" s="76">
        <f t="shared" si="227"/>
        <v>1.5510489139725112</v>
      </c>
      <c r="BN443" s="76">
        <f t="shared" si="216"/>
        <v>0</v>
      </c>
      <c r="BO443" s="76">
        <f t="shared" si="228"/>
        <v>0.38060256465756281</v>
      </c>
      <c r="BP443" s="76">
        <f t="shared" si="217"/>
        <v>0.69120000000000026</v>
      </c>
      <c r="BQ443" s="76">
        <f t="shared" si="229"/>
        <v>0</v>
      </c>
      <c r="BR443" s="76">
        <f t="shared" si="230"/>
        <v>0.69120000000000026</v>
      </c>
      <c r="BS443" s="76">
        <f t="shared" si="231"/>
        <v>1.6527408389429805</v>
      </c>
      <c r="BT443" s="76">
        <f t="shared" si="232"/>
        <v>6.5972115527861614</v>
      </c>
      <c r="BU443" s="76">
        <f t="shared" si="241"/>
        <v>101.11966514089019</v>
      </c>
      <c r="BV443" s="76">
        <f>MAX(0,(BU443-Constantes!$D$13)*(1-EXP(-Constantes!$D$24)))</f>
        <v>0.80048327041961109</v>
      </c>
      <c r="BW443" s="76">
        <f t="shared" si="242"/>
        <v>1.4916832704196112</v>
      </c>
      <c r="BX443" s="76">
        <f t="shared" si="243"/>
        <v>1.4916832704196112</v>
      </c>
      <c r="BY443" s="76">
        <f>0.0526*BL443*Observaciones!$F442^1.218</f>
        <v>0</v>
      </c>
      <c r="BZ443" s="76">
        <f>BY443*Constantes!$F$30</f>
        <v>0</v>
      </c>
      <c r="CA443" s="76">
        <f t="shared" si="244"/>
        <v>0</v>
      </c>
      <c r="CB443" s="15"/>
      <c r="CC443" s="75">
        <v>437</v>
      </c>
      <c r="CD443" s="76">
        <f>0.0526*Observaciones!$F442^2.218</f>
        <v>6.0595018358460901</v>
      </c>
      <c r="CE443" s="76">
        <f>IF(Observaciones!$F442&gt;0.05*$CI$7,((Observaciones!$F442-0.05*$CI$7)^2)/(Observaciones!$F442+0.95*$CI$7),0)</f>
        <v>1.106358845896666</v>
      </c>
      <c r="CF443" s="76">
        <f>0.0526*CE443*Observaciones!$F442^1.218</f>
        <v>0.78870393621357715</v>
      </c>
      <c r="CG443" s="29"/>
      <c r="CH443" s="29"/>
      <c r="CI443" s="110"/>
      <c r="CJ443" s="40"/>
    </row>
    <row r="444" spans="2:88" s="2" customFormat="1" x14ac:dyDescent="0.3">
      <c r="B444" s="39"/>
      <c r="C444" s="75">
        <v>438</v>
      </c>
      <c r="D444" s="148">
        <f>ETo!$I443*((1-Constantes!$D$19)*ETo!$K443+ETo!$L443)</f>
        <v>3.8085658938996638</v>
      </c>
      <c r="E444" s="76">
        <f>MIN(D444*Constantes!$D$17,0.8*(H443+Observaciones!$F443-F444-G444-Constantes!$D$14))</f>
        <v>1.891614293349229</v>
      </c>
      <c r="F444" s="76">
        <f>IF(Observaciones!$F443&gt;0.05*Constantes!$D$18,((Observaciones!$F443-0.05*Constantes!$D$18)^2)/(Observaciones!$F443+0.95*Constantes!$D$18),0)</f>
        <v>7.9442918791682764E-4</v>
      </c>
      <c r="G444" s="76">
        <f>MAX(0,H443+Observaciones!$F443-F444-Constantes!$D$13)</f>
        <v>0.25975193507805017</v>
      </c>
      <c r="H444" s="76">
        <f>H443+Observaciones!$F443-F444-E444-G444-I443</f>
        <v>45.687939357335821</v>
      </c>
      <c r="I444" s="76">
        <f>MAX(0,(H444-Constantes!$D$14)*(1-EXP(-Constantes!$D$22)))</f>
        <v>1.1730826387744016</v>
      </c>
      <c r="J444" s="76">
        <f t="shared" si="245"/>
        <v>156.71463221526375</v>
      </c>
      <c r="K444" s="76">
        <f>MAX(0,(J444-Constantes!$D$13)*(1-EXP(-Constantes!$D$23)))</f>
        <v>1.0638012363889251</v>
      </c>
      <c r="L444" s="76">
        <f t="shared" si="246"/>
        <v>2.2376783043512436</v>
      </c>
      <c r="M444" s="76">
        <f>0.0526*F444*Observaciones!$F443^1.218</f>
        <v>1.8551637825392389E-4</v>
      </c>
      <c r="N444" s="76">
        <f>M444*Constantes!$D$30</f>
        <v>2.8981567482334985E-6</v>
      </c>
      <c r="O444" s="76">
        <f t="shared" si="247"/>
        <v>0.12951623754844169</v>
      </c>
      <c r="P444" s="15"/>
      <c r="Q444" s="75">
        <v>438</v>
      </c>
      <c r="R444" s="148">
        <f>ETo!$I443*((1-Constantes!$E$19)*ETo!$K443+ETo!$L443)</f>
        <v>3.8085658938996638</v>
      </c>
      <c r="S444" s="76">
        <f>MIN(R444*Constantes!$E$17,0.8*(V443+Observaciones!$F443-T444-U444-Constantes!$D$14))</f>
        <v>1.891614293349229</v>
      </c>
      <c r="T444" s="76">
        <f>IF(Observaciones!$F443&gt;0.05*Constantes!$E$18,((Observaciones!$F443-0.05*Constantes!$E$18)^2)/(Observaciones!$F443+0.95*Constantes!$E$18),0)</f>
        <v>7.9442918791682764E-4</v>
      </c>
      <c r="U444" s="76">
        <f>MAX(0,V443+Observaciones!$F443-T444-Constantes!$D$13)</f>
        <v>0.25975193507805017</v>
      </c>
      <c r="V444" s="76">
        <f>V443+Observaciones!$F443-T444-S444-U444-W443</f>
        <v>45.687939357335821</v>
      </c>
      <c r="W444" s="76">
        <f>MAX(0,(V444-Constantes!$D$14)*(1-EXP(-Constantes!$D$22)))</f>
        <v>1.1730826387744016</v>
      </c>
      <c r="X444" s="76">
        <f t="shared" si="233"/>
        <v>156.71463221526375</v>
      </c>
      <c r="Y444" s="76">
        <f>MAX(0,(X444-Constantes!$D$13)*(1-EXP(-Constantes!$D$23)))</f>
        <v>1.0638012363889251</v>
      </c>
      <c r="Z444" s="76">
        <f t="shared" si="234"/>
        <v>2.2376783043512436</v>
      </c>
      <c r="AA444" s="76">
        <f>IF(Z444-Escenarios!$E$29&lt;=0,0,IF(Z444-Escenarios!$E$29&gt;Escenarios!$E$28,Escenarios!$E$28,Z444-Escenarios!$E$29))</f>
        <v>1.5464783043512436</v>
      </c>
      <c r="AB444" s="76">
        <f>AA444*Entradas!$E$24</f>
        <v>0.38661957608781089</v>
      </c>
      <c r="AC444" s="76">
        <f>R444*Entradas!$D$47/Escenarios!$E$9</f>
        <v>0.18281116290718388</v>
      </c>
      <c r="AD444" s="76">
        <f>Entradas!$D$48*Entradas!$D$46/Escenarios!$E$9</f>
        <v>0.12</v>
      </c>
      <c r="AE444" s="76">
        <f t="shared" si="235"/>
        <v>2.0744254562564128</v>
      </c>
      <c r="AF444" s="76">
        <f t="shared" si="218"/>
        <v>0</v>
      </c>
      <c r="AG444" s="76">
        <f t="shared" si="219"/>
        <v>1.5456838751633268</v>
      </c>
      <c r="AH444" s="76">
        <f t="shared" si="213"/>
        <v>0</v>
      </c>
      <c r="AI444" s="76">
        <f t="shared" si="220"/>
        <v>0.37260123638892528</v>
      </c>
      <c r="AJ444" s="76">
        <f t="shared" si="214"/>
        <v>0.69119999999999981</v>
      </c>
      <c r="AK444" s="76">
        <f t="shared" si="221"/>
        <v>0</v>
      </c>
      <c r="AL444" s="76">
        <f t="shared" si="222"/>
        <v>1.0778195760878106</v>
      </c>
      <c r="AM444" s="76">
        <f t="shared" si="223"/>
        <v>0.85704756535624882</v>
      </c>
      <c r="AN444" s="76">
        <f t="shared" si="224"/>
        <v>1.116799500434299</v>
      </c>
      <c r="AO444" s="76">
        <f t="shared" si="236"/>
        <v>75.820072036640212</v>
      </c>
      <c r="AP444" s="76">
        <f>MAX(0,(AO444-Constantes!$D$13)*(1-EXP(-Constantes!$D$24)))</f>
        <v>0.41377273916279017</v>
      </c>
      <c r="AQ444" s="76">
        <f t="shared" si="215"/>
        <v>1.1049727391627899</v>
      </c>
      <c r="AR444" s="76">
        <f t="shared" si="225"/>
        <v>1.4915923152506008</v>
      </c>
      <c r="AS444" s="76">
        <f>0.0526*AF444*Observaciones!$F443^1.218</f>
        <v>0</v>
      </c>
      <c r="AT444" s="76">
        <f>AS444*Constantes!$E$30</f>
        <v>0</v>
      </c>
      <c r="AU444" s="76">
        <f t="shared" si="237"/>
        <v>0</v>
      </c>
      <c r="AV444" s="15"/>
      <c r="AW444" s="75">
        <v>438</v>
      </c>
      <c r="AX444" s="148">
        <f>ETo!$I443*((1-Constantes!$F$19)*ETo!$K443+ETo!$L443)</f>
        <v>3.8085658938996638</v>
      </c>
      <c r="AY444" s="76">
        <f>MIN(AX444*Constantes!$F$17,0.8*(BB443+Observaciones!$F443-AZ444-BA444-Constantes!$D$14))</f>
        <v>1.891614293349229</v>
      </c>
      <c r="AZ444" s="76">
        <f>IF(Observaciones!$F443&gt;0.05*Constantes!$F$18,((Observaciones!$F443-0.05*Constantes!$F$18)^2)/(Observaciones!$F443+0.95*Constantes!$F$18),0)</f>
        <v>7.9442918791682764E-4</v>
      </c>
      <c r="BA444" s="76">
        <f>MAX(0,BB443+Observaciones!$F443-AZ444-Constantes!$D$13)</f>
        <v>0.25975193507805017</v>
      </c>
      <c r="BB444" s="76">
        <f>BB443+Observaciones!$F443-AZ444-AY444-BA444-BC443</f>
        <v>45.687939357335821</v>
      </c>
      <c r="BC444" s="76">
        <f>MAX(0,(BB444-Constantes!$D$14)*(1-EXP(-Constantes!$D$22)))</f>
        <v>1.1730826387744016</v>
      </c>
      <c r="BD444" s="76">
        <f t="shared" si="238"/>
        <v>156.71463221526375</v>
      </c>
      <c r="BE444" s="76">
        <f>MAX(0,(BD444-Constantes!$D$13)*(1-EXP(-Constantes!$D$23)))</f>
        <v>1.0638012363889251</v>
      </c>
      <c r="BF444" s="76">
        <f t="shared" si="239"/>
        <v>2.2376783043512436</v>
      </c>
      <c r="BG444" s="76">
        <f>IF(BF444-Escenarios!$F$29&lt;=0,0,IF(BF444-Escenarios!$F$29&gt;Escenarios!$F$28,Escenarios!$F$28,BF444-Escenarios!$F$29))</f>
        <v>1.5464783043512436</v>
      </c>
      <c r="BH444" s="76">
        <f>BG444*Entradas!$F$24</f>
        <v>0</v>
      </c>
      <c r="BI444" s="76">
        <f>AX444*Entradas!$D$47/Escenarios!$F$9</f>
        <v>0.18281116290718388</v>
      </c>
      <c r="BJ444" s="76">
        <f>Entradas!$D$48*Entradas!$D$46/Escenarios!$F$9</f>
        <v>0.12</v>
      </c>
      <c r="BK444" s="76">
        <f t="shared" si="240"/>
        <v>2.0744254562564128</v>
      </c>
      <c r="BL444" s="76">
        <f t="shared" si="226"/>
        <v>0</v>
      </c>
      <c r="BM444" s="76">
        <f t="shared" si="227"/>
        <v>1.5456838751633268</v>
      </c>
      <c r="BN444" s="76">
        <f t="shared" si="216"/>
        <v>0</v>
      </c>
      <c r="BO444" s="76">
        <f t="shared" si="228"/>
        <v>0.37260123638892528</v>
      </c>
      <c r="BP444" s="76">
        <f t="shared" si="217"/>
        <v>0.69119999999999981</v>
      </c>
      <c r="BQ444" s="76">
        <f t="shared" si="229"/>
        <v>0</v>
      </c>
      <c r="BR444" s="76">
        <f t="shared" si="230"/>
        <v>0.69119999999999981</v>
      </c>
      <c r="BS444" s="76">
        <f t="shared" si="231"/>
        <v>1.2436671414440599</v>
      </c>
      <c r="BT444" s="76">
        <f t="shared" si="232"/>
        <v>1.50341907652211</v>
      </c>
      <c r="BU444" s="76">
        <f t="shared" si="241"/>
        <v>101.56284901191465</v>
      </c>
      <c r="BV444" s="76">
        <f>MAX(0,(BU444-Constantes!$D$13)*(1-EXP(-Constantes!$D$24)))</f>
        <v>0.80725744538369515</v>
      </c>
      <c r="BW444" s="76">
        <f t="shared" si="242"/>
        <v>1.498457445383695</v>
      </c>
      <c r="BX444" s="76">
        <f t="shared" si="243"/>
        <v>1.498457445383695</v>
      </c>
      <c r="BY444" s="76">
        <f>0.0526*BL444*Observaciones!$F443^1.218</f>
        <v>0</v>
      </c>
      <c r="BZ444" s="76">
        <f>BY444*Constantes!$F$30</f>
        <v>0</v>
      </c>
      <c r="CA444" s="76">
        <f t="shared" si="244"/>
        <v>0</v>
      </c>
      <c r="CB444" s="15"/>
      <c r="CC444" s="75">
        <v>438</v>
      </c>
      <c r="CD444" s="76">
        <f>0.0526*Observaciones!$F443^2.218</f>
        <v>0.79397345371627714</v>
      </c>
      <c r="CE444" s="76">
        <f>IF(Observaciones!$F443&gt;0.05*$CI$7,((Observaciones!$F443-0.05*$CI$7)^2)/(Observaciones!$F443+0.95*$CI$7),0)</f>
        <v>7.6652401060814793E-2</v>
      </c>
      <c r="CF444" s="76">
        <f>0.0526*CE444*Observaciones!$F443^1.218</f>
        <v>1.7899991648794227E-2</v>
      </c>
      <c r="CG444" s="29"/>
      <c r="CH444" s="29"/>
      <c r="CI444" s="110"/>
      <c r="CJ444" s="40"/>
    </row>
    <row r="445" spans="2:88" s="2" customFormat="1" x14ac:dyDescent="0.3">
      <c r="B445" s="39"/>
      <c r="C445" s="75">
        <v>439</v>
      </c>
      <c r="D445" s="148">
        <f>ETo!$I444*((1-Constantes!$D$19)*ETo!$K444+ETo!$L444)</f>
        <v>3.830082067599176</v>
      </c>
      <c r="E445" s="76">
        <f>MIN(D445*Constantes!$D$17,0.8*(H444+Observaciones!$F444-F445-G445-Constantes!$D$14))</f>
        <v>1.9023008097026346</v>
      </c>
      <c r="F445" s="76">
        <f>IF(Observaciones!$F444&gt;0.05*Constantes!$D$18,((Observaciones!$F444-0.05*Constantes!$D$18)^2)/(Observaciones!$F444+0.95*Constantes!$D$18),0)</f>
        <v>8.9201744406522523E-2</v>
      </c>
      <c r="G445" s="76">
        <f>MAX(0,H444+Observaciones!$F444-F445-Constantes!$D$13)</f>
        <v>2.4487376129292997</v>
      </c>
      <c r="H445" s="76">
        <f>H444+Observaciones!$F444-F445-E445-G445-I444</f>
        <v>45.674616551522959</v>
      </c>
      <c r="I445" s="76">
        <f>MAX(0,(H445-Constantes!$D$14)*(1-EXP(-Constantes!$D$22)))</f>
        <v>1.172628815099394</v>
      </c>
      <c r="J445" s="76">
        <f t="shared" si="245"/>
        <v>158.09956859180414</v>
      </c>
      <c r="K445" s="76">
        <f>MAX(0,(J445-Constantes!$D$13)*(1-EXP(-Constantes!$D$23)))</f>
        <v>1.0774473443731227</v>
      </c>
      <c r="L445" s="76">
        <f t="shared" si="246"/>
        <v>2.3392779038790392</v>
      </c>
      <c r="M445" s="76">
        <f>0.0526*F445*Observaciones!$F444^1.218</f>
        <v>3.8251820439588094E-2</v>
      </c>
      <c r="N445" s="76">
        <f>M445*Constantes!$D$30</f>
        <v>5.9757403946011705E-4</v>
      </c>
      <c r="O445" s="76">
        <f t="shared" si="247"/>
        <v>25.545235068873495</v>
      </c>
      <c r="P445" s="15"/>
      <c r="Q445" s="75">
        <v>439</v>
      </c>
      <c r="R445" s="148">
        <f>ETo!$I444*((1-Constantes!$E$19)*ETo!$K444+ETo!$L444)</f>
        <v>3.830082067599176</v>
      </c>
      <c r="S445" s="76">
        <f>MIN(R445*Constantes!$E$17,0.8*(V444+Observaciones!$F444-T445-U445-Constantes!$D$14))</f>
        <v>1.9023008097026346</v>
      </c>
      <c r="T445" s="76">
        <f>IF(Observaciones!$F444&gt;0.05*Constantes!$E$18,((Observaciones!$F444-0.05*Constantes!$E$18)^2)/(Observaciones!$F444+0.95*Constantes!$E$18),0)</f>
        <v>8.9201744406522523E-2</v>
      </c>
      <c r="U445" s="76">
        <f>MAX(0,V444+Observaciones!$F444-T445-Constantes!$D$13)</f>
        <v>2.4487376129292997</v>
      </c>
      <c r="V445" s="76">
        <f>V444+Observaciones!$F444-T445-S445-U445-W444</f>
        <v>45.674616551522959</v>
      </c>
      <c r="W445" s="76">
        <f>MAX(0,(V445-Constantes!$D$14)*(1-EXP(-Constantes!$D$22)))</f>
        <v>1.172628815099394</v>
      </c>
      <c r="X445" s="76">
        <f t="shared" si="233"/>
        <v>158.09956859180414</v>
      </c>
      <c r="Y445" s="76">
        <f>MAX(0,(X445-Constantes!$D$13)*(1-EXP(-Constantes!$D$23)))</f>
        <v>1.0774473443731227</v>
      </c>
      <c r="Z445" s="76">
        <f t="shared" si="234"/>
        <v>2.3392779038790392</v>
      </c>
      <c r="AA445" s="76">
        <f>IF(Z445-Escenarios!$E$29&lt;=0,0,IF(Z445-Escenarios!$E$29&gt;Escenarios!$E$28,Escenarios!$E$28,Z445-Escenarios!$E$29))</f>
        <v>1.6480779038790392</v>
      </c>
      <c r="AB445" s="76">
        <f>AA445*Entradas!$E$24</f>
        <v>0.4120194759697598</v>
      </c>
      <c r="AC445" s="76">
        <f>R445*Entradas!$D$47/Escenarios!$E$9</f>
        <v>0.18384393924476047</v>
      </c>
      <c r="AD445" s="76">
        <f>Entradas!$D$48*Entradas!$D$46/Escenarios!$E$9</f>
        <v>0.12</v>
      </c>
      <c r="AE445" s="76">
        <f t="shared" si="235"/>
        <v>2.0861447489473952</v>
      </c>
      <c r="AF445" s="76">
        <f t="shared" si="218"/>
        <v>0</v>
      </c>
      <c r="AG445" s="76">
        <f t="shared" si="219"/>
        <v>1.5588761594725167</v>
      </c>
      <c r="AH445" s="76">
        <f t="shared" si="213"/>
        <v>0</v>
      </c>
      <c r="AI445" s="76">
        <f t="shared" si="220"/>
        <v>0.38624734437312269</v>
      </c>
      <c r="AJ445" s="76">
        <f t="shared" si="214"/>
        <v>0.69120000000000004</v>
      </c>
      <c r="AK445" s="76">
        <f t="shared" si="221"/>
        <v>0</v>
      </c>
      <c r="AL445" s="76">
        <f t="shared" si="222"/>
        <v>1.1032194759697598</v>
      </c>
      <c r="AM445" s="76">
        <f t="shared" si="223"/>
        <v>0.93221448866451906</v>
      </c>
      <c r="AN445" s="76">
        <f t="shared" si="224"/>
        <v>3.3809521015938189</v>
      </c>
      <c r="AO445" s="76">
        <f t="shared" si="236"/>
        <v>76.338513786141931</v>
      </c>
      <c r="AP445" s="76">
        <f>MAX(0,(AO445-Constantes!$D$13)*(1-EXP(-Constantes!$D$24)))</f>
        <v>0.42169724939302961</v>
      </c>
      <c r="AQ445" s="76">
        <f t="shared" si="215"/>
        <v>1.1128972493930296</v>
      </c>
      <c r="AR445" s="76">
        <f t="shared" si="225"/>
        <v>1.5249167253627893</v>
      </c>
      <c r="AS445" s="76">
        <f>0.0526*AF445*Observaciones!$F444^1.218</f>
        <v>0</v>
      </c>
      <c r="AT445" s="76">
        <f>AS445*Constantes!$E$30</f>
        <v>0</v>
      </c>
      <c r="AU445" s="76">
        <f t="shared" si="237"/>
        <v>0</v>
      </c>
      <c r="AV445" s="15"/>
      <c r="AW445" s="75">
        <v>439</v>
      </c>
      <c r="AX445" s="148">
        <f>ETo!$I444*((1-Constantes!$F$19)*ETo!$K444+ETo!$L444)</f>
        <v>3.830082067599176</v>
      </c>
      <c r="AY445" s="76">
        <f>MIN(AX445*Constantes!$F$17,0.8*(BB444+Observaciones!$F444-AZ445-BA445-Constantes!$D$14))</f>
        <v>1.9023008097026346</v>
      </c>
      <c r="AZ445" s="76">
        <f>IF(Observaciones!$F444&gt;0.05*Constantes!$F$18,((Observaciones!$F444-0.05*Constantes!$F$18)^2)/(Observaciones!$F444+0.95*Constantes!$F$18),0)</f>
        <v>8.9201744406522523E-2</v>
      </c>
      <c r="BA445" s="76">
        <f>MAX(0,BB444+Observaciones!$F444-AZ445-Constantes!$D$13)</f>
        <v>2.4487376129292997</v>
      </c>
      <c r="BB445" s="76">
        <f>BB444+Observaciones!$F444-AZ445-AY445-BA445-BC444</f>
        <v>45.674616551522959</v>
      </c>
      <c r="BC445" s="76">
        <f>MAX(0,(BB445-Constantes!$D$14)*(1-EXP(-Constantes!$D$22)))</f>
        <v>1.172628815099394</v>
      </c>
      <c r="BD445" s="76">
        <f t="shared" si="238"/>
        <v>158.09956859180414</v>
      </c>
      <c r="BE445" s="76">
        <f>MAX(0,(BD445-Constantes!$D$13)*(1-EXP(-Constantes!$D$23)))</f>
        <v>1.0774473443731227</v>
      </c>
      <c r="BF445" s="76">
        <f t="shared" si="239"/>
        <v>2.3392779038790392</v>
      </c>
      <c r="BG445" s="76">
        <f>IF(BF445-Escenarios!$F$29&lt;=0,0,IF(BF445-Escenarios!$F$29&gt;Escenarios!$F$28,Escenarios!$F$28,BF445-Escenarios!$F$29))</f>
        <v>1.6480779038790392</v>
      </c>
      <c r="BH445" s="76">
        <f>BG445*Entradas!$F$24</f>
        <v>0</v>
      </c>
      <c r="BI445" s="76">
        <f>AX445*Entradas!$D$47/Escenarios!$F$9</f>
        <v>0.18384393924476047</v>
      </c>
      <c r="BJ445" s="76">
        <f>Entradas!$D$48*Entradas!$D$46/Escenarios!$F$9</f>
        <v>0.12</v>
      </c>
      <c r="BK445" s="76">
        <f t="shared" si="240"/>
        <v>2.0861447489473952</v>
      </c>
      <c r="BL445" s="76">
        <f t="shared" si="226"/>
        <v>0</v>
      </c>
      <c r="BM445" s="76">
        <f t="shared" si="227"/>
        <v>1.5588761594725167</v>
      </c>
      <c r="BN445" s="76">
        <f t="shared" si="216"/>
        <v>0</v>
      </c>
      <c r="BO445" s="76">
        <f t="shared" si="228"/>
        <v>0.38624734437312269</v>
      </c>
      <c r="BP445" s="76">
        <f t="shared" si="217"/>
        <v>0.69120000000000004</v>
      </c>
      <c r="BQ445" s="76">
        <f t="shared" si="229"/>
        <v>0</v>
      </c>
      <c r="BR445" s="76">
        <f t="shared" si="230"/>
        <v>0.69120000000000004</v>
      </c>
      <c r="BS445" s="76">
        <f t="shared" si="231"/>
        <v>1.3442339646342787</v>
      </c>
      <c r="BT445" s="76">
        <f t="shared" si="232"/>
        <v>3.7929715775635784</v>
      </c>
      <c r="BU445" s="76">
        <f t="shared" si="241"/>
        <v>102.09982553116524</v>
      </c>
      <c r="BV445" s="76">
        <f>MAX(0,(BU445-Constantes!$D$13)*(1-EXP(-Constantes!$D$24)))</f>
        <v>0.81546526414884957</v>
      </c>
      <c r="BW445" s="76">
        <f t="shared" si="242"/>
        <v>1.5066652641488496</v>
      </c>
      <c r="BX445" s="76">
        <f t="shared" si="243"/>
        <v>1.5066652641488496</v>
      </c>
      <c r="BY445" s="76">
        <f>0.0526*BL445*Observaciones!$F444^1.218</f>
        <v>0</v>
      </c>
      <c r="BZ445" s="76">
        <f>BY445*Constantes!$F$30</f>
        <v>0</v>
      </c>
      <c r="CA445" s="76">
        <f t="shared" si="244"/>
        <v>0</v>
      </c>
      <c r="CB445" s="15"/>
      <c r="CC445" s="75">
        <v>439</v>
      </c>
      <c r="CD445" s="76">
        <f>0.0526*Observaciones!$F444^2.218</f>
        <v>2.40141261683701</v>
      </c>
      <c r="CE445" s="76">
        <f>IF(Observaciones!$F444&gt;0.05*$CI$7,((Observaciones!$F444-0.05*$CI$7)^2)/(Observaciones!$F444+0.95*$CI$7),0)</f>
        <v>0.38859907062598614</v>
      </c>
      <c r="CF445" s="76">
        <f>0.0526*CE445*Observaciones!$F444^1.218</f>
        <v>0.16664048412363916</v>
      </c>
      <c r="CG445" s="29"/>
      <c r="CH445" s="29"/>
      <c r="CI445" s="110"/>
      <c r="CJ445" s="40"/>
    </row>
    <row r="446" spans="2:88" s="2" customFormat="1" x14ac:dyDescent="0.3">
      <c r="B446" s="39"/>
      <c r="C446" s="75">
        <v>440</v>
      </c>
      <c r="D446" s="148">
        <f>ETo!$I445*((1-Constantes!$D$19)*ETo!$K445+ETo!$L445)</f>
        <v>3.8676111247916363</v>
      </c>
      <c r="E446" s="76">
        <f>MIN(D446*Constantes!$D$17,0.8*(H445+Observaciones!$F445-F446-G446-Constantes!$D$14))</f>
        <v>1.9209405032195268</v>
      </c>
      <c r="F446" s="76">
        <f>IF(Observaciones!$F445&gt;0.05*Constantes!$D$18,((Observaciones!$F445-0.05*Constantes!$D$18)^2)/(Observaciones!$F445+0.95*Constantes!$D$18),0)</f>
        <v>2.9095786963434023</v>
      </c>
      <c r="G446" s="76">
        <f>MAX(0,H445+Observaciones!$F445-F446-Constantes!$D$13)</f>
        <v>12.315037855179554</v>
      </c>
      <c r="H446" s="76">
        <f>H445+Observaciones!$F445-F446-E446-G446-I445</f>
        <v>45.65643068168108</v>
      </c>
      <c r="I446" s="76">
        <f>MAX(0,(H446-Constantes!$D$14)*(1-EXP(-Constantes!$D$22)))</f>
        <v>1.1720093376108847</v>
      </c>
      <c r="J446" s="76">
        <f t="shared" si="245"/>
        <v>169.33715910261057</v>
      </c>
      <c r="K446" s="76">
        <f>MAX(0,(J446-Constantes!$D$13)*(1-EXP(-Constantes!$D$23)))</f>
        <v>1.1881740002616261</v>
      </c>
      <c r="L446" s="76">
        <f t="shared" si="246"/>
        <v>5.2697620342159128</v>
      </c>
      <c r="M446" s="76">
        <f>0.0526*F446*Observaciones!$F445^1.218</f>
        <v>5.2781445473336079</v>
      </c>
      <c r="N446" s="76">
        <f>M446*Constantes!$D$30</f>
        <v>8.2455739929707228E-2</v>
      </c>
      <c r="O446" s="76">
        <f t="shared" si="247"/>
        <v>1564.6956996223419</v>
      </c>
      <c r="P446" s="15"/>
      <c r="Q446" s="75">
        <v>440</v>
      </c>
      <c r="R446" s="148">
        <f>ETo!$I445*((1-Constantes!$E$19)*ETo!$K445+ETo!$L445)</f>
        <v>3.8676111247916363</v>
      </c>
      <c r="S446" s="76">
        <f>MIN(R446*Constantes!$E$17,0.8*(V445+Observaciones!$F445-T446-U446-Constantes!$D$14))</f>
        <v>1.9209405032195268</v>
      </c>
      <c r="T446" s="76">
        <f>IF(Observaciones!$F445&gt;0.05*Constantes!$E$18,((Observaciones!$F445-0.05*Constantes!$E$18)^2)/(Observaciones!$F445+0.95*Constantes!$E$18),0)</f>
        <v>2.9095786963434023</v>
      </c>
      <c r="U446" s="76">
        <f>MAX(0,V445+Observaciones!$F445-T446-Constantes!$D$13)</f>
        <v>12.315037855179554</v>
      </c>
      <c r="V446" s="76">
        <f>V445+Observaciones!$F445-T446-S446-U446-W445</f>
        <v>45.65643068168108</v>
      </c>
      <c r="W446" s="76">
        <f>MAX(0,(V446-Constantes!$D$14)*(1-EXP(-Constantes!$D$22)))</f>
        <v>1.1720093376108847</v>
      </c>
      <c r="X446" s="76">
        <f t="shared" si="233"/>
        <v>169.33715910261057</v>
      </c>
      <c r="Y446" s="76">
        <f>MAX(0,(X446-Constantes!$D$13)*(1-EXP(-Constantes!$D$23)))</f>
        <v>1.1881740002616261</v>
      </c>
      <c r="Z446" s="76">
        <f t="shared" si="234"/>
        <v>5.2697620342159128</v>
      </c>
      <c r="AA446" s="76">
        <f>IF(Z446-Escenarios!$E$29&lt;=0,0,IF(Z446-Escenarios!$E$29&gt;Escenarios!$E$28,Escenarios!$E$28,Z446-Escenarios!$E$29))</f>
        <v>2.2212791916551762</v>
      </c>
      <c r="AB446" s="76">
        <f>AA446*Entradas!$E$24</f>
        <v>0.55531979791379404</v>
      </c>
      <c r="AC446" s="76">
        <f>R446*Entradas!$D$47/Escenarios!$E$9</f>
        <v>0.18564533398999852</v>
      </c>
      <c r="AD446" s="76">
        <f>Entradas!$D$48*Entradas!$D$46/Escenarios!$E$9</f>
        <v>0.12</v>
      </c>
      <c r="AE446" s="76">
        <f t="shared" si="235"/>
        <v>2.1065858372095252</v>
      </c>
      <c r="AF446" s="76">
        <f t="shared" si="218"/>
        <v>0.68829950468822609</v>
      </c>
      <c r="AG446" s="76">
        <f t="shared" si="219"/>
        <v>0</v>
      </c>
      <c r="AH446" s="76">
        <f t="shared" si="213"/>
        <v>1.1720093376108847</v>
      </c>
      <c r="AI446" s="76">
        <f t="shared" si="220"/>
        <v>0</v>
      </c>
      <c r="AJ446" s="76">
        <f t="shared" si="214"/>
        <v>1.1881740002616261</v>
      </c>
      <c r="AK446" s="76">
        <f t="shared" si="221"/>
        <v>0</v>
      </c>
      <c r="AL446" s="76">
        <f t="shared" si="222"/>
        <v>3.6038026404745307</v>
      </c>
      <c r="AM446" s="76">
        <f t="shared" si="223"/>
        <v>1.3603140597513836</v>
      </c>
      <c r="AN446" s="76">
        <f t="shared" si="224"/>
        <v>13.675351914930937</v>
      </c>
      <c r="AO446" s="76">
        <f t="shared" si="236"/>
        <v>77.277130596500285</v>
      </c>
      <c r="AP446" s="76">
        <f>MAX(0,(AO446-Constantes!$D$13)*(1-EXP(-Constantes!$D$24)))</f>
        <v>0.43604423923925317</v>
      </c>
      <c r="AQ446" s="76">
        <f t="shared" si="215"/>
        <v>1.6242182395008793</v>
      </c>
      <c r="AR446" s="76">
        <f t="shared" si="225"/>
        <v>4.0398468797137834</v>
      </c>
      <c r="AS446" s="76">
        <f>0.0526*AF446*Observaciones!$F445^1.218</f>
        <v>1.2486152315344716</v>
      </c>
      <c r="AT446" s="76">
        <f>AS446*Constantes!$E$30</f>
        <v>1.9506000997204256E-2</v>
      </c>
      <c r="AU446" s="76">
        <f t="shared" si="237"/>
        <v>482.84010701381402</v>
      </c>
      <c r="AV446" s="15"/>
      <c r="AW446" s="75">
        <v>440</v>
      </c>
      <c r="AX446" s="148">
        <f>ETo!$I445*((1-Constantes!$F$19)*ETo!$K445+ETo!$L445)</f>
        <v>3.8676111247916363</v>
      </c>
      <c r="AY446" s="76">
        <f>MIN(AX446*Constantes!$F$17,0.8*(BB445+Observaciones!$F445-AZ446-BA446-Constantes!$D$14))</f>
        <v>1.9209405032195268</v>
      </c>
      <c r="AZ446" s="76">
        <f>IF(Observaciones!$F445&gt;0.05*Constantes!$F$18,((Observaciones!$F445-0.05*Constantes!$F$18)^2)/(Observaciones!$F445+0.95*Constantes!$F$18),0)</f>
        <v>2.9095786963434023</v>
      </c>
      <c r="BA446" s="76">
        <f>MAX(0,BB445+Observaciones!$F445-AZ446-Constantes!$D$13)</f>
        <v>12.315037855179554</v>
      </c>
      <c r="BB446" s="76">
        <f>BB445+Observaciones!$F445-AZ446-AY446-BA446-BC445</f>
        <v>45.65643068168108</v>
      </c>
      <c r="BC446" s="76">
        <f>MAX(0,(BB446-Constantes!$D$14)*(1-EXP(-Constantes!$D$22)))</f>
        <v>1.1720093376108847</v>
      </c>
      <c r="BD446" s="76">
        <f t="shared" si="238"/>
        <v>169.33715910261057</v>
      </c>
      <c r="BE446" s="76">
        <f>MAX(0,(BD446-Constantes!$D$13)*(1-EXP(-Constantes!$D$23)))</f>
        <v>1.1881740002616261</v>
      </c>
      <c r="BF446" s="76">
        <f t="shared" si="239"/>
        <v>5.2697620342159128</v>
      </c>
      <c r="BG446" s="76">
        <f>IF(BF446-Escenarios!$F$29&lt;=0,0,IF(BF446-Escenarios!$F$29&gt;Escenarios!$F$28,Escenarios!$F$28,BF446-Escenarios!$F$29))</f>
        <v>3.9467247716830118</v>
      </c>
      <c r="BH446" s="76">
        <f>BG446*Entradas!$F$24</f>
        <v>0</v>
      </c>
      <c r="BI446" s="76">
        <f>AX446*Entradas!$D$47/Escenarios!$F$9</f>
        <v>0.18564533398999852</v>
      </c>
      <c r="BJ446" s="76">
        <f>Entradas!$D$48*Entradas!$D$46/Escenarios!$F$9</f>
        <v>0.12</v>
      </c>
      <c r="BK446" s="76">
        <f t="shared" si="240"/>
        <v>2.1065858372095252</v>
      </c>
      <c r="BL446" s="76">
        <f t="shared" si="226"/>
        <v>0</v>
      </c>
      <c r="BM446" s="76">
        <f t="shared" si="227"/>
        <v>1.0371460753396096</v>
      </c>
      <c r="BN446" s="76">
        <f t="shared" si="216"/>
        <v>0.1348632622712751</v>
      </c>
      <c r="BO446" s="76">
        <f t="shared" si="228"/>
        <v>0</v>
      </c>
      <c r="BP446" s="76">
        <f t="shared" si="217"/>
        <v>1.1881740002616261</v>
      </c>
      <c r="BQ446" s="76">
        <f t="shared" si="229"/>
        <v>0</v>
      </c>
      <c r="BR446" s="76">
        <f t="shared" si="230"/>
        <v>1.3230372625329012</v>
      </c>
      <c r="BS446" s="76">
        <f t="shared" si="231"/>
        <v>3.6410794376930133</v>
      </c>
      <c r="BT446" s="76">
        <f t="shared" si="232"/>
        <v>15.956117292872568</v>
      </c>
      <c r="BU446" s="76">
        <f t="shared" si="241"/>
        <v>104.92543970470939</v>
      </c>
      <c r="BV446" s="76">
        <f>MAX(0,(BU446-Constantes!$D$13)*(1-EXP(-Constantes!$D$24)))</f>
        <v>0.85865547490344485</v>
      </c>
      <c r="BW446" s="76">
        <f t="shared" si="242"/>
        <v>2.0468294751650711</v>
      </c>
      <c r="BX446" s="76">
        <f t="shared" si="243"/>
        <v>2.1816927374363462</v>
      </c>
      <c r="BY446" s="76">
        <f>0.0526*BL446*Observaciones!$F445^1.218</f>
        <v>0</v>
      </c>
      <c r="BZ446" s="76">
        <f>BY446*Constantes!$F$30</f>
        <v>0</v>
      </c>
      <c r="CA446" s="76">
        <f t="shared" si="244"/>
        <v>0</v>
      </c>
      <c r="CB446" s="15"/>
      <c r="CC446" s="75">
        <v>440</v>
      </c>
      <c r="CD446" s="76">
        <f>0.0526*Observaciones!$F445^2.218</f>
        <v>33.197261630212672</v>
      </c>
      <c r="CE446" s="76">
        <f>IF(Observaciones!$F445&gt;0.05*$CI$7,((Observaciones!$F445-0.05*$CI$7)^2)/(Observaciones!$F445+0.95*$CI$7),0)</f>
        <v>5.3609429851107651</v>
      </c>
      <c r="CF446" s="76">
        <f>0.0526*CE446*Observaciones!$F445^1.218</f>
        <v>9.7250615771243361</v>
      </c>
      <c r="CG446" s="29"/>
      <c r="CH446" s="29"/>
      <c r="CI446" s="110"/>
      <c r="CJ446" s="40"/>
    </row>
    <row r="447" spans="2:88" s="2" customFormat="1" x14ac:dyDescent="0.3">
      <c r="B447" s="39"/>
      <c r="C447" s="75">
        <v>441</v>
      </c>
      <c r="D447" s="148">
        <f>ETo!$I446*((1-Constantes!$D$19)*ETo!$K446+ETo!$L446)</f>
        <v>3.8677465451271158</v>
      </c>
      <c r="E447" s="76">
        <f>MIN(D447*Constantes!$D$17,0.8*(H446+Observaciones!$F446-F447-G447-Constantes!$D$14))</f>
        <v>1.9210077629307514</v>
      </c>
      <c r="F447" s="76">
        <f>IF(Observaciones!$F446&gt;0.05*Constantes!$D$18,((Observaciones!$F446-0.05*Constantes!$D$18)^2)/(Observaciones!$F446+0.95*Constantes!$D$18),0)</f>
        <v>0</v>
      </c>
      <c r="G447" s="76">
        <f>MAX(0,H446+Observaciones!$F446-F447-Constantes!$D$13)</f>
        <v>0</v>
      </c>
      <c r="H447" s="76">
        <f>H446+Observaciones!$F446-F447-E447-G447-I446</f>
        <v>42.763413581139446</v>
      </c>
      <c r="I447" s="76">
        <f>MAX(0,(H447-Constantes!$D$14)*(1-EXP(-Constantes!$D$22)))</f>
        <v>1.0734625546832375</v>
      </c>
      <c r="J447" s="76">
        <f t="shared" si="245"/>
        <v>168.14898510234895</v>
      </c>
      <c r="K447" s="76">
        <f>MAX(0,(J447-Constantes!$D$13)*(1-EXP(-Constantes!$D$23)))</f>
        <v>1.1764666388360501</v>
      </c>
      <c r="L447" s="76">
        <f t="shared" si="246"/>
        <v>2.2499291935192876</v>
      </c>
      <c r="M447" s="76">
        <f>0.0526*F447*Observaciones!$F446^1.218</f>
        <v>0</v>
      </c>
      <c r="N447" s="76">
        <f>M447*Constantes!$D$30</f>
        <v>0</v>
      </c>
      <c r="O447" s="76">
        <f t="shared" si="247"/>
        <v>0</v>
      </c>
      <c r="P447" s="15"/>
      <c r="Q447" s="75">
        <v>441</v>
      </c>
      <c r="R447" s="148">
        <f>ETo!$I446*((1-Constantes!$E$19)*ETo!$K446+ETo!$L446)</f>
        <v>3.8677465451271158</v>
      </c>
      <c r="S447" s="76">
        <f>MIN(R447*Constantes!$E$17,0.8*(V446+Observaciones!$F446-T447-U447-Constantes!$D$14))</f>
        <v>1.9210077629307514</v>
      </c>
      <c r="T447" s="76">
        <f>IF(Observaciones!$F446&gt;0.05*Constantes!$E$18,((Observaciones!$F446-0.05*Constantes!$E$18)^2)/(Observaciones!$F446+0.95*Constantes!$E$18),0)</f>
        <v>0</v>
      </c>
      <c r="U447" s="76">
        <f>MAX(0,V446+Observaciones!$F446-T447-Constantes!$D$13)</f>
        <v>0</v>
      </c>
      <c r="V447" s="76">
        <f>V446+Observaciones!$F446-T447-S447-U447-W446</f>
        <v>42.763413581139446</v>
      </c>
      <c r="W447" s="76">
        <f>MAX(0,(V447-Constantes!$D$14)*(1-EXP(-Constantes!$D$22)))</f>
        <v>1.0734625546832375</v>
      </c>
      <c r="X447" s="76">
        <f t="shared" si="233"/>
        <v>168.14898510234895</v>
      </c>
      <c r="Y447" s="76">
        <f>MAX(0,(X447-Constantes!$D$13)*(1-EXP(-Constantes!$D$23)))</f>
        <v>1.1764666388360501</v>
      </c>
      <c r="Z447" s="76">
        <f t="shared" si="234"/>
        <v>2.2499291935192876</v>
      </c>
      <c r="AA447" s="76">
        <f>IF(Z447-Escenarios!$E$29&lt;=0,0,IF(Z447-Escenarios!$E$29&gt;Escenarios!$E$28,Escenarios!$E$28,Z447-Escenarios!$E$29))</f>
        <v>1.5587291935192875</v>
      </c>
      <c r="AB447" s="76">
        <f>AA447*Entradas!$E$24</f>
        <v>0.38968229837982188</v>
      </c>
      <c r="AC447" s="76">
        <f>R447*Entradas!$D$47/Escenarios!$E$9</f>
        <v>0.18565183416610156</v>
      </c>
      <c r="AD447" s="76">
        <f>Entradas!$D$48*Entradas!$D$46/Escenarios!$E$9</f>
        <v>0.12</v>
      </c>
      <c r="AE447" s="76">
        <f t="shared" si="235"/>
        <v>2.1066595970968529</v>
      </c>
      <c r="AF447" s="76">
        <f t="shared" si="218"/>
        <v>0</v>
      </c>
      <c r="AG447" s="76">
        <f t="shared" si="219"/>
        <v>1.5587291935192875</v>
      </c>
      <c r="AH447" s="76">
        <f t="shared" si="213"/>
        <v>0</v>
      </c>
      <c r="AI447" s="76">
        <f t="shared" si="220"/>
        <v>0.48526663883605003</v>
      </c>
      <c r="AJ447" s="76">
        <f t="shared" si="214"/>
        <v>0.69120000000000004</v>
      </c>
      <c r="AK447" s="76">
        <f t="shared" si="221"/>
        <v>0</v>
      </c>
      <c r="AL447" s="76">
        <f t="shared" si="222"/>
        <v>1.0808822983798219</v>
      </c>
      <c r="AM447" s="76">
        <f t="shared" si="223"/>
        <v>0.86339506097336416</v>
      </c>
      <c r="AN447" s="76">
        <f t="shared" si="224"/>
        <v>0.86339506097336416</v>
      </c>
      <c r="AO447" s="76">
        <f t="shared" si="236"/>
        <v>77.704481418234394</v>
      </c>
      <c r="AP447" s="76">
        <f>MAX(0,(AO447-Constantes!$D$13)*(1-EXP(-Constantes!$D$24)))</f>
        <v>0.44257640213313287</v>
      </c>
      <c r="AQ447" s="76">
        <f t="shared" si="215"/>
        <v>1.1337764021331329</v>
      </c>
      <c r="AR447" s="76">
        <f t="shared" si="225"/>
        <v>1.5234587005129547</v>
      </c>
      <c r="AS447" s="76">
        <f>0.0526*AF447*Observaciones!$F446^1.218</f>
        <v>0</v>
      </c>
      <c r="AT447" s="76">
        <f>AS447*Constantes!$E$30</f>
        <v>0</v>
      </c>
      <c r="AU447" s="76">
        <f t="shared" si="237"/>
        <v>0</v>
      </c>
      <c r="AV447" s="15"/>
      <c r="AW447" s="75">
        <v>441</v>
      </c>
      <c r="AX447" s="148">
        <f>ETo!$I446*((1-Constantes!$F$19)*ETo!$K446+ETo!$L446)</f>
        <v>3.8677465451271158</v>
      </c>
      <c r="AY447" s="76">
        <f>MIN(AX447*Constantes!$F$17,0.8*(BB446+Observaciones!$F446-AZ447-BA447-Constantes!$D$14))</f>
        <v>1.9210077629307514</v>
      </c>
      <c r="AZ447" s="76">
        <f>IF(Observaciones!$F446&gt;0.05*Constantes!$F$18,((Observaciones!$F446-0.05*Constantes!$F$18)^2)/(Observaciones!$F446+0.95*Constantes!$F$18),0)</f>
        <v>0</v>
      </c>
      <c r="BA447" s="76">
        <f>MAX(0,BB446+Observaciones!$F446-AZ447-Constantes!$D$13)</f>
        <v>0</v>
      </c>
      <c r="BB447" s="76">
        <f>BB446+Observaciones!$F446-AZ447-AY447-BA447-BC446</f>
        <v>42.763413581139446</v>
      </c>
      <c r="BC447" s="76">
        <f>MAX(0,(BB447-Constantes!$D$14)*(1-EXP(-Constantes!$D$22)))</f>
        <v>1.0734625546832375</v>
      </c>
      <c r="BD447" s="76">
        <f t="shared" si="238"/>
        <v>168.14898510234895</v>
      </c>
      <c r="BE447" s="76">
        <f>MAX(0,(BD447-Constantes!$D$13)*(1-EXP(-Constantes!$D$23)))</f>
        <v>1.1764666388360501</v>
      </c>
      <c r="BF447" s="76">
        <f t="shared" si="239"/>
        <v>2.2499291935192876</v>
      </c>
      <c r="BG447" s="76">
        <f>IF(BF447-Escenarios!$F$29&lt;=0,0,IF(BF447-Escenarios!$F$29&gt;Escenarios!$F$28,Escenarios!$F$28,BF447-Escenarios!$F$29))</f>
        <v>1.5587291935192875</v>
      </c>
      <c r="BH447" s="76">
        <f>BG447*Entradas!$F$24</f>
        <v>0</v>
      </c>
      <c r="BI447" s="76">
        <f>AX447*Entradas!$D$47/Escenarios!$F$9</f>
        <v>0.18565183416610156</v>
      </c>
      <c r="BJ447" s="76">
        <f>Entradas!$D$48*Entradas!$D$46/Escenarios!$F$9</f>
        <v>0.12</v>
      </c>
      <c r="BK447" s="76">
        <f t="shared" si="240"/>
        <v>2.1066595970968529</v>
      </c>
      <c r="BL447" s="76">
        <f t="shared" si="226"/>
        <v>0</v>
      </c>
      <c r="BM447" s="76">
        <f t="shared" si="227"/>
        <v>1.5587291935192875</v>
      </c>
      <c r="BN447" s="76">
        <f t="shared" si="216"/>
        <v>0</v>
      </c>
      <c r="BO447" s="76">
        <f t="shared" si="228"/>
        <v>0.48526663883605003</v>
      </c>
      <c r="BP447" s="76">
        <f t="shared" si="217"/>
        <v>0.69120000000000004</v>
      </c>
      <c r="BQ447" s="76">
        <f t="shared" si="229"/>
        <v>0</v>
      </c>
      <c r="BR447" s="76">
        <f t="shared" si="230"/>
        <v>0.69120000000000004</v>
      </c>
      <c r="BS447" s="76">
        <f t="shared" si="231"/>
        <v>1.2530773593531861</v>
      </c>
      <c r="BT447" s="76">
        <f t="shared" si="232"/>
        <v>1.2530773593531861</v>
      </c>
      <c r="BU447" s="76">
        <f t="shared" si="241"/>
        <v>105.31986158915913</v>
      </c>
      <c r="BV447" s="76">
        <f>MAX(0,(BU447-Constantes!$D$13)*(1-EXP(-Constantes!$D$24)))</f>
        <v>0.86468431085532638</v>
      </c>
      <c r="BW447" s="76">
        <f t="shared" si="242"/>
        <v>1.5558843108553264</v>
      </c>
      <c r="BX447" s="76">
        <f t="shared" si="243"/>
        <v>1.5558843108553264</v>
      </c>
      <c r="BY447" s="76">
        <f>0.0526*BL447*Observaciones!$F446^1.218</f>
        <v>0</v>
      </c>
      <c r="BZ447" s="76">
        <f>BY447*Constantes!$F$30</f>
        <v>0</v>
      </c>
      <c r="CA447" s="76">
        <f t="shared" si="244"/>
        <v>0</v>
      </c>
      <c r="CB447" s="15"/>
      <c r="CC447" s="75">
        <v>441</v>
      </c>
      <c r="CD447" s="76">
        <f>0.0526*Observaciones!$F446^2.218</f>
        <v>1.4813929535417848E-3</v>
      </c>
      <c r="CE447" s="76">
        <f>IF(Observaciones!$F446&gt;0.05*$CI$7,((Observaciones!$F446-0.05*$CI$7)^2)/(Observaciones!$F446+0.95*$CI$7),0)</f>
        <v>0</v>
      </c>
      <c r="CF447" s="76">
        <f>0.0526*CE447*Observaciones!$F446^1.218</f>
        <v>0</v>
      </c>
      <c r="CG447" s="29"/>
      <c r="CH447" s="29"/>
      <c r="CI447" s="110"/>
      <c r="CJ447" s="40"/>
    </row>
    <row r="448" spans="2:88" s="2" customFormat="1" x14ac:dyDescent="0.3">
      <c r="B448" s="39"/>
      <c r="C448" s="75">
        <v>442</v>
      </c>
      <c r="D448" s="148">
        <f>ETo!$I447*((1-Constantes!$D$19)*ETo!$K447+ETo!$L447)</f>
        <v>3.9781576407978916</v>
      </c>
      <c r="E448" s="76">
        <f>MIN(D448*Constantes!$D$17,0.8*(H447+Observaciones!$F447-F448-G448-Constantes!$D$14))</f>
        <v>1.9758460439356096</v>
      </c>
      <c r="F448" s="76">
        <f>IF(Observaciones!$F447&gt;0.05*Constantes!$D$18,((Observaciones!$F447-0.05*Constantes!$D$18)^2)/(Observaciones!$F447+0.95*Constantes!$D$18),0)</f>
        <v>0</v>
      </c>
      <c r="G448" s="76">
        <f>MAX(0,H447+Observaciones!$F447-F448-Constantes!$D$13)</f>
        <v>0</v>
      </c>
      <c r="H448" s="76">
        <f>H447+Observaciones!$F447-F448-E448-G448-I447</f>
        <v>41.914104982520598</v>
      </c>
      <c r="I448" s="76">
        <f>MAX(0,(H448-Constantes!$D$14)*(1-EXP(-Constantes!$D$22)))</f>
        <v>1.0445319859385849</v>
      </c>
      <c r="J448" s="76">
        <f t="shared" si="245"/>
        <v>166.9725184635129</v>
      </c>
      <c r="K448" s="76">
        <f>MAX(0,(J448-Constantes!$D$13)*(1-EXP(-Constantes!$D$23)))</f>
        <v>1.1648746328310764</v>
      </c>
      <c r="L448" s="76">
        <f t="shared" si="246"/>
        <v>2.2094066187696613</v>
      </c>
      <c r="M448" s="76">
        <f>0.0526*F448*Observaciones!$F447^1.218</f>
        <v>0</v>
      </c>
      <c r="N448" s="76">
        <f>M448*Constantes!$D$30</f>
        <v>0</v>
      </c>
      <c r="O448" s="76">
        <f t="shared" si="247"/>
        <v>0</v>
      </c>
      <c r="P448" s="15"/>
      <c r="Q448" s="75">
        <v>442</v>
      </c>
      <c r="R448" s="148">
        <f>ETo!$I447*((1-Constantes!$E$19)*ETo!$K447+ETo!$L447)</f>
        <v>3.9781576407978916</v>
      </c>
      <c r="S448" s="76">
        <f>MIN(R448*Constantes!$E$17,0.8*(V447+Observaciones!$F447-T448-U448-Constantes!$D$14))</f>
        <v>1.9758460439356096</v>
      </c>
      <c r="T448" s="76">
        <f>IF(Observaciones!$F447&gt;0.05*Constantes!$E$18,((Observaciones!$F447-0.05*Constantes!$E$18)^2)/(Observaciones!$F447+0.95*Constantes!$E$18),0)</f>
        <v>0</v>
      </c>
      <c r="U448" s="76">
        <f>MAX(0,V447+Observaciones!$F447-T448-Constantes!$D$13)</f>
        <v>0</v>
      </c>
      <c r="V448" s="76">
        <f>V447+Observaciones!$F447-T448-S448-U448-W447</f>
        <v>41.914104982520598</v>
      </c>
      <c r="W448" s="76">
        <f>MAX(0,(V448-Constantes!$D$14)*(1-EXP(-Constantes!$D$22)))</f>
        <v>1.0445319859385849</v>
      </c>
      <c r="X448" s="76">
        <f t="shared" si="233"/>
        <v>166.9725184635129</v>
      </c>
      <c r="Y448" s="76">
        <f>MAX(0,(X448-Constantes!$D$13)*(1-EXP(-Constantes!$D$23)))</f>
        <v>1.1648746328310764</v>
      </c>
      <c r="Z448" s="76">
        <f t="shared" si="234"/>
        <v>2.2094066187696613</v>
      </c>
      <c r="AA448" s="76">
        <f>IF(Z448-Escenarios!$E$29&lt;=0,0,IF(Z448-Escenarios!$E$29&gt;Escenarios!$E$28,Escenarios!$E$28,Z448-Escenarios!$E$29))</f>
        <v>1.5182066187696612</v>
      </c>
      <c r="AB448" s="76">
        <f>AA448*Entradas!$E$24</f>
        <v>0.37955165469241531</v>
      </c>
      <c r="AC448" s="76">
        <f>R448*Entradas!$D$47/Escenarios!$E$9</f>
        <v>0.19095156675829877</v>
      </c>
      <c r="AD448" s="76">
        <f>Entradas!$D$48*Entradas!$D$46/Escenarios!$E$9</f>
        <v>0.12</v>
      </c>
      <c r="AE448" s="76">
        <f t="shared" si="235"/>
        <v>2.1667976106939082</v>
      </c>
      <c r="AF448" s="76">
        <f t="shared" si="218"/>
        <v>0</v>
      </c>
      <c r="AG448" s="76">
        <f t="shared" si="219"/>
        <v>1.5182066187696612</v>
      </c>
      <c r="AH448" s="76">
        <f t="shared" si="213"/>
        <v>0</v>
      </c>
      <c r="AI448" s="76">
        <f t="shared" si="220"/>
        <v>0.47367463283107636</v>
      </c>
      <c r="AJ448" s="76">
        <f t="shared" si="214"/>
        <v>0.69120000000000004</v>
      </c>
      <c r="AK448" s="76">
        <f t="shared" si="221"/>
        <v>0</v>
      </c>
      <c r="AL448" s="76">
        <f t="shared" si="222"/>
        <v>1.0707516546924154</v>
      </c>
      <c r="AM448" s="76">
        <f t="shared" si="223"/>
        <v>0.82770339731894704</v>
      </c>
      <c r="AN448" s="76">
        <f t="shared" si="224"/>
        <v>0.82770339731894704</v>
      </c>
      <c r="AO448" s="76">
        <f t="shared" si="236"/>
        <v>78.089608413420208</v>
      </c>
      <c r="AP448" s="76">
        <f>MAX(0,(AO448-Constantes!$D$13)*(1-EXP(-Constantes!$D$24)))</f>
        <v>0.44846316340616815</v>
      </c>
      <c r="AQ448" s="76">
        <f t="shared" si="215"/>
        <v>1.1396631634061682</v>
      </c>
      <c r="AR448" s="76">
        <f t="shared" si="225"/>
        <v>1.5192148180985836</v>
      </c>
      <c r="AS448" s="76">
        <f>0.0526*AF448*Observaciones!$F447^1.218</f>
        <v>0</v>
      </c>
      <c r="AT448" s="76">
        <f>AS448*Constantes!$E$30</f>
        <v>0</v>
      </c>
      <c r="AU448" s="76">
        <f t="shared" si="237"/>
        <v>0</v>
      </c>
      <c r="AV448" s="15"/>
      <c r="AW448" s="75">
        <v>442</v>
      </c>
      <c r="AX448" s="148">
        <f>ETo!$I447*((1-Constantes!$F$19)*ETo!$K447+ETo!$L447)</f>
        <v>3.9781576407978916</v>
      </c>
      <c r="AY448" s="76">
        <f>MIN(AX448*Constantes!$F$17,0.8*(BB447+Observaciones!$F447-AZ448-BA448-Constantes!$D$14))</f>
        <v>1.9758460439356096</v>
      </c>
      <c r="AZ448" s="76">
        <f>IF(Observaciones!$F447&gt;0.05*Constantes!$F$18,((Observaciones!$F447-0.05*Constantes!$F$18)^2)/(Observaciones!$F447+0.95*Constantes!$F$18),0)</f>
        <v>0</v>
      </c>
      <c r="BA448" s="76">
        <f>MAX(0,BB447+Observaciones!$F447-AZ448-Constantes!$D$13)</f>
        <v>0</v>
      </c>
      <c r="BB448" s="76">
        <f>BB447+Observaciones!$F447-AZ448-AY448-BA448-BC447</f>
        <v>41.914104982520598</v>
      </c>
      <c r="BC448" s="76">
        <f>MAX(0,(BB448-Constantes!$D$14)*(1-EXP(-Constantes!$D$22)))</f>
        <v>1.0445319859385849</v>
      </c>
      <c r="BD448" s="76">
        <f t="shared" si="238"/>
        <v>166.9725184635129</v>
      </c>
      <c r="BE448" s="76">
        <f>MAX(0,(BD448-Constantes!$D$13)*(1-EXP(-Constantes!$D$23)))</f>
        <v>1.1648746328310764</v>
      </c>
      <c r="BF448" s="76">
        <f t="shared" si="239"/>
        <v>2.2094066187696613</v>
      </c>
      <c r="BG448" s="76">
        <f>IF(BF448-Escenarios!$F$29&lt;=0,0,IF(BF448-Escenarios!$F$29&gt;Escenarios!$F$28,Escenarios!$F$28,BF448-Escenarios!$F$29))</f>
        <v>1.5182066187696612</v>
      </c>
      <c r="BH448" s="76">
        <f>BG448*Entradas!$F$24</f>
        <v>0</v>
      </c>
      <c r="BI448" s="76">
        <f>AX448*Entradas!$D$47/Escenarios!$F$9</f>
        <v>0.19095156675829877</v>
      </c>
      <c r="BJ448" s="76">
        <f>Entradas!$D$48*Entradas!$D$46/Escenarios!$F$9</f>
        <v>0.12</v>
      </c>
      <c r="BK448" s="76">
        <f t="shared" si="240"/>
        <v>2.1667976106939082</v>
      </c>
      <c r="BL448" s="76">
        <f t="shared" si="226"/>
        <v>0</v>
      </c>
      <c r="BM448" s="76">
        <f t="shared" si="227"/>
        <v>1.5182066187696612</v>
      </c>
      <c r="BN448" s="76">
        <f t="shared" si="216"/>
        <v>0</v>
      </c>
      <c r="BO448" s="76">
        <f t="shared" si="228"/>
        <v>0.47367463283107636</v>
      </c>
      <c r="BP448" s="76">
        <f t="shared" si="217"/>
        <v>0.69120000000000004</v>
      </c>
      <c r="BQ448" s="76">
        <f t="shared" si="229"/>
        <v>0</v>
      </c>
      <c r="BR448" s="76">
        <f t="shared" si="230"/>
        <v>0.69120000000000004</v>
      </c>
      <c r="BS448" s="76">
        <f t="shared" si="231"/>
        <v>1.2072550520113623</v>
      </c>
      <c r="BT448" s="76">
        <f t="shared" si="232"/>
        <v>1.2072550520113623</v>
      </c>
      <c r="BU448" s="76">
        <f t="shared" si="241"/>
        <v>105.66243233031517</v>
      </c>
      <c r="BV448" s="76">
        <f>MAX(0,(BU448-Constantes!$D$13)*(1-EXP(-Constantes!$D$24)))</f>
        <v>0.86992058927133142</v>
      </c>
      <c r="BW448" s="76">
        <f t="shared" si="242"/>
        <v>1.5611205892713316</v>
      </c>
      <c r="BX448" s="76">
        <f t="shared" si="243"/>
        <v>1.5611205892713316</v>
      </c>
      <c r="BY448" s="76">
        <f>0.0526*BL448*Observaciones!$F447^1.218</f>
        <v>0</v>
      </c>
      <c r="BZ448" s="76">
        <f>BY448*Constantes!$F$30</f>
        <v>0</v>
      </c>
      <c r="CA448" s="76">
        <f t="shared" si="244"/>
        <v>0</v>
      </c>
      <c r="CB448" s="15"/>
      <c r="CC448" s="75">
        <v>442</v>
      </c>
      <c r="CD448" s="76">
        <f>0.0526*Observaciones!$F447^2.218</f>
        <v>0.30232861200727251</v>
      </c>
      <c r="CE448" s="76">
        <f>IF(Observaciones!$F447&gt;0.05*$CI$7,((Observaciones!$F447-0.05*$CI$7)^2)/(Observaciones!$F447+0.95*$CI$7),0)</f>
        <v>6.2440408225724973E-3</v>
      </c>
      <c r="CF448" s="76">
        <f>0.0526*CE448*Observaciones!$F447^1.218</f>
        <v>8.5806917963867778E-4</v>
      </c>
      <c r="CG448" s="29"/>
      <c r="CH448" s="29"/>
      <c r="CI448" s="110"/>
      <c r="CJ448" s="40"/>
    </row>
    <row r="449" spans="2:88" s="2" customFormat="1" x14ac:dyDescent="0.3">
      <c r="B449" s="39"/>
      <c r="C449" s="75">
        <v>443</v>
      </c>
      <c r="D449" s="148">
        <f>ETo!$I448*((1-Constantes!$D$19)*ETo!$K448+ETo!$L448)</f>
        <v>4.0142575528288429</v>
      </c>
      <c r="E449" s="76">
        <f>MIN(D449*Constantes!$D$17,0.8*(H448+Observaciones!$F448-F449-G449-Constantes!$D$14))</f>
        <v>1.9937759187201776</v>
      </c>
      <c r="F449" s="76">
        <f>IF(Observaciones!$F448&gt;0.05*Constantes!$D$18,((Observaciones!$F448-0.05*Constantes!$D$18)^2)/(Observaciones!$F448+0.95*Constantes!$D$18),0)</f>
        <v>0</v>
      </c>
      <c r="G449" s="76">
        <f>MAX(0,H448+Observaciones!$F448-F449-Constantes!$D$13)</f>
        <v>0</v>
      </c>
      <c r="H449" s="76">
        <f>H448+Observaciones!$F448-F449-E449-G449-I448</f>
        <v>39.075797077861843</v>
      </c>
      <c r="I449" s="76">
        <f>MAX(0,(H449-Constantes!$D$14)*(1-EXP(-Constantes!$D$22)))</f>
        <v>0.94784879906427832</v>
      </c>
      <c r="J449" s="76">
        <f t="shared" si="245"/>
        <v>165.80764383068183</v>
      </c>
      <c r="K449" s="76">
        <f>MAX(0,(J449-Constantes!$D$13)*(1-EXP(-Constantes!$D$23)))</f>
        <v>1.1533968456222703</v>
      </c>
      <c r="L449" s="76">
        <f t="shared" si="246"/>
        <v>2.1012456446865486</v>
      </c>
      <c r="M449" s="76">
        <f>0.0526*F449*Observaciones!$F448^1.218</f>
        <v>0</v>
      </c>
      <c r="N449" s="76">
        <f>M449*Constantes!$D$30</f>
        <v>0</v>
      </c>
      <c r="O449" s="76">
        <f t="shared" si="247"/>
        <v>0</v>
      </c>
      <c r="P449" s="15"/>
      <c r="Q449" s="75">
        <v>443</v>
      </c>
      <c r="R449" s="148">
        <f>ETo!$I448*((1-Constantes!$E$19)*ETo!$K448+ETo!$L448)</f>
        <v>4.0142575528288429</v>
      </c>
      <c r="S449" s="76">
        <f>MIN(R449*Constantes!$E$17,0.8*(V448+Observaciones!$F448-T449-U449-Constantes!$D$14))</f>
        <v>1.9937759187201776</v>
      </c>
      <c r="T449" s="76">
        <f>IF(Observaciones!$F448&gt;0.05*Constantes!$E$18,((Observaciones!$F448-0.05*Constantes!$E$18)^2)/(Observaciones!$F448+0.95*Constantes!$E$18),0)</f>
        <v>0</v>
      </c>
      <c r="U449" s="76">
        <f>MAX(0,V448+Observaciones!$F448-T449-Constantes!$D$13)</f>
        <v>0</v>
      </c>
      <c r="V449" s="76">
        <f>V448+Observaciones!$F448-T449-S449-U449-W448</f>
        <v>39.075797077861843</v>
      </c>
      <c r="W449" s="76">
        <f>MAX(0,(V449-Constantes!$D$14)*(1-EXP(-Constantes!$D$22)))</f>
        <v>0.94784879906427832</v>
      </c>
      <c r="X449" s="76">
        <f t="shared" si="233"/>
        <v>165.80764383068183</v>
      </c>
      <c r="Y449" s="76">
        <f>MAX(0,(X449-Constantes!$D$13)*(1-EXP(-Constantes!$D$23)))</f>
        <v>1.1533968456222703</v>
      </c>
      <c r="Z449" s="76">
        <f t="shared" si="234"/>
        <v>2.1012456446865486</v>
      </c>
      <c r="AA449" s="76">
        <f>IF(Z449-Escenarios!$E$29&lt;=0,0,IF(Z449-Escenarios!$E$29&gt;Escenarios!$E$28,Escenarios!$E$28,Z449-Escenarios!$E$29))</f>
        <v>1.4100456446865486</v>
      </c>
      <c r="AB449" s="76">
        <f>AA449*Entradas!$E$24</f>
        <v>0.35251141117163715</v>
      </c>
      <c r="AC449" s="76">
        <f>R449*Entradas!$D$47/Escenarios!$E$9</f>
        <v>0.19268436253578447</v>
      </c>
      <c r="AD449" s="76">
        <f>Entradas!$D$48*Entradas!$D$46/Escenarios!$E$9</f>
        <v>0.12</v>
      </c>
      <c r="AE449" s="76">
        <f t="shared" si="235"/>
        <v>2.1864602812559619</v>
      </c>
      <c r="AF449" s="76">
        <f t="shared" si="218"/>
        <v>0</v>
      </c>
      <c r="AG449" s="76">
        <f t="shared" si="219"/>
        <v>1.4100456446865486</v>
      </c>
      <c r="AH449" s="76">
        <f t="shared" si="213"/>
        <v>0</v>
      </c>
      <c r="AI449" s="76">
        <f t="shared" si="220"/>
        <v>0.46219684562227026</v>
      </c>
      <c r="AJ449" s="76">
        <f t="shared" si="214"/>
        <v>0.69120000000000004</v>
      </c>
      <c r="AK449" s="76">
        <f t="shared" si="221"/>
        <v>0</v>
      </c>
      <c r="AL449" s="76">
        <f t="shared" si="222"/>
        <v>1.0437114111716372</v>
      </c>
      <c r="AM449" s="76">
        <f t="shared" si="223"/>
        <v>0.74484987097912692</v>
      </c>
      <c r="AN449" s="76">
        <f t="shared" si="224"/>
        <v>0.74484987097912692</v>
      </c>
      <c r="AO449" s="76">
        <f t="shared" si="236"/>
        <v>78.385995120993158</v>
      </c>
      <c r="AP449" s="76">
        <f>MAX(0,(AO449-Constantes!$D$13)*(1-EXP(-Constantes!$D$24)))</f>
        <v>0.45299350745837119</v>
      </c>
      <c r="AQ449" s="76">
        <f t="shared" si="215"/>
        <v>1.1441935074583713</v>
      </c>
      <c r="AR449" s="76">
        <f t="shared" si="225"/>
        <v>1.4967049186300083</v>
      </c>
      <c r="AS449" s="76">
        <f>0.0526*AF449*Observaciones!$F448^1.218</f>
        <v>0</v>
      </c>
      <c r="AT449" s="76">
        <f>AS449*Constantes!$E$30</f>
        <v>0</v>
      </c>
      <c r="AU449" s="76">
        <f t="shared" si="237"/>
        <v>0</v>
      </c>
      <c r="AV449" s="15"/>
      <c r="AW449" s="75">
        <v>443</v>
      </c>
      <c r="AX449" s="148">
        <f>ETo!$I448*((1-Constantes!$F$19)*ETo!$K448+ETo!$L448)</f>
        <v>4.0142575528288429</v>
      </c>
      <c r="AY449" s="76">
        <f>MIN(AX449*Constantes!$F$17,0.8*(BB448+Observaciones!$F448-AZ449-BA449-Constantes!$D$14))</f>
        <v>1.9937759187201776</v>
      </c>
      <c r="AZ449" s="76">
        <f>IF(Observaciones!$F448&gt;0.05*Constantes!$F$18,((Observaciones!$F448-0.05*Constantes!$F$18)^2)/(Observaciones!$F448+0.95*Constantes!$F$18),0)</f>
        <v>0</v>
      </c>
      <c r="BA449" s="76">
        <f>MAX(0,BB448+Observaciones!$F448-AZ449-Constantes!$D$13)</f>
        <v>0</v>
      </c>
      <c r="BB449" s="76">
        <f>BB448+Observaciones!$F448-AZ449-AY449-BA449-BC448</f>
        <v>39.075797077861843</v>
      </c>
      <c r="BC449" s="76">
        <f>MAX(0,(BB449-Constantes!$D$14)*(1-EXP(-Constantes!$D$22)))</f>
        <v>0.94784879906427832</v>
      </c>
      <c r="BD449" s="76">
        <f t="shared" si="238"/>
        <v>165.80764383068183</v>
      </c>
      <c r="BE449" s="76">
        <f>MAX(0,(BD449-Constantes!$D$13)*(1-EXP(-Constantes!$D$23)))</f>
        <v>1.1533968456222703</v>
      </c>
      <c r="BF449" s="76">
        <f t="shared" si="239"/>
        <v>2.1012456446865486</v>
      </c>
      <c r="BG449" s="76">
        <f>IF(BF449-Escenarios!$F$29&lt;=0,0,IF(BF449-Escenarios!$F$29&gt;Escenarios!$F$28,Escenarios!$F$28,BF449-Escenarios!$F$29))</f>
        <v>1.4100456446865486</v>
      </c>
      <c r="BH449" s="76">
        <f>BG449*Entradas!$F$24</f>
        <v>0</v>
      </c>
      <c r="BI449" s="76">
        <f>AX449*Entradas!$D$47/Escenarios!$F$9</f>
        <v>0.19268436253578447</v>
      </c>
      <c r="BJ449" s="76">
        <f>Entradas!$D$48*Entradas!$D$46/Escenarios!$F$9</f>
        <v>0.12</v>
      </c>
      <c r="BK449" s="76">
        <f t="shared" si="240"/>
        <v>2.1864602812559619</v>
      </c>
      <c r="BL449" s="76">
        <f t="shared" si="226"/>
        <v>0</v>
      </c>
      <c r="BM449" s="76">
        <f t="shared" si="227"/>
        <v>1.4100456446865486</v>
      </c>
      <c r="BN449" s="76">
        <f t="shared" si="216"/>
        <v>0</v>
      </c>
      <c r="BO449" s="76">
        <f t="shared" si="228"/>
        <v>0.46219684562227026</v>
      </c>
      <c r="BP449" s="76">
        <f t="shared" si="217"/>
        <v>0.69120000000000004</v>
      </c>
      <c r="BQ449" s="76">
        <f t="shared" si="229"/>
        <v>0</v>
      </c>
      <c r="BR449" s="76">
        <f t="shared" si="230"/>
        <v>0.69120000000000004</v>
      </c>
      <c r="BS449" s="76">
        <f t="shared" si="231"/>
        <v>1.0973612821507639</v>
      </c>
      <c r="BT449" s="76">
        <f t="shared" si="232"/>
        <v>1.0973612821507639</v>
      </c>
      <c r="BU449" s="76">
        <f t="shared" si="241"/>
        <v>105.8898730231946</v>
      </c>
      <c r="BV449" s="76">
        <f>MAX(0,(BU449-Constantes!$D$13)*(1-EXP(-Constantes!$D$24)))</f>
        <v>0.87339707645475761</v>
      </c>
      <c r="BW449" s="76">
        <f t="shared" si="242"/>
        <v>1.5645970764547577</v>
      </c>
      <c r="BX449" s="76">
        <f t="shared" si="243"/>
        <v>1.5645970764547577</v>
      </c>
      <c r="BY449" s="76">
        <f>0.0526*BL449*Observaciones!$F448^1.218</f>
        <v>0</v>
      </c>
      <c r="BZ449" s="76">
        <f>BY449*Constantes!$F$30</f>
        <v>0</v>
      </c>
      <c r="CA449" s="76">
        <f t="shared" si="244"/>
        <v>0</v>
      </c>
      <c r="CB449" s="15"/>
      <c r="CC449" s="75">
        <v>443</v>
      </c>
      <c r="CD449" s="76">
        <f>0.0526*Observaciones!$F448^2.218</f>
        <v>1.4813929535417848E-3</v>
      </c>
      <c r="CE449" s="76">
        <f>IF(Observaciones!$F448&gt;0.05*$CI$7,((Observaciones!$F448-0.05*$CI$7)^2)/(Observaciones!$F448+0.95*$CI$7),0)</f>
        <v>0</v>
      </c>
      <c r="CF449" s="76">
        <f>0.0526*CE449*Observaciones!$F448^1.218</f>
        <v>0</v>
      </c>
      <c r="CG449" s="29"/>
      <c r="CH449" s="29"/>
      <c r="CI449" s="110"/>
      <c r="CJ449" s="40"/>
    </row>
    <row r="450" spans="2:88" s="2" customFormat="1" x14ac:dyDescent="0.3">
      <c r="B450" s="39"/>
      <c r="C450" s="75">
        <v>444</v>
      </c>
      <c r="D450" s="148">
        <f>ETo!$I449*((1-Constantes!$D$19)*ETo!$K449+ETo!$L449)</f>
        <v>3.9313626595758655</v>
      </c>
      <c r="E450" s="76">
        <f>MIN(D450*Constantes!$D$17,0.8*(H449+Observaciones!$F449-F450-G450-Constantes!$D$14))</f>
        <v>1.9526042101843868</v>
      </c>
      <c r="F450" s="76">
        <f>IF(Observaciones!$F449&gt;0.05*Constantes!$D$18,((Observaciones!$F449-0.05*Constantes!$D$18)^2)/(Observaciones!$F449+0.95*Constantes!$D$18),0)</f>
        <v>2.8255768478685937E-3</v>
      </c>
      <c r="G450" s="76">
        <f>MAX(0,H449+Observaciones!$F449-F450-Constantes!$D$13)</f>
        <v>0</v>
      </c>
      <c r="H450" s="76">
        <f>H449+Observaciones!$F449-F450-E450-G450-I449</f>
        <v>39.772518491765311</v>
      </c>
      <c r="I450" s="76">
        <f>MAX(0,(H450-Constantes!$D$14)*(1-EXP(-Constantes!$D$22)))</f>
        <v>0.97158168813850254</v>
      </c>
      <c r="J450" s="76">
        <f t="shared" si="245"/>
        <v>164.65424698505956</v>
      </c>
      <c r="K450" s="76">
        <f>MAX(0,(J450-Constantes!$D$13)*(1-EXP(-Constantes!$D$23)))</f>
        <v>1.1420321517846288</v>
      </c>
      <c r="L450" s="76">
        <f t="shared" si="246"/>
        <v>2.1164394167709997</v>
      </c>
      <c r="M450" s="76">
        <f>0.0526*F450*Observaciones!$F449^1.218</f>
        <v>7.074069356909821E-4</v>
      </c>
      <c r="N450" s="76">
        <f>M450*Constantes!$D$30</f>
        <v>1.1051186982606139E-5</v>
      </c>
      <c r="O450" s="76">
        <f t="shared" si="247"/>
        <v>0.52215938216963786</v>
      </c>
      <c r="P450" s="15"/>
      <c r="Q450" s="75">
        <v>444</v>
      </c>
      <c r="R450" s="148">
        <f>ETo!$I449*((1-Constantes!$E$19)*ETo!$K449+ETo!$L449)</f>
        <v>3.9313626595758655</v>
      </c>
      <c r="S450" s="76">
        <f>MIN(R450*Constantes!$E$17,0.8*(V449+Observaciones!$F449-T450-U450-Constantes!$D$14))</f>
        <v>1.9526042101843868</v>
      </c>
      <c r="T450" s="76">
        <f>IF(Observaciones!$F449&gt;0.05*Constantes!$E$18,((Observaciones!$F449-0.05*Constantes!$E$18)^2)/(Observaciones!$F449+0.95*Constantes!$E$18),0)</f>
        <v>2.8255768478685937E-3</v>
      </c>
      <c r="U450" s="76">
        <f>MAX(0,V449+Observaciones!$F449-T450-Constantes!$D$13)</f>
        <v>0</v>
      </c>
      <c r="V450" s="76">
        <f>V449+Observaciones!$F449-T450-S450-U450-W449</f>
        <v>39.772518491765311</v>
      </c>
      <c r="W450" s="76">
        <f>MAX(0,(V450-Constantes!$D$14)*(1-EXP(-Constantes!$D$22)))</f>
        <v>0.97158168813850254</v>
      </c>
      <c r="X450" s="76">
        <f t="shared" si="233"/>
        <v>164.65424698505956</v>
      </c>
      <c r="Y450" s="76">
        <f>MAX(0,(X450-Constantes!$D$13)*(1-EXP(-Constantes!$D$23)))</f>
        <v>1.1420321517846288</v>
      </c>
      <c r="Z450" s="76">
        <f t="shared" si="234"/>
        <v>2.1164394167709997</v>
      </c>
      <c r="AA450" s="76">
        <f>IF(Z450-Escenarios!$E$29&lt;=0,0,IF(Z450-Escenarios!$E$29&gt;Escenarios!$E$28,Escenarios!$E$28,Z450-Escenarios!$E$29))</f>
        <v>1.4252394167709996</v>
      </c>
      <c r="AB450" s="76">
        <f>AA450*Entradas!$E$24</f>
        <v>0.35630985419274991</v>
      </c>
      <c r="AC450" s="76">
        <f>R450*Entradas!$D$47/Escenarios!$E$9</f>
        <v>0.18870540765964153</v>
      </c>
      <c r="AD450" s="76">
        <f>Entradas!$D$48*Entradas!$D$46/Escenarios!$E$9</f>
        <v>0.12</v>
      </c>
      <c r="AE450" s="76">
        <f t="shared" si="235"/>
        <v>2.1413096178440285</v>
      </c>
      <c r="AF450" s="76">
        <f t="shared" si="218"/>
        <v>0</v>
      </c>
      <c r="AG450" s="76">
        <f t="shared" si="219"/>
        <v>1.422413839923131</v>
      </c>
      <c r="AH450" s="76">
        <f t="shared" si="213"/>
        <v>0</v>
      </c>
      <c r="AI450" s="76">
        <f t="shared" si="220"/>
        <v>0.45083215178462843</v>
      </c>
      <c r="AJ450" s="76">
        <f t="shared" si="214"/>
        <v>0.69120000000000037</v>
      </c>
      <c r="AK450" s="76">
        <f t="shared" si="221"/>
        <v>0</v>
      </c>
      <c r="AL450" s="76">
        <f t="shared" si="222"/>
        <v>1.0475098541927503</v>
      </c>
      <c r="AM450" s="76">
        <f t="shared" si="223"/>
        <v>0.76022415491860829</v>
      </c>
      <c r="AN450" s="76">
        <f t="shared" si="224"/>
        <v>0.76022415491860829</v>
      </c>
      <c r="AO450" s="76">
        <f t="shared" si="236"/>
        <v>78.693225768453388</v>
      </c>
      <c r="AP450" s="76">
        <f>MAX(0,(AO450-Constantes!$D$13)*(1-EXP(-Constantes!$D$24)))</f>
        <v>0.45768960381091545</v>
      </c>
      <c r="AQ450" s="76">
        <f t="shared" si="215"/>
        <v>1.1488896038109158</v>
      </c>
      <c r="AR450" s="76">
        <f t="shared" si="225"/>
        <v>1.5051994580036658</v>
      </c>
      <c r="AS450" s="76">
        <f>0.0526*AF450*Observaciones!$F449^1.218</f>
        <v>0</v>
      </c>
      <c r="AT450" s="76">
        <f>AS450*Constantes!$E$30</f>
        <v>0</v>
      </c>
      <c r="AU450" s="76">
        <f t="shared" si="237"/>
        <v>0</v>
      </c>
      <c r="AV450" s="15"/>
      <c r="AW450" s="75">
        <v>444</v>
      </c>
      <c r="AX450" s="148">
        <f>ETo!$I449*((1-Constantes!$F$19)*ETo!$K449+ETo!$L449)</f>
        <v>3.9313626595758655</v>
      </c>
      <c r="AY450" s="76">
        <f>MIN(AX450*Constantes!$F$17,0.8*(BB449+Observaciones!$F449-AZ450-BA450-Constantes!$D$14))</f>
        <v>1.9526042101843868</v>
      </c>
      <c r="AZ450" s="76">
        <f>IF(Observaciones!$F449&gt;0.05*Constantes!$F$18,((Observaciones!$F449-0.05*Constantes!$F$18)^2)/(Observaciones!$F449+0.95*Constantes!$F$18),0)</f>
        <v>2.8255768478685937E-3</v>
      </c>
      <c r="BA450" s="76">
        <f>MAX(0,BB449+Observaciones!$F449-AZ450-Constantes!$D$13)</f>
        <v>0</v>
      </c>
      <c r="BB450" s="76">
        <f>BB449+Observaciones!$F449-AZ450-AY450-BA450-BC449</f>
        <v>39.772518491765311</v>
      </c>
      <c r="BC450" s="76">
        <f>MAX(0,(BB450-Constantes!$D$14)*(1-EXP(-Constantes!$D$22)))</f>
        <v>0.97158168813850254</v>
      </c>
      <c r="BD450" s="76">
        <f t="shared" si="238"/>
        <v>164.65424698505956</v>
      </c>
      <c r="BE450" s="76">
        <f>MAX(0,(BD450-Constantes!$D$13)*(1-EXP(-Constantes!$D$23)))</f>
        <v>1.1420321517846288</v>
      </c>
      <c r="BF450" s="76">
        <f t="shared" si="239"/>
        <v>2.1164394167709997</v>
      </c>
      <c r="BG450" s="76">
        <f>IF(BF450-Escenarios!$F$29&lt;=0,0,IF(BF450-Escenarios!$F$29&gt;Escenarios!$F$28,Escenarios!$F$28,BF450-Escenarios!$F$29))</f>
        <v>1.4252394167709996</v>
      </c>
      <c r="BH450" s="76">
        <f>BG450*Entradas!$F$24</f>
        <v>0</v>
      </c>
      <c r="BI450" s="76">
        <f>AX450*Entradas!$D$47/Escenarios!$F$9</f>
        <v>0.18870540765964153</v>
      </c>
      <c r="BJ450" s="76">
        <f>Entradas!$D$48*Entradas!$D$46/Escenarios!$F$9</f>
        <v>0.12</v>
      </c>
      <c r="BK450" s="76">
        <f t="shared" si="240"/>
        <v>2.1413096178440285</v>
      </c>
      <c r="BL450" s="76">
        <f t="shared" si="226"/>
        <v>0</v>
      </c>
      <c r="BM450" s="76">
        <f t="shared" si="227"/>
        <v>1.422413839923131</v>
      </c>
      <c r="BN450" s="76">
        <f t="shared" si="216"/>
        <v>0</v>
      </c>
      <c r="BO450" s="76">
        <f t="shared" si="228"/>
        <v>0.45083215178462843</v>
      </c>
      <c r="BP450" s="76">
        <f t="shared" si="217"/>
        <v>0.69120000000000037</v>
      </c>
      <c r="BQ450" s="76">
        <f t="shared" si="229"/>
        <v>0</v>
      </c>
      <c r="BR450" s="76">
        <f t="shared" si="230"/>
        <v>0.69120000000000037</v>
      </c>
      <c r="BS450" s="76">
        <f t="shared" si="231"/>
        <v>1.116534009111358</v>
      </c>
      <c r="BT450" s="76">
        <f t="shared" si="232"/>
        <v>1.116534009111358</v>
      </c>
      <c r="BU450" s="76">
        <f t="shared" si="241"/>
        <v>106.13300995585121</v>
      </c>
      <c r="BV450" s="76">
        <f>MAX(0,(BU450-Constantes!$D$13)*(1-EXP(-Constantes!$D$24)))</f>
        <v>0.87711348454117843</v>
      </c>
      <c r="BW450" s="76">
        <f t="shared" si="242"/>
        <v>1.5683134845411788</v>
      </c>
      <c r="BX450" s="76">
        <f t="shared" si="243"/>
        <v>1.5683134845411788</v>
      </c>
      <c r="BY450" s="76">
        <f>0.0526*BL450*Observaciones!$F449^1.218</f>
        <v>0</v>
      </c>
      <c r="BZ450" s="76">
        <f>BY450*Constantes!$F$30</f>
        <v>0</v>
      </c>
      <c r="CA450" s="76">
        <f t="shared" si="244"/>
        <v>0</v>
      </c>
      <c r="CB450" s="15"/>
      <c r="CC450" s="75">
        <v>444</v>
      </c>
      <c r="CD450" s="76">
        <f>0.0526*Observaciones!$F449^2.218</f>
        <v>0.90129028711731973</v>
      </c>
      <c r="CE450" s="76">
        <f>IF(Observaciones!$F449&gt;0.05*$CI$7,((Observaciones!$F449-0.05*$CI$7)^2)/(Observaciones!$F449+0.95*$CI$7),0)</f>
        <v>9.5607362379868999E-2</v>
      </c>
      <c r="CF450" s="76">
        <f>0.0526*CE450*Observaciones!$F449^1.218</f>
        <v>2.3936107524967155E-2</v>
      </c>
      <c r="CG450" s="29"/>
      <c r="CH450" s="29"/>
      <c r="CI450" s="110"/>
      <c r="CJ450" s="40"/>
    </row>
    <row r="451" spans="2:88" s="2" customFormat="1" x14ac:dyDescent="0.3">
      <c r="B451" s="39"/>
      <c r="C451" s="75">
        <v>445</v>
      </c>
      <c r="D451" s="148">
        <f>ETo!$I450*((1-Constantes!$D$19)*ETo!$K450+ETo!$L450)</f>
        <v>3.7879935572599885</v>
      </c>
      <c r="E451" s="76">
        <f>MIN(D451*Constantes!$D$17,0.8*(H450+Observaciones!$F450-F451-G451-Constantes!$D$14))</f>
        <v>1.8813965559857941</v>
      </c>
      <c r="F451" s="76">
        <f>IF(Observaciones!$F450&gt;0.05*Constantes!$D$18,((Observaciones!$F450-0.05*Constantes!$D$18)^2)/(Observaciones!$F450+0.95*Constantes!$D$18),0)</f>
        <v>0</v>
      </c>
      <c r="G451" s="76">
        <f>MAX(0,H450+Observaciones!$F450-F451-Constantes!$D$13)</f>
        <v>0</v>
      </c>
      <c r="H451" s="76">
        <f>H450+Observaciones!$F450-F451-E451-G451-I450</f>
        <v>36.919540247641017</v>
      </c>
      <c r="I451" s="76">
        <f>MAX(0,(H451-Constantes!$D$14)*(1-EXP(-Constantes!$D$22)))</f>
        <v>0.87439877564608104</v>
      </c>
      <c r="J451" s="76">
        <f t="shared" si="245"/>
        <v>163.51221483327492</v>
      </c>
      <c r="K451" s="76">
        <f>MAX(0,(J451-Constantes!$D$13)*(1-EXP(-Constantes!$D$23)))</f>
        <v>1.1307794369822284</v>
      </c>
      <c r="L451" s="76">
        <f t="shared" si="246"/>
        <v>2.0051782126283095</v>
      </c>
      <c r="M451" s="76">
        <f>0.0526*F451*Observaciones!$F450^1.218</f>
        <v>0</v>
      </c>
      <c r="N451" s="76">
        <f>M451*Constantes!$D$30</f>
        <v>0</v>
      </c>
      <c r="O451" s="76">
        <f t="shared" si="247"/>
        <v>0</v>
      </c>
      <c r="P451" s="15"/>
      <c r="Q451" s="75">
        <v>445</v>
      </c>
      <c r="R451" s="148">
        <f>ETo!$I450*((1-Constantes!$E$19)*ETo!$K450+ETo!$L450)</f>
        <v>3.7879935572599885</v>
      </c>
      <c r="S451" s="76">
        <f>MIN(R451*Constantes!$E$17,0.8*(V450+Observaciones!$F450-T451-U451-Constantes!$D$14))</f>
        <v>1.8813965559857941</v>
      </c>
      <c r="T451" s="76">
        <f>IF(Observaciones!$F450&gt;0.05*Constantes!$E$18,((Observaciones!$F450-0.05*Constantes!$E$18)^2)/(Observaciones!$F450+0.95*Constantes!$E$18),0)</f>
        <v>0</v>
      </c>
      <c r="U451" s="76">
        <f>MAX(0,V450+Observaciones!$F450-T451-Constantes!$D$13)</f>
        <v>0</v>
      </c>
      <c r="V451" s="76">
        <f>V450+Observaciones!$F450-T451-S451-U451-W450</f>
        <v>36.919540247641017</v>
      </c>
      <c r="W451" s="76">
        <f>MAX(0,(V451-Constantes!$D$14)*(1-EXP(-Constantes!$D$22)))</f>
        <v>0.87439877564608104</v>
      </c>
      <c r="X451" s="76">
        <f t="shared" si="233"/>
        <v>163.51221483327492</v>
      </c>
      <c r="Y451" s="76">
        <f>MAX(0,(X451-Constantes!$D$13)*(1-EXP(-Constantes!$D$23)))</f>
        <v>1.1307794369822284</v>
      </c>
      <c r="Z451" s="76">
        <f t="shared" si="234"/>
        <v>2.0051782126283095</v>
      </c>
      <c r="AA451" s="76">
        <f>IF(Z451-Escenarios!$E$29&lt;=0,0,IF(Z451-Escenarios!$E$29&gt;Escenarios!$E$28,Escenarios!$E$28,Z451-Escenarios!$E$29))</f>
        <v>1.3139782126283095</v>
      </c>
      <c r="AB451" s="76">
        <f>AA451*Entradas!$E$24</f>
        <v>0.32849455315707737</v>
      </c>
      <c r="AC451" s="76">
        <f>R451*Entradas!$D$47/Escenarios!$E$9</f>
        <v>0.18182369074847946</v>
      </c>
      <c r="AD451" s="76">
        <f>Entradas!$D$48*Entradas!$D$46/Escenarios!$E$9</f>
        <v>0.12</v>
      </c>
      <c r="AE451" s="76">
        <f t="shared" si="235"/>
        <v>2.0632202467342737</v>
      </c>
      <c r="AF451" s="76">
        <f t="shared" si="218"/>
        <v>0</v>
      </c>
      <c r="AG451" s="76">
        <f t="shared" si="219"/>
        <v>1.3139782126283095</v>
      </c>
      <c r="AH451" s="76">
        <f t="shared" si="213"/>
        <v>0</v>
      </c>
      <c r="AI451" s="76">
        <f t="shared" si="220"/>
        <v>0.43957943698222846</v>
      </c>
      <c r="AJ451" s="76">
        <f t="shared" si="214"/>
        <v>0.69119999999999993</v>
      </c>
      <c r="AK451" s="76">
        <f t="shared" si="221"/>
        <v>0</v>
      </c>
      <c r="AL451" s="76">
        <f t="shared" si="222"/>
        <v>1.0196945531570774</v>
      </c>
      <c r="AM451" s="76">
        <f t="shared" si="223"/>
        <v>0.6836599687227527</v>
      </c>
      <c r="AN451" s="76">
        <f t="shared" si="224"/>
        <v>0.6836599687227527</v>
      </c>
      <c r="AO451" s="76">
        <f t="shared" si="236"/>
        <v>78.919196133365219</v>
      </c>
      <c r="AP451" s="76">
        <f>MAX(0,(AO451-Constantes!$D$13)*(1-EXP(-Constantes!$D$24)))</f>
        <v>0.46114361666808951</v>
      </c>
      <c r="AQ451" s="76">
        <f t="shared" si="215"/>
        <v>1.1523436166680894</v>
      </c>
      <c r="AR451" s="76">
        <f t="shared" si="225"/>
        <v>1.4808381698251669</v>
      </c>
      <c r="AS451" s="76">
        <f>0.0526*AF451*Observaciones!$F450^1.218</f>
        <v>0</v>
      </c>
      <c r="AT451" s="76">
        <f>AS451*Constantes!$E$30</f>
        <v>0</v>
      </c>
      <c r="AU451" s="76">
        <f t="shared" si="237"/>
        <v>0</v>
      </c>
      <c r="AV451" s="15"/>
      <c r="AW451" s="75">
        <v>445</v>
      </c>
      <c r="AX451" s="148">
        <f>ETo!$I450*((1-Constantes!$F$19)*ETo!$K450+ETo!$L450)</f>
        <v>3.7879935572599885</v>
      </c>
      <c r="AY451" s="76">
        <f>MIN(AX451*Constantes!$F$17,0.8*(BB450+Observaciones!$F450-AZ451-BA451-Constantes!$D$14))</f>
        <v>1.8813965559857941</v>
      </c>
      <c r="AZ451" s="76">
        <f>IF(Observaciones!$F450&gt;0.05*Constantes!$F$18,((Observaciones!$F450-0.05*Constantes!$F$18)^2)/(Observaciones!$F450+0.95*Constantes!$F$18),0)</f>
        <v>0</v>
      </c>
      <c r="BA451" s="76">
        <f>MAX(0,BB450+Observaciones!$F450-AZ451-Constantes!$D$13)</f>
        <v>0</v>
      </c>
      <c r="BB451" s="76">
        <f>BB450+Observaciones!$F450-AZ451-AY451-BA451-BC450</f>
        <v>36.919540247641017</v>
      </c>
      <c r="BC451" s="76">
        <f>MAX(0,(BB451-Constantes!$D$14)*(1-EXP(-Constantes!$D$22)))</f>
        <v>0.87439877564608104</v>
      </c>
      <c r="BD451" s="76">
        <f t="shared" si="238"/>
        <v>163.51221483327492</v>
      </c>
      <c r="BE451" s="76">
        <f>MAX(0,(BD451-Constantes!$D$13)*(1-EXP(-Constantes!$D$23)))</f>
        <v>1.1307794369822284</v>
      </c>
      <c r="BF451" s="76">
        <f t="shared" si="239"/>
        <v>2.0051782126283095</v>
      </c>
      <c r="BG451" s="76">
        <f>IF(BF451-Escenarios!$F$29&lt;=0,0,IF(BF451-Escenarios!$F$29&gt;Escenarios!$F$28,Escenarios!$F$28,BF451-Escenarios!$F$29))</f>
        <v>1.3139782126283095</v>
      </c>
      <c r="BH451" s="76">
        <f>BG451*Entradas!$F$24</f>
        <v>0</v>
      </c>
      <c r="BI451" s="76">
        <f>AX451*Entradas!$D$47/Escenarios!$F$9</f>
        <v>0.18182369074847946</v>
      </c>
      <c r="BJ451" s="76">
        <f>Entradas!$D$48*Entradas!$D$46/Escenarios!$F$9</f>
        <v>0.12</v>
      </c>
      <c r="BK451" s="76">
        <f t="shared" si="240"/>
        <v>2.0632202467342737</v>
      </c>
      <c r="BL451" s="76">
        <f t="shared" si="226"/>
        <v>0</v>
      </c>
      <c r="BM451" s="76">
        <f t="shared" si="227"/>
        <v>1.3139782126283095</v>
      </c>
      <c r="BN451" s="76">
        <f t="shared" si="216"/>
        <v>0</v>
      </c>
      <c r="BO451" s="76">
        <f t="shared" si="228"/>
        <v>0.43957943698222846</v>
      </c>
      <c r="BP451" s="76">
        <f t="shared" si="217"/>
        <v>0.69119999999999993</v>
      </c>
      <c r="BQ451" s="76">
        <f t="shared" si="229"/>
        <v>0</v>
      </c>
      <c r="BR451" s="76">
        <f t="shared" si="230"/>
        <v>0.69119999999999993</v>
      </c>
      <c r="BS451" s="76">
        <f t="shared" si="231"/>
        <v>1.0121545218798302</v>
      </c>
      <c r="BT451" s="76">
        <f t="shared" si="232"/>
        <v>1.0121545218798302</v>
      </c>
      <c r="BU451" s="76">
        <f t="shared" si="241"/>
        <v>106.26805099318986</v>
      </c>
      <c r="BV451" s="76">
        <f>MAX(0,(BU451-Constantes!$D$13)*(1-EXP(-Constantes!$D$24)))</f>
        <v>0.87917762016089041</v>
      </c>
      <c r="BW451" s="76">
        <f t="shared" si="242"/>
        <v>1.5703776201608903</v>
      </c>
      <c r="BX451" s="76">
        <f t="shared" si="243"/>
        <v>1.5703776201608903</v>
      </c>
      <c r="BY451" s="76">
        <f>0.0526*BL451*Observaciones!$F450^1.218</f>
        <v>0</v>
      </c>
      <c r="BZ451" s="76">
        <f>BY451*Constantes!$F$30</f>
        <v>0</v>
      </c>
      <c r="CA451" s="76">
        <f t="shared" si="244"/>
        <v>0</v>
      </c>
      <c r="CB451" s="15"/>
      <c r="CC451" s="75">
        <v>445</v>
      </c>
      <c r="CD451" s="76">
        <f>0.0526*Observaciones!$F450^2.218</f>
        <v>0</v>
      </c>
      <c r="CE451" s="76">
        <f>IF(Observaciones!$F450&gt;0.05*$CI$7,((Observaciones!$F450-0.05*$CI$7)^2)/(Observaciones!$F450+0.95*$CI$7),0)</f>
        <v>0</v>
      </c>
      <c r="CF451" s="76">
        <f>0.0526*CE451*Observaciones!$F450^1.218</f>
        <v>0</v>
      </c>
      <c r="CG451" s="29"/>
      <c r="CH451" s="29"/>
      <c r="CI451" s="110"/>
      <c r="CJ451" s="40"/>
    </row>
    <row r="452" spans="2:88" s="2" customFormat="1" x14ac:dyDescent="0.3">
      <c r="B452" s="39"/>
      <c r="C452" s="75">
        <v>446</v>
      </c>
      <c r="D452" s="148">
        <f>ETo!$I451*((1-Constantes!$D$19)*ETo!$K451+ETo!$L451)</f>
        <v>3.7907436962522323</v>
      </c>
      <c r="E452" s="76">
        <f>MIN(D452*Constantes!$D$17,0.8*(H451+Observaciones!$F451-F452-G452-Constantes!$D$14))</f>
        <v>1.8827624775350991</v>
      </c>
      <c r="F452" s="76">
        <f>IF(Observaciones!$F451&gt;0.05*Constantes!$D$18,((Observaciones!$F451-0.05*Constantes!$D$18)^2)/(Observaciones!$F451+0.95*Constantes!$D$18),0)</f>
        <v>0</v>
      </c>
      <c r="G452" s="76">
        <f>MAX(0,H451+Observaciones!$F451-F452-Constantes!$D$13)</f>
        <v>0</v>
      </c>
      <c r="H452" s="76">
        <f>H451+Observaciones!$F451-F452-E452-G452-I451</f>
        <v>35.862378994459839</v>
      </c>
      <c r="I452" s="76">
        <f>MAX(0,(H452-Constantes!$D$14)*(1-EXP(-Constantes!$D$22)))</f>
        <v>0.83838798244431934</v>
      </c>
      <c r="J452" s="76">
        <f t="shared" si="245"/>
        <v>162.38143539629269</v>
      </c>
      <c r="K452" s="76">
        <f>MAX(0,(J452-Constantes!$D$13)*(1-EXP(-Constantes!$D$23)))</f>
        <v>1.1196375978589641</v>
      </c>
      <c r="L452" s="76">
        <f t="shared" si="246"/>
        <v>1.9580255803032833</v>
      </c>
      <c r="M452" s="76">
        <f>0.0526*F452*Observaciones!$F451^1.218</f>
        <v>0</v>
      </c>
      <c r="N452" s="76">
        <f>M452*Constantes!$D$30</f>
        <v>0</v>
      </c>
      <c r="O452" s="76">
        <f t="shared" si="247"/>
        <v>0</v>
      </c>
      <c r="P452" s="15"/>
      <c r="Q452" s="75">
        <v>446</v>
      </c>
      <c r="R452" s="148">
        <f>ETo!$I451*((1-Constantes!$E$19)*ETo!$K451+ETo!$L451)</f>
        <v>3.7907436962522323</v>
      </c>
      <c r="S452" s="76">
        <f>MIN(R452*Constantes!$E$17,0.8*(V451+Observaciones!$F451-T452-U452-Constantes!$D$14))</f>
        <v>1.8827624775350991</v>
      </c>
      <c r="T452" s="76">
        <f>IF(Observaciones!$F451&gt;0.05*Constantes!$E$18,((Observaciones!$F451-0.05*Constantes!$E$18)^2)/(Observaciones!$F451+0.95*Constantes!$E$18),0)</f>
        <v>0</v>
      </c>
      <c r="U452" s="76">
        <f>MAX(0,V451+Observaciones!$F451-T452-Constantes!$D$13)</f>
        <v>0</v>
      </c>
      <c r="V452" s="76">
        <f>V451+Observaciones!$F451-T452-S452-U452-W451</f>
        <v>35.862378994459839</v>
      </c>
      <c r="W452" s="76">
        <f>MAX(0,(V452-Constantes!$D$14)*(1-EXP(-Constantes!$D$22)))</f>
        <v>0.83838798244431934</v>
      </c>
      <c r="X452" s="76">
        <f t="shared" si="233"/>
        <v>162.38143539629269</v>
      </c>
      <c r="Y452" s="76">
        <f>MAX(0,(X452-Constantes!$D$13)*(1-EXP(-Constantes!$D$23)))</f>
        <v>1.1196375978589641</v>
      </c>
      <c r="Z452" s="76">
        <f t="shared" si="234"/>
        <v>1.9580255803032833</v>
      </c>
      <c r="AA452" s="76">
        <f>IF(Z452-Escenarios!$E$29&lt;=0,0,IF(Z452-Escenarios!$E$29&gt;Escenarios!$E$28,Escenarios!$E$28,Z452-Escenarios!$E$29))</f>
        <v>1.2668255803032833</v>
      </c>
      <c r="AB452" s="76">
        <f>AA452*Entradas!$E$24</f>
        <v>0.31670639507582082</v>
      </c>
      <c r="AC452" s="76">
        <f>R452*Entradas!$D$47/Escenarios!$E$9</f>
        <v>0.18195569742010714</v>
      </c>
      <c r="AD452" s="76">
        <f>Entradas!$D$48*Entradas!$D$46/Escenarios!$E$9</f>
        <v>0.12</v>
      </c>
      <c r="AE452" s="76">
        <f t="shared" si="235"/>
        <v>2.0647181749552064</v>
      </c>
      <c r="AF452" s="76">
        <f t="shared" si="218"/>
        <v>0</v>
      </c>
      <c r="AG452" s="76">
        <f t="shared" si="219"/>
        <v>1.2668255803032833</v>
      </c>
      <c r="AH452" s="76">
        <f t="shared" si="213"/>
        <v>0</v>
      </c>
      <c r="AI452" s="76">
        <f t="shared" si="220"/>
        <v>0.42843759785896396</v>
      </c>
      <c r="AJ452" s="76">
        <f t="shared" si="214"/>
        <v>0.69120000000000015</v>
      </c>
      <c r="AK452" s="76">
        <f t="shared" si="221"/>
        <v>0</v>
      </c>
      <c r="AL452" s="76">
        <f t="shared" si="222"/>
        <v>1.0079063950758209</v>
      </c>
      <c r="AM452" s="76">
        <f t="shared" si="223"/>
        <v>0.64816348780735533</v>
      </c>
      <c r="AN452" s="76">
        <f t="shared" si="224"/>
        <v>0.64816348780735533</v>
      </c>
      <c r="AO452" s="76">
        <f t="shared" si="236"/>
        <v>79.106216004504475</v>
      </c>
      <c r="AP452" s="76">
        <f>MAX(0,(AO452-Constantes!$D$13)*(1-EXP(-Constantes!$D$24)))</f>
        <v>0.46400226160462388</v>
      </c>
      <c r="AQ452" s="76">
        <f t="shared" si="215"/>
        <v>1.155202261604624</v>
      </c>
      <c r="AR452" s="76">
        <f t="shared" si="225"/>
        <v>1.4719086566804447</v>
      </c>
      <c r="AS452" s="76">
        <f>0.0526*AF452*Observaciones!$F451^1.218</f>
        <v>0</v>
      </c>
      <c r="AT452" s="76">
        <f>AS452*Constantes!$E$30</f>
        <v>0</v>
      </c>
      <c r="AU452" s="76">
        <f t="shared" si="237"/>
        <v>0</v>
      </c>
      <c r="AV452" s="15"/>
      <c r="AW452" s="75">
        <v>446</v>
      </c>
      <c r="AX452" s="148">
        <f>ETo!$I451*((1-Constantes!$F$19)*ETo!$K451+ETo!$L451)</f>
        <v>3.7907436962522323</v>
      </c>
      <c r="AY452" s="76">
        <f>MIN(AX452*Constantes!$F$17,0.8*(BB451+Observaciones!$F451-AZ452-BA452-Constantes!$D$14))</f>
        <v>1.8827624775350991</v>
      </c>
      <c r="AZ452" s="76">
        <f>IF(Observaciones!$F451&gt;0.05*Constantes!$F$18,((Observaciones!$F451-0.05*Constantes!$F$18)^2)/(Observaciones!$F451+0.95*Constantes!$F$18),0)</f>
        <v>0</v>
      </c>
      <c r="BA452" s="76">
        <f>MAX(0,BB451+Observaciones!$F451-AZ452-Constantes!$D$13)</f>
        <v>0</v>
      </c>
      <c r="BB452" s="76">
        <f>BB451+Observaciones!$F451-AZ452-AY452-BA452-BC451</f>
        <v>35.862378994459839</v>
      </c>
      <c r="BC452" s="76">
        <f>MAX(0,(BB452-Constantes!$D$14)*(1-EXP(-Constantes!$D$22)))</f>
        <v>0.83838798244431934</v>
      </c>
      <c r="BD452" s="76">
        <f t="shared" si="238"/>
        <v>162.38143539629269</v>
      </c>
      <c r="BE452" s="76">
        <f>MAX(0,(BD452-Constantes!$D$13)*(1-EXP(-Constantes!$D$23)))</f>
        <v>1.1196375978589641</v>
      </c>
      <c r="BF452" s="76">
        <f t="shared" si="239"/>
        <v>1.9580255803032833</v>
      </c>
      <c r="BG452" s="76">
        <f>IF(BF452-Escenarios!$F$29&lt;=0,0,IF(BF452-Escenarios!$F$29&gt;Escenarios!$F$28,Escenarios!$F$28,BF452-Escenarios!$F$29))</f>
        <v>1.2668255803032833</v>
      </c>
      <c r="BH452" s="76">
        <f>BG452*Entradas!$F$24</f>
        <v>0</v>
      </c>
      <c r="BI452" s="76">
        <f>AX452*Entradas!$D$47/Escenarios!$F$9</f>
        <v>0.18195569742010714</v>
      </c>
      <c r="BJ452" s="76">
        <f>Entradas!$D$48*Entradas!$D$46/Escenarios!$F$9</f>
        <v>0.12</v>
      </c>
      <c r="BK452" s="76">
        <f t="shared" si="240"/>
        <v>2.0647181749552064</v>
      </c>
      <c r="BL452" s="76">
        <f t="shared" si="226"/>
        <v>0</v>
      </c>
      <c r="BM452" s="76">
        <f t="shared" si="227"/>
        <v>1.2668255803032833</v>
      </c>
      <c r="BN452" s="76">
        <f t="shared" si="216"/>
        <v>0</v>
      </c>
      <c r="BO452" s="76">
        <f t="shared" si="228"/>
        <v>0.42843759785896396</v>
      </c>
      <c r="BP452" s="76">
        <f t="shared" si="217"/>
        <v>0.69120000000000015</v>
      </c>
      <c r="BQ452" s="76">
        <f t="shared" si="229"/>
        <v>0</v>
      </c>
      <c r="BR452" s="76">
        <f t="shared" si="230"/>
        <v>0.69120000000000015</v>
      </c>
      <c r="BS452" s="76">
        <f t="shared" si="231"/>
        <v>0.96486988288317621</v>
      </c>
      <c r="BT452" s="76">
        <f t="shared" si="232"/>
        <v>0.96486988288317621</v>
      </c>
      <c r="BU452" s="76">
        <f t="shared" si="241"/>
        <v>106.35374325591215</v>
      </c>
      <c r="BV452" s="76">
        <f>MAX(0,(BU452-Constantes!$D$13)*(1-EXP(-Constantes!$D$24)))</f>
        <v>0.88048744756820829</v>
      </c>
      <c r="BW452" s="76">
        <f t="shared" si="242"/>
        <v>1.5716874475682086</v>
      </c>
      <c r="BX452" s="76">
        <f t="shared" si="243"/>
        <v>1.5716874475682086</v>
      </c>
      <c r="BY452" s="76">
        <f>0.0526*BL452*Observaciones!$F451^1.218</f>
        <v>0</v>
      </c>
      <c r="BZ452" s="76">
        <f>BY452*Constantes!$F$30</f>
        <v>0</v>
      </c>
      <c r="CA452" s="76">
        <f t="shared" si="244"/>
        <v>0</v>
      </c>
      <c r="CB452" s="15"/>
      <c r="CC452" s="75">
        <v>446</v>
      </c>
      <c r="CD452" s="76">
        <f>0.0526*Observaciones!$F451^2.218</f>
        <v>0.17065595668433275</v>
      </c>
      <c r="CE452" s="76">
        <f>IF(Observaciones!$F451&gt;0.05*$CI$7,((Observaciones!$F451-0.05*$CI$7)^2)/(Observaciones!$F451+0.95*$CI$7),0)</f>
        <v>0</v>
      </c>
      <c r="CF452" s="76">
        <f>0.0526*CE452*Observaciones!$F451^1.218</f>
        <v>0</v>
      </c>
      <c r="CG452" s="29"/>
      <c r="CH452" s="29"/>
      <c r="CI452" s="110"/>
      <c r="CJ452" s="40"/>
    </row>
    <row r="453" spans="2:88" s="2" customFormat="1" x14ac:dyDescent="0.3">
      <c r="B453" s="39"/>
      <c r="C453" s="75">
        <v>447</v>
      </c>
      <c r="D453" s="148">
        <f>ETo!$I452*((1-Constantes!$D$19)*ETo!$K452+ETo!$L452)</f>
        <v>3.6524398298708047</v>
      </c>
      <c r="E453" s="76">
        <f>MIN(D453*Constantes!$D$17,0.8*(H452+Observaciones!$F452-F453-G453-Constantes!$D$14))</f>
        <v>1.8140705925156975</v>
      </c>
      <c r="F453" s="76">
        <f>IF(Observaciones!$F452&gt;0.05*Constantes!$D$18,((Observaciones!$F452-0.05*Constantes!$D$18)^2)/(Observaciones!$F452+0.95*Constantes!$D$18),0)</f>
        <v>0</v>
      </c>
      <c r="G453" s="76">
        <f>MAX(0,H452+Observaciones!$F452-F453-Constantes!$D$13)</f>
        <v>0</v>
      </c>
      <c r="H453" s="76">
        <f>H452+Observaciones!$F452-F453-E453-G453-I452</f>
        <v>35.509920419499821</v>
      </c>
      <c r="I453" s="76">
        <f>MAX(0,(H453-Constantes!$D$14)*(1-EXP(-Constantes!$D$22)))</f>
        <v>0.82638194947926369</v>
      </c>
      <c r="J453" s="76">
        <f t="shared" si="245"/>
        <v>161.26179779843372</v>
      </c>
      <c r="K453" s="76">
        <f>MAX(0,(J453-Constantes!$D$13)*(1-EXP(-Constantes!$D$23)))</f>
        <v>1.1086055419303606</v>
      </c>
      <c r="L453" s="76">
        <f t="shared" si="246"/>
        <v>1.9349874914096243</v>
      </c>
      <c r="M453" s="76">
        <f>0.0526*F453*Observaciones!$F452^1.218</f>
        <v>0</v>
      </c>
      <c r="N453" s="76">
        <f>M453*Constantes!$D$30</f>
        <v>0</v>
      </c>
      <c r="O453" s="76">
        <f t="shared" si="247"/>
        <v>0</v>
      </c>
      <c r="P453" s="15"/>
      <c r="Q453" s="75">
        <v>447</v>
      </c>
      <c r="R453" s="148">
        <f>ETo!$I452*((1-Constantes!$E$19)*ETo!$K452+ETo!$L452)</f>
        <v>3.6524398298708047</v>
      </c>
      <c r="S453" s="76">
        <f>MIN(R453*Constantes!$E$17,0.8*(V452+Observaciones!$F452-T453-U453-Constantes!$D$14))</f>
        <v>1.8140705925156975</v>
      </c>
      <c r="T453" s="76">
        <f>IF(Observaciones!$F452&gt;0.05*Constantes!$E$18,((Observaciones!$F452-0.05*Constantes!$E$18)^2)/(Observaciones!$F452+0.95*Constantes!$E$18),0)</f>
        <v>0</v>
      </c>
      <c r="U453" s="76">
        <f>MAX(0,V452+Observaciones!$F452-T453-Constantes!$D$13)</f>
        <v>0</v>
      </c>
      <c r="V453" s="76">
        <f>V452+Observaciones!$F452-T453-S453-U453-W452</f>
        <v>35.509920419499821</v>
      </c>
      <c r="W453" s="76">
        <f>MAX(0,(V453-Constantes!$D$14)*(1-EXP(-Constantes!$D$22)))</f>
        <v>0.82638194947926369</v>
      </c>
      <c r="X453" s="76">
        <f t="shared" si="233"/>
        <v>161.26179779843372</v>
      </c>
      <c r="Y453" s="76">
        <f>MAX(0,(X453-Constantes!$D$13)*(1-EXP(-Constantes!$D$23)))</f>
        <v>1.1086055419303606</v>
      </c>
      <c r="Z453" s="76">
        <f t="shared" si="234"/>
        <v>1.9349874914096243</v>
      </c>
      <c r="AA453" s="76">
        <f>IF(Z453-Escenarios!$E$29&lt;=0,0,IF(Z453-Escenarios!$E$29&gt;Escenarios!$E$28,Escenarios!$E$28,Z453-Escenarios!$E$29))</f>
        <v>1.2437874914096243</v>
      </c>
      <c r="AB453" s="76">
        <f>AA453*Entradas!$E$24</f>
        <v>0.31094687285240608</v>
      </c>
      <c r="AC453" s="76">
        <f>R453*Entradas!$D$47/Escenarios!$E$9</f>
        <v>0.17531711183379864</v>
      </c>
      <c r="AD453" s="76">
        <f>Entradas!$D$48*Entradas!$D$46/Escenarios!$E$9</f>
        <v>0.12</v>
      </c>
      <c r="AE453" s="76">
        <f t="shared" si="235"/>
        <v>1.9893877043494961</v>
      </c>
      <c r="AF453" s="76">
        <f t="shared" si="218"/>
        <v>0</v>
      </c>
      <c r="AG453" s="76">
        <f t="shared" si="219"/>
        <v>1.2437874914096243</v>
      </c>
      <c r="AH453" s="76">
        <f t="shared" si="213"/>
        <v>0</v>
      </c>
      <c r="AI453" s="76">
        <f t="shared" si="220"/>
        <v>0.41740554193036061</v>
      </c>
      <c r="AJ453" s="76">
        <f t="shared" si="214"/>
        <v>0.69120000000000004</v>
      </c>
      <c r="AK453" s="76">
        <f t="shared" si="221"/>
        <v>0</v>
      </c>
      <c r="AL453" s="76">
        <f t="shared" si="222"/>
        <v>1.0021468728524061</v>
      </c>
      <c r="AM453" s="76">
        <f t="shared" si="223"/>
        <v>0.63752350672341962</v>
      </c>
      <c r="AN453" s="76">
        <f t="shared" si="224"/>
        <v>0.63752350672341962</v>
      </c>
      <c r="AO453" s="76">
        <f t="shared" si="236"/>
        <v>79.279737249623281</v>
      </c>
      <c r="AP453" s="76">
        <f>MAX(0,(AO453-Constantes!$D$13)*(1-EXP(-Constantes!$D$24)))</f>
        <v>0.46665457670738997</v>
      </c>
      <c r="AQ453" s="76">
        <f t="shared" si="215"/>
        <v>1.15785457670739</v>
      </c>
      <c r="AR453" s="76">
        <f t="shared" si="225"/>
        <v>1.4688014495597961</v>
      </c>
      <c r="AS453" s="76">
        <f>0.0526*AF453*Observaciones!$F452^1.218</f>
        <v>0</v>
      </c>
      <c r="AT453" s="76">
        <f>AS453*Constantes!$E$30</f>
        <v>0</v>
      </c>
      <c r="AU453" s="76">
        <f t="shared" si="237"/>
        <v>0</v>
      </c>
      <c r="AV453" s="15"/>
      <c r="AW453" s="75">
        <v>447</v>
      </c>
      <c r="AX453" s="148">
        <f>ETo!$I452*((1-Constantes!$F$19)*ETo!$K452+ETo!$L452)</f>
        <v>3.6524398298708047</v>
      </c>
      <c r="AY453" s="76">
        <f>MIN(AX453*Constantes!$F$17,0.8*(BB452+Observaciones!$F452-AZ453-BA453-Constantes!$D$14))</f>
        <v>1.8140705925156975</v>
      </c>
      <c r="AZ453" s="76">
        <f>IF(Observaciones!$F452&gt;0.05*Constantes!$F$18,((Observaciones!$F452-0.05*Constantes!$F$18)^2)/(Observaciones!$F452+0.95*Constantes!$F$18),0)</f>
        <v>0</v>
      </c>
      <c r="BA453" s="76">
        <f>MAX(0,BB452+Observaciones!$F452-AZ453-Constantes!$D$13)</f>
        <v>0</v>
      </c>
      <c r="BB453" s="76">
        <f>BB452+Observaciones!$F452-AZ453-AY453-BA453-BC452</f>
        <v>35.509920419499821</v>
      </c>
      <c r="BC453" s="76">
        <f>MAX(0,(BB453-Constantes!$D$14)*(1-EXP(-Constantes!$D$22)))</f>
        <v>0.82638194947926369</v>
      </c>
      <c r="BD453" s="76">
        <f t="shared" si="238"/>
        <v>161.26179779843372</v>
      </c>
      <c r="BE453" s="76">
        <f>MAX(0,(BD453-Constantes!$D$13)*(1-EXP(-Constantes!$D$23)))</f>
        <v>1.1086055419303606</v>
      </c>
      <c r="BF453" s="76">
        <f t="shared" si="239"/>
        <v>1.9349874914096243</v>
      </c>
      <c r="BG453" s="76">
        <f>IF(BF453-Escenarios!$F$29&lt;=0,0,IF(BF453-Escenarios!$F$29&gt;Escenarios!$F$28,Escenarios!$F$28,BF453-Escenarios!$F$29))</f>
        <v>1.2437874914096243</v>
      </c>
      <c r="BH453" s="76">
        <f>BG453*Entradas!$F$24</f>
        <v>0</v>
      </c>
      <c r="BI453" s="76">
        <f>AX453*Entradas!$D$47/Escenarios!$F$9</f>
        <v>0.17531711183379864</v>
      </c>
      <c r="BJ453" s="76">
        <f>Entradas!$D$48*Entradas!$D$46/Escenarios!$F$9</f>
        <v>0.12</v>
      </c>
      <c r="BK453" s="76">
        <f t="shared" si="240"/>
        <v>1.9893877043494961</v>
      </c>
      <c r="BL453" s="76">
        <f t="shared" si="226"/>
        <v>0</v>
      </c>
      <c r="BM453" s="76">
        <f t="shared" si="227"/>
        <v>1.2437874914096243</v>
      </c>
      <c r="BN453" s="76">
        <f t="shared" si="216"/>
        <v>0</v>
      </c>
      <c r="BO453" s="76">
        <f t="shared" si="228"/>
        <v>0.41740554193036061</v>
      </c>
      <c r="BP453" s="76">
        <f t="shared" si="217"/>
        <v>0.69120000000000004</v>
      </c>
      <c r="BQ453" s="76">
        <f t="shared" si="229"/>
        <v>0</v>
      </c>
      <c r="BR453" s="76">
        <f t="shared" si="230"/>
        <v>0.69120000000000004</v>
      </c>
      <c r="BS453" s="76">
        <f t="shared" si="231"/>
        <v>0.9484703795758257</v>
      </c>
      <c r="BT453" s="76">
        <f t="shared" si="232"/>
        <v>0.9484703795758257</v>
      </c>
      <c r="BU453" s="76">
        <f t="shared" si="241"/>
        <v>106.42172618791976</v>
      </c>
      <c r="BV453" s="76">
        <f>MAX(0,(BU453-Constantes!$D$13)*(1-EXP(-Constantes!$D$24)))</f>
        <v>0.88152658348018631</v>
      </c>
      <c r="BW453" s="76">
        <f t="shared" si="242"/>
        <v>1.5727265834801862</v>
      </c>
      <c r="BX453" s="76">
        <f t="shared" si="243"/>
        <v>1.5727265834801862</v>
      </c>
      <c r="BY453" s="76">
        <f>0.0526*BL453*Observaciones!$F452^1.218</f>
        <v>0</v>
      </c>
      <c r="BZ453" s="76">
        <f>BY453*Constantes!$F$30</f>
        <v>0</v>
      </c>
      <c r="CA453" s="76">
        <f t="shared" si="244"/>
        <v>0</v>
      </c>
      <c r="CB453" s="15"/>
      <c r="CC453" s="75">
        <v>447</v>
      </c>
      <c r="CD453" s="76">
        <f>0.0526*Observaciones!$F452^2.218</f>
        <v>0.33365534346892783</v>
      </c>
      <c r="CE453" s="76">
        <f>IF(Observaciones!$F452&gt;0.05*$CI$7,((Observaciones!$F452-0.05*$CI$7)^2)/(Observaciones!$F452+0.95*$CI$7),0)</f>
        <v>9.1701390926697667E-3</v>
      </c>
      <c r="CF453" s="76">
        <f>0.0526*CE453*Observaciones!$F452^1.218</f>
        <v>1.3302895254880757E-3</v>
      </c>
      <c r="CG453" s="29"/>
      <c r="CH453" s="29"/>
      <c r="CI453" s="110"/>
      <c r="CJ453" s="40"/>
    </row>
    <row r="454" spans="2:88" s="2" customFormat="1" x14ac:dyDescent="0.3">
      <c r="B454" s="39"/>
      <c r="C454" s="75">
        <v>448</v>
      </c>
      <c r="D454" s="148">
        <f>ETo!$I453*((1-Constantes!$D$19)*ETo!$K453+ETo!$L453)</f>
        <v>3.7470539016892936</v>
      </c>
      <c r="E454" s="76">
        <f>MIN(D454*Constantes!$D$17,0.8*(H453+Observaciones!$F453-F454-G454-Constantes!$D$14))</f>
        <v>1.8610629081509589</v>
      </c>
      <c r="F454" s="76">
        <f>IF(Observaciones!$F453&gt;0.05*Constantes!$D$18,((Observaciones!$F453-0.05*Constantes!$D$18)^2)/(Observaciones!$F453+0.95*Constantes!$D$18),0)</f>
        <v>0</v>
      </c>
      <c r="G454" s="76">
        <f>MAX(0,H453+Observaciones!$F453-F454-Constantes!$D$13)</f>
        <v>0</v>
      </c>
      <c r="H454" s="76">
        <f>H453+Observaciones!$F453-F454-E454-G454-I453</f>
        <v>32.822475561869602</v>
      </c>
      <c r="I454" s="76">
        <f>MAX(0,(H454-Constantes!$D$14)*(1-EXP(-Constantes!$D$22)))</f>
        <v>0.73483771181633273</v>
      </c>
      <c r="J454" s="76">
        <f t="shared" si="245"/>
        <v>160.15319225650336</v>
      </c>
      <c r="K454" s="76">
        <f>MAX(0,(J454-Constantes!$D$13)*(1-EXP(-Constantes!$D$23)))</f>
        <v>1.0976821874764526</v>
      </c>
      <c r="L454" s="76">
        <f t="shared" si="246"/>
        <v>1.8325198992927854</v>
      </c>
      <c r="M454" s="76">
        <f>0.0526*F454*Observaciones!$F453^1.218</f>
        <v>0</v>
      </c>
      <c r="N454" s="76">
        <f>M454*Constantes!$D$30</f>
        <v>0</v>
      </c>
      <c r="O454" s="76">
        <f t="shared" si="247"/>
        <v>0</v>
      </c>
      <c r="P454" s="15"/>
      <c r="Q454" s="75">
        <v>448</v>
      </c>
      <c r="R454" s="148">
        <f>ETo!$I453*((1-Constantes!$E$19)*ETo!$K453+ETo!$L453)</f>
        <v>3.7470539016892936</v>
      </c>
      <c r="S454" s="76">
        <f>MIN(R454*Constantes!$E$17,0.8*(V453+Observaciones!$F453-T454-U454-Constantes!$D$14))</f>
        <v>1.8610629081509589</v>
      </c>
      <c r="T454" s="76">
        <f>IF(Observaciones!$F453&gt;0.05*Constantes!$E$18,((Observaciones!$F453-0.05*Constantes!$E$18)^2)/(Observaciones!$F453+0.95*Constantes!$E$18),0)</f>
        <v>0</v>
      </c>
      <c r="U454" s="76">
        <f>MAX(0,V453+Observaciones!$F453-T454-Constantes!$D$13)</f>
        <v>0</v>
      </c>
      <c r="V454" s="76">
        <f>V453+Observaciones!$F453-T454-S454-U454-W453</f>
        <v>32.822475561869602</v>
      </c>
      <c r="W454" s="76">
        <f>MAX(0,(V454-Constantes!$D$14)*(1-EXP(-Constantes!$D$22)))</f>
        <v>0.73483771181633273</v>
      </c>
      <c r="X454" s="76">
        <f t="shared" si="233"/>
        <v>160.15319225650336</v>
      </c>
      <c r="Y454" s="76">
        <f>MAX(0,(X454-Constantes!$D$13)*(1-EXP(-Constantes!$D$23)))</f>
        <v>1.0976821874764526</v>
      </c>
      <c r="Z454" s="76">
        <f t="shared" si="234"/>
        <v>1.8325198992927854</v>
      </c>
      <c r="AA454" s="76">
        <f>IF(Z454-Escenarios!$E$29&lt;=0,0,IF(Z454-Escenarios!$E$29&gt;Escenarios!$E$28,Escenarios!$E$28,Z454-Escenarios!$E$29))</f>
        <v>1.1413198992927853</v>
      </c>
      <c r="AB454" s="76">
        <f>AA454*Entradas!$E$24</f>
        <v>0.28532997482319633</v>
      </c>
      <c r="AC454" s="76">
        <f>R454*Entradas!$D$47/Escenarios!$E$9</f>
        <v>0.17985858728108611</v>
      </c>
      <c r="AD454" s="76">
        <f>Entradas!$D$48*Entradas!$D$46/Escenarios!$E$9</f>
        <v>0.12</v>
      </c>
      <c r="AE454" s="76">
        <f t="shared" si="235"/>
        <v>2.0409214954320452</v>
      </c>
      <c r="AF454" s="76">
        <f t="shared" si="218"/>
        <v>0</v>
      </c>
      <c r="AG454" s="76">
        <f t="shared" si="219"/>
        <v>1.1413198992927853</v>
      </c>
      <c r="AH454" s="76">
        <f t="shared" ref="AH454:AH517" si="248">MAX(0,W454-AG454)</f>
        <v>0</v>
      </c>
      <c r="AI454" s="76">
        <f t="shared" si="220"/>
        <v>0.40648218747645259</v>
      </c>
      <c r="AJ454" s="76">
        <f t="shared" ref="AJ454:AJ517" si="249">MAX(0,Y454-AI454)</f>
        <v>0.69120000000000004</v>
      </c>
      <c r="AK454" s="76">
        <f t="shared" si="221"/>
        <v>0</v>
      </c>
      <c r="AL454" s="76">
        <f t="shared" si="222"/>
        <v>0.97652997482319637</v>
      </c>
      <c r="AM454" s="76">
        <f t="shared" si="223"/>
        <v>0.55613133718850294</v>
      </c>
      <c r="AN454" s="76">
        <f t="shared" si="224"/>
        <v>0.55613133718850294</v>
      </c>
      <c r="AO454" s="76">
        <f t="shared" si="236"/>
        <v>79.3692140101044</v>
      </c>
      <c r="AP454" s="76">
        <f>MAX(0,(AO454-Constantes!$D$13)*(1-EXP(-Constantes!$D$24)))</f>
        <v>0.46802225109797058</v>
      </c>
      <c r="AQ454" s="76">
        <f t="shared" ref="AQ454:AQ517" si="250">AJ454+AP454</f>
        <v>1.1592222510979706</v>
      </c>
      <c r="AR454" s="76">
        <f t="shared" si="225"/>
        <v>1.4445522259211669</v>
      </c>
      <c r="AS454" s="76">
        <f>0.0526*AF454*Observaciones!$F453^1.218</f>
        <v>0</v>
      </c>
      <c r="AT454" s="76">
        <f>AS454*Constantes!$E$30</f>
        <v>0</v>
      </c>
      <c r="AU454" s="76">
        <f t="shared" si="237"/>
        <v>0</v>
      </c>
      <c r="AV454" s="15"/>
      <c r="AW454" s="75">
        <v>448</v>
      </c>
      <c r="AX454" s="148">
        <f>ETo!$I453*((1-Constantes!$F$19)*ETo!$K453+ETo!$L453)</f>
        <v>3.7470539016892936</v>
      </c>
      <c r="AY454" s="76">
        <f>MIN(AX454*Constantes!$F$17,0.8*(BB453+Observaciones!$F453-AZ454-BA454-Constantes!$D$14))</f>
        <v>1.8610629081509589</v>
      </c>
      <c r="AZ454" s="76">
        <f>IF(Observaciones!$F453&gt;0.05*Constantes!$F$18,((Observaciones!$F453-0.05*Constantes!$F$18)^2)/(Observaciones!$F453+0.95*Constantes!$F$18),0)</f>
        <v>0</v>
      </c>
      <c r="BA454" s="76">
        <f>MAX(0,BB453+Observaciones!$F453-AZ454-Constantes!$D$13)</f>
        <v>0</v>
      </c>
      <c r="BB454" s="76">
        <f>BB453+Observaciones!$F453-AZ454-AY454-BA454-BC453</f>
        <v>32.822475561869602</v>
      </c>
      <c r="BC454" s="76">
        <f>MAX(0,(BB454-Constantes!$D$14)*(1-EXP(-Constantes!$D$22)))</f>
        <v>0.73483771181633273</v>
      </c>
      <c r="BD454" s="76">
        <f t="shared" si="238"/>
        <v>160.15319225650336</v>
      </c>
      <c r="BE454" s="76">
        <f>MAX(0,(BD454-Constantes!$D$13)*(1-EXP(-Constantes!$D$23)))</f>
        <v>1.0976821874764526</v>
      </c>
      <c r="BF454" s="76">
        <f t="shared" si="239"/>
        <v>1.8325198992927854</v>
      </c>
      <c r="BG454" s="76">
        <f>IF(BF454-Escenarios!$F$29&lt;=0,0,IF(BF454-Escenarios!$F$29&gt;Escenarios!$F$28,Escenarios!$F$28,BF454-Escenarios!$F$29))</f>
        <v>1.1413198992927853</v>
      </c>
      <c r="BH454" s="76">
        <f>BG454*Entradas!$F$24</f>
        <v>0</v>
      </c>
      <c r="BI454" s="76">
        <f>AX454*Entradas!$D$47/Escenarios!$F$9</f>
        <v>0.17985858728108611</v>
      </c>
      <c r="BJ454" s="76">
        <f>Entradas!$D$48*Entradas!$D$46/Escenarios!$F$9</f>
        <v>0.12</v>
      </c>
      <c r="BK454" s="76">
        <f t="shared" si="240"/>
        <v>2.0409214954320452</v>
      </c>
      <c r="BL454" s="76">
        <f t="shared" si="226"/>
        <v>0</v>
      </c>
      <c r="BM454" s="76">
        <f t="shared" si="227"/>
        <v>1.1413198992927853</v>
      </c>
      <c r="BN454" s="76">
        <f t="shared" ref="BN454:BN517" si="251">MAX(0,BC454-BM454)</f>
        <v>0</v>
      </c>
      <c r="BO454" s="76">
        <f t="shared" si="228"/>
        <v>0.40648218747645259</v>
      </c>
      <c r="BP454" s="76">
        <f t="shared" ref="BP454:BP517" si="252">MAX(0,BE454-BO454)</f>
        <v>0.69120000000000004</v>
      </c>
      <c r="BQ454" s="76">
        <f t="shared" si="229"/>
        <v>0</v>
      </c>
      <c r="BR454" s="76">
        <f t="shared" si="230"/>
        <v>0.69120000000000004</v>
      </c>
      <c r="BS454" s="76">
        <f t="shared" si="231"/>
        <v>0.84146131201169927</v>
      </c>
      <c r="BT454" s="76">
        <f t="shared" si="232"/>
        <v>0.84146131201169927</v>
      </c>
      <c r="BU454" s="76">
        <f t="shared" si="241"/>
        <v>106.38166091645128</v>
      </c>
      <c r="BV454" s="76">
        <f>MAX(0,(BU454-Constantes!$D$13)*(1-EXP(-Constantes!$D$24)))</f>
        <v>0.88091417590704157</v>
      </c>
      <c r="BW454" s="76">
        <f t="shared" si="242"/>
        <v>1.5721141759070416</v>
      </c>
      <c r="BX454" s="76">
        <f t="shared" si="243"/>
        <v>1.5721141759070416</v>
      </c>
      <c r="BY454" s="76">
        <f>0.0526*BL454*Observaciones!$F453^1.218</f>
        <v>0</v>
      </c>
      <c r="BZ454" s="76">
        <f>BY454*Constantes!$F$30</f>
        <v>0</v>
      </c>
      <c r="CA454" s="76">
        <f t="shared" si="244"/>
        <v>0</v>
      </c>
      <c r="CB454" s="15"/>
      <c r="CC454" s="75">
        <v>448</v>
      </c>
      <c r="CD454" s="76">
        <f>0.0526*Observaciones!$F453^2.218</f>
        <v>0</v>
      </c>
      <c r="CE454" s="76">
        <f>IF(Observaciones!$F453&gt;0.05*$CI$7,((Observaciones!$F453-0.05*$CI$7)^2)/(Observaciones!$F453+0.95*$CI$7),0)</f>
        <v>0</v>
      </c>
      <c r="CF454" s="76">
        <f>0.0526*CE454*Observaciones!$F453^1.218</f>
        <v>0</v>
      </c>
      <c r="CG454" s="29"/>
      <c r="CH454" s="29"/>
      <c r="CI454" s="110"/>
      <c r="CJ454" s="40"/>
    </row>
    <row r="455" spans="2:88" s="2" customFormat="1" x14ac:dyDescent="0.3">
      <c r="B455" s="39"/>
      <c r="C455" s="75">
        <v>449</v>
      </c>
      <c r="D455" s="148">
        <f>ETo!$I454*((1-Constantes!$D$19)*ETo!$K454+ETo!$L454)</f>
        <v>3.8973334922964424</v>
      </c>
      <c r="E455" s="76">
        <f>MIN(D455*Constantes!$D$17,0.8*(H454+Observaciones!$F454-F455-G455-Constantes!$D$14))</f>
        <v>1.9357028197372286</v>
      </c>
      <c r="F455" s="76">
        <f>IF(Observaciones!$F454&gt;0.05*Constantes!$D$18,((Observaciones!$F454-0.05*Constantes!$D$18)^2)/(Observaciones!$F454+0.95*Constantes!$D$18),0)</f>
        <v>0</v>
      </c>
      <c r="G455" s="76">
        <f>MAX(0,H454+Observaciones!$F454-F455-Constantes!$D$13)</f>
        <v>0</v>
      </c>
      <c r="H455" s="76">
        <f>H454+Observaciones!$F454-F455-E455-G455-I454</f>
        <v>30.151935030316039</v>
      </c>
      <c r="I455" s="76">
        <f>MAX(0,(H455-Constantes!$D$14)*(1-EXP(-Constantes!$D$22)))</f>
        <v>0.64386929755662414</v>
      </c>
      <c r="J455" s="76">
        <f t="shared" si="245"/>
        <v>159.05551006902689</v>
      </c>
      <c r="K455" s="76">
        <f>MAX(0,(J455-Constantes!$D$13)*(1-EXP(-Constantes!$D$23)))</f>
        <v>1.0868664634357192</v>
      </c>
      <c r="L455" s="76">
        <f t="shared" si="246"/>
        <v>1.7307357609923435</v>
      </c>
      <c r="M455" s="76">
        <f>0.0526*F455*Observaciones!$F454^1.218</f>
        <v>0</v>
      </c>
      <c r="N455" s="76">
        <f>M455*Constantes!$D$30</f>
        <v>0</v>
      </c>
      <c r="O455" s="76">
        <f t="shared" si="247"/>
        <v>0</v>
      </c>
      <c r="P455" s="15"/>
      <c r="Q455" s="75">
        <v>449</v>
      </c>
      <c r="R455" s="148">
        <f>ETo!$I454*((1-Constantes!$E$19)*ETo!$K454+ETo!$L454)</f>
        <v>3.8973334922964424</v>
      </c>
      <c r="S455" s="76">
        <f>MIN(R455*Constantes!$E$17,0.8*(V454+Observaciones!$F454-T455-U455-Constantes!$D$14))</f>
        <v>1.9357028197372286</v>
      </c>
      <c r="T455" s="76">
        <f>IF(Observaciones!$F454&gt;0.05*Constantes!$E$18,((Observaciones!$F454-0.05*Constantes!$E$18)^2)/(Observaciones!$F454+0.95*Constantes!$E$18),0)</f>
        <v>0</v>
      </c>
      <c r="U455" s="76">
        <f>MAX(0,V454+Observaciones!$F454-T455-Constantes!$D$13)</f>
        <v>0</v>
      </c>
      <c r="V455" s="76">
        <f>V454+Observaciones!$F454-T455-S455-U455-W454</f>
        <v>30.151935030316039</v>
      </c>
      <c r="W455" s="76">
        <f>MAX(0,(V455-Constantes!$D$14)*(1-EXP(-Constantes!$D$22)))</f>
        <v>0.64386929755662414</v>
      </c>
      <c r="X455" s="76">
        <f t="shared" si="233"/>
        <v>159.05551006902689</v>
      </c>
      <c r="Y455" s="76">
        <f>MAX(0,(X455-Constantes!$D$13)*(1-EXP(-Constantes!$D$23)))</f>
        <v>1.0868664634357192</v>
      </c>
      <c r="Z455" s="76">
        <f t="shared" si="234"/>
        <v>1.7307357609923435</v>
      </c>
      <c r="AA455" s="76">
        <f>IF(Z455-Escenarios!$E$29&lt;=0,0,IF(Z455-Escenarios!$E$29&gt;Escenarios!$E$28,Escenarios!$E$28,Z455-Escenarios!$E$29))</f>
        <v>1.0395357609923435</v>
      </c>
      <c r="AB455" s="76">
        <f>AA455*Entradas!$E$24</f>
        <v>0.25988394024808587</v>
      </c>
      <c r="AC455" s="76">
        <f>R455*Entradas!$D$47/Escenarios!$E$9</f>
        <v>0.18707200763022921</v>
      </c>
      <c r="AD455" s="76">
        <f>Entradas!$D$48*Entradas!$D$46/Escenarios!$E$9</f>
        <v>0.12</v>
      </c>
      <c r="AE455" s="76">
        <f t="shared" si="235"/>
        <v>2.1227748273674578</v>
      </c>
      <c r="AF455" s="76">
        <f t="shared" ref="AF455:AF518" si="253">MAX(0,T455-AA455)</f>
        <v>0</v>
      </c>
      <c r="AG455" s="76">
        <f t="shared" ref="AG455:AG518" si="254">AA455+AF455-T455</f>
        <v>1.0395357609923435</v>
      </c>
      <c r="AH455" s="76">
        <f t="shared" si="248"/>
        <v>0</v>
      </c>
      <c r="AI455" s="76">
        <f t="shared" ref="AI455:AI518" si="255">AG455+AH455-W455</f>
        <v>0.39566646343571932</v>
      </c>
      <c r="AJ455" s="76">
        <f t="shared" si="249"/>
        <v>0.69119999999999993</v>
      </c>
      <c r="AK455" s="76">
        <f t="shared" ref="AK455:AK518" si="256">AI455+AJ455-Y455</f>
        <v>0</v>
      </c>
      <c r="AL455" s="76">
        <f t="shared" ref="AL455:AL518" si="257">AF455+AH455+AJ455+AB455</f>
        <v>0.95108394024808574</v>
      </c>
      <c r="AM455" s="76">
        <f t="shared" ref="AM455:AM518" si="258">MAX(0,AA455-AB455-AC455-AD455)</f>
        <v>0.4725798131140283</v>
      </c>
      <c r="AN455" s="76">
        <f t="shared" ref="AN455:AN518" si="259">U455+AM455</f>
        <v>0.4725798131140283</v>
      </c>
      <c r="AO455" s="76">
        <f t="shared" si="236"/>
        <v>79.373771572120447</v>
      </c>
      <c r="AP455" s="76">
        <f>MAX(0,(AO455-Constantes!$D$13)*(1-EXP(-Constantes!$D$24)))</f>
        <v>0.46809191455940252</v>
      </c>
      <c r="AQ455" s="76">
        <f t="shared" si="250"/>
        <v>1.1592919145594025</v>
      </c>
      <c r="AR455" s="76">
        <f t="shared" ref="AR455:AR518" si="260">AL455+AP455</f>
        <v>1.4191758548074882</v>
      </c>
      <c r="AS455" s="76">
        <f>0.0526*AF455*Observaciones!$F454^1.218</f>
        <v>0</v>
      </c>
      <c r="AT455" s="76">
        <f>AS455*Constantes!$E$30</f>
        <v>0</v>
      </c>
      <c r="AU455" s="76">
        <f t="shared" si="237"/>
        <v>0</v>
      </c>
      <c r="AV455" s="15"/>
      <c r="AW455" s="75">
        <v>449</v>
      </c>
      <c r="AX455" s="148">
        <f>ETo!$I454*((1-Constantes!$F$19)*ETo!$K454+ETo!$L454)</f>
        <v>3.8973334922964424</v>
      </c>
      <c r="AY455" s="76">
        <f>MIN(AX455*Constantes!$F$17,0.8*(BB454+Observaciones!$F454-AZ455-BA455-Constantes!$D$14))</f>
        <v>1.9357028197372286</v>
      </c>
      <c r="AZ455" s="76">
        <f>IF(Observaciones!$F454&gt;0.05*Constantes!$F$18,((Observaciones!$F454-0.05*Constantes!$F$18)^2)/(Observaciones!$F454+0.95*Constantes!$F$18),0)</f>
        <v>0</v>
      </c>
      <c r="BA455" s="76">
        <f>MAX(0,BB454+Observaciones!$F454-AZ455-Constantes!$D$13)</f>
        <v>0</v>
      </c>
      <c r="BB455" s="76">
        <f>BB454+Observaciones!$F454-AZ455-AY455-BA455-BC454</f>
        <v>30.151935030316039</v>
      </c>
      <c r="BC455" s="76">
        <f>MAX(0,(BB455-Constantes!$D$14)*(1-EXP(-Constantes!$D$22)))</f>
        <v>0.64386929755662414</v>
      </c>
      <c r="BD455" s="76">
        <f t="shared" si="238"/>
        <v>159.05551006902689</v>
      </c>
      <c r="BE455" s="76">
        <f>MAX(0,(BD455-Constantes!$D$13)*(1-EXP(-Constantes!$D$23)))</f>
        <v>1.0868664634357192</v>
      </c>
      <c r="BF455" s="76">
        <f t="shared" si="239"/>
        <v>1.7307357609923435</v>
      </c>
      <c r="BG455" s="76">
        <f>IF(BF455-Escenarios!$F$29&lt;=0,0,IF(BF455-Escenarios!$F$29&gt;Escenarios!$F$28,Escenarios!$F$28,BF455-Escenarios!$F$29))</f>
        <v>1.0395357609923435</v>
      </c>
      <c r="BH455" s="76">
        <f>BG455*Entradas!$F$24</f>
        <v>0</v>
      </c>
      <c r="BI455" s="76">
        <f>AX455*Entradas!$D$47/Escenarios!$F$9</f>
        <v>0.18707200763022921</v>
      </c>
      <c r="BJ455" s="76">
        <f>Entradas!$D$48*Entradas!$D$46/Escenarios!$F$9</f>
        <v>0.12</v>
      </c>
      <c r="BK455" s="76">
        <f t="shared" si="240"/>
        <v>2.1227748273674578</v>
      </c>
      <c r="BL455" s="76">
        <f t="shared" ref="BL455:BL518" si="261">MAX(0,AZ455-BG455)</f>
        <v>0</v>
      </c>
      <c r="BM455" s="76">
        <f t="shared" ref="BM455:BM518" si="262">BG455+BL455-AZ455</f>
        <v>1.0395357609923435</v>
      </c>
      <c r="BN455" s="76">
        <f t="shared" si="251"/>
        <v>0</v>
      </c>
      <c r="BO455" s="76">
        <f t="shared" ref="BO455:BO518" si="263">BM455+BN455-BC455</f>
        <v>0.39566646343571932</v>
      </c>
      <c r="BP455" s="76">
        <f t="shared" si="252"/>
        <v>0.69119999999999993</v>
      </c>
      <c r="BQ455" s="76">
        <f t="shared" ref="BQ455:BQ518" si="264">BO455+BP455-BE455</f>
        <v>0</v>
      </c>
      <c r="BR455" s="76">
        <f t="shared" ref="BR455:BR518" si="265">BL455+BN455+BP455+BH455</f>
        <v>0.69119999999999993</v>
      </c>
      <c r="BS455" s="76">
        <f t="shared" ref="BS455:BS518" si="266">MAX(0,BG455-BH455-BI455-BJ455)</f>
        <v>0.73246375336211422</v>
      </c>
      <c r="BT455" s="76">
        <f t="shared" ref="BT455:BT518" si="267">BA455+BS455</f>
        <v>0.73246375336211422</v>
      </c>
      <c r="BU455" s="76">
        <f t="shared" si="241"/>
        <v>106.23321049390636</v>
      </c>
      <c r="BV455" s="76">
        <f>MAX(0,(BU455-Constantes!$D$13)*(1-EXP(-Constantes!$D$24)))</f>
        <v>0.87864507452145435</v>
      </c>
      <c r="BW455" s="76">
        <f t="shared" si="242"/>
        <v>1.5698450745214543</v>
      </c>
      <c r="BX455" s="76">
        <f t="shared" si="243"/>
        <v>1.5698450745214543</v>
      </c>
      <c r="BY455" s="76">
        <f>0.0526*BL455*Observaciones!$F454^1.218</f>
        <v>0</v>
      </c>
      <c r="BZ455" s="76">
        <f>BY455*Constantes!$F$30</f>
        <v>0</v>
      </c>
      <c r="CA455" s="76">
        <f t="shared" si="244"/>
        <v>0</v>
      </c>
      <c r="CB455" s="15"/>
      <c r="CC455" s="75">
        <v>449</v>
      </c>
      <c r="CD455" s="76">
        <f>0.0526*Observaciones!$F454^2.218</f>
        <v>0</v>
      </c>
      <c r="CE455" s="76">
        <f>IF(Observaciones!$F454&gt;0.05*$CI$7,((Observaciones!$F454-0.05*$CI$7)^2)/(Observaciones!$F454+0.95*$CI$7),0)</f>
        <v>0</v>
      </c>
      <c r="CF455" s="76">
        <f>0.0526*CE455*Observaciones!$F454^1.218</f>
        <v>0</v>
      </c>
      <c r="CG455" s="29"/>
      <c r="CH455" s="29"/>
      <c r="CI455" s="110"/>
      <c r="CJ455" s="40"/>
    </row>
    <row r="456" spans="2:88" s="2" customFormat="1" x14ac:dyDescent="0.3">
      <c r="B456" s="39"/>
      <c r="C456" s="75">
        <v>450</v>
      </c>
      <c r="D456" s="148">
        <f>ETo!$I455*((1-Constantes!$D$19)*ETo!$K455+ETo!$L455)</f>
        <v>3.7943659672056027</v>
      </c>
      <c r="E456" s="76">
        <f>MIN(D456*Constantes!$D$17,0.8*(H455+Observaciones!$F455-F456-G456-Constantes!$D$14))</f>
        <v>1.884561564041848</v>
      </c>
      <c r="F456" s="76">
        <f>IF(Observaciones!$F455&gt;0.05*Constantes!$D$18,((Observaciones!$F455-0.05*Constantes!$D$18)^2)/(Observaciones!$F455+0.95*Constantes!$D$18),0)</f>
        <v>0</v>
      </c>
      <c r="G456" s="76">
        <f>MAX(0,H455+Observaciones!$F455-F456-Constantes!$D$13)</f>
        <v>0</v>
      </c>
      <c r="H456" s="76">
        <f>H455+Observaciones!$F455-F456-E456-G456-I455</f>
        <v>27.623504168717567</v>
      </c>
      <c r="I456" s="76">
        <f>MAX(0,(H456-Constantes!$D$14)*(1-EXP(-Constantes!$D$22)))</f>
        <v>0.55774166035086459</v>
      </c>
      <c r="J456" s="76">
        <f t="shared" si="245"/>
        <v>157.96864360559118</v>
      </c>
      <c r="K456" s="76">
        <f>MAX(0,(J456-Constantes!$D$13)*(1-EXP(-Constantes!$D$23)))</f>
        <v>1.0761573093000643</v>
      </c>
      <c r="L456" s="76">
        <f t="shared" si="246"/>
        <v>1.6338989696509287</v>
      </c>
      <c r="M456" s="76">
        <f>0.0526*F456*Observaciones!$F455^1.218</f>
        <v>0</v>
      </c>
      <c r="N456" s="76">
        <f>M456*Constantes!$D$30</f>
        <v>0</v>
      </c>
      <c r="O456" s="76">
        <f t="shared" si="247"/>
        <v>0</v>
      </c>
      <c r="P456" s="15"/>
      <c r="Q456" s="75">
        <v>450</v>
      </c>
      <c r="R456" s="148">
        <f>ETo!$I455*((1-Constantes!$E$19)*ETo!$K455+ETo!$L455)</f>
        <v>3.7943659672056027</v>
      </c>
      <c r="S456" s="76">
        <f>MIN(R456*Constantes!$E$17,0.8*(V455+Observaciones!$F455-T456-U456-Constantes!$D$14))</f>
        <v>1.884561564041848</v>
      </c>
      <c r="T456" s="76">
        <f>IF(Observaciones!$F455&gt;0.05*Constantes!$E$18,((Observaciones!$F455-0.05*Constantes!$E$18)^2)/(Observaciones!$F455+0.95*Constantes!$E$18),0)</f>
        <v>0</v>
      </c>
      <c r="U456" s="76">
        <f>MAX(0,V455+Observaciones!$F455-T456-Constantes!$D$13)</f>
        <v>0</v>
      </c>
      <c r="V456" s="76">
        <f>V455+Observaciones!$F455-T456-S456-U456-W455</f>
        <v>27.623504168717567</v>
      </c>
      <c r="W456" s="76">
        <f>MAX(0,(V456-Constantes!$D$14)*(1-EXP(-Constantes!$D$22)))</f>
        <v>0.55774166035086459</v>
      </c>
      <c r="X456" s="76">
        <f t="shared" ref="X456:X519" si="268">X455+U456-Y455</f>
        <v>157.96864360559118</v>
      </c>
      <c r="Y456" s="76">
        <f>MAX(0,(X456-Constantes!$D$13)*(1-EXP(-Constantes!$D$23)))</f>
        <v>1.0761573093000643</v>
      </c>
      <c r="Z456" s="76">
        <f t="shared" ref="Z456:Z519" si="269">T456+W456+Y456</f>
        <v>1.6338989696509287</v>
      </c>
      <c r="AA456" s="76">
        <f>IF(Z456-Escenarios!$E$29&lt;=0,0,IF(Z456-Escenarios!$E$29&gt;Escenarios!$E$28,Escenarios!$E$28,Z456-Escenarios!$E$29))</f>
        <v>0.9426989696509287</v>
      </c>
      <c r="AB456" s="76">
        <f>AA456*Entradas!$E$24</f>
        <v>0.23567474241273217</v>
      </c>
      <c r="AC456" s="76">
        <f>R456*Entradas!$D$47/Escenarios!$E$9</f>
        <v>0.18212956642586892</v>
      </c>
      <c r="AD456" s="76">
        <f>Entradas!$D$48*Entradas!$D$46/Escenarios!$E$9</f>
        <v>0.12</v>
      </c>
      <c r="AE456" s="76">
        <f t="shared" ref="AE456:AE519" si="270">S456+AC456</f>
        <v>2.0666911304677171</v>
      </c>
      <c r="AF456" s="76">
        <f t="shared" si="253"/>
        <v>0</v>
      </c>
      <c r="AG456" s="76">
        <f t="shared" si="254"/>
        <v>0.9426989696509287</v>
      </c>
      <c r="AH456" s="76">
        <f t="shared" si="248"/>
        <v>0</v>
      </c>
      <c r="AI456" s="76">
        <f t="shared" si="255"/>
        <v>0.38495730930006411</v>
      </c>
      <c r="AJ456" s="76">
        <f t="shared" si="249"/>
        <v>0.69120000000000015</v>
      </c>
      <c r="AK456" s="76">
        <f t="shared" si="256"/>
        <v>0</v>
      </c>
      <c r="AL456" s="76">
        <f t="shared" si="257"/>
        <v>0.92687474241273238</v>
      </c>
      <c r="AM456" s="76">
        <f t="shared" si="258"/>
        <v>0.40489466081232772</v>
      </c>
      <c r="AN456" s="76">
        <f t="shared" si="259"/>
        <v>0.40489466081232772</v>
      </c>
      <c r="AO456" s="76">
        <f t="shared" ref="AO456:AO519" si="271">AO455+AM456-AP455</f>
        <v>79.310574318373369</v>
      </c>
      <c r="AP456" s="76">
        <f>MAX(0,(AO456-Constantes!$D$13)*(1-EXP(-Constantes!$D$24)))</f>
        <v>0.46712592892201299</v>
      </c>
      <c r="AQ456" s="76">
        <f t="shared" si="250"/>
        <v>1.1583259289220131</v>
      </c>
      <c r="AR456" s="76">
        <f t="shared" si="260"/>
        <v>1.3940006713347453</v>
      </c>
      <c r="AS456" s="76">
        <f>0.0526*AF456*Observaciones!$F455^1.218</f>
        <v>0</v>
      </c>
      <c r="AT456" s="76">
        <f>AS456*Constantes!$E$30</f>
        <v>0</v>
      </c>
      <c r="AU456" s="76">
        <f t="shared" ref="AU456:AU519" si="272">AT456*1000000/(AR456/1000*10000)</f>
        <v>0</v>
      </c>
      <c r="AV456" s="15"/>
      <c r="AW456" s="75">
        <v>450</v>
      </c>
      <c r="AX456" s="148">
        <f>ETo!$I455*((1-Constantes!$F$19)*ETo!$K455+ETo!$L455)</f>
        <v>3.7943659672056027</v>
      </c>
      <c r="AY456" s="76">
        <f>MIN(AX456*Constantes!$F$17,0.8*(BB455+Observaciones!$F455-AZ456-BA456-Constantes!$D$14))</f>
        <v>1.884561564041848</v>
      </c>
      <c r="AZ456" s="76">
        <f>IF(Observaciones!$F455&gt;0.05*Constantes!$F$18,((Observaciones!$F455-0.05*Constantes!$F$18)^2)/(Observaciones!$F455+0.95*Constantes!$F$18),0)</f>
        <v>0</v>
      </c>
      <c r="BA456" s="76">
        <f>MAX(0,BB455+Observaciones!$F455-AZ456-Constantes!$D$13)</f>
        <v>0</v>
      </c>
      <c r="BB456" s="76">
        <f>BB455+Observaciones!$F455-AZ456-AY456-BA456-BC455</f>
        <v>27.623504168717567</v>
      </c>
      <c r="BC456" s="76">
        <f>MAX(0,(BB456-Constantes!$D$14)*(1-EXP(-Constantes!$D$22)))</f>
        <v>0.55774166035086459</v>
      </c>
      <c r="BD456" s="76">
        <f t="shared" ref="BD456:BD519" si="273">BD455+BA456-BE455</f>
        <v>157.96864360559118</v>
      </c>
      <c r="BE456" s="76">
        <f>MAX(0,(BD456-Constantes!$D$13)*(1-EXP(-Constantes!$D$23)))</f>
        <v>1.0761573093000643</v>
      </c>
      <c r="BF456" s="76">
        <f t="shared" ref="BF456:BF519" si="274">AZ456+BC456+BE456</f>
        <v>1.6338989696509287</v>
      </c>
      <c r="BG456" s="76">
        <f>IF(BF456-Escenarios!$F$29&lt;=0,0,IF(BF456-Escenarios!$F$29&gt;Escenarios!$F$28,Escenarios!$F$28,BF456-Escenarios!$F$29))</f>
        <v>0.9426989696509287</v>
      </c>
      <c r="BH456" s="76">
        <f>BG456*Entradas!$F$24</f>
        <v>0</v>
      </c>
      <c r="BI456" s="76">
        <f>AX456*Entradas!$D$47/Escenarios!$F$9</f>
        <v>0.18212956642586892</v>
      </c>
      <c r="BJ456" s="76">
        <f>Entradas!$D$48*Entradas!$D$46/Escenarios!$F$9</f>
        <v>0.12</v>
      </c>
      <c r="BK456" s="76">
        <f t="shared" ref="BK456:BK519" si="275">AY456+BI456</f>
        <v>2.0666911304677171</v>
      </c>
      <c r="BL456" s="76">
        <f t="shared" si="261"/>
        <v>0</v>
      </c>
      <c r="BM456" s="76">
        <f t="shared" si="262"/>
        <v>0.9426989696509287</v>
      </c>
      <c r="BN456" s="76">
        <f t="shared" si="251"/>
        <v>0</v>
      </c>
      <c r="BO456" s="76">
        <f t="shared" si="263"/>
        <v>0.38495730930006411</v>
      </c>
      <c r="BP456" s="76">
        <f t="shared" si="252"/>
        <v>0.69120000000000015</v>
      </c>
      <c r="BQ456" s="76">
        <f t="shared" si="264"/>
        <v>0</v>
      </c>
      <c r="BR456" s="76">
        <f t="shared" si="265"/>
        <v>0.69120000000000015</v>
      </c>
      <c r="BS456" s="76">
        <f t="shared" si="266"/>
        <v>0.64056940322505984</v>
      </c>
      <c r="BT456" s="76">
        <f t="shared" si="267"/>
        <v>0.64056940322505984</v>
      </c>
      <c r="BU456" s="76">
        <f t="shared" ref="BU456:BU519" si="276">BU455+BS456-BV455</f>
        <v>105.99513482260996</v>
      </c>
      <c r="BV456" s="76">
        <f>MAX(0,(BU456-Constantes!$D$13)*(1-EXP(-Constantes!$D$24)))</f>
        <v>0.87500602906538771</v>
      </c>
      <c r="BW456" s="76">
        <f t="shared" ref="BW456:BW519" si="277">BP456+BV456</f>
        <v>1.5662060290653879</v>
      </c>
      <c r="BX456" s="76">
        <f t="shared" ref="BX456:BX519" si="278">BR456+BV456</f>
        <v>1.5662060290653879</v>
      </c>
      <c r="BY456" s="76">
        <f>0.0526*BL456*Observaciones!$F455^1.218</f>
        <v>0</v>
      </c>
      <c r="BZ456" s="76">
        <f>BY456*Constantes!$F$30</f>
        <v>0</v>
      </c>
      <c r="CA456" s="76">
        <f t="shared" ref="CA456:CA519" si="279">BZ456*1000000/(BX456/1000*10000)</f>
        <v>0</v>
      </c>
      <c r="CB456" s="15"/>
      <c r="CC456" s="75">
        <v>450</v>
      </c>
      <c r="CD456" s="76">
        <f>0.0526*Observaciones!$F455^2.218</f>
        <v>0</v>
      </c>
      <c r="CE456" s="76">
        <f>IF(Observaciones!$F455&gt;0.05*$CI$7,((Observaciones!$F455-0.05*$CI$7)^2)/(Observaciones!$F455+0.95*$CI$7),0)</f>
        <v>0</v>
      </c>
      <c r="CF456" s="76">
        <f>0.0526*CE456*Observaciones!$F455^1.218</f>
        <v>0</v>
      </c>
      <c r="CG456" s="29"/>
      <c r="CH456" s="29"/>
      <c r="CI456" s="110"/>
      <c r="CJ456" s="40"/>
    </row>
    <row r="457" spans="2:88" s="2" customFormat="1" x14ac:dyDescent="0.3">
      <c r="B457" s="39"/>
      <c r="C457" s="75">
        <v>451</v>
      </c>
      <c r="D457" s="148">
        <f>ETo!$I456*((1-Constantes!$D$19)*ETo!$K456+ETo!$L456)</f>
        <v>3.8273524320621717</v>
      </c>
      <c r="E457" s="76">
        <f>MIN(D457*Constantes!$D$17,0.8*(H456+Observaciones!$F456-F457-G457-Constantes!$D$14))</f>
        <v>1.9009450716791172</v>
      </c>
      <c r="F457" s="76">
        <f>IF(Observaciones!$F456&gt;0.05*Constantes!$D$18,((Observaciones!$F456-0.05*Constantes!$D$18)^2)/(Observaciones!$F456+0.95*Constantes!$D$18),0)</f>
        <v>0</v>
      </c>
      <c r="G457" s="76">
        <f>MAX(0,H456+Observaciones!$F456-F457-Constantes!$D$13)</f>
        <v>0</v>
      </c>
      <c r="H457" s="76">
        <f>H456+Observaciones!$F456-F457-E457-G457-I456</f>
        <v>25.164817436687585</v>
      </c>
      <c r="I457" s="76">
        <f>MAX(0,(H457-Constantes!$D$14)*(1-EXP(-Constantes!$D$22)))</f>
        <v>0.47398976423414896</v>
      </c>
      <c r="J457" s="76">
        <f t="shared" si="245"/>
        <v>156.89248629629111</v>
      </c>
      <c r="K457" s="76">
        <f>MAX(0,(J457-Constantes!$D$13)*(1-EXP(-Constantes!$D$23)))</f>
        <v>1.0655536750108294</v>
      </c>
      <c r="L457" s="76">
        <f t="shared" si="246"/>
        <v>1.5395434392449783</v>
      </c>
      <c r="M457" s="76">
        <f>0.0526*F457*Observaciones!$F456^1.218</f>
        <v>0</v>
      </c>
      <c r="N457" s="76">
        <f>M457*Constantes!$D$30</f>
        <v>0</v>
      </c>
      <c r="O457" s="76">
        <f t="shared" si="247"/>
        <v>0</v>
      </c>
      <c r="P457" s="15"/>
      <c r="Q457" s="75">
        <v>451</v>
      </c>
      <c r="R457" s="148">
        <f>ETo!$I456*((1-Constantes!$E$19)*ETo!$K456+ETo!$L456)</f>
        <v>3.8273524320621717</v>
      </c>
      <c r="S457" s="76">
        <f>MIN(R457*Constantes!$E$17,0.8*(V456+Observaciones!$F456-T457-U457-Constantes!$D$14))</f>
        <v>1.9009450716791172</v>
      </c>
      <c r="T457" s="76">
        <f>IF(Observaciones!$F456&gt;0.05*Constantes!$E$18,((Observaciones!$F456-0.05*Constantes!$E$18)^2)/(Observaciones!$F456+0.95*Constantes!$E$18),0)</f>
        <v>0</v>
      </c>
      <c r="U457" s="76">
        <f>MAX(0,V456+Observaciones!$F456-T457-Constantes!$D$13)</f>
        <v>0</v>
      </c>
      <c r="V457" s="76">
        <f>V456+Observaciones!$F456-T457-S457-U457-W456</f>
        <v>25.164817436687585</v>
      </c>
      <c r="W457" s="76">
        <f>MAX(0,(V457-Constantes!$D$14)*(1-EXP(-Constantes!$D$22)))</f>
        <v>0.47398976423414896</v>
      </c>
      <c r="X457" s="76">
        <f t="shared" si="268"/>
        <v>156.89248629629111</v>
      </c>
      <c r="Y457" s="76">
        <f>MAX(0,(X457-Constantes!$D$13)*(1-EXP(-Constantes!$D$23)))</f>
        <v>1.0655536750108294</v>
      </c>
      <c r="Z457" s="76">
        <f t="shared" si="269"/>
        <v>1.5395434392449783</v>
      </c>
      <c r="AA457" s="76">
        <f>IF(Z457-Escenarios!$E$29&lt;=0,0,IF(Z457-Escenarios!$E$29&gt;Escenarios!$E$28,Escenarios!$E$28,Z457-Escenarios!$E$29))</f>
        <v>0.84834343924497824</v>
      </c>
      <c r="AB457" s="76">
        <f>AA457*Entradas!$E$24</f>
        <v>0.21208585981124456</v>
      </c>
      <c r="AC457" s="76">
        <f>R457*Entradas!$D$47/Escenarios!$E$9</f>
        <v>0.18371291673898424</v>
      </c>
      <c r="AD457" s="76">
        <f>Entradas!$D$48*Entradas!$D$46/Escenarios!$E$9</f>
        <v>0.12</v>
      </c>
      <c r="AE457" s="76">
        <f t="shared" si="270"/>
        <v>2.0846579884181016</v>
      </c>
      <c r="AF457" s="76">
        <f t="shared" si="253"/>
        <v>0</v>
      </c>
      <c r="AG457" s="76">
        <f t="shared" si="254"/>
        <v>0.84834343924497824</v>
      </c>
      <c r="AH457" s="76">
        <f t="shared" si="248"/>
        <v>0</v>
      </c>
      <c r="AI457" s="76">
        <f t="shared" si="255"/>
        <v>0.37435367501082928</v>
      </c>
      <c r="AJ457" s="76">
        <f t="shared" si="249"/>
        <v>0.69120000000000015</v>
      </c>
      <c r="AK457" s="76">
        <f t="shared" si="256"/>
        <v>0</v>
      </c>
      <c r="AL457" s="76">
        <f t="shared" si="257"/>
        <v>0.90328585981124476</v>
      </c>
      <c r="AM457" s="76">
        <f t="shared" si="258"/>
        <v>0.33254466269474947</v>
      </c>
      <c r="AN457" s="76">
        <f t="shared" si="259"/>
        <v>0.33254466269474947</v>
      </c>
      <c r="AO457" s="76">
        <f t="shared" si="271"/>
        <v>79.175993052146097</v>
      </c>
      <c r="AP457" s="76">
        <f>MAX(0,(AO457-Constantes!$D$13)*(1-EXP(-Constantes!$D$24)))</f>
        <v>0.46506882101733205</v>
      </c>
      <c r="AQ457" s="76">
        <f t="shared" si="250"/>
        <v>1.1562688210173322</v>
      </c>
      <c r="AR457" s="76">
        <f t="shared" si="260"/>
        <v>1.3683546808285767</v>
      </c>
      <c r="AS457" s="76">
        <f>0.0526*AF457*Observaciones!$F456^1.218</f>
        <v>0</v>
      </c>
      <c r="AT457" s="76">
        <f>AS457*Constantes!$E$30</f>
        <v>0</v>
      </c>
      <c r="AU457" s="76">
        <f t="shared" si="272"/>
        <v>0</v>
      </c>
      <c r="AV457" s="15"/>
      <c r="AW457" s="75">
        <v>451</v>
      </c>
      <c r="AX457" s="148">
        <f>ETo!$I456*((1-Constantes!$F$19)*ETo!$K456+ETo!$L456)</f>
        <v>3.8273524320621717</v>
      </c>
      <c r="AY457" s="76">
        <f>MIN(AX457*Constantes!$F$17,0.8*(BB456+Observaciones!$F456-AZ457-BA457-Constantes!$D$14))</f>
        <v>1.9009450716791172</v>
      </c>
      <c r="AZ457" s="76">
        <f>IF(Observaciones!$F456&gt;0.05*Constantes!$F$18,((Observaciones!$F456-0.05*Constantes!$F$18)^2)/(Observaciones!$F456+0.95*Constantes!$F$18),0)</f>
        <v>0</v>
      </c>
      <c r="BA457" s="76">
        <f>MAX(0,BB456+Observaciones!$F456-AZ457-Constantes!$D$13)</f>
        <v>0</v>
      </c>
      <c r="BB457" s="76">
        <f>BB456+Observaciones!$F456-AZ457-AY457-BA457-BC456</f>
        <v>25.164817436687585</v>
      </c>
      <c r="BC457" s="76">
        <f>MAX(0,(BB457-Constantes!$D$14)*(1-EXP(-Constantes!$D$22)))</f>
        <v>0.47398976423414896</v>
      </c>
      <c r="BD457" s="76">
        <f t="shared" si="273"/>
        <v>156.89248629629111</v>
      </c>
      <c r="BE457" s="76">
        <f>MAX(0,(BD457-Constantes!$D$13)*(1-EXP(-Constantes!$D$23)))</f>
        <v>1.0655536750108294</v>
      </c>
      <c r="BF457" s="76">
        <f t="shared" si="274"/>
        <v>1.5395434392449783</v>
      </c>
      <c r="BG457" s="76">
        <f>IF(BF457-Escenarios!$F$29&lt;=0,0,IF(BF457-Escenarios!$F$29&gt;Escenarios!$F$28,Escenarios!$F$28,BF457-Escenarios!$F$29))</f>
        <v>0.84834343924497824</v>
      </c>
      <c r="BH457" s="76">
        <f>BG457*Entradas!$F$24</f>
        <v>0</v>
      </c>
      <c r="BI457" s="76">
        <f>AX457*Entradas!$D$47/Escenarios!$F$9</f>
        <v>0.18371291673898424</v>
      </c>
      <c r="BJ457" s="76">
        <f>Entradas!$D$48*Entradas!$D$46/Escenarios!$F$9</f>
        <v>0.12</v>
      </c>
      <c r="BK457" s="76">
        <f t="shared" si="275"/>
        <v>2.0846579884181016</v>
      </c>
      <c r="BL457" s="76">
        <f t="shared" si="261"/>
        <v>0</v>
      </c>
      <c r="BM457" s="76">
        <f t="shared" si="262"/>
        <v>0.84834343924497824</v>
      </c>
      <c r="BN457" s="76">
        <f t="shared" si="251"/>
        <v>0</v>
      </c>
      <c r="BO457" s="76">
        <f t="shared" si="263"/>
        <v>0.37435367501082928</v>
      </c>
      <c r="BP457" s="76">
        <f t="shared" si="252"/>
        <v>0.69120000000000015</v>
      </c>
      <c r="BQ457" s="76">
        <f t="shared" si="264"/>
        <v>0</v>
      </c>
      <c r="BR457" s="76">
        <f t="shared" si="265"/>
        <v>0.69120000000000015</v>
      </c>
      <c r="BS457" s="76">
        <f t="shared" si="266"/>
        <v>0.54463052250599397</v>
      </c>
      <c r="BT457" s="76">
        <f t="shared" si="267"/>
        <v>0.54463052250599397</v>
      </c>
      <c r="BU457" s="76">
        <f t="shared" si="276"/>
        <v>105.66475931605056</v>
      </c>
      <c r="BV457" s="76">
        <f>MAX(0,(BU457-Constantes!$D$13)*(1-EXP(-Constantes!$D$24)))</f>
        <v>0.86995615782321489</v>
      </c>
      <c r="BW457" s="76">
        <f t="shared" si="277"/>
        <v>1.5611561578232149</v>
      </c>
      <c r="BX457" s="76">
        <f t="shared" si="278"/>
        <v>1.5611561578232149</v>
      </c>
      <c r="BY457" s="76">
        <f>0.0526*BL457*Observaciones!$F456^1.218</f>
        <v>0</v>
      </c>
      <c r="BZ457" s="76">
        <f>BY457*Constantes!$F$30</f>
        <v>0</v>
      </c>
      <c r="CA457" s="76">
        <f t="shared" si="279"/>
        <v>0</v>
      </c>
      <c r="CB457" s="15"/>
      <c r="CC457" s="75">
        <v>451</v>
      </c>
      <c r="CD457" s="76">
        <f>0.0526*Observaciones!$F456^2.218</f>
        <v>0</v>
      </c>
      <c r="CE457" s="76">
        <f>IF(Observaciones!$F456&gt;0.05*$CI$7,((Observaciones!$F456-0.05*$CI$7)^2)/(Observaciones!$F456+0.95*$CI$7),0)</f>
        <v>0</v>
      </c>
      <c r="CF457" s="76">
        <f>0.0526*CE457*Observaciones!$F456^1.218</f>
        <v>0</v>
      </c>
      <c r="CG457" s="29"/>
      <c r="CH457" s="29"/>
      <c r="CI457" s="110"/>
      <c r="CJ457" s="40"/>
    </row>
    <row r="458" spans="2:88" s="2" customFormat="1" x14ac:dyDescent="0.3">
      <c r="B458" s="39"/>
      <c r="C458" s="75">
        <v>452</v>
      </c>
      <c r="D458" s="148">
        <f>ETo!$I457*((1-Constantes!$D$19)*ETo!$K457+ETo!$L457)</f>
        <v>3.704980752345441</v>
      </c>
      <c r="E458" s="76">
        <f>MIN(D458*Constantes!$D$17,0.8*(H457+Observaciones!$F457-F458-G458-Constantes!$D$14))</f>
        <v>1.8401662838356161</v>
      </c>
      <c r="F458" s="76">
        <f>IF(Observaciones!$F457&gt;0.05*Constantes!$D$18,((Observaciones!$F457-0.05*Constantes!$D$18)^2)/(Observaciones!$F457+0.95*Constantes!$D$18),0)</f>
        <v>1.0090333217632765</v>
      </c>
      <c r="G458" s="76">
        <f>MAX(0,H457+Observaciones!$F457-F458-Constantes!$D$13)</f>
        <v>0</v>
      </c>
      <c r="H458" s="76">
        <f>H457+Observaciones!$F457-F458-E458-G458-I457</f>
        <v>33.54162806685455</v>
      </c>
      <c r="I458" s="76">
        <f>MAX(0,(H458-Constantes!$D$14)*(1-EXP(-Constantes!$D$22)))</f>
        <v>0.75933468619901334</v>
      </c>
      <c r="J458" s="76">
        <f t="shared" si="245"/>
        <v>155.82693262128029</v>
      </c>
      <c r="K458" s="76">
        <f>MAX(0,(J458-Constantes!$D$13)*(1-EXP(-Constantes!$D$23)))</f>
        <v>1.0550545208558355</v>
      </c>
      <c r="L458" s="76">
        <f t="shared" si="246"/>
        <v>2.8234225288181252</v>
      </c>
      <c r="M458" s="76">
        <f>0.0526*F458*Observaciones!$F457^1.218</f>
        <v>1.0615528781199259</v>
      </c>
      <c r="N458" s="76">
        <f>M458*Constantes!$D$30</f>
        <v>1.6583692859284696E-2</v>
      </c>
      <c r="O458" s="76">
        <f t="shared" si="247"/>
        <v>587.36135629783234</v>
      </c>
      <c r="P458" s="15"/>
      <c r="Q458" s="75">
        <v>452</v>
      </c>
      <c r="R458" s="148">
        <f>ETo!$I457*((1-Constantes!$E$19)*ETo!$K457+ETo!$L457)</f>
        <v>3.704980752345441</v>
      </c>
      <c r="S458" s="76">
        <f>MIN(R458*Constantes!$E$17,0.8*(V457+Observaciones!$F457-T458-U458-Constantes!$D$14))</f>
        <v>1.8401662838356161</v>
      </c>
      <c r="T458" s="76">
        <f>IF(Observaciones!$F457&gt;0.05*Constantes!$E$18,((Observaciones!$F457-0.05*Constantes!$E$18)^2)/(Observaciones!$F457+0.95*Constantes!$E$18),0)</f>
        <v>1.0090333217632765</v>
      </c>
      <c r="U458" s="76">
        <f>MAX(0,V457+Observaciones!$F457-T458-Constantes!$D$13)</f>
        <v>0</v>
      </c>
      <c r="V458" s="76">
        <f>V457+Observaciones!$F457-T458-S458-U458-W457</f>
        <v>33.54162806685455</v>
      </c>
      <c r="W458" s="76">
        <f>MAX(0,(V458-Constantes!$D$14)*(1-EXP(-Constantes!$D$22)))</f>
        <v>0.75933468619901334</v>
      </c>
      <c r="X458" s="76">
        <f t="shared" si="268"/>
        <v>155.82693262128029</v>
      </c>
      <c r="Y458" s="76">
        <f>MAX(0,(X458-Constantes!$D$13)*(1-EXP(-Constantes!$D$23)))</f>
        <v>1.0550545208558355</v>
      </c>
      <c r="Z458" s="76">
        <f t="shared" si="269"/>
        <v>2.8234225288181252</v>
      </c>
      <c r="AA458" s="76">
        <f>IF(Z458-Escenarios!$E$29&lt;=0,0,IF(Z458-Escenarios!$E$29&gt;Escenarios!$E$28,Escenarios!$E$28,Z458-Escenarios!$E$29))</f>
        <v>2.1322225288181249</v>
      </c>
      <c r="AB458" s="76">
        <f>AA458*Entradas!$E$24</f>
        <v>0.53305563220453123</v>
      </c>
      <c r="AC458" s="76">
        <f>R458*Entradas!$D$47/Escenarios!$E$9</f>
        <v>0.17783907611258115</v>
      </c>
      <c r="AD458" s="76">
        <f>Entradas!$D$48*Entradas!$D$46/Escenarios!$E$9</f>
        <v>0.12</v>
      </c>
      <c r="AE458" s="76">
        <f t="shared" si="270"/>
        <v>2.0180053599481971</v>
      </c>
      <c r="AF458" s="76">
        <f t="shared" si="253"/>
        <v>0</v>
      </c>
      <c r="AG458" s="76">
        <f t="shared" si="254"/>
        <v>1.1231892070548484</v>
      </c>
      <c r="AH458" s="76">
        <f t="shared" si="248"/>
        <v>0</v>
      </c>
      <c r="AI458" s="76">
        <f t="shared" si="255"/>
        <v>0.36385452085583503</v>
      </c>
      <c r="AJ458" s="76">
        <f t="shared" si="249"/>
        <v>0.69120000000000048</v>
      </c>
      <c r="AK458" s="76">
        <f t="shared" si="256"/>
        <v>0</v>
      </c>
      <c r="AL458" s="76">
        <f t="shared" si="257"/>
        <v>1.2242556322045317</v>
      </c>
      <c r="AM458" s="76">
        <f t="shared" si="258"/>
        <v>1.3013278205010126</v>
      </c>
      <c r="AN458" s="76">
        <f t="shared" si="259"/>
        <v>1.3013278205010126</v>
      </c>
      <c r="AO458" s="76">
        <f t="shared" si="271"/>
        <v>80.012252051629787</v>
      </c>
      <c r="AP458" s="76">
        <f>MAX(0,(AO458-Constantes!$D$13)*(1-EXP(-Constantes!$D$24)))</f>
        <v>0.47785124643524562</v>
      </c>
      <c r="AQ458" s="76">
        <f t="shared" si="250"/>
        <v>1.169051246435246</v>
      </c>
      <c r="AR458" s="76">
        <f t="shared" si="260"/>
        <v>1.7021068786397773</v>
      </c>
      <c r="AS458" s="76">
        <f>0.0526*AF458*Observaciones!$F457^1.218</f>
        <v>0</v>
      </c>
      <c r="AT458" s="76">
        <f>AS458*Constantes!$E$30</f>
        <v>0</v>
      </c>
      <c r="AU458" s="76">
        <f t="shared" si="272"/>
        <v>0</v>
      </c>
      <c r="AV458" s="15"/>
      <c r="AW458" s="75">
        <v>452</v>
      </c>
      <c r="AX458" s="148">
        <f>ETo!$I457*((1-Constantes!$F$19)*ETo!$K457+ETo!$L457)</f>
        <v>3.704980752345441</v>
      </c>
      <c r="AY458" s="76">
        <f>MIN(AX458*Constantes!$F$17,0.8*(BB457+Observaciones!$F457-AZ458-BA458-Constantes!$D$14))</f>
        <v>1.8401662838356161</v>
      </c>
      <c r="AZ458" s="76">
        <f>IF(Observaciones!$F457&gt;0.05*Constantes!$F$18,((Observaciones!$F457-0.05*Constantes!$F$18)^2)/(Observaciones!$F457+0.95*Constantes!$F$18),0)</f>
        <v>1.0090333217632765</v>
      </c>
      <c r="BA458" s="76">
        <f>MAX(0,BB457+Observaciones!$F457-AZ458-Constantes!$D$13)</f>
        <v>0</v>
      </c>
      <c r="BB458" s="76">
        <f>BB457+Observaciones!$F457-AZ458-AY458-BA458-BC457</f>
        <v>33.54162806685455</v>
      </c>
      <c r="BC458" s="76">
        <f>MAX(0,(BB458-Constantes!$D$14)*(1-EXP(-Constantes!$D$22)))</f>
        <v>0.75933468619901334</v>
      </c>
      <c r="BD458" s="76">
        <f t="shared" si="273"/>
        <v>155.82693262128029</v>
      </c>
      <c r="BE458" s="76">
        <f>MAX(0,(BD458-Constantes!$D$13)*(1-EXP(-Constantes!$D$23)))</f>
        <v>1.0550545208558355</v>
      </c>
      <c r="BF458" s="76">
        <f t="shared" si="274"/>
        <v>2.8234225288181252</v>
      </c>
      <c r="BG458" s="76">
        <f>IF(BF458-Escenarios!$F$29&lt;=0,0,IF(BF458-Escenarios!$F$29&gt;Escenarios!$F$28,Escenarios!$F$28,BF458-Escenarios!$F$29))</f>
        <v>2.1322225288181249</v>
      </c>
      <c r="BH458" s="76">
        <f>BG458*Entradas!$F$24</f>
        <v>0</v>
      </c>
      <c r="BI458" s="76">
        <f>AX458*Entradas!$D$47/Escenarios!$F$9</f>
        <v>0.17783907611258115</v>
      </c>
      <c r="BJ458" s="76">
        <f>Entradas!$D$48*Entradas!$D$46/Escenarios!$F$9</f>
        <v>0.12</v>
      </c>
      <c r="BK458" s="76">
        <f t="shared" si="275"/>
        <v>2.0180053599481971</v>
      </c>
      <c r="BL458" s="76">
        <f t="shared" si="261"/>
        <v>0</v>
      </c>
      <c r="BM458" s="76">
        <f t="shared" si="262"/>
        <v>1.1231892070548484</v>
      </c>
      <c r="BN458" s="76">
        <f t="shared" si="251"/>
        <v>0</v>
      </c>
      <c r="BO458" s="76">
        <f t="shared" si="263"/>
        <v>0.36385452085583503</v>
      </c>
      <c r="BP458" s="76">
        <f t="shared" si="252"/>
        <v>0.69120000000000048</v>
      </c>
      <c r="BQ458" s="76">
        <f t="shared" si="264"/>
        <v>0</v>
      </c>
      <c r="BR458" s="76">
        <f t="shared" si="265"/>
        <v>0.69120000000000048</v>
      </c>
      <c r="BS458" s="76">
        <f t="shared" si="266"/>
        <v>1.8343834527055436</v>
      </c>
      <c r="BT458" s="76">
        <f t="shared" si="267"/>
        <v>1.8343834527055436</v>
      </c>
      <c r="BU458" s="76">
        <f t="shared" si="276"/>
        <v>106.62918661093289</v>
      </c>
      <c r="BV458" s="76">
        <f>MAX(0,(BU458-Constantes!$D$13)*(1-EXP(-Constantes!$D$24)))</f>
        <v>0.88469766730226951</v>
      </c>
      <c r="BW458" s="76">
        <f t="shared" si="277"/>
        <v>1.57589766730227</v>
      </c>
      <c r="BX458" s="76">
        <f t="shared" si="278"/>
        <v>1.57589766730227</v>
      </c>
      <c r="BY458" s="76">
        <f>0.0526*BL458*Observaciones!$F457^1.218</f>
        <v>0</v>
      </c>
      <c r="BZ458" s="76">
        <f>BY458*Constantes!$F$30</f>
        <v>0</v>
      </c>
      <c r="CA458" s="76">
        <f t="shared" si="279"/>
        <v>0</v>
      </c>
      <c r="CB458" s="15"/>
      <c r="CC458" s="75">
        <v>452</v>
      </c>
      <c r="CD458" s="76">
        <f>0.0526*Observaciones!$F457^2.218</f>
        <v>12.308977717702129</v>
      </c>
      <c r="CE458" s="76">
        <f>IF(Observaciones!$F457&gt;0.05*$CI$7,((Observaciones!$F457-0.05*$CI$7)^2)/(Observaciones!$F457+0.95*$CI$7),0)</f>
        <v>2.227679886606821</v>
      </c>
      <c r="CF458" s="76">
        <f>0.0526*CE458*Observaciones!$F457^1.218</f>
        <v>2.3436292381552621</v>
      </c>
      <c r="CG458" s="29"/>
      <c r="CH458" s="29"/>
      <c r="CI458" s="110"/>
      <c r="CJ458" s="40"/>
    </row>
    <row r="459" spans="2:88" s="2" customFormat="1" x14ac:dyDescent="0.3">
      <c r="B459" s="39"/>
      <c r="C459" s="75">
        <v>453</v>
      </c>
      <c r="D459" s="148">
        <f>ETo!$I458*((1-Constantes!$D$19)*ETo!$K458+ETo!$L458)</f>
        <v>3.7530935456989223</v>
      </c>
      <c r="E459" s="76">
        <f>MIN(D459*Constantes!$D$17,0.8*(H458+Observaciones!$F458-F459-G459-Constantes!$D$14))</f>
        <v>1.8640626401376508</v>
      </c>
      <c r="F459" s="76">
        <f>IF(Observaciones!$F458&gt;0.05*Constantes!$D$18,((Observaciones!$F458-0.05*Constantes!$D$18)^2)/(Observaciones!$F458+0.95*Constantes!$D$18),0)</f>
        <v>0</v>
      </c>
      <c r="G459" s="76">
        <f>MAX(0,H458+Observaciones!$F458-F459-Constantes!$D$13)</f>
        <v>0</v>
      </c>
      <c r="H459" s="76">
        <f>H458+Observaciones!$F458-F459-E459-G459-I458</f>
        <v>30.918230740517885</v>
      </c>
      <c r="I459" s="76">
        <f>MAX(0,(H459-Constantes!$D$14)*(1-EXP(-Constantes!$D$22)))</f>
        <v>0.66997214257524162</v>
      </c>
      <c r="J459" s="76">
        <f t="shared" si="245"/>
        <v>154.77187810042446</v>
      </c>
      <c r="K459" s="76">
        <f>MAX(0,(J459-Constantes!$D$13)*(1-EXP(-Constantes!$D$23)))</f>
        <v>1.0446588173674345</v>
      </c>
      <c r="L459" s="76">
        <f t="shared" si="246"/>
        <v>1.7146309599426761</v>
      </c>
      <c r="M459" s="76">
        <f>0.0526*F459*Observaciones!$F458^1.218</f>
        <v>0</v>
      </c>
      <c r="N459" s="76">
        <f>M459*Constantes!$D$30</f>
        <v>0</v>
      </c>
      <c r="O459" s="76">
        <f t="shared" si="247"/>
        <v>0</v>
      </c>
      <c r="P459" s="15"/>
      <c r="Q459" s="75">
        <v>453</v>
      </c>
      <c r="R459" s="148">
        <f>ETo!$I458*((1-Constantes!$E$19)*ETo!$K458+ETo!$L458)</f>
        <v>3.7530935456989223</v>
      </c>
      <c r="S459" s="76">
        <f>MIN(R459*Constantes!$E$17,0.8*(V458+Observaciones!$F458-T459-U459-Constantes!$D$14))</f>
        <v>1.8640626401376508</v>
      </c>
      <c r="T459" s="76">
        <f>IF(Observaciones!$F458&gt;0.05*Constantes!$E$18,((Observaciones!$F458-0.05*Constantes!$E$18)^2)/(Observaciones!$F458+0.95*Constantes!$E$18),0)</f>
        <v>0</v>
      </c>
      <c r="U459" s="76">
        <f>MAX(0,V458+Observaciones!$F458-T459-Constantes!$D$13)</f>
        <v>0</v>
      </c>
      <c r="V459" s="76">
        <f>V458+Observaciones!$F458-T459-S459-U459-W458</f>
        <v>30.918230740517885</v>
      </c>
      <c r="W459" s="76">
        <f>MAX(0,(V459-Constantes!$D$14)*(1-EXP(-Constantes!$D$22)))</f>
        <v>0.66997214257524162</v>
      </c>
      <c r="X459" s="76">
        <f t="shared" si="268"/>
        <v>154.77187810042446</v>
      </c>
      <c r="Y459" s="76">
        <f>MAX(0,(X459-Constantes!$D$13)*(1-EXP(-Constantes!$D$23)))</f>
        <v>1.0446588173674345</v>
      </c>
      <c r="Z459" s="76">
        <f t="shared" si="269"/>
        <v>1.7146309599426761</v>
      </c>
      <c r="AA459" s="76">
        <f>IF(Z459-Escenarios!$E$29&lt;=0,0,IF(Z459-Escenarios!$E$29&gt;Escenarios!$E$28,Escenarios!$E$28,Z459-Escenarios!$E$29))</f>
        <v>1.0234309599426761</v>
      </c>
      <c r="AB459" s="76">
        <f>AA459*Entradas!$E$24</f>
        <v>0.25585773998566902</v>
      </c>
      <c r="AC459" s="76">
        <f>R459*Entradas!$D$47/Escenarios!$E$9</f>
        <v>0.18014849019354828</v>
      </c>
      <c r="AD459" s="76">
        <f>Entradas!$D$48*Entradas!$D$46/Escenarios!$E$9</f>
        <v>0.12</v>
      </c>
      <c r="AE459" s="76">
        <f t="shared" si="270"/>
        <v>2.0442111303311989</v>
      </c>
      <c r="AF459" s="76">
        <f t="shared" si="253"/>
        <v>0</v>
      </c>
      <c r="AG459" s="76">
        <f t="shared" si="254"/>
        <v>1.0234309599426761</v>
      </c>
      <c r="AH459" s="76">
        <f t="shared" si="248"/>
        <v>0</v>
      </c>
      <c r="AI459" s="76">
        <f t="shared" si="255"/>
        <v>0.35345881736743445</v>
      </c>
      <c r="AJ459" s="76">
        <f t="shared" si="249"/>
        <v>0.69120000000000004</v>
      </c>
      <c r="AK459" s="76">
        <f t="shared" si="256"/>
        <v>0</v>
      </c>
      <c r="AL459" s="76">
        <f t="shared" si="257"/>
        <v>0.947057739985669</v>
      </c>
      <c r="AM459" s="76">
        <f t="shared" si="258"/>
        <v>0.46742472976345883</v>
      </c>
      <c r="AN459" s="76">
        <f t="shared" si="259"/>
        <v>0.46742472976345883</v>
      </c>
      <c r="AO459" s="76">
        <f t="shared" si="271"/>
        <v>80.001825534958002</v>
      </c>
      <c r="AP459" s="76">
        <f>MAX(0,(AO459-Constantes!$D$13)*(1-EXP(-Constantes!$D$24)))</f>
        <v>0.47769187455188411</v>
      </c>
      <c r="AQ459" s="76">
        <f t="shared" si="250"/>
        <v>1.1688918745518841</v>
      </c>
      <c r="AR459" s="76">
        <f t="shared" si="260"/>
        <v>1.4247496145375531</v>
      </c>
      <c r="AS459" s="76">
        <f>0.0526*AF459*Observaciones!$F458^1.218</f>
        <v>0</v>
      </c>
      <c r="AT459" s="76">
        <f>AS459*Constantes!$E$30</f>
        <v>0</v>
      </c>
      <c r="AU459" s="76">
        <f t="shared" si="272"/>
        <v>0</v>
      </c>
      <c r="AV459" s="15"/>
      <c r="AW459" s="75">
        <v>453</v>
      </c>
      <c r="AX459" s="148">
        <f>ETo!$I458*((1-Constantes!$F$19)*ETo!$K458+ETo!$L458)</f>
        <v>3.7530935456989223</v>
      </c>
      <c r="AY459" s="76">
        <f>MIN(AX459*Constantes!$F$17,0.8*(BB458+Observaciones!$F458-AZ459-BA459-Constantes!$D$14))</f>
        <v>1.8640626401376508</v>
      </c>
      <c r="AZ459" s="76">
        <f>IF(Observaciones!$F458&gt;0.05*Constantes!$F$18,((Observaciones!$F458-0.05*Constantes!$F$18)^2)/(Observaciones!$F458+0.95*Constantes!$F$18),0)</f>
        <v>0</v>
      </c>
      <c r="BA459" s="76">
        <f>MAX(0,BB458+Observaciones!$F458-AZ459-Constantes!$D$13)</f>
        <v>0</v>
      </c>
      <c r="BB459" s="76">
        <f>BB458+Observaciones!$F458-AZ459-AY459-BA459-BC458</f>
        <v>30.918230740517885</v>
      </c>
      <c r="BC459" s="76">
        <f>MAX(0,(BB459-Constantes!$D$14)*(1-EXP(-Constantes!$D$22)))</f>
        <v>0.66997214257524162</v>
      </c>
      <c r="BD459" s="76">
        <f t="shared" si="273"/>
        <v>154.77187810042446</v>
      </c>
      <c r="BE459" s="76">
        <f>MAX(0,(BD459-Constantes!$D$13)*(1-EXP(-Constantes!$D$23)))</f>
        <v>1.0446588173674345</v>
      </c>
      <c r="BF459" s="76">
        <f t="shared" si="274"/>
        <v>1.7146309599426761</v>
      </c>
      <c r="BG459" s="76">
        <f>IF(BF459-Escenarios!$F$29&lt;=0,0,IF(BF459-Escenarios!$F$29&gt;Escenarios!$F$28,Escenarios!$F$28,BF459-Escenarios!$F$29))</f>
        <v>1.0234309599426761</v>
      </c>
      <c r="BH459" s="76">
        <f>BG459*Entradas!$F$24</f>
        <v>0</v>
      </c>
      <c r="BI459" s="76">
        <f>AX459*Entradas!$D$47/Escenarios!$F$9</f>
        <v>0.18014849019354828</v>
      </c>
      <c r="BJ459" s="76">
        <f>Entradas!$D$48*Entradas!$D$46/Escenarios!$F$9</f>
        <v>0.12</v>
      </c>
      <c r="BK459" s="76">
        <f t="shared" si="275"/>
        <v>2.0442111303311989</v>
      </c>
      <c r="BL459" s="76">
        <f t="shared" si="261"/>
        <v>0</v>
      </c>
      <c r="BM459" s="76">
        <f t="shared" si="262"/>
        <v>1.0234309599426761</v>
      </c>
      <c r="BN459" s="76">
        <f t="shared" si="251"/>
        <v>0</v>
      </c>
      <c r="BO459" s="76">
        <f t="shared" si="263"/>
        <v>0.35345881736743445</v>
      </c>
      <c r="BP459" s="76">
        <f t="shared" si="252"/>
        <v>0.69120000000000004</v>
      </c>
      <c r="BQ459" s="76">
        <f t="shared" si="264"/>
        <v>0</v>
      </c>
      <c r="BR459" s="76">
        <f t="shared" si="265"/>
        <v>0.69120000000000004</v>
      </c>
      <c r="BS459" s="76">
        <f t="shared" si="266"/>
        <v>0.7232824697491278</v>
      </c>
      <c r="BT459" s="76">
        <f t="shared" si="267"/>
        <v>0.7232824697491278</v>
      </c>
      <c r="BU459" s="76">
        <f t="shared" si="276"/>
        <v>106.46777141337975</v>
      </c>
      <c r="BV459" s="76">
        <f>MAX(0,(BU459-Constantes!$D$13)*(1-EXP(-Constantes!$D$24)))</f>
        <v>0.88223039612753218</v>
      </c>
      <c r="BW459" s="76">
        <f t="shared" si="277"/>
        <v>1.5734303961275322</v>
      </c>
      <c r="BX459" s="76">
        <f t="shared" si="278"/>
        <v>1.5734303961275322</v>
      </c>
      <c r="BY459" s="76">
        <f>0.0526*BL459*Observaciones!$F458^1.218</f>
        <v>0</v>
      </c>
      <c r="BZ459" s="76">
        <f>BY459*Constantes!$F$30</f>
        <v>0</v>
      </c>
      <c r="CA459" s="76">
        <f t="shared" si="279"/>
        <v>0</v>
      </c>
      <c r="CB459" s="15"/>
      <c r="CC459" s="75">
        <v>453</v>
      </c>
      <c r="CD459" s="76">
        <f>0.0526*Observaciones!$F458^2.218</f>
        <v>0</v>
      </c>
      <c r="CE459" s="76">
        <f>IF(Observaciones!$F458&gt;0.05*$CI$7,((Observaciones!$F458-0.05*$CI$7)^2)/(Observaciones!$F458+0.95*$CI$7),0)</f>
        <v>0</v>
      </c>
      <c r="CF459" s="76">
        <f>0.0526*CE459*Observaciones!$F458^1.218</f>
        <v>0</v>
      </c>
      <c r="CG459" s="29"/>
      <c r="CH459" s="29"/>
      <c r="CI459" s="110"/>
      <c r="CJ459" s="40"/>
    </row>
    <row r="460" spans="2:88" s="2" customFormat="1" x14ac:dyDescent="0.3">
      <c r="B460" s="39"/>
      <c r="C460" s="75">
        <v>454</v>
      </c>
      <c r="D460" s="148">
        <f>ETo!$I459*((1-Constantes!$D$19)*ETo!$K459+ETo!$L459)</f>
        <v>3.6431492858228327</v>
      </c>
      <c r="E460" s="76">
        <f>MIN(D460*Constantes!$D$17,0.8*(H459+Observaciones!$F459-F460-G460-Constantes!$D$14))</f>
        <v>1.8094562241671588</v>
      </c>
      <c r="F460" s="76">
        <f>IF(Observaciones!$F459&gt;0.05*Constantes!$D$18,((Observaciones!$F459-0.05*Constantes!$D$18)^2)/(Observaciones!$F459+0.95*Constantes!$D$18),0)</f>
        <v>0</v>
      </c>
      <c r="G460" s="76">
        <f>MAX(0,H459+Observaciones!$F459-F460-Constantes!$D$13)</f>
        <v>0</v>
      </c>
      <c r="H460" s="76">
        <f>H459+Observaciones!$F459-F460-E460-G460-I459</f>
        <v>30.138802373775487</v>
      </c>
      <c r="I460" s="76">
        <f>MAX(0,(H460-Constantes!$D$14)*(1-EXP(-Constantes!$D$22)))</f>
        <v>0.64342195106388389</v>
      </c>
      <c r="J460" s="76">
        <f t="shared" si="245"/>
        <v>153.72721928305702</v>
      </c>
      <c r="K460" s="76">
        <f>MAX(0,(J460-Constantes!$D$13)*(1-EXP(-Constantes!$D$23)))</f>
        <v>1.0343655452215683</v>
      </c>
      <c r="L460" s="76">
        <f t="shared" si="246"/>
        <v>1.6777874962854522</v>
      </c>
      <c r="M460" s="76">
        <f>0.0526*F460*Observaciones!$F459^1.218</f>
        <v>0</v>
      </c>
      <c r="N460" s="76">
        <f>M460*Constantes!$D$30</f>
        <v>0</v>
      </c>
      <c r="O460" s="76">
        <f t="shared" si="247"/>
        <v>0</v>
      </c>
      <c r="P460" s="15"/>
      <c r="Q460" s="75">
        <v>454</v>
      </c>
      <c r="R460" s="148">
        <f>ETo!$I459*((1-Constantes!$E$19)*ETo!$K459+ETo!$L459)</f>
        <v>3.6431492858228327</v>
      </c>
      <c r="S460" s="76">
        <f>MIN(R460*Constantes!$E$17,0.8*(V459+Observaciones!$F459-T460-U460-Constantes!$D$14))</f>
        <v>1.8094562241671588</v>
      </c>
      <c r="T460" s="76">
        <f>IF(Observaciones!$F459&gt;0.05*Constantes!$E$18,((Observaciones!$F459-0.05*Constantes!$E$18)^2)/(Observaciones!$F459+0.95*Constantes!$E$18),0)</f>
        <v>0</v>
      </c>
      <c r="U460" s="76">
        <f>MAX(0,V459+Observaciones!$F459-T460-Constantes!$D$13)</f>
        <v>0</v>
      </c>
      <c r="V460" s="76">
        <f>V459+Observaciones!$F459-T460-S460-U460-W459</f>
        <v>30.138802373775487</v>
      </c>
      <c r="W460" s="76">
        <f>MAX(0,(V460-Constantes!$D$14)*(1-EXP(-Constantes!$D$22)))</f>
        <v>0.64342195106388389</v>
      </c>
      <c r="X460" s="76">
        <f t="shared" si="268"/>
        <v>153.72721928305702</v>
      </c>
      <c r="Y460" s="76">
        <f>MAX(0,(X460-Constantes!$D$13)*(1-EXP(-Constantes!$D$23)))</f>
        <v>1.0343655452215683</v>
      </c>
      <c r="Z460" s="76">
        <f t="shared" si="269"/>
        <v>1.6777874962854522</v>
      </c>
      <c r="AA460" s="76">
        <f>IF(Z460-Escenarios!$E$29&lt;=0,0,IF(Z460-Escenarios!$E$29&gt;Escenarios!$E$28,Escenarios!$E$28,Z460-Escenarios!$E$29))</f>
        <v>0.98658749628545217</v>
      </c>
      <c r="AB460" s="76">
        <f>AA460*Entradas!$E$24</f>
        <v>0.24664687407136304</v>
      </c>
      <c r="AC460" s="76">
        <f>R460*Entradas!$D$47/Escenarios!$E$9</f>
        <v>0.17487116571949596</v>
      </c>
      <c r="AD460" s="76">
        <f>Entradas!$D$48*Entradas!$D$46/Escenarios!$E$9</f>
        <v>0.12</v>
      </c>
      <c r="AE460" s="76">
        <f t="shared" si="270"/>
        <v>1.9843273898866547</v>
      </c>
      <c r="AF460" s="76">
        <f t="shared" si="253"/>
        <v>0</v>
      </c>
      <c r="AG460" s="76">
        <f t="shared" si="254"/>
        <v>0.98658749628545217</v>
      </c>
      <c r="AH460" s="76">
        <f t="shared" si="248"/>
        <v>0</v>
      </c>
      <c r="AI460" s="76">
        <f t="shared" si="255"/>
        <v>0.34316554522156828</v>
      </c>
      <c r="AJ460" s="76">
        <f t="shared" si="249"/>
        <v>0.69120000000000004</v>
      </c>
      <c r="AK460" s="76">
        <f t="shared" si="256"/>
        <v>0</v>
      </c>
      <c r="AL460" s="76">
        <f t="shared" si="257"/>
        <v>0.93784687407136302</v>
      </c>
      <c r="AM460" s="76">
        <f t="shared" si="258"/>
        <v>0.44506945649459329</v>
      </c>
      <c r="AN460" s="76">
        <f t="shared" si="259"/>
        <v>0.44506945649459329</v>
      </c>
      <c r="AO460" s="76">
        <f t="shared" si="271"/>
        <v>79.969203116900715</v>
      </c>
      <c r="AP460" s="76">
        <f>MAX(0,(AO460-Constantes!$D$13)*(1-EXP(-Constantes!$D$24)))</f>
        <v>0.47719323283200221</v>
      </c>
      <c r="AQ460" s="76">
        <f t="shared" si="250"/>
        <v>1.1683932328320021</v>
      </c>
      <c r="AR460" s="76">
        <f t="shared" si="260"/>
        <v>1.4150401069033651</v>
      </c>
      <c r="AS460" s="76">
        <f>0.0526*AF460*Observaciones!$F459^1.218</f>
        <v>0</v>
      </c>
      <c r="AT460" s="76">
        <f>AS460*Constantes!$E$30</f>
        <v>0</v>
      </c>
      <c r="AU460" s="76">
        <f t="shared" si="272"/>
        <v>0</v>
      </c>
      <c r="AV460" s="15"/>
      <c r="AW460" s="75">
        <v>454</v>
      </c>
      <c r="AX460" s="148">
        <f>ETo!$I459*((1-Constantes!$F$19)*ETo!$K459+ETo!$L459)</f>
        <v>3.6431492858228327</v>
      </c>
      <c r="AY460" s="76">
        <f>MIN(AX460*Constantes!$F$17,0.8*(BB459+Observaciones!$F459-AZ460-BA460-Constantes!$D$14))</f>
        <v>1.8094562241671588</v>
      </c>
      <c r="AZ460" s="76">
        <f>IF(Observaciones!$F459&gt;0.05*Constantes!$F$18,((Observaciones!$F459-0.05*Constantes!$F$18)^2)/(Observaciones!$F459+0.95*Constantes!$F$18),0)</f>
        <v>0</v>
      </c>
      <c r="BA460" s="76">
        <f>MAX(0,BB459+Observaciones!$F459-AZ460-Constantes!$D$13)</f>
        <v>0</v>
      </c>
      <c r="BB460" s="76">
        <f>BB459+Observaciones!$F459-AZ460-AY460-BA460-BC459</f>
        <v>30.138802373775487</v>
      </c>
      <c r="BC460" s="76">
        <f>MAX(0,(BB460-Constantes!$D$14)*(1-EXP(-Constantes!$D$22)))</f>
        <v>0.64342195106388389</v>
      </c>
      <c r="BD460" s="76">
        <f t="shared" si="273"/>
        <v>153.72721928305702</v>
      </c>
      <c r="BE460" s="76">
        <f>MAX(0,(BD460-Constantes!$D$13)*(1-EXP(-Constantes!$D$23)))</f>
        <v>1.0343655452215683</v>
      </c>
      <c r="BF460" s="76">
        <f t="shared" si="274"/>
        <v>1.6777874962854522</v>
      </c>
      <c r="BG460" s="76">
        <f>IF(BF460-Escenarios!$F$29&lt;=0,0,IF(BF460-Escenarios!$F$29&gt;Escenarios!$F$28,Escenarios!$F$28,BF460-Escenarios!$F$29))</f>
        <v>0.98658749628545217</v>
      </c>
      <c r="BH460" s="76">
        <f>BG460*Entradas!$F$24</f>
        <v>0</v>
      </c>
      <c r="BI460" s="76">
        <f>AX460*Entradas!$D$47/Escenarios!$F$9</f>
        <v>0.17487116571949596</v>
      </c>
      <c r="BJ460" s="76">
        <f>Entradas!$D$48*Entradas!$D$46/Escenarios!$F$9</f>
        <v>0.12</v>
      </c>
      <c r="BK460" s="76">
        <f t="shared" si="275"/>
        <v>1.9843273898866547</v>
      </c>
      <c r="BL460" s="76">
        <f t="shared" si="261"/>
        <v>0</v>
      </c>
      <c r="BM460" s="76">
        <f t="shared" si="262"/>
        <v>0.98658749628545217</v>
      </c>
      <c r="BN460" s="76">
        <f t="shared" si="251"/>
        <v>0</v>
      </c>
      <c r="BO460" s="76">
        <f t="shared" si="263"/>
        <v>0.34316554522156828</v>
      </c>
      <c r="BP460" s="76">
        <f t="shared" si="252"/>
        <v>0.69120000000000004</v>
      </c>
      <c r="BQ460" s="76">
        <f t="shared" si="264"/>
        <v>0</v>
      </c>
      <c r="BR460" s="76">
        <f t="shared" si="265"/>
        <v>0.69120000000000004</v>
      </c>
      <c r="BS460" s="76">
        <f t="shared" si="266"/>
        <v>0.69171633056595627</v>
      </c>
      <c r="BT460" s="76">
        <f t="shared" si="267"/>
        <v>0.69171633056595627</v>
      </c>
      <c r="BU460" s="76">
        <f t="shared" si="276"/>
        <v>106.27725734781818</v>
      </c>
      <c r="BV460" s="76">
        <f>MAX(0,(BU460-Constantes!$D$13)*(1-EXP(-Constantes!$D$24)))</f>
        <v>0.87931834156595756</v>
      </c>
      <c r="BW460" s="76">
        <f t="shared" si="277"/>
        <v>1.5705183415659576</v>
      </c>
      <c r="BX460" s="76">
        <f t="shared" si="278"/>
        <v>1.5705183415659576</v>
      </c>
      <c r="BY460" s="76">
        <f>0.0526*BL460*Observaciones!$F459^1.218</f>
        <v>0</v>
      </c>
      <c r="BZ460" s="76">
        <f>BY460*Constantes!$F$30</f>
        <v>0</v>
      </c>
      <c r="CA460" s="76">
        <f t="shared" si="279"/>
        <v>0</v>
      </c>
      <c r="CB460" s="15"/>
      <c r="CC460" s="75">
        <v>454</v>
      </c>
      <c r="CD460" s="76">
        <f>0.0526*Observaciones!$F459^2.218</f>
        <v>0.17065595668433275</v>
      </c>
      <c r="CE460" s="76">
        <f>IF(Observaciones!$F459&gt;0.05*$CI$7,((Observaciones!$F459-0.05*$CI$7)^2)/(Observaciones!$F459+0.95*$CI$7),0)</f>
        <v>0</v>
      </c>
      <c r="CF460" s="76">
        <f>0.0526*CE460*Observaciones!$F459^1.218</f>
        <v>0</v>
      </c>
      <c r="CG460" s="29"/>
      <c r="CH460" s="29"/>
      <c r="CI460" s="110"/>
      <c r="CJ460" s="40"/>
    </row>
    <row r="461" spans="2:88" s="2" customFormat="1" x14ac:dyDescent="0.3">
      <c r="B461" s="39"/>
      <c r="C461" s="75">
        <v>455</v>
      </c>
      <c r="D461" s="148">
        <f>ETo!$I460*((1-Constantes!$D$19)*ETo!$K460+ETo!$L460)</f>
        <v>3.7532653421177389</v>
      </c>
      <c r="E461" s="76">
        <f>MIN(D461*Constantes!$D$17,0.8*(H460+Observaciones!$F460-F461-G461-Constantes!$D$14))</f>
        <v>1.8641479668906682</v>
      </c>
      <c r="F461" s="76">
        <f>IF(Observaciones!$F460&gt;0.05*Constantes!$D$18,((Observaciones!$F460-0.05*Constantes!$D$18)^2)/(Observaciones!$F460+0.95*Constantes!$D$18),0)</f>
        <v>0</v>
      </c>
      <c r="G461" s="76">
        <f>MAX(0,H460+Observaciones!$F460-F461-Constantes!$D$13)</f>
        <v>0</v>
      </c>
      <c r="H461" s="76">
        <f>H460+Observaciones!$F460-F461-E461-G461-I460</f>
        <v>27.631232455820932</v>
      </c>
      <c r="I461" s="76">
        <f>MAX(0,(H461-Constantes!$D$14)*(1-EXP(-Constantes!$D$22)))</f>
        <v>0.55800491418072795</v>
      </c>
      <c r="J461" s="76">
        <f t="shared" si="245"/>
        <v>152.69285373783546</v>
      </c>
      <c r="K461" s="76">
        <f>MAX(0,(J461-Constantes!$D$13)*(1-EXP(-Constantes!$D$23)))</f>
        <v>1.0241736951378217</v>
      </c>
      <c r="L461" s="76">
        <f t="shared" si="246"/>
        <v>1.5821786093185497</v>
      </c>
      <c r="M461" s="76">
        <f>0.0526*F461*Observaciones!$F460^1.218</f>
        <v>0</v>
      </c>
      <c r="N461" s="76">
        <f>M461*Constantes!$D$30</f>
        <v>0</v>
      </c>
      <c r="O461" s="76">
        <f t="shared" si="247"/>
        <v>0</v>
      </c>
      <c r="P461" s="15"/>
      <c r="Q461" s="75">
        <v>455</v>
      </c>
      <c r="R461" s="148">
        <f>ETo!$I460*((1-Constantes!$E$19)*ETo!$K460+ETo!$L460)</f>
        <v>3.7532653421177389</v>
      </c>
      <c r="S461" s="76">
        <f>MIN(R461*Constantes!$E$17,0.8*(V460+Observaciones!$F460-T461-U461-Constantes!$D$14))</f>
        <v>1.8641479668906682</v>
      </c>
      <c r="T461" s="76">
        <f>IF(Observaciones!$F460&gt;0.05*Constantes!$E$18,((Observaciones!$F460-0.05*Constantes!$E$18)^2)/(Observaciones!$F460+0.95*Constantes!$E$18),0)</f>
        <v>0</v>
      </c>
      <c r="U461" s="76">
        <f>MAX(0,V460+Observaciones!$F460-T461-Constantes!$D$13)</f>
        <v>0</v>
      </c>
      <c r="V461" s="76">
        <f>V460+Observaciones!$F460-T461-S461-U461-W460</f>
        <v>27.631232455820932</v>
      </c>
      <c r="W461" s="76">
        <f>MAX(0,(V461-Constantes!$D$14)*(1-EXP(-Constantes!$D$22)))</f>
        <v>0.55800491418072795</v>
      </c>
      <c r="X461" s="76">
        <f t="shared" si="268"/>
        <v>152.69285373783546</v>
      </c>
      <c r="Y461" s="76">
        <f>MAX(0,(X461-Constantes!$D$13)*(1-EXP(-Constantes!$D$23)))</f>
        <v>1.0241736951378217</v>
      </c>
      <c r="Z461" s="76">
        <f t="shared" si="269"/>
        <v>1.5821786093185497</v>
      </c>
      <c r="AA461" s="76">
        <f>IF(Z461-Escenarios!$E$29&lt;=0,0,IF(Z461-Escenarios!$E$29&gt;Escenarios!$E$28,Escenarios!$E$28,Z461-Escenarios!$E$29))</f>
        <v>0.89097860931854966</v>
      </c>
      <c r="AB461" s="76">
        <f>AA461*Entradas!$E$24</f>
        <v>0.22274465232963742</v>
      </c>
      <c r="AC461" s="76">
        <f>R461*Entradas!$D$47/Escenarios!$E$9</f>
        <v>0.18015673642165145</v>
      </c>
      <c r="AD461" s="76">
        <f>Entradas!$D$48*Entradas!$D$46/Escenarios!$E$9</f>
        <v>0.12</v>
      </c>
      <c r="AE461" s="76">
        <f t="shared" si="270"/>
        <v>2.0443047033123198</v>
      </c>
      <c r="AF461" s="76">
        <f t="shared" si="253"/>
        <v>0</v>
      </c>
      <c r="AG461" s="76">
        <f t="shared" si="254"/>
        <v>0.89097860931854966</v>
      </c>
      <c r="AH461" s="76">
        <f t="shared" si="248"/>
        <v>0</v>
      </c>
      <c r="AI461" s="76">
        <f t="shared" si="255"/>
        <v>0.33297369513782171</v>
      </c>
      <c r="AJ461" s="76">
        <f t="shared" si="249"/>
        <v>0.69120000000000004</v>
      </c>
      <c r="AK461" s="76">
        <f t="shared" si="256"/>
        <v>0</v>
      </c>
      <c r="AL461" s="76">
        <f t="shared" si="257"/>
        <v>0.91394465232963751</v>
      </c>
      <c r="AM461" s="76">
        <f t="shared" si="258"/>
        <v>0.36807722056726078</v>
      </c>
      <c r="AN461" s="76">
        <f t="shared" si="259"/>
        <v>0.36807722056726078</v>
      </c>
      <c r="AO461" s="76">
        <f t="shared" si="271"/>
        <v>79.860087104635966</v>
      </c>
      <c r="AP461" s="76">
        <f>MAX(0,(AO461-Constantes!$D$13)*(1-EXP(-Constantes!$D$24)))</f>
        <v>0.47552536762572589</v>
      </c>
      <c r="AQ461" s="76">
        <f t="shared" si="250"/>
        <v>1.1667253676257259</v>
      </c>
      <c r="AR461" s="76">
        <f t="shared" si="260"/>
        <v>1.3894700199553633</v>
      </c>
      <c r="AS461" s="76">
        <f>0.0526*AF461*Observaciones!$F460^1.218</f>
        <v>0</v>
      </c>
      <c r="AT461" s="76">
        <f>AS461*Constantes!$E$30</f>
        <v>0</v>
      </c>
      <c r="AU461" s="76">
        <f t="shared" si="272"/>
        <v>0</v>
      </c>
      <c r="AV461" s="15"/>
      <c r="AW461" s="75">
        <v>455</v>
      </c>
      <c r="AX461" s="148">
        <f>ETo!$I460*((1-Constantes!$F$19)*ETo!$K460+ETo!$L460)</f>
        <v>3.7532653421177389</v>
      </c>
      <c r="AY461" s="76">
        <f>MIN(AX461*Constantes!$F$17,0.8*(BB460+Observaciones!$F460-AZ461-BA461-Constantes!$D$14))</f>
        <v>1.8641479668906682</v>
      </c>
      <c r="AZ461" s="76">
        <f>IF(Observaciones!$F460&gt;0.05*Constantes!$F$18,((Observaciones!$F460-0.05*Constantes!$F$18)^2)/(Observaciones!$F460+0.95*Constantes!$F$18),0)</f>
        <v>0</v>
      </c>
      <c r="BA461" s="76">
        <f>MAX(0,BB460+Observaciones!$F460-AZ461-Constantes!$D$13)</f>
        <v>0</v>
      </c>
      <c r="BB461" s="76">
        <f>BB460+Observaciones!$F460-AZ461-AY461-BA461-BC460</f>
        <v>27.631232455820932</v>
      </c>
      <c r="BC461" s="76">
        <f>MAX(0,(BB461-Constantes!$D$14)*(1-EXP(-Constantes!$D$22)))</f>
        <v>0.55800491418072795</v>
      </c>
      <c r="BD461" s="76">
        <f t="shared" si="273"/>
        <v>152.69285373783546</v>
      </c>
      <c r="BE461" s="76">
        <f>MAX(0,(BD461-Constantes!$D$13)*(1-EXP(-Constantes!$D$23)))</f>
        <v>1.0241736951378217</v>
      </c>
      <c r="BF461" s="76">
        <f t="shared" si="274"/>
        <v>1.5821786093185497</v>
      </c>
      <c r="BG461" s="76">
        <f>IF(BF461-Escenarios!$F$29&lt;=0,0,IF(BF461-Escenarios!$F$29&gt;Escenarios!$F$28,Escenarios!$F$28,BF461-Escenarios!$F$29))</f>
        <v>0.89097860931854966</v>
      </c>
      <c r="BH461" s="76">
        <f>BG461*Entradas!$F$24</f>
        <v>0</v>
      </c>
      <c r="BI461" s="76">
        <f>AX461*Entradas!$D$47/Escenarios!$F$9</f>
        <v>0.18015673642165145</v>
      </c>
      <c r="BJ461" s="76">
        <f>Entradas!$D$48*Entradas!$D$46/Escenarios!$F$9</f>
        <v>0.12</v>
      </c>
      <c r="BK461" s="76">
        <f t="shared" si="275"/>
        <v>2.0443047033123198</v>
      </c>
      <c r="BL461" s="76">
        <f t="shared" si="261"/>
        <v>0</v>
      </c>
      <c r="BM461" s="76">
        <f t="shared" si="262"/>
        <v>0.89097860931854966</v>
      </c>
      <c r="BN461" s="76">
        <f t="shared" si="251"/>
        <v>0</v>
      </c>
      <c r="BO461" s="76">
        <f t="shared" si="263"/>
        <v>0.33297369513782171</v>
      </c>
      <c r="BP461" s="76">
        <f t="shared" si="252"/>
        <v>0.69120000000000004</v>
      </c>
      <c r="BQ461" s="76">
        <f t="shared" si="264"/>
        <v>0</v>
      </c>
      <c r="BR461" s="76">
        <f t="shared" si="265"/>
        <v>0.69120000000000004</v>
      </c>
      <c r="BS461" s="76">
        <f t="shared" si="266"/>
        <v>0.59082187289689825</v>
      </c>
      <c r="BT461" s="76">
        <f t="shared" si="267"/>
        <v>0.59082187289689825</v>
      </c>
      <c r="BU461" s="76">
        <f t="shared" si="276"/>
        <v>105.98876087914911</v>
      </c>
      <c r="BV461" s="76">
        <f>MAX(0,(BU461-Constantes!$D$13)*(1-EXP(-Constantes!$D$24)))</f>
        <v>0.87490860176480667</v>
      </c>
      <c r="BW461" s="76">
        <f t="shared" si="277"/>
        <v>1.5661086017648067</v>
      </c>
      <c r="BX461" s="76">
        <f t="shared" si="278"/>
        <v>1.5661086017648067</v>
      </c>
      <c r="BY461" s="76">
        <f>0.0526*BL461*Observaciones!$F460^1.218</f>
        <v>0</v>
      </c>
      <c r="BZ461" s="76">
        <f>BY461*Constantes!$F$30</f>
        <v>0</v>
      </c>
      <c r="CA461" s="76">
        <f t="shared" si="279"/>
        <v>0</v>
      </c>
      <c r="CB461" s="15"/>
      <c r="CC461" s="75">
        <v>455</v>
      </c>
      <c r="CD461" s="76">
        <f>0.0526*Observaciones!$F460^2.218</f>
        <v>0</v>
      </c>
      <c r="CE461" s="76">
        <f>IF(Observaciones!$F460&gt;0.05*$CI$7,((Observaciones!$F460-0.05*$CI$7)^2)/(Observaciones!$F460+0.95*$CI$7),0)</f>
        <v>0</v>
      </c>
      <c r="CF461" s="76">
        <f>0.0526*CE461*Observaciones!$F460^1.218</f>
        <v>0</v>
      </c>
      <c r="CG461" s="29"/>
      <c r="CH461" s="29"/>
      <c r="CI461" s="110"/>
      <c r="CJ461" s="40"/>
    </row>
    <row r="462" spans="2:88" s="2" customFormat="1" x14ac:dyDescent="0.3">
      <c r="B462" s="39"/>
      <c r="C462" s="75">
        <v>456</v>
      </c>
      <c r="D462" s="148">
        <f>ETo!$I461*((1-Constantes!$D$19)*ETo!$K461+ETo!$L461)</f>
        <v>3.7372038200332391</v>
      </c>
      <c r="E462" s="76">
        <f>MIN(D462*Constantes!$D$17,0.8*(H461+Observaciones!$F461-F462-G462-Constantes!$D$14))</f>
        <v>1.8561706322207736</v>
      </c>
      <c r="F462" s="76">
        <f>IF(Observaciones!$F461&gt;0.05*Constantes!$D$18,((Observaciones!$F461-0.05*Constantes!$D$18)^2)/(Observaciones!$F461+0.95*Constantes!$D$18),0)</f>
        <v>0</v>
      </c>
      <c r="G462" s="76">
        <f>MAX(0,H461+Observaciones!$F461-F462-Constantes!$D$13)</f>
        <v>0</v>
      </c>
      <c r="H462" s="76">
        <f>H461+Observaciones!$F461-F462-E462-G462-I461</f>
        <v>25.21705690941943</v>
      </c>
      <c r="I462" s="76">
        <f>MAX(0,(H462-Constantes!$D$14)*(1-EXP(-Constantes!$D$22)))</f>
        <v>0.47576923245042607</v>
      </c>
      <c r="J462" s="76">
        <f t="shared" si="245"/>
        <v>151.66868004269764</v>
      </c>
      <c r="K462" s="76">
        <f>MAX(0,(J462-Constantes!$D$13)*(1-EXP(-Constantes!$D$23)))</f>
        <v>1.0140822677804597</v>
      </c>
      <c r="L462" s="76">
        <f t="shared" si="246"/>
        <v>1.4898515002308859</v>
      </c>
      <c r="M462" s="76">
        <f>0.0526*F462*Observaciones!$F461^1.218</f>
        <v>0</v>
      </c>
      <c r="N462" s="76">
        <f>M462*Constantes!$D$30</f>
        <v>0</v>
      </c>
      <c r="O462" s="76">
        <f t="shared" si="247"/>
        <v>0</v>
      </c>
      <c r="P462" s="15"/>
      <c r="Q462" s="75">
        <v>456</v>
      </c>
      <c r="R462" s="148">
        <f>ETo!$I461*((1-Constantes!$E$19)*ETo!$K461+ETo!$L461)</f>
        <v>3.7372038200332391</v>
      </c>
      <c r="S462" s="76">
        <f>MIN(R462*Constantes!$E$17,0.8*(V461+Observaciones!$F461-T462-U462-Constantes!$D$14))</f>
        <v>1.8561706322207736</v>
      </c>
      <c r="T462" s="76">
        <f>IF(Observaciones!$F461&gt;0.05*Constantes!$E$18,((Observaciones!$F461-0.05*Constantes!$E$18)^2)/(Observaciones!$F461+0.95*Constantes!$E$18),0)</f>
        <v>0</v>
      </c>
      <c r="U462" s="76">
        <f>MAX(0,V461+Observaciones!$F461-T462-Constantes!$D$13)</f>
        <v>0</v>
      </c>
      <c r="V462" s="76">
        <f>V461+Observaciones!$F461-T462-S462-U462-W461</f>
        <v>25.21705690941943</v>
      </c>
      <c r="W462" s="76">
        <f>MAX(0,(V462-Constantes!$D$14)*(1-EXP(-Constantes!$D$22)))</f>
        <v>0.47576923245042607</v>
      </c>
      <c r="X462" s="76">
        <f t="shared" si="268"/>
        <v>151.66868004269764</v>
      </c>
      <c r="Y462" s="76">
        <f>MAX(0,(X462-Constantes!$D$13)*(1-EXP(-Constantes!$D$23)))</f>
        <v>1.0140822677804597</v>
      </c>
      <c r="Z462" s="76">
        <f t="shared" si="269"/>
        <v>1.4898515002308859</v>
      </c>
      <c r="AA462" s="76">
        <f>IF(Z462-Escenarios!$E$29&lt;=0,0,IF(Z462-Escenarios!$E$29&gt;Escenarios!$E$28,Escenarios!$E$28,Z462-Escenarios!$E$29))</f>
        <v>0.79865150023088582</v>
      </c>
      <c r="AB462" s="76">
        <f>AA462*Entradas!$E$24</f>
        <v>0.19966287505772146</v>
      </c>
      <c r="AC462" s="76">
        <f>R462*Entradas!$D$47/Escenarios!$E$9</f>
        <v>0.1793857833615955</v>
      </c>
      <c r="AD462" s="76">
        <f>Entradas!$D$48*Entradas!$D$46/Escenarios!$E$9</f>
        <v>0.12</v>
      </c>
      <c r="AE462" s="76">
        <f t="shared" si="270"/>
        <v>2.0355564155823691</v>
      </c>
      <c r="AF462" s="76">
        <f t="shared" si="253"/>
        <v>0</v>
      </c>
      <c r="AG462" s="76">
        <f t="shared" si="254"/>
        <v>0.79865150023088582</v>
      </c>
      <c r="AH462" s="76">
        <f t="shared" si="248"/>
        <v>0</v>
      </c>
      <c r="AI462" s="76">
        <f t="shared" si="255"/>
        <v>0.32288226778045975</v>
      </c>
      <c r="AJ462" s="76">
        <f t="shared" si="249"/>
        <v>0.69120000000000004</v>
      </c>
      <c r="AK462" s="76">
        <f t="shared" si="256"/>
        <v>0</v>
      </c>
      <c r="AL462" s="76">
        <f t="shared" si="257"/>
        <v>0.89086287505772144</v>
      </c>
      <c r="AM462" s="76">
        <f t="shared" si="258"/>
        <v>0.29960284181156893</v>
      </c>
      <c r="AN462" s="76">
        <f t="shared" si="259"/>
        <v>0.29960284181156893</v>
      </c>
      <c r="AO462" s="76">
        <f t="shared" si="271"/>
        <v>79.684164578821807</v>
      </c>
      <c r="AP462" s="76">
        <f>MAX(0,(AO462-Constantes!$D$13)*(1-EXP(-Constantes!$D$24)))</f>
        <v>0.47283634835425753</v>
      </c>
      <c r="AQ462" s="76">
        <f t="shared" si="250"/>
        <v>1.1640363483542575</v>
      </c>
      <c r="AR462" s="76">
        <f t="shared" si="260"/>
        <v>1.3636992234119789</v>
      </c>
      <c r="AS462" s="76">
        <f>0.0526*AF462*Observaciones!$F461^1.218</f>
        <v>0</v>
      </c>
      <c r="AT462" s="76">
        <f>AS462*Constantes!$E$30</f>
        <v>0</v>
      </c>
      <c r="AU462" s="76">
        <f t="shared" si="272"/>
        <v>0</v>
      </c>
      <c r="AV462" s="15"/>
      <c r="AW462" s="75">
        <v>456</v>
      </c>
      <c r="AX462" s="148">
        <f>ETo!$I461*((1-Constantes!$F$19)*ETo!$K461+ETo!$L461)</f>
        <v>3.7372038200332391</v>
      </c>
      <c r="AY462" s="76">
        <f>MIN(AX462*Constantes!$F$17,0.8*(BB461+Observaciones!$F461-AZ462-BA462-Constantes!$D$14))</f>
        <v>1.8561706322207736</v>
      </c>
      <c r="AZ462" s="76">
        <f>IF(Observaciones!$F461&gt;0.05*Constantes!$F$18,((Observaciones!$F461-0.05*Constantes!$F$18)^2)/(Observaciones!$F461+0.95*Constantes!$F$18),0)</f>
        <v>0</v>
      </c>
      <c r="BA462" s="76">
        <f>MAX(0,BB461+Observaciones!$F461-AZ462-Constantes!$D$13)</f>
        <v>0</v>
      </c>
      <c r="BB462" s="76">
        <f>BB461+Observaciones!$F461-AZ462-AY462-BA462-BC461</f>
        <v>25.21705690941943</v>
      </c>
      <c r="BC462" s="76">
        <f>MAX(0,(BB462-Constantes!$D$14)*(1-EXP(-Constantes!$D$22)))</f>
        <v>0.47576923245042607</v>
      </c>
      <c r="BD462" s="76">
        <f t="shared" si="273"/>
        <v>151.66868004269764</v>
      </c>
      <c r="BE462" s="76">
        <f>MAX(0,(BD462-Constantes!$D$13)*(1-EXP(-Constantes!$D$23)))</f>
        <v>1.0140822677804597</v>
      </c>
      <c r="BF462" s="76">
        <f t="shared" si="274"/>
        <v>1.4898515002308859</v>
      </c>
      <c r="BG462" s="76">
        <f>IF(BF462-Escenarios!$F$29&lt;=0,0,IF(BF462-Escenarios!$F$29&gt;Escenarios!$F$28,Escenarios!$F$28,BF462-Escenarios!$F$29))</f>
        <v>0.79865150023088582</v>
      </c>
      <c r="BH462" s="76">
        <f>BG462*Entradas!$F$24</f>
        <v>0</v>
      </c>
      <c r="BI462" s="76">
        <f>AX462*Entradas!$D$47/Escenarios!$F$9</f>
        <v>0.1793857833615955</v>
      </c>
      <c r="BJ462" s="76">
        <f>Entradas!$D$48*Entradas!$D$46/Escenarios!$F$9</f>
        <v>0.12</v>
      </c>
      <c r="BK462" s="76">
        <f t="shared" si="275"/>
        <v>2.0355564155823691</v>
      </c>
      <c r="BL462" s="76">
        <f t="shared" si="261"/>
        <v>0</v>
      </c>
      <c r="BM462" s="76">
        <f t="shared" si="262"/>
        <v>0.79865150023088582</v>
      </c>
      <c r="BN462" s="76">
        <f t="shared" si="251"/>
        <v>0</v>
      </c>
      <c r="BO462" s="76">
        <f t="shared" si="263"/>
        <v>0.32288226778045975</v>
      </c>
      <c r="BP462" s="76">
        <f t="shared" si="252"/>
        <v>0.69120000000000004</v>
      </c>
      <c r="BQ462" s="76">
        <f t="shared" si="264"/>
        <v>0</v>
      </c>
      <c r="BR462" s="76">
        <f t="shared" si="265"/>
        <v>0.69120000000000004</v>
      </c>
      <c r="BS462" s="76">
        <f t="shared" si="266"/>
        <v>0.49926571686929033</v>
      </c>
      <c r="BT462" s="76">
        <f t="shared" si="267"/>
        <v>0.49926571686929033</v>
      </c>
      <c r="BU462" s="76">
        <f t="shared" si="276"/>
        <v>105.6131179942536</v>
      </c>
      <c r="BV462" s="76">
        <f>MAX(0,(BU462-Constantes!$D$13)*(1-EXP(-Constantes!$D$24)))</f>
        <v>0.86916680746075581</v>
      </c>
      <c r="BW462" s="76">
        <f t="shared" si="277"/>
        <v>1.5603668074607557</v>
      </c>
      <c r="BX462" s="76">
        <f t="shared" si="278"/>
        <v>1.5603668074607557</v>
      </c>
      <c r="BY462" s="76">
        <f>0.0526*BL462*Observaciones!$F461^1.218</f>
        <v>0</v>
      </c>
      <c r="BZ462" s="76">
        <f>BY462*Constantes!$F$30</f>
        <v>0</v>
      </c>
      <c r="CA462" s="76">
        <f t="shared" si="279"/>
        <v>0</v>
      </c>
      <c r="CB462" s="15"/>
      <c r="CC462" s="75">
        <v>456</v>
      </c>
      <c r="CD462" s="76">
        <f>0.0526*Observaciones!$F461^2.218</f>
        <v>0</v>
      </c>
      <c r="CE462" s="76">
        <f>IF(Observaciones!$F461&gt;0.05*$CI$7,((Observaciones!$F461-0.05*$CI$7)^2)/(Observaciones!$F461+0.95*$CI$7),0)</f>
        <v>0</v>
      </c>
      <c r="CF462" s="76">
        <f>0.0526*CE462*Observaciones!$F461^1.218</f>
        <v>0</v>
      </c>
      <c r="CG462" s="29"/>
      <c r="CH462" s="29"/>
      <c r="CI462" s="110"/>
      <c r="CJ462" s="40"/>
    </row>
    <row r="463" spans="2:88" s="2" customFormat="1" x14ac:dyDescent="0.3">
      <c r="B463" s="39"/>
      <c r="C463" s="75">
        <v>457</v>
      </c>
      <c r="D463" s="148">
        <f>ETo!$I462*((1-Constantes!$D$19)*ETo!$K462+ETo!$L462)</f>
        <v>3.7678726183270239</v>
      </c>
      <c r="E463" s="76">
        <f>MIN(D463*Constantes!$D$17,0.8*(H462+Observaciones!$F462-F463-G463-Constantes!$D$14))</f>
        <v>1.8714030159653454</v>
      </c>
      <c r="F463" s="76">
        <f>IF(Observaciones!$F462&gt;0.05*Constantes!$D$18,((Observaciones!$F462-0.05*Constantes!$D$18)^2)/(Observaciones!$F462+0.95*Constantes!$D$18),0)</f>
        <v>0</v>
      </c>
      <c r="G463" s="76">
        <f>MAX(0,H462+Observaciones!$F462-F463-Constantes!$D$13)</f>
        <v>0</v>
      </c>
      <c r="H463" s="76">
        <f>H462+Observaciones!$F462-F463-E463-G463-I462</f>
        <v>22.86988466100366</v>
      </c>
      <c r="I463" s="76">
        <f>MAX(0,(H463-Constantes!$D$14)*(1-EXP(-Constantes!$D$22)))</f>
        <v>0.39581592902366064</v>
      </c>
      <c r="J463" s="76">
        <f t="shared" si="245"/>
        <v>150.65459777491719</v>
      </c>
      <c r="K463" s="76">
        <f>MAX(0,(J463-Constantes!$D$13)*(1-EXP(-Constantes!$D$23)))</f>
        <v>1.0040902736604409</v>
      </c>
      <c r="L463" s="76">
        <f t="shared" si="246"/>
        <v>1.3999062026841016</v>
      </c>
      <c r="M463" s="76">
        <f>0.0526*F463*Observaciones!$F462^1.218</f>
        <v>0</v>
      </c>
      <c r="N463" s="76">
        <f>M463*Constantes!$D$30</f>
        <v>0</v>
      </c>
      <c r="O463" s="76">
        <f t="shared" si="247"/>
        <v>0</v>
      </c>
      <c r="P463" s="15"/>
      <c r="Q463" s="75">
        <v>457</v>
      </c>
      <c r="R463" s="148">
        <f>ETo!$I462*((1-Constantes!$E$19)*ETo!$K462+ETo!$L462)</f>
        <v>3.7678726183270239</v>
      </c>
      <c r="S463" s="76">
        <f>MIN(R463*Constantes!$E$17,0.8*(V462+Observaciones!$F462-T463-U463-Constantes!$D$14))</f>
        <v>1.8714030159653454</v>
      </c>
      <c r="T463" s="76">
        <f>IF(Observaciones!$F462&gt;0.05*Constantes!$E$18,((Observaciones!$F462-0.05*Constantes!$E$18)^2)/(Observaciones!$F462+0.95*Constantes!$E$18),0)</f>
        <v>0</v>
      </c>
      <c r="U463" s="76">
        <f>MAX(0,V462+Observaciones!$F462-T463-Constantes!$D$13)</f>
        <v>0</v>
      </c>
      <c r="V463" s="76">
        <f>V462+Observaciones!$F462-T463-S463-U463-W462</f>
        <v>22.86988466100366</v>
      </c>
      <c r="W463" s="76">
        <f>MAX(0,(V463-Constantes!$D$14)*(1-EXP(-Constantes!$D$22)))</f>
        <v>0.39581592902366064</v>
      </c>
      <c r="X463" s="76">
        <f t="shared" si="268"/>
        <v>150.65459777491719</v>
      </c>
      <c r="Y463" s="76">
        <f>MAX(0,(X463-Constantes!$D$13)*(1-EXP(-Constantes!$D$23)))</f>
        <v>1.0040902736604409</v>
      </c>
      <c r="Z463" s="76">
        <f t="shared" si="269"/>
        <v>1.3999062026841016</v>
      </c>
      <c r="AA463" s="76">
        <f>IF(Z463-Escenarios!$E$29&lt;=0,0,IF(Z463-Escenarios!$E$29&gt;Escenarios!$E$28,Escenarios!$E$28,Z463-Escenarios!$E$29))</f>
        <v>0.70870620268410156</v>
      </c>
      <c r="AB463" s="76">
        <f>AA463*Entradas!$E$24</f>
        <v>0.17717655067102539</v>
      </c>
      <c r="AC463" s="76">
        <f>R463*Entradas!$D$47/Escenarios!$E$9</f>
        <v>0.18085788567969716</v>
      </c>
      <c r="AD463" s="76">
        <f>Entradas!$D$48*Entradas!$D$46/Escenarios!$E$9</f>
        <v>0.12</v>
      </c>
      <c r="AE463" s="76">
        <f t="shared" si="270"/>
        <v>2.0522609016450426</v>
      </c>
      <c r="AF463" s="76">
        <f t="shared" si="253"/>
        <v>0</v>
      </c>
      <c r="AG463" s="76">
        <f t="shared" si="254"/>
        <v>0.70870620268410156</v>
      </c>
      <c r="AH463" s="76">
        <f t="shared" si="248"/>
        <v>0</v>
      </c>
      <c r="AI463" s="76">
        <f t="shared" si="255"/>
        <v>0.31289027366044092</v>
      </c>
      <c r="AJ463" s="76">
        <f t="shared" si="249"/>
        <v>0.69120000000000004</v>
      </c>
      <c r="AK463" s="76">
        <f t="shared" si="256"/>
        <v>0</v>
      </c>
      <c r="AL463" s="76">
        <f t="shared" si="257"/>
        <v>0.86837655067102548</v>
      </c>
      <c r="AM463" s="76">
        <f t="shared" si="258"/>
        <v>0.23067176633337894</v>
      </c>
      <c r="AN463" s="76">
        <f t="shared" si="259"/>
        <v>0.23067176633337894</v>
      </c>
      <c r="AO463" s="76">
        <f t="shared" si="271"/>
        <v>79.441999996800917</v>
      </c>
      <c r="AP463" s="76">
        <f>MAX(0,(AO463-Constantes!$D$13)*(1-EXP(-Constantes!$D$24)))</f>
        <v>0.46913480288753806</v>
      </c>
      <c r="AQ463" s="76">
        <f t="shared" si="250"/>
        <v>1.160334802887538</v>
      </c>
      <c r="AR463" s="76">
        <f t="shared" si="260"/>
        <v>1.3375113535585634</v>
      </c>
      <c r="AS463" s="76">
        <f>0.0526*AF463*Observaciones!$F462^1.218</f>
        <v>0</v>
      </c>
      <c r="AT463" s="76">
        <f>AS463*Constantes!$E$30</f>
        <v>0</v>
      </c>
      <c r="AU463" s="76">
        <f t="shared" si="272"/>
        <v>0</v>
      </c>
      <c r="AV463" s="15"/>
      <c r="AW463" s="75">
        <v>457</v>
      </c>
      <c r="AX463" s="148">
        <f>ETo!$I462*((1-Constantes!$F$19)*ETo!$K462+ETo!$L462)</f>
        <v>3.7678726183270239</v>
      </c>
      <c r="AY463" s="76">
        <f>MIN(AX463*Constantes!$F$17,0.8*(BB462+Observaciones!$F462-AZ463-BA463-Constantes!$D$14))</f>
        <v>1.8714030159653454</v>
      </c>
      <c r="AZ463" s="76">
        <f>IF(Observaciones!$F462&gt;0.05*Constantes!$F$18,((Observaciones!$F462-0.05*Constantes!$F$18)^2)/(Observaciones!$F462+0.95*Constantes!$F$18),0)</f>
        <v>0</v>
      </c>
      <c r="BA463" s="76">
        <f>MAX(0,BB462+Observaciones!$F462-AZ463-Constantes!$D$13)</f>
        <v>0</v>
      </c>
      <c r="BB463" s="76">
        <f>BB462+Observaciones!$F462-AZ463-AY463-BA463-BC462</f>
        <v>22.86988466100366</v>
      </c>
      <c r="BC463" s="76">
        <f>MAX(0,(BB463-Constantes!$D$14)*(1-EXP(-Constantes!$D$22)))</f>
        <v>0.39581592902366064</v>
      </c>
      <c r="BD463" s="76">
        <f t="shared" si="273"/>
        <v>150.65459777491719</v>
      </c>
      <c r="BE463" s="76">
        <f>MAX(0,(BD463-Constantes!$D$13)*(1-EXP(-Constantes!$D$23)))</f>
        <v>1.0040902736604409</v>
      </c>
      <c r="BF463" s="76">
        <f t="shared" si="274"/>
        <v>1.3999062026841016</v>
      </c>
      <c r="BG463" s="76">
        <f>IF(BF463-Escenarios!$F$29&lt;=0,0,IF(BF463-Escenarios!$F$29&gt;Escenarios!$F$28,Escenarios!$F$28,BF463-Escenarios!$F$29))</f>
        <v>0.70870620268410156</v>
      </c>
      <c r="BH463" s="76">
        <f>BG463*Entradas!$F$24</f>
        <v>0</v>
      </c>
      <c r="BI463" s="76">
        <f>AX463*Entradas!$D$47/Escenarios!$F$9</f>
        <v>0.18085788567969716</v>
      </c>
      <c r="BJ463" s="76">
        <f>Entradas!$D$48*Entradas!$D$46/Escenarios!$F$9</f>
        <v>0.12</v>
      </c>
      <c r="BK463" s="76">
        <f t="shared" si="275"/>
        <v>2.0522609016450426</v>
      </c>
      <c r="BL463" s="76">
        <f t="shared" si="261"/>
        <v>0</v>
      </c>
      <c r="BM463" s="76">
        <f t="shared" si="262"/>
        <v>0.70870620268410156</v>
      </c>
      <c r="BN463" s="76">
        <f t="shared" si="251"/>
        <v>0</v>
      </c>
      <c r="BO463" s="76">
        <f t="shared" si="263"/>
        <v>0.31289027366044092</v>
      </c>
      <c r="BP463" s="76">
        <f t="shared" si="252"/>
        <v>0.69120000000000004</v>
      </c>
      <c r="BQ463" s="76">
        <f t="shared" si="264"/>
        <v>0</v>
      </c>
      <c r="BR463" s="76">
        <f t="shared" si="265"/>
        <v>0.69120000000000004</v>
      </c>
      <c r="BS463" s="76">
        <f t="shared" si="266"/>
        <v>0.40784831700440438</v>
      </c>
      <c r="BT463" s="76">
        <f t="shared" si="267"/>
        <v>0.40784831700440438</v>
      </c>
      <c r="BU463" s="76">
        <f t="shared" si="276"/>
        <v>105.15179950379725</v>
      </c>
      <c r="BV463" s="76">
        <f>MAX(0,(BU463-Constantes!$D$13)*(1-EXP(-Constantes!$D$24)))</f>
        <v>0.8621154403582153</v>
      </c>
      <c r="BW463" s="76">
        <f t="shared" si="277"/>
        <v>1.5533154403582152</v>
      </c>
      <c r="BX463" s="76">
        <f t="shared" si="278"/>
        <v>1.5533154403582152</v>
      </c>
      <c r="BY463" s="76">
        <f>0.0526*BL463*Observaciones!$F462^1.218</f>
        <v>0</v>
      </c>
      <c r="BZ463" s="76">
        <f>BY463*Constantes!$F$30</f>
        <v>0</v>
      </c>
      <c r="CA463" s="76">
        <f t="shared" si="279"/>
        <v>0</v>
      </c>
      <c r="CB463" s="15"/>
      <c r="CC463" s="75">
        <v>457</v>
      </c>
      <c r="CD463" s="76">
        <f>0.0526*Observaciones!$F462^2.218</f>
        <v>0</v>
      </c>
      <c r="CE463" s="76">
        <f>IF(Observaciones!$F462&gt;0.05*$CI$7,((Observaciones!$F462-0.05*$CI$7)^2)/(Observaciones!$F462+0.95*$CI$7),0)</f>
        <v>0</v>
      </c>
      <c r="CF463" s="76">
        <f>0.0526*CE463*Observaciones!$F462^1.218</f>
        <v>0</v>
      </c>
      <c r="CG463" s="29"/>
      <c r="CH463" s="29"/>
      <c r="CI463" s="110"/>
      <c r="CJ463" s="40"/>
    </row>
    <row r="464" spans="2:88" s="2" customFormat="1" x14ac:dyDescent="0.3">
      <c r="B464" s="39"/>
      <c r="C464" s="75">
        <v>458</v>
      </c>
      <c r="D464" s="148">
        <f>ETo!$I463*((1-Constantes!$D$19)*ETo!$K463+ETo!$L463)</f>
        <v>3.6967071316749385</v>
      </c>
      <c r="E464" s="76">
        <f>MIN(D464*Constantes!$D$17,0.8*(H463+Observaciones!$F463-F464-G464-Constantes!$D$14))</f>
        <v>1.8360569945246079</v>
      </c>
      <c r="F464" s="76">
        <f>IF(Observaciones!$F463&gt;0.05*Constantes!$D$18,((Observaciones!$F463-0.05*Constantes!$D$18)^2)/(Observaciones!$F463+0.95*Constantes!$D$18),0)</f>
        <v>0</v>
      </c>
      <c r="G464" s="76">
        <f>MAX(0,H463+Observaciones!$F463-F464-Constantes!$D$13)</f>
        <v>0</v>
      </c>
      <c r="H464" s="76">
        <f>H463+Observaciones!$F463-F464-E464-G464-I463</f>
        <v>21.13801173745539</v>
      </c>
      <c r="I464" s="76">
        <f>MAX(0,(H464-Constantes!$D$14)*(1-EXP(-Constantes!$D$22)))</f>
        <v>0.33682197941194636</v>
      </c>
      <c r="J464" s="76">
        <f t="shared" si="245"/>
        <v>149.65050750125675</v>
      </c>
      <c r="K464" s="76">
        <f>MAX(0,(J464-Constantes!$D$13)*(1-EXP(-Constantes!$D$23)))</f>
        <v>0.99419673303839384</v>
      </c>
      <c r="L464" s="76">
        <f t="shared" si="246"/>
        <v>1.3310187124503403</v>
      </c>
      <c r="M464" s="76">
        <f>0.0526*F464*Observaciones!$F463^1.218</f>
        <v>0</v>
      </c>
      <c r="N464" s="76">
        <f>M464*Constantes!$D$30</f>
        <v>0</v>
      </c>
      <c r="O464" s="76">
        <f t="shared" si="247"/>
        <v>0</v>
      </c>
      <c r="P464" s="15"/>
      <c r="Q464" s="75">
        <v>458</v>
      </c>
      <c r="R464" s="148">
        <f>ETo!$I463*((1-Constantes!$E$19)*ETo!$K463+ETo!$L463)</f>
        <v>3.6967071316749385</v>
      </c>
      <c r="S464" s="76">
        <f>MIN(R464*Constantes!$E$17,0.8*(V463+Observaciones!$F463-T464-U464-Constantes!$D$14))</f>
        <v>1.8360569945246079</v>
      </c>
      <c r="T464" s="76">
        <f>IF(Observaciones!$F463&gt;0.05*Constantes!$E$18,((Observaciones!$F463-0.05*Constantes!$E$18)^2)/(Observaciones!$F463+0.95*Constantes!$E$18),0)</f>
        <v>0</v>
      </c>
      <c r="U464" s="76">
        <f>MAX(0,V463+Observaciones!$F463-T464-Constantes!$D$13)</f>
        <v>0</v>
      </c>
      <c r="V464" s="76">
        <f>V463+Observaciones!$F463-T464-S464-U464-W463</f>
        <v>21.13801173745539</v>
      </c>
      <c r="W464" s="76">
        <f>MAX(0,(V464-Constantes!$D$14)*(1-EXP(-Constantes!$D$22)))</f>
        <v>0.33682197941194636</v>
      </c>
      <c r="X464" s="76">
        <f t="shared" si="268"/>
        <v>149.65050750125675</v>
      </c>
      <c r="Y464" s="76">
        <f>MAX(0,(X464-Constantes!$D$13)*(1-EXP(-Constantes!$D$23)))</f>
        <v>0.99419673303839384</v>
      </c>
      <c r="Z464" s="76">
        <f t="shared" si="269"/>
        <v>1.3310187124503403</v>
      </c>
      <c r="AA464" s="76">
        <f>IF(Z464-Escenarios!$E$29&lt;=0,0,IF(Z464-Escenarios!$E$29&gt;Escenarios!$E$28,Escenarios!$E$28,Z464-Escenarios!$E$29))</f>
        <v>0.63981871245034028</v>
      </c>
      <c r="AB464" s="76">
        <f>AA464*Entradas!$E$24</f>
        <v>0.15995467811258507</v>
      </c>
      <c r="AC464" s="76">
        <f>R464*Entradas!$D$47/Escenarios!$E$9</f>
        <v>0.17744194232039706</v>
      </c>
      <c r="AD464" s="76">
        <f>Entradas!$D$48*Entradas!$D$46/Escenarios!$E$9</f>
        <v>0.12</v>
      </c>
      <c r="AE464" s="76">
        <f t="shared" si="270"/>
        <v>2.0134989368450049</v>
      </c>
      <c r="AF464" s="76">
        <f t="shared" si="253"/>
        <v>0</v>
      </c>
      <c r="AG464" s="76">
        <f t="shared" si="254"/>
        <v>0.63981871245034028</v>
      </c>
      <c r="AH464" s="76">
        <f t="shared" si="248"/>
        <v>0</v>
      </c>
      <c r="AI464" s="76">
        <f t="shared" si="255"/>
        <v>0.30299673303839392</v>
      </c>
      <c r="AJ464" s="76">
        <f t="shared" si="249"/>
        <v>0.69119999999999993</v>
      </c>
      <c r="AK464" s="76">
        <f t="shared" si="256"/>
        <v>0</v>
      </c>
      <c r="AL464" s="76">
        <f t="shared" si="257"/>
        <v>0.85115467811258494</v>
      </c>
      <c r="AM464" s="76">
        <f t="shared" si="258"/>
        <v>0.18242209201735815</v>
      </c>
      <c r="AN464" s="76">
        <f t="shared" si="259"/>
        <v>0.18242209201735815</v>
      </c>
      <c r="AO464" s="76">
        <f t="shared" si="271"/>
        <v>79.15528728593074</v>
      </c>
      <c r="AP464" s="76">
        <f>MAX(0,(AO464-Constantes!$D$13)*(1-EXP(-Constantes!$D$24)))</f>
        <v>0.46475232826504842</v>
      </c>
      <c r="AQ464" s="76">
        <f t="shared" si="250"/>
        <v>1.1559523282650483</v>
      </c>
      <c r="AR464" s="76">
        <f t="shared" si="260"/>
        <v>1.3159070063776332</v>
      </c>
      <c r="AS464" s="76">
        <f>0.0526*AF464*Observaciones!$F463^1.218</f>
        <v>0</v>
      </c>
      <c r="AT464" s="76">
        <f>AS464*Constantes!$E$30</f>
        <v>0</v>
      </c>
      <c r="AU464" s="76">
        <f t="shared" si="272"/>
        <v>0</v>
      </c>
      <c r="AV464" s="15"/>
      <c r="AW464" s="75">
        <v>458</v>
      </c>
      <c r="AX464" s="148">
        <f>ETo!$I463*((1-Constantes!$F$19)*ETo!$K463+ETo!$L463)</f>
        <v>3.6967071316749385</v>
      </c>
      <c r="AY464" s="76">
        <f>MIN(AX464*Constantes!$F$17,0.8*(BB463+Observaciones!$F463-AZ464-BA464-Constantes!$D$14))</f>
        <v>1.8360569945246079</v>
      </c>
      <c r="AZ464" s="76">
        <f>IF(Observaciones!$F463&gt;0.05*Constantes!$F$18,((Observaciones!$F463-0.05*Constantes!$F$18)^2)/(Observaciones!$F463+0.95*Constantes!$F$18),0)</f>
        <v>0</v>
      </c>
      <c r="BA464" s="76">
        <f>MAX(0,BB463+Observaciones!$F463-AZ464-Constantes!$D$13)</f>
        <v>0</v>
      </c>
      <c r="BB464" s="76">
        <f>BB463+Observaciones!$F463-AZ464-AY464-BA464-BC463</f>
        <v>21.13801173745539</v>
      </c>
      <c r="BC464" s="76">
        <f>MAX(0,(BB464-Constantes!$D$14)*(1-EXP(-Constantes!$D$22)))</f>
        <v>0.33682197941194636</v>
      </c>
      <c r="BD464" s="76">
        <f t="shared" si="273"/>
        <v>149.65050750125675</v>
      </c>
      <c r="BE464" s="76">
        <f>MAX(0,(BD464-Constantes!$D$13)*(1-EXP(-Constantes!$D$23)))</f>
        <v>0.99419673303839384</v>
      </c>
      <c r="BF464" s="76">
        <f t="shared" si="274"/>
        <v>1.3310187124503403</v>
      </c>
      <c r="BG464" s="76">
        <f>IF(BF464-Escenarios!$F$29&lt;=0,0,IF(BF464-Escenarios!$F$29&gt;Escenarios!$F$28,Escenarios!$F$28,BF464-Escenarios!$F$29))</f>
        <v>0.63981871245034028</v>
      </c>
      <c r="BH464" s="76">
        <f>BG464*Entradas!$F$24</f>
        <v>0</v>
      </c>
      <c r="BI464" s="76">
        <f>AX464*Entradas!$D$47/Escenarios!$F$9</f>
        <v>0.17744194232039706</v>
      </c>
      <c r="BJ464" s="76">
        <f>Entradas!$D$48*Entradas!$D$46/Escenarios!$F$9</f>
        <v>0.12</v>
      </c>
      <c r="BK464" s="76">
        <f t="shared" si="275"/>
        <v>2.0134989368450049</v>
      </c>
      <c r="BL464" s="76">
        <f t="shared" si="261"/>
        <v>0</v>
      </c>
      <c r="BM464" s="76">
        <f t="shared" si="262"/>
        <v>0.63981871245034028</v>
      </c>
      <c r="BN464" s="76">
        <f t="shared" si="251"/>
        <v>0</v>
      </c>
      <c r="BO464" s="76">
        <f t="shared" si="263"/>
        <v>0.30299673303839392</v>
      </c>
      <c r="BP464" s="76">
        <f t="shared" si="252"/>
        <v>0.69119999999999993</v>
      </c>
      <c r="BQ464" s="76">
        <f t="shared" si="264"/>
        <v>0</v>
      </c>
      <c r="BR464" s="76">
        <f t="shared" si="265"/>
        <v>0.69119999999999993</v>
      </c>
      <c r="BS464" s="76">
        <f t="shared" si="266"/>
        <v>0.34237677012994322</v>
      </c>
      <c r="BT464" s="76">
        <f t="shared" si="267"/>
        <v>0.34237677012994322</v>
      </c>
      <c r="BU464" s="76">
        <f t="shared" si="276"/>
        <v>104.63206083356899</v>
      </c>
      <c r="BV464" s="76">
        <f>MAX(0,(BU464-Constantes!$D$13)*(1-EXP(-Constantes!$D$24)))</f>
        <v>0.85417110637424609</v>
      </c>
      <c r="BW464" s="76">
        <f t="shared" si="277"/>
        <v>1.5453711063742461</v>
      </c>
      <c r="BX464" s="76">
        <f t="shared" si="278"/>
        <v>1.5453711063742461</v>
      </c>
      <c r="BY464" s="76">
        <f>0.0526*BL464*Observaciones!$F463^1.218</f>
        <v>0</v>
      </c>
      <c r="BZ464" s="76">
        <f>BY464*Constantes!$F$30</f>
        <v>0</v>
      </c>
      <c r="CA464" s="76">
        <f t="shared" si="279"/>
        <v>0</v>
      </c>
      <c r="CB464" s="15"/>
      <c r="CC464" s="75">
        <v>458</v>
      </c>
      <c r="CD464" s="76">
        <f>0.0526*Observaciones!$F463^2.218</f>
        <v>1.1305797794095535E-2</v>
      </c>
      <c r="CE464" s="76">
        <f>IF(Observaciones!$F463&gt;0.05*$CI$7,((Observaciones!$F463-0.05*$CI$7)^2)/(Observaciones!$F463+0.95*$CI$7),0)</f>
        <v>0</v>
      </c>
      <c r="CF464" s="76">
        <f>0.0526*CE464*Observaciones!$F463^1.218</f>
        <v>0</v>
      </c>
      <c r="CG464" s="29"/>
      <c r="CH464" s="29"/>
      <c r="CI464" s="110"/>
      <c r="CJ464" s="40"/>
    </row>
    <row r="465" spans="2:88" s="2" customFormat="1" x14ac:dyDescent="0.3">
      <c r="B465" s="39"/>
      <c r="C465" s="75">
        <v>459</v>
      </c>
      <c r="D465" s="148">
        <f>ETo!$I464*((1-Constantes!$D$19)*ETo!$K464+ETo!$L464)</f>
        <v>3.6297928177515582</v>
      </c>
      <c r="E465" s="76">
        <f>MIN(D465*Constantes!$D$17,0.8*(H464+Observaciones!$F464-F465-G465-Constantes!$D$14))</f>
        <v>1.8028224185258401</v>
      </c>
      <c r="F465" s="76">
        <f>IF(Observaciones!$F464&gt;0.05*Constantes!$D$18,((Observaciones!$F464-0.05*Constantes!$D$18)^2)/(Observaciones!$F464+0.95*Constantes!$D$18),0)</f>
        <v>0</v>
      </c>
      <c r="G465" s="76">
        <f>MAX(0,H464+Observaciones!$F464-F465-Constantes!$D$13)</f>
        <v>0</v>
      </c>
      <c r="H465" s="76">
        <f>H464+Observaciones!$F464-F465-E465-G465-I464</f>
        <v>18.998367339517603</v>
      </c>
      <c r="I465" s="76">
        <f>MAX(0,(H465-Constantes!$D$14)*(1-EXP(-Constantes!$D$22)))</f>
        <v>0.26393783642279683</v>
      </c>
      <c r="J465" s="76">
        <f t="shared" si="245"/>
        <v>148.65631076821836</v>
      </c>
      <c r="K465" s="76">
        <f>MAX(0,(J465-Constantes!$D$13)*(1-EXP(-Constantes!$D$23)))</f>
        <v>0.98440067582855373</v>
      </c>
      <c r="L465" s="76">
        <f t="shared" si="246"/>
        <v>1.2483385122513506</v>
      </c>
      <c r="M465" s="76">
        <f>0.0526*F465*Observaciones!$F464^1.218</f>
        <v>0</v>
      </c>
      <c r="N465" s="76">
        <f>M465*Constantes!$D$30</f>
        <v>0</v>
      </c>
      <c r="O465" s="76">
        <f t="shared" si="247"/>
        <v>0</v>
      </c>
      <c r="P465" s="15"/>
      <c r="Q465" s="75">
        <v>459</v>
      </c>
      <c r="R465" s="148">
        <f>ETo!$I464*((1-Constantes!$E$19)*ETo!$K464+ETo!$L464)</f>
        <v>3.6297928177515582</v>
      </c>
      <c r="S465" s="76">
        <f>MIN(R465*Constantes!$E$17,0.8*(V464+Observaciones!$F464-T465-U465-Constantes!$D$14))</f>
        <v>1.8028224185258401</v>
      </c>
      <c r="T465" s="76">
        <f>IF(Observaciones!$F464&gt;0.05*Constantes!$E$18,((Observaciones!$F464-0.05*Constantes!$E$18)^2)/(Observaciones!$F464+0.95*Constantes!$E$18),0)</f>
        <v>0</v>
      </c>
      <c r="U465" s="76">
        <f>MAX(0,V464+Observaciones!$F464-T465-Constantes!$D$13)</f>
        <v>0</v>
      </c>
      <c r="V465" s="76">
        <f>V464+Observaciones!$F464-T465-S465-U465-W464</f>
        <v>18.998367339517603</v>
      </c>
      <c r="W465" s="76">
        <f>MAX(0,(V465-Constantes!$D$14)*(1-EXP(-Constantes!$D$22)))</f>
        <v>0.26393783642279683</v>
      </c>
      <c r="X465" s="76">
        <f t="shared" si="268"/>
        <v>148.65631076821836</v>
      </c>
      <c r="Y465" s="76">
        <f>MAX(0,(X465-Constantes!$D$13)*(1-EXP(-Constantes!$D$23)))</f>
        <v>0.98440067582855373</v>
      </c>
      <c r="Z465" s="76">
        <f t="shared" si="269"/>
        <v>1.2483385122513506</v>
      </c>
      <c r="AA465" s="76">
        <f>IF(Z465-Escenarios!$E$29&lt;=0,0,IF(Z465-Escenarios!$E$29&gt;Escenarios!$E$28,Escenarios!$E$28,Z465-Escenarios!$E$29))</f>
        <v>0.55713851225135058</v>
      </c>
      <c r="AB465" s="76">
        <f>AA465*Entradas!$E$24</f>
        <v>0.13928462806283765</v>
      </c>
      <c r="AC465" s="76">
        <f>R465*Entradas!$D$47/Escenarios!$E$9</f>
        <v>0.1742300552520748</v>
      </c>
      <c r="AD465" s="76">
        <f>Entradas!$D$48*Entradas!$D$46/Escenarios!$E$9</f>
        <v>0.12</v>
      </c>
      <c r="AE465" s="76">
        <f t="shared" si="270"/>
        <v>1.9770524737779149</v>
      </c>
      <c r="AF465" s="76">
        <f t="shared" si="253"/>
        <v>0</v>
      </c>
      <c r="AG465" s="76">
        <f t="shared" si="254"/>
        <v>0.55713851225135058</v>
      </c>
      <c r="AH465" s="76">
        <f t="shared" si="248"/>
        <v>0</v>
      </c>
      <c r="AI465" s="76">
        <f t="shared" si="255"/>
        <v>0.29320067582855375</v>
      </c>
      <c r="AJ465" s="76">
        <f t="shared" si="249"/>
        <v>0.69120000000000004</v>
      </c>
      <c r="AK465" s="76">
        <f t="shared" si="256"/>
        <v>0</v>
      </c>
      <c r="AL465" s="76">
        <f t="shared" si="257"/>
        <v>0.83048462806283774</v>
      </c>
      <c r="AM465" s="76">
        <f t="shared" si="258"/>
        <v>0.12362382893643814</v>
      </c>
      <c r="AN465" s="76">
        <f t="shared" si="259"/>
        <v>0.12362382893643814</v>
      </c>
      <c r="AO465" s="76">
        <f t="shared" si="271"/>
        <v>78.814158786602135</v>
      </c>
      <c r="AP465" s="76">
        <f>MAX(0,(AO465-Constantes!$D$13)*(1-EXP(-Constantes!$D$24)))</f>
        <v>0.45953809487170399</v>
      </c>
      <c r="AQ465" s="76">
        <f t="shared" si="250"/>
        <v>1.1507380948717041</v>
      </c>
      <c r="AR465" s="76">
        <f t="shared" si="260"/>
        <v>1.2900227229345418</v>
      </c>
      <c r="AS465" s="76">
        <f>0.0526*AF465*Observaciones!$F464^1.218</f>
        <v>0</v>
      </c>
      <c r="AT465" s="76">
        <f>AS465*Constantes!$E$30</f>
        <v>0</v>
      </c>
      <c r="AU465" s="76">
        <f t="shared" si="272"/>
        <v>0</v>
      </c>
      <c r="AV465" s="15"/>
      <c r="AW465" s="75">
        <v>459</v>
      </c>
      <c r="AX465" s="148">
        <f>ETo!$I464*((1-Constantes!$F$19)*ETo!$K464+ETo!$L464)</f>
        <v>3.6297928177515582</v>
      </c>
      <c r="AY465" s="76">
        <f>MIN(AX465*Constantes!$F$17,0.8*(BB464+Observaciones!$F464-AZ465-BA465-Constantes!$D$14))</f>
        <v>1.8028224185258401</v>
      </c>
      <c r="AZ465" s="76">
        <f>IF(Observaciones!$F464&gt;0.05*Constantes!$F$18,((Observaciones!$F464-0.05*Constantes!$F$18)^2)/(Observaciones!$F464+0.95*Constantes!$F$18),0)</f>
        <v>0</v>
      </c>
      <c r="BA465" s="76">
        <f>MAX(0,BB464+Observaciones!$F464-AZ465-Constantes!$D$13)</f>
        <v>0</v>
      </c>
      <c r="BB465" s="76">
        <f>BB464+Observaciones!$F464-AZ465-AY465-BA465-BC464</f>
        <v>18.998367339517603</v>
      </c>
      <c r="BC465" s="76">
        <f>MAX(0,(BB465-Constantes!$D$14)*(1-EXP(-Constantes!$D$22)))</f>
        <v>0.26393783642279683</v>
      </c>
      <c r="BD465" s="76">
        <f t="shared" si="273"/>
        <v>148.65631076821836</v>
      </c>
      <c r="BE465" s="76">
        <f>MAX(0,(BD465-Constantes!$D$13)*(1-EXP(-Constantes!$D$23)))</f>
        <v>0.98440067582855373</v>
      </c>
      <c r="BF465" s="76">
        <f t="shared" si="274"/>
        <v>1.2483385122513506</v>
      </c>
      <c r="BG465" s="76">
        <f>IF(BF465-Escenarios!$F$29&lt;=0,0,IF(BF465-Escenarios!$F$29&gt;Escenarios!$F$28,Escenarios!$F$28,BF465-Escenarios!$F$29))</f>
        <v>0.55713851225135058</v>
      </c>
      <c r="BH465" s="76">
        <f>BG465*Entradas!$F$24</f>
        <v>0</v>
      </c>
      <c r="BI465" s="76">
        <f>AX465*Entradas!$D$47/Escenarios!$F$9</f>
        <v>0.1742300552520748</v>
      </c>
      <c r="BJ465" s="76">
        <f>Entradas!$D$48*Entradas!$D$46/Escenarios!$F$9</f>
        <v>0.12</v>
      </c>
      <c r="BK465" s="76">
        <f t="shared" si="275"/>
        <v>1.9770524737779149</v>
      </c>
      <c r="BL465" s="76">
        <f t="shared" si="261"/>
        <v>0</v>
      </c>
      <c r="BM465" s="76">
        <f t="shared" si="262"/>
        <v>0.55713851225135058</v>
      </c>
      <c r="BN465" s="76">
        <f t="shared" si="251"/>
        <v>0</v>
      </c>
      <c r="BO465" s="76">
        <f t="shared" si="263"/>
        <v>0.29320067582855375</v>
      </c>
      <c r="BP465" s="76">
        <f t="shared" si="252"/>
        <v>0.69120000000000004</v>
      </c>
      <c r="BQ465" s="76">
        <f t="shared" si="264"/>
        <v>0</v>
      </c>
      <c r="BR465" s="76">
        <f t="shared" si="265"/>
        <v>0.69120000000000004</v>
      </c>
      <c r="BS465" s="76">
        <f t="shared" si="266"/>
        <v>0.26290845699927579</v>
      </c>
      <c r="BT465" s="76">
        <f t="shared" si="267"/>
        <v>0.26290845699927579</v>
      </c>
      <c r="BU465" s="76">
        <f t="shared" si="276"/>
        <v>104.040798184194</v>
      </c>
      <c r="BV465" s="76">
        <f>MAX(0,(BU465-Constantes!$D$13)*(1-EXP(-Constantes!$D$24)))</f>
        <v>0.84513351069790665</v>
      </c>
      <c r="BW465" s="76">
        <f t="shared" si="277"/>
        <v>1.5363335106979066</v>
      </c>
      <c r="BX465" s="76">
        <f t="shared" si="278"/>
        <v>1.5363335106979066</v>
      </c>
      <c r="BY465" s="76">
        <f>0.0526*BL465*Observaciones!$F464^1.218</f>
        <v>0</v>
      </c>
      <c r="BZ465" s="76">
        <f>BY465*Constantes!$F$30</f>
        <v>0</v>
      </c>
      <c r="CA465" s="76">
        <f t="shared" si="279"/>
        <v>0</v>
      </c>
      <c r="CB465" s="15"/>
      <c r="CC465" s="75">
        <v>459</v>
      </c>
      <c r="CD465" s="76">
        <f>0.0526*Observaciones!$F464^2.218</f>
        <v>0</v>
      </c>
      <c r="CE465" s="76">
        <f>IF(Observaciones!$F464&gt;0.05*$CI$7,((Observaciones!$F464-0.05*$CI$7)^2)/(Observaciones!$F464+0.95*$CI$7),0)</f>
        <v>0</v>
      </c>
      <c r="CF465" s="76">
        <f>0.0526*CE465*Observaciones!$F464^1.218</f>
        <v>0</v>
      </c>
      <c r="CG465" s="29"/>
      <c r="CH465" s="29"/>
      <c r="CI465" s="110"/>
      <c r="CJ465" s="40"/>
    </row>
    <row r="466" spans="2:88" s="2" customFormat="1" x14ac:dyDescent="0.3">
      <c r="B466" s="39"/>
      <c r="C466" s="75">
        <v>460</v>
      </c>
      <c r="D466" s="148">
        <f>ETo!$I465*((1-Constantes!$D$19)*ETo!$K465+ETo!$L465)</f>
        <v>3.6170469519834723</v>
      </c>
      <c r="E466" s="76">
        <f>MIN(D466*Constantes!$D$17,0.8*(H465+Observaciones!$F465-F466-G466-Constantes!$D$14))</f>
        <v>1.7964918829542644</v>
      </c>
      <c r="F466" s="76">
        <f>IF(Observaciones!$F465&gt;0.05*Constantes!$D$18,((Observaciones!$F465-0.05*Constantes!$D$18)^2)/(Observaciones!$F465+0.95*Constantes!$D$18),0)</f>
        <v>0</v>
      </c>
      <c r="G466" s="76">
        <f>MAX(0,H465+Observaciones!$F465-F466-Constantes!$D$13)</f>
        <v>0</v>
      </c>
      <c r="H466" s="76">
        <f>H465+Observaciones!$F465-F466-E466-G466-I465</f>
        <v>16.937937620140541</v>
      </c>
      <c r="I466" s="76">
        <f>MAX(0,(H466-Constantes!$D$14)*(1-EXP(-Constantes!$D$22)))</f>
        <v>0.19375203618846393</v>
      </c>
      <c r="J466" s="76">
        <f t="shared" si="245"/>
        <v>147.67191009238979</v>
      </c>
      <c r="K466" s="76">
        <f>MAX(0,(J466-Constantes!$D$13)*(1-EXP(-Constantes!$D$23)))</f>
        <v>0.97470114150364107</v>
      </c>
      <c r="L466" s="76">
        <f t="shared" si="246"/>
        <v>1.168453177692105</v>
      </c>
      <c r="M466" s="76">
        <f>0.0526*F466*Observaciones!$F465^1.218</f>
        <v>0</v>
      </c>
      <c r="N466" s="76">
        <f>M466*Constantes!$D$30</f>
        <v>0</v>
      </c>
      <c r="O466" s="76">
        <f t="shared" si="247"/>
        <v>0</v>
      </c>
      <c r="P466" s="15"/>
      <c r="Q466" s="75">
        <v>460</v>
      </c>
      <c r="R466" s="148">
        <f>ETo!$I465*((1-Constantes!$E$19)*ETo!$K465+ETo!$L465)</f>
        <v>3.6170469519834723</v>
      </c>
      <c r="S466" s="76">
        <f>MIN(R466*Constantes!$E$17,0.8*(V465+Observaciones!$F465-T466-U466-Constantes!$D$14))</f>
        <v>1.7964918829542644</v>
      </c>
      <c r="T466" s="76">
        <f>IF(Observaciones!$F465&gt;0.05*Constantes!$E$18,((Observaciones!$F465-0.05*Constantes!$E$18)^2)/(Observaciones!$F465+0.95*Constantes!$E$18),0)</f>
        <v>0</v>
      </c>
      <c r="U466" s="76">
        <f>MAX(0,V465+Observaciones!$F465-T466-Constantes!$D$13)</f>
        <v>0</v>
      </c>
      <c r="V466" s="76">
        <f>V465+Observaciones!$F465-T466-S466-U466-W465</f>
        <v>16.937937620140541</v>
      </c>
      <c r="W466" s="76">
        <f>MAX(0,(V466-Constantes!$D$14)*(1-EXP(-Constantes!$D$22)))</f>
        <v>0.19375203618846393</v>
      </c>
      <c r="X466" s="76">
        <f t="shared" si="268"/>
        <v>147.67191009238979</v>
      </c>
      <c r="Y466" s="76">
        <f>MAX(0,(X466-Constantes!$D$13)*(1-EXP(-Constantes!$D$23)))</f>
        <v>0.97470114150364107</v>
      </c>
      <c r="Z466" s="76">
        <f t="shared" si="269"/>
        <v>1.168453177692105</v>
      </c>
      <c r="AA466" s="76">
        <f>IF(Z466-Escenarios!$E$29&lt;=0,0,IF(Z466-Escenarios!$E$29&gt;Escenarios!$E$28,Escenarios!$E$28,Z466-Escenarios!$E$29))</f>
        <v>0.47725317769210496</v>
      </c>
      <c r="AB466" s="76">
        <f>AA466*Entradas!$E$24</f>
        <v>0.11931329442302624</v>
      </c>
      <c r="AC466" s="76">
        <f>R466*Entradas!$D$47/Escenarios!$E$9</f>
        <v>0.17361825369520667</v>
      </c>
      <c r="AD466" s="76">
        <f>Entradas!$D$48*Entradas!$D$46/Escenarios!$E$9</f>
        <v>0.12</v>
      </c>
      <c r="AE466" s="76">
        <f t="shared" si="270"/>
        <v>1.9701101366494711</v>
      </c>
      <c r="AF466" s="76">
        <f t="shared" si="253"/>
        <v>0</v>
      </c>
      <c r="AG466" s="76">
        <f t="shared" si="254"/>
        <v>0.47725317769210496</v>
      </c>
      <c r="AH466" s="76">
        <f t="shared" si="248"/>
        <v>0</v>
      </c>
      <c r="AI466" s="76">
        <f t="shared" si="255"/>
        <v>0.28350114150364103</v>
      </c>
      <c r="AJ466" s="76">
        <f t="shared" si="249"/>
        <v>0.69120000000000004</v>
      </c>
      <c r="AK466" s="76">
        <f t="shared" si="256"/>
        <v>0</v>
      </c>
      <c r="AL466" s="76">
        <f t="shared" si="257"/>
        <v>0.81051329442302622</v>
      </c>
      <c r="AM466" s="76">
        <f t="shared" si="258"/>
        <v>6.4321629573872052E-2</v>
      </c>
      <c r="AN466" s="76">
        <f t="shared" si="259"/>
        <v>6.4321629573872052E-2</v>
      </c>
      <c r="AO466" s="76">
        <f t="shared" si="271"/>
        <v>78.4189423213043</v>
      </c>
      <c r="AP466" s="76">
        <f>MAX(0,(AO466-Constantes!$D$13)*(1-EXP(-Constantes!$D$24)))</f>
        <v>0.4534971135552458</v>
      </c>
      <c r="AQ466" s="76">
        <f t="shared" si="250"/>
        <v>1.1446971135552459</v>
      </c>
      <c r="AR466" s="76">
        <f t="shared" si="260"/>
        <v>1.2640104079782719</v>
      </c>
      <c r="AS466" s="76">
        <f>0.0526*AF466*Observaciones!$F465^1.218</f>
        <v>0</v>
      </c>
      <c r="AT466" s="76">
        <f>AS466*Constantes!$E$30</f>
        <v>0</v>
      </c>
      <c r="AU466" s="76">
        <f t="shared" si="272"/>
        <v>0</v>
      </c>
      <c r="AV466" s="15"/>
      <c r="AW466" s="75">
        <v>460</v>
      </c>
      <c r="AX466" s="148">
        <f>ETo!$I465*((1-Constantes!$F$19)*ETo!$K465+ETo!$L465)</f>
        <v>3.6170469519834723</v>
      </c>
      <c r="AY466" s="76">
        <f>MIN(AX466*Constantes!$F$17,0.8*(BB465+Observaciones!$F465-AZ466-BA466-Constantes!$D$14))</f>
        <v>1.7964918829542644</v>
      </c>
      <c r="AZ466" s="76">
        <f>IF(Observaciones!$F465&gt;0.05*Constantes!$F$18,((Observaciones!$F465-0.05*Constantes!$F$18)^2)/(Observaciones!$F465+0.95*Constantes!$F$18),0)</f>
        <v>0</v>
      </c>
      <c r="BA466" s="76">
        <f>MAX(0,BB465+Observaciones!$F465-AZ466-Constantes!$D$13)</f>
        <v>0</v>
      </c>
      <c r="BB466" s="76">
        <f>BB465+Observaciones!$F465-AZ466-AY466-BA466-BC465</f>
        <v>16.937937620140541</v>
      </c>
      <c r="BC466" s="76">
        <f>MAX(0,(BB466-Constantes!$D$14)*(1-EXP(-Constantes!$D$22)))</f>
        <v>0.19375203618846393</v>
      </c>
      <c r="BD466" s="76">
        <f t="shared" si="273"/>
        <v>147.67191009238979</v>
      </c>
      <c r="BE466" s="76">
        <f>MAX(0,(BD466-Constantes!$D$13)*(1-EXP(-Constantes!$D$23)))</f>
        <v>0.97470114150364107</v>
      </c>
      <c r="BF466" s="76">
        <f t="shared" si="274"/>
        <v>1.168453177692105</v>
      </c>
      <c r="BG466" s="76">
        <f>IF(BF466-Escenarios!$F$29&lt;=0,0,IF(BF466-Escenarios!$F$29&gt;Escenarios!$F$28,Escenarios!$F$28,BF466-Escenarios!$F$29))</f>
        <v>0.47725317769210496</v>
      </c>
      <c r="BH466" s="76">
        <f>BG466*Entradas!$F$24</f>
        <v>0</v>
      </c>
      <c r="BI466" s="76">
        <f>AX466*Entradas!$D$47/Escenarios!$F$9</f>
        <v>0.17361825369520667</v>
      </c>
      <c r="BJ466" s="76">
        <f>Entradas!$D$48*Entradas!$D$46/Escenarios!$F$9</f>
        <v>0.12</v>
      </c>
      <c r="BK466" s="76">
        <f t="shared" si="275"/>
        <v>1.9701101366494711</v>
      </c>
      <c r="BL466" s="76">
        <f t="shared" si="261"/>
        <v>0</v>
      </c>
      <c r="BM466" s="76">
        <f t="shared" si="262"/>
        <v>0.47725317769210496</v>
      </c>
      <c r="BN466" s="76">
        <f t="shared" si="251"/>
        <v>0</v>
      </c>
      <c r="BO466" s="76">
        <f t="shared" si="263"/>
        <v>0.28350114150364103</v>
      </c>
      <c r="BP466" s="76">
        <f t="shared" si="252"/>
        <v>0.69120000000000004</v>
      </c>
      <c r="BQ466" s="76">
        <f t="shared" si="264"/>
        <v>0</v>
      </c>
      <c r="BR466" s="76">
        <f t="shared" si="265"/>
        <v>0.69120000000000004</v>
      </c>
      <c r="BS466" s="76">
        <f t="shared" si="266"/>
        <v>0.18363492399689829</v>
      </c>
      <c r="BT466" s="76">
        <f t="shared" si="267"/>
        <v>0.18363492399689829</v>
      </c>
      <c r="BU466" s="76">
        <f t="shared" si="276"/>
        <v>103.379299597493</v>
      </c>
      <c r="BV466" s="76">
        <f>MAX(0,(BU466-Constantes!$D$13)*(1-EXP(-Constantes!$D$24)))</f>
        <v>0.83502234136665732</v>
      </c>
      <c r="BW466" s="76">
        <f t="shared" si="277"/>
        <v>1.5262223413666574</v>
      </c>
      <c r="BX466" s="76">
        <f t="shared" si="278"/>
        <v>1.5262223413666574</v>
      </c>
      <c r="BY466" s="76">
        <f>0.0526*BL466*Observaciones!$F465^1.218</f>
        <v>0</v>
      </c>
      <c r="BZ466" s="76">
        <f>BY466*Constantes!$F$30</f>
        <v>0</v>
      </c>
      <c r="CA466" s="76">
        <f t="shared" si="279"/>
        <v>0</v>
      </c>
      <c r="CB466" s="15"/>
      <c r="CC466" s="75">
        <v>460</v>
      </c>
      <c r="CD466" s="76">
        <f>0.0526*Observaciones!$F465^2.218</f>
        <v>0</v>
      </c>
      <c r="CE466" s="76">
        <f>IF(Observaciones!$F465&gt;0.05*$CI$7,((Observaciones!$F465-0.05*$CI$7)^2)/(Observaciones!$F465+0.95*$CI$7),0)</f>
        <v>0</v>
      </c>
      <c r="CF466" s="76">
        <f>0.0526*CE466*Observaciones!$F465^1.218</f>
        <v>0</v>
      </c>
      <c r="CG466" s="29"/>
      <c r="CH466" s="29"/>
      <c r="CI466" s="110"/>
      <c r="CJ466" s="40"/>
    </row>
    <row r="467" spans="2:88" s="2" customFormat="1" x14ac:dyDescent="0.3">
      <c r="B467" s="39"/>
      <c r="C467" s="75">
        <v>461</v>
      </c>
      <c r="D467" s="148">
        <f>ETo!$I466*((1-Constantes!$D$19)*ETo!$K466+ETo!$L466)</f>
        <v>3.4360357329881546</v>
      </c>
      <c r="E467" s="76">
        <f>MIN(D467*Constantes!$D$17,0.8*(H466+Observaciones!$F466-F467-G467-Constantes!$D$14))</f>
        <v>1.7065883815716174</v>
      </c>
      <c r="F467" s="76">
        <f>IF(Observaciones!$F466&gt;0.05*Constantes!$D$18,((Observaciones!$F466-0.05*Constantes!$D$18)^2)/(Observaciones!$F466+0.95*Constantes!$D$18),0)</f>
        <v>0</v>
      </c>
      <c r="G467" s="76">
        <f>MAX(0,H466+Observaciones!$F466-F467-Constantes!$D$13)</f>
        <v>0</v>
      </c>
      <c r="H467" s="76">
        <f>H466+Observaciones!$F466-F467-E467-G467-I466</f>
        <v>15.037597202380461</v>
      </c>
      <c r="I467" s="76">
        <f>MAX(0,(H467-Constantes!$D$14)*(1-EXP(-Constantes!$D$22)))</f>
        <v>0.12901946526706304</v>
      </c>
      <c r="J467" s="76">
        <f t="shared" si="245"/>
        <v>146.69720895088616</v>
      </c>
      <c r="K467" s="76">
        <f>MAX(0,(J467-Constantes!$D$13)*(1-EXP(-Constantes!$D$23)))</f>
        <v>0.96509717900068104</v>
      </c>
      <c r="L467" s="76">
        <f t="shared" si="246"/>
        <v>1.0941166442677441</v>
      </c>
      <c r="M467" s="76">
        <f>0.0526*F467*Observaciones!$F466^1.218</f>
        <v>0</v>
      </c>
      <c r="N467" s="76">
        <f>M467*Constantes!$D$30</f>
        <v>0</v>
      </c>
      <c r="O467" s="76">
        <f t="shared" si="247"/>
        <v>0</v>
      </c>
      <c r="P467" s="15"/>
      <c r="Q467" s="75">
        <v>461</v>
      </c>
      <c r="R467" s="148">
        <f>ETo!$I466*((1-Constantes!$E$19)*ETo!$K466+ETo!$L466)</f>
        <v>3.4360357329881546</v>
      </c>
      <c r="S467" s="76">
        <f>MIN(R467*Constantes!$E$17,0.8*(V466+Observaciones!$F466-T467-U467-Constantes!$D$14))</f>
        <v>1.7065883815716174</v>
      </c>
      <c r="T467" s="76">
        <f>IF(Observaciones!$F466&gt;0.05*Constantes!$E$18,((Observaciones!$F466-0.05*Constantes!$E$18)^2)/(Observaciones!$F466+0.95*Constantes!$E$18),0)</f>
        <v>0</v>
      </c>
      <c r="U467" s="76">
        <f>MAX(0,V466+Observaciones!$F466-T467-Constantes!$D$13)</f>
        <v>0</v>
      </c>
      <c r="V467" s="76">
        <f>V466+Observaciones!$F466-T467-S467-U467-W466</f>
        <v>15.037597202380461</v>
      </c>
      <c r="W467" s="76">
        <f>MAX(0,(V467-Constantes!$D$14)*(1-EXP(-Constantes!$D$22)))</f>
        <v>0.12901946526706304</v>
      </c>
      <c r="X467" s="76">
        <f t="shared" si="268"/>
        <v>146.69720895088616</v>
      </c>
      <c r="Y467" s="76">
        <f>MAX(0,(X467-Constantes!$D$13)*(1-EXP(-Constantes!$D$23)))</f>
        <v>0.96509717900068104</v>
      </c>
      <c r="Z467" s="76">
        <f t="shared" si="269"/>
        <v>1.0941166442677441</v>
      </c>
      <c r="AA467" s="76">
        <f>IF(Z467-Escenarios!$E$29&lt;=0,0,IF(Z467-Escenarios!$E$29&gt;Escenarios!$E$28,Escenarios!$E$28,Z467-Escenarios!$E$29))</f>
        <v>0.4029166442677441</v>
      </c>
      <c r="AB467" s="76">
        <f>AA467*Entradas!$E$24</f>
        <v>0.10072916106693602</v>
      </c>
      <c r="AC467" s="76">
        <f>R467*Entradas!$D$47/Escenarios!$E$9</f>
        <v>0.16492971518343141</v>
      </c>
      <c r="AD467" s="76">
        <f>Entradas!$D$48*Entradas!$D$46/Escenarios!$E$9</f>
        <v>0.12</v>
      </c>
      <c r="AE467" s="76">
        <f t="shared" si="270"/>
        <v>1.8715180967550489</v>
      </c>
      <c r="AF467" s="76">
        <f t="shared" si="253"/>
        <v>0</v>
      </c>
      <c r="AG467" s="76">
        <f t="shared" si="254"/>
        <v>0.4029166442677441</v>
      </c>
      <c r="AH467" s="76">
        <f t="shared" si="248"/>
        <v>0</v>
      </c>
      <c r="AI467" s="76">
        <f t="shared" si="255"/>
        <v>0.27389717900068106</v>
      </c>
      <c r="AJ467" s="76">
        <f t="shared" si="249"/>
        <v>0.69120000000000004</v>
      </c>
      <c r="AK467" s="76">
        <f t="shared" si="256"/>
        <v>0</v>
      </c>
      <c r="AL467" s="76">
        <f t="shared" si="257"/>
        <v>0.79192916106693612</v>
      </c>
      <c r="AM467" s="76">
        <f t="shared" si="258"/>
        <v>1.7257768017376662E-2</v>
      </c>
      <c r="AN467" s="76">
        <f t="shared" si="259"/>
        <v>1.7257768017376662E-2</v>
      </c>
      <c r="AO467" s="76">
        <f t="shared" si="271"/>
        <v>77.982702975766429</v>
      </c>
      <c r="AP467" s="76">
        <f>MAX(0,(AO467-Constantes!$D$13)*(1-EXP(-Constantes!$D$24)))</f>
        <v>0.44682908737897742</v>
      </c>
      <c r="AQ467" s="76">
        <f t="shared" si="250"/>
        <v>1.1380290873789773</v>
      </c>
      <c r="AR467" s="76">
        <f t="shared" si="260"/>
        <v>1.2387582484459134</v>
      </c>
      <c r="AS467" s="76">
        <f>0.0526*AF467*Observaciones!$F466^1.218</f>
        <v>0</v>
      </c>
      <c r="AT467" s="76">
        <f>AS467*Constantes!$E$30</f>
        <v>0</v>
      </c>
      <c r="AU467" s="76">
        <f t="shared" si="272"/>
        <v>0</v>
      </c>
      <c r="AV467" s="15"/>
      <c r="AW467" s="75">
        <v>461</v>
      </c>
      <c r="AX467" s="148">
        <f>ETo!$I466*((1-Constantes!$F$19)*ETo!$K466+ETo!$L466)</f>
        <v>3.4360357329881546</v>
      </c>
      <c r="AY467" s="76">
        <f>MIN(AX467*Constantes!$F$17,0.8*(BB466+Observaciones!$F466-AZ467-BA467-Constantes!$D$14))</f>
        <v>1.7065883815716174</v>
      </c>
      <c r="AZ467" s="76">
        <f>IF(Observaciones!$F466&gt;0.05*Constantes!$F$18,((Observaciones!$F466-0.05*Constantes!$F$18)^2)/(Observaciones!$F466+0.95*Constantes!$F$18),0)</f>
        <v>0</v>
      </c>
      <c r="BA467" s="76">
        <f>MAX(0,BB466+Observaciones!$F466-AZ467-Constantes!$D$13)</f>
        <v>0</v>
      </c>
      <c r="BB467" s="76">
        <f>BB466+Observaciones!$F466-AZ467-AY467-BA467-BC466</f>
        <v>15.037597202380461</v>
      </c>
      <c r="BC467" s="76">
        <f>MAX(0,(BB467-Constantes!$D$14)*(1-EXP(-Constantes!$D$22)))</f>
        <v>0.12901946526706304</v>
      </c>
      <c r="BD467" s="76">
        <f t="shared" si="273"/>
        <v>146.69720895088616</v>
      </c>
      <c r="BE467" s="76">
        <f>MAX(0,(BD467-Constantes!$D$13)*(1-EXP(-Constantes!$D$23)))</f>
        <v>0.96509717900068104</v>
      </c>
      <c r="BF467" s="76">
        <f t="shared" si="274"/>
        <v>1.0941166442677441</v>
      </c>
      <c r="BG467" s="76">
        <f>IF(BF467-Escenarios!$F$29&lt;=0,0,IF(BF467-Escenarios!$F$29&gt;Escenarios!$F$28,Escenarios!$F$28,BF467-Escenarios!$F$29))</f>
        <v>0.4029166442677441</v>
      </c>
      <c r="BH467" s="76">
        <f>BG467*Entradas!$F$24</f>
        <v>0</v>
      </c>
      <c r="BI467" s="76">
        <f>AX467*Entradas!$D$47/Escenarios!$F$9</f>
        <v>0.16492971518343141</v>
      </c>
      <c r="BJ467" s="76">
        <f>Entradas!$D$48*Entradas!$D$46/Escenarios!$F$9</f>
        <v>0.12</v>
      </c>
      <c r="BK467" s="76">
        <f t="shared" si="275"/>
        <v>1.8715180967550489</v>
      </c>
      <c r="BL467" s="76">
        <f t="shared" si="261"/>
        <v>0</v>
      </c>
      <c r="BM467" s="76">
        <f t="shared" si="262"/>
        <v>0.4029166442677441</v>
      </c>
      <c r="BN467" s="76">
        <f t="shared" si="251"/>
        <v>0</v>
      </c>
      <c r="BO467" s="76">
        <f t="shared" si="263"/>
        <v>0.27389717900068106</v>
      </c>
      <c r="BP467" s="76">
        <f t="shared" si="252"/>
        <v>0.69120000000000004</v>
      </c>
      <c r="BQ467" s="76">
        <f t="shared" si="264"/>
        <v>0</v>
      </c>
      <c r="BR467" s="76">
        <f t="shared" si="265"/>
        <v>0.69120000000000004</v>
      </c>
      <c r="BS467" s="76">
        <f t="shared" si="266"/>
        <v>0.11798692908431269</v>
      </c>
      <c r="BT467" s="76">
        <f t="shared" si="267"/>
        <v>0.11798692908431269</v>
      </c>
      <c r="BU467" s="76">
        <f t="shared" si="276"/>
        <v>102.66226418521066</v>
      </c>
      <c r="BV467" s="76">
        <f>MAX(0,(BU467-Constantes!$D$13)*(1-EXP(-Constantes!$D$24)))</f>
        <v>0.82406227793515974</v>
      </c>
      <c r="BW467" s="76">
        <f t="shared" si="277"/>
        <v>1.5152622779351597</v>
      </c>
      <c r="BX467" s="76">
        <f t="shared" si="278"/>
        <v>1.5152622779351597</v>
      </c>
      <c r="BY467" s="76">
        <f>0.0526*BL467*Observaciones!$F466^1.218</f>
        <v>0</v>
      </c>
      <c r="BZ467" s="76">
        <f>BY467*Constantes!$F$30</f>
        <v>0</v>
      </c>
      <c r="CA467" s="76">
        <f t="shared" si="279"/>
        <v>0</v>
      </c>
      <c r="CB467" s="15"/>
      <c r="CC467" s="75">
        <v>461</v>
      </c>
      <c r="CD467" s="76">
        <f>0.0526*Observaciones!$F466^2.218</f>
        <v>0</v>
      </c>
      <c r="CE467" s="76">
        <f>IF(Observaciones!$F466&gt;0.05*$CI$7,((Observaciones!$F466-0.05*$CI$7)^2)/(Observaciones!$F466+0.95*$CI$7),0)</f>
        <v>0</v>
      </c>
      <c r="CF467" s="76">
        <f>0.0526*CE467*Observaciones!$F466^1.218</f>
        <v>0</v>
      </c>
      <c r="CG467" s="29"/>
      <c r="CH467" s="29"/>
      <c r="CI467" s="110"/>
      <c r="CJ467" s="40"/>
    </row>
    <row r="468" spans="2:88" s="2" customFormat="1" x14ac:dyDescent="0.3">
      <c r="B468" s="39"/>
      <c r="C468" s="75">
        <v>462</v>
      </c>
      <c r="D468" s="148">
        <f>ETo!$I467*((1-Constantes!$D$19)*ETo!$K467+ETo!$L467)</f>
        <v>3.4576994234847467</v>
      </c>
      <c r="E468" s="76">
        <f>MIN(D468*Constantes!$D$17,0.8*(H467+Observaciones!$F467-F468-G468-Constantes!$D$14))</f>
        <v>1.7173481656298861</v>
      </c>
      <c r="F468" s="76">
        <f>IF(Observaciones!$F467&gt;0.05*Constantes!$D$18,((Observaciones!$F467-0.05*Constantes!$D$18)^2)/(Observaciones!$F467+0.95*Constantes!$D$18),0)</f>
        <v>0</v>
      </c>
      <c r="G468" s="76">
        <f>MAX(0,H467+Observaciones!$F467-F468-Constantes!$D$13)</f>
        <v>0</v>
      </c>
      <c r="H468" s="76">
        <f>H467+Observaciones!$F467-F468-E468-G468-I467</f>
        <v>13.39122957148351</v>
      </c>
      <c r="I468" s="76">
        <f>MAX(0,(H468-Constantes!$D$14)*(1-EXP(-Constantes!$D$22)))</f>
        <v>7.2938139819408096E-2</v>
      </c>
      <c r="J468" s="76">
        <f t="shared" si="245"/>
        <v>145.73211177188549</v>
      </c>
      <c r="K468" s="76">
        <f>MAX(0,(J468-Constantes!$D$13)*(1-EXP(-Constantes!$D$23)))</f>
        <v>0.95558784662774832</v>
      </c>
      <c r="L468" s="76">
        <f t="shared" si="246"/>
        <v>1.0285259864471563</v>
      </c>
      <c r="M468" s="76">
        <f>0.0526*F468*Observaciones!$F467^1.218</f>
        <v>0</v>
      </c>
      <c r="N468" s="76">
        <f>M468*Constantes!$D$30</f>
        <v>0</v>
      </c>
      <c r="O468" s="76">
        <f t="shared" si="247"/>
        <v>0</v>
      </c>
      <c r="P468" s="15"/>
      <c r="Q468" s="75">
        <v>462</v>
      </c>
      <c r="R468" s="148">
        <f>ETo!$I467*((1-Constantes!$E$19)*ETo!$K467+ETo!$L467)</f>
        <v>3.4576994234847467</v>
      </c>
      <c r="S468" s="76">
        <f>MIN(R468*Constantes!$E$17,0.8*(V467+Observaciones!$F467-T468-U468-Constantes!$D$14))</f>
        <v>1.7173481656298861</v>
      </c>
      <c r="T468" s="76">
        <f>IF(Observaciones!$F467&gt;0.05*Constantes!$E$18,((Observaciones!$F467-0.05*Constantes!$E$18)^2)/(Observaciones!$F467+0.95*Constantes!$E$18),0)</f>
        <v>0</v>
      </c>
      <c r="U468" s="76">
        <f>MAX(0,V467+Observaciones!$F467-T468-Constantes!$D$13)</f>
        <v>0</v>
      </c>
      <c r="V468" s="76">
        <f>V467+Observaciones!$F467-T468-S468-U468-W467</f>
        <v>13.39122957148351</v>
      </c>
      <c r="W468" s="76">
        <f>MAX(0,(V468-Constantes!$D$14)*(1-EXP(-Constantes!$D$22)))</f>
        <v>7.2938139819408096E-2</v>
      </c>
      <c r="X468" s="76">
        <f t="shared" si="268"/>
        <v>145.73211177188549</v>
      </c>
      <c r="Y468" s="76">
        <f>MAX(0,(X468-Constantes!$D$13)*(1-EXP(-Constantes!$D$23)))</f>
        <v>0.95558784662774832</v>
      </c>
      <c r="Z468" s="76">
        <f t="shared" si="269"/>
        <v>1.0285259864471563</v>
      </c>
      <c r="AA468" s="76">
        <f>IF(Z468-Escenarios!$E$29&lt;=0,0,IF(Z468-Escenarios!$E$29&gt;Escenarios!$E$28,Escenarios!$E$28,Z468-Escenarios!$E$29))</f>
        <v>0.33732598644715628</v>
      </c>
      <c r="AB468" s="76">
        <f>AA468*Entradas!$E$24</f>
        <v>8.433149661178907E-2</v>
      </c>
      <c r="AC468" s="76">
        <f>R468*Entradas!$D$47/Escenarios!$E$9</f>
        <v>0.16596957232726783</v>
      </c>
      <c r="AD468" s="76">
        <f>Entradas!$D$48*Entradas!$D$46/Escenarios!$E$9</f>
        <v>0.12</v>
      </c>
      <c r="AE468" s="76">
        <f t="shared" si="270"/>
        <v>1.883317737957154</v>
      </c>
      <c r="AF468" s="76">
        <f t="shared" si="253"/>
        <v>0</v>
      </c>
      <c r="AG468" s="76">
        <f t="shared" si="254"/>
        <v>0.33732598644715628</v>
      </c>
      <c r="AH468" s="76">
        <f t="shared" si="248"/>
        <v>0</v>
      </c>
      <c r="AI468" s="76">
        <f t="shared" si="255"/>
        <v>0.26438784662774817</v>
      </c>
      <c r="AJ468" s="76">
        <f t="shared" si="249"/>
        <v>0.69120000000000015</v>
      </c>
      <c r="AK468" s="76">
        <f t="shared" si="256"/>
        <v>0</v>
      </c>
      <c r="AL468" s="76">
        <f t="shared" si="257"/>
        <v>0.77553149661178922</v>
      </c>
      <c r="AM468" s="76">
        <f t="shared" si="258"/>
        <v>0</v>
      </c>
      <c r="AN468" s="76">
        <f t="shared" si="259"/>
        <v>0</v>
      </c>
      <c r="AO468" s="76">
        <f t="shared" si="271"/>
        <v>77.535873888387457</v>
      </c>
      <c r="AP468" s="76">
        <f>MAX(0,(AO468-Constantes!$D$13)*(1-EXP(-Constantes!$D$24)))</f>
        <v>0.43999919438230717</v>
      </c>
      <c r="AQ468" s="76">
        <f t="shared" si="250"/>
        <v>1.1311991943823072</v>
      </c>
      <c r="AR468" s="76">
        <f t="shared" si="260"/>
        <v>1.2155306909940964</v>
      </c>
      <c r="AS468" s="76">
        <f>0.0526*AF468*Observaciones!$F467^1.218</f>
        <v>0</v>
      </c>
      <c r="AT468" s="76">
        <f>AS468*Constantes!$E$30</f>
        <v>0</v>
      </c>
      <c r="AU468" s="76">
        <f t="shared" si="272"/>
        <v>0</v>
      </c>
      <c r="AV468" s="15"/>
      <c r="AW468" s="75">
        <v>462</v>
      </c>
      <c r="AX468" s="148">
        <f>ETo!$I467*((1-Constantes!$F$19)*ETo!$K467+ETo!$L467)</f>
        <v>3.4576994234847467</v>
      </c>
      <c r="AY468" s="76">
        <f>MIN(AX468*Constantes!$F$17,0.8*(BB467+Observaciones!$F467-AZ468-BA468-Constantes!$D$14))</f>
        <v>1.7173481656298861</v>
      </c>
      <c r="AZ468" s="76">
        <f>IF(Observaciones!$F467&gt;0.05*Constantes!$F$18,((Observaciones!$F467-0.05*Constantes!$F$18)^2)/(Observaciones!$F467+0.95*Constantes!$F$18),0)</f>
        <v>0</v>
      </c>
      <c r="BA468" s="76">
        <f>MAX(0,BB467+Observaciones!$F467-AZ468-Constantes!$D$13)</f>
        <v>0</v>
      </c>
      <c r="BB468" s="76">
        <f>BB467+Observaciones!$F467-AZ468-AY468-BA468-BC467</f>
        <v>13.39122957148351</v>
      </c>
      <c r="BC468" s="76">
        <f>MAX(0,(BB468-Constantes!$D$14)*(1-EXP(-Constantes!$D$22)))</f>
        <v>7.2938139819408096E-2</v>
      </c>
      <c r="BD468" s="76">
        <f t="shared" si="273"/>
        <v>145.73211177188549</v>
      </c>
      <c r="BE468" s="76">
        <f>MAX(0,(BD468-Constantes!$D$13)*(1-EXP(-Constantes!$D$23)))</f>
        <v>0.95558784662774832</v>
      </c>
      <c r="BF468" s="76">
        <f t="shared" si="274"/>
        <v>1.0285259864471563</v>
      </c>
      <c r="BG468" s="76">
        <f>IF(BF468-Escenarios!$F$29&lt;=0,0,IF(BF468-Escenarios!$F$29&gt;Escenarios!$F$28,Escenarios!$F$28,BF468-Escenarios!$F$29))</f>
        <v>0.33732598644715628</v>
      </c>
      <c r="BH468" s="76">
        <f>BG468*Entradas!$F$24</f>
        <v>0</v>
      </c>
      <c r="BI468" s="76">
        <f>AX468*Entradas!$D$47/Escenarios!$F$9</f>
        <v>0.16596957232726783</v>
      </c>
      <c r="BJ468" s="76">
        <f>Entradas!$D$48*Entradas!$D$46/Escenarios!$F$9</f>
        <v>0.12</v>
      </c>
      <c r="BK468" s="76">
        <f t="shared" si="275"/>
        <v>1.883317737957154</v>
      </c>
      <c r="BL468" s="76">
        <f t="shared" si="261"/>
        <v>0</v>
      </c>
      <c r="BM468" s="76">
        <f t="shared" si="262"/>
        <v>0.33732598644715628</v>
      </c>
      <c r="BN468" s="76">
        <f t="shared" si="251"/>
        <v>0</v>
      </c>
      <c r="BO468" s="76">
        <f t="shared" si="263"/>
        <v>0.26438784662774817</v>
      </c>
      <c r="BP468" s="76">
        <f t="shared" si="252"/>
        <v>0.69120000000000015</v>
      </c>
      <c r="BQ468" s="76">
        <f t="shared" si="264"/>
        <v>0</v>
      </c>
      <c r="BR468" s="76">
        <f t="shared" si="265"/>
        <v>0.69120000000000015</v>
      </c>
      <c r="BS468" s="76">
        <f t="shared" si="266"/>
        <v>5.1356414119888449E-2</v>
      </c>
      <c r="BT468" s="76">
        <f t="shared" si="267"/>
        <v>5.1356414119888449E-2</v>
      </c>
      <c r="BU468" s="76">
        <f t="shared" si="276"/>
        <v>101.8895583213954</v>
      </c>
      <c r="BV468" s="76">
        <f>MAX(0,(BU468-Constantes!$D$13)*(1-EXP(-Constantes!$D$24)))</f>
        <v>0.81225127789772977</v>
      </c>
      <c r="BW468" s="76">
        <f t="shared" si="277"/>
        <v>1.5034512778977298</v>
      </c>
      <c r="BX468" s="76">
        <f t="shared" si="278"/>
        <v>1.5034512778977298</v>
      </c>
      <c r="BY468" s="76">
        <f>0.0526*BL468*Observaciones!$F467^1.218</f>
        <v>0</v>
      </c>
      <c r="BZ468" s="76">
        <f>BY468*Constantes!$F$30</f>
        <v>0</v>
      </c>
      <c r="CA468" s="76">
        <f t="shared" si="279"/>
        <v>0</v>
      </c>
      <c r="CB468" s="15"/>
      <c r="CC468" s="75">
        <v>462</v>
      </c>
      <c r="CD468" s="76">
        <f>0.0526*Observaciones!$F467^2.218</f>
        <v>1.4813929535417848E-3</v>
      </c>
      <c r="CE468" s="76">
        <f>IF(Observaciones!$F467&gt;0.05*$CI$7,((Observaciones!$F467-0.05*$CI$7)^2)/(Observaciones!$F467+0.95*$CI$7),0)</f>
        <v>0</v>
      </c>
      <c r="CF468" s="76">
        <f>0.0526*CE468*Observaciones!$F467^1.218</f>
        <v>0</v>
      </c>
      <c r="CG468" s="29"/>
      <c r="CH468" s="29"/>
      <c r="CI468" s="110"/>
      <c r="CJ468" s="40"/>
    </row>
    <row r="469" spans="2:88" s="2" customFormat="1" x14ac:dyDescent="0.3">
      <c r="B469" s="39"/>
      <c r="C469" s="75">
        <v>463</v>
      </c>
      <c r="D469" s="148">
        <f>ETo!$I468*((1-Constantes!$D$19)*ETo!$K468+ETo!$L468)</f>
        <v>3.456250898908205</v>
      </c>
      <c r="E469" s="76">
        <f>MIN(D469*Constantes!$D$17,0.8*(H468+Observaciones!$F468-F469-G469-Constantes!$D$14))</f>
        <v>1.7129836571868085</v>
      </c>
      <c r="F469" s="76">
        <f>IF(Observaciones!$F468&gt;0.05*Constantes!$D$18,((Observaciones!$F468-0.05*Constantes!$D$18)^2)/(Observaciones!$F468+0.95*Constantes!$D$18),0)</f>
        <v>0</v>
      </c>
      <c r="G469" s="76">
        <f>MAX(0,H468+Observaciones!$F468-F469-Constantes!$D$13)</f>
        <v>0</v>
      </c>
      <c r="H469" s="76">
        <f>H468+Observaciones!$F468-F469-E469-G469-I468</f>
        <v>11.605307774477295</v>
      </c>
      <c r="I469" s="76">
        <f>MAX(0,(H469-Constantes!$D$14)*(1-EXP(-Constantes!$D$22)))</f>
        <v>1.2103087160239702E-2</v>
      </c>
      <c r="J469" s="76">
        <f t="shared" si="245"/>
        <v>144.77652392525775</v>
      </c>
      <c r="K469" s="76">
        <f>MAX(0,(J469-Constantes!$D$13)*(1-EXP(-Constantes!$D$23)))</f>
        <v>0.9461722119716327</v>
      </c>
      <c r="L469" s="76">
        <f t="shared" si="246"/>
        <v>0.95827529913187237</v>
      </c>
      <c r="M469" s="76">
        <f>0.0526*F469*Observaciones!$F468^1.218</f>
        <v>0</v>
      </c>
      <c r="N469" s="76">
        <f>M469*Constantes!$D$30</f>
        <v>0</v>
      </c>
      <c r="O469" s="76">
        <f t="shared" si="247"/>
        <v>0</v>
      </c>
      <c r="P469" s="15"/>
      <c r="Q469" s="75">
        <v>463</v>
      </c>
      <c r="R469" s="148">
        <f>ETo!$I468*((1-Constantes!$E$19)*ETo!$K468+ETo!$L468)</f>
        <v>3.456250898908205</v>
      </c>
      <c r="S469" s="76">
        <f>MIN(R469*Constantes!$E$17,0.8*(V468+Observaciones!$F468-T469-U469-Constantes!$D$14))</f>
        <v>1.7129836571868085</v>
      </c>
      <c r="T469" s="76">
        <f>IF(Observaciones!$F468&gt;0.05*Constantes!$E$18,((Observaciones!$F468-0.05*Constantes!$E$18)^2)/(Observaciones!$F468+0.95*Constantes!$E$18),0)</f>
        <v>0</v>
      </c>
      <c r="U469" s="76">
        <f>MAX(0,V468+Observaciones!$F468-T469-Constantes!$D$13)</f>
        <v>0</v>
      </c>
      <c r="V469" s="76">
        <f>V468+Observaciones!$F468-T469-S469-U469-W468</f>
        <v>11.605307774477295</v>
      </c>
      <c r="W469" s="76">
        <f>MAX(0,(V469-Constantes!$D$14)*(1-EXP(-Constantes!$D$22)))</f>
        <v>1.2103087160239702E-2</v>
      </c>
      <c r="X469" s="76">
        <f t="shared" si="268"/>
        <v>144.77652392525775</v>
      </c>
      <c r="Y469" s="76">
        <f>MAX(0,(X469-Constantes!$D$13)*(1-EXP(-Constantes!$D$23)))</f>
        <v>0.9461722119716327</v>
      </c>
      <c r="Z469" s="76">
        <f t="shared" si="269"/>
        <v>0.95827529913187237</v>
      </c>
      <c r="AA469" s="76">
        <f>IF(Z469-Escenarios!$E$29&lt;=0,0,IF(Z469-Escenarios!$E$29&gt;Escenarios!$E$28,Escenarios!$E$28,Z469-Escenarios!$E$29))</f>
        <v>0.26707529913187233</v>
      </c>
      <c r="AB469" s="76">
        <f>AA469*Entradas!$E$24</f>
        <v>6.6768824782968084E-2</v>
      </c>
      <c r="AC469" s="76">
        <f>R469*Entradas!$D$47/Escenarios!$E$9</f>
        <v>0.16590004314759382</v>
      </c>
      <c r="AD469" s="76">
        <f>Entradas!$D$48*Entradas!$D$46/Escenarios!$E$9</f>
        <v>0.12</v>
      </c>
      <c r="AE469" s="76">
        <f t="shared" si="270"/>
        <v>1.8788837003344023</v>
      </c>
      <c r="AF469" s="76">
        <f t="shared" si="253"/>
        <v>0</v>
      </c>
      <c r="AG469" s="76">
        <f t="shared" si="254"/>
        <v>0.26707529913187233</v>
      </c>
      <c r="AH469" s="76">
        <f t="shared" si="248"/>
        <v>0</v>
      </c>
      <c r="AI469" s="76">
        <f t="shared" si="255"/>
        <v>0.25497221197163261</v>
      </c>
      <c r="AJ469" s="76">
        <f t="shared" si="249"/>
        <v>0.69120000000000004</v>
      </c>
      <c r="AK469" s="76">
        <f t="shared" si="256"/>
        <v>0</v>
      </c>
      <c r="AL469" s="76">
        <f t="shared" si="257"/>
        <v>0.75796882478296812</v>
      </c>
      <c r="AM469" s="76">
        <f t="shared" si="258"/>
        <v>0</v>
      </c>
      <c r="AN469" s="76">
        <f t="shared" si="259"/>
        <v>0</v>
      </c>
      <c r="AO469" s="76">
        <f t="shared" si="271"/>
        <v>77.095874694005147</v>
      </c>
      <c r="AP469" s="76">
        <f>MAX(0,(AO469-Constantes!$D$13)*(1-EXP(-Constantes!$D$24)))</f>
        <v>0.43327369798752235</v>
      </c>
      <c r="AQ469" s="76">
        <f t="shared" si="250"/>
        <v>1.1244736979875225</v>
      </c>
      <c r="AR469" s="76">
        <f t="shared" si="260"/>
        <v>1.1912425227704904</v>
      </c>
      <c r="AS469" s="76">
        <f>0.0526*AF469*Observaciones!$F468^1.218</f>
        <v>0</v>
      </c>
      <c r="AT469" s="76">
        <f>AS469*Constantes!$E$30</f>
        <v>0</v>
      </c>
      <c r="AU469" s="76">
        <f t="shared" si="272"/>
        <v>0</v>
      </c>
      <c r="AV469" s="15"/>
      <c r="AW469" s="75">
        <v>463</v>
      </c>
      <c r="AX469" s="148">
        <f>ETo!$I468*((1-Constantes!$F$19)*ETo!$K468+ETo!$L468)</f>
        <v>3.456250898908205</v>
      </c>
      <c r="AY469" s="76">
        <f>MIN(AX469*Constantes!$F$17,0.8*(BB468+Observaciones!$F468-AZ469-BA469-Constantes!$D$14))</f>
        <v>1.7129836571868085</v>
      </c>
      <c r="AZ469" s="76">
        <f>IF(Observaciones!$F468&gt;0.05*Constantes!$F$18,((Observaciones!$F468-0.05*Constantes!$F$18)^2)/(Observaciones!$F468+0.95*Constantes!$F$18),0)</f>
        <v>0</v>
      </c>
      <c r="BA469" s="76">
        <f>MAX(0,BB468+Observaciones!$F468-AZ469-Constantes!$D$13)</f>
        <v>0</v>
      </c>
      <c r="BB469" s="76">
        <f>BB468+Observaciones!$F468-AZ469-AY469-BA469-BC468</f>
        <v>11.605307774477295</v>
      </c>
      <c r="BC469" s="76">
        <f>MAX(0,(BB469-Constantes!$D$14)*(1-EXP(-Constantes!$D$22)))</f>
        <v>1.2103087160239702E-2</v>
      </c>
      <c r="BD469" s="76">
        <f t="shared" si="273"/>
        <v>144.77652392525775</v>
      </c>
      <c r="BE469" s="76">
        <f>MAX(0,(BD469-Constantes!$D$13)*(1-EXP(-Constantes!$D$23)))</f>
        <v>0.9461722119716327</v>
      </c>
      <c r="BF469" s="76">
        <f t="shared" si="274"/>
        <v>0.95827529913187237</v>
      </c>
      <c r="BG469" s="76">
        <f>IF(BF469-Escenarios!$F$29&lt;=0,0,IF(BF469-Escenarios!$F$29&gt;Escenarios!$F$28,Escenarios!$F$28,BF469-Escenarios!$F$29))</f>
        <v>0.26707529913187233</v>
      </c>
      <c r="BH469" s="76">
        <f>BG469*Entradas!$F$24</f>
        <v>0</v>
      </c>
      <c r="BI469" s="76">
        <f>AX469*Entradas!$D$47/Escenarios!$F$9</f>
        <v>0.16590004314759382</v>
      </c>
      <c r="BJ469" s="76">
        <f>Entradas!$D$48*Entradas!$D$46/Escenarios!$F$9</f>
        <v>0.12</v>
      </c>
      <c r="BK469" s="76">
        <f t="shared" si="275"/>
        <v>1.8788837003344023</v>
      </c>
      <c r="BL469" s="76">
        <f t="shared" si="261"/>
        <v>0</v>
      </c>
      <c r="BM469" s="76">
        <f t="shared" si="262"/>
        <v>0.26707529913187233</v>
      </c>
      <c r="BN469" s="76">
        <f t="shared" si="251"/>
        <v>0</v>
      </c>
      <c r="BO469" s="76">
        <f t="shared" si="263"/>
        <v>0.25497221197163261</v>
      </c>
      <c r="BP469" s="76">
        <f t="shared" si="252"/>
        <v>0.69120000000000004</v>
      </c>
      <c r="BQ469" s="76">
        <f t="shared" si="264"/>
        <v>0</v>
      </c>
      <c r="BR469" s="76">
        <f t="shared" si="265"/>
        <v>0.69120000000000004</v>
      </c>
      <c r="BS469" s="76">
        <f t="shared" si="266"/>
        <v>0</v>
      </c>
      <c r="BT469" s="76">
        <f t="shared" si="267"/>
        <v>0</v>
      </c>
      <c r="BU469" s="76">
        <f t="shared" si="276"/>
        <v>101.07730704349767</v>
      </c>
      <c r="BV469" s="76">
        <f>MAX(0,(BU469-Constantes!$D$13)*(1-EXP(-Constantes!$D$24)))</f>
        <v>0.79983581643573898</v>
      </c>
      <c r="BW469" s="76">
        <f t="shared" si="277"/>
        <v>1.4910358164357391</v>
      </c>
      <c r="BX469" s="76">
        <f t="shared" si="278"/>
        <v>1.4910358164357391</v>
      </c>
      <c r="BY469" s="76">
        <f>0.0526*BL469*Observaciones!$F468^1.218</f>
        <v>0</v>
      </c>
      <c r="BZ469" s="76">
        <f>BY469*Constantes!$F$30</f>
        <v>0</v>
      </c>
      <c r="CA469" s="76">
        <f t="shared" si="279"/>
        <v>0</v>
      </c>
      <c r="CB469" s="15"/>
      <c r="CC469" s="75">
        <v>463</v>
      </c>
      <c r="CD469" s="76">
        <f>0.0526*Observaciones!$F468^2.218</f>
        <v>0</v>
      </c>
      <c r="CE469" s="76">
        <f>IF(Observaciones!$F468&gt;0.05*$CI$7,((Observaciones!$F468-0.05*$CI$7)^2)/(Observaciones!$F468+0.95*$CI$7),0)</f>
        <v>0</v>
      </c>
      <c r="CF469" s="76">
        <f>0.0526*CE469*Observaciones!$F468^1.218</f>
        <v>0</v>
      </c>
      <c r="CG469" s="29"/>
      <c r="CH469" s="29"/>
      <c r="CI469" s="110"/>
      <c r="CJ469" s="40"/>
    </row>
    <row r="470" spans="2:88" s="2" customFormat="1" x14ac:dyDescent="0.3">
      <c r="B470" s="39"/>
      <c r="C470" s="75">
        <v>464</v>
      </c>
      <c r="D470" s="148">
        <f>ETo!$I469*((1-Constantes!$D$19)*ETo!$K469+ETo!$L469)</f>
        <v>3.3755489723453524</v>
      </c>
      <c r="E470" s="76">
        <f>MIN(D470*Constantes!$D$17,0.8*(H469+Observaciones!$F469-F470-G470-Constantes!$D$14))</f>
        <v>0.28424621958183566</v>
      </c>
      <c r="F470" s="76">
        <f>IF(Observaciones!$F469&gt;0.05*Constantes!$D$18,((Observaciones!$F469-0.05*Constantes!$D$18)^2)/(Observaciones!$F469+0.95*Constantes!$D$18),0)</f>
        <v>0</v>
      </c>
      <c r="G470" s="76">
        <f>MAX(0,H469+Observaciones!$F469-F470-Constantes!$D$13)</f>
        <v>0</v>
      </c>
      <c r="H470" s="76">
        <f>H469+Observaciones!$F469-F470-E470-G470-I469</f>
        <v>11.30895846773522</v>
      </c>
      <c r="I470" s="76">
        <f>MAX(0,(H470-Constantes!$D$14)*(1-EXP(-Constantes!$D$22)))</f>
        <v>2.0083418520276358E-3</v>
      </c>
      <c r="J470" s="76">
        <f t="shared" si="245"/>
        <v>143.83035171328612</v>
      </c>
      <c r="K470" s="76">
        <f>MAX(0,(J470-Constantes!$D$13)*(1-EXP(-Constantes!$D$23)))</f>
        <v>0.93684935180641316</v>
      </c>
      <c r="L470" s="76">
        <f t="shared" si="246"/>
        <v>0.93885769365844074</v>
      </c>
      <c r="M470" s="76">
        <f>0.0526*F470*Observaciones!$F469^1.218</f>
        <v>0</v>
      </c>
      <c r="N470" s="76">
        <f>M470*Constantes!$D$30</f>
        <v>0</v>
      </c>
      <c r="O470" s="76">
        <f t="shared" si="247"/>
        <v>0</v>
      </c>
      <c r="P470" s="15"/>
      <c r="Q470" s="75">
        <v>464</v>
      </c>
      <c r="R470" s="148">
        <f>ETo!$I469*((1-Constantes!$E$19)*ETo!$K469+ETo!$L469)</f>
        <v>3.3755489723453524</v>
      </c>
      <c r="S470" s="76">
        <f>MIN(R470*Constantes!$E$17,0.8*(V469+Observaciones!$F469-T470-U470-Constantes!$D$14))</f>
        <v>0.28424621958183566</v>
      </c>
      <c r="T470" s="76">
        <f>IF(Observaciones!$F469&gt;0.05*Constantes!$E$18,((Observaciones!$F469-0.05*Constantes!$E$18)^2)/(Observaciones!$F469+0.95*Constantes!$E$18),0)</f>
        <v>0</v>
      </c>
      <c r="U470" s="76">
        <f>MAX(0,V469+Observaciones!$F469-T470-Constantes!$D$13)</f>
        <v>0</v>
      </c>
      <c r="V470" s="76">
        <f>V469+Observaciones!$F469-T470-S470-U470-W469</f>
        <v>11.30895846773522</v>
      </c>
      <c r="W470" s="76">
        <f>MAX(0,(V470-Constantes!$D$14)*(1-EXP(-Constantes!$D$22)))</f>
        <v>2.0083418520276358E-3</v>
      </c>
      <c r="X470" s="76">
        <f t="shared" si="268"/>
        <v>143.83035171328612</v>
      </c>
      <c r="Y470" s="76">
        <f>MAX(0,(X470-Constantes!$D$13)*(1-EXP(-Constantes!$D$23)))</f>
        <v>0.93684935180641316</v>
      </c>
      <c r="Z470" s="76">
        <f t="shared" si="269"/>
        <v>0.93885769365844074</v>
      </c>
      <c r="AA470" s="76">
        <f>IF(Z470-Escenarios!$E$29&lt;=0,0,IF(Z470-Escenarios!$E$29&gt;Escenarios!$E$28,Escenarios!$E$28,Z470-Escenarios!$E$29))</f>
        <v>0.2476576936584407</v>
      </c>
      <c r="AB470" s="76">
        <f>AA470*Entradas!$E$24</f>
        <v>6.1914423414610176E-2</v>
      </c>
      <c r="AC470" s="76">
        <f>R470*Entradas!$D$47/Escenarios!$E$9</f>
        <v>0.16202635067257692</v>
      </c>
      <c r="AD470" s="76">
        <f>Entradas!$D$48*Entradas!$D$46/Escenarios!$E$9</f>
        <v>0.12</v>
      </c>
      <c r="AE470" s="76">
        <f t="shared" si="270"/>
        <v>0.44627257025441258</v>
      </c>
      <c r="AF470" s="76">
        <f t="shared" si="253"/>
        <v>0</v>
      </c>
      <c r="AG470" s="76">
        <f t="shared" si="254"/>
        <v>0.2476576936584407</v>
      </c>
      <c r="AH470" s="76">
        <f t="shared" si="248"/>
        <v>0</v>
      </c>
      <c r="AI470" s="76">
        <f t="shared" si="255"/>
        <v>0.24564935180641306</v>
      </c>
      <c r="AJ470" s="76">
        <f t="shared" si="249"/>
        <v>0.69120000000000004</v>
      </c>
      <c r="AK470" s="76">
        <f t="shared" si="256"/>
        <v>0</v>
      </c>
      <c r="AL470" s="76">
        <f t="shared" si="257"/>
        <v>0.75311442341461021</v>
      </c>
      <c r="AM470" s="76">
        <f t="shared" si="258"/>
        <v>0</v>
      </c>
      <c r="AN470" s="76">
        <f t="shared" si="259"/>
        <v>0</v>
      </c>
      <c r="AO470" s="76">
        <f t="shared" si="271"/>
        <v>76.66260099601763</v>
      </c>
      <c r="AP470" s="76">
        <f>MAX(0,(AO470-Constantes!$D$13)*(1-EXP(-Constantes!$D$24)))</f>
        <v>0.42665100246677051</v>
      </c>
      <c r="AQ470" s="76">
        <f t="shared" si="250"/>
        <v>1.1178510024667705</v>
      </c>
      <c r="AR470" s="76">
        <f t="shared" si="260"/>
        <v>1.1797654258813808</v>
      </c>
      <c r="AS470" s="76">
        <f>0.0526*AF470*Observaciones!$F469^1.218</f>
        <v>0</v>
      </c>
      <c r="AT470" s="76">
        <f>AS470*Constantes!$E$30</f>
        <v>0</v>
      </c>
      <c r="AU470" s="76">
        <f t="shared" si="272"/>
        <v>0</v>
      </c>
      <c r="AV470" s="15"/>
      <c r="AW470" s="75">
        <v>464</v>
      </c>
      <c r="AX470" s="148">
        <f>ETo!$I469*((1-Constantes!$F$19)*ETo!$K469+ETo!$L469)</f>
        <v>3.3755489723453524</v>
      </c>
      <c r="AY470" s="76">
        <f>MIN(AX470*Constantes!$F$17,0.8*(BB469+Observaciones!$F469-AZ470-BA470-Constantes!$D$14))</f>
        <v>0.28424621958183566</v>
      </c>
      <c r="AZ470" s="76">
        <f>IF(Observaciones!$F469&gt;0.05*Constantes!$F$18,((Observaciones!$F469-0.05*Constantes!$F$18)^2)/(Observaciones!$F469+0.95*Constantes!$F$18),0)</f>
        <v>0</v>
      </c>
      <c r="BA470" s="76">
        <f>MAX(0,BB469+Observaciones!$F469-AZ470-Constantes!$D$13)</f>
        <v>0</v>
      </c>
      <c r="BB470" s="76">
        <f>BB469+Observaciones!$F469-AZ470-AY470-BA470-BC469</f>
        <v>11.30895846773522</v>
      </c>
      <c r="BC470" s="76">
        <f>MAX(0,(BB470-Constantes!$D$14)*(1-EXP(-Constantes!$D$22)))</f>
        <v>2.0083418520276358E-3</v>
      </c>
      <c r="BD470" s="76">
        <f t="shared" si="273"/>
        <v>143.83035171328612</v>
      </c>
      <c r="BE470" s="76">
        <f>MAX(0,(BD470-Constantes!$D$13)*(1-EXP(-Constantes!$D$23)))</f>
        <v>0.93684935180641316</v>
      </c>
      <c r="BF470" s="76">
        <f t="shared" si="274"/>
        <v>0.93885769365844074</v>
      </c>
      <c r="BG470" s="76">
        <f>IF(BF470-Escenarios!$F$29&lt;=0,0,IF(BF470-Escenarios!$F$29&gt;Escenarios!$F$28,Escenarios!$F$28,BF470-Escenarios!$F$29))</f>
        <v>0.2476576936584407</v>
      </c>
      <c r="BH470" s="76">
        <f>BG470*Entradas!$F$24</f>
        <v>0</v>
      </c>
      <c r="BI470" s="76">
        <f>AX470*Entradas!$D$47/Escenarios!$F$9</f>
        <v>0.16202635067257692</v>
      </c>
      <c r="BJ470" s="76">
        <f>Entradas!$D$48*Entradas!$D$46/Escenarios!$F$9</f>
        <v>0.12</v>
      </c>
      <c r="BK470" s="76">
        <f t="shared" si="275"/>
        <v>0.44627257025441258</v>
      </c>
      <c r="BL470" s="76">
        <f t="shared" si="261"/>
        <v>0</v>
      </c>
      <c r="BM470" s="76">
        <f t="shared" si="262"/>
        <v>0.2476576936584407</v>
      </c>
      <c r="BN470" s="76">
        <f t="shared" si="251"/>
        <v>0</v>
      </c>
      <c r="BO470" s="76">
        <f t="shared" si="263"/>
        <v>0.24564935180641306</v>
      </c>
      <c r="BP470" s="76">
        <f t="shared" si="252"/>
        <v>0.69120000000000004</v>
      </c>
      <c r="BQ470" s="76">
        <f t="shared" si="264"/>
        <v>0</v>
      </c>
      <c r="BR470" s="76">
        <f t="shared" si="265"/>
        <v>0.69120000000000004</v>
      </c>
      <c r="BS470" s="76">
        <f t="shared" si="266"/>
        <v>0</v>
      </c>
      <c r="BT470" s="76">
        <f t="shared" si="267"/>
        <v>0</v>
      </c>
      <c r="BU470" s="76">
        <f t="shared" si="276"/>
        <v>100.27747122706192</v>
      </c>
      <c r="BV470" s="76">
        <f>MAX(0,(BU470-Constantes!$D$13)*(1-EXP(-Constantes!$D$24)))</f>
        <v>0.78761012836962774</v>
      </c>
      <c r="BW470" s="76">
        <f t="shared" si="277"/>
        <v>1.4788101283696278</v>
      </c>
      <c r="BX470" s="76">
        <f t="shared" si="278"/>
        <v>1.4788101283696278</v>
      </c>
      <c r="BY470" s="76">
        <f>0.0526*BL470*Observaciones!$F469^1.218</f>
        <v>0</v>
      </c>
      <c r="BZ470" s="76">
        <f>BY470*Constantes!$F$30</f>
        <v>0</v>
      </c>
      <c r="CA470" s="76">
        <f t="shared" si="279"/>
        <v>0</v>
      </c>
      <c r="CB470" s="15"/>
      <c r="CC470" s="75">
        <v>464</v>
      </c>
      <c r="CD470" s="76">
        <f>0.0526*Observaciones!$F469^2.218</f>
        <v>0</v>
      </c>
      <c r="CE470" s="76">
        <f>IF(Observaciones!$F469&gt;0.05*$CI$7,((Observaciones!$F469-0.05*$CI$7)^2)/(Observaciones!$F469+0.95*$CI$7),0)</f>
        <v>0</v>
      </c>
      <c r="CF470" s="76">
        <f>0.0526*CE470*Observaciones!$F469^1.218</f>
        <v>0</v>
      </c>
      <c r="CG470" s="29"/>
      <c r="CH470" s="29"/>
      <c r="CI470" s="110"/>
      <c r="CJ470" s="40"/>
    </row>
    <row r="471" spans="2:88" s="2" customFormat="1" x14ac:dyDescent="0.3">
      <c r="B471" s="39"/>
      <c r="C471" s="75">
        <v>465</v>
      </c>
      <c r="D471" s="148">
        <f>ETo!$I470*((1-Constantes!$D$19)*ETo!$K470+ETo!$L470)</f>
        <v>3.4751305439154554</v>
      </c>
      <c r="E471" s="76">
        <f>MIN(D471*Constantes!$D$17,0.8*(H470+Observaciones!$F470-F471-G471-Constantes!$D$14))</f>
        <v>4.7166774188175969E-2</v>
      </c>
      <c r="F471" s="76">
        <f>IF(Observaciones!$F470&gt;0.05*Constantes!$D$18,((Observaciones!$F470-0.05*Constantes!$D$18)^2)/(Observaciones!$F470+0.95*Constantes!$D$18),0)</f>
        <v>0</v>
      </c>
      <c r="G471" s="76">
        <f>MAX(0,H470+Observaciones!$F470-F471-Constantes!$D$13)</f>
        <v>0</v>
      </c>
      <c r="H471" s="76">
        <f>H470+Observaciones!$F470-F471-E471-G471-I470</f>
        <v>11.259783351695017</v>
      </c>
      <c r="I471" s="76">
        <f>MAX(0,(H471-Constantes!$D$14)*(1-EXP(-Constantes!$D$22)))</f>
        <v>3.3325687415160525E-4</v>
      </c>
      <c r="J471" s="76">
        <f t="shared" si="245"/>
        <v>142.8935023614797</v>
      </c>
      <c r="K471" s="76">
        <f>MAX(0,(J471-Constantes!$D$13)*(1-EXP(-Constantes!$D$23)))</f>
        <v>0.92761835200293374</v>
      </c>
      <c r="L471" s="76">
        <f t="shared" si="246"/>
        <v>0.92795160887708539</v>
      </c>
      <c r="M471" s="76">
        <f>0.0526*F471*Observaciones!$F470^1.218</f>
        <v>0</v>
      </c>
      <c r="N471" s="76">
        <f>M471*Constantes!$D$30</f>
        <v>0</v>
      </c>
      <c r="O471" s="76">
        <f t="shared" si="247"/>
        <v>0</v>
      </c>
      <c r="P471" s="15"/>
      <c r="Q471" s="75">
        <v>465</v>
      </c>
      <c r="R471" s="148">
        <f>ETo!$I470*((1-Constantes!$E$19)*ETo!$K470+ETo!$L470)</f>
        <v>3.4751305439154554</v>
      </c>
      <c r="S471" s="76">
        <f>MIN(R471*Constantes!$E$17,0.8*(V470+Observaciones!$F470-T471-U471-Constantes!$D$14))</f>
        <v>4.7166774188175969E-2</v>
      </c>
      <c r="T471" s="76">
        <f>IF(Observaciones!$F470&gt;0.05*Constantes!$E$18,((Observaciones!$F470-0.05*Constantes!$E$18)^2)/(Observaciones!$F470+0.95*Constantes!$E$18),0)</f>
        <v>0</v>
      </c>
      <c r="U471" s="76">
        <f>MAX(0,V470+Observaciones!$F470-T471-Constantes!$D$13)</f>
        <v>0</v>
      </c>
      <c r="V471" s="76">
        <f>V470+Observaciones!$F470-T471-S471-U471-W470</f>
        <v>11.259783351695017</v>
      </c>
      <c r="W471" s="76">
        <f>MAX(0,(V471-Constantes!$D$14)*(1-EXP(-Constantes!$D$22)))</f>
        <v>3.3325687415160525E-4</v>
      </c>
      <c r="X471" s="76">
        <f t="shared" si="268"/>
        <v>142.8935023614797</v>
      </c>
      <c r="Y471" s="76">
        <f>MAX(0,(X471-Constantes!$D$13)*(1-EXP(-Constantes!$D$23)))</f>
        <v>0.92761835200293374</v>
      </c>
      <c r="Z471" s="76">
        <f t="shared" si="269"/>
        <v>0.92795160887708539</v>
      </c>
      <c r="AA471" s="76">
        <f>IF(Z471-Escenarios!$E$29&lt;=0,0,IF(Z471-Escenarios!$E$29&gt;Escenarios!$E$28,Escenarios!$E$28,Z471-Escenarios!$E$29))</f>
        <v>0.23675160887708535</v>
      </c>
      <c r="AB471" s="76">
        <f>AA471*Entradas!$E$24</f>
        <v>5.9187902219271338E-2</v>
      </c>
      <c r="AC471" s="76">
        <f>R471*Entradas!$D$47/Escenarios!$E$9</f>
        <v>0.16680626610794186</v>
      </c>
      <c r="AD471" s="76">
        <f>Entradas!$D$48*Entradas!$D$46/Escenarios!$E$9</f>
        <v>0.12</v>
      </c>
      <c r="AE471" s="76">
        <f t="shared" si="270"/>
        <v>0.21397304029611783</v>
      </c>
      <c r="AF471" s="76">
        <f t="shared" si="253"/>
        <v>0</v>
      </c>
      <c r="AG471" s="76">
        <f t="shared" si="254"/>
        <v>0.23675160887708535</v>
      </c>
      <c r="AH471" s="76">
        <f t="shared" si="248"/>
        <v>0</v>
      </c>
      <c r="AI471" s="76">
        <f t="shared" si="255"/>
        <v>0.23641835200293373</v>
      </c>
      <c r="AJ471" s="76">
        <f t="shared" si="249"/>
        <v>0.69120000000000004</v>
      </c>
      <c r="AK471" s="76">
        <f t="shared" si="256"/>
        <v>0</v>
      </c>
      <c r="AL471" s="76">
        <f t="shared" si="257"/>
        <v>0.75038790221927143</v>
      </c>
      <c r="AM471" s="76">
        <f t="shared" si="258"/>
        <v>0</v>
      </c>
      <c r="AN471" s="76">
        <f t="shared" si="259"/>
        <v>0</v>
      </c>
      <c r="AO471" s="76">
        <f t="shared" si="271"/>
        <v>76.235949993550861</v>
      </c>
      <c r="AP471" s="76">
        <f>MAX(0,(AO471-Constantes!$D$13)*(1-EXP(-Constantes!$D$24)))</f>
        <v>0.42012953648329338</v>
      </c>
      <c r="AQ471" s="76">
        <f t="shared" si="250"/>
        <v>1.1113295364832934</v>
      </c>
      <c r="AR471" s="76">
        <f t="shared" si="260"/>
        <v>1.1705174387025647</v>
      </c>
      <c r="AS471" s="76">
        <f>0.0526*AF471*Observaciones!$F470^1.218</f>
        <v>0</v>
      </c>
      <c r="AT471" s="76">
        <f>AS471*Constantes!$E$30</f>
        <v>0</v>
      </c>
      <c r="AU471" s="76">
        <f t="shared" si="272"/>
        <v>0</v>
      </c>
      <c r="AV471" s="15"/>
      <c r="AW471" s="75">
        <v>465</v>
      </c>
      <c r="AX471" s="148">
        <f>ETo!$I470*((1-Constantes!$F$19)*ETo!$K470+ETo!$L470)</f>
        <v>3.4751305439154554</v>
      </c>
      <c r="AY471" s="76">
        <f>MIN(AX471*Constantes!$F$17,0.8*(BB470+Observaciones!$F470-AZ471-BA471-Constantes!$D$14))</f>
        <v>4.7166774188175969E-2</v>
      </c>
      <c r="AZ471" s="76">
        <f>IF(Observaciones!$F470&gt;0.05*Constantes!$F$18,((Observaciones!$F470-0.05*Constantes!$F$18)^2)/(Observaciones!$F470+0.95*Constantes!$F$18),0)</f>
        <v>0</v>
      </c>
      <c r="BA471" s="76">
        <f>MAX(0,BB470+Observaciones!$F470-AZ471-Constantes!$D$13)</f>
        <v>0</v>
      </c>
      <c r="BB471" s="76">
        <f>BB470+Observaciones!$F470-AZ471-AY471-BA471-BC470</f>
        <v>11.259783351695017</v>
      </c>
      <c r="BC471" s="76">
        <f>MAX(0,(BB471-Constantes!$D$14)*(1-EXP(-Constantes!$D$22)))</f>
        <v>3.3325687415160525E-4</v>
      </c>
      <c r="BD471" s="76">
        <f t="shared" si="273"/>
        <v>142.8935023614797</v>
      </c>
      <c r="BE471" s="76">
        <f>MAX(0,(BD471-Constantes!$D$13)*(1-EXP(-Constantes!$D$23)))</f>
        <v>0.92761835200293374</v>
      </c>
      <c r="BF471" s="76">
        <f t="shared" si="274"/>
        <v>0.92795160887708539</v>
      </c>
      <c r="BG471" s="76">
        <f>IF(BF471-Escenarios!$F$29&lt;=0,0,IF(BF471-Escenarios!$F$29&gt;Escenarios!$F$28,Escenarios!$F$28,BF471-Escenarios!$F$29))</f>
        <v>0.23675160887708535</v>
      </c>
      <c r="BH471" s="76">
        <f>BG471*Entradas!$F$24</f>
        <v>0</v>
      </c>
      <c r="BI471" s="76">
        <f>AX471*Entradas!$D$47/Escenarios!$F$9</f>
        <v>0.16680626610794186</v>
      </c>
      <c r="BJ471" s="76">
        <f>Entradas!$D$48*Entradas!$D$46/Escenarios!$F$9</f>
        <v>0.12</v>
      </c>
      <c r="BK471" s="76">
        <f t="shared" si="275"/>
        <v>0.21397304029611783</v>
      </c>
      <c r="BL471" s="76">
        <f t="shared" si="261"/>
        <v>0</v>
      </c>
      <c r="BM471" s="76">
        <f t="shared" si="262"/>
        <v>0.23675160887708535</v>
      </c>
      <c r="BN471" s="76">
        <f t="shared" si="251"/>
        <v>0</v>
      </c>
      <c r="BO471" s="76">
        <f t="shared" si="263"/>
        <v>0.23641835200293373</v>
      </c>
      <c r="BP471" s="76">
        <f t="shared" si="252"/>
        <v>0.69120000000000004</v>
      </c>
      <c r="BQ471" s="76">
        <f t="shared" si="264"/>
        <v>0</v>
      </c>
      <c r="BR471" s="76">
        <f t="shared" si="265"/>
        <v>0.69120000000000004</v>
      </c>
      <c r="BS471" s="76">
        <f t="shared" si="266"/>
        <v>0</v>
      </c>
      <c r="BT471" s="76">
        <f t="shared" si="267"/>
        <v>0</v>
      </c>
      <c r="BU471" s="76">
        <f t="shared" si="276"/>
        <v>99.489861098692302</v>
      </c>
      <c r="BV471" s="76">
        <f>MAX(0,(BU471-Constantes!$D$13)*(1-EXP(-Constantes!$D$24)))</f>
        <v>0.77557131296615367</v>
      </c>
      <c r="BW471" s="76">
        <f t="shared" si="277"/>
        <v>1.4667713129661537</v>
      </c>
      <c r="BX471" s="76">
        <f t="shared" si="278"/>
        <v>1.4667713129661537</v>
      </c>
      <c r="BY471" s="76">
        <f>0.0526*BL471*Observaciones!$F470^1.218</f>
        <v>0</v>
      </c>
      <c r="BZ471" s="76">
        <f>BY471*Constantes!$F$30</f>
        <v>0</v>
      </c>
      <c r="CA471" s="76">
        <f t="shared" si="279"/>
        <v>0</v>
      </c>
      <c r="CB471" s="15"/>
      <c r="CC471" s="75">
        <v>465</v>
      </c>
      <c r="CD471" s="76">
        <f>0.0526*Observaciones!$F470^2.218</f>
        <v>0</v>
      </c>
      <c r="CE471" s="76">
        <f>IF(Observaciones!$F470&gt;0.05*$CI$7,((Observaciones!$F470-0.05*$CI$7)^2)/(Observaciones!$F470+0.95*$CI$7),0)</f>
        <v>0</v>
      </c>
      <c r="CF471" s="76">
        <f>0.0526*CE471*Observaciones!$F470^1.218</f>
        <v>0</v>
      </c>
      <c r="CG471" s="29"/>
      <c r="CH471" s="29"/>
      <c r="CI471" s="110"/>
      <c r="CJ471" s="40"/>
    </row>
    <row r="472" spans="2:88" s="2" customFormat="1" x14ac:dyDescent="0.3">
      <c r="B472" s="39"/>
      <c r="C472" s="75">
        <v>466</v>
      </c>
      <c r="D472" s="148">
        <f>ETo!$I471*((1-Constantes!$D$19)*ETo!$K471+ETo!$L471)</f>
        <v>3.4953502463562591</v>
      </c>
      <c r="E472" s="76">
        <f>MIN(D472*Constantes!$D$17,0.8*(H471+Observaciones!$F471-F472-G472-Constantes!$D$14))</f>
        <v>7.82668135601341E-3</v>
      </c>
      <c r="F472" s="76">
        <f>IF(Observaciones!$F471&gt;0.05*Constantes!$D$18,((Observaciones!$F471-0.05*Constantes!$D$18)^2)/(Observaciones!$F471+0.95*Constantes!$D$18),0)</f>
        <v>0</v>
      </c>
      <c r="G472" s="76">
        <f>MAX(0,H471+Observaciones!$F471-F472-Constantes!$D$13)</f>
        <v>0</v>
      </c>
      <c r="H472" s="76">
        <f>H471+Observaciones!$F471-F472-E472-G472-I471</f>
        <v>11.251623413464852</v>
      </c>
      <c r="I472" s="76">
        <f>MAX(0,(H472-Constantes!$D$14)*(1-EXP(-Constantes!$D$22)))</f>
        <v>5.5299422285697425E-5</v>
      </c>
      <c r="J472" s="76">
        <f t="shared" si="245"/>
        <v>141.96588400947678</v>
      </c>
      <c r="K472" s="76">
        <f>MAX(0,(J472-Constantes!$D$13)*(1-EXP(-Constantes!$D$23)))</f>
        <v>0.91847830743917092</v>
      </c>
      <c r="L472" s="76">
        <f t="shared" si="246"/>
        <v>0.91853360686145658</v>
      </c>
      <c r="M472" s="76">
        <f>0.0526*F472*Observaciones!$F471^1.218</f>
        <v>0</v>
      </c>
      <c r="N472" s="76">
        <f>M472*Constantes!$D$30</f>
        <v>0</v>
      </c>
      <c r="O472" s="76">
        <f t="shared" si="247"/>
        <v>0</v>
      </c>
      <c r="P472" s="15"/>
      <c r="Q472" s="75">
        <v>466</v>
      </c>
      <c r="R472" s="148">
        <f>ETo!$I471*((1-Constantes!$E$19)*ETo!$K471+ETo!$L471)</f>
        <v>3.4953502463562591</v>
      </c>
      <c r="S472" s="76">
        <f>MIN(R472*Constantes!$E$17,0.8*(V471+Observaciones!$F471-T472-U472-Constantes!$D$14))</f>
        <v>7.82668135601341E-3</v>
      </c>
      <c r="T472" s="76">
        <f>IF(Observaciones!$F471&gt;0.05*Constantes!$E$18,((Observaciones!$F471-0.05*Constantes!$E$18)^2)/(Observaciones!$F471+0.95*Constantes!$E$18),0)</f>
        <v>0</v>
      </c>
      <c r="U472" s="76">
        <f>MAX(0,V471+Observaciones!$F471-T472-Constantes!$D$13)</f>
        <v>0</v>
      </c>
      <c r="V472" s="76">
        <f>V471+Observaciones!$F471-T472-S472-U472-W471</f>
        <v>11.251623413464852</v>
      </c>
      <c r="W472" s="76">
        <f>MAX(0,(V472-Constantes!$D$14)*(1-EXP(-Constantes!$D$22)))</f>
        <v>5.5299422285697425E-5</v>
      </c>
      <c r="X472" s="76">
        <f t="shared" si="268"/>
        <v>141.96588400947678</v>
      </c>
      <c r="Y472" s="76">
        <f>MAX(0,(X472-Constantes!$D$13)*(1-EXP(-Constantes!$D$23)))</f>
        <v>0.91847830743917092</v>
      </c>
      <c r="Z472" s="76">
        <f t="shared" si="269"/>
        <v>0.91853360686145658</v>
      </c>
      <c r="AA472" s="76">
        <f>IF(Z472-Escenarios!$E$29&lt;=0,0,IF(Z472-Escenarios!$E$29&gt;Escenarios!$E$28,Escenarios!$E$28,Z472-Escenarios!$E$29))</f>
        <v>0.22733360686145654</v>
      </c>
      <c r="AB472" s="76">
        <f>AA472*Entradas!$E$24</f>
        <v>5.6833401715364135E-2</v>
      </c>
      <c r="AC472" s="76">
        <f>R472*Entradas!$D$47/Escenarios!$E$9</f>
        <v>0.16777681182510043</v>
      </c>
      <c r="AD472" s="76">
        <f>Entradas!$D$48*Entradas!$D$46/Escenarios!$E$9</f>
        <v>0.12</v>
      </c>
      <c r="AE472" s="76">
        <f t="shared" si="270"/>
        <v>0.17560349318111385</v>
      </c>
      <c r="AF472" s="76">
        <f t="shared" si="253"/>
        <v>0</v>
      </c>
      <c r="AG472" s="76">
        <f t="shared" si="254"/>
        <v>0.22733360686145654</v>
      </c>
      <c r="AH472" s="76">
        <f t="shared" si="248"/>
        <v>0</v>
      </c>
      <c r="AI472" s="76">
        <f t="shared" si="255"/>
        <v>0.22727830743917085</v>
      </c>
      <c r="AJ472" s="76">
        <f t="shared" si="249"/>
        <v>0.69120000000000004</v>
      </c>
      <c r="AK472" s="76">
        <f t="shared" si="256"/>
        <v>0</v>
      </c>
      <c r="AL472" s="76">
        <f t="shared" si="257"/>
        <v>0.74803340171536414</v>
      </c>
      <c r="AM472" s="76">
        <f t="shared" si="258"/>
        <v>0</v>
      </c>
      <c r="AN472" s="76">
        <f t="shared" si="259"/>
        <v>0</v>
      </c>
      <c r="AO472" s="76">
        <f t="shared" si="271"/>
        <v>75.815820457067574</v>
      </c>
      <c r="AP472" s="76">
        <f>MAX(0,(AO472-Constantes!$D$13)*(1-EXP(-Constantes!$D$24)))</f>
        <v>0.41370775271860344</v>
      </c>
      <c r="AQ472" s="76">
        <f t="shared" si="250"/>
        <v>1.1049077527186035</v>
      </c>
      <c r="AR472" s="76">
        <f t="shared" si="260"/>
        <v>1.1617411544339675</v>
      </c>
      <c r="AS472" s="76">
        <f>0.0526*AF472*Observaciones!$F471^1.218</f>
        <v>0</v>
      </c>
      <c r="AT472" s="76">
        <f>AS472*Constantes!$E$30</f>
        <v>0</v>
      </c>
      <c r="AU472" s="76">
        <f t="shared" si="272"/>
        <v>0</v>
      </c>
      <c r="AV472" s="15"/>
      <c r="AW472" s="75">
        <v>466</v>
      </c>
      <c r="AX472" s="148">
        <f>ETo!$I471*((1-Constantes!$F$19)*ETo!$K471+ETo!$L471)</f>
        <v>3.4953502463562591</v>
      </c>
      <c r="AY472" s="76">
        <f>MIN(AX472*Constantes!$F$17,0.8*(BB471+Observaciones!$F471-AZ472-BA472-Constantes!$D$14))</f>
        <v>7.82668135601341E-3</v>
      </c>
      <c r="AZ472" s="76">
        <f>IF(Observaciones!$F471&gt;0.05*Constantes!$F$18,((Observaciones!$F471-0.05*Constantes!$F$18)^2)/(Observaciones!$F471+0.95*Constantes!$F$18),0)</f>
        <v>0</v>
      </c>
      <c r="BA472" s="76">
        <f>MAX(0,BB471+Observaciones!$F471-AZ472-Constantes!$D$13)</f>
        <v>0</v>
      </c>
      <c r="BB472" s="76">
        <f>BB471+Observaciones!$F471-AZ472-AY472-BA472-BC471</f>
        <v>11.251623413464852</v>
      </c>
      <c r="BC472" s="76">
        <f>MAX(0,(BB472-Constantes!$D$14)*(1-EXP(-Constantes!$D$22)))</f>
        <v>5.5299422285697425E-5</v>
      </c>
      <c r="BD472" s="76">
        <f t="shared" si="273"/>
        <v>141.96588400947678</v>
      </c>
      <c r="BE472" s="76">
        <f>MAX(0,(BD472-Constantes!$D$13)*(1-EXP(-Constantes!$D$23)))</f>
        <v>0.91847830743917092</v>
      </c>
      <c r="BF472" s="76">
        <f t="shared" si="274"/>
        <v>0.91853360686145658</v>
      </c>
      <c r="BG472" s="76">
        <f>IF(BF472-Escenarios!$F$29&lt;=0,0,IF(BF472-Escenarios!$F$29&gt;Escenarios!$F$28,Escenarios!$F$28,BF472-Escenarios!$F$29))</f>
        <v>0.22733360686145654</v>
      </c>
      <c r="BH472" s="76">
        <f>BG472*Entradas!$F$24</f>
        <v>0</v>
      </c>
      <c r="BI472" s="76">
        <f>AX472*Entradas!$D$47/Escenarios!$F$9</f>
        <v>0.16777681182510043</v>
      </c>
      <c r="BJ472" s="76">
        <f>Entradas!$D$48*Entradas!$D$46/Escenarios!$F$9</f>
        <v>0.12</v>
      </c>
      <c r="BK472" s="76">
        <f t="shared" si="275"/>
        <v>0.17560349318111385</v>
      </c>
      <c r="BL472" s="76">
        <f t="shared" si="261"/>
        <v>0</v>
      </c>
      <c r="BM472" s="76">
        <f t="shared" si="262"/>
        <v>0.22733360686145654</v>
      </c>
      <c r="BN472" s="76">
        <f t="shared" si="251"/>
        <v>0</v>
      </c>
      <c r="BO472" s="76">
        <f t="shared" si="263"/>
        <v>0.22727830743917085</v>
      </c>
      <c r="BP472" s="76">
        <f t="shared" si="252"/>
        <v>0.69120000000000004</v>
      </c>
      <c r="BQ472" s="76">
        <f t="shared" si="264"/>
        <v>0</v>
      </c>
      <c r="BR472" s="76">
        <f t="shared" si="265"/>
        <v>0.69120000000000004</v>
      </c>
      <c r="BS472" s="76">
        <f t="shared" si="266"/>
        <v>0</v>
      </c>
      <c r="BT472" s="76">
        <f t="shared" si="267"/>
        <v>0</v>
      </c>
      <c r="BU472" s="76">
        <f t="shared" si="276"/>
        <v>98.714289785726152</v>
      </c>
      <c r="BV472" s="76">
        <f>MAX(0,(BU472-Constantes!$D$13)*(1-EXP(-Constantes!$D$24)))</f>
        <v>0.76371651383049854</v>
      </c>
      <c r="BW472" s="76">
        <f t="shared" si="277"/>
        <v>1.4549165138304985</v>
      </c>
      <c r="BX472" s="76">
        <f t="shared" si="278"/>
        <v>1.4549165138304985</v>
      </c>
      <c r="BY472" s="76">
        <f>0.0526*BL472*Observaciones!$F471^1.218</f>
        <v>0</v>
      </c>
      <c r="BZ472" s="76">
        <f>BY472*Constantes!$F$30</f>
        <v>0</v>
      </c>
      <c r="CA472" s="76">
        <f t="shared" si="279"/>
        <v>0</v>
      </c>
      <c r="CB472" s="15"/>
      <c r="CC472" s="75">
        <v>466</v>
      </c>
      <c r="CD472" s="76">
        <f>0.0526*Observaciones!$F471^2.218</f>
        <v>0</v>
      </c>
      <c r="CE472" s="76">
        <f>IF(Observaciones!$F471&gt;0.05*$CI$7,((Observaciones!$F471-0.05*$CI$7)^2)/(Observaciones!$F471+0.95*$CI$7),0)</f>
        <v>0</v>
      </c>
      <c r="CF472" s="76">
        <f>0.0526*CE472*Observaciones!$F471^1.218</f>
        <v>0</v>
      </c>
      <c r="CG472" s="29"/>
      <c r="CH472" s="29"/>
      <c r="CI472" s="110"/>
      <c r="CJ472" s="40"/>
    </row>
    <row r="473" spans="2:88" s="2" customFormat="1" x14ac:dyDescent="0.3">
      <c r="B473" s="39"/>
      <c r="C473" s="75">
        <v>467</v>
      </c>
      <c r="D473" s="148">
        <f>ETo!$I472*((1-Constantes!$D$19)*ETo!$K472+ETo!$L472)</f>
        <v>3.4740754441419059</v>
      </c>
      <c r="E473" s="76">
        <f>MIN(D473*Constantes!$D$17,0.8*(H472+Observaciones!$F472-F473-G473-Constantes!$D$14))</f>
        <v>1.7254817034512697</v>
      </c>
      <c r="F473" s="76">
        <f>IF(Observaciones!$F472&gt;0.05*Constantes!$D$18,((Observaciones!$F472-0.05*Constantes!$D$18)^2)/(Observaciones!$F472+0.95*Constantes!$D$18),0)</f>
        <v>1.6549157853505655E-3</v>
      </c>
      <c r="G473" s="76">
        <f>MAX(0,H472+Observaciones!$F472-F473-Constantes!$D$13)</f>
        <v>0</v>
      </c>
      <c r="H473" s="76">
        <f>H472+Observaciones!$F472-F473-E473-G473-I472</f>
        <v>13.024431494805947</v>
      </c>
      <c r="I473" s="76">
        <f>MAX(0,(H473-Constantes!$D$14)*(1-EXP(-Constantes!$D$22)))</f>
        <v>6.0443650784464328E-2</v>
      </c>
      <c r="J473" s="76">
        <f t="shared" si="245"/>
        <v>141.04740570203762</v>
      </c>
      <c r="K473" s="76">
        <f>MAX(0,(J473-Constantes!$D$13)*(1-EXP(-Constantes!$D$23)))</f>
        <v>0.90942832191148393</v>
      </c>
      <c r="L473" s="76">
        <f t="shared" si="246"/>
        <v>0.97152688848129887</v>
      </c>
      <c r="M473" s="76">
        <f>0.0526*F473*Observaciones!$F472^1.218</f>
        <v>4.0034694670320123E-4</v>
      </c>
      <c r="N473" s="76">
        <f>M473*Constantes!$D$30</f>
        <v>6.2542629181475971E-6</v>
      </c>
      <c r="O473" s="76">
        <f t="shared" si="247"/>
        <v>0.64375602901987883</v>
      </c>
      <c r="P473" s="15"/>
      <c r="Q473" s="75">
        <v>467</v>
      </c>
      <c r="R473" s="148">
        <f>ETo!$I472*((1-Constantes!$E$19)*ETo!$K472+ETo!$L472)</f>
        <v>3.4740754441419059</v>
      </c>
      <c r="S473" s="76">
        <f>MIN(R473*Constantes!$E$17,0.8*(V472+Observaciones!$F472-T473-U473-Constantes!$D$14))</f>
        <v>1.7254817034512697</v>
      </c>
      <c r="T473" s="76">
        <f>IF(Observaciones!$F472&gt;0.05*Constantes!$E$18,((Observaciones!$F472-0.05*Constantes!$E$18)^2)/(Observaciones!$F472+0.95*Constantes!$E$18),0)</f>
        <v>1.6549157853505655E-3</v>
      </c>
      <c r="U473" s="76">
        <f>MAX(0,V472+Observaciones!$F472-T473-Constantes!$D$13)</f>
        <v>0</v>
      </c>
      <c r="V473" s="76">
        <f>V472+Observaciones!$F472-T473-S473-U473-W472</f>
        <v>13.024431494805947</v>
      </c>
      <c r="W473" s="76">
        <f>MAX(0,(V473-Constantes!$D$14)*(1-EXP(-Constantes!$D$22)))</f>
        <v>6.0443650784464328E-2</v>
      </c>
      <c r="X473" s="76">
        <f t="shared" si="268"/>
        <v>141.04740570203762</v>
      </c>
      <c r="Y473" s="76">
        <f>MAX(0,(X473-Constantes!$D$13)*(1-EXP(-Constantes!$D$23)))</f>
        <v>0.90942832191148393</v>
      </c>
      <c r="Z473" s="76">
        <f t="shared" si="269"/>
        <v>0.97152688848129887</v>
      </c>
      <c r="AA473" s="76">
        <f>IF(Z473-Escenarios!$E$29&lt;=0,0,IF(Z473-Escenarios!$E$29&gt;Escenarios!$E$28,Escenarios!$E$28,Z473-Escenarios!$E$29))</f>
        <v>0.28032688848129883</v>
      </c>
      <c r="AB473" s="76">
        <f>AA473*Entradas!$E$24</f>
        <v>7.0081722120324708E-2</v>
      </c>
      <c r="AC473" s="76">
        <f>R473*Entradas!$D$47/Escenarios!$E$9</f>
        <v>0.16675562131881147</v>
      </c>
      <c r="AD473" s="76">
        <f>Entradas!$D$48*Entradas!$D$46/Escenarios!$E$9</f>
        <v>0.12</v>
      </c>
      <c r="AE473" s="76">
        <f t="shared" si="270"/>
        <v>1.8922373247700812</v>
      </c>
      <c r="AF473" s="76">
        <f t="shared" si="253"/>
        <v>0</v>
      </c>
      <c r="AG473" s="76">
        <f t="shared" si="254"/>
        <v>0.27867197269594829</v>
      </c>
      <c r="AH473" s="76">
        <f t="shared" si="248"/>
        <v>0</v>
      </c>
      <c r="AI473" s="76">
        <f t="shared" si="255"/>
        <v>0.21822832191148395</v>
      </c>
      <c r="AJ473" s="76">
        <f t="shared" si="249"/>
        <v>0.69120000000000004</v>
      </c>
      <c r="AK473" s="76">
        <f t="shared" si="256"/>
        <v>0</v>
      </c>
      <c r="AL473" s="76">
        <f t="shared" si="257"/>
        <v>0.76128172212032474</v>
      </c>
      <c r="AM473" s="76">
        <f t="shared" si="258"/>
        <v>0</v>
      </c>
      <c r="AN473" s="76">
        <f t="shared" si="259"/>
        <v>0</v>
      </c>
      <c r="AO473" s="76">
        <f t="shared" si="271"/>
        <v>75.402112704348966</v>
      </c>
      <c r="AP473" s="76">
        <f>MAX(0,(AO473-Constantes!$D$13)*(1-EXP(-Constantes!$D$24)))</f>
        <v>0.4073841275053583</v>
      </c>
      <c r="AQ473" s="76">
        <f t="shared" si="250"/>
        <v>1.0985841275053583</v>
      </c>
      <c r="AR473" s="76">
        <f t="shared" si="260"/>
        <v>1.168665849625683</v>
      </c>
      <c r="AS473" s="76">
        <f>0.0526*AF473*Observaciones!$F472^1.218</f>
        <v>0</v>
      </c>
      <c r="AT473" s="76">
        <f>AS473*Constantes!$E$30</f>
        <v>0</v>
      </c>
      <c r="AU473" s="76">
        <f t="shared" si="272"/>
        <v>0</v>
      </c>
      <c r="AV473" s="15"/>
      <c r="AW473" s="75">
        <v>467</v>
      </c>
      <c r="AX473" s="148">
        <f>ETo!$I472*((1-Constantes!$F$19)*ETo!$K472+ETo!$L472)</f>
        <v>3.4740754441419059</v>
      </c>
      <c r="AY473" s="76">
        <f>MIN(AX473*Constantes!$F$17,0.8*(BB472+Observaciones!$F472-AZ473-BA473-Constantes!$D$14))</f>
        <v>1.7254817034512697</v>
      </c>
      <c r="AZ473" s="76">
        <f>IF(Observaciones!$F472&gt;0.05*Constantes!$F$18,((Observaciones!$F472-0.05*Constantes!$F$18)^2)/(Observaciones!$F472+0.95*Constantes!$F$18),0)</f>
        <v>1.6549157853505655E-3</v>
      </c>
      <c r="BA473" s="76">
        <f>MAX(0,BB472+Observaciones!$F472-AZ473-Constantes!$D$13)</f>
        <v>0</v>
      </c>
      <c r="BB473" s="76">
        <f>BB472+Observaciones!$F472-AZ473-AY473-BA473-BC472</f>
        <v>13.024431494805947</v>
      </c>
      <c r="BC473" s="76">
        <f>MAX(0,(BB473-Constantes!$D$14)*(1-EXP(-Constantes!$D$22)))</f>
        <v>6.0443650784464328E-2</v>
      </c>
      <c r="BD473" s="76">
        <f t="shared" si="273"/>
        <v>141.04740570203762</v>
      </c>
      <c r="BE473" s="76">
        <f>MAX(0,(BD473-Constantes!$D$13)*(1-EXP(-Constantes!$D$23)))</f>
        <v>0.90942832191148393</v>
      </c>
      <c r="BF473" s="76">
        <f t="shared" si="274"/>
        <v>0.97152688848129887</v>
      </c>
      <c r="BG473" s="76">
        <f>IF(BF473-Escenarios!$F$29&lt;=0,0,IF(BF473-Escenarios!$F$29&gt;Escenarios!$F$28,Escenarios!$F$28,BF473-Escenarios!$F$29))</f>
        <v>0.28032688848129883</v>
      </c>
      <c r="BH473" s="76">
        <f>BG473*Entradas!$F$24</f>
        <v>0</v>
      </c>
      <c r="BI473" s="76">
        <f>AX473*Entradas!$D$47/Escenarios!$F$9</f>
        <v>0.16675562131881147</v>
      </c>
      <c r="BJ473" s="76">
        <f>Entradas!$D$48*Entradas!$D$46/Escenarios!$F$9</f>
        <v>0.12</v>
      </c>
      <c r="BK473" s="76">
        <f t="shared" si="275"/>
        <v>1.8922373247700812</v>
      </c>
      <c r="BL473" s="76">
        <f t="shared" si="261"/>
        <v>0</v>
      </c>
      <c r="BM473" s="76">
        <f t="shared" si="262"/>
        <v>0.27867197269594829</v>
      </c>
      <c r="BN473" s="76">
        <f t="shared" si="251"/>
        <v>0</v>
      </c>
      <c r="BO473" s="76">
        <f t="shared" si="263"/>
        <v>0.21822832191148395</v>
      </c>
      <c r="BP473" s="76">
        <f t="shared" si="252"/>
        <v>0.69120000000000004</v>
      </c>
      <c r="BQ473" s="76">
        <f t="shared" si="264"/>
        <v>0</v>
      </c>
      <c r="BR473" s="76">
        <f t="shared" si="265"/>
        <v>0.69120000000000004</v>
      </c>
      <c r="BS473" s="76">
        <f t="shared" si="266"/>
        <v>0</v>
      </c>
      <c r="BT473" s="76">
        <f t="shared" si="267"/>
        <v>0</v>
      </c>
      <c r="BU473" s="76">
        <f t="shared" si="276"/>
        <v>97.950573271895649</v>
      </c>
      <c r="BV473" s="76">
        <f>MAX(0,(BU473-Constantes!$D$13)*(1-EXP(-Constantes!$D$24)))</f>
        <v>0.75204291822854441</v>
      </c>
      <c r="BW473" s="76">
        <f t="shared" si="277"/>
        <v>1.4432429182285444</v>
      </c>
      <c r="BX473" s="76">
        <f t="shared" si="278"/>
        <v>1.4432429182285444</v>
      </c>
      <c r="BY473" s="76">
        <f>0.0526*BL473*Observaciones!$F472^1.218</f>
        <v>0</v>
      </c>
      <c r="BZ473" s="76">
        <f>BY473*Constantes!$F$30</f>
        <v>0</v>
      </c>
      <c r="CA473" s="76">
        <f t="shared" si="279"/>
        <v>0</v>
      </c>
      <c r="CB473" s="15"/>
      <c r="CC473" s="75">
        <v>467</v>
      </c>
      <c r="CD473" s="76">
        <f>0.0526*Observaciones!$F472^2.218</f>
        <v>0.84669825852460612</v>
      </c>
      <c r="CE473" s="76">
        <f>IF(Observaciones!$F472&gt;0.05*$CI$7,((Observaciones!$F472-0.05*$CI$7)^2)/(Observaciones!$F472+0.95*$CI$7),0)</f>
        <v>8.5881224531493036E-2</v>
      </c>
      <c r="CF473" s="76">
        <f>0.0526*CE473*Observaciones!$F472^1.218</f>
        <v>2.0775852357364521E-2</v>
      </c>
      <c r="CG473" s="29"/>
      <c r="CH473" s="29"/>
      <c r="CI473" s="110"/>
      <c r="CJ473" s="40"/>
    </row>
    <row r="474" spans="2:88" s="2" customFormat="1" x14ac:dyDescent="0.3">
      <c r="B474" s="39"/>
      <c r="C474" s="75">
        <v>468</v>
      </c>
      <c r="D474" s="148">
        <f>ETo!$I473*((1-Constantes!$D$19)*ETo!$K473+ETo!$L473)</f>
        <v>3.2457384736463304</v>
      </c>
      <c r="E474" s="76">
        <f>MIN(D474*Constantes!$D$17,0.8*(H473+Observaciones!$F473-F474-G474-Constantes!$D$14))</f>
        <v>1.6120727487102413</v>
      </c>
      <c r="F474" s="76">
        <f>IF(Observaciones!$F473&gt;0.05*Constantes!$D$18,((Observaciones!$F473-0.05*Constantes!$D$18)^2)/(Observaciones!$F473+0.95*Constantes!$D$18),0)</f>
        <v>0</v>
      </c>
      <c r="G474" s="76">
        <f>MAX(0,H473+Observaciones!$F473-F474-Constantes!$D$13)</f>
        <v>0</v>
      </c>
      <c r="H474" s="76">
        <f>H473+Observaciones!$F473-F474-E474-G474-I473</f>
        <v>13.151915095311242</v>
      </c>
      <c r="I474" s="76">
        <f>MAX(0,(H474-Constantes!$D$14)*(1-EXP(-Constantes!$D$22)))</f>
        <v>6.4786210219553081E-2</v>
      </c>
      <c r="J474" s="76">
        <f t="shared" si="245"/>
        <v>140.13797738012613</v>
      </c>
      <c r="K474" s="76">
        <f>MAX(0,(J474-Constantes!$D$13)*(1-EXP(-Constantes!$D$23)))</f>
        <v>0.9004675080467397</v>
      </c>
      <c r="L474" s="76">
        <f t="shared" si="246"/>
        <v>0.9652537182662928</v>
      </c>
      <c r="M474" s="76">
        <f>0.0526*F474*Observaciones!$F473^1.218</f>
        <v>0</v>
      </c>
      <c r="N474" s="76">
        <f>M474*Constantes!$D$30</f>
        <v>0</v>
      </c>
      <c r="O474" s="76">
        <f t="shared" si="247"/>
        <v>0</v>
      </c>
      <c r="P474" s="15"/>
      <c r="Q474" s="75">
        <v>468</v>
      </c>
      <c r="R474" s="148">
        <f>ETo!$I473*((1-Constantes!$E$19)*ETo!$K473+ETo!$L473)</f>
        <v>3.2457384736463304</v>
      </c>
      <c r="S474" s="76">
        <f>MIN(R474*Constantes!$E$17,0.8*(V473+Observaciones!$F473-T474-U474-Constantes!$D$14))</f>
        <v>1.6120727487102413</v>
      </c>
      <c r="T474" s="76">
        <f>IF(Observaciones!$F473&gt;0.05*Constantes!$E$18,((Observaciones!$F473-0.05*Constantes!$E$18)^2)/(Observaciones!$F473+0.95*Constantes!$E$18),0)</f>
        <v>0</v>
      </c>
      <c r="U474" s="76">
        <f>MAX(0,V473+Observaciones!$F473-T474-Constantes!$D$13)</f>
        <v>0</v>
      </c>
      <c r="V474" s="76">
        <f>V473+Observaciones!$F473-T474-S474-U474-W473</f>
        <v>13.151915095311242</v>
      </c>
      <c r="W474" s="76">
        <f>MAX(0,(V474-Constantes!$D$14)*(1-EXP(-Constantes!$D$22)))</f>
        <v>6.4786210219553081E-2</v>
      </c>
      <c r="X474" s="76">
        <f t="shared" si="268"/>
        <v>140.13797738012613</v>
      </c>
      <c r="Y474" s="76">
        <f>MAX(0,(X474-Constantes!$D$13)*(1-EXP(-Constantes!$D$23)))</f>
        <v>0.9004675080467397</v>
      </c>
      <c r="Z474" s="76">
        <f t="shared" si="269"/>
        <v>0.9652537182662928</v>
      </c>
      <c r="AA474" s="76">
        <f>IF(Z474-Escenarios!$E$29&lt;=0,0,IF(Z474-Escenarios!$E$29&gt;Escenarios!$E$28,Escenarios!$E$28,Z474-Escenarios!$E$29))</f>
        <v>0.27405371826629277</v>
      </c>
      <c r="AB474" s="76">
        <f>AA474*Entradas!$E$24</f>
        <v>6.8513429566573192E-2</v>
      </c>
      <c r="AC474" s="76">
        <f>R474*Entradas!$D$47/Escenarios!$E$9</f>
        <v>0.15579544673502385</v>
      </c>
      <c r="AD474" s="76">
        <f>Entradas!$D$48*Entradas!$D$46/Escenarios!$E$9</f>
        <v>0.12</v>
      </c>
      <c r="AE474" s="76">
        <f t="shared" si="270"/>
        <v>1.7678681954452651</v>
      </c>
      <c r="AF474" s="76">
        <f t="shared" si="253"/>
        <v>0</v>
      </c>
      <c r="AG474" s="76">
        <f t="shared" si="254"/>
        <v>0.27405371826629277</v>
      </c>
      <c r="AH474" s="76">
        <f t="shared" si="248"/>
        <v>0</v>
      </c>
      <c r="AI474" s="76">
        <f t="shared" si="255"/>
        <v>0.20926750804673969</v>
      </c>
      <c r="AJ474" s="76">
        <f t="shared" si="249"/>
        <v>0.69120000000000004</v>
      </c>
      <c r="AK474" s="76">
        <f t="shared" si="256"/>
        <v>0</v>
      </c>
      <c r="AL474" s="76">
        <f t="shared" si="257"/>
        <v>0.75971342956657328</v>
      </c>
      <c r="AM474" s="76">
        <f t="shared" si="258"/>
        <v>0</v>
      </c>
      <c r="AN474" s="76">
        <f t="shared" si="259"/>
        <v>0</v>
      </c>
      <c r="AO474" s="76">
        <f t="shared" si="271"/>
        <v>74.994728576843613</v>
      </c>
      <c r="AP474" s="76">
        <f>MAX(0,(AO474-Constantes!$D$13)*(1-EXP(-Constantes!$D$24)))</f>
        <v>0.40115716046584782</v>
      </c>
      <c r="AQ474" s="76">
        <f t="shared" si="250"/>
        <v>1.092357160465848</v>
      </c>
      <c r="AR474" s="76">
        <f t="shared" si="260"/>
        <v>1.1608705900324212</v>
      </c>
      <c r="AS474" s="76">
        <f>0.0526*AF474*Observaciones!$F473^1.218</f>
        <v>0</v>
      </c>
      <c r="AT474" s="76">
        <f>AS474*Constantes!$E$30</f>
        <v>0</v>
      </c>
      <c r="AU474" s="76">
        <f t="shared" si="272"/>
        <v>0</v>
      </c>
      <c r="AV474" s="15"/>
      <c r="AW474" s="75">
        <v>468</v>
      </c>
      <c r="AX474" s="148">
        <f>ETo!$I473*((1-Constantes!$F$19)*ETo!$K473+ETo!$L473)</f>
        <v>3.2457384736463304</v>
      </c>
      <c r="AY474" s="76">
        <f>MIN(AX474*Constantes!$F$17,0.8*(BB473+Observaciones!$F473-AZ474-BA474-Constantes!$D$14))</f>
        <v>1.6120727487102413</v>
      </c>
      <c r="AZ474" s="76">
        <f>IF(Observaciones!$F473&gt;0.05*Constantes!$F$18,((Observaciones!$F473-0.05*Constantes!$F$18)^2)/(Observaciones!$F473+0.95*Constantes!$F$18),0)</f>
        <v>0</v>
      </c>
      <c r="BA474" s="76">
        <f>MAX(0,BB473+Observaciones!$F473-AZ474-Constantes!$D$13)</f>
        <v>0</v>
      </c>
      <c r="BB474" s="76">
        <f>BB473+Observaciones!$F473-AZ474-AY474-BA474-BC473</f>
        <v>13.151915095311242</v>
      </c>
      <c r="BC474" s="76">
        <f>MAX(0,(BB474-Constantes!$D$14)*(1-EXP(-Constantes!$D$22)))</f>
        <v>6.4786210219553081E-2</v>
      </c>
      <c r="BD474" s="76">
        <f t="shared" si="273"/>
        <v>140.13797738012613</v>
      </c>
      <c r="BE474" s="76">
        <f>MAX(0,(BD474-Constantes!$D$13)*(1-EXP(-Constantes!$D$23)))</f>
        <v>0.9004675080467397</v>
      </c>
      <c r="BF474" s="76">
        <f t="shared" si="274"/>
        <v>0.9652537182662928</v>
      </c>
      <c r="BG474" s="76">
        <f>IF(BF474-Escenarios!$F$29&lt;=0,0,IF(BF474-Escenarios!$F$29&gt;Escenarios!$F$28,Escenarios!$F$28,BF474-Escenarios!$F$29))</f>
        <v>0.27405371826629277</v>
      </c>
      <c r="BH474" s="76">
        <f>BG474*Entradas!$F$24</f>
        <v>0</v>
      </c>
      <c r="BI474" s="76">
        <f>AX474*Entradas!$D$47/Escenarios!$F$9</f>
        <v>0.15579544673502385</v>
      </c>
      <c r="BJ474" s="76">
        <f>Entradas!$D$48*Entradas!$D$46/Escenarios!$F$9</f>
        <v>0.12</v>
      </c>
      <c r="BK474" s="76">
        <f t="shared" si="275"/>
        <v>1.7678681954452651</v>
      </c>
      <c r="BL474" s="76">
        <f t="shared" si="261"/>
        <v>0</v>
      </c>
      <c r="BM474" s="76">
        <f t="shared" si="262"/>
        <v>0.27405371826629277</v>
      </c>
      <c r="BN474" s="76">
        <f t="shared" si="251"/>
        <v>0</v>
      </c>
      <c r="BO474" s="76">
        <f t="shared" si="263"/>
        <v>0.20926750804673969</v>
      </c>
      <c r="BP474" s="76">
        <f t="shared" si="252"/>
        <v>0.69120000000000004</v>
      </c>
      <c r="BQ474" s="76">
        <f t="shared" si="264"/>
        <v>0</v>
      </c>
      <c r="BR474" s="76">
        <f t="shared" si="265"/>
        <v>0.69120000000000004</v>
      </c>
      <c r="BS474" s="76">
        <f t="shared" si="266"/>
        <v>0</v>
      </c>
      <c r="BT474" s="76">
        <f t="shared" si="267"/>
        <v>0</v>
      </c>
      <c r="BU474" s="76">
        <f t="shared" si="276"/>
        <v>97.19853035366711</v>
      </c>
      <c r="BV474" s="76">
        <f>MAX(0,(BU474-Constantes!$D$13)*(1-EXP(-Constantes!$D$24)))</f>
        <v>0.74054775641950987</v>
      </c>
      <c r="BW474" s="76">
        <f t="shared" si="277"/>
        <v>1.4317477564195098</v>
      </c>
      <c r="BX474" s="76">
        <f t="shared" si="278"/>
        <v>1.4317477564195098</v>
      </c>
      <c r="BY474" s="76">
        <f>0.0526*BL474*Observaciones!$F473^1.218</f>
        <v>0</v>
      </c>
      <c r="BZ474" s="76">
        <f>BY474*Constantes!$F$30</f>
        <v>0</v>
      </c>
      <c r="CA474" s="76">
        <f t="shared" si="279"/>
        <v>0</v>
      </c>
      <c r="CB474" s="15"/>
      <c r="CC474" s="75">
        <v>468</v>
      </c>
      <c r="CD474" s="76">
        <f>0.0526*Observaciones!$F473^2.218</f>
        <v>0.19372254258423433</v>
      </c>
      <c r="CE474" s="76">
        <f>IF(Observaciones!$F473&gt;0.05*$CI$7,((Observaciones!$F473-0.05*$CI$7)^2)/(Observaciones!$F473+0.95*$CI$7),0)</f>
        <v>1.3395249151634377E-4</v>
      </c>
      <c r="CF474" s="76">
        <f>0.0526*CE474*Observaciones!$F473^1.218</f>
        <v>1.441645402335511E-5</v>
      </c>
      <c r="CG474" s="29"/>
      <c r="CH474" s="29"/>
      <c r="CI474" s="110"/>
      <c r="CJ474" s="40"/>
    </row>
    <row r="475" spans="2:88" s="2" customFormat="1" x14ac:dyDescent="0.3">
      <c r="B475" s="39"/>
      <c r="C475" s="75">
        <v>469</v>
      </c>
      <c r="D475" s="148">
        <f>ETo!$I474*((1-Constantes!$D$19)*ETo!$K474+ETo!$L474)</f>
        <v>3.4313094235677064</v>
      </c>
      <c r="E475" s="76">
        <f>MIN(D475*Constantes!$D$17,0.8*(H474+Observaciones!$F474-F475-G475-Constantes!$D$14))</f>
        <v>1.5215320762489939</v>
      </c>
      <c r="F475" s="76">
        <f>IF(Observaciones!$F474&gt;0.05*Constantes!$D$18,((Observaciones!$F474-0.05*Constantes!$D$18)^2)/(Observaciones!$F474+0.95*Constantes!$D$18),0)</f>
        <v>0</v>
      </c>
      <c r="G475" s="76">
        <f>MAX(0,H474+Observaciones!$F474-F475-Constantes!$D$13)</f>
        <v>0</v>
      </c>
      <c r="H475" s="76">
        <f>H474+Observaciones!$F474-F475-E475-G475-I474</f>
        <v>11.565596808842695</v>
      </c>
      <c r="I475" s="76">
        <f>MAX(0,(H475-Constantes!$D$14)*(1-EXP(-Constantes!$D$22)))</f>
        <v>1.0750385888785951E-2</v>
      </c>
      <c r="J475" s="76">
        <f t="shared" si="245"/>
        <v>139.23750987207939</v>
      </c>
      <c r="K475" s="76">
        <f>MAX(0,(J475-Constantes!$D$13)*(1-EXP(-Constantes!$D$23)))</f>
        <v>0.89159498721530439</v>
      </c>
      <c r="L475" s="76">
        <f t="shared" si="246"/>
        <v>0.90234537310409035</v>
      </c>
      <c r="M475" s="76">
        <f>0.0526*F475*Observaciones!$F474^1.218</f>
        <v>0</v>
      </c>
      <c r="N475" s="76">
        <f>M475*Constantes!$D$30</f>
        <v>0</v>
      </c>
      <c r="O475" s="76">
        <f t="shared" si="247"/>
        <v>0</v>
      </c>
      <c r="P475" s="15"/>
      <c r="Q475" s="75">
        <v>469</v>
      </c>
      <c r="R475" s="148">
        <f>ETo!$I474*((1-Constantes!$E$19)*ETo!$K474+ETo!$L474)</f>
        <v>3.4313094235677064</v>
      </c>
      <c r="S475" s="76">
        <f>MIN(R475*Constantes!$E$17,0.8*(V474+Observaciones!$F474-T475-U475-Constantes!$D$14))</f>
        <v>1.5215320762489939</v>
      </c>
      <c r="T475" s="76">
        <f>IF(Observaciones!$F474&gt;0.05*Constantes!$E$18,((Observaciones!$F474-0.05*Constantes!$E$18)^2)/(Observaciones!$F474+0.95*Constantes!$E$18),0)</f>
        <v>0</v>
      </c>
      <c r="U475" s="76">
        <f>MAX(0,V474+Observaciones!$F474-T475-Constantes!$D$13)</f>
        <v>0</v>
      </c>
      <c r="V475" s="76">
        <f>V474+Observaciones!$F474-T475-S475-U475-W474</f>
        <v>11.565596808842695</v>
      </c>
      <c r="W475" s="76">
        <f>MAX(0,(V475-Constantes!$D$14)*(1-EXP(-Constantes!$D$22)))</f>
        <v>1.0750385888785951E-2</v>
      </c>
      <c r="X475" s="76">
        <f t="shared" si="268"/>
        <v>139.23750987207939</v>
      </c>
      <c r="Y475" s="76">
        <f>MAX(0,(X475-Constantes!$D$13)*(1-EXP(-Constantes!$D$23)))</f>
        <v>0.89159498721530439</v>
      </c>
      <c r="Z475" s="76">
        <f t="shared" si="269"/>
        <v>0.90234537310409035</v>
      </c>
      <c r="AA475" s="76">
        <f>IF(Z475-Escenarios!$E$29&lt;=0,0,IF(Z475-Escenarios!$E$29&gt;Escenarios!$E$28,Escenarios!$E$28,Z475-Escenarios!$E$29))</f>
        <v>0.21114537310409032</v>
      </c>
      <c r="AB475" s="76">
        <f>AA475*Entradas!$E$24</f>
        <v>5.2786343276022579E-2</v>
      </c>
      <c r="AC475" s="76">
        <f>R475*Entradas!$D$47/Escenarios!$E$9</f>
        <v>0.16470285233124993</v>
      </c>
      <c r="AD475" s="76">
        <f>Entradas!$D$48*Entradas!$D$46/Escenarios!$E$9</f>
        <v>0.12</v>
      </c>
      <c r="AE475" s="76">
        <f t="shared" si="270"/>
        <v>1.6862349285802438</v>
      </c>
      <c r="AF475" s="76">
        <f t="shared" si="253"/>
        <v>0</v>
      </c>
      <c r="AG475" s="76">
        <f t="shared" si="254"/>
        <v>0.21114537310409032</v>
      </c>
      <c r="AH475" s="76">
        <f t="shared" si="248"/>
        <v>0</v>
      </c>
      <c r="AI475" s="76">
        <f t="shared" si="255"/>
        <v>0.20039498721530435</v>
      </c>
      <c r="AJ475" s="76">
        <f t="shared" si="249"/>
        <v>0.69120000000000004</v>
      </c>
      <c r="AK475" s="76">
        <f t="shared" si="256"/>
        <v>0</v>
      </c>
      <c r="AL475" s="76">
        <f t="shared" si="257"/>
        <v>0.74398634327602264</v>
      </c>
      <c r="AM475" s="76">
        <f t="shared" si="258"/>
        <v>0</v>
      </c>
      <c r="AN475" s="76">
        <f t="shared" si="259"/>
        <v>0</v>
      </c>
      <c r="AO475" s="76">
        <f t="shared" si="271"/>
        <v>74.59357141637777</v>
      </c>
      <c r="AP475" s="76">
        <f>MAX(0,(AO475-Constantes!$D$13)*(1-EXP(-Constantes!$D$24)))</f>
        <v>0.39502537415600536</v>
      </c>
      <c r="AQ475" s="76">
        <f t="shared" si="250"/>
        <v>1.0862253741560055</v>
      </c>
      <c r="AR475" s="76">
        <f t="shared" si="260"/>
        <v>1.139011717432028</v>
      </c>
      <c r="AS475" s="76">
        <f>0.0526*AF475*Observaciones!$F474^1.218</f>
        <v>0</v>
      </c>
      <c r="AT475" s="76">
        <f>AS475*Constantes!$E$30</f>
        <v>0</v>
      </c>
      <c r="AU475" s="76">
        <f t="shared" si="272"/>
        <v>0</v>
      </c>
      <c r="AV475" s="15"/>
      <c r="AW475" s="75">
        <v>469</v>
      </c>
      <c r="AX475" s="148">
        <f>ETo!$I474*((1-Constantes!$F$19)*ETo!$K474+ETo!$L474)</f>
        <v>3.4313094235677064</v>
      </c>
      <c r="AY475" s="76">
        <f>MIN(AX475*Constantes!$F$17,0.8*(BB474+Observaciones!$F474-AZ475-BA475-Constantes!$D$14))</f>
        <v>1.5215320762489939</v>
      </c>
      <c r="AZ475" s="76">
        <f>IF(Observaciones!$F474&gt;0.05*Constantes!$F$18,((Observaciones!$F474-0.05*Constantes!$F$18)^2)/(Observaciones!$F474+0.95*Constantes!$F$18),0)</f>
        <v>0</v>
      </c>
      <c r="BA475" s="76">
        <f>MAX(0,BB474+Observaciones!$F474-AZ475-Constantes!$D$13)</f>
        <v>0</v>
      </c>
      <c r="BB475" s="76">
        <f>BB474+Observaciones!$F474-AZ475-AY475-BA475-BC474</f>
        <v>11.565596808842695</v>
      </c>
      <c r="BC475" s="76">
        <f>MAX(0,(BB475-Constantes!$D$14)*(1-EXP(-Constantes!$D$22)))</f>
        <v>1.0750385888785951E-2</v>
      </c>
      <c r="BD475" s="76">
        <f t="shared" si="273"/>
        <v>139.23750987207939</v>
      </c>
      <c r="BE475" s="76">
        <f>MAX(0,(BD475-Constantes!$D$13)*(1-EXP(-Constantes!$D$23)))</f>
        <v>0.89159498721530439</v>
      </c>
      <c r="BF475" s="76">
        <f t="shared" si="274"/>
        <v>0.90234537310409035</v>
      </c>
      <c r="BG475" s="76">
        <f>IF(BF475-Escenarios!$F$29&lt;=0,0,IF(BF475-Escenarios!$F$29&gt;Escenarios!$F$28,Escenarios!$F$28,BF475-Escenarios!$F$29))</f>
        <v>0.21114537310409032</v>
      </c>
      <c r="BH475" s="76">
        <f>BG475*Entradas!$F$24</f>
        <v>0</v>
      </c>
      <c r="BI475" s="76">
        <f>AX475*Entradas!$D$47/Escenarios!$F$9</f>
        <v>0.16470285233124993</v>
      </c>
      <c r="BJ475" s="76">
        <f>Entradas!$D$48*Entradas!$D$46/Escenarios!$F$9</f>
        <v>0.12</v>
      </c>
      <c r="BK475" s="76">
        <f t="shared" si="275"/>
        <v>1.6862349285802438</v>
      </c>
      <c r="BL475" s="76">
        <f t="shared" si="261"/>
        <v>0</v>
      </c>
      <c r="BM475" s="76">
        <f t="shared" si="262"/>
        <v>0.21114537310409032</v>
      </c>
      <c r="BN475" s="76">
        <f t="shared" si="251"/>
        <v>0</v>
      </c>
      <c r="BO475" s="76">
        <f t="shared" si="263"/>
        <v>0.20039498721530435</v>
      </c>
      <c r="BP475" s="76">
        <f t="shared" si="252"/>
        <v>0.69120000000000004</v>
      </c>
      <c r="BQ475" s="76">
        <f t="shared" si="264"/>
        <v>0</v>
      </c>
      <c r="BR475" s="76">
        <f t="shared" si="265"/>
        <v>0.69120000000000004</v>
      </c>
      <c r="BS475" s="76">
        <f t="shared" si="266"/>
        <v>0</v>
      </c>
      <c r="BT475" s="76">
        <f t="shared" si="267"/>
        <v>0</v>
      </c>
      <c r="BU475" s="76">
        <f t="shared" si="276"/>
        <v>96.457982597247593</v>
      </c>
      <c r="BV475" s="76">
        <f>MAX(0,(BU475-Constantes!$D$13)*(1-EXP(-Constantes!$D$24)))</f>
        <v>0.72922830099878488</v>
      </c>
      <c r="BW475" s="76">
        <f t="shared" si="277"/>
        <v>1.4204283009987848</v>
      </c>
      <c r="BX475" s="76">
        <f t="shared" si="278"/>
        <v>1.4204283009987848</v>
      </c>
      <c r="BY475" s="76">
        <f>0.0526*BL475*Observaciones!$F474^1.218</f>
        <v>0</v>
      </c>
      <c r="BZ475" s="76">
        <f>BY475*Constantes!$F$30</f>
        <v>0</v>
      </c>
      <c r="CA475" s="76">
        <f t="shared" si="279"/>
        <v>0</v>
      </c>
      <c r="CB475" s="15"/>
      <c r="CC475" s="75">
        <v>469</v>
      </c>
      <c r="CD475" s="76">
        <f>0.0526*Observaciones!$F474^2.218</f>
        <v>0</v>
      </c>
      <c r="CE475" s="76">
        <f>IF(Observaciones!$F474&gt;0.05*$CI$7,((Observaciones!$F474-0.05*$CI$7)^2)/(Observaciones!$F474+0.95*$CI$7),0)</f>
        <v>0</v>
      </c>
      <c r="CF475" s="76">
        <f>0.0526*CE475*Observaciones!$F474^1.218</f>
        <v>0</v>
      </c>
      <c r="CG475" s="29"/>
      <c r="CH475" s="29"/>
      <c r="CI475" s="110"/>
      <c r="CJ475" s="40"/>
    </row>
    <row r="476" spans="2:88" s="2" customFormat="1" x14ac:dyDescent="0.3">
      <c r="B476" s="39"/>
      <c r="C476" s="75">
        <v>470</v>
      </c>
      <c r="D476" s="148">
        <f>ETo!$I475*((1-Constantes!$D$19)*ETo!$K475+ETo!$L475)</f>
        <v>3.2595193544641341</v>
      </c>
      <c r="E476" s="76">
        <f>MIN(D476*Constantes!$D$17,0.8*(H475+Observaciones!$F475-F476-G476-Constantes!$D$14))</f>
        <v>0.2524774470741562</v>
      </c>
      <c r="F476" s="76">
        <f>IF(Observaciones!$F475&gt;0.05*Constantes!$D$18,((Observaciones!$F475-0.05*Constantes!$D$18)^2)/(Observaciones!$F475+0.95*Constantes!$D$18),0)</f>
        <v>0</v>
      </c>
      <c r="G476" s="76">
        <f>MAX(0,H475+Observaciones!$F475-F476-Constantes!$D$13)</f>
        <v>0</v>
      </c>
      <c r="H476" s="76">
        <f>H475+Observaciones!$F475-F476-E476-G476-I475</f>
        <v>11.302368975879753</v>
      </c>
      <c r="I476" s="76">
        <f>MAX(0,(H476-Constantes!$D$14)*(1-EXP(-Constantes!$D$22)))</f>
        <v>1.7838795689106152E-3</v>
      </c>
      <c r="J476" s="76">
        <f t="shared" si="245"/>
        <v>138.34591488486407</v>
      </c>
      <c r="K476" s="76">
        <f>MAX(0,(J476-Constantes!$D$13)*(1-EXP(-Constantes!$D$23)))</f>
        <v>0.88280988944489092</v>
      </c>
      <c r="L476" s="76">
        <f t="shared" si="246"/>
        <v>0.88459376901380149</v>
      </c>
      <c r="M476" s="76">
        <f>0.0526*F476*Observaciones!$F475^1.218</f>
        <v>0</v>
      </c>
      <c r="N476" s="76">
        <f>M476*Constantes!$D$30</f>
        <v>0</v>
      </c>
      <c r="O476" s="76">
        <f t="shared" si="247"/>
        <v>0</v>
      </c>
      <c r="P476" s="15"/>
      <c r="Q476" s="75">
        <v>470</v>
      </c>
      <c r="R476" s="148">
        <f>ETo!$I475*((1-Constantes!$E$19)*ETo!$K475+ETo!$L475)</f>
        <v>3.2595193544641341</v>
      </c>
      <c r="S476" s="76">
        <f>MIN(R476*Constantes!$E$17,0.8*(V475+Observaciones!$F475-T476-U476-Constantes!$D$14))</f>
        <v>0.2524774470741562</v>
      </c>
      <c r="T476" s="76">
        <f>IF(Observaciones!$F475&gt;0.05*Constantes!$E$18,((Observaciones!$F475-0.05*Constantes!$E$18)^2)/(Observaciones!$F475+0.95*Constantes!$E$18),0)</f>
        <v>0</v>
      </c>
      <c r="U476" s="76">
        <f>MAX(0,V475+Observaciones!$F475-T476-Constantes!$D$13)</f>
        <v>0</v>
      </c>
      <c r="V476" s="76">
        <f>V475+Observaciones!$F475-T476-S476-U476-W475</f>
        <v>11.302368975879753</v>
      </c>
      <c r="W476" s="76">
        <f>MAX(0,(V476-Constantes!$D$14)*(1-EXP(-Constantes!$D$22)))</f>
        <v>1.7838795689106152E-3</v>
      </c>
      <c r="X476" s="76">
        <f t="shared" si="268"/>
        <v>138.34591488486407</v>
      </c>
      <c r="Y476" s="76">
        <f>MAX(0,(X476-Constantes!$D$13)*(1-EXP(-Constantes!$D$23)))</f>
        <v>0.88280988944489092</v>
      </c>
      <c r="Z476" s="76">
        <f t="shared" si="269"/>
        <v>0.88459376901380149</v>
      </c>
      <c r="AA476" s="76">
        <f>IF(Z476-Escenarios!$E$29&lt;=0,0,IF(Z476-Escenarios!$E$29&gt;Escenarios!$E$28,Escenarios!$E$28,Z476-Escenarios!$E$29))</f>
        <v>0.19339376901380145</v>
      </c>
      <c r="AB476" s="76">
        <f>AA476*Entradas!$E$24</f>
        <v>4.8348442253450363E-2</v>
      </c>
      <c r="AC476" s="76">
        <f>R476*Entradas!$D$47/Escenarios!$E$9</f>
        <v>0.15645692901427843</v>
      </c>
      <c r="AD476" s="76">
        <f>Entradas!$D$48*Entradas!$D$46/Escenarios!$E$9</f>
        <v>0.12</v>
      </c>
      <c r="AE476" s="76">
        <f t="shared" si="270"/>
        <v>0.40893437608843464</v>
      </c>
      <c r="AF476" s="76">
        <f t="shared" si="253"/>
        <v>0</v>
      </c>
      <c r="AG476" s="76">
        <f t="shared" si="254"/>
        <v>0.19339376901380145</v>
      </c>
      <c r="AH476" s="76">
        <f t="shared" si="248"/>
        <v>0</v>
      </c>
      <c r="AI476" s="76">
        <f t="shared" si="255"/>
        <v>0.19160988944489082</v>
      </c>
      <c r="AJ476" s="76">
        <f t="shared" si="249"/>
        <v>0.69120000000000004</v>
      </c>
      <c r="AK476" s="76">
        <f t="shared" si="256"/>
        <v>0</v>
      </c>
      <c r="AL476" s="76">
        <f t="shared" si="257"/>
        <v>0.7395484422534504</v>
      </c>
      <c r="AM476" s="76">
        <f t="shared" si="258"/>
        <v>0</v>
      </c>
      <c r="AN476" s="76">
        <f t="shared" si="259"/>
        <v>0</v>
      </c>
      <c r="AO476" s="76">
        <f t="shared" si="271"/>
        <v>74.198546042221764</v>
      </c>
      <c r="AP476" s="76">
        <f>MAX(0,(AO476-Constantes!$D$13)*(1-EXP(-Constantes!$D$24)))</f>
        <v>0.38898731371486206</v>
      </c>
      <c r="AQ476" s="76">
        <f t="shared" si="250"/>
        <v>1.0801873137148621</v>
      </c>
      <c r="AR476" s="76">
        <f t="shared" si="260"/>
        <v>1.1285357559683125</v>
      </c>
      <c r="AS476" s="76">
        <f>0.0526*AF476*Observaciones!$F475^1.218</f>
        <v>0</v>
      </c>
      <c r="AT476" s="76">
        <f>AS476*Constantes!$E$30</f>
        <v>0</v>
      </c>
      <c r="AU476" s="76">
        <f t="shared" si="272"/>
        <v>0</v>
      </c>
      <c r="AV476" s="15"/>
      <c r="AW476" s="75">
        <v>470</v>
      </c>
      <c r="AX476" s="148">
        <f>ETo!$I475*((1-Constantes!$F$19)*ETo!$K475+ETo!$L475)</f>
        <v>3.2595193544641341</v>
      </c>
      <c r="AY476" s="76">
        <f>MIN(AX476*Constantes!$F$17,0.8*(BB475+Observaciones!$F475-AZ476-BA476-Constantes!$D$14))</f>
        <v>0.2524774470741562</v>
      </c>
      <c r="AZ476" s="76">
        <f>IF(Observaciones!$F475&gt;0.05*Constantes!$F$18,((Observaciones!$F475-0.05*Constantes!$F$18)^2)/(Observaciones!$F475+0.95*Constantes!$F$18),0)</f>
        <v>0</v>
      </c>
      <c r="BA476" s="76">
        <f>MAX(0,BB475+Observaciones!$F475-AZ476-Constantes!$D$13)</f>
        <v>0</v>
      </c>
      <c r="BB476" s="76">
        <f>BB475+Observaciones!$F475-AZ476-AY476-BA476-BC475</f>
        <v>11.302368975879753</v>
      </c>
      <c r="BC476" s="76">
        <f>MAX(0,(BB476-Constantes!$D$14)*(1-EXP(-Constantes!$D$22)))</f>
        <v>1.7838795689106152E-3</v>
      </c>
      <c r="BD476" s="76">
        <f t="shared" si="273"/>
        <v>138.34591488486407</v>
      </c>
      <c r="BE476" s="76">
        <f>MAX(0,(BD476-Constantes!$D$13)*(1-EXP(-Constantes!$D$23)))</f>
        <v>0.88280988944489092</v>
      </c>
      <c r="BF476" s="76">
        <f t="shared" si="274"/>
        <v>0.88459376901380149</v>
      </c>
      <c r="BG476" s="76">
        <f>IF(BF476-Escenarios!$F$29&lt;=0,0,IF(BF476-Escenarios!$F$29&gt;Escenarios!$F$28,Escenarios!$F$28,BF476-Escenarios!$F$29))</f>
        <v>0.19339376901380145</v>
      </c>
      <c r="BH476" s="76">
        <f>BG476*Entradas!$F$24</f>
        <v>0</v>
      </c>
      <c r="BI476" s="76">
        <f>AX476*Entradas!$D$47/Escenarios!$F$9</f>
        <v>0.15645692901427843</v>
      </c>
      <c r="BJ476" s="76">
        <f>Entradas!$D$48*Entradas!$D$46/Escenarios!$F$9</f>
        <v>0.12</v>
      </c>
      <c r="BK476" s="76">
        <f t="shared" si="275"/>
        <v>0.40893437608843464</v>
      </c>
      <c r="BL476" s="76">
        <f t="shared" si="261"/>
        <v>0</v>
      </c>
      <c r="BM476" s="76">
        <f t="shared" si="262"/>
        <v>0.19339376901380145</v>
      </c>
      <c r="BN476" s="76">
        <f t="shared" si="251"/>
        <v>0</v>
      </c>
      <c r="BO476" s="76">
        <f t="shared" si="263"/>
        <v>0.19160988944489082</v>
      </c>
      <c r="BP476" s="76">
        <f t="shared" si="252"/>
        <v>0.69120000000000004</v>
      </c>
      <c r="BQ476" s="76">
        <f t="shared" si="264"/>
        <v>0</v>
      </c>
      <c r="BR476" s="76">
        <f t="shared" si="265"/>
        <v>0.69120000000000004</v>
      </c>
      <c r="BS476" s="76">
        <f t="shared" si="266"/>
        <v>0</v>
      </c>
      <c r="BT476" s="76">
        <f t="shared" si="267"/>
        <v>0</v>
      </c>
      <c r="BU476" s="76">
        <f t="shared" si="276"/>
        <v>95.728754296248809</v>
      </c>
      <c r="BV476" s="76">
        <f>MAX(0,(BU476-Constantes!$D$13)*(1-EXP(-Constantes!$D$24)))</f>
        <v>0.71808186625081361</v>
      </c>
      <c r="BW476" s="76">
        <f t="shared" si="277"/>
        <v>1.4092818662508138</v>
      </c>
      <c r="BX476" s="76">
        <f t="shared" si="278"/>
        <v>1.4092818662508138</v>
      </c>
      <c r="BY476" s="76">
        <f>0.0526*BL476*Observaciones!$F475^1.218</f>
        <v>0</v>
      </c>
      <c r="BZ476" s="76">
        <f>BY476*Constantes!$F$30</f>
        <v>0</v>
      </c>
      <c r="CA476" s="76">
        <f t="shared" si="279"/>
        <v>0</v>
      </c>
      <c r="CB476" s="15"/>
      <c r="CC476" s="75">
        <v>470</v>
      </c>
      <c r="CD476" s="76">
        <f>0.0526*Observaciones!$F475^2.218</f>
        <v>0</v>
      </c>
      <c r="CE476" s="76">
        <f>IF(Observaciones!$F475&gt;0.05*$CI$7,((Observaciones!$F475-0.05*$CI$7)^2)/(Observaciones!$F475+0.95*$CI$7),0)</f>
        <v>0</v>
      </c>
      <c r="CF476" s="76">
        <f>0.0526*CE476*Observaciones!$F475^1.218</f>
        <v>0</v>
      </c>
      <c r="CG476" s="29"/>
      <c r="CH476" s="29"/>
      <c r="CI476" s="110"/>
      <c r="CJ476" s="40"/>
    </row>
    <row r="477" spans="2:88" s="2" customFormat="1" x14ac:dyDescent="0.3">
      <c r="B477" s="39"/>
      <c r="C477" s="75">
        <v>471</v>
      </c>
      <c r="D477" s="148">
        <f>ETo!$I476*((1-Constantes!$D$19)*ETo!$K476+ETo!$L476)</f>
        <v>3.3261254579029296</v>
      </c>
      <c r="E477" s="76">
        <f>MIN(D477*Constantes!$D$17,0.8*(H476+Observaciones!$F476-F477-G477-Constantes!$D$14))</f>
        <v>4.1895180703802742E-2</v>
      </c>
      <c r="F477" s="76">
        <f>IF(Observaciones!$F476&gt;0.05*Constantes!$D$18,((Observaciones!$F476-0.05*Constantes!$D$18)^2)/(Observaciones!$F476+0.95*Constantes!$D$18),0)</f>
        <v>0</v>
      </c>
      <c r="G477" s="76">
        <f>MAX(0,H476+Observaciones!$F476-F477-Constantes!$D$13)</f>
        <v>0</v>
      </c>
      <c r="H477" s="76">
        <f>H476+Observaciones!$F476-F477-E477-G477-I476</f>
        <v>11.258689915607041</v>
      </c>
      <c r="I477" s="76">
        <f>MAX(0,(H477-Constantes!$D$14)*(1-EXP(-Constantes!$D$22)))</f>
        <v>2.9601042690910359E-4</v>
      </c>
      <c r="J477" s="76">
        <f t="shared" si="245"/>
        <v>137.46310499541917</v>
      </c>
      <c r="K477" s="76">
        <f>MAX(0,(J477-Constantes!$D$13)*(1-EXP(-Constantes!$D$23)))</f>
        <v>0.87411135333525669</v>
      </c>
      <c r="L477" s="76">
        <f t="shared" si="246"/>
        <v>0.87440736376216577</v>
      </c>
      <c r="M477" s="76">
        <f>0.0526*F477*Observaciones!$F476^1.218</f>
        <v>0</v>
      </c>
      <c r="N477" s="76">
        <f>M477*Constantes!$D$30</f>
        <v>0</v>
      </c>
      <c r="O477" s="76">
        <f t="shared" si="247"/>
        <v>0</v>
      </c>
      <c r="P477" s="15"/>
      <c r="Q477" s="75">
        <v>471</v>
      </c>
      <c r="R477" s="148">
        <f>ETo!$I476*((1-Constantes!$E$19)*ETo!$K476+ETo!$L476)</f>
        <v>3.3261254579029296</v>
      </c>
      <c r="S477" s="76">
        <f>MIN(R477*Constantes!$E$17,0.8*(V476+Observaciones!$F476-T477-U477-Constantes!$D$14))</f>
        <v>4.1895180703802742E-2</v>
      </c>
      <c r="T477" s="76">
        <f>IF(Observaciones!$F476&gt;0.05*Constantes!$E$18,((Observaciones!$F476-0.05*Constantes!$E$18)^2)/(Observaciones!$F476+0.95*Constantes!$E$18),0)</f>
        <v>0</v>
      </c>
      <c r="U477" s="76">
        <f>MAX(0,V476+Observaciones!$F476-T477-Constantes!$D$13)</f>
        <v>0</v>
      </c>
      <c r="V477" s="76">
        <f>V476+Observaciones!$F476-T477-S477-U477-W476</f>
        <v>11.258689915607041</v>
      </c>
      <c r="W477" s="76">
        <f>MAX(0,(V477-Constantes!$D$14)*(1-EXP(-Constantes!$D$22)))</f>
        <v>2.9601042690910359E-4</v>
      </c>
      <c r="X477" s="76">
        <f t="shared" si="268"/>
        <v>137.46310499541917</v>
      </c>
      <c r="Y477" s="76">
        <f>MAX(0,(X477-Constantes!$D$13)*(1-EXP(-Constantes!$D$23)))</f>
        <v>0.87411135333525669</v>
      </c>
      <c r="Z477" s="76">
        <f t="shared" si="269"/>
        <v>0.87440736376216577</v>
      </c>
      <c r="AA477" s="76">
        <f>IF(Z477-Escenarios!$E$29&lt;=0,0,IF(Z477-Escenarios!$E$29&gt;Escenarios!$E$28,Escenarios!$E$28,Z477-Escenarios!$E$29))</f>
        <v>0.18320736376216573</v>
      </c>
      <c r="AB477" s="76">
        <f>AA477*Entradas!$E$24</f>
        <v>4.5801840940541433E-2</v>
      </c>
      <c r="AC477" s="76">
        <f>R477*Entradas!$D$47/Escenarios!$E$9</f>
        <v>0.15965402197934062</v>
      </c>
      <c r="AD477" s="76">
        <f>Entradas!$D$48*Entradas!$D$46/Escenarios!$E$9</f>
        <v>0.12</v>
      </c>
      <c r="AE477" s="76">
        <f t="shared" si="270"/>
        <v>0.20154920268314336</v>
      </c>
      <c r="AF477" s="76">
        <f t="shared" si="253"/>
        <v>0</v>
      </c>
      <c r="AG477" s="76">
        <f t="shared" si="254"/>
        <v>0.18320736376216573</v>
      </c>
      <c r="AH477" s="76">
        <f t="shared" si="248"/>
        <v>0</v>
      </c>
      <c r="AI477" s="76">
        <f t="shared" si="255"/>
        <v>0.18291135333525663</v>
      </c>
      <c r="AJ477" s="76">
        <f t="shared" si="249"/>
        <v>0.69120000000000004</v>
      </c>
      <c r="AK477" s="76">
        <f t="shared" si="256"/>
        <v>0</v>
      </c>
      <c r="AL477" s="76">
        <f t="shared" si="257"/>
        <v>0.73700184094054144</v>
      </c>
      <c r="AM477" s="76">
        <f t="shared" si="258"/>
        <v>0</v>
      </c>
      <c r="AN477" s="76">
        <f t="shared" si="259"/>
        <v>0</v>
      </c>
      <c r="AO477" s="76">
        <f t="shared" si="271"/>
        <v>73.8095587285069</v>
      </c>
      <c r="AP477" s="76">
        <f>MAX(0,(AO477-Constantes!$D$13)*(1-EXP(-Constantes!$D$24)))</f>
        <v>0.38304154651935846</v>
      </c>
      <c r="AQ477" s="76">
        <f t="shared" si="250"/>
        <v>1.0742415465193584</v>
      </c>
      <c r="AR477" s="76">
        <f t="shared" si="260"/>
        <v>1.1200433874598998</v>
      </c>
      <c r="AS477" s="76">
        <f>0.0526*AF477*Observaciones!$F476^1.218</f>
        <v>0</v>
      </c>
      <c r="AT477" s="76">
        <f>AS477*Constantes!$E$30</f>
        <v>0</v>
      </c>
      <c r="AU477" s="76">
        <f t="shared" si="272"/>
        <v>0</v>
      </c>
      <c r="AV477" s="15"/>
      <c r="AW477" s="75">
        <v>471</v>
      </c>
      <c r="AX477" s="148">
        <f>ETo!$I476*((1-Constantes!$F$19)*ETo!$K476+ETo!$L476)</f>
        <v>3.3261254579029296</v>
      </c>
      <c r="AY477" s="76">
        <f>MIN(AX477*Constantes!$F$17,0.8*(BB476+Observaciones!$F476-AZ477-BA477-Constantes!$D$14))</f>
        <v>4.1895180703802742E-2</v>
      </c>
      <c r="AZ477" s="76">
        <f>IF(Observaciones!$F476&gt;0.05*Constantes!$F$18,((Observaciones!$F476-0.05*Constantes!$F$18)^2)/(Observaciones!$F476+0.95*Constantes!$F$18),0)</f>
        <v>0</v>
      </c>
      <c r="BA477" s="76">
        <f>MAX(0,BB476+Observaciones!$F476-AZ477-Constantes!$D$13)</f>
        <v>0</v>
      </c>
      <c r="BB477" s="76">
        <f>BB476+Observaciones!$F476-AZ477-AY477-BA477-BC476</f>
        <v>11.258689915607041</v>
      </c>
      <c r="BC477" s="76">
        <f>MAX(0,(BB477-Constantes!$D$14)*(1-EXP(-Constantes!$D$22)))</f>
        <v>2.9601042690910359E-4</v>
      </c>
      <c r="BD477" s="76">
        <f t="shared" si="273"/>
        <v>137.46310499541917</v>
      </c>
      <c r="BE477" s="76">
        <f>MAX(0,(BD477-Constantes!$D$13)*(1-EXP(-Constantes!$D$23)))</f>
        <v>0.87411135333525669</v>
      </c>
      <c r="BF477" s="76">
        <f t="shared" si="274"/>
        <v>0.87440736376216577</v>
      </c>
      <c r="BG477" s="76">
        <f>IF(BF477-Escenarios!$F$29&lt;=0,0,IF(BF477-Escenarios!$F$29&gt;Escenarios!$F$28,Escenarios!$F$28,BF477-Escenarios!$F$29))</f>
        <v>0.18320736376216573</v>
      </c>
      <c r="BH477" s="76">
        <f>BG477*Entradas!$F$24</f>
        <v>0</v>
      </c>
      <c r="BI477" s="76">
        <f>AX477*Entradas!$D$47/Escenarios!$F$9</f>
        <v>0.15965402197934062</v>
      </c>
      <c r="BJ477" s="76">
        <f>Entradas!$D$48*Entradas!$D$46/Escenarios!$F$9</f>
        <v>0.12</v>
      </c>
      <c r="BK477" s="76">
        <f t="shared" si="275"/>
        <v>0.20154920268314336</v>
      </c>
      <c r="BL477" s="76">
        <f t="shared" si="261"/>
        <v>0</v>
      </c>
      <c r="BM477" s="76">
        <f t="shared" si="262"/>
        <v>0.18320736376216573</v>
      </c>
      <c r="BN477" s="76">
        <f t="shared" si="251"/>
        <v>0</v>
      </c>
      <c r="BO477" s="76">
        <f t="shared" si="263"/>
        <v>0.18291135333525663</v>
      </c>
      <c r="BP477" s="76">
        <f t="shared" si="252"/>
        <v>0.69120000000000004</v>
      </c>
      <c r="BQ477" s="76">
        <f t="shared" si="264"/>
        <v>0</v>
      </c>
      <c r="BR477" s="76">
        <f t="shared" si="265"/>
        <v>0.69120000000000004</v>
      </c>
      <c r="BS477" s="76">
        <f t="shared" si="266"/>
        <v>0</v>
      </c>
      <c r="BT477" s="76">
        <f t="shared" si="267"/>
        <v>0</v>
      </c>
      <c r="BU477" s="76">
        <f t="shared" si="276"/>
        <v>95.010672429997996</v>
      </c>
      <c r="BV477" s="76">
        <f>MAX(0,(BU477-Constantes!$D$13)*(1-EXP(-Constantes!$D$24)))</f>
        <v>0.70710580751186514</v>
      </c>
      <c r="BW477" s="76">
        <f t="shared" si="277"/>
        <v>1.3983058075118651</v>
      </c>
      <c r="BX477" s="76">
        <f t="shared" si="278"/>
        <v>1.3983058075118651</v>
      </c>
      <c r="BY477" s="76">
        <f>0.0526*BL477*Observaciones!$F476^1.218</f>
        <v>0</v>
      </c>
      <c r="BZ477" s="76">
        <f>BY477*Constantes!$F$30</f>
        <v>0</v>
      </c>
      <c r="CA477" s="76">
        <f t="shared" si="279"/>
        <v>0</v>
      </c>
      <c r="CB477" s="15"/>
      <c r="CC477" s="75">
        <v>471</v>
      </c>
      <c r="CD477" s="76">
        <f>0.0526*Observaciones!$F476^2.218</f>
        <v>0</v>
      </c>
      <c r="CE477" s="76">
        <f>IF(Observaciones!$F476&gt;0.05*$CI$7,((Observaciones!$F476-0.05*$CI$7)^2)/(Observaciones!$F476+0.95*$CI$7),0)</f>
        <v>0</v>
      </c>
      <c r="CF477" s="76">
        <f>0.0526*CE477*Observaciones!$F476^1.218</f>
        <v>0</v>
      </c>
      <c r="CG477" s="29"/>
      <c r="CH477" s="29"/>
      <c r="CI477" s="110"/>
      <c r="CJ477" s="40"/>
    </row>
    <row r="478" spans="2:88" s="2" customFormat="1" x14ac:dyDescent="0.3">
      <c r="B478" s="39"/>
      <c r="C478" s="75">
        <v>472</v>
      </c>
      <c r="D478" s="148">
        <f>ETo!$I477*((1-Constantes!$D$19)*ETo!$K477+ETo!$L477)</f>
        <v>3.2794606899992926</v>
      </c>
      <c r="E478" s="76">
        <f>MIN(D478*Constantes!$D$17,0.8*(H477+Observaciones!$F477-F478-G478-Constantes!$D$14))</f>
        <v>6.9519324856329948E-3</v>
      </c>
      <c r="F478" s="76">
        <f>IF(Observaciones!$F477&gt;0.05*Constantes!$D$18,((Observaciones!$F477-0.05*Constantes!$D$18)^2)/(Observaciones!$F477+0.95*Constantes!$D$18),0)</f>
        <v>0</v>
      </c>
      <c r="G478" s="76">
        <f>MAX(0,H477+Observaciones!$F477-F478-Constantes!$D$13)</f>
        <v>0</v>
      </c>
      <c r="H478" s="76">
        <f>H477+Observaciones!$F477-F478-E478-G478-I477</f>
        <v>11.251441972694499</v>
      </c>
      <c r="I478" s="76">
        <f>MAX(0,(H478-Constantes!$D$14)*(1-EXP(-Constantes!$D$22)))</f>
        <v>4.911888356476708E-5</v>
      </c>
      <c r="J478" s="76">
        <f t="shared" si="245"/>
        <v>136.58899364208392</v>
      </c>
      <c r="K478" s="76">
        <f>MAX(0,(J478-Constantes!$D$13)*(1-EXP(-Constantes!$D$23)))</f>
        <v>0.86549852597374066</v>
      </c>
      <c r="L478" s="76">
        <f t="shared" si="246"/>
        <v>0.8655476448573054</v>
      </c>
      <c r="M478" s="76">
        <f>0.0526*F478*Observaciones!$F477^1.218</f>
        <v>0</v>
      </c>
      <c r="N478" s="76">
        <f>M478*Constantes!$D$30</f>
        <v>0</v>
      </c>
      <c r="O478" s="76">
        <f t="shared" si="247"/>
        <v>0</v>
      </c>
      <c r="P478" s="15"/>
      <c r="Q478" s="75">
        <v>472</v>
      </c>
      <c r="R478" s="148">
        <f>ETo!$I477*((1-Constantes!$E$19)*ETo!$K477+ETo!$L477)</f>
        <v>3.2794606899992926</v>
      </c>
      <c r="S478" s="76">
        <f>MIN(R478*Constantes!$E$17,0.8*(V477+Observaciones!$F477-T478-U478-Constantes!$D$14))</f>
        <v>6.9519324856329948E-3</v>
      </c>
      <c r="T478" s="76">
        <f>IF(Observaciones!$F477&gt;0.05*Constantes!$E$18,((Observaciones!$F477-0.05*Constantes!$E$18)^2)/(Observaciones!$F477+0.95*Constantes!$E$18),0)</f>
        <v>0</v>
      </c>
      <c r="U478" s="76">
        <f>MAX(0,V477+Observaciones!$F477-T478-Constantes!$D$13)</f>
        <v>0</v>
      </c>
      <c r="V478" s="76">
        <f>V477+Observaciones!$F477-T478-S478-U478-W477</f>
        <v>11.251441972694499</v>
      </c>
      <c r="W478" s="76">
        <f>MAX(0,(V478-Constantes!$D$14)*(1-EXP(-Constantes!$D$22)))</f>
        <v>4.911888356476708E-5</v>
      </c>
      <c r="X478" s="76">
        <f t="shared" si="268"/>
        <v>136.58899364208392</v>
      </c>
      <c r="Y478" s="76">
        <f>MAX(0,(X478-Constantes!$D$13)*(1-EXP(-Constantes!$D$23)))</f>
        <v>0.86549852597374066</v>
      </c>
      <c r="Z478" s="76">
        <f t="shared" si="269"/>
        <v>0.8655476448573054</v>
      </c>
      <c r="AA478" s="76">
        <f>IF(Z478-Escenarios!$E$29&lt;=0,0,IF(Z478-Escenarios!$E$29&gt;Escenarios!$E$28,Escenarios!$E$28,Z478-Escenarios!$E$29))</f>
        <v>0.17434764485730536</v>
      </c>
      <c r="AB478" s="76">
        <f>AA478*Entradas!$E$24</f>
        <v>4.358691121432634E-2</v>
      </c>
      <c r="AC478" s="76">
        <f>R478*Entradas!$D$47/Escenarios!$E$9</f>
        <v>0.15741411311996603</v>
      </c>
      <c r="AD478" s="76">
        <f>Entradas!$D$48*Entradas!$D$46/Escenarios!$E$9</f>
        <v>0.12</v>
      </c>
      <c r="AE478" s="76">
        <f t="shared" si="270"/>
        <v>0.16436604560559903</v>
      </c>
      <c r="AF478" s="76">
        <f t="shared" si="253"/>
        <v>0</v>
      </c>
      <c r="AG478" s="76">
        <f t="shared" si="254"/>
        <v>0.17434764485730536</v>
      </c>
      <c r="AH478" s="76">
        <f t="shared" si="248"/>
        <v>0</v>
      </c>
      <c r="AI478" s="76">
        <f t="shared" si="255"/>
        <v>0.1742985259737406</v>
      </c>
      <c r="AJ478" s="76">
        <f t="shared" si="249"/>
        <v>0.69120000000000004</v>
      </c>
      <c r="AK478" s="76">
        <f t="shared" si="256"/>
        <v>0</v>
      </c>
      <c r="AL478" s="76">
        <f t="shared" si="257"/>
        <v>0.73478691121432638</v>
      </c>
      <c r="AM478" s="76">
        <f t="shared" si="258"/>
        <v>0</v>
      </c>
      <c r="AN478" s="76">
        <f t="shared" si="259"/>
        <v>0</v>
      </c>
      <c r="AO478" s="76">
        <f t="shared" si="271"/>
        <v>73.426517181987535</v>
      </c>
      <c r="AP478" s="76">
        <f>MAX(0,(AO478-Constantes!$D$13)*(1-EXP(-Constantes!$D$24)))</f>
        <v>0.37718666184443239</v>
      </c>
      <c r="AQ478" s="76">
        <f t="shared" si="250"/>
        <v>1.0683866618444324</v>
      </c>
      <c r="AR478" s="76">
        <f t="shared" si="260"/>
        <v>1.1119735730587588</v>
      </c>
      <c r="AS478" s="76">
        <f>0.0526*AF478*Observaciones!$F477^1.218</f>
        <v>0</v>
      </c>
      <c r="AT478" s="76">
        <f>AS478*Constantes!$E$30</f>
        <v>0</v>
      </c>
      <c r="AU478" s="76">
        <f t="shared" si="272"/>
        <v>0</v>
      </c>
      <c r="AV478" s="15"/>
      <c r="AW478" s="75">
        <v>472</v>
      </c>
      <c r="AX478" s="148">
        <f>ETo!$I477*((1-Constantes!$F$19)*ETo!$K477+ETo!$L477)</f>
        <v>3.2794606899992926</v>
      </c>
      <c r="AY478" s="76">
        <f>MIN(AX478*Constantes!$F$17,0.8*(BB477+Observaciones!$F477-AZ478-BA478-Constantes!$D$14))</f>
        <v>6.9519324856329948E-3</v>
      </c>
      <c r="AZ478" s="76">
        <f>IF(Observaciones!$F477&gt;0.05*Constantes!$F$18,((Observaciones!$F477-0.05*Constantes!$F$18)^2)/(Observaciones!$F477+0.95*Constantes!$F$18),0)</f>
        <v>0</v>
      </c>
      <c r="BA478" s="76">
        <f>MAX(0,BB477+Observaciones!$F477-AZ478-Constantes!$D$13)</f>
        <v>0</v>
      </c>
      <c r="BB478" s="76">
        <f>BB477+Observaciones!$F477-AZ478-AY478-BA478-BC477</f>
        <v>11.251441972694499</v>
      </c>
      <c r="BC478" s="76">
        <f>MAX(0,(BB478-Constantes!$D$14)*(1-EXP(-Constantes!$D$22)))</f>
        <v>4.911888356476708E-5</v>
      </c>
      <c r="BD478" s="76">
        <f t="shared" si="273"/>
        <v>136.58899364208392</v>
      </c>
      <c r="BE478" s="76">
        <f>MAX(0,(BD478-Constantes!$D$13)*(1-EXP(-Constantes!$D$23)))</f>
        <v>0.86549852597374066</v>
      </c>
      <c r="BF478" s="76">
        <f t="shared" si="274"/>
        <v>0.8655476448573054</v>
      </c>
      <c r="BG478" s="76">
        <f>IF(BF478-Escenarios!$F$29&lt;=0,0,IF(BF478-Escenarios!$F$29&gt;Escenarios!$F$28,Escenarios!$F$28,BF478-Escenarios!$F$29))</f>
        <v>0.17434764485730536</v>
      </c>
      <c r="BH478" s="76">
        <f>BG478*Entradas!$F$24</f>
        <v>0</v>
      </c>
      <c r="BI478" s="76">
        <f>AX478*Entradas!$D$47/Escenarios!$F$9</f>
        <v>0.15741411311996603</v>
      </c>
      <c r="BJ478" s="76">
        <f>Entradas!$D$48*Entradas!$D$46/Escenarios!$F$9</f>
        <v>0.12</v>
      </c>
      <c r="BK478" s="76">
        <f t="shared" si="275"/>
        <v>0.16436604560559903</v>
      </c>
      <c r="BL478" s="76">
        <f t="shared" si="261"/>
        <v>0</v>
      </c>
      <c r="BM478" s="76">
        <f t="shared" si="262"/>
        <v>0.17434764485730536</v>
      </c>
      <c r="BN478" s="76">
        <f t="shared" si="251"/>
        <v>0</v>
      </c>
      <c r="BO478" s="76">
        <f t="shared" si="263"/>
        <v>0.1742985259737406</v>
      </c>
      <c r="BP478" s="76">
        <f t="shared" si="252"/>
        <v>0.69120000000000004</v>
      </c>
      <c r="BQ478" s="76">
        <f t="shared" si="264"/>
        <v>0</v>
      </c>
      <c r="BR478" s="76">
        <f t="shared" si="265"/>
        <v>0.69120000000000004</v>
      </c>
      <c r="BS478" s="76">
        <f t="shared" si="266"/>
        <v>0</v>
      </c>
      <c r="BT478" s="76">
        <f t="shared" si="267"/>
        <v>0</v>
      </c>
      <c r="BU478" s="76">
        <f t="shared" si="276"/>
        <v>94.30356662248613</v>
      </c>
      <c r="BV478" s="76">
        <f>MAX(0,(BU478-Constantes!$D$13)*(1-EXP(-Constantes!$D$24)))</f>
        <v>0.69629752054254779</v>
      </c>
      <c r="BW478" s="76">
        <f t="shared" si="277"/>
        <v>1.3874975205425479</v>
      </c>
      <c r="BX478" s="76">
        <f t="shared" si="278"/>
        <v>1.3874975205425479</v>
      </c>
      <c r="BY478" s="76">
        <f>0.0526*BL478*Observaciones!$F477^1.218</f>
        <v>0</v>
      </c>
      <c r="BZ478" s="76">
        <f>BY478*Constantes!$F$30</f>
        <v>0</v>
      </c>
      <c r="CA478" s="76">
        <f t="shared" si="279"/>
        <v>0</v>
      </c>
      <c r="CB478" s="15"/>
      <c r="CC478" s="75">
        <v>472</v>
      </c>
      <c r="CD478" s="76">
        <f>0.0526*Observaciones!$F477^2.218</f>
        <v>0</v>
      </c>
      <c r="CE478" s="76">
        <f>IF(Observaciones!$F477&gt;0.05*$CI$7,((Observaciones!$F477-0.05*$CI$7)^2)/(Observaciones!$F477+0.95*$CI$7),0)</f>
        <v>0</v>
      </c>
      <c r="CF478" s="76">
        <f>0.0526*CE478*Observaciones!$F477^1.218</f>
        <v>0</v>
      </c>
      <c r="CG478" s="29"/>
      <c r="CH478" s="29"/>
      <c r="CI478" s="110"/>
      <c r="CJ478" s="40"/>
    </row>
    <row r="479" spans="2:88" s="2" customFormat="1" x14ac:dyDescent="0.3">
      <c r="B479" s="39"/>
      <c r="C479" s="75">
        <v>473</v>
      </c>
      <c r="D479" s="148">
        <f>ETo!$I478*((1-Constantes!$D$19)*ETo!$K478+ETo!$L478)</f>
        <v>3.3306709118359747</v>
      </c>
      <c r="E479" s="76">
        <f>MIN(D479*Constantes!$D$17,0.8*(H478+Observaciones!$F478-F479-G479-Constantes!$D$14))</f>
        <v>0.56115357815559863</v>
      </c>
      <c r="F479" s="76">
        <f>IF(Observaciones!$F478&gt;0.05*Constantes!$D$18,((Observaciones!$F478-0.05*Constantes!$D$18)^2)/(Observaciones!$F478+0.95*Constantes!$D$18),0)</f>
        <v>0</v>
      </c>
      <c r="G479" s="76">
        <f>MAX(0,H478+Observaciones!$F478-F479-Constantes!$D$13)</f>
        <v>0</v>
      </c>
      <c r="H479" s="76">
        <f>H478+Observaciones!$F478-F479-E479-G479-I478</f>
        <v>11.390239275655334</v>
      </c>
      <c r="I479" s="76">
        <f>MAX(0,(H479-Constantes!$D$14)*(1-EXP(-Constantes!$D$22)))</f>
        <v>4.7770645577412171E-3</v>
      </c>
      <c r="J479" s="76">
        <f t="shared" si="245"/>
        <v>135.72349511611017</v>
      </c>
      <c r="K479" s="76">
        <f>MAX(0,(J479-Constantes!$D$13)*(1-EXP(-Constantes!$D$23)))</f>
        <v>0.8569705628516332</v>
      </c>
      <c r="L479" s="76">
        <f t="shared" si="246"/>
        <v>0.86174762740937438</v>
      </c>
      <c r="M479" s="76">
        <f>0.0526*F479*Observaciones!$F478^1.218</f>
        <v>0</v>
      </c>
      <c r="N479" s="76">
        <f>M479*Constantes!$D$30</f>
        <v>0</v>
      </c>
      <c r="O479" s="76">
        <f t="shared" si="247"/>
        <v>0</v>
      </c>
      <c r="P479" s="15"/>
      <c r="Q479" s="75">
        <v>473</v>
      </c>
      <c r="R479" s="148">
        <f>ETo!$I478*((1-Constantes!$E$19)*ETo!$K478+ETo!$L478)</f>
        <v>3.3306709118359747</v>
      </c>
      <c r="S479" s="76">
        <f>MIN(R479*Constantes!$E$17,0.8*(V478+Observaciones!$F478-T479-U479-Constantes!$D$14))</f>
        <v>0.56115357815559863</v>
      </c>
      <c r="T479" s="76">
        <f>IF(Observaciones!$F478&gt;0.05*Constantes!$E$18,((Observaciones!$F478-0.05*Constantes!$E$18)^2)/(Observaciones!$F478+0.95*Constantes!$E$18),0)</f>
        <v>0</v>
      </c>
      <c r="U479" s="76">
        <f>MAX(0,V478+Observaciones!$F478-T479-Constantes!$D$13)</f>
        <v>0</v>
      </c>
      <c r="V479" s="76">
        <f>V478+Observaciones!$F478-T479-S479-U479-W478</f>
        <v>11.390239275655334</v>
      </c>
      <c r="W479" s="76">
        <f>MAX(0,(V479-Constantes!$D$14)*(1-EXP(-Constantes!$D$22)))</f>
        <v>4.7770645577412171E-3</v>
      </c>
      <c r="X479" s="76">
        <f t="shared" si="268"/>
        <v>135.72349511611017</v>
      </c>
      <c r="Y479" s="76">
        <f>MAX(0,(X479-Constantes!$D$13)*(1-EXP(-Constantes!$D$23)))</f>
        <v>0.8569705628516332</v>
      </c>
      <c r="Z479" s="76">
        <f t="shared" si="269"/>
        <v>0.86174762740937438</v>
      </c>
      <c r="AA479" s="76">
        <f>IF(Z479-Escenarios!$E$29&lt;=0,0,IF(Z479-Escenarios!$E$29&gt;Escenarios!$E$28,Escenarios!$E$28,Z479-Escenarios!$E$29))</f>
        <v>0.17054762740937435</v>
      </c>
      <c r="AB479" s="76">
        <f>AA479*Entradas!$E$24</f>
        <v>4.2636906852343587E-2</v>
      </c>
      <c r="AC479" s="76">
        <f>R479*Entradas!$D$47/Escenarios!$E$9</f>
        <v>0.15987220376812677</v>
      </c>
      <c r="AD479" s="76">
        <f>Entradas!$D$48*Entradas!$D$46/Escenarios!$E$9</f>
        <v>0.12</v>
      </c>
      <c r="AE479" s="76">
        <f t="shared" si="270"/>
        <v>0.72102578192372535</v>
      </c>
      <c r="AF479" s="76">
        <f t="shared" si="253"/>
        <v>0</v>
      </c>
      <c r="AG479" s="76">
        <f t="shared" si="254"/>
        <v>0.17054762740937435</v>
      </c>
      <c r="AH479" s="76">
        <f t="shared" si="248"/>
        <v>0</v>
      </c>
      <c r="AI479" s="76">
        <f t="shared" si="255"/>
        <v>0.16577056285163314</v>
      </c>
      <c r="AJ479" s="76">
        <f t="shared" si="249"/>
        <v>0.69120000000000004</v>
      </c>
      <c r="AK479" s="76">
        <f t="shared" si="256"/>
        <v>0</v>
      </c>
      <c r="AL479" s="76">
        <f t="shared" si="257"/>
        <v>0.7338369068523436</v>
      </c>
      <c r="AM479" s="76">
        <f t="shared" si="258"/>
        <v>0</v>
      </c>
      <c r="AN479" s="76">
        <f t="shared" si="259"/>
        <v>0</v>
      </c>
      <c r="AO479" s="76">
        <f t="shared" si="271"/>
        <v>73.049330520143101</v>
      </c>
      <c r="AP479" s="76">
        <f>MAX(0,(AO479-Constantes!$D$13)*(1-EXP(-Constantes!$D$24)))</f>
        <v>0.37142127052830309</v>
      </c>
      <c r="AQ479" s="76">
        <f t="shared" si="250"/>
        <v>1.0626212705283031</v>
      </c>
      <c r="AR479" s="76">
        <f t="shared" si="260"/>
        <v>1.1052581773806467</v>
      </c>
      <c r="AS479" s="76">
        <f>0.0526*AF479*Observaciones!$F478^1.218</f>
        <v>0</v>
      </c>
      <c r="AT479" s="76">
        <f>AS479*Constantes!$E$30</f>
        <v>0</v>
      </c>
      <c r="AU479" s="76">
        <f t="shared" si="272"/>
        <v>0</v>
      </c>
      <c r="AV479" s="15"/>
      <c r="AW479" s="75">
        <v>473</v>
      </c>
      <c r="AX479" s="148">
        <f>ETo!$I478*((1-Constantes!$F$19)*ETo!$K478+ETo!$L478)</f>
        <v>3.3306709118359747</v>
      </c>
      <c r="AY479" s="76">
        <f>MIN(AX479*Constantes!$F$17,0.8*(BB478+Observaciones!$F478-AZ479-BA479-Constantes!$D$14))</f>
        <v>0.56115357815559863</v>
      </c>
      <c r="AZ479" s="76">
        <f>IF(Observaciones!$F478&gt;0.05*Constantes!$F$18,((Observaciones!$F478-0.05*Constantes!$F$18)^2)/(Observaciones!$F478+0.95*Constantes!$F$18),0)</f>
        <v>0</v>
      </c>
      <c r="BA479" s="76">
        <f>MAX(0,BB478+Observaciones!$F478-AZ479-Constantes!$D$13)</f>
        <v>0</v>
      </c>
      <c r="BB479" s="76">
        <f>BB478+Observaciones!$F478-AZ479-AY479-BA479-BC478</f>
        <v>11.390239275655334</v>
      </c>
      <c r="BC479" s="76">
        <f>MAX(0,(BB479-Constantes!$D$14)*(1-EXP(-Constantes!$D$22)))</f>
        <v>4.7770645577412171E-3</v>
      </c>
      <c r="BD479" s="76">
        <f t="shared" si="273"/>
        <v>135.72349511611017</v>
      </c>
      <c r="BE479" s="76">
        <f>MAX(0,(BD479-Constantes!$D$13)*(1-EXP(-Constantes!$D$23)))</f>
        <v>0.8569705628516332</v>
      </c>
      <c r="BF479" s="76">
        <f t="shared" si="274"/>
        <v>0.86174762740937438</v>
      </c>
      <c r="BG479" s="76">
        <f>IF(BF479-Escenarios!$F$29&lt;=0,0,IF(BF479-Escenarios!$F$29&gt;Escenarios!$F$28,Escenarios!$F$28,BF479-Escenarios!$F$29))</f>
        <v>0.17054762740937435</v>
      </c>
      <c r="BH479" s="76">
        <f>BG479*Entradas!$F$24</f>
        <v>0</v>
      </c>
      <c r="BI479" s="76">
        <f>AX479*Entradas!$D$47/Escenarios!$F$9</f>
        <v>0.15987220376812677</v>
      </c>
      <c r="BJ479" s="76">
        <f>Entradas!$D$48*Entradas!$D$46/Escenarios!$F$9</f>
        <v>0.12</v>
      </c>
      <c r="BK479" s="76">
        <f t="shared" si="275"/>
        <v>0.72102578192372535</v>
      </c>
      <c r="BL479" s="76">
        <f t="shared" si="261"/>
        <v>0</v>
      </c>
      <c r="BM479" s="76">
        <f t="shared" si="262"/>
        <v>0.17054762740937435</v>
      </c>
      <c r="BN479" s="76">
        <f t="shared" si="251"/>
        <v>0</v>
      </c>
      <c r="BO479" s="76">
        <f t="shared" si="263"/>
        <v>0.16577056285163314</v>
      </c>
      <c r="BP479" s="76">
        <f t="shared" si="252"/>
        <v>0.69120000000000004</v>
      </c>
      <c r="BQ479" s="76">
        <f t="shared" si="264"/>
        <v>0</v>
      </c>
      <c r="BR479" s="76">
        <f t="shared" si="265"/>
        <v>0.69120000000000004</v>
      </c>
      <c r="BS479" s="76">
        <f t="shared" si="266"/>
        <v>0</v>
      </c>
      <c r="BT479" s="76">
        <f t="shared" si="267"/>
        <v>0</v>
      </c>
      <c r="BU479" s="76">
        <f t="shared" si="276"/>
        <v>93.607269101943587</v>
      </c>
      <c r="BV479" s="76">
        <f>MAX(0,(BU479-Constantes!$D$13)*(1-EXP(-Constantes!$D$24)))</f>
        <v>0.68565444090991201</v>
      </c>
      <c r="BW479" s="76">
        <f t="shared" si="277"/>
        <v>1.3768544409099119</v>
      </c>
      <c r="BX479" s="76">
        <f t="shared" si="278"/>
        <v>1.3768544409099119</v>
      </c>
      <c r="BY479" s="76">
        <f>0.0526*BL479*Observaciones!$F478^1.218</f>
        <v>0</v>
      </c>
      <c r="BZ479" s="76">
        <f>BY479*Constantes!$F$30</f>
        <v>0</v>
      </c>
      <c r="CA479" s="76">
        <f t="shared" si="279"/>
        <v>0</v>
      </c>
      <c r="CB479" s="15"/>
      <c r="CC479" s="75">
        <v>473</v>
      </c>
      <c r="CD479" s="76">
        <f>0.0526*Observaciones!$F478^2.218</f>
        <v>2.3845871367955355E-2</v>
      </c>
      <c r="CE479" s="76">
        <f>IF(Observaciones!$F478&gt;0.05*$CI$7,((Observaciones!$F478-0.05*$CI$7)^2)/(Observaciones!$F478+0.95*$CI$7),0)</f>
        <v>0</v>
      </c>
      <c r="CF479" s="76">
        <f>0.0526*CE479*Observaciones!$F478^1.218</f>
        <v>0</v>
      </c>
      <c r="CG479" s="29"/>
      <c r="CH479" s="29"/>
      <c r="CI479" s="110"/>
      <c r="CJ479" s="40"/>
    </row>
    <row r="480" spans="2:88" s="2" customFormat="1" x14ac:dyDescent="0.3">
      <c r="B480" s="39"/>
      <c r="C480" s="75">
        <v>474</v>
      </c>
      <c r="D480" s="148">
        <f>ETo!$I479*((1-Constantes!$D$19)*ETo!$K479+ETo!$L479)</f>
        <v>3.3561561345307886</v>
      </c>
      <c r="E480" s="76">
        <f>MIN(D480*Constantes!$D$17,0.8*(H479+Observaciones!$F479-F480-G480-Constantes!$D$14))</f>
        <v>0.51219142052426747</v>
      </c>
      <c r="F480" s="76">
        <f>IF(Observaciones!$F479&gt;0.05*Constantes!$D$18,((Observaciones!$F479-0.05*Constantes!$D$18)^2)/(Observaciones!$F479+0.95*Constantes!$D$18),0)</f>
        <v>0</v>
      </c>
      <c r="G480" s="76">
        <f>MAX(0,H479+Observaciones!$F479-F480-Constantes!$D$13)</f>
        <v>0</v>
      </c>
      <c r="H480" s="76">
        <f>H479+Observaciones!$F479-F480-E480-G480-I479</f>
        <v>11.373270790573326</v>
      </c>
      <c r="I480" s="76">
        <f>MAX(0,(H480-Constantes!$D$14)*(1-EXP(-Constantes!$D$22)))</f>
        <v>4.1990556632640098E-3</v>
      </c>
      <c r="J480" s="76">
        <f t="shared" si="245"/>
        <v>134.86652455325853</v>
      </c>
      <c r="K480" s="76">
        <f>MAX(0,(J480-Constantes!$D$13)*(1-EXP(-Constantes!$D$23)))</f>
        <v>0.84852662778137034</v>
      </c>
      <c r="L480" s="76">
        <f t="shared" si="246"/>
        <v>0.8527256834446344</v>
      </c>
      <c r="M480" s="76">
        <f>0.0526*F480*Observaciones!$F479^1.218</f>
        <v>0</v>
      </c>
      <c r="N480" s="76">
        <f>M480*Constantes!$D$30</f>
        <v>0</v>
      </c>
      <c r="O480" s="76">
        <f t="shared" si="247"/>
        <v>0</v>
      </c>
      <c r="P480" s="15"/>
      <c r="Q480" s="75">
        <v>474</v>
      </c>
      <c r="R480" s="148">
        <f>ETo!$I479*((1-Constantes!$E$19)*ETo!$K479+ETo!$L479)</f>
        <v>3.3561561345307886</v>
      </c>
      <c r="S480" s="76">
        <f>MIN(R480*Constantes!$E$17,0.8*(V479+Observaciones!$F479-T480-U480-Constantes!$D$14))</f>
        <v>0.51219142052426747</v>
      </c>
      <c r="T480" s="76">
        <f>IF(Observaciones!$F479&gt;0.05*Constantes!$E$18,((Observaciones!$F479-0.05*Constantes!$E$18)^2)/(Observaciones!$F479+0.95*Constantes!$E$18),0)</f>
        <v>0</v>
      </c>
      <c r="U480" s="76">
        <f>MAX(0,V479+Observaciones!$F479-T480-Constantes!$D$13)</f>
        <v>0</v>
      </c>
      <c r="V480" s="76">
        <f>V479+Observaciones!$F479-T480-S480-U480-W479</f>
        <v>11.373270790573326</v>
      </c>
      <c r="W480" s="76">
        <f>MAX(0,(V480-Constantes!$D$14)*(1-EXP(-Constantes!$D$22)))</f>
        <v>4.1990556632640098E-3</v>
      </c>
      <c r="X480" s="76">
        <f t="shared" si="268"/>
        <v>134.86652455325853</v>
      </c>
      <c r="Y480" s="76">
        <f>MAX(0,(X480-Constantes!$D$13)*(1-EXP(-Constantes!$D$23)))</f>
        <v>0.84852662778137034</v>
      </c>
      <c r="Z480" s="76">
        <f t="shared" si="269"/>
        <v>0.8527256834446344</v>
      </c>
      <c r="AA480" s="76">
        <f>IF(Z480-Escenarios!$E$29&lt;=0,0,IF(Z480-Escenarios!$E$29&gt;Escenarios!$E$28,Escenarios!$E$28,Z480-Escenarios!$E$29))</f>
        <v>0.16152568344463436</v>
      </c>
      <c r="AB480" s="76">
        <f>AA480*Entradas!$E$24</f>
        <v>4.038142086115859E-2</v>
      </c>
      <c r="AC480" s="76">
        <f>R480*Entradas!$D$47/Escenarios!$E$9</f>
        <v>0.16109549445747787</v>
      </c>
      <c r="AD480" s="76">
        <f>Entradas!$D$48*Entradas!$D$46/Escenarios!$E$9</f>
        <v>0.12</v>
      </c>
      <c r="AE480" s="76">
        <f t="shared" si="270"/>
        <v>0.67328691498174531</v>
      </c>
      <c r="AF480" s="76">
        <f t="shared" si="253"/>
        <v>0</v>
      </c>
      <c r="AG480" s="76">
        <f t="shared" si="254"/>
        <v>0.16152568344463436</v>
      </c>
      <c r="AH480" s="76">
        <f t="shared" si="248"/>
        <v>0</v>
      </c>
      <c r="AI480" s="76">
        <f t="shared" si="255"/>
        <v>0.15732662778137035</v>
      </c>
      <c r="AJ480" s="76">
        <f t="shared" si="249"/>
        <v>0.69120000000000004</v>
      </c>
      <c r="AK480" s="76">
        <f t="shared" si="256"/>
        <v>0</v>
      </c>
      <c r="AL480" s="76">
        <f t="shared" si="257"/>
        <v>0.73158142086115863</v>
      </c>
      <c r="AM480" s="76">
        <f t="shared" si="258"/>
        <v>0</v>
      </c>
      <c r="AN480" s="76">
        <f t="shared" si="259"/>
        <v>0</v>
      </c>
      <c r="AO480" s="76">
        <f t="shared" si="271"/>
        <v>72.6779092496148</v>
      </c>
      <c r="AP480" s="76">
        <f>MAX(0,(AO480-Constantes!$D$13)*(1-EXP(-Constantes!$D$24)))</f>
        <v>0.36574400464287055</v>
      </c>
      <c r="AQ480" s="76">
        <f t="shared" si="250"/>
        <v>1.0569440046428706</v>
      </c>
      <c r="AR480" s="76">
        <f t="shared" si="260"/>
        <v>1.0973254255040292</v>
      </c>
      <c r="AS480" s="76">
        <f>0.0526*AF480*Observaciones!$F479^1.218</f>
        <v>0</v>
      </c>
      <c r="AT480" s="76">
        <f>AS480*Constantes!$E$30</f>
        <v>0</v>
      </c>
      <c r="AU480" s="76">
        <f t="shared" si="272"/>
        <v>0</v>
      </c>
      <c r="AV480" s="15"/>
      <c r="AW480" s="75">
        <v>474</v>
      </c>
      <c r="AX480" s="148">
        <f>ETo!$I479*((1-Constantes!$F$19)*ETo!$K479+ETo!$L479)</f>
        <v>3.3561561345307886</v>
      </c>
      <c r="AY480" s="76">
        <f>MIN(AX480*Constantes!$F$17,0.8*(BB479+Observaciones!$F479-AZ480-BA480-Constantes!$D$14))</f>
        <v>0.51219142052426747</v>
      </c>
      <c r="AZ480" s="76">
        <f>IF(Observaciones!$F479&gt;0.05*Constantes!$F$18,((Observaciones!$F479-0.05*Constantes!$F$18)^2)/(Observaciones!$F479+0.95*Constantes!$F$18),0)</f>
        <v>0</v>
      </c>
      <c r="BA480" s="76">
        <f>MAX(0,BB479+Observaciones!$F479-AZ480-Constantes!$D$13)</f>
        <v>0</v>
      </c>
      <c r="BB480" s="76">
        <f>BB479+Observaciones!$F479-AZ480-AY480-BA480-BC479</f>
        <v>11.373270790573326</v>
      </c>
      <c r="BC480" s="76">
        <f>MAX(0,(BB480-Constantes!$D$14)*(1-EXP(-Constantes!$D$22)))</f>
        <v>4.1990556632640098E-3</v>
      </c>
      <c r="BD480" s="76">
        <f t="shared" si="273"/>
        <v>134.86652455325853</v>
      </c>
      <c r="BE480" s="76">
        <f>MAX(0,(BD480-Constantes!$D$13)*(1-EXP(-Constantes!$D$23)))</f>
        <v>0.84852662778137034</v>
      </c>
      <c r="BF480" s="76">
        <f t="shared" si="274"/>
        <v>0.8527256834446344</v>
      </c>
      <c r="BG480" s="76">
        <f>IF(BF480-Escenarios!$F$29&lt;=0,0,IF(BF480-Escenarios!$F$29&gt;Escenarios!$F$28,Escenarios!$F$28,BF480-Escenarios!$F$29))</f>
        <v>0.16152568344463436</v>
      </c>
      <c r="BH480" s="76">
        <f>BG480*Entradas!$F$24</f>
        <v>0</v>
      </c>
      <c r="BI480" s="76">
        <f>AX480*Entradas!$D$47/Escenarios!$F$9</f>
        <v>0.16109549445747787</v>
      </c>
      <c r="BJ480" s="76">
        <f>Entradas!$D$48*Entradas!$D$46/Escenarios!$F$9</f>
        <v>0.12</v>
      </c>
      <c r="BK480" s="76">
        <f t="shared" si="275"/>
        <v>0.67328691498174531</v>
      </c>
      <c r="BL480" s="76">
        <f t="shared" si="261"/>
        <v>0</v>
      </c>
      <c r="BM480" s="76">
        <f t="shared" si="262"/>
        <v>0.16152568344463436</v>
      </c>
      <c r="BN480" s="76">
        <f t="shared" si="251"/>
        <v>0</v>
      </c>
      <c r="BO480" s="76">
        <f t="shared" si="263"/>
        <v>0.15732662778137035</v>
      </c>
      <c r="BP480" s="76">
        <f t="shared" si="252"/>
        <v>0.69120000000000004</v>
      </c>
      <c r="BQ480" s="76">
        <f t="shared" si="264"/>
        <v>0</v>
      </c>
      <c r="BR480" s="76">
        <f t="shared" si="265"/>
        <v>0.69120000000000004</v>
      </c>
      <c r="BS480" s="76">
        <f t="shared" si="266"/>
        <v>0</v>
      </c>
      <c r="BT480" s="76">
        <f t="shared" si="267"/>
        <v>0</v>
      </c>
      <c r="BU480" s="76">
        <f t="shared" si="276"/>
        <v>92.921614661033672</v>
      </c>
      <c r="BV480" s="76">
        <f>MAX(0,(BU480-Constantes!$D$13)*(1-EXP(-Constantes!$D$24)))</f>
        <v>0.67517404337899956</v>
      </c>
      <c r="BW480" s="76">
        <f t="shared" si="277"/>
        <v>1.3663740433789995</v>
      </c>
      <c r="BX480" s="76">
        <f t="shared" si="278"/>
        <v>1.3663740433789995</v>
      </c>
      <c r="BY480" s="76">
        <f>0.0526*BL480*Observaciones!$F479^1.218</f>
        <v>0</v>
      </c>
      <c r="BZ480" s="76">
        <f>BY480*Constantes!$F$30</f>
        <v>0</v>
      </c>
      <c r="CA480" s="76">
        <f t="shared" si="279"/>
        <v>0</v>
      </c>
      <c r="CB480" s="15"/>
      <c r="CC480" s="75">
        <v>474</v>
      </c>
      <c r="CD480" s="76">
        <f>0.0526*Observaciones!$F479^2.218</f>
        <v>1.1305797794095535E-2</v>
      </c>
      <c r="CE480" s="76">
        <f>IF(Observaciones!$F479&gt;0.05*$CI$7,((Observaciones!$F479-0.05*$CI$7)^2)/(Observaciones!$F479+0.95*$CI$7),0)</f>
        <v>0</v>
      </c>
      <c r="CF480" s="76">
        <f>0.0526*CE480*Observaciones!$F479^1.218</f>
        <v>0</v>
      </c>
      <c r="CG480" s="29"/>
      <c r="CH480" s="29"/>
      <c r="CI480" s="110"/>
      <c r="CJ480" s="40"/>
    </row>
    <row r="481" spans="2:88" s="2" customFormat="1" x14ac:dyDescent="0.3">
      <c r="B481" s="39"/>
      <c r="C481" s="75">
        <v>475</v>
      </c>
      <c r="D481" s="148">
        <f>ETo!$I480*((1-Constantes!$D$19)*ETo!$K480+ETo!$L480)</f>
        <v>3.4030992801758777</v>
      </c>
      <c r="E481" s="76">
        <f>MIN(D481*Constantes!$D$17,0.8*(H480+Observaciones!$F480-F481-G481-Constantes!$D$14))</f>
        <v>9.861663245866055E-2</v>
      </c>
      <c r="F481" s="76">
        <f>IF(Observaciones!$F480&gt;0.05*Constantes!$D$18,((Observaciones!$F480-0.05*Constantes!$D$18)^2)/(Observaciones!$F480+0.95*Constantes!$D$18),0)</f>
        <v>0</v>
      </c>
      <c r="G481" s="76">
        <f>MAX(0,H480+Observaciones!$F480-F481-Constantes!$D$13)</f>
        <v>0</v>
      </c>
      <c r="H481" s="76">
        <f>H480+Observaciones!$F480-F481-E481-G481-I480</f>
        <v>11.2704551024514</v>
      </c>
      <c r="I481" s="76">
        <f>MAX(0,(H481-Constantes!$D$14)*(1-EXP(-Constantes!$D$22)))</f>
        <v>6.967758817130865E-4</v>
      </c>
      <c r="J481" s="76">
        <f t="shared" si="245"/>
        <v>134.01799792547715</v>
      </c>
      <c r="K481" s="76">
        <f>MAX(0,(J481-Constantes!$D$13)*(1-EXP(-Constantes!$D$23)))</f>
        <v>0.84016589281454346</v>
      </c>
      <c r="L481" s="76">
        <f t="shared" si="246"/>
        <v>0.84086266869625659</v>
      </c>
      <c r="M481" s="76">
        <f>0.0526*F481*Observaciones!$F480^1.218</f>
        <v>0</v>
      </c>
      <c r="N481" s="76">
        <f>M481*Constantes!$D$30</f>
        <v>0</v>
      </c>
      <c r="O481" s="76">
        <f t="shared" si="247"/>
        <v>0</v>
      </c>
      <c r="P481" s="15"/>
      <c r="Q481" s="75">
        <v>475</v>
      </c>
      <c r="R481" s="148">
        <f>ETo!$I480*((1-Constantes!$E$19)*ETo!$K480+ETo!$L480)</f>
        <v>3.4030992801758777</v>
      </c>
      <c r="S481" s="76">
        <f>MIN(R481*Constantes!$E$17,0.8*(V480+Observaciones!$F480-T481-U481-Constantes!$D$14))</f>
        <v>9.861663245866055E-2</v>
      </c>
      <c r="T481" s="76">
        <f>IF(Observaciones!$F480&gt;0.05*Constantes!$E$18,((Observaciones!$F480-0.05*Constantes!$E$18)^2)/(Observaciones!$F480+0.95*Constantes!$E$18),0)</f>
        <v>0</v>
      </c>
      <c r="U481" s="76">
        <f>MAX(0,V480+Observaciones!$F480-T481-Constantes!$D$13)</f>
        <v>0</v>
      </c>
      <c r="V481" s="76">
        <f>V480+Observaciones!$F480-T481-S481-U481-W480</f>
        <v>11.2704551024514</v>
      </c>
      <c r="W481" s="76">
        <f>MAX(0,(V481-Constantes!$D$14)*(1-EXP(-Constantes!$D$22)))</f>
        <v>6.967758817130865E-4</v>
      </c>
      <c r="X481" s="76">
        <f t="shared" si="268"/>
        <v>134.01799792547715</v>
      </c>
      <c r="Y481" s="76">
        <f>MAX(0,(X481-Constantes!$D$13)*(1-EXP(-Constantes!$D$23)))</f>
        <v>0.84016589281454346</v>
      </c>
      <c r="Z481" s="76">
        <f t="shared" si="269"/>
        <v>0.84086266869625659</v>
      </c>
      <c r="AA481" s="76">
        <f>IF(Z481-Escenarios!$E$29&lt;=0,0,IF(Z481-Escenarios!$E$29&gt;Escenarios!$E$28,Escenarios!$E$28,Z481-Escenarios!$E$29))</f>
        <v>0.14966266869625655</v>
      </c>
      <c r="AB481" s="76">
        <f>AA481*Entradas!$E$24</f>
        <v>3.7415667174064138E-2</v>
      </c>
      <c r="AC481" s="76">
        <f>R481*Entradas!$D$47/Escenarios!$E$9</f>
        <v>0.16334876544844212</v>
      </c>
      <c r="AD481" s="76">
        <f>Entradas!$D$48*Entradas!$D$46/Escenarios!$E$9</f>
        <v>0.12</v>
      </c>
      <c r="AE481" s="76">
        <f t="shared" si="270"/>
        <v>0.26196539790710266</v>
      </c>
      <c r="AF481" s="76">
        <f t="shared" si="253"/>
        <v>0</v>
      </c>
      <c r="AG481" s="76">
        <f t="shared" si="254"/>
        <v>0.14966266869625655</v>
      </c>
      <c r="AH481" s="76">
        <f t="shared" si="248"/>
        <v>0</v>
      </c>
      <c r="AI481" s="76">
        <f t="shared" si="255"/>
        <v>0.14896589281454348</v>
      </c>
      <c r="AJ481" s="76">
        <f t="shared" si="249"/>
        <v>0.69120000000000004</v>
      </c>
      <c r="AK481" s="76">
        <f t="shared" si="256"/>
        <v>0</v>
      </c>
      <c r="AL481" s="76">
        <f t="shared" si="257"/>
        <v>0.72861566717406423</v>
      </c>
      <c r="AM481" s="76">
        <f t="shared" si="258"/>
        <v>0</v>
      </c>
      <c r="AN481" s="76">
        <f t="shared" si="259"/>
        <v>0</v>
      </c>
      <c r="AO481" s="76">
        <f t="shared" si="271"/>
        <v>72.312165244971922</v>
      </c>
      <c r="AP481" s="76">
        <f>MAX(0,(AO481-Constantes!$D$13)*(1-EXP(-Constantes!$D$24)))</f>
        <v>0.36015351716915361</v>
      </c>
      <c r="AQ481" s="76">
        <f t="shared" si="250"/>
        <v>1.0513535171691537</v>
      </c>
      <c r="AR481" s="76">
        <f t="shared" si="260"/>
        <v>1.0887691843432179</v>
      </c>
      <c r="AS481" s="76">
        <f>0.0526*AF481*Observaciones!$F480^1.218</f>
        <v>0</v>
      </c>
      <c r="AT481" s="76">
        <f>AS481*Constantes!$E$30</f>
        <v>0</v>
      </c>
      <c r="AU481" s="76">
        <f t="shared" si="272"/>
        <v>0</v>
      </c>
      <c r="AV481" s="15"/>
      <c r="AW481" s="75">
        <v>475</v>
      </c>
      <c r="AX481" s="148">
        <f>ETo!$I480*((1-Constantes!$F$19)*ETo!$K480+ETo!$L480)</f>
        <v>3.4030992801758777</v>
      </c>
      <c r="AY481" s="76">
        <f>MIN(AX481*Constantes!$F$17,0.8*(BB480+Observaciones!$F480-AZ481-BA481-Constantes!$D$14))</f>
        <v>9.861663245866055E-2</v>
      </c>
      <c r="AZ481" s="76">
        <f>IF(Observaciones!$F480&gt;0.05*Constantes!$F$18,((Observaciones!$F480-0.05*Constantes!$F$18)^2)/(Observaciones!$F480+0.95*Constantes!$F$18),0)</f>
        <v>0</v>
      </c>
      <c r="BA481" s="76">
        <f>MAX(0,BB480+Observaciones!$F480-AZ481-Constantes!$D$13)</f>
        <v>0</v>
      </c>
      <c r="BB481" s="76">
        <f>BB480+Observaciones!$F480-AZ481-AY481-BA481-BC480</f>
        <v>11.2704551024514</v>
      </c>
      <c r="BC481" s="76">
        <f>MAX(0,(BB481-Constantes!$D$14)*(1-EXP(-Constantes!$D$22)))</f>
        <v>6.967758817130865E-4</v>
      </c>
      <c r="BD481" s="76">
        <f t="shared" si="273"/>
        <v>134.01799792547715</v>
      </c>
      <c r="BE481" s="76">
        <f>MAX(0,(BD481-Constantes!$D$13)*(1-EXP(-Constantes!$D$23)))</f>
        <v>0.84016589281454346</v>
      </c>
      <c r="BF481" s="76">
        <f t="shared" si="274"/>
        <v>0.84086266869625659</v>
      </c>
      <c r="BG481" s="76">
        <f>IF(BF481-Escenarios!$F$29&lt;=0,0,IF(BF481-Escenarios!$F$29&gt;Escenarios!$F$28,Escenarios!$F$28,BF481-Escenarios!$F$29))</f>
        <v>0.14966266869625655</v>
      </c>
      <c r="BH481" s="76">
        <f>BG481*Entradas!$F$24</f>
        <v>0</v>
      </c>
      <c r="BI481" s="76">
        <f>AX481*Entradas!$D$47/Escenarios!$F$9</f>
        <v>0.16334876544844212</v>
      </c>
      <c r="BJ481" s="76">
        <f>Entradas!$D$48*Entradas!$D$46/Escenarios!$F$9</f>
        <v>0.12</v>
      </c>
      <c r="BK481" s="76">
        <f t="shared" si="275"/>
        <v>0.26196539790710266</v>
      </c>
      <c r="BL481" s="76">
        <f t="shared" si="261"/>
        <v>0</v>
      </c>
      <c r="BM481" s="76">
        <f t="shared" si="262"/>
        <v>0.14966266869625655</v>
      </c>
      <c r="BN481" s="76">
        <f t="shared" si="251"/>
        <v>0</v>
      </c>
      <c r="BO481" s="76">
        <f t="shared" si="263"/>
        <v>0.14896589281454348</v>
      </c>
      <c r="BP481" s="76">
        <f t="shared" si="252"/>
        <v>0.69120000000000004</v>
      </c>
      <c r="BQ481" s="76">
        <f t="shared" si="264"/>
        <v>0</v>
      </c>
      <c r="BR481" s="76">
        <f t="shared" si="265"/>
        <v>0.69120000000000004</v>
      </c>
      <c r="BS481" s="76">
        <f t="shared" si="266"/>
        <v>0</v>
      </c>
      <c r="BT481" s="76">
        <f t="shared" si="267"/>
        <v>0</v>
      </c>
      <c r="BU481" s="76">
        <f t="shared" si="276"/>
        <v>92.24644061765467</v>
      </c>
      <c r="BV481" s="76">
        <f>MAX(0,(BU481-Constantes!$D$13)*(1-EXP(-Constantes!$D$24)))</f>
        <v>0.66485384131369252</v>
      </c>
      <c r="BW481" s="76">
        <f t="shared" si="277"/>
        <v>1.3560538413136927</v>
      </c>
      <c r="BX481" s="76">
        <f t="shared" si="278"/>
        <v>1.3560538413136927</v>
      </c>
      <c r="BY481" s="76">
        <f>0.0526*BL481*Observaciones!$F480^1.218</f>
        <v>0</v>
      </c>
      <c r="BZ481" s="76">
        <f>BY481*Constantes!$F$30</f>
        <v>0</v>
      </c>
      <c r="CA481" s="76">
        <f t="shared" si="279"/>
        <v>0</v>
      </c>
      <c r="CB481" s="15"/>
      <c r="CC481" s="75">
        <v>475</v>
      </c>
      <c r="CD481" s="76">
        <f>0.0526*Observaciones!$F480^2.218</f>
        <v>0</v>
      </c>
      <c r="CE481" s="76">
        <f>IF(Observaciones!$F480&gt;0.05*$CI$7,((Observaciones!$F480-0.05*$CI$7)^2)/(Observaciones!$F480+0.95*$CI$7),0)</f>
        <v>0</v>
      </c>
      <c r="CF481" s="76">
        <f>0.0526*CE481*Observaciones!$F480^1.218</f>
        <v>0</v>
      </c>
      <c r="CG481" s="29"/>
      <c r="CH481" s="29"/>
      <c r="CI481" s="110"/>
      <c r="CJ481" s="40"/>
    </row>
    <row r="482" spans="2:88" s="2" customFormat="1" x14ac:dyDescent="0.3">
      <c r="B482" s="39"/>
      <c r="C482" s="75">
        <v>476</v>
      </c>
      <c r="D482" s="148">
        <f>ETo!$I481*((1-Constantes!$D$19)*ETo!$K481+ETo!$L481)</f>
        <v>3.2375409422931902</v>
      </c>
      <c r="E482" s="76">
        <f>MIN(D482*Constantes!$D$17,0.8*(H481+Observaciones!$F481-F482-G482-Constantes!$D$14))</f>
        <v>1.6364081961120294E-2</v>
      </c>
      <c r="F482" s="76">
        <f>IF(Observaciones!$F481&gt;0.05*Constantes!$D$18,((Observaciones!$F481-0.05*Constantes!$D$18)^2)/(Observaciones!$F481+0.95*Constantes!$D$18),0)</f>
        <v>0</v>
      </c>
      <c r="G482" s="76">
        <f>MAX(0,H481+Observaciones!$F481-F482-Constantes!$D$13)</f>
        <v>0</v>
      </c>
      <c r="H482" s="76">
        <f>H481+Observaciones!$F481-F482-E482-G482-I481</f>
        <v>11.253394244608568</v>
      </c>
      <c r="I482" s="76">
        <f>MAX(0,(H482-Constantes!$D$14)*(1-EXP(-Constantes!$D$22)))</f>
        <v>1.156204318948829E-4</v>
      </c>
      <c r="J482" s="76">
        <f t="shared" si="245"/>
        <v>133.17783203266259</v>
      </c>
      <c r="K482" s="76">
        <f>MAX(0,(J482-Constantes!$D$13)*(1-EXP(-Constantes!$D$23)))</f>
        <v>0.8318875381607167</v>
      </c>
      <c r="L482" s="76">
        <f t="shared" si="246"/>
        <v>0.83200315859261154</v>
      </c>
      <c r="M482" s="76">
        <f>0.0526*F482*Observaciones!$F481^1.218</f>
        <v>0</v>
      </c>
      <c r="N482" s="76">
        <f>M482*Constantes!$D$30</f>
        <v>0</v>
      </c>
      <c r="O482" s="76">
        <f t="shared" si="247"/>
        <v>0</v>
      </c>
      <c r="P482" s="15"/>
      <c r="Q482" s="75">
        <v>476</v>
      </c>
      <c r="R482" s="148">
        <f>ETo!$I481*((1-Constantes!$E$19)*ETo!$K481+ETo!$L481)</f>
        <v>3.2375409422931902</v>
      </c>
      <c r="S482" s="76">
        <f>MIN(R482*Constantes!$E$17,0.8*(V481+Observaciones!$F481-T482-U482-Constantes!$D$14))</f>
        <v>1.6364081961120294E-2</v>
      </c>
      <c r="T482" s="76">
        <f>IF(Observaciones!$F481&gt;0.05*Constantes!$E$18,((Observaciones!$F481-0.05*Constantes!$E$18)^2)/(Observaciones!$F481+0.95*Constantes!$E$18),0)</f>
        <v>0</v>
      </c>
      <c r="U482" s="76">
        <f>MAX(0,V481+Observaciones!$F481-T482-Constantes!$D$13)</f>
        <v>0</v>
      </c>
      <c r="V482" s="76">
        <f>V481+Observaciones!$F481-T482-S482-U482-W481</f>
        <v>11.253394244608568</v>
      </c>
      <c r="W482" s="76">
        <f>MAX(0,(V482-Constantes!$D$14)*(1-EXP(-Constantes!$D$22)))</f>
        <v>1.156204318948829E-4</v>
      </c>
      <c r="X482" s="76">
        <f t="shared" si="268"/>
        <v>133.17783203266259</v>
      </c>
      <c r="Y482" s="76">
        <f>MAX(0,(X482-Constantes!$D$13)*(1-EXP(-Constantes!$D$23)))</f>
        <v>0.8318875381607167</v>
      </c>
      <c r="Z482" s="76">
        <f t="shared" si="269"/>
        <v>0.83200315859261154</v>
      </c>
      <c r="AA482" s="76">
        <f>IF(Z482-Escenarios!$E$29&lt;=0,0,IF(Z482-Escenarios!$E$29&gt;Escenarios!$E$28,Escenarios!$E$28,Z482-Escenarios!$E$29))</f>
        <v>0.1408031585926115</v>
      </c>
      <c r="AB482" s="76">
        <f>AA482*Entradas!$E$24</f>
        <v>3.5200789648152875E-2</v>
      </c>
      <c r="AC482" s="76">
        <f>R482*Entradas!$D$47/Escenarios!$E$9</f>
        <v>0.15540196523007313</v>
      </c>
      <c r="AD482" s="76">
        <f>Entradas!$D$48*Entradas!$D$46/Escenarios!$E$9</f>
        <v>0.12</v>
      </c>
      <c r="AE482" s="76">
        <f t="shared" si="270"/>
        <v>0.17176604719119343</v>
      </c>
      <c r="AF482" s="76">
        <f t="shared" si="253"/>
        <v>0</v>
      </c>
      <c r="AG482" s="76">
        <f t="shared" si="254"/>
        <v>0.1408031585926115</v>
      </c>
      <c r="AH482" s="76">
        <f t="shared" si="248"/>
        <v>0</v>
      </c>
      <c r="AI482" s="76">
        <f t="shared" si="255"/>
        <v>0.14068753816071661</v>
      </c>
      <c r="AJ482" s="76">
        <f t="shared" si="249"/>
        <v>0.69120000000000004</v>
      </c>
      <c r="AK482" s="76">
        <f t="shared" si="256"/>
        <v>0</v>
      </c>
      <c r="AL482" s="76">
        <f t="shared" si="257"/>
        <v>0.72640078964815291</v>
      </c>
      <c r="AM482" s="76">
        <f t="shared" si="258"/>
        <v>0</v>
      </c>
      <c r="AN482" s="76">
        <f t="shared" si="259"/>
        <v>0</v>
      </c>
      <c r="AO482" s="76">
        <f t="shared" si="271"/>
        <v>71.95201172780277</v>
      </c>
      <c r="AP482" s="76">
        <f>MAX(0,(AO482-Constantes!$D$13)*(1-EXP(-Constantes!$D$24)))</f>
        <v>0.35464848167768959</v>
      </c>
      <c r="AQ482" s="76">
        <f t="shared" si="250"/>
        <v>1.0458484816776896</v>
      </c>
      <c r="AR482" s="76">
        <f t="shared" si="260"/>
        <v>1.0810492713258424</v>
      </c>
      <c r="AS482" s="76">
        <f>0.0526*AF482*Observaciones!$F481^1.218</f>
        <v>0</v>
      </c>
      <c r="AT482" s="76">
        <f>AS482*Constantes!$E$30</f>
        <v>0</v>
      </c>
      <c r="AU482" s="76">
        <f t="shared" si="272"/>
        <v>0</v>
      </c>
      <c r="AV482" s="15"/>
      <c r="AW482" s="75">
        <v>476</v>
      </c>
      <c r="AX482" s="148">
        <f>ETo!$I481*((1-Constantes!$F$19)*ETo!$K481+ETo!$L481)</f>
        <v>3.2375409422931902</v>
      </c>
      <c r="AY482" s="76">
        <f>MIN(AX482*Constantes!$F$17,0.8*(BB481+Observaciones!$F481-AZ482-BA482-Constantes!$D$14))</f>
        <v>1.6364081961120294E-2</v>
      </c>
      <c r="AZ482" s="76">
        <f>IF(Observaciones!$F481&gt;0.05*Constantes!$F$18,((Observaciones!$F481-0.05*Constantes!$F$18)^2)/(Observaciones!$F481+0.95*Constantes!$F$18),0)</f>
        <v>0</v>
      </c>
      <c r="BA482" s="76">
        <f>MAX(0,BB481+Observaciones!$F481-AZ482-Constantes!$D$13)</f>
        <v>0</v>
      </c>
      <c r="BB482" s="76">
        <f>BB481+Observaciones!$F481-AZ482-AY482-BA482-BC481</f>
        <v>11.253394244608568</v>
      </c>
      <c r="BC482" s="76">
        <f>MAX(0,(BB482-Constantes!$D$14)*(1-EXP(-Constantes!$D$22)))</f>
        <v>1.156204318948829E-4</v>
      </c>
      <c r="BD482" s="76">
        <f t="shared" si="273"/>
        <v>133.17783203266259</v>
      </c>
      <c r="BE482" s="76">
        <f>MAX(0,(BD482-Constantes!$D$13)*(1-EXP(-Constantes!$D$23)))</f>
        <v>0.8318875381607167</v>
      </c>
      <c r="BF482" s="76">
        <f t="shared" si="274"/>
        <v>0.83200315859261154</v>
      </c>
      <c r="BG482" s="76">
        <f>IF(BF482-Escenarios!$F$29&lt;=0,0,IF(BF482-Escenarios!$F$29&gt;Escenarios!$F$28,Escenarios!$F$28,BF482-Escenarios!$F$29))</f>
        <v>0.1408031585926115</v>
      </c>
      <c r="BH482" s="76">
        <f>BG482*Entradas!$F$24</f>
        <v>0</v>
      </c>
      <c r="BI482" s="76">
        <f>AX482*Entradas!$D$47/Escenarios!$F$9</f>
        <v>0.15540196523007313</v>
      </c>
      <c r="BJ482" s="76">
        <f>Entradas!$D$48*Entradas!$D$46/Escenarios!$F$9</f>
        <v>0.12</v>
      </c>
      <c r="BK482" s="76">
        <f t="shared" si="275"/>
        <v>0.17176604719119343</v>
      </c>
      <c r="BL482" s="76">
        <f t="shared" si="261"/>
        <v>0</v>
      </c>
      <c r="BM482" s="76">
        <f t="shared" si="262"/>
        <v>0.1408031585926115</v>
      </c>
      <c r="BN482" s="76">
        <f t="shared" si="251"/>
        <v>0</v>
      </c>
      <c r="BO482" s="76">
        <f t="shared" si="263"/>
        <v>0.14068753816071661</v>
      </c>
      <c r="BP482" s="76">
        <f t="shared" si="252"/>
        <v>0.69120000000000004</v>
      </c>
      <c r="BQ482" s="76">
        <f t="shared" si="264"/>
        <v>0</v>
      </c>
      <c r="BR482" s="76">
        <f t="shared" si="265"/>
        <v>0.69120000000000004</v>
      </c>
      <c r="BS482" s="76">
        <f t="shared" si="266"/>
        <v>0</v>
      </c>
      <c r="BT482" s="76">
        <f t="shared" si="267"/>
        <v>0</v>
      </c>
      <c r="BU482" s="76">
        <f t="shared" si="276"/>
        <v>91.581586776340984</v>
      </c>
      <c r="BV482" s="76">
        <f>MAX(0,(BU482-Constantes!$D$13)*(1-EXP(-Constantes!$D$24)))</f>
        <v>0.65469138608672039</v>
      </c>
      <c r="BW482" s="76">
        <f t="shared" si="277"/>
        <v>1.3458913860867203</v>
      </c>
      <c r="BX482" s="76">
        <f t="shared" si="278"/>
        <v>1.3458913860867203</v>
      </c>
      <c r="BY482" s="76">
        <f>0.0526*BL482*Observaciones!$F481^1.218</f>
        <v>0</v>
      </c>
      <c r="BZ482" s="76">
        <f>BY482*Constantes!$F$30</f>
        <v>0</v>
      </c>
      <c r="CA482" s="76">
        <f t="shared" si="279"/>
        <v>0</v>
      </c>
      <c r="CB482" s="15"/>
      <c r="CC482" s="75">
        <v>476</v>
      </c>
      <c r="CD482" s="76">
        <f>0.0526*Observaciones!$F481^2.218</f>
        <v>0</v>
      </c>
      <c r="CE482" s="76">
        <f>IF(Observaciones!$F481&gt;0.05*$CI$7,((Observaciones!$F481-0.05*$CI$7)^2)/(Observaciones!$F481+0.95*$CI$7),0)</f>
        <v>0</v>
      </c>
      <c r="CF482" s="76">
        <f>0.0526*CE482*Observaciones!$F481^1.218</f>
        <v>0</v>
      </c>
      <c r="CG482" s="29"/>
      <c r="CH482" s="29"/>
      <c r="CI482" s="110"/>
      <c r="CJ482" s="40"/>
    </row>
    <row r="483" spans="2:88" s="2" customFormat="1" x14ac:dyDescent="0.3">
      <c r="B483" s="39"/>
      <c r="C483" s="75">
        <v>477</v>
      </c>
      <c r="D483" s="148">
        <f>ETo!$I482*((1-Constantes!$D$19)*ETo!$K482+ETo!$L482)</f>
        <v>3.1736752097524086</v>
      </c>
      <c r="E483" s="76">
        <f>MIN(D483*Constantes!$D$17,0.8*(H482+Observaciones!$F482-F483-G483-Constantes!$D$14))</f>
        <v>0.48271539568685429</v>
      </c>
      <c r="F483" s="76">
        <f>IF(Observaciones!$F482&gt;0.05*Constantes!$D$18,((Observaciones!$F482-0.05*Constantes!$D$18)^2)/(Observaciones!$F482+0.95*Constantes!$D$18),0)</f>
        <v>0</v>
      </c>
      <c r="G483" s="76">
        <f>MAX(0,H482+Observaciones!$F482-F483-Constantes!$D$13)</f>
        <v>0</v>
      </c>
      <c r="H483" s="76">
        <f>H482+Observaciones!$F482-F483-E483-G483-I482</f>
        <v>11.370563228489818</v>
      </c>
      <c r="I483" s="76">
        <f>MAX(0,(H483-Constantes!$D$14)*(1-EXP(-Constantes!$D$22)))</f>
        <v>4.1068261590358418E-3</v>
      </c>
      <c r="J483" s="76">
        <f t="shared" si="245"/>
        <v>132.34594449450188</v>
      </c>
      <c r="K483" s="76">
        <f>MAX(0,(J483-Constantes!$D$13)*(1-EXP(-Constantes!$D$23)))</f>
        <v>0.82369075210704468</v>
      </c>
      <c r="L483" s="76">
        <f t="shared" si="246"/>
        <v>0.82779757826608047</v>
      </c>
      <c r="M483" s="76">
        <f>0.0526*F483*Observaciones!$F482^1.218</f>
        <v>0</v>
      </c>
      <c r="N483" s="76">
        <f>M483*Constantes!$D$30</f>
        <v>0</v>
      </c>
      <c r="O483" s="76">
        <f t="shared" si="247"/>
        <v>0</v>
      </c>
      <c r="P483" s="15"/>
      <c r="Q483" s="75">
        <v>477</v>
      </c>
      <c r="R483" s="148">
        <f>ETo!$I482*((1-Constantes!$E$19)*ETo!$K482+ETo!$L482)</f>
        <v>3.1736752097524086</v>
      </c>
      <c r="S483" s="76">
        <f>MIN(R483*Constantes!$E$17,0.8*(V482+Observaciones!$F482-T483-U483-Constantes!$D$14))</f>
        <v>0.48271539568685429</v>
      </c>
      <c r="T483" s="76">
        <f>IF(Observaciones!$F482&gt;0.05*Constantes!$E$18,((Observaciones!$F482-0.05*Constantes!$E$18)^2)/(Observaciones!$F482+0.95*Constantes!$E$18),0)</f>
        <v>0</v>
      </c>
      <c r="U483" s="76">
        <f>MAX(0,V482+Observaciones!$F482-T483-Constantes!$D$13)</f>
        <v>0</v>
      </c>
      <c r="V483" s="76">
        <f>V482+Observaciones!$F482-T483-S483-U483-W482</f>
        <v>11.370563228489818</v>
      </c>
      <c r="W483" s="76">
        <f>MAX(0,(V483-Constantes!$D$14)*(1-EXP(-Constantes!$D$22)))</f>
        <v>4.1068261590358418E-3</v>
      </c>
      <c r="X483" s="76">
        <f t="shared" si="268"/>
        <v>132.34594449450188</v>
      </c>
      <c r="Y483" s="76">
        <f>MAX(0,(X483-Constantes!$D$13)*(1-EXP(-Constantes!$D$23)))</f>
        <v>0.82369075210704468</v>
      </c>
      <c r="Z483" s="76">
        <f t="shared" si="269"/>
        <v>0.82779757826608047</v>
      </c>
      <c r="AA483" s="76">
        <f>IF(Z483-Escenarios!$E$29&lt;=0,0,IF(Z483-Escenarios!$E$29&gt;Escenarios!$E$28,Escenarios!$E$28,Z483-Escenarios!$E$29))</f>
        <v>0.13659757826608043</v>
      </c>
      <c r="AB483" s="76">
        <f>AA483*Entradas!$E$24</f>
        <v>3.4149394566520108E-2</v>
      </c>
      <c r="AC483" s="76">
        <f>R483*Entradas!$D$47/Escenarios!$E$9</f>
        <v>0.1523364100681156</v>
      </c>
      <c r="AD483" s="76">
        <f>Entradas!$D$48*Entradas!$D$46/Escenarios!$E$9</f>
        <v>0.12</v>
      </c>
      <c r="AE483" s="76">
        <f t="shared" si="270"/>
        <v>0.63505180575496989</v>
      </c>
      <c r="AF483" s="76">
        <f t="shared" si="253"/>
        <v>0</v>
      </c>
      <c r="AG483" s="76">
        <f t="shared" si="254"/>
        <v>0.13659757826608043</v>
      </c>
      <c r="AH483" s="76">
        <f t="shared" si="248"/>
        <v>0</v>
      </c>
      <c r="AI483" s="76">
        <f t="shared" si="255"/>
        <v>0.13249075210704458</v>
      </c>
      <c r="AJ483" s="76">
        <f t="shared" si="249"/>
        <v>0.69120000000000004</v>
      </c>
      <c r="AK483" s="76">
        <f t="shared" si="256"/>
        <v>0</v>
      </c>
      <c r="AL483" s="76">
        <f t="shared" si="257"/>
        <v>0.72534939456652014</v>
      </c>
      <c r="AM483" s="76">
        <f t="shared" si="258"/>
        <v>0</v>
      </c>
      <c r="AN483" s="76">
        <f t="shared" si="259"/>
        <v>0</v>
      </c>
      <c r="AO483" s="76">
        <f t="shared" si="271"/>
        <v>71.597363246125084</v>
      </c>
      <c r="AP483" s="76">
        <f>MAX(0,(AO483-Constantes!$D$13)*(1-EXP(-Constantes!$D$24)))</f>
        <v>0.34922759201381731</v>
      </c>
      <c r="AQ483" s="76">
        <f t="shared" si="250"/>
        <v>1.0404275920138173</v>
      </c>
      <c r="AR483" s="76">
        <f t="shared" si="260"/>
        <v>1.0745769865803374</v>
      </c>
      <c r="AS483" s="76">
        <f>0.0526*AF483*Observaciones!$F482^1.218</f>
        <v>0</v>
      </c>
      <c r="AT483" s="76">
        <f>AS483*Constantes!$E$30</f>
        <v>0</v>
      </c>
      <c r="AU483" s="76">
        <f t="shared" si="272"/>
        <v>0</v>
      </c>
      <c r="AV483" s="15"/>
      <c r="AW483" s="75">
        <v>477</v>
      </c>
      <c r="AX483" s="148">
        <f>ETo!$I482*((1-Constantes!$F$19)*ETo!$K482+ETo!$L482)</f>
        <v>3.1736752097524086</v>
      </c>
      <c r="AY483" s="76">
        <f>MIN(AX483*Constantes!$F$17,0.8*(BB482+Observaciones!$F482-AZ483-BA483-Constantes!$D$14))</f>
        <v>0.48271539568685429</v>
      </c>
      <c r="AZ483" s="76">
        <f>IF(Observaciones!$F482&gt;0.05*Constantes!$F$18,((Observaciones!$F482-0.05*Constantes!$F$18)^2)/(Observaciones!$F482+0.95*Constantes!$F$18),0)</f>
        <v>0</v>
      </c>
      <c r="BA483" s="76">
        <f>MAX(0,BB482+Observaciones!$F482-AZ483-Constantes!$D$13)</f>
        <v>0</v>
      </c>
      <c r="BB483" s="76">
        <f>BB482+Observaciones!$F482-AZ483-AY483-BA483-BC482</f>
        <v>11.370563228489818</v>
      </c>
      <c r="BC483" s="76">
        <f>MAX(0,(BB483-Constantes!$D$14)*(1-EXP(-Constantes!$D$22)))</f>
        <v>4.1068261590358418E-3</v>
      </c>
      <c r="BD483" s="76">
        <f t="shared" si="273"/>
        <v>132.34594449450188</v>
      </c>
      <c r="BE483" s="76">
        <f>MAX(0,(BD483-Constantes!$D$13)*(1-EXP(-Constantes!$D$23)))</f>
        <v>0.82369075210704468</v>
      </c>
      <c r="BF483" s="76">
        <f t="shared" si="274"/>
        <v>0.82779757826608047</v>
      </c>
      <c r="BG483" s="76">
        <f>IF(BF483-Escenarios!$F$29&lt;=0,0,IF(BF483-Escenarios!$F$29&gt;Escenarios!$F$28,Escenarios!$F$28,BF483-Escenarios!$F$29))</f>
        <v>0.13659757826608043</v>
      </c>
      <c r="BH483" s="76">
        <f>BG483*Entradas!$F$24</f>
        <v>0</v>
      </c>
      <c r="BI483" s="76">
        <f>AX483*Entradas!$D$47/Escenarios!$F$9</f>
        <v>0.1523364100681156</v>
      </c>
      <c r="BJ483" s="76">
        <f>Entradas!$D$48*Entradas!$D$46/Escenarios!$F$9</f>
        <v>0.12</v>
      </c>
      <c r="BK483" s="76">
        <f t="shared" si="275"/>
        <v>0.63505180575496989</v>
      </c>
      <c r="BL483" s="76">
        <f t="shared" si="261"/>
        <v>0</v>
      </c>
      <c r="BM483" s="76">
        <f t="shared" si="262"/>
        <v>0.13659757826608043</v>
      </c>
      <c r="BN483" s="76">
        <f t="shared" si="251"/>
        <v>0</v>
      </c>
      <c r="BO483" s="76">
        <f t="shared" si="263"/>
        <v>0.13249075210704458</v>
      </c>
      <c r="BP483" s="76">
        <f t="shared" si="252"/>
        <v>0.69120000000000004</v>
      </c>
      <c r="BQ483" s="76">
        <f t="shared" si="264"/>
        <v>0</v>
      </c>
      <c r="BR483" s="76">
        <f t="shared" si="265"/>
        <v>0.69120000000000004</v>
      </c>
      <c r="BS483" s="76">
        <f t="shared" si="266"/>
        <v>0</v>
      </c>
      <c r="BT483" s="76">
        <f t="shared" si="267"/>
        <v>0</v>
      </c>
      <c r="BU483" s="76">
        <f t="shared" si="276"/>
        <v>90.926895390254259</v>
      </c>
      <c r="BV483" s="76">
        <f>MAX(0,(BU483-Constantes!$D$13)*(1-EXP(-Constantes!$D$24)))</f>
        <v>0.64468426649868504</v>
      </c>
      <c r="BW483" s="76">
        <f t="shared" si="277"/>
        <v>1.335884266498685</v>
      </c>
      <c r="BX483" s="76">
        <f t="shared" si="278"/>
        <v>1.335884266498685</v>
      </c>
      <c r="BY483" s="76">
        <f>0.0526*BL483*Observaciones!$F482^1.218</f>
        <v>0</v>
      </c>
      <c r="BZ483" s="76">
        <f>BY483*Constantes!$F$30</f>
        <v>0</v>
      </c>
      <c r="CA483" s="76">
        <f t="shared" si="279"/>
        <v>0</v>
      </c>
      <c r="CB483" s="15"/>
      <c r="CC483" s="75">
        <v>477</v>
      </c>
      <c r="CD483" s="76">
        <f>0.0526*Observaciones!$F482^2.218</f>
        <v>1.6940460723560119E-2</v>
      </c>
      <c r="CE483" s="76">
        <f>IF(Observaciones!$F482&gt;0.05*$CI$7,((Observaciones!$F482-0.05*$CI$7)^2)/(Observaciones!$F482+0.95*$CI$7),0)</f>
        <v>0</v>
      </c>
      <c r="CF483" s="76">
        <f>0.0526*CE483*Observaciones!$F482^1.218</f>
        <v>0</v>
      </c>
      <c r="CG483" s="29"/>
      <c r="CH483" s="29"/>
      <c r="CI483" s="110"/>
      <c r="CJ483" s="40"/>
    </row>
    <row r="484" spans="2:88" s="2" customFormat="1" x14ac:dyDescent="0.3">
      <c r="B484" s="39"/>
      <c r="C484" s="75">
        <v>478</v>
      </c>
      <c r="D484" s="148">
        <f>ETo!$I483*((1-Constantes!$D$19)*ETo!$K483+ETo!$L483)</f>
        <v>3.0893719631424412</v>
      </c>
      <c r="E484" s="76">
        <f>MIN(D484*Constantes!$D$17,0.8*(H483+Observaciones!$F483-F484-G484-Constantes!$D$14))</f>
        <v>9.6450582791854353E-2</v>
      </c>
      <c r="F484" s="76">
        <f>IF(Observaciones!$F483&gt;0.05*Constantes!$D$18,((Observaciones!$F483-0.05*Constantes!$D$18)^2)/(Observaciones!$F483+0.95*Constantes!$D$18),0)</f>
        <v>0</v>
      </c>
      <c r="G484" s="76">
        <f>MAX(0,H483+Observaciones!$F483-F484-Constantes!$D$13)</f>
        <v>0</v>
      </c>
      <c r="H484" s="76">
        <f>H483+Observaciones!$F483-F484-E484-G484-I483</f>
        <v>11.270005819538927</v>
      </c>
      <c r="I484" s="76">
        <f>MAX(0,(H484-Constantes!$D$14)*(1-EXP(-Constantes!$D$22)))</f>
        <v>6.8147165636289861E-4</v>
      </c>
      <c r="J484" s="76">
        <f t="shared" si="245"/>
        <v>131.52225374239484</v>
      </c>
      <c r="K484" s="76">
        <f>MAX(0,(J484-Constantes!$D$13)*(1-EXP(-Constantes!$D$23)))</f>
        <v>0.81557473093868171</v>
      </c>
      <c r="L484" s="76">
        <f t="shared" si="246"/>
        <v>0.81625620259504461</v>
      </c>
      <c r="M484" s="76">
        <f>0.0526*F484*Observaciones!$F483^1.218</f>
        <v>0</v>
      </c>
      <c r="N484" s="76">
        <f>M484*Constantes!$D$30</f>
        <v>0</v>
      </c>
      <c r="O484" s="76">
        <f t="shared" si="247"/>
        <v>0</v>
      </c>
      <c r="P484" s="15"/>
      <c r="Q484" s="75">
        <v>478</v>
      </c>
      <c r="R484" s="148">
        <f>ETo!$I483*((1-Constantes!$E$19)*ETo!$K483+ETo!$L483)</f>
        <v>3.0893719631424412</v>
      </c>
      <c r="S484" s="76">
        <f>MIN(R484*Constantes!$E$17,0.8*(V483+Observaciones!$F483-T484-U484-Constantes!$D$14))</f>
        <v>9.6450582791854353E-2</v>
      </c>
      <c r="T484" s="76">
        <f>IF(Observaciones!$F483&gt;0.05*Constantes!$E$18,((Observaciones!$F483-0.05*Constantes!$E$18)^2)/(Observaciones!$F483+0.95*Constantes!$E$18),0)</f>
        <v>0</v>
      </c>
      <c r="U484" s="76">
        <f>MAX(0,V483+Observaciones!$F483-T484-Constantes!$D$13)</f>
        <v>0</v>
      </c>
      <c r="V484" s="76">
        <f>V483+Observaciones!$F483-T484-S484-U484-W483</f>
        <v>11.270005819538927</v>
      </c>
      <c r="W484" s="76">
        <f>MAX(0,(V484-Constantes!$D$14)*(1-EXP(-Constantes!$D$22)))</f>
        <v>6.8147165636289861E-4</v>
      </c>
      <c r="X484" s="76">
        <f t="shared" si="268"/>
        <v>131.52225374239484</v>
      </c>
      <c r="Y484" s="76">
        <f>MAX(0,(X484-Constantes!$D$13)*(1-EXP(-Constantes!$D$23)))</f>
        <v>0.81557473093868171</v>
      </c>
      <c r="Z484" s="76">
        <f t="shared" si="269"/>
        <v>0.81625620259504461</v>
      </c>
      <c r="AA484" s="76">
        <f>IF(Z484-Escenarios!$E$29&lt;=0,0,IF(Z484-Escenarios!$E$29&gt;Escenarios!$E$28,Escenarios!$E$28,Z484-Escenarios!$E$29))</f>
        <v>0.12505620259504457</v>
      </c>
      <c r="AB484" s="76">
        <f>AA484*Entradas!$E$24</f>
        <v>3.1264050648761144E-2</v>
      </c>
      <c r="AC484" s="76">
        <f>R484*Entradas!$D$47/Escenarios!$E$9</f>
        <v>0.14828985423083718</v>
      </c>
      <c r="AD484" s="76">
        <f>Entradas!$D$48*Entradas!$D$46/Escenarios!$E$9</f>
        <v>0.12</v>
      </c>
      <c r="AE484" s="76">
        <f t="shared" si="270"/>
        <v>0.24474043702269155</v>
      </c>
      <c r="AF484" s="76">
        <f t="shared" si="253"/>
        <v>0</v>
      </c>
      <c r="AG484" s="76">
        <f t="shared" si="254"/>
        <v>0.12505620259504457</v>
      </c>
      <c r="AH484" s="76">
        <f t="shared" si="248"/>
        <v>0</v>
      </c>
      <c r="AI484" s="76">
        <f t="shared" si="255"/>
        <v>0.12437473093868168</v>
      </c>
      <c r="AJ484" s="76">
        <f t="shared" si="249"/>
        <v>0.69120000000000004</v>
      </c>
      <c r="AK484" s="76">
        <f t="shared" si="256"/>
        <v>0</v>
      </c>
      <c r="AL484" s="76">
        <f t="shared" si="257"/>
        <v>0.72246405064876118</v>
      </c>
      <c r="AM484" s="76">
        <f t="shared" si="258"/>
        <v>0</v>
      </c>
      <c r="AN484" s="76">
        <f t="shared" si="259"/>
        <v>0</v>
      </c>
      <c r="AO484" s="76">
        <f t="shared" si="271"/>
        <v>71.248135654111266</v>
      </c>
      <c r="AP484" s="76">
        <f>MAX(0,(AO484-Constantes!$D$13)*(1-EXP(-Constantes!$D$24)))</f>
        <v>0.34388956198777243</v>
      </c>
      <c r="AQ484" s="76">
        <f t="shared" si="250"/>
        <v>1.0350895619877725</v>
      </c>
      <c r="AR484" s="76">
        <f t="shared" si="260"/>
        <v>1.0663536126365336</v>
      </c>
      <c r="AS484" s="76">
        <f>0.0526*AF484*Observaciones!$F483^1.218</f>
        <v>0</v>
      </c>
      <c r="AT484" s="76">
        <f>AS484*Constantes!$E$30</f>
        <v>0</v>
      </c>
      <c r="AU484" s="76">
        <f t="shared" si="272"/>
        <v>0</v>
      </c>
      <c r="AV484" s="15"/>
      <c r="AW484" s="75">
        <v>478</v>
      </c>
      <c r="AX484" s="148">
        <f>ETo!$I483*((1-Constantes!$F$19)*ETo!$K483+ETo!$L483)</f>
        <v>3.0893719631424412</v>
      </c>
      <c r="AY484" s="76">
        <f>MIN(AX484*Constantes!$F$17,0.8*(BB483+Observaciones!$F483-AZ484-BA484-Constantes!$D$14))</f>
        <v>9.6450582791854353E-2</v>
      </c>
      <c r="AZ484" s="76">
        <f>IF(Observaciones!$F483&gt;0.05*Constantes!$F$18,((Observaciones!$F483-0.05*Constantes!$F$18)^2)/(Observaciones!$F483+0.95*Constantes!$F$18),0)</f>
        <v>0</v>
      </c>
      <c r="BA484" s="76">
        <f>MAX(0,BB483+Observaciones!$F483-AZ484-Constantes!$D$13)</f>
        <v>0</v>
      </c>
      <c r="BB484" s="76">
        <f>BB483+Observaciones!$F483-AZ484-AY484-BA484-BC483</f>
        <v>11.270005819538927</v>
      </c>
      <c r="BC484" s="76">
        <f>MAX(0,(BB484-Constantes!$D$14)*(1-EXP(-Constantes!$D$22)))</f>
        <v>6.8147165636289861E-4</v>
      </c>
      <c r="BD484" s="76">
        <f t="shared" si="273"/>
        <v>131.52225374239484</v>
      </c>
      <c r="BE484" s="76">
        <f>MAX(0,(BD484-Constantes!$D$13)*(1-EXP(-Constantes!$D$23)))</f>
        <v>0.81557473093868171</v>
      </c>
      <c r="BF484" s="76">
        <f t="shared" si="274"/>
        <v>0.81625620259504461</v>
      </c>
      <c r="BG484" s="76">
        <f>IF(BF484-Escenarios!$F$29&lt;=0,0,IF(BF484-Escenarios!$F$29&gt;Escenarios!$F$28,Escenarios!$F$28,BF484-Escenarios!$F$29))</f>
        <v>0.12505620259504457</v>
      </c>
      <c r="BH484" s="76">
        <f>BG484*Entradas!$F$24</f>
        <v>0</v>
      </c>
      <c r="BI484" s="76">
        <f>AX484*Entradas!$D$47/Escenarios!$F$9</f>
        <v>0.14828985423083718</v>
      </c>
      <c r="BJ484" s="76">
        <f>Entradas!$D$48*Entradas!$D$46/Escenarios!$F$9</f>
        <v>0.12</v>
      </c>
      <c r="BK484" s="76">
        <f t="shared" si="275"/>
        <v>0.24474043702269155</v>
      </c>
      <c r="BL484" s="76">
        <f t="shared" si="261"/>
        <v>0</v>
      </c>
      <c r="BM484" s="76">
        <f t="shared" si="262"/>
        <v>0.12505620259504457</v>
      </c>
      <c r="BN484" s="76">
        <f t="shared" si="251"/>
        <v>0</v>
      </c>
      <c r="BO484" s="76">
        <f t="shared" si="263"/>
        <v>0.12437473093868168</v>
      </c>
      <c r="BP484" s="76">
        <f t="shared" si="252"/>
        <v>0.69120000000000004</v>
      </c>
      <c r="BQ484" s="76">
        <f t="shared" si="264"/>
        <v>0</v>
      </c>
      <c r="BR484" s="76">
        <f t="shared" si="265"/>
        <v>0.69120000000000004</v>
      </c>
      <c r="BS484" s="76">
        <f t="shared" si="266"/>
        <v>0</v>
      </c>
      <c r="BT484" s="76">
        <f t="shared" si="267"/>
        <v>0</v>
      </c>
      <c r="BU484" s="76">
        <f t="shared" si="276"/>
        <v>90.282211123755573</v>
      </c>
      <c r="BV484" s="76">
        <f>MAX(0,(BU484-Constantes!$D$13)*(1-EXP(-Constantes!$D$24)))</f>
        <v>0.63483010820596764</v>
      </c>
      <c r="BW484" s="76">
        <f t="shared" si="277"/>
        <v>1.3260301082059676</v>
      </c>
      <c r="BX484" s="76">
        <f t="shared" si="278"/>
        <v>1.3260301082059676</v>
      </c>
      <c r="BY484" s="76">
        <f>0.0526*BL484*Observaciones!$F483^1.218</f>
        <v>0</v>
      </c>
      <c r="BZ484" s="76">
        <f>BY484*Constantes!$F$30</f>
        <v>0</v>
      </c>
      <c r="CA484" s="76">
        <f t="shared" si="279"/>
        <v>0</v>
      </c>
      <c r="CB484" s="15"/>
      <c r="CC484" s="75">
        <v>478</v>
      </c>
      <c r="CD484" s="76">
        <f>0.0526*Observaciones!$F483^2.218</f>
        <v>0</v>
      </c>
      <c r="CE484" s="76">
        <f>IF(Observaciones!$F483&gt;0.05*$CI$7,((Observaciones!$F483-0.05*$CI$7)^2)/(Observaciones!$F483+0.95*$CI$7),0)</f>
        <v>0</v>
      </c>
      <c r="CF484" s="76">
        <f>0.0526*CE484*Observaciones!$F483^1.218</f>
        <v>0</v>
      </c>
      <c r="CG484" s="29"/>
      <c r="CH484" s="29"/>
      <c r="CI484" s="110"/>
      <c r="CJ484" s="40"/>
    </row>
    <row r="485" spans="2:88" s="2" customFormat="1" x14ac:dyDescent="0.3">
      <c r="B485" s="39"/>
      <c r="C485" s="75">
        <v>479</v>
      </c>
      <c r="D485" s="148">
        <f>ETo!$I484*((1-Constantes!$D$19)*ETo!$K484+ETo!$L484)</f>
        <v>3.1454938931420395</v>
      </c>
      <c r="E485" s="76">
        <f>MIN(D485*Constantes!$D$17,0.8*(H484+Observaciones!$F484-F485-G485-Constantes!$D$14))</f>
        <v>1.600465563114142E-2</v>
      </c>
      <c r="F485" s="76">
        <f>IF(Observaciones!$F484&gt;0.05*Constantes!$D$18,((Observaciones!$F484-0.05*Constantes!$D$18)^2)/(Observaciones!$F484+0.95*Constantes!$D$18),0)</f>
        <v>0</v>
      </c>
      <c r="G485" s="76">
        <f>MAX(0,H484+Observaciones!$F484-F485-Constantes!$D$13)</f>
        <v>0</v>
      </c>
      <c r="H485" s="76">
        <f>H484+Observaciones!$F484-F485-E485-G485-I484</f>
        <v>11.253319692251424</v>
      </c>
      <c r="I485" s="76">
        <f>MAX(0,(H485-Constantes!$D$14)*(1-EXP(-Constantes!$D$22)))</f>
        <v>1.1308090492323191E-4</v>
      </c>
      <c r="J485" s="76">
        <f t="shared" si="245"/>
        <v>130.70667901145615</v>
      </c>
      <c r="K485" s="76">
        <f>MAX(0,(J485-Constantes!$D$13)*(1-EXP(-Constantes!$D$23)))</f>
        <v>0.80753867885997621</v>
      </c>
      <c r="L485" s="76">
        <f t="shared" si="246"/>
        <v>0.80765175976489945</v>
      </c>
      <c r="M485" s="76">
        <f>0.0526*F485*Observaciones!$F484^1.218</f>
        <v>0</v>
      </c>
      <c r="N485" s="76">
        <f>M485*Constantes!$D$30</f>
        <v>0</v>
      </c>
      <c r="O485" s="76">
        <f t="shared" si="247"/>
        <v>0</v>
      </c>
      <c r="P485" s="15"/>
      <c r="Q485" s="75">
        <v>479</v>
      </c>
      <c r="R485" s="148">
        <f>ETo!$I484*((1-Constantes!$E$19)*ETo!$K484+ETo!$L484)</f>
        <v>3.1454938931420395</v>
      </c>
      <c r="S485" s="76">
        <f>MIN(R485*Constantes!$E$17,0.8*(V484+Observaciones!$F484-T485-U485-Constantes!$D$14))</f>
        <v>1.600465563114142E-2</v>
      </c>
      <c r="T485" s="76">
        <f>IF(Observaciones!$F484&gt;0.05*Constantes!$E$18,((Observaciones!$F484-0.05*Constantes!$E$18)^2)/(Observaciones!$F484+0.95*Constantes!$E$18),0)</f>
        <v>0</v>
      </c>
      <c r="U485" s="76">
        <f>MAX(0,V484+Observaciones!$F484-T485-Constantes!$D$13)</f>
        <v>0</v>
      </c>
      <c r="V485" s="76">
        <f>V484+Observaciones!$F484-T485-S485-U485-W484</f>
        <v>11.253319692251424</v>
      </c>
      <c r="W485" s="76">
        <f>MAX(0,(V485-Constantes!$D$14)*(1-EXP(-Constantes!$D$22)))</f>
        <v>1.1308090492323191E-4</v>
      </c>
      <c r="X485" s="76">
        <f t="shared" si="268"/>
        <v>130.70667901145615</v>
      </c>
      <c r="Y485" s="76">
        <f>MAX(0,(X485-Constantes!$D$13)*(1-EXP(-Constantes!$D$23)))</f>
        <v>0.80753867885997621</v>
      </c>
      <c r="Z485" s="76">
        <f t="shared" si="269"/>
        <v>0.80765175976489945</v>
      </c>
      <c r="AA485" s="76">
        <f>IF(Z485-Escenarios!$E$29&lt;=0,0,IF(Z485-Escenarios!$E$29&gt;Escenarios!$E$28,Escenarios!$E$28,Z485-Escenarios!$E$29))</f>
        <v>0.11645175976489941</v>
      </c>
      <c r="AB485" s="76">
        <f>AA485*Entradas!$E$24</f>
        <v>2.9112939941224852E-2</v>
      </c>
      <c r="AC485" s="76">
        <f>R485*Entradas!$D$47/Escenarios!$E$9</f>
        <v>0.15098370687081791</v>
      </c>
      <c r="AD485" s="76">
        <f>Entradas!$D$48*Entradas!$D$46/Escenarios!$E$9</f>
        <v>0.12</v>
      </c>
      <c r="AE485" s="76">
        <f t="shared" si="270"/>
        <v>0.16698836250195934</v>
      </c>
      <c r="AF485" s="76">
        <f t="shared" si="253"/>
        <v>0</v>
      </c>
      <c r="AG485" s="76">
        <f t="shared" si="254"/>
        <v>0.11645175976489941</v>
      </c>
      <c r="AH485" s="76">
        <f t="shared" si="248"/>
        <v>0</v>
      </c>
      <c r="AI485" s="76">
        <f t="shared" si="255"/>
        <v>0.11633867885997617</v>
      </c>
      <c r="AJ485" s="76">
        <f t="shared" si="249"/>
        <v>0.69120000000000004</v>
      </c>
      <c r="AK485" s="76">
        <f t="shared" si="256"/>
        <v>0</v>
      </c>
      <c r="AL485" s="76">
        <f t="shared" si="257"/>
        <v>0.72031293994122492</v>
      </c>
      <c r="AM485" s="76">
        <f t="shared" si="258"/>
        <v>0</v>
      </c>
      <c r="AN485" s="76">
        <f t="shared" si="259"/>
        <v>0</v>
      </c>
      <c r="AO485" s="76">
        <f t="shared" si="271"/>
        <v>70.9042460921235</v>
      </c>
      <c r="AP485" s="76">
        <f>MAX(0,(AO485-Constantes!$D$13)*(1-EXP(-Constantes!$D$24)))</f>
        <v>0.3386331250695192</v>
      </c>
      <c r="AQ485" s="76">
        <f t="shared" si="250"/>
        <v>1.0298331250695192</v>
      </c>
      <c r="AR485" s="76">
        <f t="shared" si="260"/>
        <v>1.0589460650107441</v>
      </c>
      <c r="AS485" s="76">
        <f>0.0526*AF485*Observaciones!$F484^1.218</f>
        <v>0</v>
      </c>
      <c r="AT485" s="76">
        <f>AS485*Constantes!$E$30</f>
        <v>0</v>
      </c>
      <c r="AU485" s="76">
        <f t="shared" si="272"/>
        <v>0</v>
      </c>
      <c r="AV485" s="15"/>
      <c r="AW485" s="75">
        <v>479</v>
      </c>
      <c r="AX485" s="148">
        <f>ETo!$I484*((1-Constantes!$F$19)*ETo!$K484+ETo!$L484)</f>
        <v>3.1454938931420395</v>
      </c>
      <c r="AY485" s="76">
        <f>MIN(AX485*Constantes!$F$17,0.8*(BB484+Observaciones!$F484-AZ485-BA485-Constantes!$D$14))</f>
        <v>1.600465563114142E-2</v>
      </c>
      <c r="AZ485" s="76">
        <f>IF(Observaciones!$F484&gt;0.05*Constantes!$F$18,((Observaciones!$F484-0.05*Constantes!$F$18)^2)/(Observaciones!$F484+0.95*Constantes!$F$18),0)</f>
        <v>0</v>
      </c>
      <c r="BA485" s="76">
        <f>MAX(0,BB484+Observaciones!$F484-AZ485-Constantes!$D$13)</f>
        <v>0</v>
      </c>
      <c r="BB485" s="76">
        <f>BB484+Observaciones!$F484-AZ485-AY485-BA485-BC484</f>
        <v>11.253319692251424</v>
      </c>
      <c r="BC485" s="76">
        <f>MAX(0,(BB485-Constantes!$D$14)*(1-EXP(-Constantes!$D$22)))</f>
        <v>1.1308090492323191E-4</v>
      </c>
      <c r="BD485" s="76">
        <f t="shared" si="273"/>
        <v>130.70667901145615</v>
      </c>
      <c r="BE485" s="76">
        <f>MAX(0,(BD485-Constantes!$D$13)*(1-EXP(-Constantes!$D$23)))</f>
        <v>0.80753867885997621</v>
      </c>
      <c r="BF485" s="76">
        <f t="shared" si="274"/>
        <v>0.80765175976489945</v>
      </c>
      <c r="BG485" s="76">
        <f>IF(BF485-Escenarios!$F$29&lt;=0,0,IF(BF485-Escenarios!$F$29&gt;Escenarios!$F$28,Escenarios!$F$28,BF485-Escenarios!$F$29))</f>
        <v>0.11645175976489941</v>
      </c>
      <c r="BH485" s="76">
        <f>BG485*Entradas!$F$24</f>
        <v>0</v>
      </c>
      <c r="BI485" s="76">
        <f>AX485*Entradas!$D$47/Escenarios!$F$9</f>
        <v>0.15098370687081791</v>
      </c>
      <c r="BJ485" s="76">
        <f>Entradas!$D$48*Entradas!$D$46/Escenarios!$F$9</f>
        <v>0.12</v>
      </c>
      <c r="BK485" s="76">
        <f t="shared" si="275"/>
        <v>0.16698836250195934</v>
      </c>
      <c r="BL485" s="76">
        <f t="shared" si="261"/>
        <v>0</v>
      </c>
      <c r="BM485" s="76">
        <f t="shared" si="262"/>
        <v>0.11645175976489941</v>
      </c>
      <c r="BN485" s="76">
        <f t="shared" si="251"/>
        <v>0</v>
      </c>
      <c r="BO485" s="76">
        <f t="shared" si="263"/>
        <v>0.11633867885997617</v>
      </c>
      <c r="BP485" s="76">
        <f t="shared" si="252"/>
        <v>0.69120000000000004</v>
      </c>
      <c r="BQ485" s="76">
        <f t="shared" si="264"/>
        <v>0</v>
      </c>
      <c r="BR485" s="76">
        <f t="shared" si="265"/>
        <v>0.69120000000000004</v>
      </c>
      <c r="BS485" s="76">
        <f t="shared" si="266"/>
        <v>0</v>
      </c>
      <c r="BT485" s="76">
        <f t="shared" si="267"/>
        <v>0</v>
      </c>
      <c r="BU485" s="76">
        <f t="shared" si="276"/>
        <v>89.647381015549612</v>
      </c>
      <c r="BV485" s="76">
        <f>MAX(0,(BU485-Constantes!$D$13)*(1-EXP(-Constantes!$D$24)))</f>
        <v>0.62512657315737785</v>
      </c>
      <c r="BW485" s="76">
        <f t="shared" si="277"/>
        <v>1.3163265731573779</v>
      </c>
      <c r="BX485" s="76">
        <f t="shared" si="278"/>
        <v>1.3163265731573779</v>
      </c>
      <c r="BY485" s="76">
        <f>0.0526*BL485*Observaciones!$F484^1.218</f>
        <v>0</v>
      </c>
      <c r="BZ485" s="76">
        <f>BY485*Constantes!$F$30</f>
        <v>0</v>
      </c>
      <c r="CA485" s="76">
        <f t="shared" si="279"/>
        <v>0</v>
      </c>
      <c r="CB485" s="15"/>
      <c r="CC485" s="75">
        <v>479</v>
      </c>
      <c r="CD485" s="76">
        <f>0.0526*Observaciones!$F484^2.218</f>
        <v>0</v>
      </c>
      <c r="CE485" s="76">
        <f>IF(Observaciones!$F484&gt;0.05*$CI$7,((Observaciones!$F484-0.05*$CI$7)^2)/(Observaciones!$F484+0.95*$CI$7),0)</f>
        <v>0</v>
      </c>
      <c r="CF485" s="76">
        <f>0.0526*CE485*Observaciones!$F484^1.218</f>
        <v>0</v>
      </c>
      <c r="CG485" s="29"/>
      <c r="CH485" s="29"/>
      <c r="CI485" s="110"/>
      <c r="CJ485" s="40"/>
    </row>
    <row r="486" spans="2:88" s="2" customFormat="1" x14ac:dyDescent="0.3">
      <c r="B486" s="39"/>
      <c r="C486" s="75">
        <v>480</v>
      </c>
      <c r="D486" s="148">
        <f>ETo!$I485*((1-Constantes!$D$19)*ETo!$K485+ETo!$L485)</f>
        <v>3.1069803268093308</v>
      </c>
      <c r="E486" s="76">
        <f>MIN(D486*Constantes!$D$17,0.8*(H485+Observaciones!$F485-F486-G486-Constantes!$D$14))</f>
        <v>2.6557538011388717E-3</v>
      </c>
      <c r="F486" s="76">
        <f>IF(Observaciones!$F485&gt;0.05*Constantes!$D$18,((Observaciones!$F485-0.05*Constantes!$D$18)^2)/(Observaciones!$F485+0.95*Constantes!$D$18),0)</f>
        <v>0</v>
      </c>
      <c r="G486" s="76">
        <f>MAX(0,H485+Observaciones!$F485-F486-Constantes!$D$13)</f>
        <v>0</v>
      </c>
      <c r="H486" s="76">
        <f>H485+Observaciones!$F485-F486-E486-G486-I485</f>
        <v>11.250550857545361</v>
      </c>
      <c r="I486" s="76">
        <f>MAX(0,(H486-Constantes!$D$14)*(1-EXP(-Constantes!$D$22)))</f>
        <v>1.8764230234458982E-5</v>
      </c>
      <c r="J486" s="76">
        <f t="shared" si="245"/>
        <v>129.89914033259618</v>
      </c>
      <c r="K486" s="76">
        <f>MAX(0,(J486-Constantes!$D$13)*(1-EXP(-Constantes!$D$23)))</f>
        <v>0.79958180791644085</v>
      </c>
      <c r="L486" s="76">
        <f t="shared" si="246"/>
        <v>0.79960057214667535</v>
      </c>
      <c r="M486" s="76">
        <f>0.0526*F486*Observaciones!$F485^1.218</f>
        <v>0</v>
      </c>
      <c r="N486" s="76">
        <f>M486*Constantes!$D$30</f>
        <v>0</v>
      </c>
      <c r="O486" s="76">
        <f t="shared" si="247"/>
        <v>0</v>
      </c>
      <c r="P486" s="15"/>
      <c r="Q486" s="75">
        <v>480</v>
      </c>
      <c r="R486" s="148">
        <f>ETo!$I485*((1-Constantes!$E$19)*ETo!$K485+ETo!$L485)</f>
        <v>3.1069803268093308</v>
      </c>
      <c r="S486" s="76">
        <f>MIN(R486*Constantes!$E$17,0.8*(V485+Observaciones!$F485-T486-U486-Constantes!$D$14))</f>
        <v>2.6557538011388717E-3</v>
      </c>
      <c r="T486" s="76">
        <f>IF(Observaciones!$F485&gt;0.05*Constantes!$E$18,((Observaciones!$F485-0.05*Constantes!$E$18)^2)/(Observaciones!$F485+0.95*Constantes!$E$18),0)</f>
        <v>0</v>
      </c>
      <c r="U486" s="76">
        <f>MAX(0,V485+Observaciones!$F485-T486-Constantes!$D$13)</f>
        <v>0</v>
      </c>
      <c r="V486" s="76">
        <f>V485+Observaciones!$F485-T486-S486-U486-W485</f>
        <v>11.250550857545361</v>
      </c>
      <c r="W486" s="76">
        <f>MAX(0,(V486-Constantes!$D$14)*(1-EXP(-Constantes!$D$22)))</f>
        <v>1.8764230234458982E-5</v>
      </c>
      <c r="X486" s="76">
        <f t="shared" si="268"/>
        <v>129.89914033259618</v>
      </c>
      <c r="Y486" s="76">
        <f>MAX(0,(X486-Constantes!$D$13)*(1-EXP(-Constantes!$D$23)))</f>
        <v>0.79958180791644085</v>
      </c>
      <c r="Z486" s="76">
        <f t="shared" si="269"/>
        <v>0.79960057214667535</v>
      </c>
      <c r="AA486" s="76">
        <f>IF(Z486-Escenarios!$E$29&lt;=0,0,IF(Z486-Escenarios!$E$29&gt;Escenarios!$E$28,Escenarios!$E$28,Z486-Escenarios!$E$29))</f>
        <v>0.10840057214667531</v>
      </c>
      <c r="AB486" s="76">
        <f>AA486*Entradas!$E$24</f>
        <v>2.7100143036668828E-2</v>
      </c>
      <c r="AC486" s="76">
        <f>R486*Entradas!$D$47/Escenarios!$E$9</f>
        <v>0.14913505568684787</v>
      </c>
      <c r="AD486" s="76">
        <f>Entradas!$D$48*Entradas!$D$46/Escenarios!$E$9</f>
        <v>0.12</v>
      </c>
      <c r="AE486" s="76">
        <f t="shared" si="270"/>
        <v>0.15179080948798673</v>
      </c>
      <c r="AF486" s="76">
        <f t="shared" si="253"/>
        <v>0</v>
      </c>
      <c r="AG486" s="76">
        <f t="shared" si="254"/>
        <v>0.10840057214667531</v>
      </c>
      <c r="AH486" s="76">
        <f t="shared" si="248"/>
        <v>0</v>
      </c>
      <c r="AI486" s="76">
        <f t="shared" si="255"/>
        <v>0.10838180791644085</v>
      </c>
      <c r="AJ486" s="76">
        <f t="shared" si="249"/>
        <v>0.69120000000000004</v>
      </c>
      <c r="AK486" s="76">
        <f t="shared" si="256"/>
        <v>0</v>
      </c>
      <c r="AL486" s="76">
        <f t="shared" si="257"/>
        <v>0.71830014303666889</v>
      </c>
      <c r="AM486" s="76">
        <f t="shared" si="258"/>
        <v>0</v>
      </c>
      <c r="AN486" s="76">
        <f t="shared" si="259"/>
        <v>0</v>
      </c>
      <c r="AO486" s="76">
        <f t="shared" si="271"/>
        <v>70.56561296705398</v>
      </c>
      <c r="AP486" s="76">
        <f>MAX(0,(AO486-Constantes!$D$13)*(1-EXP(-Constantes!$D$24)))</f>
        <v>0.33345703408824595</v>
      </c>
      <c r="AQ486" s="76">
        <f t="shared" si="250"/>
        <v>1.0246570340882459</v>
      </c>
      <c r="AR486" s="76">
        <f t="shared" si="260"/>
        <v>1.0517571771249148</v>
      </c>
      <c r="AS486" s="76">
        <f>0.0526*AF486*Observaciones!$F485^1.218</f>
        <v>0</v>
      </c>
      <c r="AT486" s="76">
        <f>AS486*Constantes!$E$30</f>
        <v>0</v>
      </c>
      <c r="AU486" s="76">
        <f t="shared" si="272"/>
        <v>0</v>
      </c>
      <c r="AV486" s="15"/>
      <c r="AW486" s="75">
        <v>480</v>
      </c>
      <c r="AX486" s="148">
        <f>ETo!$I485*((1-Constantes!$F$19)*ETo!$K485+ETo!$L485)</f>
        <v>3.1069803268093308</v>
      </c>
      <c r="AY486" s="76">
        <f>MIN(AX486*Constantes!$F$17,0.8*(BB485+Observaciones!$F485-AZ486-BA486-Constantes!$D$14))</f>
        <v>2.6557538011388717E-3</v>
      </c>
      <c r="AZ486" s="76">
        <f>IF(Observaciones!$F485&gt;0.05*Constantes!$F$18,((Observaciones!$F485-0.05*Constantes!$F$18)^2)/(Observaciones!$F485+0.95*Constantes!$F$18),0)</f>
        <v>0</v>
      </c>
      <c r="BA486" s="76">
        <f>MAX(0,BB485+Observaciones!$F485-AZ486-Constantes!$D$13)</f>
        <v>0</v>
      </c>
      <c r="BB486" s="76">
        <f>BB485+Observaciones!$F485-AZ486-AY486-BA486-BC485</f>
        <v>11.250550857545361</v>
      </c>
      <c r="BC486" s="76">
        <f>MAX(0,(BB486-Constantes!$D$14)*(1-EXP(-Constantes!$D$22)))</f>
        <v>1.8764230234458982E-5</v>
      </c>
      <c r="BD486" s="76">
        <f t="shared" si="273"/>
        <v>129.89914033259618</v>
      </c>
      <c r="BE486" s="76">
        <f>MAX(0,(BD486-Constantes!$D$13)*(1-EXP(-Constantes!$D$23)))</f>
        <v>0.79958180791644085</v>
      </c>
      <c r="BF486" s="76">
        <f t="shared" si="274"/>
        <v>0.79960057214667535</v>
      </c>
      <c r="BG486" s="76">
        <f>IF(BF486-Escenarios!$F$29&lt;=0,0,IF(BF486-Escenarios!$F$29&gt;Escenarios!$F$28,Escenarios!$F$28,BF486-Escenarios!$F$29))</f>
        <v>0.10840057214667531</v>
      </c>
      <c r="BH486" s="76">
        <f>BG486*Entradas!$F$24</f>
        <v>0</v>
      </c>
      <c r="BI486" s="76">
        <f>AX486*Entradas!$D$47/Escenarios!$F$9</f>
        <v>0.14913505568684787</v>
      </c>
      <c r="BJ486" s="76">
        <f>Entradas!$D$48*Entradas!$D$46/Escenarios!$F$9</f>
        <v>0.12</v>
      </c>
      <c r="BK486" s="76">
        <f t="shared" si="275"/>
        <v>0.15179080948798673</v>
      </c>
      <c r="BL486" s="76">
        <f t="shared" si="261"/>
        <v>0</v>
      </c>
      <c r="BM486" s="76">
        <f t="shared" si="262"/>
        <v>0.10840057214667531</v>
      </c>
      <c r="BN486" s="76">
        <f t="shared" si="251"/>
        <v>0</v>
      </c>
      <c r="BO486" s="76">
        <f t="shared" si="263"/>
        <v>0.10838180791644085</v>
      </c>
      <c r="BP486" s="76">
        <f t="shared" si="252"/>
        <v>0.69120000000000004</v>
      </c>
      <c r="BQ486" s="76">
        <f t="shared" si="264"/>
        <v>0</v>
      </c>
      <c r="BR486" s="76">
        <f t="shared" si="265"/>
        <v>0.69120000000000004</v>
      </c>
      <c r="BS486" s="76">
        <f t="shared" si="266"/>
        <v>0</v>
      </c>
      <c r="BT486" s="76">
        <f t="shared" si="267"/>
        <v>0</v>
      </c>
      <c r="BU486" s="76">
        <f t="shared" si="276"/>
        <v>89.022254442392239</v>
      </c>
      <c r="BV486" s="76">
        <f>MAX(0,(BU486-Constantes!$D$13)*(1-EXP(-Constantes!$D$24)))</f>
        <v>0.61557135903941496</v>
      </c>
      <c r="BW486" s="76">
        <f t="shared" si="277"/>
        <v>1.306771359039415</v>
      </c>
      <c r="BX486" s="76">
        <f t="shared" si="278"/>
        <v>1.306771359039415</v>
      </c>
      <c r="BY486" s="76">
        <f>0.0526*BL486*Observaciones!$F485^1.218</f>
        <v>0</v>
      </c>
      <c r="BZ486" s="76">
        <f>BY486*Constantes!$F$30</f>
        <v>0</v>
      </c>
      <c r="CA486" s="76">
        <f t="shared" si="279"/>
        <v>0</v>
      </c>
      <c r="CB486" s="15"/>
      <c r="CC486" s="75">
        <v>480</v>
      </c>
      <c r="CD486" s="76">
        <f>0.0526*Observaciones!$F485^2.218</f>
        <v>0</v>
      </c>
      <c r="CE486" s="76">
        <f>IF(Observaciones!$F485&gt;0.05*$CI$7,((Observaciones!$F485-0.05*$CI$7)^2)/(Observaciones!$F485+0.95*$CI$7),0)</f>
        <v>0</v>
      </c>
      <c r="CF486" s="76">
        <f>0.0526*CE486*Observaciones!$F485^1.218</f>
        <v>0</v>
      </c>
      <c r="CG486" s="29"/>
      <c r="CH486" s="29"/>
      <c r="CI486" s="110"/>
      <c r="CJ486" s="40"/>
    </row>
    <row r="487" spans="2:88" s="2" customFormat="1" x14ac:dyDescent="0.3">
      <c r="B487" s="39"/>
      <c r="C487" s="75">
        <v>481</v>
      </c>
      <c r="D487" s="148">
        <f>ETo!$I486*((1-Constantes!$D$19)*ETo!$K486+ETo!$L486)</f>
        <v>3.1102930375507132</v>
      </c>
      <c r="E487" s="76">
        <f>MIN(D487*Constantes!$D$17,0.8*(H486+Observaciones!$F486-F487-G487-Constantes!$D$14))</f>
        <v>1.5448005706713179</v>
      </c>
      <c r="F487" s="76">
        <f>IF(Observaciones!$F486&gt;0.05*Constantes!$D$18,((Observaciones!$F486-0.05*Constantes!$D$18)^2)/(Observaciones!$F486+0.95*Constantes!$D$18),0)</f>
        <v>1.1940353587366974</v>
      </c>
      <c r="G487" s="76">
        <f>MAX(0,H486+Observaciones!$F486-F487-Constantes!$D$13)</f>
        <v>0</v>
      </c>
      <c r="H487" s="76">
        <f>H486+Observaciones!$F486-F487-E487-G487-I486</f>
        <v>21.011696163907114</v>
      </c>
      <c r="I487" s="76">
        <f>MAX(0,(H487-Constantes!$D$14)*(1-EXP(-Constantes!$D$22)))</f>
        <v>0.33251920726292844</v>
      </c>
      <c r="J487" s="76">
        <f t="shared" si="245"/>
        <v>129.09955852467974</v>
      </c>
      <c r="K487" s="76">
        <f>MAX(0,(J487-Constantes!$D$13)*(1-EXP(-Constantes!$D$23)))</f>
        <v>0.79170333791749115</v>
      </c>
      <c r="L487" s="76">
        <f t="shared" si="246"/>
        <v>2.3182579039171172</v>
      </c>
      <c r="M487" s="76">
        <f>0.0526*F487*Observaciones!$F486^1.218</f>
        <v>1.3615679740554207</v>
      </c>
      <c r="N487" s="76">
        <f>M487*Constantes!$D$30</f>
        <v>2.1270560849275675E-2</v>
      </c>
      <c r="O487" s="76">
        <f t="shared" si="247"/>
        <v>917.52349095133923</v>
      </c>
      <c r="P487" s="15"/>
      <c r="Q487" s="75">
        <v>481</v>
      </c>
      <c r="R487" s="148">
        <f>ETo!$I486*((1-Constantes!$E$19)*ETo!$K486+ETo!$L486)</f>
        <v>3.1102930375507132</v>
      </c>
      <c r="S487" s="76">
        <f>MIN(R487*Constantes!$E$17,0.8*(V486+Observaciones!$F486-T487-U487-Constantes!$D$14))</f>
        <v>1.5448005706713179</v>
      </c>
      <c r="T487" s="76">
        <f>IF(Observaciones!$F486&gt;0.05*Constantes!$E$18,((Observaciones!$F486-0.05*Constantes!$E$18)^2)/(Observaciones!$F486+0.95*Constantes!$E$18),0)</f>
        <v>1.1940353587366974</v>
      </c>
      <c r="U487" s="76">
        <f>MAX(0,V486+Observaciones!$F486-T487-Constantes!$D$13)</f>
        <v>0</v>
      </c>
      <c r="V487" s="76">
        <f>V486+Observaciones!$F486-T487-S487-U487-W486</f>
        <v>21.011696163907114</v>
      </c>
      <c r="W487" s="76">
        <f>MAX(0,(V487-Constantes!$D$14)*(1-EXP(-Constantes!$D$22)))</f>
        <v>0.33251920726292844</v>
      </c>
      <c r="X487" s="76">
        <f t="shared" si="268"/>
        <v>129.09955852467974</v>
      </c>
      <c r="Y487" s="76">
        <f>MAX(0,(X487-Constantes!$D$13)*(1-EXP(-Constantes!$D$23)))</f>
        <v>0.79170333791749115</v>
      </c>
      <c r="Z487" s="76">
        <f t="shared" si="269"/>
        <v>2.3182579039171172</v>
      </c>
      <c r="AA487" s="76">
        <f>IF(Z487-Escenarios!$E$29&lt;=0,0,IF(Z487-Escenarios!$E$29&gt;Escenarios!$E$28,Escenarios!$E$28,Z487-Escenarios!$E$29))</f>
        <v>1.6270579039171171</v>
      </c>
      <c r="AB487" s="76">
        <f>AA487*Entradas!$E$24</f>
        <v>0.40676447597927928</v>
      </c>
      <c r="AC487" s="76">
        <f>R487*Entradas!$D$47/Escenarios!$E$9</f>
        <v>0.14929406580243423</v>
      </c>
      <c r="AD487" s="76">
        <f>Entradas!$D$48*Entradas!$D$46/Escenarios!$E$9</f>
        <v>0.12</v>
      </c>
      <c r="AE487" s="76">
        <f t="shared" si="270"/>
        <v>1.6940946364737521</v>
      </c>
      <c r="AF487" s="76">
        <f t="shared" si="253"/>
        <v>0</v>
      </c>
      <c r="AG487" s="76">
        <f t="shared" si="254"/>
        <v>0.43302254518041972</v>
      </c>
      <c r="AH487" s="76">
        <f t="shared" si="248"/>
        <v>0</v>
      </c>
      <c r="AI487" s="76">
        <f t="shared" si="255"/>
        <v>0.10050333791749128</v>
      </c>
      <c r="AJ487" s="76">
        <f t="shared" si="249"/>
        <v>0.69119999999999981</v>
      </c>
      <c r="AK487" s="76">
        <f t="shared" si="256"/>
        <v>0</v>
      </c>
      <c r="AL487" s="76">
        <f t="shared" si="257"/>
        <v>1.097964475979279</v>
      </c>
      <c r="AM487" s="76">
        <f t="shared" si="258"/>
        <v>0.9509993621354037</v>
      </c>
      <c r="AN487" s="76">
        <f t="shared" si="259"/>
        <v>0.9509993621354037</v>
      </c>
      <c r="AO487" s="76">
        <f t="shared" si="271"/>
        <v>71.183155295101145</v>
      </c>
      <c r="AP487" s="76">
        <f>MAX(0,(AO487-Constantes!$D$13)*(1-EXP(-Constantes!$D$24)))</f>
        <v>0.34289632114589336</v>
      </c>
      <c r="AQ487" s="76">
        <f t="shared" si="250"/>
        <v>1.0340963211458931</v>
      </c>
      <c r="AR487" s="76">
        <f t="shared" si="260"/>
        <v>1.4408607971251723</v>
      </c>
      <c r="AS487" s="76">
        <f>0.0526*AF487*Observaciones!$F486^1.218</f>
        <v>0</v>
      </c>
      <c r="AT487" s="76">
        <f>AS487*Constantes!$E$30</f>
        <v>0</v>
      </c>
      <c r="AU487" s="76">
        <f t="shared" si="272"/>
        <v>0</v>
      </c>
      <c r="AV487" s="15"/>
      <c r="AW487" s="75">
        <v>481</v>
      </c>
      <c r="AX487" s="148">
        <f>ETo!$I486*((1-Constantes!$F$19)*ETo!$K486+ETo!$L486)</f>
        <v>3.1102930375507132</v>
      </c>
      <c r="AY487" s="76">
        <f>MIN(AX487*Constantes!$F$17,0.8*(BB486+Observaciones!$F486-AZ487-BA487-Constantes!$D$14))</f>
        <v>1.5448005706713179</v>
      </c>
      <c r="AZ487" s="76">
        <f>IF(Observaciones!$F486&gt;0.05*Constantes!$F$18,((Observaciones!$F486-0.05*Constantes!$F$18)^2)/(Observaciones!$F486+0.95*Constantes!$F$18),0)</f>
        <v>1.1940353587366974</v>
      </c>
      <c r="BA487" s="76">
        <f>MAX(0,BB486+Observaciones!$F486-AZ487-Constantes!$D$13)</f>
        <v>0</v>
      </c>
      <c r="BB487" s="76">
        <f>BB486+Observaciones!$F486-AZ487-AY487-BA487-BC486</f>
        <v>21.011696163907114</v>
      </c>
      <c r="BC487" s="76">
        <f>MAX(0,(BB487-Constantes!$D$14)*(1-EXP(-Constantes!$D$22)))</f>
        <v>0.33251920726292844</v>
      </c>
      <c r="BD487" s="76">
        <f t="shared" si="273"/>
        <v>129.09955852467974</v>
      </c>
      <c r="BE487" s="76">
        <f>MAX(0,(BD487-Constantes!$D$13)*(1-EXP(-Constantes!$D$23)))</f>
        <v>0.79170333791749115</v>
      </c>
      <c r="BF487" s="76">
        <f t="shared" si="274"/>
        <v>2.3182579039171172</v>
      </c>
      <c r="BG487" s="76">
        <f>IF(BF487-Escenarios!$F$29&lt;=0,0,IF(BF487-Escenarios!$F$29&gt;Escenarios!$F$28,Escenarios!$F$28,BF487-Escenarios!$F$29))</f>
        <v>1.6270579039171171</v>
      </c>
      <c r="BH487" s="76">
        <f>BG487*Entradas!$F$24</f>
        <v>0</v>
      </c>
      <c r="BI487" s="76">
        <f>AX487*Entradas!$D$47/Escenarios!$F$9</f>
        <v>0.14929406580243423</v>
      </c>
      <c r="BJ487" s="76">
        <f>Entradas!$D$48*Entradas!$D$46/Escenarios!$F$9</f>
        <v>0.12</v>
      </c>
      <c r="BK487" s="76">
        <f t="shared" si="275"/>
        <v>1.6940946364737521</v>
      </c>
      <c r="BL487" s="76">
        <f t="shared" si="261"/>
        <v>0</v>
      </c>
      <c r="BM487" s="76">
        <f t="shared" si="262"/>
        <v>0.43302254518041972</v>
      </c>
      <c r="BN487" s="76">
        <f t="shared" si="251"/>
        <v>0</v>
      </c>
      <c r="BO487" s="76">
        <f t="shared" si="263"/>
        <v>0.10050333791749128</v>
      </c>
      <c r="BP487" s="76">
        <f t="shared" si="252"/>
        <v>0.69119999999999981</v>
      </c>
      <c r="BQ487" s="76">
        <f t="shared" si="264"/>
        <v>0</v>
      </c>
      <c r="BR487" s="76">
        <f t="shared" si="265"/>
        <v>0.69119999999999981</v>
      </c>
      <c r="BS487" s="76">
        <f t="shared" si="266"/>
        <v>1.3577638381146828</v>
      </c>
      <c r="BT487" s="76">
        <f t="shared" si="267"/>
        <v>1.3577638381146828</v>
      </c>
      <c r="BU487" s="76">
        <f t="shared" si="276"/>
        <v>89.764446921467496</v>
      </c>
      <c r="BV487" s="76">
        <f>MAX(0,(BU487-Constantes!$D$13)*(1-EXP(-Constantes!$D$24)))</f>
        <v>0.62691595445228732</v>
      </c>
      <c r="BW487" s="76">
        <f t="shared" si="277"/>
        <v>1.3181159544522871</v>
      </c>
      <c r="BX487" s="76">
        <f t="shared" si="278"/>
        <v>1.3181159544522871</v>
      </c>
      <c r="BY487" s="76">
        <f>0.0526*BL487*Observaciones!$F486^1.218</f>
        <v>0</v>
      </c>
      <c r="BZ487" s="76">
        <f>BY487*Constantes!$F$30</f>
        <v>0</v>
      </c>
      <c r="CA487" s="76">
        <f t="shared" si="279"/>
        <v>0</v>
      </c>
      <c r="CB487" s="15"/>
      <c r="CC487" s="75">
        <v>481</v>
      </c>
      <c r="CD487" s="76">
        <f>0.0526*Observaciones!$F486^2.218</f>
        <v>14.253848976214318</v>
      </c>
      <c r="CE487" s="76">
        <f>IF(Observaciones!$F486&gt;0.05*$CI$7,((Observaciones!$F486-0.05*$CI$7)^2)/(Observaciones!$F486+0.95*$CI$7),0)</f>
        <v>2.5537914433149203</v>
      </c>
      <c r="CF487" s="76">
        <f>0.0526*CE487*Observaciones!$F486^1.218</f>
        <v>2.9121086039807391</v>
      </c>
      <c r="CG487" s="29"/>
      <c r="CH487" s="29"/>
      <c r="CI487" s="110"/>
      <c r="CJ487" s="40"/>
    </row>
    <row r="488" spans="2:88" s="2" customFormat="1" x14ac:dyDescent="0.3">
      <c r="B488" s="39"/>
      <c r="C488" s="75">
        <v>482</v>
      </c>
      <c r="D488" s="148">
        <f>ETo!$I487*((1-Constantes!$D$19)*ETo!$K487+ETo!$L487)</f>
        <v>3.2456910693419405</v>
      </c>
      <c r="E488" s="76">
        <f>MIN(D488*Constantes!$D$17,0.8*(H487+Observaciones!$F487-F488-G488-Constantes!$D$14))</f>
        <v>1.6120492042417331</v>
      </c>
      <c r="F488" s="76">
        <f>IF(Observaciones!$F487&gt;0.05*Constantes!$D$18,((Observaciones!$F487-0.05*Constantes!$D$18)^2)/(Observaciones!$F487+0.95*Constantes!$D$18),0)</f>
        <v>0</v>
      </c>
      <c r="G488" s="76">
        <f>MAX(0,H487+Observaciones!$F487-F488-Constantes!$D$13)</f>
        <v>0</v>
      </c>
      <c r="H488" s="76">
        <f>H487+Observaciones!$F487-F488-E488-G488-I487</f>
        <v>19.067127752402453</v>
      </c>
      <c r="I488" s="76">
        <f>MAX(0,(H488-Constantes!$D$14)*(1-EXP(-Constantes!$D$22)))</f>
        <v>0.26628006851029817</v>
      </c>
      <c r="J488" s="76">
        <f t="shared" si="245"/>
        <v>128.30785518676225</v>
      </c>
      <c r="K488" s="76">
        <f>MAX(0,(J488-Constantes!$D$13)*(1-EXP(-Constantes!$D$23)))</f>
        <v>0.78390249635994647</v>
      </c>
      <c r="L488" s="76">
        <f t="shared" si="246"/>
        <v>1.0501825648702448</v>
      </c>
      <c r="M488" s="76">
        <f>0.0526*F488*Observaciones!$F487^1.218</f>
        <v>0</v>
      </c>
      <c r="N488" s="76">
        <f>M488*Constantes!$D$30</f>
        <v>0</v>
      </c>
      <c r="O488" s="76">
        <f t="shared" si="247"/>
        <v>0</v>
      </c>
      <c r="P488" s="15"/>
      <c r="Q488" s="75">
        <v>482</v>
      </c>
      <c r="R488" s="148">
        <f>ETo!$I487*((1-Constantes!$E$19)*ETo!$K487+ETo!$L487)</f>
        <v>3.2456910693419405</v>
      </c>
      <c r="S488" s="76">
        <f>MIN(R488*Constantes!$E$17,0.8*(V487+Observaciones!$F487-T488-U488-Constantes!$D$14))</f>
        <v>1.6120492042417331</v>
      </c>
      <c r="T488" s="76">
        <f>IF(Observaciones!$F487&gt;0.05*Constantes!$E$18,((Observaciones!$F487-0.05*Constantes!$E$18)^2)/(Observaciones!$F487+0.95*Constantes!$E$18),0)</f>
        <v>0</v>
      </c>
      <c r="U488" s="76">
        <f>MAX(0,V487+Observaciones!$F487-T488-Constantes!$D$13)</f>
        <v>0</v>
      </c>
      <c r="V488" s="76">
        <f>V487+Observaciones!$F487-T488-S488-U488-W487</f>
        <v>19.067127752402453</v>
      </c>
      <c r="W488" s="76">
        <f>MAX(0,(V488-Constantes!$D$14)*(1-EXP(-Constantes!$D$22)))</f>
        <v>0.26628006851029817</v>
      </c>
      <c r="X488" s="76">
        <f t="shared" si="268"/>
        <v>128.30785518676225</v>
      </c>
      <c r="Y488" s="76">
        <f>MAX(0,(X488-Constantes!$D$13)*(1-EXP(-Constantes!$D$23)))</f>
        <v>0.78390249635994647</v>
      </c>
      <c r="Z488" s="76">
        <f t="shared" si="269"/>
        <v>1.0501825648702448</v>
      </c>
      <c r="AA488" s="76">
        <f>IF(Z488-Escenarios!$E$29&lt;=0,0,IF(Z488-Escenarios!$E$29&gt;Escenarios!$E$28,Escenarios!$E$28,Z488-Escenarios!$E$29))</f>
        <v>0.35898256487024471</v>
      </c>
      <c r="AB488" s="76">
        <f>AA488*Entradas!$E$24</f>
        <v>8.9745641217561178E-2</v>
      </c>
      <c r="AC488" s="76">
        <f>R488*Entradas!$D$47/Escenarios!$E$9</f>
        <v>0.15579317132841314</v>
      </c>
      <c r="AD488" s="76">
        <f>Entradas!$D$48*Entradas!$D$46/Escenarios!$E$9</f>
        <v>0.12</v>
      </c>
      <c r="AE488" s="76">
        <f t="shared" si="270"/>
        <v>1.7678423755701462</v>
      </c>
      <c r="AF488" s="76">
        <f t="shared" si="253"/>
        <v>0</v>
      </c>
      <c r="AG488" s="76">
        <f t="shared" si="254"/>
        <v>0.35898256487024471</v>
      </c>
      <c r="AH488" s="76">
        <f t="shared" si="248"/>
        <v>0</v>
      </c>
      <c r="AI488" s="76">
        <f t="shared" si="255"/>
        <v>9.270249635994654E-2</v>
      </c>
      <c r="AJ488" s="76">
        <f t="shared" si="249"/>
        <v>0.69119999999999993</v>
      </c>
      <c r="AK488" s="76">
        <f t="shared" si="256"/>
        <v>0</v>
      </c>
      <c r="AL488" s="76">
        <f t="shared" si="257"/>
        <v>0.78094564121756105</v>
      </c>
      <c r="AM488" s="76">
        <f t="shared" si="258"/>
        <v>0</v>
      </c>
      <c r="AN488" s="76">
        <f t="shared" si="259"/>
        <v>0</v>
      </c>
      <c r="AO488" s="76">
        <f t="shared" si="271"/>
        <v>70.840258973955258</v>
      </c>
      <c r="AP488" s="76">
        <f>MAX(0,(AO488-Constantes!$D$13)*(1-EXP(-Constantes!$D$24)))</f>
        <v>0.33765506615930391</v>
      </c>
      <c r="AQ488" s="76">
        <f t="shared" si="250"/>
        <v>1.0288550661593039</v>
      </c>
      <c r="AR488" s="76">
        <f t="shared" si="260"/>
        <v>1.1186007073768649</v>
      </c>
      <c r="AS488" s="76">
        <f>0.0526*AF488*Observaciones!$F487^1.218</f>
        <v>0</v>
      </c>
      <c r="AT488" s="76">
        <f>AS488*Constantes!$E$30</f>
        <v>0</v>
      </c>
      <c r="AU488" s="76">
        <f t="shared" si="272"/>
        <v>0</v>
      </c>
      <c r="AV488" s="15"/>
      <c r="AW488" s="75">
        <v>482</v>
      </c>
      <c r="AX488" s="148">
        <f>ETo!$I487*((1-Constantes!$F$19)*ETo!$K487+ETo!$L487)</f>
        <v>3.2456910693419405</v>
      </c>
      <c r="AY488" s="76">
        <f>MIN(AX488*Constantes!$F$17,0.8*(BB487+Observaciones!$F487-AZ488-BA488-Constantes!$D$14))</f>
        <v>1.6120492042417331</v>
      </c>
      <c r="AZ488" s="76">
        <f>IF(Observaciones!$F487&gt;0.05*Constantes!$F$18,((Observaciones!$F487-0.05*Constantes!$F$18)^2)/(Observaciones!$F487+0.95*Constantes!$F$18),0)</f>
        <v>0</v>
      </c>
      <c r="BA488" s="76">
        <f>MAX(0,BB487+Observaciones!$F487-AZ488-Constantes!$D$13)</f>
        <v>0</v>
      </c>
      <c r="BB488" s="76">
        <f>BB487+Observaciones!$F487-AZ488-AY488-BA488-BC487</f>
        <v>19.067127752402453</v>
      </c>
      <c r="BC488" s="76">
        <f>MAX(0,(BB488-Constantes!$D$14)*(1-EXP(-Constantes!$D$22)))</f>
        <v>0.26628006851029817</v>
      </c>
      <c r="BD488" s="76">
        <f t="shared" si="273"/>
        <v>128.30785518676225</v>
      </c>
      <c r="BE488" s="76">
        <f>MAX(0,(BD488-Constantes!$D$13)*(1-EXP(-Constantes!$D$23)))</f>
        <v>0.78390249635994647</v>
      </c>
      <c r="BF488" s="76">
        <f t="shared" si="274"/>
        <v>1.0501825648702448</v>
      </c>
      <c r="BG488" s="76">
        <f>IF(BF488-Escenarios!$F$29&lt;=0,0,IF(BF488-Escenarios!$F$29&gt;Escenarios!$F$28,Escenarios!$F$28,BF488-Escenarios!$F$29))</f>
        <v>0.35898256487024471</v>
      </c>
      <c r="BH488" s="76">
        <f>BG488*Entradas!$F$24</f>
        <v>0</v>
      </c>
      <c r="BI488" s="76">
        <f>AX488*Entradas!$D$47/Escenarios!$F$9</f>
        <v>0.15579317132841314</v>
      </c>
      <c r="BJ488" s="76">
        <f>Entradas!$D$48*Entradas!$D$46/Escenarios!$F$9</f>
        <v>0.12</v>
      </c>
      <c r="BK488" s="76">
        <f t="shared" si="275"/>
        <v>1.7678423755701462</v>
      </c>
      <c r="BL488" s="76">
        <f t="shared" si="261"/>
        <v>0</v>
      </c>
      <c r="BM488" s="76">
        <f t="shared" si="262"/>
        <v>0.35898256487024471</v>
      </c>
      <c r="BN488" s="76">
        <f t="shared" si="251"/>
        <v>0</v>
      </c>
      <c r="BO488" s="76">
        <f t="shared" si="263"/>
        <v>9.270249635994654E-2</v>
      </c>
      <c r="BP488" s="76">
        <f t="shared" si="252"/>
        <v>0.69119999999999993</v>
      </c>
      <c r="BQ488" s="76">
        <f t="shared" si="264"/>
        <v>0</v>
      </c>
      <c r="BR488" s="76">
        <f t="shared" si="265"/>
        <v>0.69119999999999993</v>
      </c>
      <c r="BS488" s="76">
        <f t="shared" si="266"/>
        <v>8.318939354183158E-2</v>
      </c>
      <c r="BT488" s="76">
        <f t="shared" si="267"/>
        <v>8.318939354183158E-2</v>
      </c>
      <c r="BU488" s="76">
        <f t="shared" si="276"/>
        <v>89.220720360557038</v>
      </c>
      <c r="BV488" s="76">
        <f>MAX(0,(BU488-Constantes!$D$13)*(1-EXP(-Constantes!$D$24)))</f>
        <v>0.61860495963265894</v>
      </c>
      <c r="BW488" s="76">
        <f t="shared" si="277"/>
        <v>1.3098049596326589</v>
      </c>
      <c r="BX488" s="76">
        <f t="shared" si="278"/>
        <v>1.3098049596326589</v>
      </c>
      <c r="BY488" s="76">
        <f>0.0526*BL488*Observaciones!$F487^1.218</f>
        <v>0</v>
      </c>
      <c r="BZ488" s="76">
        <f>BY488*Constantes!$F$30</f>
        <v>0</v>
      </c>
      <c r="CA488" s="76">
        <f t="shared" si="279"/>
        <v>0</v>
      </c>
      <c r="CB488" s="15"/>
      <c r="CC488" s="75">
        <v>482</v>
      </c>
      <c r="CD488" s="76">
        <f>0.0526*Observaciones!$F487^2.218</f>
        <v>0</v>
      </c>
      <c r="CE488" s="76">
        <f>IF(Observaciones!$F487&gt;0.05*$CI$7,((Observaciones!$F487-0.05*$CI$7)^2)/(Observaciones!$F487+0.95*$CI$7),0)</f>
        <v>0</v>
      </c>
      <c r="CF488" s="76">
        <f>0.0526*CE488*Observaciones!$F487^1.218</f>
        <v>0</v>
      </c>
      <c r="CG488" s="29"/>
      <c r="CH488" s="29"/>
      <c r="CI488" s="110"/>
      <c r="CJ488" s="40"/>
    </row>
    <row r="489" spans="2:88" s="2" customFormat="1" x14ac:dyDescent="0.3">
      <c r="B489" s="39"/>
      <c r="C489" s="75">
        <v>483</v>
      </c>
      <c r="D489" s="148">
        <f>ETo!$I488*((1-Constantes!$D$19)*ETo!$K488+ETo!$L488)</f>
        <v>3.0958595032029916</v>
      </c>
      <c r="E489" s="76">
        <f>MIN(D489*Constantes!$D$17,0.8*(H488+Observaciones!$F488-F489-G489-Constantes!$D$14))</f>
        <v>1.5376318145997927</v>
      </c>
      <c r="F489" s="76">
        <f>IF(Observaciones!$F488&gt;0.05*Constantes!$D$18,((Observaciones!$F488-0.05*Constantes!$D$18)^2)/(Observaciones!$F488+0.95*Constantes!$D$18),0)</f>
        <v>0</v>
      </c>
      <c r="G489" s="76">
        <f>MAX(0,H488+Observaciones!$F488-F489-Constantes!$D$13)</f>
        <v>0</v>
      </c>
      <c r="H489" s="76">
        <f>H488+Observaciones!$F488-F489-E489-G489-I488</f>
        <v>17.263215869292363</v>
      </c>
      <c r="I489" s="76">
        <f>MAX(0,(H489-Constantes!$D$14)*(1-EXP(-Constantes!$D$22)))</f>
        <v>0.2048322074754737</v>
      </c>
      <c r="J489" s="76">
        <f t="shared" si="245"/>
        <v>127.52395269040231</v>
      </c>
      <c r="K489" s="76">
        <f>MAX(0,(J489-Constantes!$D$13)*(1-EXP(-Constantes!$D$23)))</f>
        <v>0.77617851835228391</v>
      </c>
      <c r="L489" s="76">
        <f t="shared" si="246"/>
        <v>0.98101072582775761</v>
      </c>
      <c r="M489" s="76">
        <f>0.0526*F489*Observaciones!$F488^1.218</f>
        <v>0</v>
      </c>
      <c r="N489" s="76">
        <f>M489*Constantes!$D$30</f>
        <v>0</v>
      </c>
      <c r="O489" s="76">
        <f t="shared" si="247"/>
        <v>0</v>
      </c>
      <c r="P489" s="15"/>
      <c r="Q489" s="75">
        <v>483</v>
      </c>
      <c r="R489" s="148">
        <f>ETo!$I488*((1-Constantes!$E$19)*ETo!$K488+ETo!$L488)</f>
        <v>3.0958595032029916</v>
      </c>
      <c r="S489" s="76">
        <f>MIN(R489*Constantes!$E$17,0.8*(V488+Observaciones!$F488-T489-U489-Constantes!$D$14))</f>
        <v>1.5376318145997927</v>
      </c>
      <c r="T489" s="76">
        <f>IF(Observaciones!$F488&gt;0.05*Constantes!$E$18,((Observaciones!$F488-0.05*Constantes!$E$18)^2)/(Observaciones!$F488+0.95*Constantes!$E$18),0)</f>
        <v>0</v>
      </c>
      <c r="U489" s="76">
        <f>MAX(0,V488+Observaciones!$F488-T489-Constantes!$D$13)</f>
        <v>0</v>
      </c>
      <c r="V489" s="76">
        <f>V488+Observaciones!$F488-T489-S489-U489-W488</f>
        <v>17.263215869292363</v>
      </c>
      <c r="W489" s="76">
        <f>MAX(0,(V489-Constantes!$D$14)*(1-EXP(-Constantes!$D$22)))</f>
        <v>0.2048322074754737</v>
      </c>
      <c r="X489" s="76">
        <f t="shared" si="268"/>
        <v>127.52395269040231</v>
      </c>
      <c r="Y489" s="76">
        <f>MAX(0,(X489-Constantes!$D$13)*(1-EXP(-Constantes!$D$23)))</f>
        <v>0.77617851835228391</v>
      </c>
      <c r="Z489" s="76">
        <f t="shared" si="269"/>
        <v>0.98101072582775761</v>
      </c>
      <c r="AA489" s="76">
        <f>IF(Z489-Escenarios!$E$29&lt;=0,0,IF(Z489-Escenarios!$E$29&gt;Escenarios!$E$28,Escenarios!$E$28,Z489-Escenarios!$E$29))</f>
        <v>0.28981072582775758</v>
      </c>
      <c r="AB489" s="76">
        <f>AA489*Entradas!$E$24</f>
        <v>7.2452681456939394E-2</v>
      </c>
      <c r="AC489" s="76">
        <f>R489*Entradas!$D$47/Escenarios!$E$9</f>
        <v>0.14860125615374362</v>
      </c>
      <c r="AD489" s="76">
        <f>Entradas!$D$48*Entradas!$D$46/Escenarios!$E$9</f>
        <v>0.12</v>
      </c>
      <c r="AE489" s="76">
        <f t="shared" si="270"/>
        <v>1.6862330707535362</v>
      </c>
      <c r="AF489" s="76">
        <f t="shared" si="253"/>
        <v>0</v>
      </c>
      <c r="AG489" s="76">
        <f t="shared" si="254"/>
        <v>0.28981072582775758</v>
      </c>
      <c r="AH489" s="76">
        <f t="shared" si="248"/>
        <v>0</v>
      </c>
      <c r="AI489" s="76">
        <f t="shared" si="255"/>
        <v>8.4978518352283872E-2</v>
      </c>
      <c r="AJ489" s="76">
        <f t="shared" si="249"/>
        <v>0.69120000000000004</v>
      </c>
      <c r="AK489" s="76">
        <f t="shared" si="256"/>
        <v>0</v>
      </c>
      <c r="AL489" s="76">
        <f t="shared" si="257"/>
        <v>0.76365268145693943</v>
      </c>
      <c r="AM489" s="76">
        <f t="shared" si="258"/>
        <v>0</v>
      </c>
      <c r="AN489" s="76">
        <f t="shared" si="259"/>
        <v>0</v>
      </c>
      <c r="AO489" s="76">
        <f t="shared" si="271"/>
        <v>70.502603907795958</v>
      </c>
      <c r="AP489" s="76">
        <f>MAX(0,(AO489-Constantes!$D$13)*(1-EXP(-Constantes!$D$24)))</f>
        <v>0.33249392505011804</v>
      </c>
      <c r="AQ489" s="76">
        <f t="shared" si="250"/>
        <v>1.023693925050118</v>
      </c>
      <c r="AR489" s="76">
        <f t="shared" si="260"/>
        <v>1.0961466065070575</v>
      </c>
      <c r="AS489" s="76">
        <f>0.0526*AF489*Observaciones!$F488^1.218</f>
        <v>0</v>
      </c>
      <c r="AT489" s="76">
        <f>AS489*Constantes!$E$30</f>
        <v>0</v>
      </c>
      <c r="AU489" s="76">
        <f t="shared" si="272"/>
        <v>0</v>
      </c>
      <c r="AV489" s="15"/>
      <c r="AW489" s="75">
        <v>483</v>
      </c>
      <c r="AX489" s="148">
        <f>ETo!$I488*((1-Constantes!$F$19)*ETo!$K488+ETo!$L488)</f>
        <v>3.0958595032029916</v>
      </c>
      <c r="AY489" s="76">
        <f>MIN(AX489*Constantes!$F$17,0.8*(BB488+Observaciones!$F488-AZ489-BA489-Constantes!$D$14))</f>
        <v>1.5376318145997927</v>
      </c>
      <c r="AZ489" s="76">
        <f>IF(Observaciones!$F488&gt;0.05*Constantes!$F$18,((Observaciones!$F488-0.05*Constantes!$F$18)^2)/(Observaciones!$F488+0.95*Constantes!$F$18),0)</f>
        <v>0</v>
      </c>
      <c r="BA489" s="76">
        <f>MAX(0,BB488+Observaciones!$F488-AZ489-Constantes!$D$13)</f>
        <v>0</v>
      </c>
      <c r="BB489" s="76">
        <f>BB488+Observaciones!$F488-AZ489-AY489-BA489-BC488</f>
        <v>17.263215869292363</v>
      </c>
      <c r="BC489" s="76">
        <f>MAX(0,(BB489-Constantes!$D$14)*(1-EXP(-Constantes!$D$22)))</f>
        <v>0.2048322074754737</v>
      </c>
      <c r="BD489" s="76">
        <f t="shared" si="273"/>
        <v>127.52395269040231</v>
      </c>
      <c r="BE489" s="76">
        <f>MAX(0,(BD489-Constantes!$D$13)*(1-EXP(-Constantes!$D$23)))</f>
        <v>0.77617851835228391</v>
      </c>
      <c r="BF489" s="76">
        <f t="shared" si="274"/>
        <v>0.98101072582775761</v>
      </c>
      <c r="BG489" s="76">
        <f>IF(BF489-Escenarios!$F$29&lt;=0,0,IF(BF489-Escenarios!$F$29&gt;Escenarios!$F$28,Escenarios!$F$28,BF489-Escenarios!$F$29))</f>
        <v>0.28981072582775758</v>
      </c>
      <c r="BH489" s="76">
        <f>BG489*Entradas!$F$24</f>
        <v>0</v>
      </c>
      <c r="BI489" s="76">
        <f>AX489*Entradas!$D$47/Escenarios!$F$9</f>
        <v>0.14860125615374362</v>
      </c>
      <c r="BJ489" s="76">
        <f>Entradas!$D$48*Entradas!$D$46/Escenarios!$F$9</f>
        <v>0.12</v>
      </c>
      <c r="BK489" s="76">
        <f t="shared" si="275"/>
        <v>1.6862330707535362</v>
      </c>
      <c r="BL489" s="76">
        <f t="shared" si="261"/>
        <v>0</v>
      </c>
      <c r="BM489" s="76">
        <f t="shared" si="262"/>
        <v>0.28981072582775758</v>
      </c>
      <c r="BN489" s="76">
        <f t="shared" si="251"/>
        <v>0</v>
      </c>
      <c r="BO489" s="76">
        <f t="shared" si="263"/>
        <v>8.4978518352283872E-2</v>
      </c>
      <c r="BP489" s="76">
        <f t="shared" si="252"/>
        <v>0.69120000000000004</v>
      </c>
      <c r="BQ489" s="76">
        <f t="shared" si="264"/>
        <v>0</v>
      </c>
      <c r="BR489" s="76">
        <f t="shared" si="265"/>
        <v>0.69120000000000004</v>
      </c>
      <c r="BS489" s="76">
        <f t="shared" si="266"/>
        <v>2.1209469674013964E-2</v>
      </c>
      <c r="BT489" s="76">
        <f t="shared" si="267"/>
        <v>2.1209469674013964E-2</v>
      </c>
      <c r="BU489" s="76">
        <f t="shared" si="276"/>
        <v>88.623324870598395</v>
      </c>
      <c r="BV489" s="76">
        <f>MAX(0,(BU489-Constantes!$D$13)*(1-EXP(-Constantes!$D$24)))</f>
        <v>0.60947362197278454</v>
      </c>
      <c r="BW489" s="76">
        <f t="shared" si="277"/>
        <v>1.3006736219727846</v>
      </c>
      <c r="BX489" s="76">
        <f t="shared" si="278"/>
        <v>1.3006736219727846</v>
      </c>
      <c r="BY489" s="76">
        <f>0.0526*BL489*Observaciones!$F488^1.218</f>
        <v>0</v>
      </c>
      <c r="BZ489" s="76">
        <f>BY489*Constantes!$F$30</f>
        <v>0</v>
      </c>
      <c r="CA489" s="76">
        <f t="shared" si="279"/>
        <v>0</v>
      </c>
      <c r="CB489" s="15"/>
      <c r="CC489" s="75">
        <v>483</v>
      </c>
      <c r="CD489" s="76">
        <f>0.0526*Observaciones!$F488^2.218</f>
        <v>0</v>
      </c>
      <c r="CE489" s="76">
        <f>IF(Observaciones!$F488&gt;0.05*$CI$7,((Observaciones!$F488-0.05*$CI$7)^2)/(Observaciones!$F488+0.95*$CI$7),0)</f>
        <v>0</v>
      </c>
      <c r="CF489" s="76">
        <f>0.0526*CE489*Observaciones!$F488^1.218</f>
        <v>0</v>
      </c>
      <c r="CG489" s="29"/>
      <c r="CH489" s="29"/>
      <c r="CI489" s="110"/>
      <c r="CJ489" s="40"/>
    </row>
    <row r="490" spans="2:88" s="2" customFormat="1" x14ac:dyDescent="0.3">
      <c r="B490" s="39"/>
      <c r="C490" s="75">
        <v>484</v>
      </c>
      <c r="D490" s="148">
        <f>ETo!$I489*((1-Constantes!$D$19)*ETo!$K489+ETo!$L489)</f>
        <v>3.1919274969005227</v>
      </c>
      <c r="E490" s="76">
        <f>MIN(D490*Constantes!$D$17,0.8*(H489+Observaciones!$F489-F490-G490-Constantes!$D$14))</f>
        <v>1.5853462549099127</v>
      </c>
      <c r="F490" s="76">
        <f>IF(Observaciones!$F489&gt;0.05*Constantes!$D$18,((Observaciones!$F489-0.05*Constantes!$D$18)^2)/(Observaciones!$F489+0.95*Constantes!$D$18),0)</f>
        <v>0</v>
      </c>
      <c r="G490" s="76">
        <f>MAX(0,H489+Observaciones!$F489-F490-Constantes!$D$13)</f>
        <v>0</v>
      </c>
      <c r="H490" s="76">
        <f>H489+Observaciones!$F489-F490-E490-G490-I489</f>
        <v>15.473037406906977</v>
      </c>
      <c r="I490" s="76">
        <f>MAX(0,(H490-Constantes!$D$14)*(1-EXP(-Constantes!$D$22)))</f>
        <v>0.14385215716695224</v>
      </c>
      <c r="J490" s="76">
        <f t="shared" si="245"/>
        <v>126.74777417205003</v>
      </c>
      <c r="K490" s="76">
        <f>MAX(0,(J490-Constantes!$D$13)*(1-EXP(-Constantes!$D$23)))</f>
        <v>0.7685306465396391</v>
      </c>
      <c r="L490" s="76">
        <f t="shared" si="246"/>
        <v>0.91238280370659131</v>
      </c>
      <c r="M490" s="76">
        <f>0.0526*F490*Observaciones!$F489^1.218</f>
        <v>0</v>
      </c>
      <c r="N490" s="76">
        <f>M490*Constantes!$D$30</f>
        <v>0</v>
      </c>
      <c r="O490" s="76">
        <f t="shared" si="247"/>
        <v>0</v>
      </c>
      <c r="P490" s="15"/>
      <c r="Q490" s="75">
        <v>484</v>
      </c>
      <c r="R490" s="148">
        <f>ETo!$I489*((1-Constantes!$E$19)*ETo!$K489+ETo!$L489)</f>
        <v>3.1919274969005227</v>
      </c>
      <c r="S490" s="76">
        <f>MIN(R490*Constantes!$E$17,0.8*(V489+Observaciones!$F489-T490-U490-Constantes!$D$14))</f>
        <v>1.5853462549099127</v>
      </c>
      <c r="T490" s="76">
        <f>IF(Observaciones!$F489&gt;0.05*Constantes!$E$18,((Observaciones!$F489-0.05*Constantes!$E$18)^2)/(Observaciones!$F489+0.95*Constantes!$E$18),0)</f>
        <v>0</v>
      </c>
      <c r="U490" s="76">
        <f>MAX(0,V489+Observaciones!$F489-T490-Constantes!$D$13)</f>
        <v>0</v>
      </c>
      <c r="V490" s="76">
        <f>V489+Observaciones!$F489-T490-S490-U490-W489</f>
        <v>15.473037406906977</v>
      </c>
      <c r="W490" s="76">
        <f>MAX(0,(V490-Constantes!$D$14)*(1-EXP(-Constantes!$D$22)))</f>
        <v>0.14385215716695224</v>
      </c>
      <c r="X490" s="76">
        <f t="shared" si="268"/>
        <v>126.74777417205003</v>
      </c>
      <c r="Y490" s="76">
        <f>MAX(0,(X490-Constantes!$D$13)*(1-EXP(-Constantes!$D$23)))</f>
        <v>0.7685306465396391</v>
      </c>
      <c r="Z490" s="76">
        <f t="shared" si="269"/>
        <v>0.91238280370659131</v>
      </c>
      <c r="AA490" s="76">
        <f>IF(Z490-Escenarios!$E$29&lt;=0,0,IF(Z490-Escenarios!$E$29&gt;Escenarios!$E$28,Escenarios!$E$28,Z490-Escenarios!$E$29))</f>
        <v>0.22118280370659127</v>
      </c>
      <c r="AB490" s="76">
        <f>AA490*Entradas!$E$24</f>
        <v>5.5295700926647817E-2</v>
      </c>
      <c r="AC490" s="76">
        <f>R490*Entradas!$D$47/Escenarios!$E$9</f>
        <v>0.15321251985122511</v>
      </c>
      <c r="AD490" s="76">
        <f>Entradas!$D$48*Entradas!$D$46/Escenarios!$E$9</f>
        <v>0.12</v>
      </c>
      <c r="AE490" s="76">
        <f t="shared" si="270"/>
        <v>1.7385587747611377</v>
      </c>
      <c r="AF490" s="76">
        <f t="shared" si="253"/>
        <v>0</v>
      </c>
      <c r="AG490" s="76">
        <f t="shared" si="254"/>
        <v>0.22118280370659127</v>
      </c>
      <c r="AH490" s="76">
        <f t="shared" si="248"/>
        <v>0</v>
      </c>
      <c r="AI490" s="76">
        <f t="shared" si="255"/>
        <v>7.7330646539639031E-2</v>
      </c>
      <c r="AJ490" s="76">
        <f t="shared" si="249"/>
        <v>0.69120000000000004</v>
      </c>
      <c r="AK490" s="76">
        <f t="shared" si="256"/>
        <v>0</v>
      </c>
      <c r="AL490" s="76">
        <f t="shared" si="257"/>
        <v>0.74649570092664785</v>
      </c>
      <c r="AM490" s="76">
        <f t="shared" si="258"/>
        <v>0</v>
      </c>
      <c r="AN490" s="76">
        <f t="shared" si="259"/>
        <v>0</v>
      </c>
      <c r="AO490" s="76">
        <f t="shared" si="271"/>
        <v>70.170109982745842</v>
      </c>
      <c r="AP490" s="76">
        <f>MAX(0,(AO490-Constantes!$D$13)*(1-EXP(-Constantes!$D$24)))</f>
        <v>0.32741167325792631</v>
      </c>
      <c r="AQ490" s="76">
        <f t="shared" si="250"/>
        <v>1.0186116732579262</v>
      </c>
      <c r="AR490" s="76">
        <f t="shared" si="260"/>
        <v>1.0739073741845742</v>
      </c>
      <c r="AS490" s="76">
        <f>0.0526*AF490*Observaciones!$F489^1.218</f>
        <v>0</v>
      </c>
      <c r="AT490" s="76">
        <f>AS490*Constantes!$E$30</f>
        <v>0</v>
      </c>
      <c r="AU490" s="76">
        <f t="shared" si="272"/>
        <v>0</v>
      </c>
      <c r="AV490" s="15"/>
      <c r="AW490" s="75">
        <v>484</v>
      </c>
      <c r="AX490" s="148">
        <f>ETo!$I489*((1-Constantes!$F$19)*ETo!$K489+ETo!$L489)</f>
        <v>3.1919274969005227</v>
      </c>
      <c r="AY490" s="76">
        <f>MIN(AX490*Constantes!$F$17,0.8*(BB489+Observaciones!$F489-AZ490-BA490-Constantes!$D$14))</f>
        <v>1.5853462549099127</v>
      </c>
      <c r="AZ490" s="76">
        <f>IF(Observaciones!$F489&gt;0.05*Constantes!$F$18,((Observaciones!$F489-0.05*Constantes!$F$18)^2)/(Observaciones!$F489+0.95*Constantes!$F$18),0)</f>
        <v>0</v>
      </c>
      <c r="BA490" s="76">
        <f>MAX(0,BB489+Observaciones!$F489-AZ490-Constantes!$D$13)</f>
        <v>0</v>
      </c>
      <c r="BB490" s="76">
        <f>BB489+Observaciones!$F489-AZ490-AY490-BA490-BC489</f>
        <v>15.473037406906977</v>
      </c>
      <c r="BC490" s="76">
        <f>MAX(0,(BB490-Constantes!$D$14)*(1-EXP(-Constantes!$D$22)))</f>
        <v>0.14385215716695224</v>
      </c>
      <c r="BD490" s="76">
        <f t="shared" si="273"/>
        <v>126.74777417205003</v>
      </c>
      <c r="BE490" s="76">
        <f>MAX(0,(BD490-Constantes!$D$13)*(1-EXP(-Constantes!$D$23)))</f>
        <v>0.7685306465396391</v>
      </c>
      <c r="BF490" s="76">
        <f t="shared" si="274"/>
        <v>0.91238280370659131</v>
      </c>
      <c r="BG490" s="76">
        <f>IF(BF490-Escenarios!$F$29&lt;=0,0,IF(BF490-Escenarios!$F$29&gt;Escenarios!$F$28,Escenarios!$F$28,BF490-Escenarios!$F$29))</f>
        <v>0.22118280370659127</v>
      </c>
      <c r="BH490" s="76">
        <f>BG490*Entradas!$F$24</f>
        <v>0</v>
      </c>
      <c r="BI490" s="76">
        <f>AX490*Entradas!$D$47/Escenarios!$F$9</f>
        <v>0.15321251985122511</v>
      </c>
      <c r="BJ490" s="76">
        <f>Entradas!$D$48*Entradas!$D$46/Escenarios!$F$9</f>
        <v>0.12</v>
      </c>
      <c r="BK490" s="76">
        <f t="shared" si="275"/>
        <v>1.7385587747611377</v>
      </c>
      <c r="BL490" s="76">
        <f t="shared" si="261"/>
        <v>0</v>
      </c>
      <c r="BM490" s="76">
        <f t="shared" si="262"/>
        <v>0.22118280370659127</v>
      </c>
      <c r="BN490" s="76">
        <f t="shared" si="251"/>
        <v>0</v>
      </c>
      <c r="BO490" s="76">
        <f t="shared" si="263"/>
        <v>7.7330646539639031E-2</v>
      </c>
      <c r="BP490" s="76">
        <f t="shared" si="252"/>
        <v>0.69120000000000004</v>
      </c>
      <c r="BQ490" s="76">
        <f t="shared" si="264"/>
        <v>0</v>
      </c>
      <c r="BR490" s="76">
        <f t="shared" si="265"/>
        <v>0.69120000000000004</v>
      </c>
      <c r="BS490" s="76">
        <f t="shared" si="266"/>
        <v>0</v>
      </c>
      <c r="BT490" s="76">
        <f t="shared" si="267"/>
        <v>0</v>
      </c>
      <c r="BU490" s="76">
        <f t="shared" si="276"/>
        <v>88.013851248625613</v>
      </c>
      <c r="BV490" s="76">
        <f>MAX(0,(BU490-Constantes!$D$13)*(1-EXP(-Constantes!$D$24)))</f>
        <v>0.6001576670809835</v>
      </c>
      <c r="BW490" s="76">
        <f t="shared" si="277"/>
        <v>1.2913576670809834</v>
      </c>
      <c r="BX490" s="76">
        <f t="shared" si="278"/>
        <v>1.2913576670809834</v>
      </c>
      <c r="BY490" s="76">
        <f>0.0526*BL490*Observaciones!$F489^1.218</f>
        <v>0</v>
      </c>
      <c r="BZ490" s="76">
        <f>BY490*Constantes!$F$30</f>
        <v>0</v>
      </c>
      <c r="CA490" s="76">
        <f t="shared" si="279"/>
        <v>0</v>
      </c>
      <c r="CB490" s="15"/>
      <c r="CC490" s="75">
        <v>484</v>
      </c>
      <c r="CD490" s="76">
        <f>0.0526*Observaciones!$F489^2.218</f>
        <v>0</v>
      </c>
      <c r="CE490" s="76">
        <f>IF(Observaciones!$F489&gt;0.05*$CI$7,((Observaciones!$F489-0.05*$CI$7)^2)/(Observaciones!$F489+0.95*$CI$7),0)</f>
        <v>0</v>
      </c>
      <c r="CF490" s="76">
        <f>0.0526*CE490*Observaciones!$F489^1.218</f>
        <v>0</v>
      </c>
      <c r="CG490" s="29"/>
      <c r="CH490" s="29"/>
      <c r="CI490" s="110"/>
      <c r="CJ490" s="40"/>
    </row>
    <row r="491" spans="2:88" s="2" customFormat="1" x14ac:dyDescent="0.3">
      <c r="B491" s="39"/>
      <c r="C491" s="75">
        <v>485</v>
      </c>
      <c r="D491" s="148">
        <f>ETo!$I490*((1-Constantes!$D$19)*ETo!$K490+ETo!$L490)</f>
        <v>3.0881143555266486</v>
      </c>
      <c r="E491" s="76">
        <f>MIN(D491*Constantes!$D$17,0.8*(H490+Observaciones!$F490-F491-G491-Constantes!$D$14))</f>
        <v>1.5337850038954965</v>
      </c>
      <c r="F491" s="76">
        <f>IF(Observaciones!$F490&gt;0.05*Constantes!$D$18,((Observaciones!$F490-0.05*Constantes!$D$18)^2)/(Observaciones!$F490+0.95*Constantes!$D$18),0)</f>
        <v>0</v>
      </c>
      <c r="G491" s="76">
        <f>MAX(0,H490+Observaciones!$F490-F491-Constantes!$D$13)</f>
        <v>0</v>
      </c>
      <c r="H491" s="76">
        <f>H490+Observaciones!$F490-F491-E491-G491-I490</f>
        <v>13.795400245844528</v>
      </c>
      <c r="I491" s="76">
        <f>MAX(0,(H491-Constantes!$D$14)*(1-EXP(-Constantes!$D$22)))</f>
        <v>8.6705676729065137E-2</v>
      </c>
      <c r="J491" s="76">
        <f t="shared" si="245"/>
        <v>125.97924352551038</v>
      </c>
      <c r="K491" s="76">
        <f>MAX(0,(J491-Constantes!$D$13)*(1-EXP(-Constantes!$D$23)))</f>
        <v>0.76095813102954535</v>
      </c>
      <c r="L491" s="76">
        <f t="shared" si="246"/>
        <v>0.8476638077586105</v>
      </c>
      <c r="M491" s="76">
        <f>0.0526*F491*Observaciones!$F490^1.218</f>
        <v>0</v>
      </c>
      <c r="N491" s="76">
        <f>M491*Constantes!$D$30</f>
        <v>0</v>
      </c>
      <c r="O491" s="76">
        <f t="shared" si="247"/>
        <v>0</v>
      </c>
      <c r="P491" s="15"/>
      <c r="Q491" s="75">
        <v>485</v>
      </c>
      <c r="R491" s="148">
        <f>ETo!$I490*((1-Constantes!$E$19)*ETo!$K490+ETo!$L490)</f>
        <v>3.0881143555266486</v>
      </c>
      <c r="S491" s="76">
        <f>MIN(R491*Constantes!$E$17,0.8*(V490+Observaciones!$F490-T491-U491-Constantes!$D$14))</f>
        <v>1.5337850038954965</v>
      </c>
      <c r="T491" s="76">
        <f>IF(Observaciones!$F490&gt;0.05*Constantes!$E$18,((Observaciones!$F490-0.05*Constantes!$E$18)^2)/(Observaciones!$F490+0.95*Constantes!$E$18),0)</f>
        <v>0</v>
      </c>
      <c r="U491" s="76">
        <f>MAX(0,V490+Observaciones!$F490-T491-Constantes!$D$13)</f>
        <v>0</v>
      </c>
      <c r="V491" s="76">
        <f>V490+Observaciones!$F490-T491-S491-U491-W490</f>
        <v>13.795400245844528</v>
      </c>
      <c r="W491" s="76">
        <f>MAX(0,(V491-Constantes!$D$14)*(1-EXP(-Constantes!$D$22)))</f>
        <v>8.6705676729065137E-2</v>
      </c>
      <c r="X491" s="76">
        <f t="shared" si="268"/>
        <v>125.97924352551038</v>
      </c>
      <c r="Y491" s="76">
        <f>MAX(0,(X491-Constantes!$D$13)*(1-EXP(-Constantes!$D$23)))</f>
        <v>0.76095813102954535</v>
      </c>
      <c r="Z491" s="76">
        <f t="shared" si="269"/>
        <v>0.8476638077586105</v>
      </c>
      <c r="AA491" s="76">
        <f>IF(Z491-Escenarios!$E$29&lt;=0,0,IF(Z491-Escenarios!$E$29&gt;Escenarios!$E$28,Escenarios!$E$28,Z491-Escenarios!$E$29))</f>
        <v>0.15646380775861046</v>
      </c>
      <c r="AB491" s="76">
        <f>AA491*Entradas!$E$24</f>
        <v>3.9115951939652616E-2</v>
      </c>
      <c r="AC491" s="76">
        <f>R491*Entradas!$D$47/Escenarios!$E$9</f>
        <v>0.14822948906527914</v>
      </c>
      <c r="AD491" s="76">
        <f>Entradas!$D$48*Entradas!$D$46/Escenarios!$E$9</f>
        <v>0.12</v>
      </c>
      <c r="AE491" s="76">
        <f t="shared" si="270"/>
        <v>1.6820144929607757</v>
      </c>
      <c r="AF491" s="76">
        <f t="shared" si="253"/>
        <v>0</v>
      </c>
      <c r="AG491" s="76">
        <f t="shared" si="254"/>
        <v>0.15646380775861046</v>
      </c>
      <c r="AH491" s="76">
        <f t="shared" si="248"/>
        <v>0</v>
      </c>
      <c r="AI491" s="76">
        <f t="shared" si="255"/>
        <v>6.9758131029545326E-2</v>
      </c>
      <c r="AJ491" s="76">
        <f t="shared" si="249"/>
        <v>0.69120000000000004</v>
      </c>
      <c r="AK491" s="76">
        <f t="shared" si="256"/>
        <v>0</v>
      </c>
      <c r="AL491" s="76">
        <f t="shared" si="257"/>
        <v>0.73031595193965271</v>
      </c>
      <c r="AM491" s="76">
        <f t="shared" si="258"/>
        <v>0</v>
      </c>
      <c r="AN491" s="76">
        <f t="shared" si="259"/>
        <v>0</v>
      </c>
      <c r="AO491" s="76">
        <f t="shared" si="271"/>
        <v>69.842698309487915</v>
      </c>
      <c r="AP491" s="76">
        <f>MAX(0,(AO491-Constantes!$D$13)*(1-EXP(-Constantes!$D$24)))</f>
        <v>0.32240710494002761</v>
      </c>
      <c r="AQ491" s="76">
        <f t="shared" si="250"/>
        <v>1.0136071049400277</v>
      </c>
      <c r="AR491" s="76">
        <f t="shared" si="260"/>
        <v>1.0527230568796804</v>
      </c>
      <c r="AS491" s="76">
        <f>0.0526*AF491*Observaciones!$F490^1.218</f>
        <v>0</v>
      </c>
      <c r="AT491" s="76">
        <f>AS491*Constantes!$E$30</f>
        <v>0</v>
      </c>
      <c r="AU491" s="76">
        <f t="shared" si="272"/>
        <v>0</v>
      </c>
      <c r="AV491" s="15"/>
      <c r="AW491" s="75">
        <v>485</v>
      </c>
      <c r="AX491" s="148">
        <f>ETo!$I490*((1-Constantes!$F$19)*ETo!$K490+ETo!$L490)</f>
        <v>3.0881143555266486</v>
      </c>
      <c r="AY491" s="76">
        <f>MIN(AX491*Constantes!$F$17,0.8*(BB490+Observaciones!$F490-AZ491-BA491-Constantes!$D$14))</f>
        <v>1.5337850038954965</v>
      </c>
      <c r="AZ491" s="76">
        <f>IF(Observaciones!$F490&gt;0.05*Constantes!$F$18,((Observaciones!$F490-0.05*Constantes!$F$18)^2)/(Observaciones!$F490+0.95*Constantes!$F$18),0)</f>
        <v>0</v>
      </c>
      <c r="BA491" s="76">
        <f>MAX(0,BB490+Observaciones!$F490-AZ491-Constantes!$D$13)</f>
        <v>0</v>
      </c>
      <c r="BB491" s="76">
        <f>BB490+Observaciones!$F490-AZ491-AY491-BA491-BC490</f>
        <v>13.795400245844528</v>
      </c>
      <c r="BC491" s="76">
        <f>MAX(0,(BB491-Constantes!$D$14)*(1-EXP(-Constantes!$D$22)))</f>
        <v>8.6705676729065137E-2</v>
      </c>
      <c r="BD491" s="76">
        <f t="shared" si="273"/>
        <v>125.97924352551038</v>
      </c>
      <c r="BE491" s="76">
        <f>MAX(0,(BD491-Constantes!$D$13)*(1-EXP(-Constantes!$D$23)))</f>
        <v>0.76095813102954535</v>
      </c>
      <c r="BF491" s="76">
        <f t="shared" si="274"/>
        <v>0.8476638077586105</v>
      </c>
      <c r="BG491" s="76">
        <f>IF(BF491-Escenarios!$F$29&lt;=0,0,IF(BF491-Escenarios!$F$29&gt;Escenarios!$F$28,Escenarios!$F$28,BF491-Escenarios!$F$29))</f>
        <v>0.15646380775861046</v>
      </c>
      <c r="BH491" s="76">
        <f>BG491*Entradas!$F$24</f>
        <v>0</v>
      </c>
      <c r="BI491" s="76">
        <f>AX491*Entradas!$D$47/Escenarios!$F$9</f>
        <v>0.14822948906527914</v>
      </c>
      <c r="BJ491" s="76">
        <f>Entradas!$D$48*Entradas!$D$46/Escenarios!$F$9</f>
        <v>0.12</v>
      </c>
      <c r="BK491" s="76">
        <f t="shared" si="275"/>
        <v>1.6820144929607757</v>
      </c>
      <c r="BL491" s="76">
        <f t="shared" si="261"/>
        <v>0</v>
      </c>
      <c r="BM491" s="76">
        <f t="shared" si="262"/>
        <v>0.15646380775861046</v>
      </c>
      <c r="BN491" s="76">
        <f t="shared" si="251"/>
        <v>0</v>
      </c>
      <c r="BO491" s="76">
        <f t="shared" si="263"/>
        <v>6.9758131029545326E-2</v>
      </c>
      <c r="BP491" s="76">
        <f t="shared" si="252"/>
        <v>0.69120000000000004</v>
      </c>
      <c r="BQ491" s="76">
        <f t="shared" si="264"/>
        <v>0</v>
      </c>
      <c r="BR491" s="76">
        <f t="shared" si="265"/>
        <v>0.69120000000000004</v>
      </c>
      <c r="BS491" s="76">
        <f t="shared" si="266"/>
        <v>0</v>
      </c>
      <c r="BT491" s="76">
        <f t="shared" si="267"/>
        <v>0</v>
      </c>
      <c r="BU491" s="76">
        <f t="shared" si="276"/>
        <v>87.413693581544635</v>
      </c>
      <c r="BV491" s="76">
        <f>MAX(0,(BU491-Constantes!$D$13)*(1-EXP(-Constantes!$D$24)))</f>
        <v>0.59098410886135544</v>
      </c>
      <c r="BW491" s="76">
        <f t="shared" si="277"/>
        <v>1.2821841088613555</v>
      </c>
      <c r="BX491" s="76">
        <f t="shared" si="278"/>
        <v>1.2821841088613555</v>
      </c>
      <c r="BY491" s="76">
        <f>0.0526*BL491*Observaciones!$F490^1.218</f>
        <v>0</v>
      </c>
      <c r="BZ491" s="76">
        <f>BY491*Constantes!$F$30</f>
        <v>0</v>
      </c>
      <c r="CA491" s="76">
        <f t="shared" si="279"/>
        <v>0</v>
      </c>
      <c r="CB491" s="15"/>
      <c r="CC491" s="75">
        <v>485</v>
      </c>
      <c r="CD491" s="76">
        <f>0.0526*Observaciones!$F490^2.218</f>
        <v>0</v>
      </c>
      <c r="CE491" s="76">
        <f>IF(Observaciones!$F490&gt;0.05*$CI$7,((Observaciones!$F490-0.05*$CI$7)^2)/(Observaciones!$F490+0.95*$CI$7),0)</f>
        <v>0</v>
      </c>
      <c r="CF491" s="76">
        <f>0.0526*CE491*Observaciones!$F490^1.218</f>
        <v>0</v>
      </c>
      <c r="CG491" s="29"/>
      <c r="CH491" s="29"/>
      <c r="CI491" s="110"/>
      <c r="CJ491" s="40"/>
    </row>
    <row r="492" spans="2:88" s="2" customFormat="1" x14ac:dyDescent="0.3">
      <c r="B492" s="39"/>
      <c r="C492" s="75">
        <v>486</v>
      </c>
      <c r="D492" s="148">
        <f>ETo!$I491*((1-Constantes!$D$19)*ETo!$K491+ETo!$L491)</f>
        <v>3.0671776813864859</v>
      </c>
      <c r="E492" s="76">
        <f>MIN(D492*Constantes!$D$17,0.8*(H491+Observaciones!$F491-F492-G492-Constantes!$D$14))</f>
        <v>1.5233863096987748</v>
      </c>
      <c r="F492" s="76">
        <f>IF(Observaciones!$F491&gt;0.05*Constantes!$D$18,((Observaciones!$F491-0.05*Constantes!$D$18)^2)/(Observaciones!$F491+0.95*Constantes!$D$18),0)</f>
        <v>0</v>
      </c>
      <c r="G492" s="76">
        <f>MAX(0,H491+Observaciones!$F491-F492-Constantes!$D$13)</f>
        <v>0</v>
      </c>
      <c r="H492" s="76">
        <f>H491+Observaciones!$F491-F492-E492-G492-I491</f>
        <v>12.185308259416686</v>
      </c>
      <c r="I492" s="76">
        <f>MAX(0,(H492-Constantes!$D$14)*(1-EXP(-Constantes!$D$22)))</f>
        <v>3.1860032902645191E-2</v>
      </c>
      <c r="J492" s="76">
        <f t="shared" si="245"/>
        <v>125.21828539448084</v>
      </c>
      <c r="K492" s="76">
        <f>MAX(0,(J492-Constantes!$D$13)*(1-EXP(-Constantes!$D$23)))</f>
        <v>0.75346022931840528</v>
      </c>
      <c r="L492" s="76">
        <f t="shared" si="246"/>
        <v>0.78532026222105045</v>
      </c>
      <c r="M492" s="76">
        <f>0.0526*F492*Observaciones!$F491^1.218</f>
        <v>0</v>
      </c>
      <c r="N492" s="76">
        <f>M492*Constantes!$D$30</f>
        <v>0</v>
      </c>
      <c r="O492" s="76">
        <f t="shared" si="247"/>
        <v>0</v>
      </c>
      <c r="P492" s="15"/>
      <c r="Q492" s="75">
        <v>486</v>
      </c>
      <c r="R492" s="148">
        <f>ETo!$I491*((1-Constantes!$E$19)*ETo!$K491+ETo!$L491)</f>
        <v>3.0671776813864859</v>
      </c>
      <c r="S492" s="76">
        <f>MIN(R492*Constantes!$E$17,0.8*(V491+Observaciones!$F491-T492-U492-Constantes!$D$14))</f>
        <v>1.5233863096987748</v>
      </c>
      <c r="T492" s="76">
        <f>IF(Observaciones!$F491&gt;0.05*Constantes!$E$18,((Observaciones!$F491-0.05*Constantes!$E$18)^2)/(Observaciones!$F491+0.95*Constantes!$E$18),0)</f>
        <v>0</v>
      </c>
      <c r="U492" s="76">
        <f>MAX(0,V491+Observaciones!$F491-T492-Constantes!$D$13)</f>
        <v>0</v>
      </c>
      <c r="V492" s="76">
        <f>V491+Observaciones!$F491-T492-S492-U492-W491</f>
        <v>12.185308259416686</v>
      </c>
      <c r="W492" s="76">
        <f>MAX(0,(V492-Constantes!$D$14)*(1-EXP(-Constantes!$D$22)))</f>
        <v>3.1860032902645191E-2</v>
      </c>
      <c r="X492" s="76">
        <f t="shared" si="268"/>
        <v>125.21828539448084</v>
      </c>
      <c r="Y492" s="76">
        <f>MAX(0,(X492-Constantes!$D$13)*(1-EXP(-Constantes!$D$23)))</f>
        <v>0.75346022931840528</v>
      </c>
      <c r="Z492" s="76">
        <f t="shared" si="269"/>
        <v>0.78532026222105045</v>
      </c>
      <c r="AA492" s="76">
        <f>IF(Z492-Escenarios!$E$29&lt;=0,0,IF(Z492-Escenarios!$E$29&gt;Escenarios!$E$28,Escenarios!$E$28,Z492-Escenarios!$E$29))</f>
        <v>9.412026222105041E-2</v>
      </c>
      <c r="AB492" s="76">
        <f>AA492*Entradas!$E$24</f>
        <v>2.3530065555262603E-2</v>
      </c>
      <c r="AC492" s="76">
        <f>R492*Entradas!$D$47/Escenarios!$E$9</f>
        <v>0.14722452870655134</v>
      </c>
      <c r="AD492" s="76">
        <f>Entradas!$D$48*Entradas!$D$46/Escenarios!$E$9</f>
        <v>0.12</v>
      </c>
      <c r="AE492" s="76">
        <f t="shared" si="270"/>
        <v>1.670610838405326</v>
      </c>
      <c r="AF492" s="76">
        <f t="shared" si="253"/>
        <v>0</v>
      </c>
      <c r="AG492" s="76">
        <f t="shared" si="254"/>
        <v>9.412026222105041E-2</v>
      </c>
      <c r="AH492" s="76">
        <f t="shared" si="248"/>
        <v>0</v>
      </c>
      <c r="AI492" s="76">
        <f t="shared" si="255"/>
        <v>6.2260229318405219E-2</v>
      </c>
      <c r="AJ492" s="76">
        <f t="shared" si="249"/>
        <v>0.69120000000000004</v>
      </c>
      <c r="AK492" s="76">
        <f t="shared" si="256"/>
        <v>0</v>
      </c>
      <c r="AL492" s="76">
        <f t="shared" si="257"/>
        <v>0.71473006555526264</v>
      </c>
      <c r="AM492" s="76">
        <f t="shared" si="258"/>
        <v>0</v>
      </c>
      <c r="AN492" s="76">
        <f t="shared" si="259"/>
        <v>0</v>
      </c>
      <c r="AO492" s="76">
        <f t="shared" si="271"/>
        <v>69.520291204547888</v>
      </c>
      <c r="AP492" s="76">
        <f>MAX(0,(AO492-Constantes!$D$13)*(1-EXP(-Constantes!$D$24)))</f>
        <v>0.31747903268532451</v>
      </c>
      <c r="AQ492" s="76">
        <f t="shared" si="250"/>
        <v>1.0086790326853246</v>
      </c>
      <c r="AR492" s="76">
        <f t="shared" si="260"/>
        <v>1.0322090982405872</v>
      </c>
      <c r="AS492" s="76">
        <f>0.0526*AF492*Observaciones!$F491^1.218</f>
        <v>0</v>
      </c>
      <c r="AT492" s="76">
        <f>AS492*Constantes!$E$30</f>
        <v>0</v>
      </c>
      <c r="AU492" s="76">
        <f t="shared" si="272"/>
        <v>0</v>
      </c>
      <c r="AV492" s="15"/>
      <c r="AW492" s="75">
        <v>486</v>
      </c>
      <c r="AX492" s="148">
        <f>ETo!$I491*((1-Constantes!$F$19)*ETo!$K491+ETo!$L491)</f>
        <v>3.0671776813864859</v>
      </c>
      <c r="AY492" s="76">
        <f>MIN(AX492*Constantes!$F$17,0.8*(BB491+Observaciones!$F491-AZ492-BA492-Constantes!$D$14))</f>
        <v>1.5233863096987748</v>
      </c>
      <c r="AZ492" s="76">
        <f>IF(Observaciones!$F491&gt;0.05*Constantes!$F$18,((Observaciones!$F491-0.05*Constantes!$F$18)^2)/(Observaciones!$F491+0.95*Constantes!$F$18),0)</f>
        <v>0</v>
      </c>
      <c r="BA492" s="76">
        <f>MAX(0,BB491+Observaciones!$F491-AZ492-Constantes!$D$13)</f>
        <v>0</v>
      </c>
      <c r="BB492" s="76">
        <f>BB491+Observaciones!$F491-AZ492-AY492-BA492-BC491</f>
        <v>12.185308259416686</v>
      </c>
      <c r="BC492" s="76">
        <f>MAX(0,(BB492-Constantes!$D$14)*(1-EXP(-Constantes!$D$22)))</f>
        <v>3.1860032902645191E-2</v>
      </c>
      <c r="BD492" s="76">
        <f t="shared" si="273"/>
        <v>125.21828539448084</v>
      </c>
      <c r="BE492" s="76">
        <f>MAX(0,(BD492-Constantes!$D$13)*(1-EXP(-Constantes!$D$23)))</f>
        <v>0.75346022931840528</v>
      </c>
      <c r="BF492" s="76">
        <f t="shared" si="274"/>
        <v>0.78532026222105045</v>
      </c>
      <c r="BG492" s="76">
        <f>IF(BF492-Escenarios!$F$29&lt;=0,0,IF(BF492-Escenarios!$F$29&gt;Escenarios!$F$28,Escenarios!$F$28,BF492-Escenarios!$F$29))</f>
        <v>9.412026222105041E-2</v>
      </c>
      <c r="BH492" s="76">
        <f>BG492*Entradas!$F$24</f>
        <v>0</v>
      </c>
      <c r="BI492" s="76">
        <f>AX492*Entradas!$D$47/Escenarios!$F$9</f>
        <v>0.14722452870655134</v>
      </c>
      <c r="BJ492" s="76">
        <f>Entradas!$D$48*Entradas!$D$46/Escenarios!$F$9</f>
        <v>0.12</v>
      </c>
      <c r="BK492" s="76">
        <f t="shared" si="275"/>
        <v>1.670610838405326</v>
      </c>
      <c r="BL492" s="76">
        <f t="shared" si="261"/>
        <v>0</v>
      </c>
      <c r="BM492" s="76">
        <f t="shared" si="262"/>
        <v>9.412026222105041E-2</v>
      </c>
      <c r="BN492" s="76">
        <f t="shared" si="251"/>
        <v>0</v>
      </c>
      <c r="BO492" s="76">
        <f t="shared" si="263"/>
        <v>6.2260229318405219E-2</v>
      </c>
      <c r="BP492" s="76">
        <f t="shared" si="252"/>
        <v>0.69120000000000004</v>
      </c>
      <c r="BQ492" s="76">
        <f t="shared" si="264"/>
        <v>0</v>
      </c>
      <c r="BR492" s="76">
        <f t="shared" si="265"/>
        <v>0.69120000000000004</v>
      </c>
      <c r="BS492" s="76">
        <f t="shared" si="266"/>
        <v>0</v>
      </c>
      <c r="BT492" s="76">
        <f t="shared" si="267"/>
        <v>0</v>
      </c>
      <c r="BU492" s="76">
        <f t="shared" si="276"/>
        <v>86.822709472683286</v>
      </c>
      <c r="BV492" s="76">
        <f>MAX(0,(BU492-Constantes!$D$13)*(1-EXP(-Constantes!$D$24)))</f>
        <v>0.58195077074558466</v>
      </c>
      <c r="BW492" s="76">
        <f t="shared" si="277"/>
        <v>1.2731507707455847</v>
      </c>
      <c r="BX492" s="76">
        <f t="shared" si="278"/>
        <v>1.2731507707455847</v>
      </c>
      <c r="BY492" s="76">
        <f>0.0526*BL492*Observaciones!$F491^1.218</f>
        <v>0</v>
      </c>
      <c r="BZ492" s="76">
        <f>BY492*Constantes!$F$30</f>
        <v>0</v>
      </c>
      <c r="CA492" s="76">
        <f t="shared" si="279"/>
        <v>0</v>
      </c>
      <c r="CB492" s="15"/>
      <c r="CC492" s="75">
        <v>486</v>
      </c>
      <c r="CD492" s="76">
        <f>0.0526*Observaciones!$F491^2.218</f>
        <v>0</v>
      </c>
      <c r="CE492" s="76">
        <f>IF(Observaciones!$F491&gt;0.05*$CI$7,((Observaciones!$F491-0.05*$CI$7)^2)/(Observaciones!$F491+0.95*$CI$7),0)</f>
        <v>0</v>
      </c>
      <c r="CF492" s="76">
        <f>0.0526*CE492*Observaciones!$F491^1.218</f>
        <v>0</v>
      </c>
      <c r="CG492" s="29"/>
      <c r="CH492" s="29"/>
      <c r="CI492" s="110"/>
      <c r="CJ492" s="40"/>
    </row>
    <row r="493" spans="2:88" s="2" customFormat="1" x14ac:dyDescent="0.3">
      <c r="B493" s="39"/>
      <c r="C493" s="75">
        <v>487</v>
      </c>
      <c r="D493" s="148">
        <f>ETo!$I492*((1-Constantes!$D$19)*ETo!$K492+ETo!$L492)</f>
        <v>3.0904117410612151</v>
      </c>
      <c r="E493" s="76">
        <f>MIN(D493*Constantes!$D$17,0.8*(H492+Observaciones!$F492-F493-G493-Constantes!$D$14))</f>
        <v>0.74824660753334915</v>
      </c>
      <c r="F493" s="76">
        <f>IF(Observaciones!$F492&gt;0.05*Constantes!$D$18,((Observaciones!$F492-0.05*Constantes!$D$18)^2)/(Observaciones!$F492+0.95*Constantes!$D$18),0)</f>
        <v>0</v>
      </c>
      <c r="G493" s="76">
        <f>MAX(0,H492+Observaciones!$F492-F493-Constantes!$D$13)</f>
        <v>0</v>
      </c>
      <c r="H493" s="76">
        <f>H492+Observaciones!$F492-F493-E493-G493-I492</f>
        <v>11.405201618980691</v>
      </c>
      <c r="I493" s="76">
        <f>MAX(0,(H493-Constantes!$D$14)*(1-EXP(-Constantes!$D$22)))</f>
        <v>5.2867368992896855E-3</v>
      </c>
      <c r="J493" s="76">
        <f t="shared" si="245"/>
        <v>124.46482516516244</v>
      </c>
      <c r="K493" s="76">
        <f>MAX(0,(J493-Constantes!$D$13)*(1-EXP(-Constantes!$D$23)))</f>
        <v>0.74603620621868605</v>
      </c>
      <c r="L493" s="76">
        <f t="shared" si="246"/>
        <v>0.75132294311797576</v>
      </c>
      <c r="M493" s="76">
        <f>0.0526*F493*Observaciones!$F492^1.218</f>
        <v>0</v>
      </c>
      <c r="N493" s="76">
        <f>M493*Constantes!$D$30</f>
        <v>0</v>
      </c>
      <c r="O493" s="76">
        <f t="shared" si="247"/>
        <v>0</v>
      </c>
      <c r="P493" s="15"/>
      <c r="Q493" s="75">
        <v>487</v>
      </c>
      <c r="R493" s="148">
        <f>ETo!$I492*((1-Constantes!$E$19)*ETo!$K492+ETo!$L492)</f>
        <v>3.0904117410612151</v>
      </c>
      <c r="S493" s="76">
        <f>MIN(R493*Constantes!$E$17,0.8*(V492+Observaciones!$F492-T493-U493-Constantes!$D$14))</f>
        <v>0.74824660753334915</v>
      </c>
      <c r="T493" s="76">
        <f>IF(Observaciones!$F492&gt;0.05*Constantes!$E$18,((Observaciones!$F492-0.05*Constantes!$E$18)^2)/(Observaciones!$F492+0.95*Constantes!$E$18),0)</f>
        <v>0</v>
      </c>
      <c r="U493" s="76">
        <f>MAX(0,V492+Observaciones!$F492-T493-Constantes!$D$13)</f>
        <v>0</v>
      </c>
      <c r="V493" s="76">
        <f>V492+Observaciones!$F492-T493-S493-U493-W492</f>
        <v>11.405201618980691</v>
      </c>
      <c r="W493" s="76">
        <f>MAX(0,(V493-Constantes!$D$14)*(1-EXP(-Constantes!$D$22)))</f>
        <v>5.2867368992896855E-3</v>
      </c>
      <c r="X493" s="76">
        <f t="shared" si="268"/>
        <v>124.46482516516244</v>
      </c>
      <c r="Y493" s="76">
        <f>MAX(0,(X493-Constantes!$D$13)*(1-EXP(-Constantes!$D$23)))</f>
        <v>0.74603620621868605</v>
      </c>
      <c r="Z493" s="76">
        <f t="shared" si="269"/>
        <v>0.75132294311797576</v>
      </c>
      <c r="AA493" s="76">
        <f>IF(Z493-Escenarios!$E$29&lt;=0,0,IF(Z493-Escenarios!$E$29&gt;Escenarios!$E$28,Escenarios!$E$28,Z493-Escenarios!$E$29))</f>
        <v>6.0122943117975725E-2</v>
      </c>
      <c r="AB493" s="76">
        <f>AA493*Entradas!$E$24</f>
        <v>1.5030735779493931E-2</v>
      </c>
      <c r="AC493" s="76">
        <f>R493*Entradas!$D$47/Escenarios!$E$9</f>
        <v>0.14833976357093831</v>
      </c>
      <c r="AD493" s="76">
        <f>Entradas!$D$48*Entradas!$D$46/Escenarios!$E$9</f>
        <v>0.12</v>
      </c>
      <c r="AE493" s="76">
        <f t="shared" si="270"/>
        <v>0.89658637110428741</v>
      </c>
      <c r="AF493" s="76">
        <f t="shared" si="253"/>
        <v>0</v>
      </c>
      <c r="AG493" s="76">
        <f t="shared" si="254"/>
        <v>6.0122943117975725E-2</v>
      </c>
      <c r="AH493" s="76">
        <f t="shared" si="248"/>
        <v>0</v>
      </c>
      <c r="AI493" s="76">
        <f t="shared" si="255"/>
        <v>5.483620621868604E-2</v>
      </c>
      <c r="AJ493" s="76">
        <f t="shared" si="249"/>
        <v>0.69120000000000004</v>
      </c>
      <c r="AK493" s="76">
        <f t="shared" si="256"/>
        <v>0</v>
      </c>
      <c r="AL493" s="76">
        <f t="shared" si="257"/>
        <v>0.70623073577949391</v>
      </c>
      <c r="AM493" s="76">
        <f t="shared" si="258"/>
        <v>0</v>
      </c>
      <c r="AN493" s="76">
        <f t="shared" si="259"/>
        <v>0</v>
      </c>
      <c r="AO493" s="76">
        <f t="shared" si="271"/>
        <v>69.202812171862561</v>
      </c>
      <c r="AP493" s="76">
        <f>MAX(0,(AO493-Constantes!$D$13)*(1-EXP(-Constantes!$D$24)))</f>
        <v>0.3126262872325915</v>
      </c>
      <c r="AQ493" s="76">
        <f t="shared" si="250"/>
        <v>1.0038262872325916</v>
      </c>
      <c r="AR493" s="76">
        <f t="shared" si="260"/>
        <v>1.0188570230120855</v>
      </c>
      <c r="AS493" s="76">
        <f>0.0526*AF493*Observaciones!$F492^1.218</f>
        <v>0</v>
      </c>
      <c r="AT493" s="76">
        <f>AS493*Constantes!$E$30</f>
        <v>0</v>
      </c>
      <c r="AU493" s="76">
        <f t="shared" si="272"/>
        <v>0</v>
      </c>
      <c r="AV493" s="15"/>
      <c r="AW493" s="75">
        <v>487</v>
      </c>
      <c r="AX493" s="148">
        <f>ETo!$I492*((1-Constantes!$F$19)*ETo!$K492+ETo!$L492)</f>
        <v>3.0904117410612151</v>
      </c>
      <c r="AY493" s="76">
        <f>MIN(AX493*Constantes!$F$17,0.8*(BB492+Observaciones!$F492-AZ493-BA493-Constantes!$D$14))</f>
        <v>0.74824660753334915</v>
      </c>
      <c r="AZ493" s="76">
        <f>IF(Observaciones!$F492&gt;0.05*Constantes!$F$18,((Observaciones!$F492-0.05*Constantes!$F$18)^2)/(Observaciones!$F492+0.95*Constantes!$F$18),0)</f>
        <v>0</v>
      </c>
      <c r="BA493" s="76">
        <f>MAX(0,BB492+Observaciones!$F492-AZ493-Constantes!$D$13)</f>
        <v>0</v>
      </c>
      <c r="BB493" s="76">
        <f>BB492+Observaciones!$F492-AZ493-AY493-BA493-BC492</f>
        <v>11.405201618980691</v>
      </c>
      <c r="BC493" s="76">
        <f>MAX(0,(BB493-Constantes!$D$14)*(1-EXP(-Constantes!$D$22)))</f>
        <v>5.2867368992896855E-3</v>
      </c>
      <c r="BD493" s="76">
        <f t="shared" si="273"/>
        <v>124.46482516516244</v>
      </c>
      <c r="BE493" s="76">
        <f>MAX(0,(BD493-Constantes!$D$13)*(1-EXP(-Constantes!$D$23)))</f>
        <v>0.74603620621868605</v>
      </c>
      <c r="BF493" s="76">
        <f t="shared" si="274"/>
        <v>0.75132294311797576</v>
      </c>
      <c r="BG493" s="76">
        <f>IF(BF493-Escenarios!$F$29&lt;=0,0,IF(BF493-Escenarios!$F$29&gt;Escenarios!$F$28,Escenarios!$F$28,BF493-Escenarios!$F$29))</f>
        <v>6.0122943117975725E-2</v>
      </c>
      <c r="BH493" s="76">
        <f>BG493*Entradas!$F$24</f>
        <v>0</v>
      </c>
      <c r="BI493" s="76">
        <f>AX493*Entradas!$D$47/Escenarios!$F$9</f>
        <v>0.14833976357093831</v>
      </c>
      <c r="BJ493" s="76">
        <f>Entradas!$D$48*Entradas!$D$46/Escenarios!$F$9</f>
        <v>0.12</v>
      </c>
      <c r="BK493" s="76">
        <f t="shared" si="275"/>
        <v>0.89658637110428741</v>
      </c>
      <c r="BL493" s="76">
        <f t="shared" si="261"/>
        <v>0</v>
      </c>
      <c r="BM493" s="76">
        <f t="shared" si="262"/>
        <v>6.0122943117975725E-2</v>
      </c>
      <c r="BN493" s="76">
        <f t="shared" si="251"/>
        <v>0</v>
      </c>
      <c r="BO493" s="76">
        <f t="shared" si="263"/>
        <v>5.483620621868604E-2</v>
      </c>
      <c r="BP493" s="76">
        <f t="shared" si="252"/>
        <v>0.69120000000000004</v>
      </c>
      <c r="BQ493" s="76">
        <f t="shared" si="264"/>
        <v>0</v>
      </c>
      <c r="BR493" s="76">
        <f t="shared" si="265"/>
        <v>0.69120000000000004</v>
      </c>
      <c r="BS493" s="76">
        <f t="shared" si="266"/>
        <v>0</v>
      </c>
      <c r="BT493" s="76">
        <f t="shared" si="267"/>
        <v>0</v>
      </c>
      <c r="BU493" s="76">
        <f t="shared" si="276"/>
        <v>86.240758701937708</v>
      </c>
      <c r="BV493" s="76">
        <f>MAX(0,(BU493-Constantes!$D$13)*(1-EXP(-Constantes!$D$24)))</f>
        <v>0.57305550943474037</v>
      </c>
      <c r="BW493" s="76">
        <f t="shared" si="277"/>
        <v>1.2642555094347405</v>
      </c>
      <c r="BX493" s="76">
        <f t="shared" si="278"/>
        <v>1.2642555094347405</v>
      </c>
      <c r="BY493" s="76">
        <f>0.0526*BL493*Observaciones!$F492^1.218</f>
        <v>0</v>
      </c>
      <c r="BZ493" s="76">
        <f>BY493*Constantes!$F$30</f>
        <v>0</v>
      </c>
      <c r="CA493" s="76">
        <f t="shared" si="279"/>
        <v>0</v>
      </c>
      <c r="CB493" s="15"/>
      <c r="CC493" s="75">
        <v>487</v>
      </c>
      <c r="CD493" s="76">
        <f>0.0526*Observaciones!$F492^2.218</f>
        <v>0</v>
      </c>
      <c r="CE493" s="76">
        <f>IF(Observaciones!$F492&gt;0.05*$CI$7,((Observaciones!$F492-0.05*$CI$7)^2)/(Observaciones!$F492+0.95*$CI$7),0)</f>
        <v>0</v>
      </c>
      <c r="CF493" s="76">
        <f>0.0526*CE493*Observaciones!$F492^1.218</f>
        <v>0</v>
      </c>
      <c r="CG493" s="29"/>
      <c r="CH493" s="29"/>
      <c r="CI493" s="110"/>
      <c r="CJ493" s="40"/>
    </row>
    <row r="494" spans="2:88" s="2" customFormat="1" x14ac:dyDescent="0.3">
      <c r="B494" s="39"/>
      <c r="C494" s="75">
        <v>488</v>
      </c>
      <c r="D494" s="148">
        <f>ETo!$I493*((1-Constantes!$D$19)*ETo!$K493+ETo!$L493)</f>
        <v>3.079649680544668</v>
      </c>
      <c r="E494" s="76">
        <f>MIN(D494*Constantes!$D$17,0.8*(H493+Observaciones!$F493-F494-G494-Constantes!$D$14))</f>
        <v>0.1241612951845525</v>
      </c>
      <c r="F494" s="76">
        <f>IF(Observaciones!$F493&gt;0.05*Constantes!$D$18,((Observaciones!$F493-0.05*Constantes!$D$18)^2)/(Observaciones!$F493+0.95*Constantes!$D$18),0)</f>
        <v>0</v>
      </c>
      <c r="G494" s="76">
        <f>MAX(0,H493+Observaciones!$F493-F494-Constantes!$D$13)</f>
        <v>0</v>
      </c>
      <c r="H494" s="76">
        <f>H493+Observaciones!$F493-F494-E494-G494-I493</f>
        <v>11.275753586896847</v>
      </c>
      <c r="I494" s="76">
        <f>MAX(0,(H494-Constantes!$D$14)*(1-EXP(-Constantes!$D$22)))</f>
        <v>8.7726171305961889E-4</v>
      </c>
      <c r="J494" s="76">
        <f t="shared" si="245"/>
        <v>123.71878895894375</v>
      </c>
      <c r="K494" s="76">
        <f>MAX(0,(J494-Constantes!$D$13)*(1-EXP(-Constantes!$D$23)))</f>
        <v>0.73868533378683299</v>
      </c>
      <c r="L494" s="76">
        <f t="shared" si="246"/>
        <v>0.73956259549989256</v>
      </c>
      <c r="M494" s="76">
        <f>0.0526*F494*Observaciones!$F493^1.218</f>
        <v>0</v>
      </c>
      <c r="N494" s="76">
        <f>M494*Constantes!$D$30</f>
        <v>0</v>
      </c>
      <c r="O494" s="76">
        <f t="shared" si="247"/>
        <v>0</v>
      </c>
      <c r="P494" s="15"/>
      <c r="Q494" s="75">
        <v>488</v>
      </c>
      <c r="R494" s="148">
        <f>ETo!$I493*((1-Constantes!$E$19)*ETo!$K493+ETo!$L493)</f>
        <v>3.079649680544668</v>
      </c>
      <c r="S494" s="76">
        <f>MIN(R494*Constantes!$E$17,0.8*(V493+Observaciones!$F493-T494-U494-Constantes!$D$14))</f>
        <v>0.1241612951845525</v>
      </c>
      <c r="T494" s="76">
        <f>IF(Observaciones!$F493&gt;0.05*Constantes!$E$18,((Observaciones!$F493-0.05*Constantes!$E$18)^2)/(Observaciones!$F493+0.95*Constantes!$E$18),0)</f>
        <v>0</v>
      </c>
      <c r="U494" s="76">
        <f>MAX(0,V493+Observaciones!$F493-T494-Constantes!$D$13)</f>
        <v>0</v>
      </c>
      <c r="V494" s="76">
        <f>V493+Observaciones!$F493-T494-S494-U494-W493</f>
        <v>11.275753586896847</v>
      </c>
      <c r="W494" s="76">
        <f>MAX(0,(V494-Constantes!$D$14)*(1-EXP(-Constantes!$D$22)))</f>
        <v>8.7726171305961889E-4</v>
      </c>
      <c r="X494" s="76">
        <f t="shared" si="268"/>
        <v>123.71878895894375</v>
      </c>
      <c r="Y494" s="76">
        <f>MAX(0,(X494-Constantes!$D$13)*(1-EXP(-Constantes!$D$23)))</f>
        <v>0.73868533378683299</v>
      </c>
      <c r="Z494" s="76">
        <f t="shared" si="269"/>
        <v>0.73956259549989256</v>
      </c>
      <c r="AA494" s="76">
        <f>IF(Z494-Escenarios!$E$29&lt;=0,0,IF(Z494-Escenarios!$E$29&gt;Escenarios!$E$28,Escenarios!$E$28,Z494-Escenarios!$E$29))</f>
        <v>4.8362595499892524E-2</v>
      </c>
      <c r="AB494" s="76">
        <f>AA494*Entradas!$E$24</f>
        <v>1.2090648874973131E-2</v>
      </c>
      <c r="AC494" s="76">
        <f>R494*Entradas!$D$47/Escenarios!$E$9</f>
        <v>0.14782318466614408</v>
      </c>
      <c r="AD494" s="76">
        <f>Entradas!$D$48*Entradas!$D$46/Escenarios!$E$9</f>
        <v>0.12</v>
      </c>
      <c r="AE494" s="76">
        <f t="shared" si="270"/>
        <v>0.27198447985069657</v>
      </c>
      <c r="AF494" s="76">
        <f t="shared" si="253"/>
        <v>0</v>
      </c>
      <c r="AG494" s="76">
        <f t="shared" si="254"/>
        <v>4.8362595499892524E-2</v>
      </c>
      <c r="AH494" s="76">
        <f t="shared" si="248"/>
        <v>0</v>
      </c>
      <c r="AI494" s="76">
        <f t="shared" si="255"/>
        <v>4.7485333786832909E-2</v>
      </c>
      <c r="AJ494" s="76">
        <f t="shared" si="249"/>
        <v>0.69120000000000004</v>
      </c>
      <c r="AK494" s="76">
        <f t="shared" si="256"/>
        <v>0</v>
      </c>
      <c r="AL494" s="76">
        <f t="shared" si="257"/>
        <v>0.70329064887497317</v>
      </c>
      <c r="AM494" s="76">
        <f t="shared" si="258"/>
        <v>0</v>
      </c>
      <c r="AN494" s="76">
        <f t="shared" si="259"/>
        <v>0</v>
      </c>
      <c r="AO494" s="76">
        <f t="shared" si="271"/>
        <v>68.890185884629972</v>
      </c>
      <c r="AP494" s="76">
        <f>MAX(0,(AO494-Constantes!$D$13)*(1-EXP(-Constantes!$D$24)))</f>
        <v>0.30784771719304993</v>
      </c>
      <c r="AQ494" s="76">
        <f t="shared" si="250"/>
        <v>0.99904771719304997</v>
      </c>
      <c r="AR494" s="76">
        <f t="shared" si="260"/>
        <v>1.0111383660680231</v>
      </c>
      <c r="AS494" s="76">
        <f>0.0526*AF494*Observaciones!$F493^1.218</f>
        <v>0</v>
      </c>
      <c r="AT494" s="76">
        <f>AS494*Constantes!$E$30</f>
        <v>0</v>
      </c>
      <c r="AU494" s="76">
        <f t="shared" si="272"/>
        <v>0</v>
      </c>
      <c r="AV494" s="15"/>
      <c r="AW494" s="75">
        <v>488</v>
      </c>
      <c r="AX494" s="148">
        <f>ETo!$I493*((1-Constantes!$F$19)*ETo!$K493+ETo!$L493)</f>
        <v>3.079649680544668</v>
      </c>
      <c r="AY494" s="76">
        <f>MIN(AX494*Constantes!$F$17,0.8*(BB493+Observaciones!$F493-AZ494-BA494-Constantes!$D$14))</f>
        <v>0.1241612951845525</v>
      </c>
      <c r="AZ494" s="76">
        <f>IF(Observaciones!$F493&gt;0.05*Constantes!$F$18,((Observaciones!$F493-0.05*Constantes!$F$18)^2)/(Observaciones!$F493+0.95*Constantes!$F$18),0)</f>
        <v>0</v>
      </c>
      <c r="BA494" s="76">
        <f>MAX(0,BB493+Observaciones!$F493-AZ494-Constantes!$D$13)</f>
        <v>0</v>
      </c>
      <c r="BB494" s="76">
        <f>BB493+Observaciones!$F493-AZ494-AY494-BA494-BC493</f>
        <v>11.275753586896847</v>
      </c>
      <c r="BC494" s="76">
        <f>MAX(0,(BB494-Constantes!$D$14)*(1-EXP(-Constantes!$D$22)))</f>
        <v>8.7726171305961889E-4</v>
      </c>
      <c r="BD494" s="76">
        <f t="shared" si="273"/>
        <v>123.71878895894375</v>
      </c>
      <c r="BE494" s="76">
        <f>MAX(0,(BD494-Constantes!$D$13)*(1-EXP(-Constantes!$D$23)))</f>
        <v>0.73868533378683299</v>
      </c>
      <c r="BF494" s="76">
        <f t="shared" si="274"/>
        <v>0.73956259549989256</v>
      </c>
      <c r="BG494" s="76">
        <f>IF(BF494-Escenarios!$F$29&lt;=0,0,IF(BF494-Escenarios!$F$29&gt;Escenarios!$F$28,Escenarios!$F$28,BF494-Escenarios!$F$29))</f>
        <v>4.8362595499892524E-2</v>
      </c>
      <c r="BH494" s="76">
        <f>BG494*Entradas!$F$24</f>
        <v>0</v>
      </c>
      <c r="BI494" s="76">
        <f>AX494*Entradas!$D$47/Escenarios!$F$9</f>
        <v>0.14782318466614408</v>
      </c>
      <c r="BJ494" s="76">
        <f>Entradas!$D$48*Entradas!$D$46/Escenarios!$F$9</f>
        <v>0.12</v>
      </c>
      <c r="BK494" s="76">
        <f t="shared" si="275"/>
        <v>0.27198447985069657</v>
      </c>
      <c r="BL494" s="76">
        <f t="shared" si="261"/>
        <v>0</v>
      </c>
      <c r="BM494" s="76">
        <f t="shared" si="262"/>
        <v>4.8362595499892524E-2</v>
      </c>
      <c r="BN494" s="76">
        <f t="shared" si="251"/>
        <v>0</v>
      </c>
      <c r="BO494" s="76">
        <f t="shared" si="263"/>
        <v>4.7485333786832909E-2</v>
      </c>
      <c r="BP494" s="76">
        <f t="shared" si="252"/>
        <v>0.69120000000000004</v>
      </c>
      <c r="BQ494" s="76">
        <f t="shared" si="264"/>
        <v>0</v>
      </c>
      <c r="BR494" s="76">
        <f t="shared" si="265"/>
        <v>0.69120000000000004</v>
      </c>
      <c r="BS494" s="76">
        <f t="shared" si="266"/>
        <v>0</v>
      </c>
      <c r="BT494" s="76">
        <f t="shared" si="267"/>
        <v>0</v>
      </c>
      <c r="BU494" s="76">
        <f t="shared" si="276"/>
        <v>85.66770319250297</v>
      </c>
      <c r="BV494" s="76">
        <f>MAX(0,(BU494-Constantes!$D$13)*(1-EXP(-Constantes!$D$24)))</f>
        <v>0.56429621439074495</v>
      </c>
      <c r="BW494" s="76">
        <f t="shared" si="277"/>
        <v>1.2554962143907451</v>
      </c>
      <c r="BX494" s="76">
        <f t="shared" si="278"/>
        <v>1.2554962143907451</v>
      </c>
      <c r="BY494" s="76">
        <f>0.0526*BL494*Observaciones!$F493^1.218</f>
        <v>0</v>
      </c>
      <c r="BZ494" s="76">
        <f>BY494*Constantes!$F$30</f>
        <v>0</v>
      </c>
      <c r="CA494" s="76">
        <f t="shared" si="279"/>
        <v>0</v>
      </c>
      <c r="CB494" s="15"/>
      <c r="CC494" s="75">
        <v>488</v>
      </c>
      <c r="CD494" s="76">
        <f>0.0526*Observaciones!$F493^2.218</f>
        <v>0</v>
      </c>
      <c r="CE494" s="76">
        <f>IF(Observaciones!$F493&gt;0.05*$CI$7,((Observaciones!$F493-0.05*$CI$7)^2)/(Observaciones!$F493+0.95*$CI$7),0)</f>
        <v>0</v>
      </c>
      <c r="CF494" s="76">
        <f>0.0526*CE494*Observaciones!$F493^1.218</f>
        <v>0</v>
      </c>
      <c r="CG494" s="29"/>
      <c r="CH494" s="29"/>
      <c r="CI494" s="110"/>
      <c r="CJ494" s="40"/>
    </row>
    <row r="495" spans="2:88" s="2" customFormat="1" x14ac:dyDescent="0.3">
      <c r="B495" s="39"/>
      <c r="C495" s="75">
        <v>489</v>
      </c>
      <c r="D495" s="148">
        <f>ETo!$I494*((1-Constantes!$D$19)*ETo!$K494+ETo!$L494)</f>
        <v>2.9717839638879178</v>
      </c>
      <c r="E495" s="76">
        <f>MIN(D495*Constantes!$D$17,0.8*(H494+Observaciones!$F494-F495-G495-Constantes!$D$14))</f>
        <v>2.0602869517477987E-2</v>
      </c>
      <c r="F495" s="76">
        <f>IF(Observaciones!$F494&gt;0.05*Constantes!$D$18,((Observaciones!$F494-0.05*Constantes!$D$18)^2)/(Observaciones!$F494+0.95*Constantes!$D$18),0)</f>
        <v>0</v>
      </c>
      <c r="G495" s="76">
        <f>MAX(0,H494+Observaciones!$F494-F495-Constantes!$D$13)</f>
        <v>0</v>
      </c>
      <c r="H495" s="76">
        <f>H494+Observaciones!$F494-F495-E495-G495-I494</f>
        <v>11.25427345566631</v>
      </c>
      <c r="I495" s="76">
        <f>MAX(0,(H495-Constantes!$D$14)*(1-EXP(-Constantes!$D$22)))</f>
        <v>1.4556958817142312E-4</v>
      </c>
      <c r="J495" s="76">
        <f t="shared" si="245"/>
        <v>122.98010362515691</v>
      </c>
      <c r="K495" s="76">
        <f>MAX(0,(J495-Constantes!$D$13)*(1-EXP(-Constantes!$D$23)))</f>
        <v>0.73140689125189229</v>
      </c>
      <c r="L495" s="76">
        <f t="shared" si="246"/>
        <v>0.73155246084006376</v>
      </c>
      <c r="M495" s="76">
        <f>0.0526*F495*Observaciones!$F494^1.218</f>
        <v>0</v>
      </c>
      <c r="N495" s="76">
        <f>M495*Constantes!$D$30</f>
        <v>0</v>
      </c>
      <c r="O495" s="76">
        <f t="shared" si="247"/>
        <v>0</v>
      </c>
      <c r="P495" s="15"/>
      <c r="Q495" s="75">
        <v>489</v>
      </c>
      <c r="R495" s="148">
        <f>ETo!$I494*((1-Constantes!$E$19)*ETo!$K494+ETo!$L494)</f>
        <v>2.9717839638879178</v>
      </c>
      <c r="S495" s="76">
        <f>MIN(R495*Constantes!$E$17,0.8*(V494+Observaciones!$F494-T495-U495-Constantes!$D$14))</f>
        <v>2.0602869517477987E-2</v>
      </c>
      <c r="T495" s="76">
        <f>IF(Observaciones!$F494&gt;0.05*Constantes!$E$18,((Observaciones!$F494-0.05*Constantes!$E$18)^2)/(Observaciones!$F494+0.95*Constantes!$E$18),0)</f>
        <v>0</v>
      </c>
      <c r="U495" s="76">
        <f>MAX(0,V494+Observaciones!$F494-T495-Constantes!$D$13)</f>
        <v>0</v>
      </c>
      <c r="V495" s="76">
        <f>V494+Observaciones!$F494-T495-S495-U495-W494</f>
        <v>11.25427345566631</v>
      </c>
      <c r="W495" s="76">
        <f>MAX(0,(V495-Constantes!$D$14)*(1-EXP(-Constantes!$D$22)))</f>
        <v>1.4556958817142312E-4</v>
      </c>
      <c r="X495" s="76">
        <f t="shared" si="268"/>
        <v>122.98010362515691</v>
      </c>
      <c r="Y495" s="76">
        <f>MAX(0,(X495-Constantes!$D$13)*(1-EXP(-Constantes!$D$23)))</f>
        <v>0.73140689125189229</v>
      </c>
      <c r="Z495" s="76">
        <f t="shared" si="269"/>
        <v>0.73155246084006376</v>
      </c>
      <c r="AA495" s="76">
        <f>IF(Z495-Escenarios!$E$29&lt;=0,0,IF(Z495-Escenarios!$E$29&gt;Escenarios!$E$28,Escenarios!$E$28,Z495-Escenarios!$E$29))</f>
        <v>4.035246084006372E-2</v>
      </c>
      <c r="AB495" s="76">
        <f>AA495*Entradas!$E$24</f>
        <v>1.008811521001593E-2</v>
      </c>
      <c r="AC495" s="76">
        <f>R495*Entradas!$D$47/Escenarios!$E$9</f>
        <v>0.14264563026662005</v>
      </c>
      <c r="AD495" s="76">
        <f>Entradas!$D$48*Entradas!$D$46/Escenarios!$E$9</f>
        <v>0.12</v>
      </c>
      <c r="AE495" s="76">
        <f t="shared" si="270"/>
        <v>0.16324849978409806</v>
      </c>
      <c r="AF495" s="76">
        <f t="shared" si="253"/>
        <v>0</v>
      </c>
      <c r="AG495" s="76">
        <f t="shared" si="254"/>
        <v>4.035246084006372E-2</v>
      </c>
      <c r="AH495" s="76">
        <f t="shared" si="248"/>
        <v>0</v>
      </c>
      <c r="AI495" s="76">
        <f t="shared" si="255"/>
        <v>4.0206891251892293E-2</v>
      </c>
      <c r="AJ495" s="76">
        <f t="shared" si="249"/>
        <v>0.69120000000000004</v>
      </c>
      <c r="AK495" s="76">
        <f t="shared" si="256"/>
        <v>0</v>
      </c>
      <c r="AL495" s="76">
        <f t="shared" si="257"/>
        <v>0.70128811521001599</v>
      </c>
      <c r="AM495" s="76">
        <f t="shared" si="258"/>
        <v>0</v>
      </c>
      <c r="AN495" s="76">
        <f t="shared" si="259"/>
        <v>0</v>
      </c>
      <c r="AO495" s="76">
        <f t="shared" si="271"/>
        <v>68.582338167436916</v>
      </c>
      <c r="AP495" s="76">
        <f>MAX(0,(AO495-Constantes!$D$13)*(1-EXP(-Constantes!$D$24)))</f>
        <v>0.30314218877718274</v>
      </c>
      <c r="AQ495" s="76">
        <f t="shared" si="250"/>
        <v>0.99434218877718283</v>
      </c>
      <c r="AR495" s="76">
        <f t="shared" si="260"/>
        <v>1.0044303039871987</v>
      </c>
      <c r="AS495" s="76">
        <f>0.0526*AF495*Observaciones!$F494^1.218</f>
        <v>0</v>
      </c>
      <c r="AT495" s="76">
        <f>AS495*Constantes!$E$30</f>
        <v>0</v>
      </c>
      <c r="AU495" s="76">
        <f t="shared" si="272"/>
        <v>0</v>
      </c>
      <c r="AV495" s="15"/>
      <c r="AW495" s="75">
        <v>489</v>
      </c>
      <c r="AX495" s="148">
        <f>ETo!$I494*((1-Constantes!$F$19)*ETo!$K494+ETo!$L494)</f>
        <v>2.9717839638879178</v>
      </c>
      <c r="AY495" s="76">
        <f>MIN(AX495*Constantes!$F$17,0.8*(BB494+Observaciones!$F494-AZ495-BA495-Constantes!$D$14))</f>
        <v>2.0602869517477987E-2</v>
      </c>
      <c r="AZ495" s="76">
        <f>IF(Observaciones!$F494&gt;0.05*Constantes!$F$18,((Observaciones!$F494-0.05*Constantes!$F$18)^2)/(Observaciones!$F494+0.95*Constantes!$F$18),0)</f>
        <v>0</v>
      </c>
      <c r="BA495" s="76">
        <f>MAX(0,BB494+Observaciones!$F494-AZ495-Constantes!$D$13)</f>
        <v>0</v>
      </c>
      <c r="BB495" s="76">
        <f>BB494+Observaciones!$F494-AZ495-AY495-BA495-BC494</f>
        <v>11.25427345566631</v>
      </c>
      <c r="BC495" s="76">
        <f>MAX(0,(BB495-Constantes!$D$14)*(1-EXP(-Constantes!$D$22)))</f>
        <v>1.4556958817142312E-4</v>
      </c>
      <c r="BD495" s="76">
        <f t="shared" si="273"/>
        <v>122.98010362515691</v>
      </c>
      <c r="BE495" s="76">
        <f>MAX(0,(BD495-Constantes!$D$13)*(1-EXP(-Constantes!$D$23)))</f>
        <v>0.73140689125189229</v>
      </c>
      <c r="BF495" s="76">
        <f t="shared" si="274"/>
        <v>0.73155246084006376</v>
      </c>
      <c r="BG495" s="76">
        <f>IF(BF495-Escenarios!$F$29&lt;=0,0,IF(BF495-Escenarios!$F$29&gt;Escenarios!$F$28,Escenarios!$F$28,BF495-Escenarios!$F$29))</f>
        <v>4.035246084006372E-2</v>
      </c>
      <c r="BH495" s="76">
        <f>BG495*Entradas!$F$24</f>
        <v>0</v>
      </c>
      <c r="BI495" s="76">
        <f>AX495*Entradas!$D$47/Escenarios!$F$9</f>
        <v>0.14264563026662005</v>
      </c>
      <c r="BJ495" s="76">
        <f>Entradas!$D$48*Entradas!$D$46/Escenarios!$F$9</f>
        <v>0.12</v>
      </c>
      <c r="BK495" s="76">
        <f t="shared" si="275"/>
        <v>0.16324849978409806</v>
      </c>
      <c r="BL495" s="76">
        <f t="shared" si="261"/>
        <v>0</v>
      </c>
      <c r="BM495" s="76">
        <f t="shared" si="262"/>
        <v>4.035246084006372E-2</v>
      </c>
      <c r="BN495" s="76">
        <f t="shared" si="251"/>
        <v>0</v>
      </c>
      <c r="BO495" s="76">
        <f t="shared" si="263"/>
        <v>4.0206891251892293E-2</v>
      </c>
      <c r="BP495" s="76">
        <f t="shared" si="252"/>
        <v>0.69120000000000004</v>
      </c>
      <c r="BQ495" s="76">
        <f t="shared" si="264"/>
        <v>0</v>
      </c>
      <c r="BR495" s="76">
        <f t="shared" si="265"/>
        <v>0.69120000000000004</v>
      </c>
      <c r="BS495" s="76">
        <f t="shared" si="266"/>
        <v>0</v>
      </c>
      <c r="BT495" s="76">
        <f t="shared" si="267"/>
        <v>0</v>
      </c>
      <c r="BU495" s="76">
        <f t="shared" si="276"/>
        <v>85.103406978112218</v>
      </c>
      <c r="BV495" s="76">
        <f>MAX(0,(BU495-Constantes!$D$13)*(1-EXP(-Constantes!$D$24)))</f>
        <v>0.55567080733561725</v>
      </c>
      <c r="BW495" s="76">
        <f t="shared" si="277"/>
        <v>1.2468708073356174</v>
      </c>
      <c r="BX495" s="76">
        <f t="shared" si="278"/>
        <v>1.2468708073356174</v>
      </c>
      <c r="BY495" s="76">
        <f>0.0526*BL495*Observaciones!$F494^1.218</f>
        <v>0</v>
      </c>
      <c r="BZ495" s="76">
        <f>BY495*Constantes!$F$30</f>
        <v>0</v>
      </c>
      <c r="CA495" s="76">
        <f t="shared" si="279"/>
        <v>0</v>
      </c>
      <c r="CB495" s="15"/>
      <c r="CC495" s="75">
        <v>489</v>
      </c>
      <c r="CD495" s="76">
        <f>0.0526*Observaciones!$F494^2.218</f>
        <v>0</v>
      </c>
      <c r="CE495" s="76">
        <f>IF(Observaciones!$F494&gt;0.05*$CI$7,((Observaciones!$F494-0.05*$CI$7)^2)/(Observaciones!$F494+0.95*$CI$7),0)</f>
        <v>0</v>
      </c>
      <c r="CF495" s="76">
        <f>0.0526*CE495*Observaciones!$F494^1.218</f>
        <v>0</v>
      </c>
      <c r="CG495" s="29"/>
      <c r="CH495" s="29"/>
      <c r="CI495" s="110"/>
      <c r="CJ495" s="40"/>
    </row>
    <row r="496" spans="2:88" s="2" customFormat="1" x14ac:dyDescent="0.3">
      <c r="B496" s="39"/>
      <c r="C496" s="75">
        <v>490</v>
      </c>
      <c r="D496" s="148">
        <f>ETo!$I495*((1-Constantes!$D$19)*ETo!$K495+ETo!$L495)</f>
        <v>2.991458611916185</v>
      </c>
      <c r="E496" s="76">
        <f>MIN(D496*Constantes!$D$17,0.8*(H495+Observaciones!$F495-F496-G496-Constantes!$D$14))</f>
        <v>3.4187645330476359E-3</v>
      </c>
      <c r="F496" s="76">
        <f>IF(Observaciones!$F495&gt;0.05*Constantes!$D$18,((Observaciones!$F495-0.05*Constantes!$D$18)^2)/(Observaciones!$F495+0.95*Constantes!$D$18),0)</f>
        <v>0</v>
      </c>
      <c r="G496" s="76">
        <f>MAX(0,H495+Observaciones!$F495-F496-Constantes!$D$13)</f>
        <v>0</v>
      </c>
      <c r="H496" s="76">
        <f>H495+Observaciones!$F495-F496-E496-G496-I495</f>
        <v>11.250709121545089</v>
      </c>
      <c r="I496" s="76">
        <f>MAX(0,(H496-Constantes!$D$14)*(1-EXP(-Constantes!$D$22)))</f>
        <v>2.4155283064222935E-5</v>
      </c>
      <c r="J496" s="76">
        <f t="shared" si="245"/>
        <v>122.24869673390502</v>
      </c>
      <c r="K496" s="76">
        <f>MAX(0,(J496-Constantes!$D$13)*(1-EXP(-Constantes!$D$23)))</f>
        <v>0.72420016494483841</v>
      </c>
      <c r="L496" s="76">
        <f t="shared" si="246"/>
        <v>0.72422432022790262</v>
      </c>
      <c r="M496" s="76">
        <f>0.0526*F496*Observaciones!$F495^1.218</f>
        <v>0</v>
      </c>
      <c r="N496" s="76">
        <f>M496*Constantes!$D$30</f>
        <v>0</v>
      </c>
      <c r="O496" s="76">
        <f t="shared" si="247"/>
        <v>0</v>
      </c>
      <c r="P496" s="15"/>
      <c r="Q496" s="75">
        <v>490</v>
      </c>
      <c r="R496" s="148">
        <f>ETo!$I495*((1-Constantes!$E$19)*ETo!$K495+ETo!$L495)</f>
        <v>2.991458611916185</v>
      </c>
      <c r="S496" s="76">
        <f>MIN(R496*Constantes!$E$17,0.8*(V495+Observaciones!$F495-T496-U496-Constantes!$D$14))</f>
        <v>3.4187645330476359E-3</v>
      </c>
      <c r="T496" s="76">
        <f>IF(Observaciones!$F495&gt;0.05*Constantes!$E$18,((Observaciones!$F495-0.05*Constantes!$E$18)^2)/(Observaciones!$F495+0.95*Constantes!$E$18),0)</f>
        <v>0</v>
      </c>
      <c r="U496" s="76">
        <f>MAX(0,V495+Observaciones!$F495-T496-Constantes!$D$13)</f>
        <v>0</v>
      </c>
      <c r="V496" s="76">
        <f>V495+Observaciones!$F495-T496-S496-U496-W495</f>
        <v>11.250709121545089</v>
      </c>
      <c r="W496" s="76">
        <f>MAX(0,(V496-Constantes!$D$14)*(1-EXP(-Constantes!$D$22)))</f>
        <v>2.4155283064222935E-5</v>
      </c>
      <c r="X496" s="76">
        <f t="shared" si="268"/>
        <v>122.24869673390502</v>
      </c>
      <c r="Y496" s="76">
        <f>MAX(0,(X496-Constantes!$D$13)*(1-EXP(-Constantes!$D$23)))</f>
        <v>0.72420016494483841</v>
      </c>
      <c r="Z496" s="76">
        <f t="shared" si="269"/>
        <v>0.72422432022790262</v>
      </c>
      <c r="AA496" s="76">
        <f>IF(Z496-Escenarios!$E$29&lt;=0,0,IF(Z496-Escenarios!$E$29&gt;Escenarios!$E$28,Escenarios!$E$28,Z496-Escenarios!$E$29))</f>
        <v>3.3024320227902582E-2</v>
      </c>
      <c r="AB496" s="76">
        <f>AA496*Entradas!$E$24</f>
        <v>8.2560800569756454E-3</v>
      </c>
      <c r="AC496" s="76">
        <f>R496*Entradas!$D$47/Escenarios!$E$9</f>
        <v>0.14359001337197688</v>
      </c>
      <c r="AD496" s="76">
        <f>Entradas!$D$48*Entradas!$D$46/Escenarios!$E$9</f>
        <v>0.12</v>
      </c>
      <c r="AE496" s="76">
        <f t="shared" si="270"/>
        <v>0.14700877790502451</v>
      </c>
      <c r="AF496" s="76">
        <f t="shared" si="253"/>
        <v>0</v>
      </c>
      <c r="AG496" s="76">
        <f t="shared" si="254"/>
        <v>3.3024320227902582E-2</v>
      </c>
      <c r="AH496" s="76">
        <f t="shared" si="248"/>
        <v>0</v>
      </c>
      <c r="AI496" s="76">
        <f t="shared" si="255"/>
        <v>3.3000164944838359E-2</v>
      </c>
      <c r="AJ496" s="76">
        <f t="shared" si="249"/>
        <v>0.69120000000000004</v>
      </c>
      <c r="AK496" s="76">
        <f t="shared" si="256"/>
        <v>0</v>
      </c>
      <c r="AL496" s="76">
        <f t="shared" si="257"/>
        <v>0.69945608005697568</v>
      </c>
      <c r="AM496" s="76">
        <f t="shared" si="258"/>
        <v>0</v>
      </c>
      <c r="AN496" s="76">
        <f t="shared" si="259"/>
        <v>0</v>
      </c>
      <c r="AO496" s="76">
        <f t="shared" si="271"/>
        <v>68.279195978659729</v>
      </c>
      <c r="AP496" s="76">
        <f>MAX(0,(AO496-Constantes!$D$13)*(1-EXP(-Constantes!$D$24)))</f>
        <v>0.29850858552572612</v>
      </c>
      <c r="AQ496" s="76">
        <f t="shared" si="250"/>
        <v>0.98970858552572616</v>
      </c>
      <c r="AR496" s="76">
        <f t="shared" si="260"/>
        <v>0.9979646655827018</v>
      </c>
      <c r="AS496" s="76">
        <f>0.0526*AF496*Observaciones!$F495^1.218</f>
        <v>0</v>
      </c>
      <c r="AT496" s="76">
        <f>AS496*Constantes!$E$30</f>
        <v>0</v>
      </c>
      <c r="AU496" s="76">
        <f t="shared" si="272"/>
        <v>0</v>
      </c>
      <c r="AV496" s="15"/>
      <c r="AW496" s="75">
        <v>490</v>
      </c>
      <c r="AX496" s="148">
        <f>ETo!$I495*((1-Constantes!$F$19)*ETo!$K495+ETo!$L495)</f>
        <v>2.991458611916185</v>
      </c>
      <c r="AY496" s="76">
        <f>MIN(AX496*Constantes!$F$17,0.8*(BB495+Observaciones!$F495-AZ496-BA496-Constantes!$D$14))</f>
        <v>3.4187645330476359E-3</v>
      </c>
      <c r="AZ496" s="76">
        <f>IF(Observaciones!$F495&gt;0.05*Constantes!$F$18,((Observaciones!$F495-0.05*Constantes!$F$18)^2)/(Observaciones!$F495+0.95*Constantes!$F$18),0)</f>
        <v>0</v>
      </c>
      <c r="BA496" s="76">
        <f>MAX(0,BB495+Observaciones!$F495-AZ496-Constantes!$D$13)</f>
        <v>0</v>
      </c>
      <c r="BB496" s="76">
        <f>BB495+Observaciones!$F495-AZ496-AY496-BA496-BC495</f>
        <v>11.250709121545089</v>
      </c>
      <c r="BC496" s="76">
        <f>MAX(0,(BB496-Constantes!$D$14)*(1-EXP(-Constantes!$D$22)))</f>
        <v>2.4155283064222935E-5</v>
      </c>
      <c r="BD496" s="76">
        <f t="shared" si="273"/>
        <v>122.24869673390502</v>
      </c>
      <c r="BE496" s="76">
        <f>MAX(0,(BD496-Constantes!$D$13)*(1-EXP(-Constantes!$D$23)))</f>
        <v>0.72420016494483841</v>
      </c>
      <c r="BF496" s="76">
        <f t="shared" si="274"/>
        <v>0.72422432022790262</v>
      </c>
      <c r="BG496" s="76">
        <f>IF(BF496-Escenarios!$F$29&lt;=0,0,IF(BF496-Escenarios!$F$29&gt;Escenarios!$F$28,Escenarios!$F$28,BF496-Escenarios!$F$29))</f>
        <v>3.3024320227902582E-2</v>
      </c>
      <c r="BH496" s="76">
        <f>BG496*Entradas!$F$24</f>
        <v>0</v>
      </c>
      <c r="BI496" s="76">
        <f>AX496*Entradas!$D$47/Escenarios!$F$9</f>
        <v>0.14359001337197688</v>
      </c>
      <c r="BJ496" s="76">
        <f>Entradas!$D$48*Entradas!$D$46/Escenarios!$F$9</f>
        <v>0.12</v>
      </c>
      <c r="BK496" s="76">
        <f t="shared" si="275"/>
        <v>0.14700877790502451</v>
      </c>
      <c r="BL496" s="76">
        <f t="shared" si="261"/>
        <v>0</v>
      </c>
      <c r="BM496" s="76">
        <f t="shared" si="262"/>
        <v>3.3024320227902582E-2</v>
      </c>
      <c r="BN496" s="76">
        <f t="shared" si="251"/>
        <v>0</v>
      </c>
      <c r="BO496" s="76">
        <f t="shared" si="263"/>
        <v>3.3000164944838359E-2</v>
      </c>
      <c r="BP496" s="76">
        <f t="shared" si="252"/>
        <v>0.69120000000000004</v>
      </c>
      <c r="BQ496" s="76">
        <f t="shared" si="264"/>
        <v>0</v>
      </c>
      <c r="BR496" s="76">
        <f t="shared" si="265"/>
        <v>0.69120000000000004</v>
      </c>
      <c r="BS496" s="76">
        <f t="shared" si="266"/>
        <v>0</v>
      </c>
      <c r="BT496" s="76">
        <f t="shared" si="267"/>
        <v>0</v>
      </c>
      <c r="BU496" s="76">
        <f t="shared" si="276"/>
        <v>84.547736170776602</v>
      </c>
      <c r="BV496" s="76">
        <f>MAX(0,(BU496-Constantes!$D$13)*(1-EXP(-Constantes!$D$24)))</f>
        <v>0.54717724175836824</v>
      </c>
      <c r="BW496" s="76">
        <f t="shared" si="277"/>
        <v>1.2383772417583683</v>
      </c>
      <c r="BX496" s="76">
        <f t="shared" si="278"/>
        <v>1.2383772417583683</v>
      </c>
      <c r="BY496" s="76">
        <f>0.0526*BL496*Observaciones!$F495^1.218</f>
        <v>0</v>
      </c>
      <c r="BZ496" s="76">
        <f>BY496*Constantes!$F$30</f>
        <v>0</v>
      </c>
      <c r="CA496" s="76">
        <f t="shared" si="279"/>
        <v>0</v>
      </c>
      <c r="CB496" s="15"/>
      <c r="CC496" s="75">
        <v>490</v>
      </c>
      <c r="CD496" s="76">
        <f>0.0526*Observaciones!$F495^2.218</f>
        <v>0</v>
      </c>
      <c r="CE496" s="76">
        <f>IF(Observaciones!$F495&gt;0.05*$CI$7,((Observaciones!$F495-0.05*$CI$7)^2)/(Observaciones!$F495+0.95*$CI$7),0)</f>
        <v>0</v>
      </c>
      <c r="CF496" s="76">
        <f>0.0526*CE496*Observaciones!$F495^1.218</f>
        <v>0</v>
      </c>
      <c r="CG496" s="29"/>
      <c r="CH496" s="29"/>
      <c r="CI496" s="110"/>
      <c r="CJ496" s="40"/>
    </row>
    <row r="497" spans="2:88" s="2" customFormat="1" x14ac:dyDescent="0.3">
      <c r="B497" s="39"/>
      <c r="C497" s="75">
        <v>491</v>
      </c>
      <c r="D497" s="148">
        <f>ETo!$I496*((1-Constantes!$D$19)*ETo!$K496+ETo!$L496)</f>
        <v>2.8888112856881638</v>
      </c>
      <c r="E497" s="76">
        <f>MIN(D497*Constantes!$D$17,0.8*(H496+Observaciones!$F496-F497-G497-Constantes!$D$14))</f>
        <v>5.6729723607134024E-4</v>
      </c>
      <c r="F497" s="76">
        <f>IF(Observaciones!$F496&gt;0.05*Constantes!$D$18,((Observaciones!$F496-0.05*Constantes!$D$18)^2)/(Observaciones!$F496+0.95*Constantes!$D$18),0)</f>
        <v>0</v>
      </c>
      <c r="G497" s="76">
        <f>MAX(0,H496+Observaciones!$F496-F497-Constantes!$D$13)</f>
        <v>0</v>
      </c>
      <c r="H497" s="76">
        <f>H496+Observaciones!$F496-F497-E497-G497-I496</f>
        <v>11.250117669025954</v>
      </c>
      <c r="I497" s="76">
        <f>MAX(0,(H497-Constantes!$D$14)*(1-EXP(-Constantes!$D$22)))</f>
        <v>4.008238995834768E-6</v>
      </c>
      <c r="J497" s="76">
        <f t="shared" si="245"/>
        <v>121.52449656896019</v>
      </c>
      <c r="K497" s="76">
        <f>MAX(0,(J497-Constantes!$D$13)*(1-EXP(-Constantes!$D$23)))</f>
        <v>0.71706444822859638</v>
      </c>
      <c r="L497" s="76">
        <f t="shared" si="246"/>
        <v>0.71706845646759221</v>
      </c>
      <c r="M497" s="76">
        <f>0.0526*F497*Observaciones!$F496^1.218</f>
        <v>0</v>
      </c>
      <c r="N497" s="76">
        <f>M497*Constantes!$D$30</f>
        <v>0</v>
      </c>
      <c r="O497" s="76">
        <f t="shared" si="247"/>
        <v>0</v>
      </c>
      <c r="P497" s="15"/>
      <c r="Q497" s="75">
        <v>491</v>
      </c>
      <c r="R497" s="148">
        <f>ETo!$I496*((1-Constantes!$E$19)*ETo!$K496+ETo!$L496)</f>
        <v>2.8888112856881638</v>
      </c>
      <c r="S497" s="76">
        <f>MIN(R497*Constantes!$E$17,0.8*(V496+Observaciones!$F496-T497-U497-Constantes!$D$14))</f>
        <v>5.6729723607134024E-4</v>
      </c>
      <c r="T497" s="76">
        <f>IF(Observaciones!$F496&gt;0.05*Constantes!$E$18,((Observaciones!$F496-0.05*Constantes!$E$18)^2)/(Observaciones!$F496+0.95*Constantes!$E$18),0)</f>
        <v>0</v>
      </c>
      <c r="U497" s="76">
        <f>MAX(0,V496+Observaciones!$F496-T497-Constantes!$D$13)</f>
        <v>0</v>
      </c>
      <c r="V497" s="76">
        <f>V496+Observaciones!$F496-T497-S497-U497-W496</f>
        <v>11.250117669025954</v>
      </c>
      <c r="W497" s="76">
        <f>MAX(0,(V497-Constantes!$D$14)*(1-EXP(-Constantes!$D$22)))</f>
        <v>4.008238995834768E-6</v>
      </c>
      <c r="X497" s="76">
        <f t="shared" si="268"/>
        <v>121.52449656896019</v>
      </c>
      <c r="Y497" s="76">
        <f>MAX(0,(X497-Constantes!$D$13)*(1-EXP(-Constantes!$D$23)))</f>
        <v>0.71706444822859638</v>
      </c>
      <c r="Z497" s="76">
        <f t="shared" si="269"/>
        <v>0.71706845646759221</v>
      </c>
      <c r="AA497" s="76">
        <f>IF(Z497-Escenarios!$E$29&lt;=0,0,IF(Z497-Escenarios!$E$29&gt;Escenarios!$E$28,Escenarios!$E$28,Z497-Escenarios!$E$29))</f>
        <v>2.5868456467592171E-2</v>
      </c>
      <c r="AB497" s="76">
        <f>AA497*Entradas!$E$24</f>
        <v>6.4671141168980428E-3</v>
      </c>
      <c r="AC497" s="76">
        <f>R497*Entradas!$D$47/Escenarios!$E$9</f>
        <v>0.13866294171303187</v>
      </c>
      <c r="AD497" s="76">
        <f>Entradas!$D$48*Entradas!$D$46/Escenarios!$E$9</f>
        <v>0.12</v>
      </c>
      <c r="AE497" s="76">
        <f t="shared" si="270"/>
        <v>0.13923023894910322</v>
      </c>
      <c r="AF497" s="76">
        <f t="shared" si="253"/>
        <v>0</v>
      </c>
      <c r="AG497" s="76">
        <f t="shared" si="254"/>
        <v>2.5868456467592171E-2</v>
      </c>
      <c r="AH497" s="76">
        <f t="shared" si="248"/>
        <v>0</v>
      </c>
      <c r="AI497" s="76">
        <f t="shared" si="255"/>
        <v>2.5864448228596338E-2</v>
      </c>
      <c r="AJ497" s="76">
        <f t="shared" si="249"/>
        <v>0.69120000000000004</v>
      </c>
      <c r="AK497" s="76">
        <f t="shared" si="256"/>
        <v>0</v>
      </c>
      <c r="AL497" s="76">
        <f t="shared" si="257"/>
        <v>0.69766711411689808</v>
      </c>
      <c r="AM497" s="76">
        <f t="shared" si="258"/>
        <v>0</v>
      </c>
      <c r="AN497" s="76">
        <f t="shared" si="259"/>
        <v>0</v>
      </c>
      <c r="AO497" s="76">
        <f t="shared" si="271"/>
        <v>67.980687393134005</v>
      </c>
      <c r="AP497" s="76">
        <f>MAX(0,(AO497-Constantes!$D$13)*(1-EXP(-Constantes!$D$24)))</f>
        <v>0.29394580804477199</v>
      </c>
      <c r="AQ497" s="76">
        <f t="shared" si="250"/>
        <v>0.98514580804477203</v>
      </c>
      <c r="AR497" s="76">
        <f t="shared" si="260"/>
        <v>0.99161292216167007</v>
      </c>
      <c r="AS497" s="76">
        <f>0.0526*AF497*Observaciones!$F496^1.218</f>
        <v>0</v>
      </c>
      <c r="AT497" s="76">
        <f>AS497*Constantes!$E$30</f>
        <v>0</v>
      </c>
      <c r="AU497" s="76">
        <f t="shared" si="272"/>
        <v>0</v>
      </c>
      <c r="AV497" s="15"/>
      <c r="AW497" s="75">
        <v>491</v>
      </c>
      <c r="AX497" s="148">
        <f>ETo!$I496*((1-Constantes!$F$19)*ETo!$K496+ETo!$L496)</f>
        <v>2.8888112856881638</v>
      </c>
      <c r="AY497" s="76">
        <f>MIN(AX497*Constantes!$F$17,0.8*(BB496+Observaciones!$F496-AZ497-BA497-Constantes!$D$14))</f>
        <v>5.6729723607134024E-4</v>
      </c>
      <c r="AZ497" s="76">
        <f>IF(Observaciones!$F496&gt;0.05*Constantes!$F$18,((Observaciones!$F496-0.05*Constantes!$F$18)^2)/(Observaciones!$F496+0.95*Constantes!$F$18),0)</f>
        <v>0</v>
      </c>
      <c r="BA497" s="76">
        <f>MAX(0,BB496+Observaciones!$F496-AZ497-Constantes!$D$13)</f>
        <v>0</v>
      </c>
      <c r="BB497" s="76">
        <f>BB496+Observaciones!$F496-AZ497-AY497-BA497-BC496</f>
        <v>11.250117669025954</v>
      </c>
      <c r="BC497" s="76">
        <f>MAX(0,(BB497-Constantes!$D$14)*(1-EXP(-Constantes!$D$22)))</f>
        <v>4.008238995834768E-6</v>
      </c>
      <c r="BD497" s="76">
        <f t="shared" si="273"/>
        <v>121.52449656896019</v>
      </c>
      <c r="BE497" s="76">
        <f>MAX(0,(BD497-Constantes!$D$13)*(1-EXP(-Constantes!$D$23)))</f>
        <v>0.71706444822859638</v>
      </c>
      <c r="BF497" s="76">
        <f t="shared" si="274"/>
        <v>0.71706845646759221</v>
      </c>
      <c r="BG497" s="76">
        <f>IF(BF497-Escenarios!$F$29&lt;=0,0,IF(BF497-Escenarios!$F$29&gt;Escenarios!$F$28,Escenarios!$F$28,BF497-Escenarios!$F$29))</f>
        <v>2.5868456467592171E-2</v>
      </c>
      <c r="BH497" s="76">
        <f>BG497*Entradas!$F$24</f>
        <v>0</v>
      </c>
      <c r="BI497" s="76">
        <f>AX497*Entradas!$D$47/Escenarios!$F$9</f>
        <v>0.13866294171303187</v>
      </c>
      <c r="BJ497" s="76">
        <f>Entradas!$D$48*Entradas!$D$46/Escenarios!$F$9</f>
        <v>0.12</v>
      </c>
      <c r="BK497" s="76">
        <f t="shared" si="275"/>
        <v>0.13923023894910322</v>
      </c>
      <c r="BL497" s="76">
        <f t="shared" si="261"/>
        <v>0</v>
      </c>
      <c r="BM497" s="76">
        <f t="shared" si="262"/>
        <v>2.5868456467592171E-2</v>
      </c>
      <c r="BN497" s="76">
        <f t="shared" si="251"/>
        <v>0</v>
      </c>
      <c r="BO497" s="76">
        <f t="shared" si="263"/>
        <v>2.5864448228596338E-2</v>
      </c>
      <c r="BP497" s="76">
        <f t="shared" si="252"/>
        <v>0.69120000000000004</v>
      </c>
      <c r="BQ497" s="76">
        <f t="shared" si="264"/>
        <v>0</v>
      </c>
      <c r="BR497" s="76">
        <f t="shared" si="265"/>
        <v>0.69120000000000004</v>
      </c>
      <c r="BS497" s="76">
        <f t="shared" si="266"/>
        <v>0</v>
      </c>
      <c r="BT497" s="76">
        <f t="shared" si="267"/>
        <v>0</v>
      </c>
      <c r="BU497" s="76">
        <f t="shared" si="276"/>
        <v>84.00055892901824</v>
      </c>
      <c r="BV497" s="76">
        <f>MAX(0,(BU497-Constantes!$D$13)*(1-EXP(-Constantes!$D$24)))</f>
        <v>0.53881350242943526</v>
      </c>
      <c r="BW497" s="76">
        <f t="shared" si="277"/>
        <v>1.2300135024294354</v>
      </c>
      <c r="BX497" s="76">
        <f t="shared" si="278"/>
        <v>1.2300135024294354</v>
      </c>
      <c r="BY497" s="76">
        <f>0.0526*BL497*Observaciones!$F496^1.218</f>
        <v>0</v>
      </c>
      <c r="BZ497" s="76">
        <f>BY497*Constantes!$F$30</f>
        <v>0</v>
      </c>
      <c r="CA497" s="76">
        <f t="shared" si="279"/>
        <v>0</v>
      </c>
      <c r="CB497" s="15"/>
      <c r="CC497" s="75">
        <v>491</v>
      </c>
      <c r="CD497" s="76">
        <f>0.0526*Observaciones!$F496^2.218</f>
        <v>0</v>
      </c>
      <c r="CE497" s="76">
        <f>IF(Observaciones!$F496&gt;0.05*$CI$7,((Observaciones!$F496-0.05*$CI$7)^2)/(Observaciones!$F496+0.95*$CI$7),0)</f>
        <v>0</v>
      </c>
      <c r="CF497" s="76">
        <f>0.0526*CE497*Observaciones!$F496^1.218</f>
        <v>0</v>
      </c>
      <c r="CG497" s="29"/>
      <c r="CH497" s="29"/>
      <c r="CI497" s="110"/>
      <c r="CJ497" s="40"/>
    </row>
    <row r="498" spans="2:88" s="2" customFormat="1" x14ac:dyDescent="0.3">
      <c r="B498" s="39"/>
      <c r="C498" s="75">
        <v>492</v>
      </c>
      <c r="D498" s="148">
        <f>ETo!$I497*((1-Constantes!$D$19)*ETo!$K497+ETo!$L497)</f>
        <v>2.9544720603031358</v>
      </c>
      <c r="E498" s="76">
        <f>MIN(D498*Constantes!$D$17,0.8*(H497+Observaciones!$F497-F498-G498-Constantes!$D$14))</f>
        <v>9.4135220763291727E-5</v>
      </c>
      <c r="F498" s="76">
        <f>IF(Observaciones!$F497&gt;0.05*Constantes!$D$18,((Observaciones!$F497-0.05*Constantes!$D$18)^2)/(Observaciones!$F497+0.95*Constantes!$D$18),0)</f>
        <v>0</v>
      </c>
      <c r="G498" s="76">
        <f>MAX(0,H497+Observaciones!$F497-F498-Constantes!$D$13)</f>
        <v>0</v>
      </c>
      <c r="H498" s="76">
        <f>H497+Observaciones!$F497-F498-E498-G498-I497</f>
        <v>11.250019525566195</v>
      </c>
      <c r="I498" s="76">
        <f>MAX(0,(H498-Constantes!$D$14)*(1-EXP(-Constantes!$D$22)))</f>
        <v>6.6511246442263439E-7</v>
      </c>
      <c r="J498" s="76">
        <f t="shared" si="245"/>
        <v>120.80743212073159</v>
      </c>
      <c r="K498" s="76">
        <f>MAX(0,(J498-Constantes!$D$13)*(1-EXP(-Constantes!$D$23)))</f>
        <v>0.7099990414287547</v>
      </c>
      <c r="L498" s="76">
        <f t="shared" si="246"/>
        <v>0.70999970654121913</v>
      </c>
      <c r="M498" s="76">
        <f>0.0526*F498*Observaciones!$F497^1.218</f>
        <v>0</v>
      </c>
      <c r="N498" s="76">
        <f>M498*Constantes!$D$30</f>
        <v>0</v>
      </c>
      <c r="O498" s="76">
        <f t="shared" si="247"/>
        <v>0</v>
      </c>
      <c r="P498" s="15"/>
      <c r="Q498" s="75">
        <v>492</v>
      </c>
      <c r="R498" s="148">
        <f>ETo!$I497*((1-Constantes!$E$19)*ETo!$K497+ETo!$L497)</f>
        <v>2.9544720603031358</v>
      </c>
      <c r="S498" s="76">
        <f>MIN(R498*Constantes!$E$17,0.8*(V497+Observaciones!$F497-T498-U498-Constantes!$D$14))</f>
        <v>9.4135220763291727E-5</v>
      </c>
      <c r="T498" s="76">
        <f>IF(Observaciones!$F497&gt;0.05*Constantes!$E$18,((Observaciones!$F497-0.05*Constantes!$E$18)^2)/(Observaciones!$F497+0.95*Constantes!$E$18),0)</f>
        <v>0</v>
      </c>
      <c r="U498" s="76">
        <f>MAX(0,V497+Observaciones!$F497-T498-Constantes!$D$13)</f>
        <v>0</v>
      </c>
      <c r="V498" s="76">
        <f>V497+Observaciones!$F497-T498-S498-U498-W497</f>
        <v>11.250019525566195</v>
      </c>
      <c r="W498" s="76">
        <f>MAX(0,(V498-Constantes!$D$14)*(1-EXP(-Constantes!$D$22)))</f>
        <v>6.6511246442263439E-7</v>
      </c>
      <c r="X498" s="76">
        <f t="shared" si="268"/>
        <v>120.80743212073159</v>
      </c>
      <c r="Y498" s="76">
        <f>MAX(0,(X498-Constantes!$D$13)*(1-EXP(-Constantes!$D$23)))</f>
        <v>0.7099990414287547</v>
      </c>
      <c r="Z498" s="76">
        <f t="shared" si="269"/>
        <v>0.70999970654121913</v>
      </c>
      <c r="AA498" s="76">
        <f>IF(Z498-Escenarios!$E$29&lt;=0,0,IF(Z498-Escenarios!$E$29&gt;Escenarios!$E$28,Escenarios!$E$28,Z498-Escenarios!$E$29))</f>
        <v>1.8799706541219097E-2</v>
      </c>
      <c r="AB498" s="76">
        <f>AA498*Entradas!$E$24</f>
        <v>4.6999266353047742E-3</v>
      </c>
      <c r="AC498" s="76">
        <f>R498*Entradas!$D$47/Escenarios!$E$9</f>
        <v>0.14181465889455053</v>
      </c>
      <c r="AD498" s="76">
        <f>Entradas!$D$48*Entradas!$D$46/Escenarios!$E$9</f>
        <v>0.12</v>
      </c>
      <c r="AE498" s="76">
        <f t="shared" si="270"/>
        <v>0.14190879411531382</v>
      </c>
      <c r="AF498" s="76">
        <f t="shared" si="253"/>
        <v>0</v>
      </c>
      <c r="AG498" s="76">
        <f t="shared" si="254"/>
        <v>1.8799706541219097E-2</v>
      </c>
      <c r="AH498" s="76">
        <f t="shared" si="248"/>
        <v>0</v>
      </c>
      <c r="AI498" s="76">
        <f t="shared" si="255"/>
        <v>1.8799041428754673E-2</v>
      </c>
      <c r="AJ498" s="76">
        <f t="shared" si="249"/>
        <v>0.69120000000000004</v>
      </c>
      <c r="AK498" s="76">
        <f t="shared" si="256"/>
        <v>0</v>
      </c>
      <c r="AL498" s="76">
        <f t="shared" si="257"/>
        <v>0.69589992663530476</v>
      </c>
      <c r="AM498" s="76">
        <f t="shared" si="258"/>
        <v>0</v>
      </c>
      <c r="AN498" s="76">
        <f t="shared" si="259"/>
        <v>0</v>
      </c>
      <c r="AO498" s="76">
        <f t="shared" si="271"/>
        <v>67.686741585089237</v>
      </c>
      <c r="AP498" s="76">
        <f>MAX(0,(AO498-Constantes!$D$13)*(1-EXP(-Constantes!$D$24)))</f>
        <v>0.28945277374491946</v>
      </c>
      <c r="AQ498" s="76">
        <f t="shared" si="250"/>
        <v>0.98065277374491955</v>
      </c>
      <c r="AR498" s="76">
        <f t="shared" si="260"/>
        <v>0.98535270038022427</v>
      </c>
      <c r="AS498" s="76">
        <f>0.0526*AF498*Observaciones!$F497^1.218</f>
        <v>0</v>
      </c>
      <c r="AT498" s="76">
        <f>AS498*Constantes!$E$30</f>
        <v>0</v>
      </c>
      <c r="AU498" s="76">
        <f t="shared" si="272"/>
        <v>0</v>
      </c>
      <c r="AV498" s="15"/>
      <c r="AW498" s="75">
        <v>492</v>
      </c>
      <c r="AX498" s="148">
        <f>ETo!$I497*((1-Constantes!$F$19)*ETo!$K497+ETo!$L497)</f>
        <v>2.9544720603031358</v>
      </c>
      <c r="AY498" s="76">
        <f>MIN(AX498*Constantes!$F$17,0.8*(BB497+Observaciones!$F497-AZ498-BA498-Constantes!$D$14))</f>
        <v>9.4135220763291727E-5</v>
      </c>
      <c r="AZ498" s="76">
        <f>IF(Observaciones!$F497&gt;0.05*Constantes!$F$18,((Observaciones!$F497-0.05*Constantes!$F$18)^2)/(Observaciones!$F497+0.95*Constantes!$F$18),0)</f>
        <v>0</v>
      </c>
      <c r="BA498" s="76">
        <f>MAX(0,BB497+Observaciones!$F497-AZ498-Constantes!$D$13)</f>
        <v>0</v>
      </c>
      <c r="BB498" s="76">
        <f>BB497+Observaciones!$F497-AZ498-AY498-BA498-BC497</f>
        <v>11.250019525566195</v>
      </c>
      <c r="BC498" s="76">
        <f>MAX(0,(BB498-Constantes!$D$14)*(1-EXP(-Constantes!$D$22)))</f>
        <v>6.6511246442263439E-7</v>
      </c>
      <c r="BD498" s="76">
        <f t="shared" si="273"/>
        <v>120.80743212073159</v>
      </c>
      <c r="BE498" s="76">
        <f>MAX(0,(BD498-Constantes!$D$13)*(1-EXP(-Constantes!$D$23)))</f>
        <v>0.7099990414287547</v>
      </c>
      <c r="BF498" s="76">
        <f t="shared" si="274"/>
        <v>0.70999970654121913</v>
      </c>
      <c r="BG498" s="76">
        <f>IF(BF498-Escenarios!$F$29&lt;=0,0,IF(BF498-Escenarios!$F$29&gt;Escenarios!$F$28,Escenarios!$F$28,BF498-Escenarios!$F$29))</f>
        <v>1.8799706541219097E-2</v>
      </c>
      <c r="BH498" s="76">
        <f>BG498*Entradas!$F$24</f>
        <v>0</v>
      </c>
      <c r="BI498" s="76">
        <f>AX498*Entradas!$D$47/Escenarios!$F$9</f>
        <v>0.14181465889455053</v>
      </c>
      <c r="BJ498" s="76">
        <f>Entradas!$D$48*Entradas!$D$46/Escenarios!$F$9</f>
        <v>0.12</v>
      </c>
      <c r="BK498" s="76">
        <f t="shared" si="275"/>
        <v>0.14190879411531382</v>
      </c>
      <c r="BL498" s="76">
        <f t="shared" si="261"/>
        <v>0</v>
      </c>
      <c r="BM498" s="76">
        <f t="shared" si="262"/>
        <v>1.8799706541219097E-2</v>
      </c>
      <c r="BN498" s="76">
        <f t="shared" si="251"/>
        <v>0</v>
      </c>
      <c r="BO498" s="76">
        <f t="shared" si="263"/>
        <v>1.8799041428754673E-2</v>
      </c>
      <c r="BP498" s="76">
        <f t="shared" si="252"/>
        <v>0.69120000000000004</v>
      </c>
      <c r="BQ498" s="76">
        <f t="shared" si="264"/>
        <v>0</v>
      </c>
      <c r="BR498" s="76">
        <f t="shared" si="265"/>
        <v>0.69120000000000004</v>
      </c>
      <c r="BS498" s="76">
        <f t="shared" si="266"/>
        <v>0</v>
      </c>
      <c r="BT498" s="76">
        <f t="shared" si="267"/>
        <v>0</v>
      </c>
      <c r="BU498" s="76">
        <f t="shared" si="276"/>
        <v>83.461745426588806</v>
      </c>
      <c r="BV498" s="76">
        <f>MAX(0,(BU498-Constantes!$D$13)*(1-EXP(-Constantes!$D$24)))</f>
        <v>0.53057760492253692</v>
      </c>
      <c r="BW498" s="76">
        <f t="shared" si="277"/>
        <v>1.2217776049225368</v>
      </c>
      <c r="BX498" s="76">
        <f t="shared" si="278"/>
        <v>1.2217776049225368</v>
      </c>
      <c r="BY498" s="76">
        <f>0.0526*BL498*Observaciones!$F497^1.218</f>
        <v>0</v>
      </c>
      <c r="BZ498" s="76">
        <f>BY498*Constantes!$F$30</f>
        <v>0</v>
      </c>
      <c r="CA498" s="76">
        <f t="shared" si="279"/>
        <v>0</v>
      </c>
      <c r="CB498" s="15"/>
      <c r="CC498" s="75">
        <v>492</v>
      </c>
      <c r="CD498" s="76">
        <f>0.0526*Observaciones!$F497^2.218</f>
        <v>0</v>
      </c>
      <c r="CE498" s="76">
        <f>IF(Observaciones!$F497&gt;0.05*$CI$7,((Observaciones!$F497-0.05*$CI$7)^2)/(Observaciones!$F497+0.95*$CI$7),0)</f>
        <v>0</v>
      </c>
      <c r="CF498" s="76">
        <f>0.0526*CE498*Observaciones!$F497^1.218</f>
        <v>0</v>
      </c>
      <c r="CG498" s="29"/>
      <c r="CH498" s="29"/>
      <c r="CI498" s="110"/>
      <c r="CJ498" s="40"/>
    </row>
    <row r="499" spans="2:88" s="2" customFormat="1" x14ac:dyDescent="0.3">
      <c r="B499" s="39"/>
      <c r="C499" s="75">
        <v>493</v>
      </c>
      <c r="D499" s="148">
        <f>ETo!$I498*((1-Constantes!$D$19)*ETo!$K498+ETo!$L498)</f>
        <v>2.8562751362447689</v>
      </c>
      <c r="E499" s="76">
        <f>MIN(D499*Constantes!$D$17,0.8*(H498+Observaciones!$F498-F499-G499-Constantes!$D$14))</f>
        <v>1.5620452956000008E-5</v>
      </c>
      <c r="F499" s="76">
        <f>IF(Observaciones!$F498&gt;0.05*Constantes!$D$18,((Observaciones!$F498-0.05*Constantes!$D$18)^2)/(Observaciones!$F498+0.95*Constantes!$D$18),0)</f>
        <v>0</v>
      </c>
      <c r="G499" s="76">
        <f>MAX(0,H498+Observaciones!$F498-F499-Constantes!$D$13)</f>
        <v>0</v>
      </c>
      <c r="H499" s="76">
        <f>H498+Observaciones!$F498-F499-E499-G499-I498</f>
        <v>11.250003240000774</v>
      </c>
      <c r="I499" s="76">
        <f>MAX(0,(H499-Constantes!$D$14)*(1-EXP(-Constantes!$D$22)))</f>
        <v>1.1036632066038039E-7</v>
      </c>
      <c r="J499" s="76">
        <f t="shared" si="245"/>
        <v>120.09743307930283</v>
      </c>
      <c r="K499" s="76">
        <f>MAX(0,(J499-Constantes!$D$13)*(1-EXP(-Constantes!$D$23)))</f>
        <v>0.7030032517649607</v>
      </c>
      <c r="L499" s="76">
        <f t="shared" si="246"/>
        <v>0.70300336213128134</v>
      </c>
      <c r="M499" s="76">
        <f>0.0526*F499*Observaciones!$F498^1.218</f>
        <v>0</v>
      </c>
      <c r="N499" s="76">
        <f>M499*Constantes!$D$30</f>
        <v>0</v>
      </c>
      <c r="O499" s="76">
        <f t="shared" si="247"/>
        <v>0</v>
      </c>
      <c r="P499" s="15"/>
      <c r="Q499" s="75">
        <v>493</v>
      </c>
      <c r="R499" s="148">
        <f>ETo!$I498*((1-Constantes!$E$19)*ETo!$K498+ETo!$L498)</f>
        <v>2.8562751362447689</v>
      </c>
      <c r="S499" s="76">
        <f>MIN(R499*Constantes!$E$17,0.8*(V498+Observaciones!$F498-T499-U499-Constantes!$D$14))</f>
        <v>1.5620452956000008E-5</v>
      </c>
      <c r="T499" s="76">
        <f>IF(Observaciones!$F498&gt;0.05*Constantes!$E$18,((Observaciones!$F498-0.05*Constantes!$E$18)^2)/(Observaciones!$F498+0.95*Constantes!$E$18),0)</f>
        <v>0</v>
      </c>
      <c r="U499" s="76">
        <f>MAX(0,V498+Observaciones!$F498-T499-Constantes!$D$13)</f>
        <v>0</v>
      </c>
      <c r="V499" s="76">
        <f>V498+Observaciones!$F498-T499-S499-U499-W498</f>
        <v>11.250003240000774</v>
      </c>
      <c r="W499" s="76">
        <f>MAX(0,(V499-Constantes!$D$14)*(1-EXP(-Constantes!$D$22)))</f>
        <v>1.1036632066038039E-7</v>
      </c>
      <c r="X499" s="76">
        <f t="shared" si="268"/>
        <v>120.09743307930283</v>
      </c>
      <c r="Y499" s="76">
        <f>MAX(0,(X499-Constantes!$D$13)*(1-EXP(-Constantes!$D$23)))</f>
        <v>0.7030032517649607</v>
      </c>
      <c r="Z499" s="76">
        <f t="shared" si="269"/>
        <v>0.70300336213128134</v>
      </c>
      <c r="AA499" s="76">
        <f>IF(Z499-Escenarios!$E$29&lt;=0,0,IF(Z499-Escenarios!$E$29&gt;Escenarios!$E$28,Escenarios!$E$28,Z499-Escenarios!$E$29))</f>
        <v>1.1803362131281303E-2</v>
      </c>
      <c r="AB499" s="76">
        <f>AA499*Entradas!$E$24</f>
        <v>2.9508405328203258E-3</v>
      </c>
      <c r="AC499" s="76">
        <f>R499*Entradas!$D$47/Escenarios!$E$9</f>
        <v>0.13710120653974892</v>
      </c>
      <c r="AD499" s="76">
        <f>Entradas!$D$48*Entradas!$D$46/Escenarios!$E$9</f>
        <v>0.12</v>
      </c>
      <c r="AE499" s="76">
        <f t="shared" si="270"/>
        <v>0.13711682699270492</v>
      </c>
      <c r="AF499" s="76">
        <f t="shared" si="253"/>
        <v>0</v>
      </c>
      <c r="AG499" s="76">
        <f t="shared" si="254"/>
        <v>1.1803362131281303E-2</v>
      </c>
      <c r="AH499" s="76">
        <f t="shared" si="248"/>
        <v>0</v>
      </c>
      <c r="AI499" s="76">
        <f t="shared" si="255"/>
        <v>1.1803251764960642E-2</v>
      </c>
      <c r="AJ499" s="76">
        <f t="shared" si="249"/>
        <v>0.69120000000000004</v>
      </c>
      <c r="AK499" s="76">
        <f t="shared" si="256"/>
        <v>0</v>
      </c>
      <c r="AL499" s="76">
        <f t="shared" si="257"/>
        <v>0.69415084053282039</v>
      </c>
      <c r="AM499" s="76">
        <f t="shared" si="258"/>
        <v>0</v>
      </c>
      <c r="AN499" s="76">
        <f t="shared" si="259"/>
        <v>0</v>
      </c>
      <c r="AO499" s="76">
        <f t="shared" si="271"/>
        <v>67.397288811344325</v>
      </c>
      <c r="AP499" s="76">
        <f>MAX(0,(AO499-Constantes!$D$13)*(1-EXP(-Constantes!$D$24)))</f>
        <v>0.2850284165844143</v>
      </c>
      <c r="AQ499" s="76">
        <f t="shared" si="250"/>
        <v>0.97622841658441439</v>
      </c>
      <c r="AR499" s="76">
        <f t="shared" si="260"/>
        <v>0.97917925711723464</v>
      </c>
      <c r="AS499" s="76">
        <f>0.0526*AF499*Observaciones!$F498^1.218</f>
        <v>0</v>
      </c>
      <c r="AT499" s="76">
        <f>AS499*Constantes!$E$30</f>
        <v>0</v>
      </c>
      <c r="AU499" s="76">
        <f t="shared" si="272"/>
        <v>0</v>
      </c>
      <c r="AV499" s="15"/>
      <c r="AW499" s="75">
        <v>493</v>
      </c>
      <c r="AX499" s="148">
        <f>ETo!$I498*((1-Constantes!$F$19)*ETo!$K498+ETo!$L498)</f>
        <v>2.8562751362447689</v>
      </c>
      <c r="AY499" s="76">
        <f>MIN(AX499*Constantes!$F$17,0.8*(BB498+Observaciones!$F498-AZ499-BA499-Constantes!$D$14))</f>
        <v>1.5620452956000008E-5</v>
      </c>
      <c r="AZ499" s="76">
        <f>IF(Observaciones!$F498&gt;0.05*Constantes!$F$18,((Observaciones!$F498-0.05*Constantes!$F$18)^2)/(Observaciones!$F498+0.95*Constantes!$F$18),0)</f>
        <v>0</v>
      </c>
      <c r="BA499" s="76">
        <f>MAX(0,BB498+Observaciones!$F498-AZ499-Constantes!$D$13)</f>
        <v>0</v>
      </c>
      <c r="BB499" s="76">
        <f>BB498+Observaciones!$F498-AZ499-AY499-BA499-BC498</f>
        <v>11.250003240000774</v>
      </c>
      <c r="BC499" s="76">
        <f>MAX(0,(BB499-Constantes!$D$14)*(1-EXP(-Constantes!$D$22)))</f>
        <v>1.1036632066038039E-7</v>
      </c>
      <c r="BD499" s="76">
        <f t="shared" si="273"/>
        <v>120.09743307930283</v>
      </c>
      <c r="BE499" s="76">
        <f>MAX(0,(BD499-Constantes!$D$13)*(1-EXP(-Constantes!$D$23)))</f>
        <v>0.7030032517649607</v>
      </c>
      <c r="BF499" s="76">
        <f t="shared" si="274"/>
        <v>0.70300336213128134</v>
      </c>
      <c r="BG499" s="76">
        <f>IF(BF499-Escenarios!$F$29&lt;=0,0,IF(BF499-Escenarios!$F$29&gt;Escenarios!$F$28,Escenarios!$F$28,BF499-Escenarios!$F$29))</f>
        <v>1.1803362131281303E-2</v>
      </c>
      <c r="BH499" s="76">
        <f>BG499*Entradas!$F$24</f>
        <v>0</v>
      </c>
      <c r="BI499" s="76">
        <f>AX499*Entradas!$D$47/Escenarios!$F$9</f>
        <v>0.13710120653974892</v>
      </c>
      <c r="BJ499" s="76">
        <f>Entradas!$D$48*Entradas!$D$46/Escenarios!$F$9</f>
        <v>0.12</v>
      </c>
      <c r="BK499" s="76">
        <f t="shared" si="275"/>
        <v>0.13711682699270492</v>
      </c>
      <c r="BL499" s="76">
        <f t="shared" si="261"/>
        <v>0</v>
      </c>
      <c r="BM499" s="76">
        <f t="shared" si="262"/>
        <v>1.1803362131281303E-2</v>
      </c>
      <c r="BN499" s="76">
        <f t="shared" si="251"/>
        <v>0</v>
      </c>
      <c r="BO499" s="76">
        <f t="shared" si="263"/>
        <v>1.1803251764960642E-2</v>
      </c>
      <c r="BP499" s="76">
        <f t="shared" si="252"/>
        <v>0.69120000000000004</v>
      </c>
      <c r="BQ499" s="76">
        <f t="shared" si="264"/>
        <v>0</v>
      </c>
      <c r="BR499" s="76">
        <f t="shared" si="265"/>
        <v>0.69120000000000004</v>
      </c>
      <c r="BS499" s="76">
        <f t="shared" si="266"/>
        <v>0</v>
      </c>
      <c r="BT499" s="76">
        <f t="shared" si="267"/>
        <v>0</v>
      </c>
      <c r="BU499" s="76">
        <f t="shared" si="276"/>
        <v>82.931167821666264</v>
      </c>
      <c r="BV499" s="76">
        <f>MAX(0,(BU499-Constantes!$D$13)*(1-EXP(-Constantes!$D$24)))</f>
        <v>0.52246759514383811</v>
      </c>
      <c r="BW499" s="76">
        <f t="shared" si="277"/>
        <v>1.2136675951438383</v>
      </c>
      <c r="BX499" s="76">
        <f t="shared" si="278"/>
        <v>1.2136675951438383</v>
      </c>
      <c r="BY499" s="76">
        <f>0.0526*BL499*Observaciones!$F498^1.218</f>
        <v>0</v>
      </c>
      <c r="BZ499" s="76">
        <f>BY499*Constantes!$F$30</f>
        <v>0</v>
      </c>
      <c r="CA499" s="76">
        <f t="shared" si="279"/>
        <v>0</v>
      </c>
      <c r="CB499" s="15"/>
      <c r="CC499" s="75">
        <v>493</v>
      </c>
      <c r="CD499" s="76">
        <f>0.0526*Observaciones!$F498^2.218</f>
        <v>0</v>
      </c>
      <c r="CE499" s="76">
        <f>IF(Observaciones!$F498&gt;0.05*$CI$7,((Observaciones!$F498-0.05*$CI$7)^2)/(Observaciones!$F498+0.95*$CI$7),0)</f>
        <v>0</v>
      </c>
      <c r="CF499" s="76">
        <f>0.0526*CE499*Observaciones!$F498^1.218</f>
        <v>0</v>
      </c>
      <c r="CG499" s="29"/>
      <c r="CH499" s="29"/>
      <c r="CI499" s="110"/>
      <c r="CJ499" s="40"/>
    </row>
    <row r="500" spans="2:88" s="2" customFormat="1" x14ac:dyDescent="0.3">
      <c r="B500" s="39"/>
      <c r="C500" s="75">
        <v>494</v>
      </c>
      <c r="D500" s="148">
        <f>ETo!$I499*((1-Constantes!$D$19)*ETo!$K499+ETo!$L499)</f>
        <v>2.879127982826065</v>
      </c>
      <c r="E500" s="76">
        <f>MIN(D500*Constantes!$D$17,0.8*(H499+Observaciones!$F499-F500-G500-Constantes!$D$14))</f>
        <v>0.16000259200061892</v>
      </c>
      <c r="F500" s="76">
        <f>IF(Observaciones!$F499&gt;0.05*Constantes!$D$18,((Observaciones!$F499-0.05*Constantes!$D$18)^2)/(Observaciones!$F499+0.95*Constantes!$D$18),0)</f>
        <v>0</v>
      </c>
      <c r="G500" s="76">
        <f>MAX(0,H499+Observaciones!$F499-F500-Constantes!$D$13)</f>
        <v>0</v>
      </c>
      <c r="H500" s="76">
        <f>H499+Observaciones!$F499-F500-E500-G500-I499</f>
        <v>11.290000537633833</v>
      </c>
      <c r="I500" s="76">
        <f>MAX(0,(H500-Constantes!$D$14)*(1-EXP(-Constantes!$D$22)))</f>
        <v>1.3625651567882389E-3</v>
      </c>
      <c r="J500" s="76">
        <f t="shared" ref="J500:J563" si="280">J499+G500-K499</f>
        <v>119.39442982753788</v>
      </c>
      <c r="K500" s="76">
        <f>MAX(0,(J500-Constantes!$D$13)*(1-EXP(-Constantes!$D$23)))</f>
        <v>0.69607639328299142</v>
      </c>
      <c r="L500" s="76">
        <f t="shared" ref="L500:L563" si="281">F500+I500+K500</f>
        <v>0.69743895843977965</v>
      </c>
      <c r="M500" s="76">
        <f>0.0526*F500*Observaciones!$F499^1.218</f>
        <v>0</v>
      </c>
      <c r="N500" s="76">
        <f>M500*Constantes!$D$30</f>
        <v>0</v>
      </c>
      <c r="O500" s="76">
        <f t="shared" ref="O500:O563" si="282">N500*1000000/(L500/1000*10000)</f>
        <v>0</v>
      </c>
      <c r="P500" s="15"/>
      <c r="Q500" s="75">
        <v>494</v>
      </c>
      <c r="R500" s="148">
        <f>ETo!$I499*((1-Constantes!$E$19)*ETo!$K499+ETo!$L499)</f>
        <v>2.879127982826065</v>
      </c>
      <c r="S500" s="76">
        <f>MIN(R500*Constantes!$E$17,0.8*(V499+Observaciones!$F499-T500-U500-Constantes!$D$14))</f>
        <v>0.16000259200061892</v>
      </c>
      <c r="T500" s="76">
        <f>IF(Observaciones!$F499&gt;0.05*Constantes!$E$18,((Observaciones!$F499-0.05*Constantes!$E$18)^2)/(Observaciones!$F499+0.95*Constantes!$E$18),0)</f>
        <v>0</v>
      </c>
      <c r="U500" s="76">
        <f>MAX(0,V499+Observaciones!$F499-T500-Constantes!$D$13)</f>
        <v>0</v>
      </c>
      <c r="V500" s="76">
        <f>V499+Observaciones!$F499-T500-S500-U500-W499</f>
        <v>11.290000537633833</v>
      </c>
      <c r="W500" s="76">
        <f>MAX(0,(V500-Constantes!$D$14)*(1-EXP(-Constantes!$D$22)))</f>
        <v>1.3625651567882389E-3</v>
      </c>
      <c r="X500" s="76">
        <f t="shared" si="268"/>
        <v>119.39442982753788</v>
      </c>
      <c r="Y500" s="76">
        <f>MAX(0,(X500-Constantes!$D$13)*(1-EXP(-Constantes!$D$23)))</f>
        <v>0.69607639328299142</v>
      </c>
      <c r="Z500" s="76">
        <f t="shared" si="269"/>
        <v>0.69743895843977965</v>
      </c>
      <c r="AA500" s="76">
        <f>IF(Z500-Escenarios!$E$29&lt;=0,0,IF(Z500-Escenarios!$E$29&gt;Escenarios!$E$28,Escenarios!$E$28,Z500-Escenarios!$E$29))</f>
        <v>6.2389584397796183E-3</v>
      </c>
      <c r="AB500" s="76">
        <f>AA500*Entradas!$E$24</f>
        <v>1.5597396099449046E-3</v>
      </c>
      <c r="AC500" s="76">
        <f>R500*Entradas!$D$47/Escenarios!$E$9</f>
        <v>0.13819814317565113</v>
      </c>
      <c r="AD500" s="76">
        <f>Entradas!$D$48*Entradas!$D$46/Escenarios!$E$9</f>
        <v>0.12</v>
      </c>
      <c r="AE500" s="76">
        <f t="shared" si="270"/>
        <v>0.29820073517627005</v>
      </c>
      <c r="AF500" s="76">
        <f t="shared" si="253"/>
        <v>0</v>
      </c>
      <c r="AG500" s="76">
        <f t="shared" si="254"/>
        <v>6.2389584397796183E-3</v>
      </c>
      <c r="AH500" s="76">
        <f t="shared" si="248"/>
        <v>0</v>
      </c>
      <c r="AI500" s="76">
        <f t="shared" si="255"/>
        <v>4.8763932829913792E-3</v>
      </c>
      <c r="AJ500" s="76">
        <f t="shared" si="249"/>
        <v>0.69120000000000004</v>
      </c>
      <c r="AK500" s="76">
        <f t="shared" si="256"/>
        <v>0</v>
      </c>
      <c r="AL500" s="76">
        <f t="shared" si="257"/>
        <v>0.69275973960994497</v>
      </c>
      <c r="AM500" s="76">
        <f t="shared" si="258"/>
        <v>0</v>
      </c>
      <c r="AN500" s="76">
        <f t="shared" si="259"/>
        <v>0</v>
      </c>
      <c r="AO500" s="76">
        <f t="shared" si="271"/>
        <v>67.112260394759915</v>
      </c>
      <c r="AP500" s="76">
        <f>MAX(0,(AO500-Constantes!$D$13)*(1-EXP(-Constantes!$D$24)))</f>
        <v>0.28067168681621368</v>
      </c>
      <c r="AQ500" s="76">
        <f t="shared" si="250"/>
        <v>0.97187168681621372</v>
      </c>
      <c r="AR500" s="76">
        <f t="shared" si="260"/>
        <v>0.97343142642615865</v>
      </c>
      <c r="AS500" s="76">
        <f>0.0526*AF500*Observaciones!$F499^1.218</f>
        <v>0</v>
      </c>
      <c r="AT500" s="76">
        <f>AS500*Constantes!$E$30</f>
        <v>0</v>
      </c>
      <c r="AU500" s="76">
        <f t="shared" si="272"/>
        <v>0</v>
      </c>
      <c r="AV500" s="15"/>
      <c r="AW500" s="75">
        <v>494</v>
      </c>
      <c r="AX500" s="148">
        <f>ETo!$I499*((1-Constantes!$F$19)*ETo!$K499+ETo!$L499)</f>
        <v>2.879127982826065</v>
      </c>
      <c r="AY500" s="76">
        <f>MIN(AX500*Constantes!$F$17,0.8*(BB499+Observaciones!$F499-AZ500-BA500-Constantes!$D$14))</f>
        <v>0.16000259200061892</v>
      </c>
      <c r="AZ500" s="76">
        <f>IF(Observaciones!$F499&gt;0.05*Constantes!$F$18,((Observaciones!$F499-0.05*Constantes!$F$18)^2)/(Observaciones!$F499+0.95*Constantes!$F$18),0)</f>
        <v>0</v>
      </c>
      <c r="BA500" s="76">
        <f>MAX(0,BB499+Observaciones!$F499-AZ500-Constantes!$D$13)</f>
        <v>0</v>
      </c>
      <c r="BB500" s="76">
        <f>BB499+Observaciones!$F499-AZ500-AY500-BA500-BC499</f>
        <v>11.290000537633833</v>
      </c>
      <c r="BC500" s="76">
        <f>MAX(0,(BB500-Constantes!$D$14)*(1-EXP(-Constantes!$D$22)))</f>
        <v>1.3625651567882389E-3</v>
      </c>
      <c r="BD500" s="76">
        <f t="shared" si="273"/>
        <v>119.39442982753788</v>
      </c>
      <c r="BE500" s="76">
        <f>MAX(0,(BD500-Constantes!$D$13)*(1-EXP(-Constantes!$D$23)))</f>
        <v>0.69607639328299142</v>
      </c>
      <c r="BF500" s="76">
        <f t="shared" si="274"/>
        <v>0.69743895843977965</v>
      </c>
      <c r="BG500" s="76">
        <f>IF(BF500-Escenarios!$F$29&lt;=0,0,IF(BF500-Escenarios!$F$29&gt;Escenarios!$F$28,Escenarios!$F$28,BF500-Escenarios!$F$29))</f>
        <v>6.2389584397796183E-3</v>
      </c>
      <c r="BH500" s="76">
        <f>BG500*Entradas!$F$24</f>
        <v>0</v>
      </c>
      <c r="BI500" s="76">
        <f>AX500*Entradas!$D$47/Escenarios!$F$9</f>
        <v>0.13819814317565113</v>
      </c>
      <c r="BJ500" s="76">
        <f>Entradas!$D$48*Entradas!$D$46/Escenarios!$F$9</f>
        <v>0.12</v>
      </c>
      <c r="BK500" s="76">
        <f t="shared" si="275"/>
        <v>0.29820073517627005</v>
      </c>
      <c r="BL500" s="76">
        <f t="shared" si="261"/>
        <v>0</v>
      </c>
      <c r="BM500" s="76">
        <f t="shared" si="262"/>
        <v>6.2389584397796183E-3</v>
      </c>
      <c r="BN500" s="76">
        <f t="shared" si="251"/>
        <v>0</v>
      </c>
      <c r="BO500" s="76">
        <f t="shared" si="263"/>
        <v>4.8763932829913792E-3</v>
      </c>
      <c r="BP500" s="76">
        <f t="shared" si="252"/>
        <v>0.69120000000000004</v>
      </c>
      <c r="BQ500" s="76">
        <f t="shared" si="264"/>
        <v>0</v>
      </c>
      <c r="BR500" s="76">
        <f t="shared" si="265"/>
        <v>0.69120000000000004</v>
      </c>
      <c r="BS500" s="76">
        <f t="shared" si="266"/>
        <v>0</v>
      </c>
      <c r="BT500" s="76">
        <f t="shared" si="267"/>
        <v>0</v>
      </c>
      <c r="BU500" s="76">
        <f t="shared" si="276"/>
        <v>82.408700226522427</v>
      </c>
      <c r="BV500" s="76">
        <f>MAX(0,(BU500-Constantes!$D$13)*(1-EXP(-Constantes!$D$24)))</f>
        <v>0.51448154886831099</v>
      </c>
      <c r="BW500" s="76">
        <f t="shared" si="277"/>
        <v>1.205681548868311</v>
      </c>
      <c r="BX500" s="76">
        <f t="shared" si="278"/>
        <v>1.205681548868311</v>
      </c>
      <c r="BY500" s="76">
        <f>0.0526*BL500*Observaciones!$F499^1.218</f>
        <v>0</v>
      </c>
      <c r="BZ500" s="76">
        <f>BY500*Constantes!$F$30</f>
        <v>0</v>
      </c>
      <c r="CA500" s="76">
        <f t="shared" si="279"/>
        <v>0</v>
      </c>
      <c r="CB500" s="15"/>
      <c r="CC500" s="75">
        <v>494</v>
      </c>
      <c r="CD500" s="76">
        <f>0.0526*Observaciones!$F499^2.218</f>
        <v>1.4813929535417848E-3</v>
      </c>
      <c r="CE500" s="76">
        <f>IF(Observaciones!$F499&gt;0.05*$CI$7,((Observaciones!$F499-0.05*$CI$7)^2)/(Observaciones!$F499+0.95*$CI$7),0)</f>
        <v>0</v>
      </c>
      <c r="CF500" s="76">
        <f>0.0526*CE500*Observaciones!$F499^1.218</f>
        <v>0</v>
      </c>
      <c r="CG500" s="29"/>
      <c r="CH500" s="29"/>
      <c r="CI500" s="110"/>
      <c r="CJ500" s="40"/>
    </row>
    <row r="501" spans="2:88" s="2" customFormat="1" x14ac:dyDescent="0.3">
      <c r="B501" s="39"/>
      <c r="C501" s="75">
        <v>495</v>
      </c>
      <c r="D501" s="148">
        <f>ETo!$I500*((1-Constantes!$D$19)*ETo!$K500+ETo!$L500)</f>
        <v>2.8954628002603884</v>
      </c>
      <c r="E501" s="76">
        <f>MIN(D501*Constantes!$D$17,0.8*(H500+Observaciones!$F500-F501-G501-Constantes!$D$14))</f>
        <v>3.2000430107066789E-2</v>
      </c>
      <c r="F501" s="76">
        <f>IF(Observaciones!$F500&gt;0.05*Constantes!$D$18,((Observaciones!$F500-0.05*Constantes!$D$18)^2)/(Observaciones!$F500+0.95*Constantes!$D$18),0)</f>
        <v>0</v>
      </c>
      <c r="G501" s="76">
        <f>MAX(0,H500+Observaciones!$F500-F501-Constantes!$D$13)</f>
        <v>0</v>
      </c>
      <c r="H501" s="76">
        <f>H500+Observaciones!$F500-F501-E501-G501-I500</f>
        <v>11.25663754236998</v>
      </c>
      <c r="I501" s="76">
        <f>MAX(0,(H501-Constantes!$D$14)*(1-EXP(-Constantes!$D$22)))</f>
        <v>2.2609906003838583E-4</v>
      </c>
      <c r="J501" s="76">
        <f t="shared" si="280"/>
        <v>118.69835343425488</v>
      </c>
      <c r="K501" s="76">
        <f>MAX(0,(J501-Constantes!$D$13)*(1-EXP(-Constantes!$D$23)))</f>
        <v>0.68921778678749401</v>
      </c>
      <c r="L501" s="76">
        <f t="shared" si="281"/>
        <v>0.68944388584753236</v>
      </c>
      <c r="M501" s="76">
        <f>0.0526*F501*Observaciones!$F500^1.218</f>
        <v>0</v>
      </c>
      <c r="N501" s="76">
        <f>M501*Constantes!$D$30</f>
        <v>0</v>
      </c>
      <c r="O501" s="76">
        <f t="shared" si="282"/>
        <v>0</v>
      </c>
      <c r="P501" s="15"/>
      <c r="Q501" s="75">
        <v>495</v>
      </c>
      <c r="R501" s="148">
        <f>ETo!$I500*((1-Constantes!$E$19)*ETo!$K500+ETo!$L500)</f>
        <v>2.8954628002603884</v>
      </c>
      <c r="S501" s="76">
        <f>MIN(R501*Constantes!$E$17,0.8*(V500+Observaciones!$F500-T501-U501-Constantes!$D$14))</f>
        <v>3.2000430107066789E-2</v>
      </c>
      <c r="T501" s="76">
        <f>IF(Observaciones!$F500&gt;0.05*Constantes!$E$18,((Observaciones!$F500-0.05*Constantes!$E$18)^2)/(Observaciones!$F500+0.95*Constantes!$E$18),0)</f>
        <v>0</v>
      </c>
      <c r="U501" s="76">
        <f>MAX(0,V500+Observaciones!$F500-T501-Constantes!$D$13)</f>
        <v>0</v>
      </c>
      <c r="V501" s="76">
        <f>V500+Observaciones!$F500-T501-S501-U501-W500</f>
        <v>11.25663754236998</v>
      </c>
      <c r="W501" s="76">
        <f>MAX(0,(V501-Constantes!$D$14)*(1-EXP(-Constantes!$D$22)))</f>
        <v>2.2609906003838583E-4</v>
      </c>
      <c r="X501" s="76">
        <f t="shared" si="268"/>
        <v>118.69835343425488</v>
      </c>
      <c r="Y501" s="76">
        <f>MAX(0,(X501-Constantes!$D$13)*(1-EXP(-Constantes!$D$23)))</f>
        <v>0.68921778678749401</v>
      </c>
      <c r="Z501" s="76">
        <f t="shared" si="269"/>
        <v>0.68944388584753236</v>
      </c>
      <c r="AA501" s="76">
        <f>IF(Z501-Escenarios!$E$29&lt;=0,0,IF(Z501-Escenarios!$E$29&gt;Escenarios!$E$28,Escenarios!$E$28,Z501-Escenarios!$E$29))</f>
        <v>0</v>
      </c>
      <c r="AB501" s="76">
        <f>AA501*Entradas!$E$24</f>
        <v>0</v>
      </c>
      <c r="AC501" s="76">
        <f>R501*Entradas!$D$47/Escenarios!$E$9</f>
        <v>0.13898221441249864</v>
      </c>
      <c r="AD501" s="76">
        <f>Entradas!$D$48*Entradas!$D$46/Escenarios!$E$9</f>
        <v>0.12</v>
      </c>
      <c r="AE501" s="76">
        <f t="shared" si="270"/>
        <v>0.17098264451956544</v>
      </c>
      <c r="AF501" s="76">
        <f t="shared" si="253"/>
        <v>0</v>
      </c>
      <c r="AG501" s="76">
        <f t="shared" si="254"/>
        <v>0</v>
      </c>
      <c r="AH501" s="76">
        <f t="shared" si="248"/>
        <v>2.2609906003838583E-4</v>
      </c>
      <c r="AI501" s="76">
        <f t="shared" si="255"/>
        <v>0</v>
      </c>
      <c r="AJ501" s="76">
        <f t="shared" si="249"/>
        <v>0.68921778678749401</v>
      </c>
      <c r="AK501" s="76">
        <f t="shared" si="256"/>
        <v>0</v>
      </c>
      <c r="AL501" s="76">
        <f t="shared" si="257"/>
        <v>0.68944388584753236</v>
      </c>
      <c r="AM501" s="76">
        <f t="shared" si="258"/>
        <v>0</v>
      </c>
      <c r="AN501" s="76">
        <f t="shared" si="259"/>
        <v>0</v>
      </c>
      <c r="AO501" s="76">
        <f t="shared" si="271"/>
        <v>66.831588707943695</v>
      </c>
      <c r="AP501" s="76">
        <f>MAX(0,(AO501-Constantes!$D$13)*(1-EXP(-Constantes!$D$24)))</f>
        <v>0.27638155073891785</v>
      </c>
      <c r="AQ501" s="76">
        <f t="shared" si="250"/>
        <v>0.96559933752641181</v>
      </c>
      <c r="AR501" s="76">
        <f t="shared" si="260"/>
        <v>0.96582543658645026</v>
      </c>
      <c r="AS501" s="76">
        <f>0.0526*AF501*Observaciones!$F500^1.218</f>
        <v>0</v>
      </c>
      <c r="AT501" s="76">
        <f>AS501*Constantes!$E$30</f>
        <v>0</v>
      </c>
      <c r="AU501" s="76">
        <f t="shared" si="272"/>
        <v>0</v>
      </c>
      <c r="AV501" s="15"/>
      <c r="AW501" s="75">
        <v>495</v>
      </c>
      <c r="AX501" s="148">
        <f>ETo!$I500*((1-Constantes!$F$19)*ETo!$K500+ETo!$L500)</f>
        <v>2.8954628002603884</v>
      </c>
      <c r="AY501" s="76">
        <f>MIN(AX501*Constantes!$F$17,0.8*(BB500+Observaciones!$F500-AZ501-BA501-Constantes!$D$14))</f>
        <v>3.2000430107066789E-2</v>
      </c>
      <c r="AZ501" s="76">
        <f>IF(Observaciones!$F500&gt;0.05*Constantes!$F$18,((Observaciones!$F500-0.05*Constantes!$F$18)^2)/(Observaciones!$F500+0.95*Constantes!$F$18),0)</f>
        <v>0</v>
      </c>
      <c r="BA501" s="76">
        <f>MAX(0,BB500+Observaciones!$F500-AZ501-Constantes!$D$13)</f>
        <v>0</v>
      </c>
      <c r="BB501" s="76">
        <f>BB500+Observaciones!$F500-AZ501-AY501-BA501-BC500</f>
        <v>11.25663754236998</v>
      </c>
      <c r="BC501" s="76">
        <f>MAX(0,(BB501-Constantes!$D$14)*(1-EXP(-Constantes!$D$22)))</f>
        <v>2.2609906003838583E-4</v>
      </c>
      <c r="BD501" s="76">
        <f t="shared" si="273"/>
        <v>118.69835343425488</v>
      </c>
      <c r="BE501" s="76">
        <f>MAX(0,(BD501-Constantes!$D$13)*(1-EXP(-Constantes!$D$23)))</f>
        <v>0.68921778678749401</v>
      </c>
      <c r="BF501" s="76">
        <f t="shared" si="274"/>
        <v>0.68944388584753236</v>
      </c>
      <c r="BG501" s="76">
        <f>IF(BF501-Escenarios!$F$29&lt;=0,0,IF(BF501-Escenarios!$F$29&gt;Escenarios!$F$28,Escenarios!$F$28,BF501-Escenarios!$F$29))</f>
        <v>0</v>
      </c>
      <c r="BH501" s="76">
        <f>BG501*Entradas!$F$24</f>
        <v>0</v>
      </c>
      <c r="BI501" s="76">
        <f>AX501*Entradas!$D$47/Escenarios!$F$9</f>
        <v>0.13898221441249864</v>
      </c>
      <c r="BJ501" s="76">
        <f>Entradas!$D$48*Entradas!$D$46/Escenarios!$F$9</f>
        <v>0.12</v>
      </c>
      <c r="BK501" s="76">
        <f t="shared" si="275"/>
        <v>0.17098264451956544</v>
      </c>
      <c r="BL501" s="76">
        <f t="shared" si="261"/>
        <v>0</v>
      </c>
      <c r="BM501" s="76">
        <f t="shared" si="262"/>
        <v>0</v>
      </c>
      <c r="BN501" s="76">
        <f t="shared" si="251"/>
        <v>2.2609906003838583E-4</v>
      </c>
      <c r="BO501" s="76">
        <f t="shared" si="263"/>
        <v>0</v>
      </c>
      <c r="BP501" s="76">
        <f t="shared" si="252"/>
        <v>0.68921778678749401</v>
      </c>
      <c r="BQ501" s="76">
        <f t="shared" si="264"/>
        <v>0</v>
      </c>
      <c r="BR501" s="76">
        <f t="shared" si="265"/>
        <v>0.68944388584753236</v>
      </c>
      <c r="BS501" s="76">
        <f t="shared" si="266"/>
        <v>0</v>
      </c>
      <c r="BT501" s="76">
        <f t="shared" si="267"/>
        <v>0</v>
      </c>
      <c r="BU501" s="76">
        <f t="shared" si="276"/>
        <v>81.894218677654109</v>
      </c>
      <c r="BV501" s="76">
        <f>MAX(0,(BU501-Constantes!$D$13)*(1-EXP(-Constantes!$D$24)))</f>
        <v>0.50661757128318219</v>
      </c>
      <c r="BW501" s="76">
        <f t="shared" si="277"/>
        <v>1.1958353580706762</v>
      </c>
      <c r="BX501" s="76">
        <f t="shared" si="278"/>
        <v>1.1960614571307144</v>
      </c>
      <c r="BY501" s="76">
        <f>0.0526*BL501*Observaciones!$F500^1.218</f>
        <v>0</v>
      </c>
      <c r="BZ501" s="76">
        <f>BY501*Constantes!$F$30</f>
        <v>0</v>
      </c>
      <c r="CA501" s="76">
        <f t="shared" si="279"/>
        <v>0</v>
      </c>
      <c r="CB501" s="15"/>
      <c r="CC501" s="75">
        <v>495</v>
      </c>
      <c r="CD501" s="76">
        <f>0.0526*Observaciones!$F500^2.218</f>
        <v>0</v>
      </c>
      <c r="CE501" s="76">
        <f>IF(Observaciones!$F500&gt;0.05*$CI$7,((Observaciones!$F500-0.05*$CI$7)^2)/(Observaciones!$F500+0.95*$CI$7),0)</f>
        <v>0</v>
      </c>
      <c r="CF501" s="76">
        <f>0.0526*CE501*Observaciones!$F500^1.218</f>
        <v>0</v>
      </c>
      <c r="CG501" s="29"/>
      <c r="CH501" s="29"/>
      <c r="CI501" s="110"/>
      <c r="CJ501" s="40"/>
    </row>
    <row r="502" spans="2:88" s="2" customFormat="1" x14ac:dyDescent="0.3">
      <c r="B502" s="39"/>
      <c r="C502" s="75">
        <v>496</v>
      </c>
      <c r="D502" s="148">
        <f>ETo!$I501*((1-Constantes!$D$19)*ETo!$K501+ETo!$L501)</f>
        <v>2.8729996630617483</v>
      </c>
      <c r="E502" s="76">
        <f>MIN(D502*Constantes!$D$17,0.8*(H501+Observaciones!$F501-F502-G502-Constantes!$D$14))</f>
        <v>5.3100338959836792E-3</v>
      </c>
      <c r="F502" s="76">
        <f>IF(Observaciones!$F501&gt;0.05*Constantes!$D$18,((Observaciones!$F501-0.05*Constantes!$D$18)^2)/(Observaciones!$F501+0.95*Constantes!$D$18),0)</f>
        <v>0</v>
      </c>
      <c r="G502" s="76">
        <f>MAX(0,H501+Observaciones!$F501-F502-Constantes!$D$13)</f>
        <v>0</v>
      </c>
      <c r="H502" s="76">
        <f>H501+Observaciones!$F501-F502-E502-G502-I501</f>
        <v>11.251101409413957</v>
      </c>
      <c r="I502" s="76">
        <f>MAX(0,(H502-Constantes!$D$14)*(1-EXP(-Constantes!$D$22)))</f>
        <v>3.7518047996116618E-5</v>
      </c>
      <c r="J502" s="76">
        <f t="shared" si="280"/>
        <v>118.00913564746739</v>
      </c>
      <c r="K502" s="76">
        <f>MAX(0,(J502-Constantes!$D$13)*(1-EXP(-Constantes!$D$23)))</f>
        <v>0.68242675977538969</v>
      </c>
      <c r="L502" s="76">
        <f t="shared" si="281"/>
        <v>0.68246427782338581</v>
      </c>
      <c r="M502" s="76">
        <f>0.0526*F502*Observaciones!$F501^1.218</f>
        <v>0</v>
      </c>
      <c r="N502" s="76">
        <f>M502*Constantes!$D$30</f>
        <v>0</v>
      </c>
      <c r="O502" s="76">
        <f t="shared" si="282"/>
        <v>0</v>
      </c>
      <c r="P502" s="15"/>
      <c r="Q502" s="75">
        <v>496</v>
      </c>
      <c r="R502" s="148">
        <f>ETo!$I501*((1-Constantes!$E$19)*ETo!$K501+ETo!$L501)</f>
        <v>2.8729996630617483</v>
      </c>
      <c r="S502" s="76">
        <f>MIN(R502*Constantes!$E$17,0.8*(V501+Observaciones!$F501-T502-U502-Constantes!$D$14))</f>
        <v>5.3100338959836792E-3</v>
      </c>
      <c r="T502" s="76">
        <f>IF(Observaciones!$F501&gt;0.05*Constantes!$E$18,((Observaciones!$F501-0.05*Constantes!$E$18)^2)/(Observaciones!$F501+0.95*Constantes!$E$18),0)</f>
        <v>0</v>
      </c>
      <c r="U502" s="76">
        <f>MAX(0,V501+Observaciones!$F501-T502-Constantes!$D$13)</f>
        <v>0</v>
      </c>
      <c r="V502" s="76">
        <f>V501+Observaciones!$F501-T502-S502-U502-W501</f>
        <v>11.251101409413957</v>
      </c>
      <c r="W502" s="76">
        <f>MAX(0,(V502-Constantes!$D$14)*(1-EXP(-Constantes!$D$22)))</f>
        <v>3.7518047996116618E-5</v>
      </c>
      <c r="X502" s="76">
        <f t="shared" si="268"/>
        <v>118.00913564746739</v>
      </c>
      <c r="Y502" s="76">
        <f>MAX(0,(X502-Constantes!$D$13)*(1-EXP(-Constantes!$D$23)))</f>
        <v>0.68242675977538969</v>
      </c>
      <c r="Z502" s="76">
        <f t="shared" si="269"/>
        <v>0.68246427782338581</v>
      </c>
      <c r="AA502" s="76">
        <f>IF(Z502-Escenarios!$E$29&lt;=0,0,IF(Z502-Escenarios!$E$29&gt;Escenarios!$E$28,Escenarios!$E$28,Z502-Escenarios!$E$29))</f>
        <v>0</v>
      </c>
      <c r="AB502" s="76">
        <f>AA502*Entradas!$E$24</f>
        <v>0</v>
      </c>
      <c r="AC502" s="76">
        <f>R502*Entradas!$D$47/Escenarios!$E$9</f>
        <v>0.13790398382696392</v>
      </c>
      <c r="AD502" s="76">
        <f>Entradas!$D$48*Entradas!$D$46/Escenarios!$E$9</f>
        <v>0.12</v>
      </c>
      <c r="AE502" s="76">
        <f t="shared" si="270"/>
        <v>0.14321401772294759</v>
      </c>
      <c r="AF502" s="76">
        <f t="shared" si="253"/>
        <v>0</v>
      </c>
      <c r="AG502" s="76">
        <f t="shared" si="254"/>
        <v>0</v>
      </c>
      <c r="AH502" s="76">
        <f t="shared" si="248"/>
        <v>3.7518047996116618E-5</v>
      </c>
      <c r="AI502" s="76">
        <f t="shared" si="255"/>
        <v>0</v>
      </c>
      <c r="AJ502" s="76">
        <f t="shared" si="249"/>
        <v>0.68242675977538969</v>
      </c>
      <c r="AK502" s="76">
        <f t="shared" si="256"/>
        <v>0</v>
      </c>
      <c r="AL502" s="76">
        <f t="shared" si="257"/>
        <v>0.68246427782338581</v>
      </c>
      <c r="AM502" s="76">
        <f t="shared" si="258"/>
        <v>0</v>
      </c>
      <c r="AN502" s="76">
        <f t="shared" si="259"/>
        <v>0</v>
      </c>
      <c r="AO502" s="76">
        <f t="shared" si="271"/>
        <v>66.555207157204777</v>
      </c>
      <c r="AP502" s="76">
        <f>MAX(0,(AO502-Constantes!$D$13)*(1-EXP(-Constantes!$D$24)))</f>
        <v>0.27215699045150843</v>
      </c>
      <c r="AQ502" s="76">
        <f t="shared" si="250"/>
        <v>0.95458375022689812</v>
      </c>
      <c r="AR502" s="76">
        <f t="shared" si="260"/>
        <v>0.95462126827489424</v>
      </c>
      <c r="AS502" s="76">
        <f>0.0526*AF502*Observaciones!$F501^1.218</f>
        <v>0</v>
      </c>
      <c r="AT502" s="76">
        <f>AS502*Constantes!$E$30</f>
        <v>0</v>
      </c>
      <c r="AU502" s="76">
        <f t="shared" si="272"/>
        <v>0</v>
      </c>
      <c r="AV502" s="15"/>
      <c r="AW502" s="75">
        <v>496</v>
      </c>
      <c r="AX502" s="148">
        <f>ETo!$I501*((1-Constantes!$F$19)*ETo!$K501+ETo!$L501)</f>
        <v>2.8729996630617483</v>
      </c>
      <c r="AY502" s="76">
        <f>MIN(AX502*Constantes!$F$17,0.8*(BB501+Observaciones!$F501-AZ502-BA502-Constantes!$D$14))</f>
        <v>5.3100338959836792E-3</v>
      </c>
      <c r="AZ502" s="76">
        <f>IF(Observaciones!$F501&gt;0.05*Constantes!$F$18,((Observaciones!$F501-0.05*Constantes!$F$18)^2)/(Observaciones!$F501+0.95*Constantes!$F$18),0)</f>
        <v>0</v>
      </c>
      <c r="BA502" s="76">
        <f>MAX(0,BB501+Observaciones!$F501-AZ502-Constantes!$D$13)</f>
        <v>0</v>
      </c>
      <c r="BB502" s="76">
        <f>BB501+Observaciones!$F501-AZ502-AY502-BA502-BC501</f>
        <v>11.251101409413957</v>
      </c>
      <c r="BC502" s="76">
        <f>MAX(0,(BB502-Constantes!$D$14)*(1-EXP(-Constantes!$D$22)))</f>
        <v>3.7518047996116618E-5</v>
      </c>
      <c r="BD502" s="76">
        <f t="shared" si="273"/>
        <v>118.00913564746739</v>
      </c>
      <c r="BE502" s="76">
        <f>MAX(0,(BD502-Constantes!$D$13)*(1-EXP(-Constantes!$D$23)))</f>
        <v>0.68242675977538969</v>
      </c>
      <c r="BF502" s="76">
        <f t="shared" si="274"/>
        <v>0.68246427782338581</v>
      </c>
      <c r="BG502" s="76">
        <f>IF(BF502-Escenarios!$F$29&lt;=0,0,IF(BF502-Escenarios!$F$29&gt;Escenarios!$F$28,Escenarios!$F$28,BF502-Escenarios!$F$29))</f>
        <v>0</v>
      </c>
      <c r="BH502" s="76">
        <f>BG502*Entradas!$F$24</f>
        <v>0</v>
      </c>
      <c r="BI502" s="76">
        <f>AX502*Entradas!$D$47/Escenarios!$F$9</f>
        <v>0.13790398382696392</v>
      </c>
      <c r="BJ502" s="76">
        <f>Entradas!$D$48*Entradas!$D$46/Escenarios!$F$9</f>
        <v>0.12</v>
      </c>
      <c r="BK502" s="76">
        <f t="shared" si="275"/>
        <v>0.14321401772294759</v>
      </c>
      <c r="BL502" s="76">
        <f t="shared" si="261"/>
        <v>0</v>
      </c>
      <c r="BM502" s="76">
        <f t="shared" si="262"/>
        <v>0</v>
      </c>
      <c r="BN502" s="76">
        <f t="shared" si="251"/>
        <v>3.7518047996116618E-5</v>
      </c>
      <c r="BO502" s="76">
        <f t="shared" si="263"/>
        <v>0</v>
      </c>
      <c r="BP502" s="76">
        <f t="shared" si="252"/>
        <v>0.68242675977538969</v>
      </c>
      <c r="BQ502" s="76">
        <f t="shared" si="264"/>
        <v>0</v>
      </c>
      <c r="BR502" s="76">
        <f t="shared" si="265"/>
        <v>0.68246427782338581</v>
      </c>
      <c r="BS502" s="76">
        <f t="shared" si="266"/>
        <v>0</v>
      </c>
      <c r="BT502" s="76">
        <f t="shared" si="267"/>
        <v>0</v>
      </c>
      <c r="BU502" s="76">
        <f t="shared" si="276"/>
        <v>81.387601106370923</v>
      </c>
      <c r="BV502" s="76">
        <f>MAX(0,(BU502-Constantes!$D$13)*(1-EXP(-Constantes!$D$24)))</f>
        <v>0.49887379653836034</v>
      </c>
      <c r="BW502" s="76">
        <f t="shared" si="277"/>
        <v>1.18130055631375</v>
      </c>
      <c r="BX502" s="76">
        <f t="shared" si="278"/>
        <v>1.1813380743617461</v>
      </c>
      <c r="BY502" s="76">
        <f>0.0526*BL502*Observaciones!$F501^1.218</f>
        <v>0</v>
      </c>
      <c r="BZ502" s="76">
        <f>BY502*Constantes!$F$30</f>
        <v>0</v>
      </c>
      <c r="CA502" s="76">
        <f t="shared" si="279"/>
        <v>0</v>
      </c>
      <c r="CB502" s="15"/>
      <c r="CC502" s="75">
        <v>496</v>
      </c>
      <c r="CD502" s="76">
        <f>0.0526*Observaciones!$F501^2.218</f>
        <v>0</v>
      </c>
      <c r="CE502" s="76">
        <f>IF(Observaciones!$F501&gt;0.05*$CI$7,((Observaciones!$F501-0.05*$CI$7)^2)/(Observaciones!$F501+0.95*$CI$7),0)</f>
        <v>0</v>
      </c>
      <c r="CF502" s="76">
        <f>0.0526*CE502*Observaciones!$F501^1.218</f>
        <v>0</v>
      </c>
      <c r="CG502" s="29"/>
      <c r="CH502" s="29"/>
      <c r="CI502" s="110"/>
      <c r="CJ502" s="40"/>
    </row>
    <row r="503" spans="2:88" s="2" customFormat="1" x14ac:dyDescent="0.3">
      <c r="B503" s="39"/>
      <c r="C503" s="75">
        <v>497</v>
      </c>
      <c r="D503" s="148">
        <f>ETo!$I502*((1-Constantes!$D$19)*ETo!$K502+ETo!$L502)</f>
        <v>2.793273654403635</v>
      </c>
      <c r="E503" s="76">
        <f>MIN(D503*Constantes!$D$17,0.8*(H502+Observaciones!$F502-F503-G503-Constantes!$D$14))</f>
        <v>8.8112753116575959E-4</v>
      </c>
      <c r="F503" s="76">
        <f>IF(Observaciones!$F502&gt;0.05*Constantes!$D$18,((Observaciones!$F502-0.05*Constantes!$D$18)^2)/(Observaciones!$F502+0.95*Constantes!$D$18),0)</f>
        <v>0</v>
      </c>
      <c r="G503" s="76">
        <f>MAX(0,H502+Observaciones!$F502-F503-Constantes!$D$13)</f>
        <v>0</v>
      </c>
      <c r="H503" s="76">
        <f>H502+Observaciones!$F502-F503-E503-G503-I502</f>
        <v>11.250182763834795</v>
      </c>
      <c r="I503" s="76">
        <f>MAX(0,(H503-Constantes!$D$14)*(1-EXP(-Constantes!$D$22)))</f>
        <v>6.2256071528940296E-6</v>
      </c>
      <c r="J503" s="76">
        <f t="shared" si="280"/>
        <v>117.32670888769199</v>
      </c>
      <c r="K503" s="76">
        <f>MAX(0,(J503-Constantes!$D$13)*(1-EXP(-Constantes!$D$23)))</f>
        <v>0.67570264636993205</v>
      </c>
      <c r="L503" s="76">
        <f t="shared" si="281"/>
        <v>0.67570887197708496</v>
      </c>
      <c r="M503" s="76">
        <f>0.0526*F503*Observaciones!$F502^1.218</f>
        <v>0</v>
      </c>
      <c r="N503" s="76">
        <f>M503*Constantes!$D$30</f>
        <v>0</v>
      </c>
      <c r="O503" s="76">
        <f t="shared" si="282"/>
        <v>0</v>
      </c>
      <c r="P503" s="15"/>
      <c r="Q503" s="75">
        <v>497</v>
      </c>
      <c r="R503" s="148">
        <f>ETo!$I502*((1-Constantes!$E$19)*ETo!$K502+ETo!$L502)</f>
        <v>2.793273654403635</v>
      </c>
      <c r="S503" s="76">
        <f>MIN(R503*Constantes!$E$17,0.8*(V502+Observaciones!$F502-T503-U503-Constantes!$D$14))</f>
        <v>8.8112753116575959E-4</v>
      </c>
      <c r="T503" s="76">
        <f>IF(Observaciones!$F502&gt;0.05*Constantes!$E$18,((Observaciones!$F502-0.05*Constantes!$E$18)^2)/(Observaciones!$F502+0.95*Constantes!$E$18),0)</f>
        <v>0</v>
      </c>
      <c r="U503" s="76">
        <f>MAX(0,V502+Observaciones!$F502-T503-Constantes!$D$13)</f>
        <v>0</v>
      </c>
      <c r="V503" s="76">
        <f>V502+Observaciones!$F502-T503-S503-U503-W502</f>
        <v>11.250182763834795</v>
      </c>
      <c r="W503" s="76">
        <f>MAX(0,(V503-Constantes!$D$14)*(1-EXP(-Constantes!$D$22)))</f>
        <v>6.2256071528940296E-6</v>
      </c>
      <c r="X503" s="76">
        <f t="shared" si="268"/>
        <v>117.32670888769199</v>
      </c>
      <c r="Y503" s="76">
        <f>MAX(0,(X503-Constantes!$D$13)*(1-EXP(-Constantes!$D$23)))</f>
        <v>0.67570264636993205</v>
      </c>
      <c r="Z503" s="76">
        <f t="shared" si="269"/>
        <v>0.67570887197708496</v>
      </c>
      <c r="AA503" s="76">
        <f>IF(Z503-Escenarios!$E$29&lt;=0,0,IF(Z503-Escenarios!$E$29&gt;Escenarios!$E$28,Escenarios!$E$28,Z503-Escenarios!$E$29))</f>
        <v>0</v>
      </c>
      <c r="AB503" s="76">
        <f>AA503*Entradas!$E$24</f>
        <v>0</v>
      </c>
      <c r="AC503" s="76">
        <f>R503*Entradas!$D$47/Escenarios!$E$9</f>
        <v>0.13407713541137448</v>
      </c>
      <c r="AD503" s="76">
        <f>Entradas!$D$48*Entradas!$D$46/Escenarios!$E$9</f>
        <v>0.12</v>
      </c>
      <c r="AE503" s="76">
        <f t="shared" si="270"/>
        <v>0.13495826294254024</v>
      </c>
      <c r="AF503" s="76">
        <f t="shared" si="253"/>
        <v>0</v>
      </c>
      <c r="AG503" s="76">
        <f t="shared" si="254"/>
        <v>0</v>
      </c>
      <c r="AH503" s="76">
        <f t="shared" si="248"/>
        <v>6.2256071528940296E-6</v>
      </c>
      <c r="AI503" s="76">
        <f t="shared" si="255"/>
        <v>0</v>
      </c>
      <c r="AJ503" s="76">
        <f t="shared" si="249"/>
        <v>0.67570264636993205</v>
      </c>
      <c r="AK503" s="76">
        <f t="shared" si="256"/>
        <v>0</v>
      </c>
      <c r="AL503" s="76">
        <f t="shared" si="257"/>
        <v>0.67570887197708496</v>
      </c>
      <c r="AM503" s="76">
        <f t="shared" si="258"/>
        <v>0</v>
      </c>
      <c r="AN503" s="76">
        <f t="shared" si="259"/>
        <v>0</v>
      </c>
      <c r="AO503" s="76">
        <f t="shared" si="271"/>
        <v>66.28305016675327</v>
      </c>
      <c r="AP503" s="76">
        <f>MAX(0,(AO503-Constantes!$D$13)*(1-EXP(-Constantes!$D$24)))</f>
        <v>0.26799700361183554</v>
      </c>
      <c r="AQ503" s="76">
        <f t="shared" si="250"/>
        <v>0.94369964998176759</v>
      </c>
      <c r="AR503" s="76">
        <f t="shared" si="260"/>
        <v>0.9437058755889205</v>
      </c>
      <c r="AS503" s="76">
        <f>0.0526*AF503*Observaciones!$F502^1.218</f>
        <v>0</v>
      </c>
      <c r="AT503" s="76">
        <f>AS503*Constantes!$E$30</f>
        <v>0</v>
      </c>
      <c r="AU503" s="76">
        <f t="shared" si="272"/>
        <v>0</v>
      </c>
      <c r="AV503" s="15"/>
      <c r="AW503" s="75">
        <v>497</v>
      </c>
      <c r="AX503" s="148">
        <f>ETo!$I502*((1-Constantes!$F$19)*ETo!$K502+ETo!$L502)</f>
        <v>2.793273654403635</v>
      </c>
      <c r="AY503" s="76">
        <f>MIN(AX503*Constantes!$F$17,0.8*(BB502+Observaciones!$F502-AZ503-BA503-Constantes!$D$14))</f>
        <v>8.8112753116575959E-4</v>
      </c>
      <c r="AZ503" s="76">
        <f>IF(Observaciones!$F502&gt;0.05*Constantes!$F$18,((Observaciones!$F502-0.05*Constantes!$F$18)^2)/(Observaciones!$F502+0.95*Constantes!$F$18),0)</f>
        <v>0</v>
      </c>
      <c r="BA503" s="76">
        <f>MAX(0,BB502+Observaciones!$F502-AZ503-Constantes!$D$13)</f>
        <v>0</v>
      </c>
      <c r="BB503" s="76">
        <f>BB502+Observaciones!$F502-AZ503-AY503-BA503-BC502</f>
        <v>11.250182763834795</v>
      </c>
      <c r="BC503" s="76">
        <f>MAX(0,(BB503-Constantes!$D$14)*(1-EXP(-Constantes!$D$22)))</f>
        <v>6.2256071528940296E-6</v>
      </c>
      <c r="BD503" s="76">
        <f t="shared" si="273"/>
        <v>117.32670888769199</v>
      </c>
      <c r="BE503" s="76">
        <f>MAX(0,(BD503-Constantes!$D$13)*(1-EXP(-Constantes!$D$23)))</f>
        <v>0.67570264636993205</v>
      </c>
      <c r="BF503" s="76">
        <f t="shared" si="274"/>
        <v>0.67570887197708496</v>
      </c>
      <c r="BG503" s="76">
        <f>IF(BF503-Escenarios!$F$29&lt;=0,0,IF(BF503-Escenarios!$F$29&gt;Escenarios!$F$28,Escenarios!$F$28,BF503-Escenarios!$F$29))</f>
        <v>0</v>
      </c>
      <c r="BH503" s="76">
        <f>BG503*Entradas!$F$24</f>
        <v>0</v>
      </c>
      <c r="BI503" s="76">
        <f>AX503*Entradas!$D$47/Escenarios!$F$9</f>
        <v>0.13407713541137448</v>
      </c>
      <c r="BJ503" s="76">
        <f>Entradas!$D$48*Entradas!$D$46/Escenarios!$F$9</f>
        <v>0.12</v>
      </c>
      <c r="BK503" s="76">
        <f t="shared" si="275"/>
        <v>0.13495826294254024</v>
      </c>
      <c r="BL503" s="76">
        <f t="shared" si="261"/>
        <v>0</v>
      </c>
      <c r="BM503" s="76">
        <f t="shared" si="262"/>
        <v>0</v>
      </c>
      <c r="BN503" s="76">
        <f t="shared" si="251"/>
        <v>6.2256071528940296E-6</v>
      </c>
      <c r="BO503" s="76">
        <f t="shared" si="263"/>
        <v>0</v>
      </c>
      <c r="BP503" s="76">
        <f t="shared" si="252"/>
        <v>0.67570264636993205</v>
      </c>
      <c r="BQ503" s="76">
        <f t="shared" si="264"/>
        <v>0</v>
      </c>
      <c r="BR503" s="76">
        <f t="shared" si="265"/>
        <v>0.67570887197708496</v>
      </c>
      <c r="BS503" s="76">
        <f t="shared" si="266"/>
        <v>0</v>
      </c>
      <c r="BT503" s="76">
        <f t="shared" si="267"/>
        <v>0</v>
      </c>
      <c r="BU503" s="76">
        <f t="shared" si="276"/>
        <v>80.888727309832561</v>
      </c>
      <c r="BV503" s="76">
        <f>MAX(0,(BU503-Constantes!$D$13)*(1-EXP(-Constantes!$D$24)))</f>
        <v>0.49124838730373316</v>
      </c>
      <c r="BW503" s="76">
        <f t="shared" si="277"/>
        <v>1.1669510336736653</v>
      </c>
      <c r="BX503" s="76">
        <f t="shared" si="278"/>
        <v>1.1669572592808182</v>
      </c>
      <c r="BY503" s="76">
        <f>0.0526*BL503*Observaciones!$F502^1.218</f>
        <v>0</v>
      </c>
      <c r="BZ503" s="76">
        <f>BY503*Constantes!$F$30</f>
        <v>0</v>
      </c>
      <c r="CA503" s="76">
        <f t="shared" si="279"/>
        <v>0</v>
      </c>
      <c r="CB503" s="15"/>
      <c r="CC503" s="75">
        <v>497</v>
      </c>
      <c r="CD503" s="76">
        <f>0.0526*Observaciones!$F502^2.218</f>
        <v>0</v>
      </c>
      <c r="CE503" s="76">
        <f>IF(Observaciones!$F502&gt;0.05*$CI$7,((Observaciones!$F502-0.05*$CI$7)^2)/(Observaciones!$F502+0.95*$CI$7),0)</f>
        <v>0</v>
      </c>
      <c r="CF503" s="76">
        <f>0.0526*CE503*Observaciones!$F502^1.218</f>
        <v>0</v>
      </c>
      <c r="CG503" s="29"/>
      <c r="CH503" s="29"/>
      <c r="CI503" s="110"/>
      <c r="CJ503" s="40"/>
    </row>
    <row r="504" spans="2:88" s="2" customFormat="1" x14ac:dyDescent="0.3">
      <c r="B504" s="39"/>
      <c r="C504" s="75">
        <v>498</v>
      </c>
      <c r="D504" s="148">
        <f>ETo!$I503*((1-Constantes!$D$19)*ETo!$K503+ETo!$L503)</f>
        <v>2.7369175658345384</v>
      </c>
      <c r="E504" s="76">
        <f>MIN(D504*Constantes!$D$17,0.8*(H503+Observaciones!$F503-F504-G504-Constantes!$D$14))</f>
        <v>1.4621106783607729E-4</v>
      </c>
      <c r="F504" s="76">
        <f>IF(Observaciones!$F503&gt;0.05*Constantes!$D$18,((Observaciones!$F503-0.05*Constantes!$D$18)^2)/(Observaciones!$F503+0.95*Constantes!$D$18),0)</f>
        <v>0</v>
      </c>
      <c r="G504" s="76">
        <f>MAX(0,H503+Observaciones!$F503-F504-Constantes!$D$13)</f>
        <v>0</v>
      </c>
      <c r="H504" s="76">
        <f>H503+Observaciones!$F503-F504-E504-G504-I503</f>
        <v>11.250030327159806</v>
      </c>
      <c r="I504" s="76">
        <f>MAX(0,(H504-Constantes!$D$14)*(1-EXP(-Constantes!$D$22)))</f>
        <v>1.0330543962638282E-6</v>
      </c>
      <c r="J504" s="76">
        <f t="shared" si="280"/>
        <v>116.65100624132207</v>
      </c>
      <c r="K504" s="76">
        <f>MAX(0,(J504-Constantes!$D$13)*(1-EXP(-Constantes!$D$23)))</f>
        <v>0.66904478725541761</v>
      </c>
      <c r="L504" s="76">
        <f t="shared" si="281"/>
        <v>0.66904582030981385</v>
      </c>
      <c r="M504" s="76">
        <f>0.0526*F504*Observaciones!$F503^1.218</f>
        <v>0</v>
      </c>
      <c r="N504" s="76">
        <f>M504*Constantes!$D$30</f>
        <v>0</v>
      </c>
      <c r="O504" s="76">
        <f t="shared" si="282"/>
        <v>0</v>
      </c>
      <c r="P504" s="15"/>
      <c r="Q504" s="75">
        <v>498</v>
      </c>
      <c r="R504" s="148">
        <f>ETo!$I503*((1-Constantes!$E$19)*ETo!$K503+ETo!$L503)</f>
        <v>2.7369175658345384</v>
      </c>
      <c r="S504" s="76">
        <f>MIN(R504*Constantes!$E$17,0.8*(V503+Observaciones!$F503-T504-U504-Constantes!$D$14))</f>
        <v>1.4621106783607729E-4</v>
      </c>
      <c r="T504" s="76">
        <f>IF(Observaciones!$F503&gt;0.05*Constantes!$E$18,((Observaciones!$F503-0.05*Constantes!$E$18)^2)/(Observaciones!$F503+0.95*Constantes!$E$18),0)</f>
        <v>0</v>
      </c>
      <c r="U504" s="76">
        <f>MAX(0,V503+Observaciones!$F503-T504-Constantes!$D$13)</f>
        <v>0</v>
      </c>
      <c r="V504" s="76">
        <f>V503+Observaciones!$F503-T504-S504-U504-W503</f>
        <v>11.250030327159806</v>
      </c>
      <c r="W504" s="76">
        <f>MAX(0,(V504-Constantes!$D$14)*(1-EXP(-Constantes!$D$22)))</f>
        <v>1.0330543962638282E-6</v>
      </c>
      <c r="X504" s="76">
        <f t="shared" si="268"/>
        <v>116.65100624132207</v>
      </c>
      <c r="Y504" s="76">
        <f>MAX(0,(X504-Constantes!$D$13)*(1-EXP(-Constantes!$D$23)))</f>
        <v>0.66904478725541761</v>
      </c>
      <c r="Z504" s="76">
        <f t="shared" si="269"/>
        <v>0.66904582030981385</v>
      </c>
      <c r="AA504" s="76">
        <f>IF(Z504-Escenarios!$E$29&lt;=0,0,IF(Z504-Escenarios!$E$29&gt;Escenarios!$E$28,Escenarios!$E$28,Z504-Escenarios!$E$29))</f>
        <v>0</v>
      </c>
      <c r="AB504" s="76">
        <f>AA504*Entradas!$E$24</f>
        <v>0</v>
      </c>
      <c r="AC504" s="76">
        <f>R504*Entradas!$D$47/Escenarios!$E$9</f>
        <v>0.13137204316005785</v>
      </c>
      <c r="AD504" s="76">
        <f>Entradas!$D$48*Entradas!$D$46/Escenarios!$E$9</f>
        <v>0.12</v>
      </c>
      <c r="AE504" s="76">
        <f t="shared" si="270"/>
        <v>0.13151825422789393</v>
      </c>
      <c r="AF504" s="76">
        <f t="shared" si="253"/>
        <v>0</v>
      </c>
      <c r="AG504" s="76">
        <f t="shared" si="254"/>
        <v>0</v>
      </c>
      <c r="AH504" s="76">
        <f t="shared" si="248"/>
        <v>1.0330543962638282E-6</v>
      </c>
      <c r="AI504" s="76">
        <f t="shared" si="255"/>
        <v>0</v>
      </c>
      <c r="AJ504" s="76">
        <f t="shared" si="249"/>
        <v>0.66904478725541761</v>
      </c>
      <c r="AK504" s="76">
        <f t="shared" si="256"/>
        <v>0</v>
      </c>
      <c r="AL504" s="76">
        <f t="shared" si="257"/>
        <v>0.66904582030981385</v>
      </c>
      <c r="AM504" s="76">
        <f t="shared" si="258"/>
        <v>0</v>
      </c>
      <c r="AN504" s="76">
        <f t="shared" si="259"/>
        <v>0</v>
      </c>
      <c r="AO504" s="76">
        <f t="shared" si="271"/>
        <v>66.015053163141431</v>
      </c>
      <c r="AP504" s="76">
        <f>MAX(0,(AO504-Constantes!$D$13)*(1-EXP(-Constantes!$D$24)))</f>
        <v>0.26390060319879644</v>
      </c>
      <c r="AQ504" s="76">
        <f t="shared" si="250"/>
        <v>0.93294539045421399</v>
      </c>
      <c r="AR504" s="76">
        <f t="shared" si="260"/>
        <v>0.93294642350861023</v>
      </c>
      <c r="AS504" s="76">
        <f>0.0526*AF504*Observaciones!$F503^1.218</f>
        <v>0</v>
      </c>
      <c r="AT504" s="76">
        <f>AS504*Constantes!$E$30</f>
        <v>0</v>
      </c>
      <c r="AU504" s="76">
        <f t="shared" si="272"/>
        <v>0</v>
      </c>
      <c r="AV504" s="15"/>
      <c r="AW504" s="75">
        <v>498</v>
      </c>
      <c r="AX504" s="148">
        <f>ETo!$I503*((1-Constantes!$F$19)*ETo!$K503+ETo!$L503)</f>
        <v>2.7369175658345384</v>
      </c>
      <c r="AY504" s="76">
        <f>MIN(AX504*Constantes!$F$17,0.8*(BB503+Observaciones!$F503-AZ504-BA504-Constantes!$D$14))</f>
        <v>1.4621106783607729E-4</v>
      </c>
      <c r="AZ504" s="76">
        <f>IF(Observaciones!$F503&gt;0.05*Constantes!$F$18,((Observaciones!$F503-0.05*Constantes!$F$18)^2)/(Observaciones!$F503+0.95*Constantes!$F$18),0)</f>
        <v>0</v>
      </c>
      <c r="BA504" s="76">
        <f>MAX(0,BB503+Observaciones!$F503-AZ504-Constantes!$D$13)</f>
        <v>0</v>
      </c>
      <c r="BB504" s="76">
        <f>BB503+Observaciones!$F503-AZ504-AY504-BA504-BC503</f>
        <v>11.250030327159806</v>
      </c>
      <c r="BC504" s="76">
        <f>MAX(0,(BB504-Constantes!$D$14)*(1-EXP(-Constantes!$D$22)))</f>
        <v>1.0330543962638282E-6</v>
      </c>
      <c r="BD504" s="76">
        <f t="shared" si="273"/>
        <v>116.65100624132207</v>
      </c>
      <c r="BE504" s="76">
        <f>MAX(0,(BD504-Constantes!$D$13)*(1-EXP(-Constantes!$D$23)))</f>
        <v>0.66904478725541761</v>
      </c>
      <c r="BF504" s="76">
        <f t="shared" si="274"/>
        <v>0.66904582030981385</v>
      </c>
      <c r="BG504" s="76">
        <f>IF(BF504-Escenarios!$F$29&lt;=0,0,IF(BF504-Escenarios!$F$29&gt;Escenarios!$F$28,Escenarios!$F$28,BF504-Escenarios!$F$29))</f>
        <v>0</v>
      </c>
      <c r="BH504" s="76">
        <f>BG504*Entradas!$F$24</f>
        <v>0</v>
      </c>
      <c r="BI504" s="76">
        <f>AX504*Entradas!$D$47/Escenarios!$F$9</f>
        <v>0.13137204316005785</v>
      </c>
      <c r="BJ504" s="76">
        <f>Entradas!$D$48*Entradas!$D$46/Escenarios!$F$9</f>
        <v>0.12</v>
      </c>
      <c r="BK504" s="76">
        <f t="shared" si="275"/>
        <v>0.13151825422789393</v>
      </c>
      <c r="BL504" s="76">
        <f t="shared" si="261"/>
        <v>0</v>
      </c>
      <c r="BM504" s="76">
        <f t="shared" si="262"/>
        <v>0</v>
      </c>
      <c r="BN504" s="76">
        <f t="shared" si="251"/>
        <v>1.0330543962638282E-6</v>
      </c>
      <c r="BO504" s="76">
        <f t="shared" si="263"/>
        <v>0</v>
      </c>
      <c r="BP504" s="76">
        <f t="shared" si="252"/>
        <v>0.66904478725541761</v>
      </c>
      <c r="BQ504" s="76">
        <f t="shared" si="264"/>
        <v>0</v>
      </c>
      <c r="BR504" s="76">
        <f t="shared" si="265"/>
        <v>0.66904582030981385</v>
      </c>
      <c r="BS504" s="76">
        <f t="shared" si="266"/>
        <v>0</v>
      </c>
      <c r="BT504" s="76">
        <f t="shared" si="267"/>
        <v>0</v>
      </c>
      <c r="BU504" s="76">
        <f t="shared" si="276"/>
        <v>80.397478922528833</v>
      </c>
      <c r="BV504" s="76">
        <f>MAX(0,(BU504-Constantes!$D$13)*(1-EXP(-Constantes!$D$24)))</f>
        <v>0.48373953433323347</v>
      </c>
      <c r="BW504" s="76">
        <f t="shared" si="277"/>
        <v>1.1527843215886511</v>
      </c>
      <c r="BX504" s="76">
        <f t="shared" si="278"/>
        <v>1.1527853546430473</v>
      </c>
      <c r="BY504" s="76">
        <f>0.0526*BL504*Observaciones!$F503^1.218</f>
        <v>0</v>
      </c>
      <c r="BZ504" s="76">
        <f>BY504*Constantes!$F$30</f>
        <v>0</v>
      </c>
      <c r="CA504" s="76">
        <f t="shared" si="279"/>
        <v>0</v>
      </c>
      <c r="CB504" s="15"/>
      <c r="CC504" s="75">
        <v>498</v>
      </c>
      <c r="CD504" s="76">
        <f>0.0526*Observaciones!$F503^2.218</f>
        <v>0</v>
      </c>
      <c r="CE504" s="76">
        <f>IF(Observaciones!$F503&gt;0.05*$CI$7,((Observaciones!$F503-0.05*$CI$7)^2)/(Observaciones!$F503+0.95*$CI$7),0)</f>
        <v>0</v>
      </c>
      <c r="CF504" s="76">
        <f>0.0526*CE504*Observaciones!$F503^1.218</f>
        <v>0</v>
      </c>
      <c r="CG504" s="29"/>
      <c r="CH504" s="29"/>
      <c r="CI504" s="110"/>
      <c r="CJ504" s="40"/>
    </row>
    <row r="505" spans="2:88" s="2" customFormat="1" x14ac:dyDescent="0.3">
      <c r="B505" s="39"/>
      <c r="C505" s="75">
        <v>499</v>
      </c>
      <c r="D505" s="148">
        <f>ETo!$I504*((1-Constantes!$D$19)*ETo!$K504+ETo!$L504)</f>
        <v>2.7220803624529148</v>
      </c>
      <c r="E505" s="76">
        <f>MIN(D505*Constantes!$D$17,0.8*(H504+Observaciones!$F504-F505-G505-Constantes!$D$14))</f>
        <v>2.4261727844532288E-5</v>
      </c>
      <c r="F505" s="76">
        <f>IF(Observaciones!$F504&gt;0.05*Constantes!$D$18,((Observaciones!$F504-0.05*Constantes!$D$18)^2)/(Observaciones!$F504+0.95*Constantes!$D$18),0)</f>
        <v>0</v>
      </c>
      <c r="G505" s="76">
        <f>MAX(0,H504+Observaciones!$F504-F505-Constantes!$D$13)</f>
        <v>0</v>
      </c>
      <c r="H505" s="76">
        <f>H504+Observaciones!$F504-F505-E505-G505-I504</f>
        <v>11.250005032377565</v>
      </c>
      <c r="I505" s="76">
        <f>MAX(0,(H505-Constantes!$D$14)*(1-EXP(-Constantes!$D$22)))</f>
        <v>1.7142125411132822E-7</v>
      </c>
      <c r="J505" s="76">
        <f t="shared" si="280"/>
        <v>115.98196145406665</v>
      </c>
      <c r="K505" s="76">
        <f>MAX(0,(J505-Constantes!$D$13)*(1-EXP(-Constantes!$D$23)))</f>
        <v>0.66245252961253687</v>
      </c>
      <c r="L505" s="76">
        <f t="shared" si="281"/>
        <v>0.66245270103379095</v>
      </c>
      <c r="M505" s="76">
        <f>0.0526*F505*Observaciones!$F504^1.218</f>
        <v>0</v>
      </c>
      <c r="N505" s="76">
        <f>M505*Constantes!$D$30</f>
        <v>0</v>
      </c>
      <c r="O505" s="76">
        <f t="shared" si="282"/>
        <v>0</v>
      </c>
      <c r="P505" s="15"/>
      <c r="Q505" s="75">
        <v>499</v>
      </c>
      <c r="R505" s="148">
        <f>ETo!$I504*((1-Constantes!$E$19)*ETo!$K504+ETo!$L504)</f>
        <v>2.7220803624529148</v>
      </c>
      <c r="S505" s="76">
        <f>MIN(R505*Constantes!$E$17,0.8*(V504+Observaciones!$F504-T505-U505-Constantes!$D$14))</f>
        <v>2.4261727844532288E-5</v>
      </c>
      <c r="T505" s="76">
        <f>IF(Observaciones!$F504&gt;0.05*Constantes!$E$18,((Observaciones!$F504-0.05*Constantes!$E$18)^2)/(Observaciones!$F504+0.95*Constantes!$E$18),0)</f>
        <v>0</v>
      </c>
      <c r="U505" s="76">
        <f>MAX(0,V504+Observaciones!$F504-T505-Constantes!$D$13)</f>
        <v>0</v>
      </c>
      <c r="V505" s="76">
        <f>V504+Observaciones!$F504-T505-S505-U505-W504</f>
        <v>11.250005032377565</v>
      </c>
      <c r="W505" s="76">
        <f>MAX(0,(V505-Constantes!$D$14)*(1-EXP(-Constantes!$D$22)))</f>
        <v>1.7142125411132822E-7</v>
      </c>
      <c r="X505" s="76">
        <f t="shared" si="268"/>
        <v>115.98196145406665</v>
      </c>
      <c r="Y505" s="76">
        <f>MAX(0,(X505-Constantes!$D$13)*(1-EXP(-Constantes!$D$23)))</f>
        <v>0.66245252961253687</v>
      </c>
      <c r="Z505" s="76">
        <f t="shared" si="269"/>
        <v>0.66245270103379095</v>
      </c>
      <c r="AA505" s="76">
        <f>IF(Z505-Escenarios!$E$29&lt;=0,0,IF(Z505-Escenarios!$E$29&gt;Escenarios!$E$28,Escenarios!$E$28,Z505-Escenarios!$E$29))</f>
        <v>0</v>
      </c>
      <c r="AB505" s="76">
        <f>AA505*Entradas!$E$24</f>
        <v>0</v>
      </c>
      <c r="AC505" s="76">
        <f>R505*Entradas!$D$47/Escenarios!$E$9</f>
        <v>0.13065985739773991</v>
      </c>
      <c r="AD505" s="76">
        <f>Entradas!$D$48*Entradas!$D$46/Escenarios!$E$9</f>
        <v>0.12</v>
      </c>
      <c r="AE505" s="76">
        <f t="shared" si="270"/>
        <v>0.13068411912558445</v>
      </c>
      <c r="AF505" s="76">
        <f t="shared" si="253"/>
        <v>0</v>
      </c>
      <c r="AG505" s="76">
        <f t="shared" si="254"/>
        <v>0</v>
      </c>
      <c r="AH505" s="76">
        <f t="shared" si="248"/>
        <v>1.7142125411132822E-7</v>
      </c>
      <c r="AI505" s="76">
        <f t="shared" si="255"/>
        <v>0</v>
      </c>
      <c r="AJ505" s="76">
        <f t="shared" si="249"/>
        <v>0.66245252961253687</v>
      </c>
      <c r="AK505" s="76">
        <f t="shared" si="256"/>
        <v>0</v>
      </c>
      <c r="AL505" s="76">
        <f t="shared" si="257"/>
        <v>0.66245270103379095</v>
      </c>
      <c r="AM505" s="76">
        <f t="shared" si="258"/>
        <v>0</v>
      </c>
      <c r="AN505" s="76">
        <f t="shared" si="259"/>
        <v>0</v>
      </c>
      <c r="AO505" s="76">
        <f t="shared" si="271"/>
        <v>65.751152559942639</v>
      </c>
      <c r="AP505" s="76">
        <f>MAX(0,(AO505-Constantes!$D$13)*(1-EXP(-Constantes!$D$24)))</f>
        <v>0.25986681727815031</v>
      </c>
      <c r="AQ505" s="76">
        <f t="shared" si="250"/>
        <v>0.92231934689068718</v>
      </c>
      <c r="AR505" s="76">
        <f t="shared" si="260"/>
        <v>0.92231951831194126</v>
      </c>
      <c r="AS505" s="76">
        <f>0.0526*AF505*Observaciones!$F504^1.218</f>
        <v>0</v>
      </c>
      <c r="AT505" s="76">
        <f>AS505*Constantes!$E$30</f>
        <v>0</v>
      </c>
      <c r="AU505" s="76">
        <f t="shared" si="272"/>
        <v>0</v>
      </c>
      <c r="AV505" s="15"/>
      <c r="AW505" s="75">
        <v>499</v>
      </c>
      <c r="AX505" s="148">
        <f>ETo!$I504*((1-Constantes!$F$19)*ETo!$K504+ETo!$L504)</f>
        <v>2.7220803624529148</v>
      </c>
      <c r="AY505" s="76">
        <f>MIN(AX505*Constantes!$F$17,0.8*(BB504+Observaciones!$F504-AZ505-BA505-Constantes!$D$14))</f>
        <v>2.4261727844532288E-5</v>
      </c>
      <c r="AZ505" s="76">
        <f>IF(Observaciones!$F504&gt;0.05*Constantes!$F$18,((Observaciones!$F504-0.05*Constantes!$F$18)^2)/(Observaciones!$F504+0.95*Constantes!$F$18),0)</f>
        <v>0</v>
      </c>
      <c r="BA505" s="76">
        <f>MAX(0,BB504+Observaciones!$F504-AZ505-Constantes!$D$13)</f>
        <v>0</v>
      </c>
      <c r="BB505" s="76">
        <f>BB504+Observaciones!$F504-AZ505-AY505-BA505-BC504</f>
        <v>11.250005032377565</v>
      </c>
      <c r="BC505" s="76">
        <f>MAX(0,(BB505-Constantes!$D$14)*(1-EXP(-Constantes!$D$22)))</f>
        <v>1.7142125411132822E-7</v>
      </c>
      <c r="BD505" s="76">
        <f t="shared" si="273"/>
        <v>115.98196145406665</v>
      </c>
      <c r="BE505" s="76">
        <f>MAX(0,(BD505-Constantes!$D$13)*(1-EXP(-Constantes!$D$23)))</f>
        <v>0.66245252961253687</v>
      </c>
      <c r="BF505" s="76">
        <f t="shared" si="274"/>
        <v>0.66245270103379095</v>
      </c>
      <c r="BG505" s="76">
        <f>IF(BF505-Escenarios!$F$29&lt;=0,0,IF(BF505-Escenarios!$F$29&gt;Escenarios!$F$28,Escenarios!$F$28,BF505-Escenarios!$F$29))</f>
        <v>0</v>
      </c>
      <c r="BH505" s="76">
        <f>BG505*Entradas!$F$24</f>
        <v>0</v>
      </c>
      <c r="BI505" s="76">
        <f>AX505*Entradas!$D$47/Escenarios!$F$9</f>
        <v>0.13065985739773991</v>
      </c>
      <c r="BJ505" s="76">
        <f>Entradas!$D$48*Entradas!$D$46/Escenarios!$F$9</f>
        <v>0.12</v>
      </c>
      <c r="BK505" s="76">
        <f t="shared" si="275"/>
        <v>0.13068411912558445</v>
      </c>
      <c r="BL505" s="76">
        <f t="shared" si="261"/>
        <v>0</v>
      </c>
      <c r="BM505" s="76">
        <f t="shared" si="262"/>
        <v>0</v>
      </c>
      <c r="BN505" s="76">
        <f t="shared" si="251"/>
        <v>1.7142125411132822E-7</v>
      </c>
      <c r="BO505" s="76">
        <f t="shared" si="263"/>
        <v>0</v>
      </c>
      <c r="BP505" s="76">
        <f t="shared" si="252"/>
        <v>0.66245252961253687</v>
      </c>
      <c r="BQ505" s="76">
        <f t="shared" si="264"/>
        <v>0</v>
      </c>
      <c r="BR505" s="76">
        <f t="shared" si="265"/>
        <v>0.66245270103379095</v>
      </c>
      <c r="BS505" s="76">
        <f t="shared" si="266"/>
        <v>0</v>
      </c>
      <c r="BT505" s="76">
        <f t="shared" si="267"/>
        <v>0</v>
      </c>
      <c r="BU505" s="76">
        <f t="shared" si="276"/>
        <v>79.913739388195594</v>
      </c>
      <c r="BV505" s="76">
        <f>MAX(0,(BU505-Constantes!$D$13)*(1-EXP(-Constantes!$D$24)))</f>
        <v>0.47634545603556672</v>
      </c>
      <c r="BW505" s="76">
        <f t="shared" si="277"/>
        <v>1.1387979856481036</v>
      </c>
      <c r="BX505" s="76">
        <f t="shared" si="278"/>
        <v>1.1387981570693577</v>
      </c>
      <c r="BY505" s="76">
        <f>0.0526*BL505*Observaciones!$F504^1.218</f>
        <v>0</v>
      </c>
      <c r="BZ505" s="76">
        <f>BY505*Constantes!$F$30</f>
        <v>0</v>
      </c>
      <c r="CA505" s="76">
        <f t="shared" si="279"/>
        <v>0</v>
      </c>
      <c r="CB505" s="15"/>
      <c r="CC505" s="75">
        <v>499</v>
      </c>
      <c r="CD505" s="76">
        <f>0.0526*Observaciones!$F504^2.218</f>
        <v>0</v>
      </c>
      <c r="CE505" s="76">
        <f>IF(Observaciones!$F504&gt;0.05*$CI$7,((Observaciones!$F504-0.05*$CI$7)^2)/(Observaciones!$F504+0.95*$CI$7),0)</f>
        <v>0</v>
      </c>
      <c r="CF505" s="76">
        <f>0.0526*CE505*Observaciones!$F504^1.218</f>
        <v>0</v>
      </c>
      <c r="CG505" s="29"/>
      <c r="CH505" s="29"/>
      <c r="CI505" s="110"/>
      <c r="CJ505" s="40"/>
    </row>
    <row r="506" spans="2:88" s="2" customFormat="1" x14ac:dyDescent="0.3">
      <c r="B506" s="39"/>
      <c r="C506" s="75">
        <v>500</v>
      </c>
      <c r="D506" s="148">
        <f>ETo!$I505*((1-Constantes!$D$19)*ETo!$K505+ETo!$L505)</f>
        <v>2.7544507765808977</v>
      </c>
      <c r="E506" s="76">
        <f>MIN(D506*Constantes!$D$17,0.8*(H505+Observaciones!$F505-F506-G506-Constantes!$D$14))</f>
        <v>4.0259020522626091E-6</v>
      </c>
      <c r="F506" s="76">
        <f>IF(Observaciones!$F505&gt;0.05*Constantes!$D$18,((Observaciones!$F505-0.05*Constantes!$D$18)^2)/(Observaciones!$F505+0.95*Constantes!$D$18),0)</f>
        <v>0</v>
      </c>
      <c r="G506" s="76">
        <f>MAX(0,H505+Observaciones!$F505-F506-Constantes!$D$13)</f>
        <v>0</v>
      </c>
      <c r="H506" s="76">
        <f>H505+Observaciones!$F505-F506-E506-G506-I505</f>
        <v>11.250000835054259</v>
      </c>
      <c r="I506" s="76">
        <f>MAX(0,(H506-Constantes!$D$14)*(1-EXP(-Constantes!$D$22)))</f>
        <v>2.8445013595877615E-8</v>
      </c>
      <c r="J506" s="76">
        <f t="shared" si="280"/>
        <v>115.31950892445411</v>
      </c>
      <c r="K506" s="76">
        <f>MAX(0,(J506-Constantes!$D$13)*(1-EXP(-Constantes!$D$23)))</f>
        <v>0.65592522705436485</v>
      </c>
      <c r="L506" s="76">
        <f t="shared" si="281"/>
        <v>0.65592525549937841</v>
      </c>
      <c r="M506" s="76">
        <f>0.0526*F506*Observaciones!$F505^1.218</f>
        <v>0</v>
      </c>
      <c r="N506" s="76">
        <f>M506*Constantes!$D$30</f>
        <v>0</v>
      </c>
      <c r="O506" s="76">
        <f t="shared" si="282"/>
        <v>0</v>
      </c>
      <c r="P506" s="15"/>
      <c r="Q506" s="75">
        <v>500</v>
      </c>
      <c r="R506" s="148">
        <f>ETo!$I505*((1-Constantes!$E$19)*ETo!$K505+ETo!$L505)</f>
        <v>2.7544507765808977</v>
      </c>
      <c r="S506" s="76">
        <f>MIN(R506*Constantes!$E$17,0.8*(V505+Observaciones!$F505-T506-U506-Constantes!$D$14))</f>
        <v>4.0259020522626091E-6</v>
      </c>
      <c r="T506" s="76">
        <f>IF(Observaciones!$F505&gt;0.05*Constantes!$E$18,((Observaciones!$F505-0.05*Constantes!$E$18)^2)/(Observaciones!$F505+0.95*Constantes!$E$18),0)</f>
        <v>0</v>
      </c>
      <c r="U506" s="76">
        <f>MAX(0,V505+Observaciones!$F505-T506-Constantes!$D$13)</f>
        <v>0</v>
      </c>
      <c r="V506" s="76">
        <f>V505+Observaciones!$F505-T506-S506-U506-W505</f>
        <v>11.250000835054259</v>
      </c>
      <c r="W506" s="76">
        <f>MAX(0,(V506-Constantes!$D$14)*(1-EXP(-Constantes!$D$22)))</f>
        <v>2.8445013595877615E-8</v>
      </c>
      <c r="X506" s="76">
        <f t="shared" si="268"/>
        <v>115.31950892445411</v>
      </c>
      <c r="Y506" s="76">
        <f>MAX(0,(X506-Constantes!$D$13)*(1-EXP(-Constantes!$D$23)))</f>
        <v>0.65592522705436485</v>
      </c>
      <c r="Z506" s="76">
        <f t="shared" si="269"/>
        <v>0.65592525549937841</v>
      </c>
      <c r="AA506" s="76">
        <f>IF(Z506-Escenarios!$E$29&lt;=0,0,IF(Z506-Escenarios!$E$29&gt;Escenarios!$E$28,Escenarios!$E$28,Z506-Escenarios!$E$29))</f>
        <v>0</v>
      </c>
      <c r="AB506" s="76">
        <f>AA506*Entradas!$E$24</f>
        <v>0</v>
      </c>
      <c r="AC506" s="76">
        <f>R506*Entradas!$D$47/Escenarios!$E$9</f>
        <v>0.13221363727588309</v>
      </c>
      <c r="AD506" s="76">
        <f>Entradas!$D$48*Entradas!$D$46/Escenarios!$E$9</f>
        <v>0.12</v>
      </c>
      <c r="AE506" s="76">
        <f t="shared" si="270"/>
        <v>0.13221766317793535</v>
      </c>
      <c r="AF506" s="76">
        <f t="shared" si="253"/>
        <v>0</v>
      </c>
      <c r="AG506" s="76">
        <f t="shared" si="254"/>
        <v>0</v>
      </c>
      <c r="AH506" s="76">
        <f t="shared" si="248"/>
        <v>2.8445013595877615E-8</v>
      </c>
      <c r="AI506" s="76">
        <f t="shared" si="255"/>
        <v>0</v>
      </c>
      <c r="AJ506" s="76">
        <f t="shared" si="249"/>
        <v>0.65592522705436485</v>
      </c>
      <c r="AK506" s="76">
        <f t="shared" si="256"/>
        <v>0</v>
      </c>
      <c r="AL506" s="76">
        <f t="shared" si="257"/>
        <v>0.65592525549937841</v>
      </c>
      <c r="AM506" s="76">
        <f t="shared" si="258"/>
        <v>0</v>
      </c>
      <c r="AN506" s="76">
        <f t="shared" si="259"/>
        <v>0</v>
      </c>
      <c r="AO506" s="76">
        <f t="shared" si="271"/>
        <v>65.491285742664488</v>
      </c>
      <c r="AP506" s="76">
        <f>MAX(0,(AO506-Constantes!$D$13)*(1-EXP(-Constantes!$D$24)))</f>
        <v>0.25589468877191074</v>
      </c>
      <c r="AQ506" s="76">
        <f t="shared" si="250"/>
        <v>0.91181991582627564</v>
      </c>
      <c r="AR506" s="76">
        <f t="shared" si="260"/>
        <v>0.9118199442712891</v>
      </c>
      <c r="AS506" s="76">
        <f>0.0526*AF506*Observaciones!$F505^1.218</f>
        <v>0</v>
      </c>
      <c r="AT506" s="76">
        <f>AS506*Constantes!$E$30</f>
        <v>0</v>
      </c>
      <c r="AU506" s="76">
        <f t="shared" si="272"/>
        <v>0</v>
      </c>
      <c r="AV506" s="15"/>
      <c r="AW506" s="75">
        <v>500</v>
      </c>
      <c r="AX506" s="148">
        <f>ETo!$I505*((1-Constantes!$F$19)*ETo!$K505+ETo!$L505)</f>
        <v>2.7544507765808977</v>
      </c>
      <c r="AY506" s="76">
        <f>MIN(AX506*Constantes!$F$17,0.8*(BB505+Observaciones!$F505-AZ506-BA506-Constantes!$D$14))</f>
        <v>4.0259020522626091E-6</v>
      </c>
      <c r="AZ506" s="76">
        <f>IF(Observaciones!$F505&gt;0.05*Constantes!$F$18,((Observaciones!$F505-0.05*Constantes!$F$18)^2)/(Observaciones!$F505+0.95*Constantes!$F$18),0)</f>
        <v>0</v>
      </c>
      <c r="BA506" s="76">
        <f>MAX(0,BB505+Observaciones!$F505-AZ506-Constantes!$D$13)</f>
        <v>0</v>
      </c>
      <c r="BB506" s="76">
        <f>BB505+Observaciones!$F505-AZ506-AY506-BA506-BC505</f>
        <v>11.250000835054259</v>
      </c>
      <c r="BC506" s="76">
        <f>MAX(0,(BB506-Constantes!$D$14)*(1-EXP(-Constantes!$D$22)))</f>
        <v>2.8445013595877615E-8</v>
      </c>
      <c r="BD506" s="76">
        <f t="shared" si="273"/>
        <v>115.31950892445411</v>
      </c>
      <c r="BE506" s="76">
        <f>MAX(0,(BD506-Constantes!$D$13)*(1-EXP(-Constantes!$D$23)))</f>
        <v>0.65592522705436485</v>
      </c>
      <c r="BF506" s="76">
        <f t="shared" si="274"/>
        <v>0.65592525549937841</v>
      </c>
      <c r="BG506" s="76">
        <f>IF(BF506-Escenarios!$F$29&lt;=0,0,IF(BF506-Escenarios!$F$29&gt;Escenarios!$F$28,Escenarios!$F$28,BF506-Escenarios!$F$29))</f>
        <v>0</v>
      </c>
      <c r="BH506" s="76">
        <f>BG506*Entradas!$F$24</f>
        <v>0</v>
      </c>
      <c r="BI506" s="76">
        <f>AX506*Entradas!$D$47/Escenarios!$F$9</f>
        <v>0.13221363727588309</v>
      </c>
      <c r="BJ506" s="76">
        <f>Entradas!$D$48*Entradas!$D$46/Escenarios!$F$9</f>
        <v>0.12</v>
      </c>
      <c r="BK506" s="76">
        <f t="shared" si="275"/>
        <v>0.13221766317793535</v>
      </c>
      <c r="BL506" s="76">
        <f t="shared" si="261"/>
        <v>0</v>
      </c>
      <c r="BM506" s="76">
        <f t="shared" si="262"/>
        <v>0</v>
      </c>
      <c r="BN506" s="76">
        <f t="shared" si="251"/>
        <v>2.8445013595877615E-8</v>
      </c>
      <c r="BO506" s="76">
        <f t="shared" si="263"/>
        <v>0</v>
      </c>
      <c r="BP506" s="76">
        <f t="shared" si="252"/>
        <v>0.65592522705436485</v>
      </c>
      <c r="BQ506" s="76">
        <f t="shared" si="264"/>
        <v>0</v>
      </c>
      <c r="BR506" s="76">
        <f t="shared" si="265"/>
        <v>0.65592525549937841</v>
      </c>
      <c r="BS506" s="76">
        <f t="shared" si="266"/>
        <v>0</v>
      </c>
      <c r="BT506" s="76">
        <f t="shared" si="267"/>
        <v>0</v>
      </c>
      <c r="BU506" s="76">
        <f t="shared" si="276"/>
        <v>79.437393932160035</v>
      </c>
      <c r="BV506" s="76">
        <f>MAX(0,(BU506-Constantes!$D$13)*(1-EXP(-Constantes!$D$24)))</f>
        <v>0.46906439805150218</v>
      </c>
      <c r="BW506" s="76">
        <f t="shared" si="277"/>
        <v>1.1249896251058671</v>
      </c>
      <c r="BX506" s="76">
        <f t="shared" si="278"/>
        <v>1.1249896535508805</v>
      </c>
      <c r="BY506" s="76">
        <f>0.0526*BL506*Observaciones!$F505^1.218</f>
        <v>0</v>
      </c>
      <c r="BZ506" s="76">
        <f>BY506*Constantes!$F$30</f>
        <v>0</v>
      </c>
      <c r="CA506" s="76">
        <f t="shared" si="279"/>
        <v>0</v>
      </c>
      <c r="CB506" s="15"/>
      <c r="CC506" s="75">
        <v>500</v>
      </c>
      <c r="CD506" s="76">
        <f>0.0526*Observaciones!$F505^2.218</f>
        <v>0</v>
      </c>
      <c r="CE506" s="76">
        <f>IF(Observaciones!$F505&gt;0.05*$CI$7,((Observaciones!$F505-0.05*$CI$7)^2)/(Observaciones!$F505+0.95*$CI$7),0)</f>
        <v>0</v>
      </c>
      <c r="CF506" s="76">
        <f>0.0526*CE506*Observaciones!$F505^1.218</f>
        <v>0</v>
      </c>
      <c r="CG506" s="29"/>
      <c r="CH506" s="29"/>
      <c r="CI506" s="110"/>
      <c r="CJ506" s="40"/>
    </row>
    <row r="507" spans="2:88" s="2" customFormat="1" x14ac:dyDescent="0.3">
      <c r="B507" s="39"/>
      <c r="C507" s="75">
        <v>501</v>
      </c>
      <c r="D507" s="148">
        <f>ETo!$I506*((1-Constantes!$D$19)*ETo!$K506+ETo!$L506)</f>
        <v>2.6775693045782356</v>
      </c>
      <c r="E507" s="76">
        <f>MIN(D507*Constantes!$D$17,0.8*(H506+Observaciones!$F506-F507-G507-Constantes!$D$14))</f>
        <v>6.6804340690396204E-7</v>
      </c>
      <c r="F507" s="76">
        <f>IF(Observaciones!$F506&gt;0.05*Constantes!$D$18,((Observaciones!$F506-0.05*Constantes!$D$18)^2)/(Observaciones!$F506+0.95*Constantes!$D$18),0)</f>
        <v>0</v>
      </c>
      <c r="G507" s="76">
        <f>MAX(0,H506+Observaciones!$F506-F507-Constantes!$D$13)</f>
        <v>0</v>
      </c>
      <c r="H507" s="76">
        <f>H506+Observaciones!$F506-F507-E507-G507-I506</f>
        <v>11.250000138565838</v>
      </c>
      <c r="I507" s="76">
        <f>MAX(0,(H507-Constantes!$D$14)*(1-EXP(-Constantes!$D$22)))</f>
        <v>4.7200611249876422E-9</v>
      </c>
      <c r="J507" s="76">
        <f t="shared" si="280"/>
        <v>114.66358369739974</v>
      </c>
      <c r="K507" s="76">
        <f>MAX(0,(J507-Constantes!$D$13)*(1-EXP(-Constantes!$D$23)))</f>
        <v>0.64946223956298088</v>
      </c>
      <c r="L507" s="76">
        <f t="shared" si="281"/>
        <v>0.649462244283042</v>
      </c>
      <c r="M507" s="76">
        <f>0.0526*F507*Observaciones!$F506^1.218</f>
        <v>0</v>
      </c>
      <c r="N507" s="76">
        <f>M507*Constantes!$D$30</f>
        <v>0</v>
      </c>
      <c r="O507" s="76">
        <f t="shared" si="282"/>
        <v>0</v>
      </c>
      <c r="P507" s="15"/>
      <c r="Q507" s="75">
        <v>501</v>
      </c>
      <c r="R507" s="148">
        <f>ETo!$I506*((1-Constantes!$E$19)*ETo!$K506+ETo!$L506)</f>
        <v>2.6775693045782356</v>
      </c>
      <c r="S507" s="76">
        <f>MIN(R507*Constantes!$E$17,0.8*(V506+Observaciones!$F506-T507-U507-Constantes!$D$14))</f>
        <v>6.6804340690396204E-7</v>
      </c>
      <c r="T507" s="76">
        <f>IF(Observaciones!$F506&gt;0.05*Constantes!$E$18,((Observaciones!$F506-0.05*Constantes!$E$18)^2)/(Observaciones!$F506+0.95*Constantes!$E$18),0)</f>
        <v>0</v>
      </c>
      <c r="U507" s="76">
        <f>MAX(0,V506+Observaciones!$F506-T507-Constantes!$D$13)</f>
        <v>0</v>
      </c>
      <c r="V507" s="76">
        <f>V506+Observaciones!$F506-T507-S507-U507-W506</f>
        <v>11.250000138565838</v>
      </c>
      <c r="W507" s="76">
        <f>MAX(0,(V507-Constantes!$D$14)*(1-EXP(-Constantes!$D$22)))</f>
        <v>4.7200611249876422E-9</v>
      </c>
      <c r="X507" s="76">
        <f t="shared" si="268"/>
        <v>114.66358369739974</v>
      </c>
      <c r="Y507" s="76">
        <f>MAX(0,(X507-Constantes!$D$13)*(1-EXP(-Constantes!$D$23)))</f>
        <v>0.64946223956298088</v>
      </c>
      <c r="Z507" s="76">
        <f t="shared" si="269"/>
        <v>0.649462244283042</v>
      </c>
      <c r="AA507" s="76">
        <f>IF(Z507-Escenarios!$E$29&lt;=0,0,IF(Z507-Escenarios!$E$29&gt;Escenarios!$E$28,Escenarios!$E$28,Z507-Escenarios!$E$29))</f>
        <v>0</v>
      </c>
      <c r="AB507" s="76">
        <f>AA507*Entradas!$E$24</f>
        <v>0</v>
      </c>
      <c r="AC507" s="76">
        <f>R507*Entradas!$D$47/Escenarios!$E$9</f>
        <v>0.12852332661975532</v>
      </c>
      <c r="AD507" s="76">
        <f>Entradas!$D$48*Entradas!$D$46/Escenarios!$E$9</f>
        <v>0.12</v>
      </c>
      <c r="AE507" s="76">
        <f t="shared" si="270"/>
        <v>0.12852399466316222</v>
      </c>
      <c r="AF507" s="76">
        <f t="shared" si="253"/>
        <v>0</v>
      </c>
      <c r="AG507" s="76">
        <f t="shared" si="254"/>
        <v>0</v>
      </c>
      <c r="AH507" s="76">
        <f t="shared" si="248"/>
        <v>4.7200611249876422E-9</v>
      </c>
      <c r="AI507" s="76">
        <f t="shared" si="255"/>
        <v>0</v>
      </c>
      <c r="AJ507" s="76">
        <f t="shared" si="249"/>
        <v>0.64946223956298088</v>
      </c>
      <c r="AK507" s="76">
        <f t="shared" si="256"/>
        <v>0</v>
      </c>
      <c r="AL507" s="76">
        <f t="shared" si="257"/>
        <v>0.649462244283042</v>
      </c>
      <c r="AM507" s="76">
        <f t="shared" si="258"/>
        <v>0</v>
      </c>
      <c r="AN507" s="76">
        <f t="shared" si="259"/>
        <v>0</v>
      </c>
      <c r="AO507" s="76">
        <f t="shared" si="271"/>
        <v>65.23539105389257</v>
      </c>
      <c r="AP507" s="76">
        <f>MAX(0,(AO507-Constantes!$D$13)*(1-EXP(-Constantes!$D$24)))</f>
        <v>0.25198327523126512</v>
      </c>
      <c r="AQ507" s="76">
        <f t="shared" si="250"/>
        <v>0.90144551479424595</v>
      </c>
      <c r="AR507" s="76">
        <f t="shared" si="260"/>
        <v>0.90144551951430718</v>
      </c>
      <c r="AS507" s="76">
        <f>0.0526*AF507*Observaciones!$F506^1.218</f>
        <v>0</v>
      </c>
      <c r="AT507" s="76">
        <f>AS507*Constantes!$E$30</f>
        <v>0</v>
      </c>
      <c r="AU507" s="76">
        <f t="shared" si="272"/>
        <v>0</v>
      </c>
      <c r="AV507" s="15"/>
      <c r="AW507" s="75">
        <v>501</v>
      </c>
      <c r="AX507" s="148">
        <f>ETo!$I506*((1-Constantes!$F$19)*ETo!$K506+ETo!$L506)</f>
        <v>2.6775693045782356</v>
      </c>
      <c r="AY507" s="76">
        <f>MIN(AX507*Constantes!$F$17,0.8*(BB506+Observaciones!$F506-AZ507-BA507-Constantes!$D$14))</f>
        <v>6.6804340690396204E-7</v>
      </c>
      <c r="AZ507" s="76">
        <f>IF(Observaciones!$F506&gt;0.05*Constantes!$F$18,((Observaciones!$F506-0.05*Constantes!$F$18)^2)/(Observaciones!$F506+0.95*Constantes!$F$18),0)</f>
        <v>0</v>
      </c>
      <c r="BA507" s="76">
        <f>MAX(0,BB506+Observaciones!$F506-AZ507-Constantes!$D$13)</f>
        <v>0</v>
      </c>
      <c r="BB507" s="76">
        <f>BB506+Observaciones!$F506-AZ507-AY507-BA507-BC506</f>
        <v>11.250000138565838</v>
      </c>
      <c r="BC507" s="76">
        <f>MAX(0,(BB507-Constantes!$D$14)*(1-EXP(-Constantes!$D$22)))</f>
        <v>4.7200611249876422E-9</v>
      </c>
      <c r="BD507" s="76">
        <f t="shared" si="273"/>
        <v>114.66358369739974</v>
      </c>
      <c r="BE507" s="76">
        <f>MAX(0,(BD507-Constantes!$D$13)*(1-EXP(-Constantes!$D$23)))</f>
        <v>0.64946223956298088</v>
      </c>
      <c r="BF507" s="76">
        <f t="shared" si="274"/>
        <v>0.649462244283042</v>
      </c>
      <c r="BG507" s="76">
        <f>IF(BF507-Escenarios!$F$29&lt;=0,0,IF(BF507-Escenarios!$F$29&gt;Escenarios!$F$28,Escenarios!$F$28,BF507-Escenarios!$F$29))</f>
        <v>0</v>
      </c>
      <c r="BH507" s="76">
        <f>BG507*Entradas!$F$24</f>
        <v>0</v>
      </c>
      <c r="BI507" s="76">
        <f>AX507*Entradas!$D$47/Escenarios!$F$9</f>
        <v>0.12852332661975532</v>
      </c>
      <c r="BJ507" s="76">
        <f>Entradas!$D$48*Entradas!$D$46/Escenarios!$F$9</f>
        <v>0.12</v>
      </c>
      <c r="BK507" s="76">
        <f t="shared" si="275"/>
        <v>0.12852399466316222</v>
      </c>
      <c r="BL507" s="76">
        <f t="shared" si="261"/>
        <v>0</v>
      </c>
      <c r="BM507" s="76">
        <f t="shared" si="262"/>
        <v>0</v>
      </c>
      <c r="BN507" s="76">
        <f t="shared" si="251"/>
        <v>4.7200611249876422E-9</v>
      </c>
      <c r="BO507" s="76">
        <f t="shared" si="263"/>
        <v>0</v>
      </c>
      <c r="BP507" s="76">
        <f t="shared" si="252"/>
        <v>0.64946223956298088</v>
      </c>
      <c r="BQ507" s="76">
        <f t="shared" si="264"/>
        <v>0</v>
      </c>
      <c r="BR507" s="76">
        <f t="shared" si="265"/>
        <v>0.649462244283042</v>
      </c>
      <c r="BS507" s="76">
        <f t="shared" si="266"/>
        <v>0</v>
      </c>
      <c r="BT507" s="76">
        <f t="shared" si="267"/>
        <v>0</v>
      </c>
      <c r="BU507" s="76">
        <f t="shared" si="276"/>
        <v>78.968329534108534</v>
      </c>
      <c r="BV507" s="76">
        <f>MAX(0,(BU507-Constantes!$D$13)*(1-EXP(-Constantes!$D$24)))</f>
        <v>0.46189463283762272</v>
      </c>
      <c r="BW507" s="76">
        <f t="shared" si="277"/>
        <v>1.1113568724006035</v>
      </c>
      <c r="BX507" s="76">
        <f t="shared" si="278"/>
        <v>1.1113568771206648</v>
      </c>
      <c r="BY507" s="76">
        <f>0.0526*BL507*Observaciones!$F506^1.218</f>
        <v>0</v>
      </c>
      <c r="BZ507" s="76">
        <f>BY507*Constantes!$F$30</f>
        <v>0</v>
      </c>
      <c r="CA507" s="76">
        <f t="shared" si="279"/>
        <v>0</v>
      </c>
      <c r="CB507" s="15"/>
      <c r="CC507" s="75">
        <v>501</v>
      </c>
      <c r="CD507" s="76">
        <f>0.0526*Observaciones!$F506^2.218</f>
        <v>0</v>
      </c>
      <c r="CE507" s="76">
        <f>IF(Observaciones!$F506&gt;0.05*$CI$7,((Observaciones!$F506-0.05*$CI$7)^2)/(Observaciones!$F506+0.95*$CI$7),0)</f>
        <v>0</v>
      </c>
      <c r="CF507" s="76">
        <f>0.0526*CE507*Observaciones!$F506^1.218</f>
        <v>0</v>
      </c>
      <c r="CG507" s="29"/>
      <c r="CH507" s="29"/>
      <c r="CI507" s="110"/>
      <c r="CJ507" s="40"/>
    </row>
    <row r="508" spans="2:88" s="2" customFormat="1" x14ac:dyDescent="0.3">
      <c r="B508" s="39"/>
      <c r="C508" s="75">
        <v>502</v>
      </c>
      <c r="D508" s="148">
        <f>ETo!$I507*((1-Constantes!$D$19)*ETo!$K507+ETo!$L507)</f>
        <v>2.7037491207101154</v>
      </c>
      <c r="E508" s="76">
        <f>MIN(D508*Constantes!$D$17,0.8*(H507+Observaciones!$F507-F508-G508-Constantes!$D$14))</f>
        <v>1.1085267033195123E-7</v>
      </c>
      <c r="F508" s="76">
        <f>IF(Observaciones!$F507&gt;0.05*Constantes!$D$18,((Observaciones!$F507-0.05*Constantes!$D$18)^2)/(Observaciones!$F507+0.95*Constantes!$D$18),0)</f>
        <v>0</v>
      </c>
      <c r="G508" s="76">
        <f>MAX(0,H507+Observaciones!$F507-F508-Constantes!$D$13)</f>
        <v>0</v>
      </c>
      <c r="H508" s="76">
        <f>H507+Observaciones!$F507-F508-E508-G508-I507</f>
        <v>11.250000022993106</v>
      </c>
      <c r="I508" s="76">
        <f>MAX(0,(H508-Constantes!$D$14)*(1-EXP(-Constantes!$D$22)))</f>
        <v>7.8322960270207198E-10</v>
      </c>
      <c r="J508" s="76">
        <f t="shared" si="280"/>
        <v>114.01412145783677</v>
      </c>
      <c r="K508" s="76">
        <f>MAX(0,(J508-Constantes!$D$13)*(1-EXP(-Constantes!$D$23)))</f>
        <v>0.64306293342671328</v>
      </c>
      <c r="L508" s="76">
        <f t="shared" si="281"/>
        <v>0.64306293420994287</v>
      </c>
      <c r="M508" s="76">
        <f>0.0526*F508*Observaciones!$F507^1.218</f>
        <v>0</v>
      </c>
      <c r="N508" s="76">
        <f>M508*Constantes!$D$30</f>
        <v>0</v>
      </c>
      <c r="O508" s="76">
        <f t="shared" si="282"/>
        <v>0</v>
      </c>
      <c r="P508" s="15"/>
      <c r="Q508" s="75">
        <v>502</v>
      </c>
      <c r="R508" s="148">
        <f>ETo!$I507*((1-Constantes!$E$19)*ETo!$K507+ETo!$L507)</f>
        <v>2.7037491207101154</v>
      </c>
      <c r="S508" s="76">
        <f>MIN(R508*Constantes!$E$17,0.8*(V507+Observaciones!$F507-T508-U508-Constantes!$D$14))</f>
        <v>1.1085267033195123E-7</v>
      </c>
      <c r="T508" s="76">
        <f>IF(Observaciones!$F507&gt;0.05*Constantes!$E$18,((Observaciones!$F507-0.05*Constantes!$E$18)^2)/(Observaciones!$F507+0.95*Constantes!$E$18),0)</f>
        <v>0</v>
      </c>
      <c r="U508" s="76">
        <f>MAX(0,V507+Observaciones!$F507-T508-Constantes!$D$13)</f>
        <v>0</v>
      </c>
      <c r="V508" s="76">
        <f>V507+Observaciones!$F507-T508-S508-U508-W507</f>
        <v>11.250000022993106</v>
      </c>
      <c r="W508" s="76">
        <f>MAX(0,(V508-Constantes!$D$14)*(1-EXP(-Constantes!$D$22)))</f>
        <v>7.8322960270207198E-10</v>
      </c>
      <c r="X508" s="76">
        <f t="shared" si="268"/>
        <v>114.01412145783677</v>
      </c>
      <c r="Y508" s="76">
        <f>MAX(0,(X508-Constantes!$D$13)*(1-EXP(-Constantes!$D$23)))</f>
        <v>0.64306293342671328</v>
      </c>
      <c r="Z508" s="76">
        <f t="shared" si="269"/>
        <v>0.64306293420994287</v>
      </c>
      <c r="AA508" s="76">
        <f>IF(Z508-Escenarios!$E$29&lt;=0,0,IF(Z508-Escenarios!$E$29&gt;Escenarios!$E$28,Escenarios!$E$28,Z508-Escenarios!$E$29))</f>
        <v>0</v>
      </c>
      <c r="AB508" s="76">
        <f>AA508*Entradas!$E$24</f>
        <v>0</v>
      </c>
      <c r="AC508" s="76">
        <f>R508*Entradas!$D$47/Escenarios!$E$9</f>
        <v>0.12977995779408552</v>
      </c>
      <c r="AD508" s="76">
        <f>Entradas!$D$48*Entradas!$D$46/Escenarios!$E$9</f>
        <v>0.12</v>
      </c>
      <c r="AE508" s="76">
        <f t="shared" si="270"/>
        <v>0.12978006864675584</v>
      </c>
      <c r="AF508" s="76">
        <f t="shared" si="253"/>
        <v>0</v>
      </c>
      <c r="AG508" s="76">
        <f t="shared" si="254"/>
        <v>0</v>
      </c>
      <c r="AH508" s="76">
        <f t="shared" si="248"/>
        <v>7.8322960270207198E-10</v>
      </c>
      <c r="AI508" s="76">
        <f t="shared" si="255"/>
        <v>0</v>
      </c>
      <c r="AJ508" s="76">
        <f t="shared" si="249"/>
        <v>0.64306293342671328</v>
      </c>
      <c r="AK508" s="76">
        <f t="shared" si="256"/>
        <v>0</v>
      </c>
      <c r="AL508" s="76">
        <f t="shared" si="257"/>
        <v>0.64306293420994287</v>
      </c>
      <c r="AM508" s="76">
        <f t="shared" si="258"/>
        <v>0</v>
      </c>
      <c r="AN508" s="76">
        <f t="shared" si="259"/>
        <v>0</v>
      </c>
      <c r="AO508" s="76">
        <f t="shared" si="271"/>
        <v>64.983407778661302</v>
      </c>
      <c r="AP508" s="76">
        <f>MAX(0,(AO508-Constantes!$D$13)*(1-EXP(-Constantes!$D$24)))</f>
        <v>0.248131648612964</v>
      </c>
      <c r="AQ508" s="76">
        <f t="shared" si="250"/>
        <v>0.89119458203967727</v>
      </c>
      <c r="AR508" s="76">
        <f t="shared" si="260"/>
        <v>0.89119458282290687</v>
      </c>
      <c r="AS508" s="76">
        <f>0.0526*AF508*Observaciones!$F507^1.218</f>
        <v>0</v>
      </c>
      <c r="AT508" s="76">
        <f>AS508*Constantes!$E$30</f>
        <v>0</v>
      </c>
      <c r="AU508" s="76">
        <f t="shared" si="272"/>
        <v>0</v>
      </c>
      <c r="AV508" s="15"/>
      <c r="AW508" s="75">
        <v>502</v>
      </c>
      <c r="AX508" s="148">
        <f>ETo!$I507*((1-Constantes!$F$19)*ETo!$K507+ETo!$L507)</f>
        <v>2.7037491207101154</v>
      </c>
      <c r="AY508" s="76">
        <f>MIN(AX508*Constantes!$F$17,0.8*(BB507+Observaciones!$F507-AZ508-BA508-Constantes!$D$14))</f>
        <v>1.1085267033195123E-7</v>
      </c>
      <c r="AZ508" s="76">
        <f>IF(Observaciones!$F507&gt;0.05*Constantes!$F$18,((Observaciones!$F507-0.05*Constantes!$F$18)^2)/(Observaciones!$F507+0.95*Constantes!$F$18),0)</f>
        <v>0</v>
      </c>
      <c r="BA508" s="76">
        <f>MAX(0,BB507+Observaciones!$F507-AZ508-Constantes!$D$13)</f>
        <v>0</v>
      </c>
      <c r="BB508" s="76">
        <f>BB507+Observaciones!$F507-AZ508-AY508-BA508-BC507</f>
        <v>11.250000022993106</v>
      </c>
      <c r="BC508" s="76">
        <f>MAX(0,(BB508-Constantes!$D$14)*(1-EXP(-Constantes!$D$22)))</f>
        <v>7.8322960270207198E-10</v>
      </c>
      <c r="BD508" s="76">
        <f t="shared" si="273"/>
        <v>114.01412145783677</v>
      </c>
      <c r="BE508" s="76">
        <f>MAX(0,(BD508-Constantes!$D$13)*(1-EXP(-Constantes!$D$23)))</f>
        <v>0.64306293342671328</v>
      </c>
      <c r="BF508" s="76">
        <f t="shared" si="274"/>
        <v>0.64306293420994287</v>
      </c>
      <c r="BG508" s="76">
        <f>IF(BF508-Escenarios!$F$29&lt;=0,0,IF(BF508-Escenarios!$F$29&gt;Escenarios!$F$28,Escenarios!$F$28,BF508-Escenarios!$F$29))</f>
        <v>0</v>
      </c>
      <c r="BH508" s="76">
        <f>BG508*Entradas!$F$24</f>
        <v>0</v>
      </c>
      <c r="BI508" s="76">
        <f>AX508*Entradas!$D$47/Escenarios!$F$9</f>
        <v>0.12977995779408552</v>
      </c>
      <c r="BJ508" s="76">
        <f>Entradas!$D$48*Entradas!$D$46/Escenarios!$F$9</f>
        <v>0.12</v>
      </c>
      <c r="BK508" s="76">
        <f t="shared" si="275"/>
        <v>0.12978006864675584</v>
      </c>
      <c r="BL508" s="76">
        <f t="shared" si="261"/>
        <v>0</v>
      </c>
      <c r="BM508" s="76">
        <f t="shared" si="262"/>
        <v>0</v>
      </c>
      <c r="BN508" s="76">
        <f t="shared" si="251"/>
        <v>7.8322960270207198E-10</v>
      </c>
      <c r="BO508" s="76">
        <f t="shared" si="263"/>
        <v>0</v>
      </c>
      <c r="BP508" s="76">
        <f t="shared" si="252"/>
        <v>0.64306293342671328</v>
      </c>
      <c r="BQ508" s="76">
        <f t="shared" si="264"/>
        <v>0</v>
      </c>
      <c r="BR508" s="76">
        <f t="shared" si="265"/>
        <v>0.64306293420994287</v>
      </c>
      <c r="BS508" s="76">
        <f t="shared" si="266"/>
        <v>0</v>
      </c>
      <c r="BT508" s="76">
        <f t="shared" si="267"/>
        <v>0</v>
      </c>
      <c r="BU508" s="76">
        <f t="shared" si="276"/>
        <v>78.506434901270907</v>
      </c>
      <c r="BV508" s="76">
        <f>MAX(0,(BU508-Constantes!$D$13)*(1-EXP(-Constantes!$D$24)))</f>
        <v>0.45483445925643939</v>
      </c>
      <c r="BW508" s="76">
        <f t="shared" si="277"/>
        <v>1.0978973926831528</v>
      </c>
      <c r="BX508" s="76">
        <f t="shared" si="278"/>
        <v>1.0978973934663823</v>
      </c>
      <c r="BY508" s="76">
        <f>0.0526*BL508*Observaciones!$F507^1.218</f>
        <v>0</v>
      </c>
      <c r="BZ508" s="76">
        <f>BY508*Constantes!$F$30</f>
        <v>0</v>
      </c>
      <c r="CA508" s="76">
        <f t="shared" si="279"/>
        <v>0</v>
      </c>
      <c r="CB508" s="15"/>
      <c r="CC508" s="75">
        <v>502</v>
      </c>
      <c r="CD508" s="76">
        <f>0.0526*Observaciones!$F507^2.218</f>
        <v>0</v>
      </c>
      <c r="CE508" s="76">
        <f>IF(Observaciones!$F507&gt;0.05*$CI$7,((Observaciones!$F507-0.05*$CI$7)^2)/(Observaciones!$F507+0.95*$CI$7),0)</f>
        <v>0</v>
      </c>
      <c r="CF508" s="76">
        <f>0.0526*CE508*Observaciones!$F507^1.218</f>
        <v>0</v>
      </c>
      <c r="CG508" s="29"/>
      <c r="CH508" s="29"/>
      <c r="CI508" s="110"/>
      <c r="CJ508" s="40"/>
    </row>
    <row r="509" spans="2:88" s="2" customFormat="1" x14ac:dyDescent="0.3">
      <c r="B509" s="39"/>
      <c r="C509" s="75">
        <v>503</v>
      </c>
      <c r="D509" s="148">
        <f>ETo!$I508*((1-Constantes!$D$19)*ETo!$K508+ETo!$L508)</f>
        <v>2.711412705642422</v>
      </c>
      <c r="E509" s="76">
        <f>MIN(D509*Constantes!$D$17,0.8*(H508+Observaciones!$F508-F509-G509-Constantes!$D$14))</f>
        <v>1.8394484868622386E-8</v>
      </c>
      <c r="F509" s="76">
        <f>IF(Observaciones!$F508&gt;0.05*Constantes!$D$18,((Observaciones!$F508-0.05*Constantes!$D$18)^2)/(Observaciones!$F508+0.95*Constantes!$D$18),0)</f>
        <v>0</v>
      </c>
      <c r="G509" s="76">
        <f>MAX(0,H508+Observaciones!$F508-F509-Constantes!$D$13)</f>
        <v>0</v>
      </c>
      <c r="H509" s="76">
        <f>H508+Observaciones!$F508-F509-E509-G509-I508</f>
        <v>11.250000003815392</v>
      </c>
      <c r="I509" s="76">
        <f>MAX(0,(H509-Constantes!$D$14)*(1-EXP(-Constantes!$D$22)))</f>
        <v>1.2996627331771163E-10</v>
      </c>
      <c r="J509" s="76">
        <f t="shared" si="280"/>
        <v>113.37105852441005</v>
      </c>
      <c r="K509" s="76">
        <f>MAX(0,(J509-Constantes!$D$13)*(1-EXP(-Constantes!$D$23)))</f>
        <v>0.63672668117800213</v>
      </c>
      <c r="L509" s="76">
        <f t="shared" si="281"/>
        <v>0.63672668130796839</v>
      </c>
      <c r="M509" s="76">
        <f>0.0526*F509*Observaciones!$F508^1.218</f>
        <v>0</v>
      </c>
      <c r="N509" s="76">
        <f>M509*Constantes!$D$30</f>
        <v>0</v>
      </c>
      <c r="O509" s="76">
        <f t="shared" si="282"/>
        <v>0</v>
      </c>
      <c r="P509" s="15"/>
      <c r="Q509" s="75">
        <v>503</v>
      </c>
      <c r="R509" s="148">
        <f>ETo!$I508*((1-Constantes!$E$19)*ETo!$K508+ETo!$L508)</f>
        <v>2.711412705642422</v>
      </c>
      <c r="S509" s="76">
        <f>MIN(R509*Constantes!$E$17,0.8*(V508+Observaciones!$F508-T509-U509-Constantes!$D$14))</f>
        <v>1.8394484868622386E-8</v>
      </c>
      <c r="T509" s="76">
        <f>IF(Observaciones!$F508&gt;0.05*Constantes!$E$18,((Observaciones!$F508-0.05*Constantes!$E$18)^2)/(Observaciones!$F508+0.95*Constantes!$E$18),0)</f>
        <v>0</v>
      </c>
      <c r="U509" s="76">
        <f>MAX(0,V508+Observaciones!$F508-T509-Constantes!$D$13)</f>
        <v>0</v>
      </c>
      <c r="V509" s="76">
        <f>V508+Observaciones!$F508-T509-S509-U509-W508</f>
        <v>11.250000003815392</v>
      </c>
      <c r="W509" s="76">
        <f>MAX(0,(V509-Constantes!$D$14)*(1-EXP(-Constantes!$D$22)))</f>
        <v>1.2996627331771163E-10</v>
      </c>
      <c r="X509" s="76">
        <f t="shared" si="268"/>
        <v>113.37105852441005</v>
      </c>
      <c r="Y509" s="76">
        <f>MAX(0,(X509-Constantes!$D$13)*(1-EXP(-Constantes!$D$23)))</f>
        <v>0.63672668117800213</v>
      </c>
      <c r="Z509" s="76">
        <f t="shared" si="269"/>
        <v>0.63672668130796839</v>
      </c>
      <c r="AA509" s="76">
        <f>IF(Z509-Escenarios!$E$29&lt;=0,0,IF(Z509-Escenarios!$E$29&gt;Escenarios!$E$28,Escenarios!$E$28,Z509-Escenarios!$E$29))</f>
        <v>0</v>
      </c>
      <c r="AB509" s="76">
        <f>AA509*Entradas!$E$24</f>
        <v>0</v>
      </c>
      <c r="AC509" s="76">
        <f>R509*Entradas!$D$47/Escenarios!$E$9</f>
        <v>0.13014780987083627</v>
      </c>
      <c r="AD509" s="76">
        <f>Entradas!$D$48*Entradas!$D$46/Escenarios!$E$9</f>
        <v>0.12</v>
      </c>
      <c r="AE509" s="76">
        <f t="shared" si="270"/>
        <v>0.13014782826532115</v>
      </c>
      <c r="AF509" s="76">
        <f t="shared" si="253"/>
        <v>0</v>
      </c>
      <c r="AG509" s="76">
        <f t="shared" si="254"/>
        <v>0</v>
      </c>
      <c r="AH509" s="76">
        <f t="shared" si="248"/>
        <v>1.2996627331771163E-10</v>
      </c>
      <c r="AI509" s="76">
        <f t="shared" si="255"/>
        <v>0</v>
      </c>
      <c r="AJ509" s="76">
        <f t="shared" si="249"/>
        <v>0.63672668117800213</v>
      </c>
      <c r="AK509" s="76">
        <f t="shared" si="256"/>
        <v>0</v>
      </c>
      <c r="AL509" s="76">
        <f t="shared" si="257"/>
        <v>0.63672668130796839</v>
      </c>
      <c r="AM509" s="76">
        <f t="shared" si="258"/>
        <v>0</v>
      </c>
      <c r="AN509" s="76">
        <f t="shared" si="259"/>
        <v>0</v>
      </c>
      <c r="AO509" s="76">
        <f t="shared" si="271"/>
        <v>64.735276130048334</v>
      </c>
      <c r="AP509" s="76">
        <f>MAX(0,(AO509-Constantes!$D$13)*(1-EXP(-Constantes!$D$24)))</f>
        <v>0.24433889505912787</v>
      </c>
      <c r="AQ509" s="76">
        <f t="shared" si="250"/>
        <v>0.88106557623713</v>
      </c>
      <c r="AR509" s="76">
        <f t="shared" si="260"/>
        <v>0.88106557636709626</v>
      </c>
      <c r="AS509" s="76">
        <f>0.0526*AF509*Observaciones!$F508^1.218</f>
        <v>0</v>
      </c>
      <c r="AT509" s="76">
        <f>AS509*Constantes!$E$30</f>
        <v>0</v>
      </c>
      <c r="AU509" s="76">
        <f t="shared" si="272"/>
        <v>0</v>
      </c>
      <c r="AV509" s="15"/>
      <c r="AW509" s="75">
        <v>503</v>
      </c>
      <c r="AX509" s="148">
        <f>ETo!$I508*((1-Constantes!$F$19)*ETo!$K508+ETo!$L508)</f>
        <v>2.711412705642422</v>
      </c>
      <c r="AY509" s="76">
        <f>MIN(AX509*Constantes!$F$17,0.8*(BB508+Observaciones!$F508-AZ509-BA509-Constantes!$D$14))</f>
        <v>1.8394484868622386E-8</v>
      </c>
      <c r="AZ509" s="76">
        <f>IF(Observaciones!$F508&gt;0.05*Constantes!$F$18,((Observaciones!$F508-0.05*Constantes!$F$18)^2)/(Observaciones!$F508+0.95*Constantes!$F$18),0)</f>
        <v>0</v>
      </c>
      <c r="BA509" s="76">
        <f>MAX(0,BB508+Observaciones!$F508-AZ509-Constantes!$D$13)</f>
        <v>0</v>
      </c>
      <c r="BB509" s="76">
        <f>BB508+Observaciones!$F508-AZ509-AY509-BA509-BC508</f>
        <v>11.250000003815392</v>
      </c>
      <c r="BC509" s="76">
        <f>MAX(0,(BB509-Constantes!$D$14)*(1-EXP(-Constantes!$D$22)))</f>
        <v>1.2996627331771163E-10</v>
      </c>
      <c r="BD509" s="76">
        <f t="shared" si="273"/>
        <v>113.37105852441005</v>
      </c>
      <c r="BE509" s="76">
        <f>MAX(0,(BD509-Constantes!$D$13)*(1-EXP(-Constantes!$D$23)))</f>
        <v>0.63672668117800213</v>
      </c>
      <c r="BF509" s="76">
        <f t="shared" si="274"/>
        <v>0.63672668130796839</v>
      </c>
      <c r="BG509" s="76">
        <f>IF(BF509-Escenarios!$F$29&lt;=0,0,IF(BF509-Escenarios!$F$29&gt;Escenarios!$F$28,Escenarios!$F$28,BF509-Escenarios!$F$29))</f>
        <v>0</v>
      </c>
      <c r="BH509" s="76">
        <f>BG509*Entradas!$F$24</f>
        <v>0</v>
      </c>
      <c r="BI509" s="76">
        <f>AX509*Entradas!$D$47/Escenarios!$F$9</f>
        <v>0.13014780987083627</v>
      </c>
      <c r="BJ509" s="76">
        <f>Entradas!$D$48*Entradas!$D$46/Escenarios!$F$9</f>
        <v>0.12</v>
      </c>
      <c r="BK509" s="76">
        <f t="shared" si="275"/>
        <v>0.13014782826532115</v>
      </c>
      <c r="BL509" s="76">
        <f t="shared" si="261"/>
        <v>0</v>
      </c>
      <c r="BM509" s="76">
        <f t="shared" si="262"/>
        <v>0</v>
      </c>
      <c r="BN509" s="76">
        <f t="shared" si="251"/>
        <v>1.2996627331771163E-10</v>
      </c>
      <c r="BO509" s="76">
        <f t="shared" si="263"/>
        <v>0</v>
      </c>
      <c r="BP509" s="76">
        <f t="shared" si="252"/>
        <v>0.63672668117800213</v>
      </c>
      <c r="BQ509" s="76">
        <f t="shared" si="264"/>
        <v>0</v>
      </c>
      <c r="BR509" s="76">
        <f t="shared" si="265"/>
        <v>0.63672668130796839</v>
      </c>
      <c r="BS509" s="76">
        <f t="shared" si="266"/>
        <v>0</v>
      </c>
      <c r="BT509" s="76">
        <f t="shared" si="267"/>
        <v>0</v>
      </c>
      <c r="BU509" s="76">
        <f t="shared" si="276"/>
        <v>78.051600442014461</v>
      </c>
      <c r="BV509" s="76">
        <f>MAX(0,(BU509-Constantes!$D$13)*(1-EXP(-Constantes!$D$24)))</f>
        <v>0.44788220217277025</v>
      </c>
      <c r="BW509" s="76">
        <f t="shared" si="277"/>
        <v>1.0846088833507723</v>
      </c>
      <c r="BX509" s="76">
        <f t="shared" si="278"/>
        <v>1.0846088834807386</v>
      </c>
      <c r="BY509" s="76">
        <f>0.0526*BL509*Observaciones!$F508^1.218</f>
        <v>0</v>
      </c>
      <c r="BZ509" s="76">
        <f>BY509*Constantes!$F$30</f>
        <v>0</v>
      </c>
      <c r="CA509" s="76">
        <f t="shared" si="279"/>
        <v>0</v>
      </c>
      <c r="CB509" s="15"/>
      <c r="CC509" s="75">
        <v>503</v>
      </c>
      <c r="CD509" s="76">
        <f>0.0526*Observaciones!$F508^2.218</f>
        <v>0</v>
      </c>
      <c r="CE509" s="76">
        <f>IF(Observaciones!$F508&gt;0.05*$CI$7,((Observaciones!$F508-0.05*$CI$7)^2)/(Observaciones!$F508+0.95*$CI$7),0)</f>
        <v>0</v>
      </c>
      <c r="CF509" s="76">
        <f>0.0526*CE509*Observaciones!$F508^1.218</f>
        <v>0</v>
      </c>
      <c r="CG509" s="29"/>
      <c r="CH509" s="29"/>
      <c r="CI509" s="110"/>
      <c r="CJ509" s="40"/>
    </row>
    <row r="510" spans="2:88" s="2" customFormat="1" x14ac:dyDescent="0.3">
      <c r="B510" s="39"/>
      <c r="C510" s="75">
        <v>504</v>
      </c>
      <c r="D510" s="148">
        <f>ETo!$I509*((1-Constantes!$D$19)*ETo!$K509+ETo!$L509)</f>
        <v>2.6361783162974635</v>
      </c>
      <c r="E510" s="76">
        <f>MIN(D510*Constantes!$D$17,0.8*(H509+Observaciones!$F509-F510-G510-Constantes!$D$14))</f>
        <v>3.0523139571414504E-9</v>
      </c>
      <c r="F510" s="76">
        <f>IF(Observaciones!$F509&gt;0.05*Constantes!$D$18,((Observaciones!$F509-0.05*Constantes!$D$18)^2)/(Observaciones!$F509+0.95*Constantes!$D$18),0)</f>
        <v>0</v>
      </c>
      <c r="G510" s="76">
        <f>MAX(0,H509+Observaciones!$F509-F510-Constantes!$D$13)</f>
        <v>0</v>
      </c>
      <c r="H510" s="76">
        <f>H509+Observaciones!$F509-F510-E510-G510-I509</f>
        <v>11.250000000633111</v>
      </c>
      <c r="I510" s="76">
        <f>MAX(0,(H510-Constantes!$D$14)*(1-EXP(-Constantes!$D$22)))</f>
        <v>2.1566096478224104E-11</v>
      </c>
      <c r="J510" s="76">
        <f t="shared" si="280"/>
        <v>112.73433184323204</v>
      </c>
      <c r="K510" s="76">
        <f>MAX(0,(J510-Constantes!$D$13)*(1-EXP(-Constantes!$D$23)))</f>
        <v>0.6304528615318753</v>
      </c>
      <c r="L510" s="76">
        <f t="shared" si="281"/>
        <v>0.63045286155344138</v>
      </c>
      <c r="M510" s="76">
        <f>0.0526*F510*Observaciones!$F509^1.218</f>
        <v>0</v>
      </c>
      <c r="N510" s="76">
        <f>M510*Constantes!$D$30</f>
        <v>0</v>
      </c>
      <c r="O510" s="76">
        <f t="shared" si="282"/>
        <v>0</v>
      </c>
      <c r="P510" s="15"/>
      <c r="Q510" s="75">
        <v>504</v>
      </c>
      <c r="R510" s="148">
        <f>ETo!$I509*((1-Constantes!$E$19)*ETo!$K509+ETo!$L509)</f>
        <v>2.6361783162974635</v>
      </c>
      <c r="S510" s="76">
        <f>MIN(R510*Constantes!$E$17,0.8*(V509+Observaciones!$F509-T510-U510-Constantes!$D$14))</f>
        <v>3.0523139571414504E-9</v>
      </c>
      <c r="T510" s="76">
        <f>IF(Observaciones!$F509&gt;0.05*Constantes!$E$18,((Observaciones!$F509-0.05*Constantes!$E$18)^2)/(Observaciones!$F509+0.95*Constantes!$E$18),0)</f>
        <v>0</v>
      </c>
      <c r="U510" s="76">
        <f>MAX(0,V509+Observaciones!$F509-T510-Constantes!$D$13)</f>
        <v>0</v>
      </c>
      <c r="V510" s="76">
        <f>V509+Observaciones!$F509-T510-S510-U510-W509</f>
        <v>11.250000000633111</v>
      </c>
      <c r="W510" s="76">
        <f>MAX(0,(V510-Constantes!$D$14)*(1-EXP(-Constantes!$D$22)))</f>
        <v>2.1566096478224104E-11</v>
      </c>
      <c r="X510" s="76">
        <f t="shared" si="268"/>
        <v>112.73433184323204</v>
      </c>
      <c r="Y510" s="76">
        <f>MAX(0,(X510-Constantes!$D$13)*(1-EXP(-Constantes!$D$23)))</f>
        <v>0.6304528615318753</v>
      </c>
      <c r="Z510" s="76">
        <f t="shared" si="269"/>
        <v>0.63045286155344138</v>
      </c>
      <c r="AA510" s="76">
        <f>IF(Z510-Escenarios!$E$29&lt;=0,0,IF(Z510-Escenarios!$E$29&gt;Escenarios!$E$28,Escenarios!$E$28,Z510-Escenarios!$E$29))</f>
        <v>0</v>
      </c>
      <c r="AB510" s="76">
        <f>AA510*Entradas!$E$24</f>
        <v>0</v>
      </c>
      <c r="AC510" s="76">
        <f>R510*Entradas!$D$47/Escenarios!$E$9</f>
        <v>0.12653655918227824</v>
      </c>
      <c r="AD510" s="76">
        <f>Entradas!$D$48*Entradas!$D$46/Escenarios!$E$9</f>
        <v>0.12</v>
      </c>
      <c r="AE510" s="76">
        <f t="shared" si="270"/>
        <v>0.1265365622345922</v>
      </c>
      <c r="AF510" s="76">
        <f t="shared" si="253"/>
        <v>0</v>
      </c>
      <c r="AG510" s="76">
        <f t="shared" si="254"/>
        <v>0</v>
      </c>
      <c r="AH510" s="76">
        <f t="shared" si="248"/>
        <v>2.1566096478224104E-11</v>
      </c>
      <c r="AI510" s="76">
        <f t="shared" si="255"/>
        <v>0</v>
      </c>
      <c r="AJ510" s="76">
        <f t="shared" si="249"/>
        <v>0.6304528615318753</v>
      </c>
      <c r="AK510" s="76">
        <f t="shared" si="256"/>
        <v>0</v>
      </c>
      <c r="AL510" s="76">
        <f t="shared" si="257"/>
        <v>0.63045286155344138</v>
      </c>
      <c r="AM510" s="76">
        <f t="shared" si="258"/>
        <v>0</v>
      </c>
      <c r="AN510" s="76">
        <f t="shared" si="259"/>
        <v>0</v>
      </c>
      <c r="AO510" s="76">
        <f t="shared" si="271"/>
        <v>64.490937234989204</v>
      </c>
      <c r="AP510" s="76">
        <f>MAX(0,(AO510-Constantes!$D$13)*(1-EXP(-Constantes!$D$24)))</f>
        <v>0.24060411468042098</v>
      </c>
      <c r="AQ510" s="76">
        <f t="shared" si="250"/>
        <v>0.87105697621229627</v>
      </c>
      <c r="AR510" s="76">
        <f t="shared" si="260"/>
        <v>0.87105697623386236</v>
      </c>
      <c r="AS510" s="76">
        <f>0.0526*AF510*Observaciones!$F509^1.218</f>
        <v>0</v>
      </c>
      <c r="AT510" s="76">
        <f>AS510*Constantes!$E$30</f>
        <v>0</v>
      </c>
      <c r="AU510" s="76">
        <f t="shared" si="272"/>
        <v>0</v>
      </c>
      <c r="AV510" s="15"/>
      <c r="AW510" s="75">
        <v>504</v>
      </c>
      <c r="AX510" s="148">
        <f>ETo!$I509*((1-Constantes!$F$19)*ETo!$K509+ETo!$L509)</f>
        <v>2.6361783162974635</v>
      </c>
      <c r="AY510" s="76">
        <f>MIN(AX510*Constantes!$F$17,0.8*(BB509+Observaciones!$F509-AZ510-BA510-Constantes!$D$14))</f>
        <v>3.0523139571414504E-9</v>
      </c>
      <c r="AZ510" s="76">
        <f>IF(Observaciones!$F509&gt;0.05*Constantes!$F$18,((Observaciones!$F509-0.05*Constantes!$F$18)^2)/(Observaciones!$F509+0.95*Constantes!$F$18),0)</f>
        <v>0</v>
      </c>
      <c r="BA510" s="76">
        <f>MAX(0,BB509+Observaciones!$F509-AZ510-Constantes!$D$13)</f>
        <v>0</v>
      </c>
      <c r="BB510" s="76">
        <f>BB509+Observaciones!$F509-AZ510-AY510-BA510-BC509</f>
        <v>11.250000000633111</v>
      </c>
      <c r="BC510" s="76">
        <f>MAX(0,(BB510-Constantes!$D$14)*(1-EXP(-Constantes!$D$22)))</f>
        <v>2.1566096478224104E-11</v>
      </c>
      <c r="BD510" s="76">
        <f t="shared" si="273"/>
        <v>112.73433184323204</v>
      </c>
      <c r="BE510" s="76">
        <f>MAX(0,(BD510-Constantes!$D$13)*(1-EXP(-Constantes!$D$23)))</f>
        <v>0.6304528615318753</v>
      </c>
      <c r="BF510" s="76">
        <f t="shared" si="274"/>
        <v>0.63045286155344138</v>
      </c>
      <c r="BG510" s="76">
        <f>IF(BF510-Escenarios!$F$29&lt;=0,0,IF(BF510-Escenarios!$F$29&gt;Escenarios!$F$28,Escenarios!$F$28,BF510-Escenarios!$F$29))</f>
        <v>0</v>
      </c>
      <c r="BH510" s="76">
        <f>BG510*Entradas!$F$24</f>
        <v>0</v>
      </c>
      <c r="BI510" s="76">
        <f>AX510*Entradas!$D$47/Escenarios!$F$9</f>
        <v>0.12653655918227824</v>
      </c>
      <c r="BJ510" s="76">
        <f>Entradas!$D$48*Entradas!$D$46/Escenarios!$F$9</f>
        <v>0.12</v>
      </c>
      <c r="BK510" s="76">
        <f t="shared" si="275"/>
        <v>0.1265365622345922</v>
      </c>
      <c r="BL510" s="76">
        <f t="shared" si="261"/>
        <v>0</v>
      </c>
      <c r="BM510" s="76">
        <f t="shared" si="262"/>
        <v>0</v>
      </c>
      <c r="BN510" s="76">
        <f t="shared" si="251"/>
        <v>2.1566096478224104E-11</v>
      </c>
      <c r="BO510" s="76">
        <f t="shared" si="263"/>
        <v>0</v>
      </c>
      <c r="BP510" s="76">
        <f t="shared" si="252"/>
        <v>0.6304528615318753</v>
      </c>
      <c r="BQ510" s="76">
        <f t="shared" si="264"/>
        <v>0</v>
      </c>
      <c r="BR510" s="76">
        <f t="shared" si="265"/>
        <v>0.63045286155344138</v>
      </c>
      <c r="BS510" s="76">
        <f t="shared" si="266"/>
        <v>0</v>
      </c>
      <c r="BT510" s="76">
        <f t="shared" si="267"/>
        <v>0</v>
      </c>
      <c r="BU510" s="76">
        <f t="shared" si="276"/>
        <v>77.603718239841697</v>
      </c>
      <c r="BV510" s="76">
        <f>MAX(0,(BU510-Constantes!$D$13)*(1-EXP(-Constantes!$D$24)))</f>
        <v>0.44103621205628851</v>
      </c>
      <c r="BW510" s="76">
        <f t="shared" si="277"/>
        <v>1.0714890735881637</v>
      </c>
      <c r="BX510" s="76">
        <f t="shared" si="278"/>
        <v>1.07148907360973</v>
      </c>
      <c r="BY510" s="76">
        <f>0.0526*BL510*Observaciones!$F509^1.218</f>
        <v>0</v>
      </c>
      <c r="BZ510" s="76">
        <f>BY510*Constantes!$F$30</f>
        <v>0</v>
      </c>
      <c r="CA510" s="76">
        <f t="shared" si="279"/>
        <v>0</v>
      </c>
      <c r="CB510" s="15"/>
      <c r="CC510" s="75">
        <v>504</v>
      </c>
      <c r="CD510" s="76">
        <f>0.0526*Observaciones!$F509^2.218</f>
        <v>0</v>
      </c>
      <c r="CE510" s="76">
        <f>IF(Observaciones!$F509&gt;0.05*$CI$7,((Observaciones!$F509-0.05*$CI$7)^2)/(Observaciones!$F509+0.95*$CI$7),0)</f>
        <v>0</v>
      </c>
      <c r="CF510" s="76">
        <f>0.0526*CE510*Observaciones!$F509^1.218</f>
        <v>0</v>
      </c>
      <c r="CG510" s="29"/>
      <c r="CH510" s="29"/>
      <c r="CI510" s="110"/>
      <c r="CJ510" s="40"/>
    </row>
    <row r="511" spans="2:88" s="2" customFormat="1" x14ac:dyDescent="0.3">
      <c r="B511" s="39"/>
      <c r="C511" s="75">
        <v>505</v>
      </c>
      <c r="D511" s="148">
        <f>ETo!$I510*((1-Constantes!$D$19)*ETo!$K510+ETo!$L510)</f>
        <v>2.7086583893590008</v>
      </c>
      <c r="E511" s="76">
        <f>MIN(D511*Constantes!$D$17,0.8*(H510+Observaciones!$F510-F511-G511-Constantes!$D$14))</f>
        <v>5.0648907290451461E-10</v>
      </c>
      <c r="F511" s="76">
        <f>IF(Observaciones!$F510&gt;0.05*Constantes!$D$18,((Observaciones!$F510-0.05*Constantes!$D$18)^2)/(Observaciones!$F510+0.95*Constantes!$D$18),0)</f>
        <v>0</v>
      </c>
      <c r="G511" s="76">
        <f>MAX(0,H510+Observaciones!$F510-F511-Constantes!$D$13)</f>
        <v>0</v>
      </c>
      <c r="H511" s="76">
        <f>H510+Observaciones!$F510-F511-E511-G511-I510</f>
        <v>11.250000000105056</v>
      </c>
      <c r="I511" s="76">
        <f>MAX(0,(H511-Constantes!$D$14)*(1-EXP(-Constantes!$D$22)))</f>
        <v>3.5785766724240388E-12</v>
      </c>
      <c r="J511" s="76">
        <f t="shared" si="280"/>
        <v>112.10387898170016</v>
      </c>
      <c r="K511" s="76">
        <f>MAX(0,(J511-Constantes!$D$13)*(1-EXP(-Constantes!$D$23)))</f>
        <v>0.62424085932502915</v>
      </c>
      <c r="L511" s="76">
        <f t="shared" si="281"/>
        <v>0.62424085932860773</v>
      </c>
      <c r="M511" s="76">
        <f>0.0526*F511*Observaciones!$F510^1.218</f>
        <v>0</v>
      </c>
      <c r="N511" s="76">
        <f>M511*Constantes!$D$30</f>
        <v>0</v>
      </c>
      <c r="O511" s="76">
        <f t="shared" si="282"/>
        <v>0</v>
      </c>
      <c r="P511" s="15"/>
      <c r="Q511" s="75">
        <v>505</v>
      </c>
      <c r="R511" s="148">
        <f>ETo!$I510*((1-Constantes!$E$19)*ETo!$K510+ETo!$L510)</f>
        <v>2.7086583893590008</v>
      </c>
      <c r="S511" s="76">
        <f>MIN(R511*Constantes!$E$17,0.8*(V510+Observaciones!$F510-T511-U511-Constantes!$D$14))</f>
        <v>5.0648907290451461E-10</v>
      </c>
      <c r="T511" s="76">
        <f>IF(Observaciones!$F510&gt;0.05*Constantes!$E$18,((Observaciones!$F510-0.05*Constantes!$E$18)^2)/(Observaciones!$F510+0.95*Constantes!$E$18),0)</f>
        <v>0</v>
      </c>
      <c r="U511" s="76">
        <f>MAX(0,V510+Observaciones!$F510-T511-Constantes!$D$13)</f>
        <v>0</v>
      </c>
      <c r="V511" s="76">
        <f>V510+Observaciones!$F510-T511-S511-U511-W510</f>
        <v>11.250000000105056</v>
      </c>
      <c r="W511" s="76">
        <f>MAX(0,(V511-Constantes!$D$14)*(1-EXP(-Constantes!$D$22)))</f>
        <v>3.5785766724240388E-12</v>
      </c>
      <c r="X511" s="76">
        <f t="shared" si="268"/>
        <v>112.10387898170016</v>
      </c>
      <c r="Y511" s="76">
        <f>MAX(0,(X511-Constantes!$D$13)*(1-EXP(-Constantes!$D$23)))</f>
        <v>0.62424085932502915</v>
      </c>
      <c r="Z511" s="76">
        <f t="shared" si="269"/>
        <v>0.62424085932860773</v>
      </c>
      <c r="AA511" s="76">
        <f>IF(Z511-Escenarios!$E$29&lt;=0,0,IF(Z511-Escenarios!$E$29&gt;Escenarios!$E$28,Escenarios!$E$28,Z511-Escenarios!$E$29))</f>
        <v>0</v>
      </c>
      <c r="AB511" s="76">
        <f>AA511*Entradas!$E$24</f>
        <v>0</v>
      </c>
      <c r="AC511" s="76">
        <f>R511*Entradas!$D$47/Escenarios!$E$9</f>
        <v>0.13001560268923201</v>
      </c>
      <c r="AD511" s="76">
        <f>Entradas!$D$48*Entradas!$D$46/Escenarios!$E$9</f>
        <v>0.12</v>
      </c>
      <c r="AE511" s="76">
        <f t="shared" si="270"/>
        <v>0.13001560319572109</v>
      </c>
      <c r="AF511" s="76">
        <f t="shared" si="253"/>
        <v>0</v>
      </c>
      <c r="AG511" s="76">
        <f t="shared" si="254"/>
        <v>0</v>
      </c>
      <c r="AH511" s="76">
        <f t="shared" si="248"/>
        <v>3.5785766724240388E-12</v>
      </c>
      <c r="AI511" s="76">
        <f t="shared" si="255"/>
        <v>0</v>
      </c>
      <c r="AJ511" s="76">
        <f t="shared" si="249"/>
        <v>0.62424085932502915</v>
      </c>
      <c r="AK511" s="76">
        <f t="shared" si="256"/>
        <v>0</v>
      </c>
      <c r="AL511" s="76">
        <f t="shared" si="257"/>
        <v>0.62424085932860773</v>
      </c>
      <c r="AM511" s="76">
        <f t="shared" si="258"/>
        <v>0</v>
      </c>
      <c r="AN511" s="76">
        <f t="shared" si="259"/>
        <v>0</v>
      </c>
      <c r="AO511" s="76">
        <f t="shared" si="271"/>
        <v>64.250333120308781</v>
      </c>
      <c r="AP511" s="76">
        <f>MAX(0,(AO511-Constantes!$D$13)*(1-EXP(-Constantes!$D$24)))</f>
        <v>0.23692642134253827</v>
      </c>
      <c r="AQ511" s="76">
        <f t="shared" si="250"/>
        <v>0.86116728066756743</v>
      </c>
      <c r="AR511" s="76">
        <f t="shared" si="260"/>
        <v>0.86116728067114601</v>
      </c>
      <c r="AS511" s="76">
        <f>0.0526*AF511*Observaciones!$F510^1.218</f>
        <v>0</v>
      </c>
      <c r="AT511" s="76">
        <f>AS511*Constantes!$E$30</f>
        <v>0</v>
      </c>
      <c r="AU511" s="76">
        <f t="shared" si="272"/>
        <v>0</v>
      </c>
      <c r="AV511" s="15"/>
      <c r="AW511" s="75">
        <v>505</v>
      </c>
      <c r="AX511" s="148">
        <f>ETo!$I510*((1-Constantes!$F$19)*ETo!$K510+ETo!$L510)</f>
        <v>2.7086583893590008</v>
      </c>
      <c r="AY511" s="76">
        <f>MIN(AX511*Constantes!$F$17,0.8*(BB510+Observaciones!$F510-AZ511-BA511-Constantes!$D$14))</f>
        <v>5.0648907290451461E-10</v>
      </c>
      <c r="AZ511" s="76">
        <f>IF(Observaciones!$F510&gt;0.05*Constantes!$F$18,((Observaciones!$F510-0.05*Constantes!$F$18)^2)/(Observaciones!$F510+0.95*Constantes!$F$18),0)</f>
        <v>0</v>
      </c>
      <c r="BA511" s="76">
        <f>MAX(0,BB510+Observaciones!$F510-AZ511-Constantes!$D$13)</f>
        <v>0</v>
      </c>
      <c r="BB511" s="76">
        <f>BB510+Observaciones!$F510-AZ511-AY511-BA511-BC510</f>
        <v>11.250000000105056</v>
      </c>
      <c r="BC511" s="76">
        <f>MAX(0,(BB511-Constantes!$D$14)*(1-EXP(-Constantes!$D$22)))</f>
        <v>3.5785766724240388E-12</v>
      </c>
      <c r="BD511" s="76">
        <f t="shared" si="273"/>
        <v>112.10387898170016</v>
      </c>
      <c r="BE511" s="76">
        <f>MAX(0,(BD511-Constantes!$D$13)*(1-EXP(-Constantes!$D$23)))</f>
        <v>0.62424085932502915</v>
      </c>
      <c r="BF511" s="76">
        <f t="shared" si="274"/>
        <v>0.62424085932860773</v>
      </c>
      <c r="BG511" s="76">
        <f>IF(BF511-Escenarios!$F$29&lt;=0,0,IF(BF511-Escenarios!$F$29&gt;Escenarios!$F$28,Escenarios!$F$28,BF511-Escenarios!$F$29))</f>
        <v>0</v>
      </c>
      <c r="BH511" s="76">
        <f>BG511*Entradas!$F$24</f>
        <v>0</v>
      </c>
      <c r="BI511" s="76">
        <f>AX511*Entradas!$D$47/Escenarios!$F$9</f>
        <v>0.13001560268923201</v>
      </c>
      <c r="BJ511" s="76">
        <f>Entradas!$D$48*Entradas!$D$46/Escenarios!$F$9</f>
        <v>0.12</v>
      </c>
      <c r="BK511" s="76">
        <f t="shared" si="275"/>
        <v>0.13001560319572109</v>
      </c>
      <c r="BL511" s="76">
        <f t="shared" si="261"/>
        <v>0</v>
      </c>
      <c r="BM511" s="76">
        <f t="shared" si="262"/>
        <v>0</v>
      </c>
      <c r="BN511" s="76">
        <f t="shared" si="251"/>
        <v>3.5785766724240388E-12</v>
      </c>
      <c r="BO511" s="76">
        <f t="shared" si="263"/>
        <v>0</v>
      </c>
      <c r="BP511" s="76">
        <f t="shared" si="252"/>
        <v>0.62424085932502915</v>
      </c>
      <c r="BQ511" s="76">
        <f t="shared" si="264"/>
        <v>0</v>
      </c>
      <c r="BR511" s="76">
        <f t="shared" si="265"/>
        <v>0.62424085932860773</v>
      </c>
      <c r="BS511" s="76">
        <f t="shared" si="266"/>
        <v>0</v>
      </c>
      <c r="BT511" s="76">
        <f t="shared" si="267"/>
        <v>0</v>
      </c>
      <c r="BU511" s="76">
        <f t="shared" si="276"/>
        <v>77.162682027785408</v>
      </c>
      <c r="BV511" s="76">
        <f>MAX(0,(BU511-Constantes!$D$13)*(1-EXP(-Constantes!$D$24)))</f>
        <v>0.43429486459014555</v>
      </c>
      <c r="BW511" s="76">
        <f t="shared" si="277"/>
        <v>1.0585357239151747</v>
      </c>
      <c r="BX511" s="76">
        <f t="shared" si="278"/>
        <v>1.0585357239187534</v>
      </c>
      <c r="BY511" s="76">
        <f>0.0526*BL511*Observaciones!$F510^1.218</f>
        <v>0</v>
      </c>
      <c r="BZ511" s="76">
        <f>BY511*Constantes!$F$30</f>
        <v>0</v>
      </c>
      <c r="CA511" s="76">
        <f t="shared" si="279"/>
        <v>0</v>
      </c>
      <c r="CB511" s="15"/>
      <c r="CC511" s="75">
        <v>505</v>
      </c>
      <c r="CD511" s="76">
        <f>0.0526*Observaciones!$F510^2.218</f>
        <v>0</v>
      </c>
      <c r="CE511" s="76">
        <f>IF(Observaciones!$F510&gt;0.05*$CI$7,((Observaciones!$F510-0.05*$CI$7)^2)/(Observaciones!$F510+0.95*$CI$7),0)</f>
        <v>0</v>
      </c>
      <c r="CF511" s="76">
        <f>0.0526*CE511*Observaciones!$F510^1.218</f>
        <v>0</v>
      </c>
      <c r="CG511" s="29"/>
      <c r="CH511" s="29"/>
      <c r="CI511" s="110"/>
      <c r="CJ511" s="40"/>
    </row>
    <row r="512" spans="2:88" s="2" customFormat="1" x14ac:dyDescent="0.3">
      <c r="B512" s="39"/>
      <c r="C512" s="75">
        <v>506</v>
      </c>
      <c r="D512" s="148">
        <f>ETo!$I511*((1-Constantes!$D$19)*ETo!$K511+ETo!$L511)</f>
        <v>2.7168122526428959</v>
      </c>
      <c r="E512" s="76">
        <f>MIN(D512*Constantes!$D$17,0.8*(H511+Observaciones!$F511-F512-G512-Constantes!$D$14))</f>
        <v>8.4044415871176175E-11</v>
      </c>
      <c r="F512" s="76">
        <f>IF(Observaciones!$F511&gt;0.05*Constantes!$D$18,((Observaciones!$F511-0.05*Constantes!$D$18)^2)/(Observaciones!$F511+0.95*Constantes!$D$18),0)</f>
        <v>0</v>
      </c>
      <c r="G512" s="76">
        <f>MAX(0,H511+Observaciones!$F511-F512-Constantes!$D$13)</f>
        <v>0</v>
      </c>
      <c r="H512" s="76">
        <f>H511+Observaciones!$F511-F512-E512-G512-I511</f>
        <v>11.250000000017431</v>
      </c>
      <c r="I512" s="76">
        <f>MAX(0,(H512-Constantes!$D$14)*(1-EXP(-Constantes!$D$22)))</f>
        <v>5.937771239325864E-13</v>
      </c>
      <c r="J512" s="76">
        <f t="shared" si="280"/>
        <v>111.47963812237514</v>
      </c>
      <c r="K512" s="76">
        <f>MAX(0,(J512-Constantes!$D$13)*(1-EXP(-Constantes!$D$23)))</f>
        <v>0.61809006545551082</v>
      </c>
      <c r="L512" s="76">
        <f t="shared" si="281"/>
        <v>0.61809006545610456</v>
      </c>
      <c r="M512" s="76">
        <f>0.0526*F512*Observaciones!$F511^1.218</f>
        <v>0</v>
      </c>
      <c r="N512" s="76">
        <f>M512*Constantes!$D$30</f>
        <v>0</v>
      </c>
      <c r="O512" s="76">
        <f t="shared" si="282"/>
        <v>0</v>
      </c>
      <c r="P512" s="15"/>
      <c r="Q512" s="75">
        <v>506</v>
      </c>
      <c r="R512" s="148">
        <f>ETo!$I511*((1-Constantes!$E$19)*ETo!$K511+ETo!$L511)</f>
        <v>2.7168122526428959</v>
      </c>
      <c r="S512" s="76">
        <f>MIN(R512*Constantes!$E$17,0.8*(V511+Observaciones!$F511-T512-U512-Constantes!$D$14))</f>
        <v>8.4044415871176175E-11</v>
      </c>
      <c r="T512" s="76">
        <f>IF(Observaciones!$F511&gt;0.05*Constantes!$E$18,((Observaciones!$F511-0.05*Constantes!$E$18)^2)/(Observaciones!$F511+0.95*Constantes!$E$18),0)</f>
        <v>0</v>
      </c>
      <c r="U512" s="76">
        <f>MAX(0,V511+Observaciones!$F511-T512-Constantes!$D$13)</f>
        <v>0</v>
      </c>
      <c r="V512" s="76">
        <f>V511+Observaciones!$F511-T512-S512-U512-W511</f>
        <v>11.250000000017431</v>
      </c>
      <c r="W512" s="76">
        <f>MAX(0,(V512-Constantes!$D$14)*(1-EXP(-Constantes!$D$22)))</f>
        <v>5.937771239325864E-13</v>
      </c>
      <c r="X512" s="76">
        <f t="shared" si="268"/>
        <v>111.47963812237514</v>
      </c>
      <c r="Y512" s="76">
        <f>MAX(0,(X512-Constantes!$D$13)*(1-EXP(-Constantes!$D$23)))</f>
        <v>0.61809006545551082</v>
      </c>
      <c r="Z512" s="76">
        <f t="shared" si="269"/>
        <v>0.61809006545610456</v>
      </c>
      <c r="AA512" s="76">
        <f>IF(Z512-Escenarios!$E$29&lt;=0,0,IF(Z512-Escenarios!$E$29&gt;Escenarios!$E$28,Escenarios!$E$28,Z512-Escenarios!$E$29))</f>
        <v>0</v>
      </c>
      <c r="AB512" s="76">
        <f>AA512*Entradas!$E$24</f>
        <v>0</v>
      </c>
      <c r="AC512" s="76">
        <f>R512*Entradas!$D$47/Escenarios!$E$9</f>
        <v>0.130406988126859</v>
      </c>
      <c r="AD512" s="76">
        <f>Entradas!$D$48*Entradas!$D$46/Escenarios!$E$9</f>
        <v>0.12</v>
      </c>
      <c r="AE512" s="76">
        <f t="shared" si="270"/>
        <v>0.13040698821090341</v>
      </c>
      <c r="AF512" s="76">
        <f t="shared" si="253"/>
        <v>0</v>
      </c>
      <c r="AG512" s="76">
        <f t="shared" si="254"/>
        <v>0</v>
      </c>
      <c r="AH512" s="76">
        <f t="shared" si="248"/>
        <v>5.937771239325864E-13</v>
      </c>
      <c r="AI512" s="76">
        <f t="shared" si="255"/>
        <v>0</v>
      </c>
      <c r="AJ512" s="76">
        <f t="shared" si="249"/>
        <v>0.61809006545551082</v>
      </c>
      <c r="AK512" s="76">
        <f t="shared" si="256"/>
        <v>0</v>
      </c>
      <c r="AL512" s="76">
        <f t="shared" si="257"/>
        <v>0.61809006545610456</v>
      </c>
      <c r="AM512" s="76">
        <f t="shared" si="258"/>
        <v>0</v>
      </c>
      <c r="AN512" s="76">
        <f t="shared" si="259"/>
        <v>0</v>
      </c>
      <c r="AO512" s="76">
        <f t="shared" si="271"/>
        <v>64.013406698966236</v>
      </c>
      <c r="AP512" s="76">
        <f>MAX(0,(AO512-Constantes!$D$13)*(1-EXP(-Constantes!$D$24)))</f>
        <v>0.23330494245595643</v>
      </c>
      <c r="AQ512" s="76">
        <f t="shared" si="250"/>
        <v>0.85139500791146727</v>
      </c>
      <c r="AR512" s="76">
        <f t="shared" si="260"/>
        <v>0.85139500791206102</v>
      </c>
      <c r="AS512" s="76">
        <f>0.0526*AF512*Observaciones!$F511^1.218</f>
        <v>0</v>
      </c>
      <c r="AT512" s="76">
        <f>AS512*Constantes!$E$30</f>
        <v>0</v>
      </c>
      <c r="AU512" s="76">
        <f t="shared" si="272"/>
        <v>0</v>
      </c>
      <c r="AV512" s="15"/>
      <c r="AW512" s="75">
        <v>506</v>
      </c>
      <c r="AX512" s="148">
        <f>ETo!$I511*((1-Constantes!$F$19)*ETo!$K511+ETo!$L511)</f>
        <v>2.7168122526428959</v>
      </c>
      <c r="AY512" s="76">
        <f>MIN(AX512*Constantes!$F$17,0.8*(BB511+Observaciones!$F511-AZ512-BA512-Constantes!$D$14))</f>
        <v>8.4044415871176175E-11</v>
      </c>
      <c r="AZ512" s="76">
        <f>IF(Observaciones!$F511&gt;0.05*Constantes!$F$18,((Observaciones!$F511-0.05*Constantes!$F$18)^2)/(Observaciones!$F511+0.95*Constantes!$F$18),0)</f>
        <v>0</v>
      </c>
      <c r="BA512" s="76">
        <f>MAX(0,BB511+Observaciones!$F511-AZ512-Constantes!$D$13)</f>
        <v>0</v>
      </c>
      <c r="BB512" s="76">
        <f>BB511+Observaciones!$F511-AZ512-AY512-BA512-BC511</f>
        <v>11.250000000017431</v>
      </c>
      <c r="BC512" s="76">
        <f>MAX(0,(BB512-Constantes!$D$14)*(1-EXP(-Constantes!$D$22)))</f>
        <v>5.937771239325864E-13</v>
      </c>
      <c r="BD512" s="76">
        <f t="shared" si="273"/>
        <v>111.47963812237514</v>
      </c>
      <c r="BE512" s="76">
        <f>MAX(0,(BD512-Constantes!$D$13)*(1-EXP(-Constantes!$D$23)))</f>
        <v>0.61809006545551082</v>
      </c>
      <c r="BF512" s="76">
        <f t="shared" si="274"/>
        <v>0.61809006545610456</v>
      </c>
      <c r="BG512" s="76">
        <f>IF(BF512-Escenarios!$F$29&lt;=0,0,IF(BF512-Escenarios!$F$29&gt;Escenarios!$F$28,Escenarios!$F$28,BF512-Escenarios!$F$29))</f>
        <v>0</v>
      </c>
      <c r="BH512" s="76">
        <f>BG512*Entradas!$F$24</f>
        <v>0</v>
      </c>
      <c r="BI512" s="76">
        <f>AX512*Entradas!$D$47/Escenarios!$F$9</f>
        <v>0.130406988126859</v>
      </c>
      <c r="BJ512" s="76">
        <f>Entradas!$D$48*Entradas!$D$46/Escenarios!$F$9</f>
        <v>0.12</v>
      </c>
      <c r="BK512" s="76">
        <f t="shared" si="275"/>
        <v>0.13040698821090341</v>
      </c>
      <c r="BL512" s="76">
        <f t="shared" si="261"/>
        <v>0</v>
      </c>
      <c r="BM512" s="76">
        <f t="shared" si="262"/>
        <v>0</v>
      </c>
      <c r="BN512" s="76">
        <f t="shared" si="251"/>
        <v>5.937771239325864E-13</v>
      </c>
      <c r="BO512" s="76">
        <f t="shared" si="263"/>
        <v>0</v>
      </c>
      <c r="BP512" s="76">
        <f t="shared" si="252"/>
        <v>0.61809006545551082</v>
      </c>
      <c r="BQ512" s="76">
        <f t="shared" si="264"/>
        <v>0</v>
      </c>
      <c r="BR512" s="76">
        <f t="shared" si="265"/>
        <v>0.61809006545610456</v>
      </c>
      <c r="BS512" s="76">
        <f t="shared" si="266"/>
        <v>0</v>
      </c>
      <c r="BT512" s="76">
        <f t="shared" si="267"/>
        <v>0</v>
      </c>
      <c r="BU512" s="76">
        <f t="shared" si="276"/>
        <v>76.728387163195265</v>
      </c>
      <c r="BV512" s="76">
        <f>MAX(0,(BU512-Constantes!$D$13)*(1-EXP(-Constantes!$D$24)))</f>
        <v>0.42765656028557747</v>
      </c>
      <c r="BW512" s="76">
        <f t="shared" si="277"/>
        <v>1.0457466257410883</v>
      </c>
      <c r="BX512" s="76">
        <f t="shared" si="278"/>
        <v>1.0457466257416821</v>
      </c>
      <c r="BY512" s="76">
        <f>0.0526*BL512*Observaciones!$F511^1.218</f>
        <v>0</v>
      </c>
      <c r="BZ512" s="76">
        <f>BY512*Constantes!$F$30</f>
        <v>0</v>
      </c>
      <c r="CA512" s="76">
        <f t="shared" si="279"/>
        <v>0</v>
      </c>
      <c r="CB512" s="15"/>
      <c r="CC512" s="75">
        <v>506</v>
      </c>
      <c r="CD512" s="76">
        <f>0.0526*Observaciones!$F511^2.218</f>
        <v>0</v>
      </c>
      <c r="CE512" s="76">
        <f>IF(Observaciones!$F511&gt;0.05*$CI$7,((Observaciones!$F511-0.05*$CI$7)^2)/(Observaciones!$F511+0.95*$CI$7),0)</f>
        <v>0</v>
      </c>
      <c r="CF512" s="76">
        <f>0.0526*CE512*Observaciones!$F511^1.218</f>
        <v>0</v>
      </c>
      <c r="CG512" s="29"/>
      <c r="CH512" s="29"/>
      <c r="CI512" s="110"/>
      <c r="CJ512" s="40"/>
    </row>
    <row r="513" spans="2:88" s="2" customFormat="1" x14ac:dyDescent="0.3">
      <c r="B513" s="39"/>
      <c r="C513" s="75">
        <v>507</v>
      </c>
      <c r="D513" s="148">
        <f>ETo!$I512*((1-Constantes!$D$19)*ETo!$K512+ETo!$L512)</f>
        <v>2.6487253491921674</v>
      </c>
      <c r="E513" s="76">
        <f>MIN(D513*Constantes!$D$17,0.8*(H512+Observaciones!$F512-F513-G513-Constantes!$D$14))</f>
        <v>1.3945111732027727E-11</v>
      </c>
      <c r="F513" s="76">
        <f>IF(Observaciones!$F512&gt;0.05*Constantes!$D$18,((Observaciones!$F512-0.05*Constantes!$D$18)^2)/(Observaciones!$F512+0.95*Constantes!$D$18),0)</f>
        <v>0</v>
      </c>
      <c r="G513" s="76">
        <f>MAX(0,H512+Observaciones!$F512-F513-Constantes!$D$13)</f>
        <v>0</v>
      </c>
      <c r="H513" s="76">
        <f>H512+Observaciones!$F512-F513-E513-G513-I512</f>
        <v>11.250000000002894</v>
      </c>
      <c r="I513" s="76">
        <f>MAX(0,(H513-Constantes!$D$14)*(1-EXP(-Constantes!$D$22)))</f>
        <v>9.8569543960683106E-14</v>
      </c>
      <c r="J513" s="76">
        <f t="shared" si="280"/>
        <v>110.86154805691963</v>
      </c>
      <c r="K513" s="76">
        <f>MAX(0,(J513-Constantes!$D$13)*(1-EXP(-Constantes!$D$23)))</f>
        <v>0.61199987682299384</v>
      </c>
      <c r="L513" s="76">
        <f t="shared" si="281"/>
        <v>0.61199987682309243</v>
      </c>
      <c r="M513" s="76">
        <f>0.0526*F513*Observaciones!$F512^1.218</f>
        <v>0</v>
      </c>
      <c r="N513" s="76">
        <f>M513*Constantes!$D$30</f>
        <v>0</v>
      </c>
      <c r="O513" s="76">
        <f t="shared" si="282"/>
        <v>0</v>
      </c>
      <c r="P513" s="15"/>
      <c r="Q513" s="75">
        <v>507</v>
      </c>
      <c r="R513" s="148">
        <f>ETo!$I512*((1-Constantes!$E$19)*ETo!$K512+ETo!$L512)</f>
        <v>2.6487253491921674</v>
      </c>
      <c r="S513" s="76">
        <f>MIN(R513*Constantes!$E$17,0.8*(V512+Observaciones!$F512-T513-U513-Constantes!$D$14))</f>
        <v>1.3945111732027727E-11</v>
      </c>
      <c r="T513" s="76">
        <f>IF(Observaciones!$F512&gt;0.05*Constantes!$E$18,((Observaciones!$F512-0.05*Constantes!$E$18)^2)/(Observaciones!$F512+0.95*Constantes!$E$18),0)</f>
        <v>0</v>
      </c>
      <c r="U513" s="76">
        <f>MAX(0,V512+Observaciones!$F512-T513-Constantes!$D$13)</f>
        <v>0</v>
      </c>
      <c r="V513" s="76">
        <f>V512+Observaciones!$F512-T513-S513-U513-W512</f>
        <v>11.250000000002894</v>
      </c>
      <c r="W513" s="76">
        <f>MAX(0,(V513-Constantes!$D$14)*(1-EXP(-Constantes!$D$22)))</f>
        <v>9.8569543960683106E-14</v>
      </c>
      <c r="X513" s="76">
        <f t="shared" si="268"/>
        <v>110.86154805691963</v>
      </c>
      <c r="Y513" s="76">
        <f>MAX(0,(X513-Constantes!$D$13)*(1-EXP(-Constantes!$D$23)))</f>
        <v>0.61199987682299384</v>
      </c>
      <c r="Z513" s="76">
        <f t="shared" si="269"/>
        <v>0.61199987682309243</v>
      </c>
      <c r="AA513" s="76">
        <f>IF(Z513-Escenarios!$E$29&lt;=0,0,IF(Z513-Escenarios!$E$29&gt;Escenarios!$E$28,Escenarios!$E$28,Z513-Escenarios!$E$29))</f>
        <v>0</v>
      </c>
      <c r="AB513" s="76">
        <f>AA513*Entradas!$E$24</f>
        <v>0</v>
      </c>
      <c r="AC513" s="76">
        <f>R513*Entradas!$D$47/Escenarios!$E$9</f>
        <v>0.12713881676122404</v>
      </c>
      <c r="AD513" s="76">
        <f>Entradas!$D$48*Entradas!$D$46/Escenarios!$E$9</f>
        <v>0.12</v>
      </c>
      <c r="AE513" s="76">
        <f t="shared" si="270"/>
        <v>0.12713881677516917</v>
      </c>
      <c r="AF513" s="76">
        <f t="shared" si="253"/>
        <v>0</v>
      </c>
      <c r="AG513" s="76">
        <f t="shared" si="254"/>
        <v>0</v>
      </c>
      <c r="AH513" s="76">
        <f t="shared" si="248"/>
        <v>9.8569543960683106E-14</v>
      </c>
      <c r="AI513" s="76">
        <f t="shared" si="255"/>
        <v>0</v>
      </c>
      <c r="AJ513" s="76">
        <f t="shared" si="249"/>
        <v>0.61199987682299384</v>
      </c>
      <c r="AK513" s="76">
        <f t="shared" si="256"/>
        <v>0</v>
      </c>
      <c r="AL513" s="76">
        <f t="shared" si="257"/>
        <v>0.61199987682309243</v>
      </c>
      <c r="AM513" s="76">
        <f t="shared" si="258"/>
        <v>0</v>
      </c>
      <c r="AN513" s="76">
        <f t="shared" si="259"/>
        <v>0</v>
      </c>
      <c r="AO513" s="76">
        <f t="shared" si="271"/>
        <v>63.780101756510277</v>
      </c>
      <c r="AP513" s="76">
        <f>MAX(0,(AO513-Constantes!$D$13)*(1-EXP(-Constantes!$D$24)))</f>
        <v>0.22973881876889879</v>
      </c>
      <c r="AQ513" s="76">
        <f t="shared" si="250"/>
        <v>0.84173869559189263</v>
      </c>
      <c r="AR513" s="76">
        <f t="shared" si="260"/>
        <v>0.84173869559199122</v>
      </c>
      <c r="AS513" s="76">
        <f>0.0526*AF513*Observaciones!$F512^1.218</f>
        <v>0</v>
      </c>
      <c r="AT513" s="76">
        <f>AS513*Constantes!$E$30</f>
        <v>0</v>
      </c>
      <c r="AU513" s="76">
        <f t="shared" si="272"/>
        <v>0</v>
      </c>
      <c r="AV513" s="15"/>
      <c r="AW513" s="75">
        <v>507</v>
      </c>
      <c r="AX513" s="148">
        <f>ETo!$I512*((1-Constantes!$F$19)*ETo!$K512+ETo!$L512)</f>
        <v>2.6487253491921674</v>
      </c>
      <c r="AY513" s="76">
        <f>MIN(AX513*Constantes!$F$17,0.8*(BB512+Observaciones!$F512-AZ513-BA513-Constantes!$D$14))</f>
        <v>1.3945111732027727E-11</v>
      </c>
      <c r="AZ513" s="76">
        <f>IF(Observaciones!$F512&gt;0.05*Constantes!$F$18,((Observaciones!$F512-0.05*Constantes!$F$18)^2)/(Observaciones!$F512+0.95*Constantes!$F$18),0)</f>
        <v>0</v>
      </c>
      <c r="BA513" s="76">
        <f>MAX(0,BB512+Observaciones!$F512-AZ513-Constantes!$D$13)</f>
        <v>0</v>
      </c>
      <c r="BB513" s="76">
        <f>BB512+Observaciones!$F512-AZ513-AY513-BA513-BC512</f>
        <v>11.250000000002894</v>
      </c>
      <c r="BC513" s="76">
        <f>MAX(0,(BB513-Constantes!$D$14)*(1-EXP(-Constantes!$D$22)))</f>
        <v>9.8569543960683106E-14</v>
      </c>
      <c r="BD513" s="76">
        <f t="shared" si="273"/>
        <v>110.86154805691963</v>
      </c>
      <c r="BE513" s="76">
        <f>MAX(0,(BD513-Constantes!$D$13)*(1-EXP(-Constantes!$D$23)))</f>
        <v>0.61199987682299384</v>
      </c>
      <c r="BF513" s="76">
        <f t="shared" si="274"/>
        <v>0.61199987682309243</v>
      </c>
      <c r="BG513" s="76">
        <f>IF(BF513-Escenarios!$F$29&lt;=0,0,IF(BF513-Escenarios!$F$29&gt;Escenarios!$F$28,Escenarios!$F$28,BF513-Escenarios!$F$29))</f>
        <v>0</v>
      </c>
      <c r="BH513" s="76">
        <f>BG513*Entradas!$F$24</f>
        <v>0</v>
      </c>
      <c r="BI513" s="76">
        <f>AX513*Entradas!$D$47/Escenarios!$F$9</f>
        <v>0.12713881676122404</v>
      </c>
      <c r="BJ513" s="76">
        <f>Entradas!$D$48*Entradas!$D$46/Escenarios!$F$9</f>
        <v>0.12</v>
      </c>
      <c r="BK513" s="76">
        <f t="shared" si="275"/>
        <v>0.12713881677516917</v>
      </c>
      <c r="BL513" s="76">
        <f t="shared" si="261"/>
        <v>0</v>
      </c>
      <c r="BM513" s="76">
        <f t="shared" si="262"/>
        <v>0</v>
      </c>
      <c r="BN513" s="76">
        <f t="shared" si="251"/>
        <v>9.8569543960683106E-14</v>
      </c>
      <c r="BO513" s="76">
        <f t="shared" si="263"/>
        <v>0</v>
      </c>
      <c r="BP513" s="76">
        <f t="shared" si="252"/>
        <v>0.61199987682299384</v>
      </c>
      <c r="BQ513" s="76">
        <f t="shared" si="264"/>
        <v>0</v>
      </c>
      <c r="BR513" s="76">
        <f t="shared" si="265"/>
        <v>0.61199987682309243</v>
      </c>
      <c r="BS513" s="76">
        <f t="shared" si="266"/>
        <v>0</v>
      </c>
      <c r="BT513" s="76">
        <f t="shared" si="267"/>
        <v>0</v>
      </c>
      <c r="BU513" s="76">
        <f t="shared" si="276"/>
        <v>76.300730602909681</v>
      </c>
      <c r="BV513" s="76">
        <f>MAX(0,(BU513-Constantes!$D$13)*(1-EXP(-Constantes!$D$24)))</f>
        <v>0.42111972410240106</v>
      </c>
      <c r="BW513" s="76">
        <f t="shared" si="277"/>
        <v>1.0331196009253949</v>
      </c>
      <c r="BX513" s="76">
        <f t="shared" si="278"/>
        <v>1.0331196009254935</v>
      </c>
      <c r="BY513" s="76">
        <f>0.0526*BL513*Observaciones!$F512^1.218</f>
        <v>0</v>
      </c>
      <c r="BZ513" s="76">
        <f>BY513*Constantes!$F$30</f>
        <v>0</v>
      </c>
      <c r="CA513" s="76">
        <f t="shared" si="279"/>
        <v>0</v>
      </c>
      <c r="CB513" s="15"/>
      <c r="CC513" s="75">
        <v>507</v>
      </c>
      <c r="CD513" s="76">
        <f>0.0526*Observaciones!$F512^2.218</f>
        <v>0</v>
      </c>
      <c r="CE513" s="76">
        <f>IF(Observaciones!$F512&gt;0.05*$CI$7,((Observaciones!$F512-0.05*$CI$7)^2)/(Observaciones!$F512+0.95*$CI$7),0)</f>
        <v>0</v>
      </c>
      <c r="CF513" s="76">
        <f>0.0526*CE513*Observaciones!$F512^1.218</f>
        <v>0</v>
      </c>
      <c r="CG513" s="29"/>
      <c r="CH513" s="29"/>
      <c r="CI513" s="110"/>
      <c r="CJ513" s="40"/>
    </row>
    <row r="514" spans="2:88" s="2" customFormat="1" x14ac:dyDescent="0.3">
      <c r="B514" s="39"/>
      <c r="C514" s="75">
        <v>508</v>
      </c>
      <c r="D514" s="148">
        <f>ETo!$I513*((1-Constantes!$D$19)*ETo!$K513+ETo!$L513)</f>
        <v>2.5848655213265981</v>
      </c>
      <c r="E514" s="76">
        <f>MIN(D514*Constantes!$D$17,0.8*(H513+Observaciones!$F513-F514-G514-Constantes!$D$14))</f>
        <v>2.3149482331064065E-12</v>
      </c>
      <c r="F514" s="76">
        <f>IF(Observaciones!$F513&gt;0.05*Constantes!$D$18,((Observaciones!$F513-0.05*Constantes!$D$18)^2)/(Observaciones!$F513+0.95*Constantes!$D$18),0)</f>
        <v>0</v>
      </c>
      <c r="G514" s="76">
        <f>MAX(0,H513+Observaciones!$F513-F514-Constantes!$D$13)</f>
        <v>0</v>
      </c>
      <c r="H514" s="76">
        <f>H513+Observaciones!$F513-F514-E514-G514-I513</f>
        <v>11.250000000000481</v>
      </c>
      <c r="I514" s="76">
        <f>MAX(0,(H514-Constantes!$D$14)*(1-EXP(-Constantes!$D$22)))</f>
        <v>1.6398002709235802E-14</v>
      </c>
      <c r="J514" s="76">
        <f t="shared" si="280"/>
        <v>110.24954818009664</v>
      </c>
      <c r="K514" s="76">
        <f>MAX(0,(J514-Constantes!$D$13)*(1-EXP(-Constantes!$D$23)))</f>
        <v>0.60596969626964292</v>
      </c>
      <c r="L514" s="76">
        <f t="shared" si="281"/>
        <v>0.60596969626965935</v>
      </c>
      <c r="M514" s="76">
        <f>0.0526*F514*Observaciones!$F513^1.218</f>
        <v>0</v>
      </c>
      <c r="N514" s="76">
        <f>M514*Constantes!$D$30</f>
        <v>0</v>
      </c>
      <c r="O514" s="76">
        <f t="shared" si="282"/>
        <v>0</v>
      </c>
      <c r="P514" s="15"/>
      <c r="Q514" s="75">
        <v>508</v>
      </c>
      <c r="R514" s="148">
        <f>ETo!$I513*((1-Constantes!$E$19)*ETo!$K513+ETo!$L513)</f>
        <v>2.5848655213265981</v>
      </c>
      <c r="S514" s="76">
        <f>MIN(R514*Constantes!$E$17,0.8*(V513+Observaciones!$F513-T514-U514-Constantes!$D$14))</f>
        <v>2.3149482331064065E-12</v>
      </c>
      <c r="T514" s="76">
        <f>IF(Observaciones!$F513&gt;0.05*Constantes!$E$18,((Observaciones!$F513-0.05*Constantes!$E$18)^2)/(Observaciones!$F513+0.95*Constantes!$E$18),0)</f>
        <v>0</v>
      </c>
      <c r="U514" s="76">
        <f>MAX(0,V513+Observaciones!$F513-T514-Constantes!$D$13)</f>
        <v>0</v>
      </c>
      <c r="V514" s="76">
        <f>V513+Observaciones!$F513-T514-S514-U514-W513</f>
        <v>11.250000000000481</v>
      </c>
      <c r="W514" s="76">
        <f>MAX(0,(V514-Constantes!$D$14)*(1-EXP(-Constantes!$D$22)))</f>
        <v>1.6398002709235802E-14</v>
      </c>
      <c r="X514" s="76">
        <f t="shared" si="268"/>
        <v>110.24954818009664</v>
      </c>
      <c r="Y514" s="76">
        <f>MAX(0,(X514-Constantes!$D$13)*(1-EXP(-Constantes!$D$23)))</f>
        <v>0.60596969626964292</v>
      </c>
      <c r="Z514" s="76">
        <f t="shared" si="269"/>
        <v>0.60596969626965935</v>
      </c>
      <c r="AA514" s="76">
        <f>IF(Z514-Escenarios!$E$29&lt;=0,0,IF(Z514-Escenarios!$E$29&gt;Escenarios!$E$28,Escenarios!$E$28,Z514-Escenarios!$E$29))</f>
        <v>0</v>
      </c>
      <c r="AB514" s="76">
        <f>AA514*Entradas!$E$24</f>
        <v>0</v>
      </c>
      <c r="AC514" s="76">
        <f>R514*Entradas!$D$47/Escenarios!$E$9</f>
        <v>0.12407354502367671</v>
      </c>
      <c r="AD514" s="76">
        <f>Entradas!$D$48*Entradas!$D$46/Escenarios!$E$9</f>
        <v>0.12</v>
      </c>
      <c r="AE514" s="76">
        <f t="shared" si="270"/>
        <v>0.12407354502599166</v>
      </c>
      <c r="AF514" s="76">
        <f t="shared" si="253"/>
        <v>0</v>
      </c>
      <c r="AG514" s="76">
        <f t="shared" si="254"/>
        <v>0</v>
      </c>
      <c r="AH514" s="76">
        <f t="shared" si="248"/>
        <v>1.6398002709235802E-14</v>
      </c>
      <c r="AI514" s="76">
        <f t="shared" si="255"/>
        <v>0</v>
      </c>
      <c r="AJ514" s="76">
        <f t="shared" si="249"/>
        <v>0.60596969626964292</v>
      </c>
      <c r="AK514" s="76">
        <f t="shared" si="256"/>
        <v>0</v>
      </c>
      <c r="AL514" s="76">
        <f t="shared" si="257"/>
        <v>0.60596969626965935</v>
      </c>
      <c r="AM514" s="76">
        <f t="shared" si="258"/>
        <v>0</v>
      </c>
      <c r="AN514" s="76">
        <f t="shared" si="259"/>
        <v>0</v>
      </c>
      <c r="AO514" s="76">
        <f t="shared" si="271"/>
        <v>63.550362937741376</v>
      </c>
      <c r="AP514" s="76">
        <f>MAX(0,(AO514-Constantes!$D$13)*(1-EXP(-Constantes!$D$24)))</f>
        <v>0.2262272041634642</v>
      </c>
      <c r="AQ514" s="76">
        <f t="shared" si="250"/>
        <v>0.83219690043310712</v>
      </c>
      <c r="AR514" s="76">
        <f t="shared" si="260"/>
        <v>0.83219690043312355</v>
      </c>
      <c r="AS514" s="76">
        <f>0.0526*AF514*Observaciones!$F513^1.218</f>
        <v>0</v>
      </c>
      <c r="AT514" s="76">
        <f>AS514*Constantes!$E$30</f>
        <v>0</v>
      </c>
      <c r="AU514" s="76">
        <f t="shared" si="272"/>
        <v>0</v>
      </c>
      <c r="AV514" s="15"/>
      <c r="AW514" s="75">
        <v>508</v>
      </c>
      <c r="AX514" s="148">
        <f>ETo!$I513*((1-Constantes!$F$19)*ETo!$K513+ETo!$L513)</f>
        <v>2.5848655213265981</v>
      </c>
      <c r="AY514" s="76">
        <f>MIN(AX514*Constantes!$F$17,0.8*(BB513+Observaciones!$F513-AZ514-BA514-Constantes!$D$14))</f>
        <v>2.3149482331064065E-12</v>
      </c>
      <c r="AZ514" s="76">
        <f>IF(Observaciones!$F513&gt;0.05*Constantes!$F$18,((Observaciones!$F513-0.05*Constantes!$F$18)^2)/(Observaciones!$F513+0.95*Constantes!$F$18),0)</f>
        <v>0</v>
      </c>
      <c r="BA514" s="76">
        <f>MAX(0,BB513+Observaciones!$F513-AZ514-Constantes!$D$13)</f>
        <v>0</v>
      </c>
      <c r="BB514" s="76">
        <f>BB513+Observaciones!$F513-AZ514-AY514-BA514-BC513</f>
        <v>11.250000000000481</v>
      </c>
      <c r="BC514" s="76">
        <f>MAX(0,(BB514-Constantes!$D$14)*(1-EXP(-Constantes!$D$22)))</f>
        <v>1.6398002709235802E-14</v>
      </c>
      <c r="BD514" s="76">
        <f t="shared" si="273"/>
        <v>110.24954818009664</v>
      </c>
      <c r="BE514" s="76">
        <f>MAX(0,(BD514-Constantes!$D$13)*(1-EXP(-Constantes!$D$23)))</f>
        <v>0.60596969626964292</v>
      </c>
      <c r="BF514" s="76">
        <f t="shared" si="274"/>
        <v>0.60596969626965935</v>
      </c>
      <c r="BG514" s="76">
        <f>IF(BF514-Escenarios!$F$29&lt;=0,0,IF(BF514-Escenarios!$F$29&gt;Escenarios!$F$28,Escenarios!$F$28,BF514-Escenarios!$F$29))</f>
        <v>0</v>
      </c>
      <c r="BH514" s="76">
        <f>BG514*Entradas!$F$24</f>
        <v>0</v>
      </c>
      <c r="BI514" s="76">
        <f>AX514*Entradas!$D$47/Escenarios!$F$9</f>
        <v>0.12407354502367671</v>
      </c>
      <c r="BJ514" s="76">
        <f>Entradas!$D$48*Entradas!$D$46/Escenarios!$F$9</f>
        <v>0.12</v>
      </c>
      <c r="BK514" s="76">
        <f t="shared" si="275"/>
        <v>0.12407354502599166</v>
      </c>
      <c r="BL514" s="76">
        <f t="shared" si="261"/>
        <v>0</v>
      </c>
      <c r="BM514" s="76">
        <f t="shared" si="262"/>
        <v>0</v>
      </c>
      <c r="BN514" s="76">
        <f t="shared" si="251"/>
        <v>1.6398002709235802E-14</v>
      </c>
      <c r="BO514" s="76">
        <f t="shared" si="263"/>
        <v>0</v>
      </c>
      <c r="BP514" s="76">
        <f t="shared" si="252"/>
        <v>0.60596969626964292</v>
      </c>
      <c r="BQ514" s="76">
        <f t="shared" si="264"/>
        <v>0</v>
      </c>
      <c r="BR514" s="76">
        <f t="shared" si="265"/>
        <v>0.60596969626965935</v>
      </c>
      <c r="BS514" s="76">
        <f t="shared" si="266"/>
        <v>0</v>
      </c>
      <c r="BT514" s="76">
        <f t="shared" si="267"/>
        <v>0</v>
      </c>
      <c r="BU514" s="76">
        <f t="shared" si="276"/>
        <v>75.879610878807284</v>
      </c>
      <c r="BV514" s="76">
        <f>MAX(0,(BU514-Constantes!$D$13)*(1-EXP(-Constantes!$D$24)))</f>
        <v>0.41468280507531174</v>
      </c>
      <c r="BW514" s="76">
        <f t="shared" si="277"/>
        <v>1.0206525013449546</v>
      </c>
      <c r="BX514" s="76">
        <f t="shared" si="278"/>
        <v>1.020652501344971</v>
      </c>
      <c r="BY514" s="76">
        <f>0.0526*BL514*Observaciones!$F513^1.218</f>
        <v>0</v>
      </c>
      <c r="BZ514" s="76">
        <f>BY514*Constantes!$F$30</f>
        <v>0</v>
      </c>
      <c r="CA514" s="76">
        <f t="shared" si="279"/>
        <v>0</v>
      </c>
      <c r="CB514" s="15"/>
      <c r="CC514" s="75">
        <v>508</v>
      </c>
      <c r="CD514" s="76">
        <f>0.0526*Observaciones!$F513^2.218</f>
        <v>0</v>
      </c>
      <c r="CE514" s="76">
        <f>IF(Observaciones!$F513&gt;0.05*$CI$7,((Observaciones!$F513-0.05*$CI$7)^2)/(Observaciones!$F513+0.95*$CI$7),0)</f>
        <v>0</v>
      </c>
      <c r="CF514" s="76">
        <f>0.0526*CE514*Observaciones!$F513^1.218</f>
        <v>0</v>
      </c>
      <c r="CG514" s="29"/>
      <c r="CH514" s="29"/>
      <c r="CI514" s="110"/>
      <c r="CJ514" s="40"/>
    </row>
    <row r="515" spans="2:88" s="2" customFormat="1" x14ac:dyDescent="0.3">
      <c r="B515" s="39"/>
      <c r="C515" s="75">
        <v>509</v>
      </c>
      <c r="D515" s="148">
        <f>ETo!$I514*((1-Constantes!$D$19)*ETo!$K514+ETo!$L514)</f>
        <v>2.5578522709244718</v>
      </c>
      <c r="E515" s="76">
        <f>MIN(D515*Constantes!$D$17,0.8*(H514+Observaciones!$F514-F515-G515-Constantes!$D$14))</f>
        <v>3.8511416278197432E-13</v>
      </c>
      <c r="F515" s="76">
        <f>IF(Observaciones!$F514&gt;0.05*Constantes!$D$18,((Observaciones!$F514-0.05*Constantes!$D$18)^2)/(Observaciones!$F514+0.95*Constantes!$D$18),0)</f>
        <v>0</v>
      </c>
      <c r="G515" s="76">
        <f>MAX(0,H514+Observaciones!$F514-F515-Constantes!$D$13)</f>
        <v>0</v>
      </c>
      <c r="H515" s="76">
        <f>H514+Observaciones!$F514-F515-E515-G515-I514</f>
        <v>11.25000000000008</v>
      </c>
      <c r="I515" s="76">
        <f>MAX(0,(H515-Constantes!$D$14)*(1-EXP(-Constantes!$D$22)))</f>
        <v>2.7229155790243949E-15</v>
      </c>
      <c r="J515" s="76">
        <f t="shared" si="280"/>
        <v>109.643578483827</v>
      </c>
      <c r="K515" s="76">
        <f>MAX(0,(J515-Constantes!$D$13)*(1-EXP(-Constantes!$D$23)))</f>
        <v>0.59999893252156122</v>
      </c>
      <c r="L515" s="76">
        <f t="shared" si="281"/>
        <v>0.599998932521564</v>
      </c>
      <c r="M515" s="76">
        <f>0.0526*F515*Observaciones!$F514^1.218</f>
        <v>0</v>
      </c>
      <c r="N515" s="76">
        <f>M515*Constantes!$D$30</f>
        <v>0</v>
      </c>
      <c r="O515" s="76">
        <f t="shared" si="282"/>
        <v>0</v>
      </c>
      <c r="P515" s="15"/>
      <c r="Q515" s="75">
        <v>509</v>
      </c>
      <c r="R515" s="148">
        <f>ETo!$I514*((1-Constantes!$E$19)*ETo!$K514+ETo!$L514)</f>
        <v>2.5578522709244718</v>
      </c>
      <c r="S515" s="76">
        <f>MIN(R515*Constantes!$E$17,0.8*(V514+Observaciones!$F514-T515-U515-Constantes!$D$14))</f>
        <v>3.8511416278197432E-13</v>
      </c>
      <c r="T515" s="76">
        <f>IF(Observaciones!$F514&gt;0.05*Constantes!$E$18,((Observaciones!$F514-0.05*Constantes!$E$18)^2)/(Observaciones!$F514+0.95*Constantes!$E$18),0)</f>
        <v>0</v>
      </c>
      <c r="U515" s="76">
        <f>MAX(0,V514+Observaciones!$F514-T515-Constantes!$D$13)</f>
        <v>0</v>
      </c>
      <c r="V515" s="76">
        <f>V514+Observaciones!$F514-T515-S515-U515-W514</f>
        <v>11.25000000000008</v>
      </c>
      <c r="W515" s="76">
        <f>MAX(0,(V515-Constantes!$D$14)*(1-EXP(-Constantes!$D$22)))</f>
        <v>2.7229155790243949E-15</v>
      </c>
      <c r="X515" s="76">
        <f t="shared" si="268"/>
        <v>109.643578483827</v>
      </c>
      <c r="Y515" s="76">
        <f>MAX(0,(X515-Constantes!$D$13)*(1-EXP(-Constantes!$D$23)))</f>
        <v>0.59999893252156122</v>
      </c>
      <c r="Z515" s="76">
        <f t="shared" si="269"/>
        <v>0.599998932521564</v>
      </c>
      <c r="AA515" s="76">
        <f>IF(Z515-Escenarios!$E$29&lt;=0,0,IF(Z515-Escenarios!$E$29&gt;Escenarios!$E$28,Escenarios!$E$28,Z515-Escenarios!$E$29))</f>
        <v>0</v>
      </c>
      <c r="AB515" s="76">
        <f>AA515*Entradas!$E$24</f>
        <v>0</v>
      </c>
      <c r="AC515" s="76">
        <f>R515*Entradas!$D$47/Escenarios!$E$9</f>
        <v>0.12277690900437464</v>
      </c>
      <c r="AD515" s="76">
        <f>Entradas!$D$48*Entradas!$D$46/Escenarios!$E$9</f>
        <v>0.12</v>
      </c>
      <c r="AE515" s="76">
        <f t="shared" si="270"/>
        <v>0.12277690900475975</v>
      </c>
      <c r="AF515" s="76">
        <f t="shared" si="253"/>
        <v>0</v>
      </c>
      <c r="AG515" s="76">
        <f t="shared" si="254"/>
        <v>0</v>
      </c>
      <c r="AH515" s="76">
        <f t="shared" si="248"/>
        <v>2.7229155790243949E-15</v>
      </c>
      <c r="AI515" s="76">
        <f t="shared" si="255"/>
        <v>0</v>
      </c>
      <c r="AJ515" s="76">
        <f t="shared" si="249"/>
        <v>0.59999893252156122</v>
      </c>
      <c r="AK515" s="76">
        <f t="shared" si="256"/>
        <v>0</v>
      </c>
      <c r="AL515" s="76">
        <f t="shared" si="257"/>
        <v>0.599998932521564</v>
      </c>
      <c r="AM515" s="76">
        <f t="shared" si="258"/>
        <v>0</v>
      </c>
      <c r="AN515" s="76">
        <f t="shared" si="259"/>
        <v>0</v>
      </c>
      <c r="AO515" s="76">
        <f t="shared" si="271"/>
        <v>63.324135733577911</v>
      </c>
      <c r="AP515" s="76">
        <f>MAX(0,(AO515-Constantes!$D$13)*(1-EXP(-Constantes!$D$24)))</f>
        <v>0.2227692654548728</v>
      </c>
      <c r="AQ515" s="76">
        <f t="shared" si="250"/>
        <v>0.82276819797643408</v>
      </c>
      <c r="AR515" s="76">
        <f t="shared" si="260"/>
        <v>0.82276819797643674</v>
      </c>
      <c r="AS515" s="76">
        <f>0.0526*AF515*Observaciones!$F514^1.218</f>
        <v>0</v>
      </c>
      <c r="AT515" s="76">
        <f>AS515*Constantes!$E$30</f>
        <v>0</v>
      </c>
      <c r="AU515" s="76">
        <f t="shared" si="272"/>
        <v>0</v>
      </c>
      <c r="AV515" s="15"/>
      <c r="AW515" s="75">
        <v>509</v>
      </c>
      <c r="AX515" s="148">
        <f>ETo!$I514*((1-Constantes!$F$19)*ETo!$K514+ETo!$L514)</f>
        <v>2.5578522709244718</v>
      </c>
      <c r="AY515" s="76">
        <f>MIN(AX515*Constantes!$F$17,0.8*(BB514+Observaciones!$F514-AZ515-BA515-Constantes!$D$14))</f>
        <v>3.8511416278197432E-13</v>
      </c>
      <c r="AZ515" s="76">
        <f>IF(Observaciones!$F514&gt;0.05*Constantes!$F$18,((Observaciones!$F514-0.05*Constantes!$F$18)^2)/(Observaciones!$F514+0.95*Constantes!$F$18),0)</f>
        <v>0</v>
      </c>
      <c r="BA515" s="76">
        <f>MAX(0,BB514+Observaciones!$F514-AZ515-Constantes!$D$13)</f>
        <v>0</v>
      </c>
      <c r="BB515" s="76">
        <f>BB514+Observaciones!$F514-AZ515-AY515-BA515-BC514</f>
        <v>11.25000000000008</v>
      </c>
      <c r="BC515" s="76">
        <f>MAX(0,(BB515-Constantes!$D$14)*(1-EXP(-Constantes!$D$22)))</f>
        <v>2.7229155790243949E-15</v>
      </c>
      <c r="BD515" s="76">
        <f t="shared" si="273"/>
        <v>109.643578483827</v>
      </c>
      <c r="BE515" s="76">
        <f>MAX(0,(BD515-Constantes!$D$13)*(1-EXP(-Constantes!$D$23)))</f>
        <v>0.59999893252156122</v>
      </c>
      <c r="BF515" s="76">
        <f t="shared" si="274"/>
        <v>0.599998932521564</v>
      </c>
      <c r="BG515" s="76">
        <f>IF(BF515-Escenarios!$F$29&lt;=0,0,IF(BF515-Escenarios!$F$29&gt;Escenarios!$F$28,Escenarios!$F$28,BF515-Escenarios!$F$29))</f>
        <v>0</v>
      </c>
      <c r="BH515" s="76">
        <f>BG515*Entradas!$F$24</f>
        <v>0</v>
      </c>
      <c r="BI515" s="76">
        <f>AX515*Entradas!$D$47/Escenarios!$F$9</f>
        <v>0.12277690900437464</v>
      </c>
      <c r="BJ515" s="76">
        <f>Entradas!$D$48*Entradas!$D$46/Escenarios!$F$9</f>
        <v>0.12</v>
      </c>
      <c r="BK515" s="76">
        <f t="shared" si="275"/>
        <v>0.12277690900475975</v>
      </c>
      <c r="BL515" s="76">
        <f t="shared" si="261"/>
        <v>0</v>
      </c>
      <c r="BM515" s="76">
        <f t="shared" si="262"/>
        <v>0</v>
      </c>
      <c r="BN515" s="76">
        <f t="shared" si="251"/>
        <v>2.7229155790243949E-15</v>
      </c>
      <c r="BO515" s="76">
        <f t="shared" si="263"/>
        <v>0</v>
      </c>
      <c r="BP515" s="76">
        <f t="shared" si="252"/>
        <v>0.59999893252156122</v>
      </c>
      <c r="BQ515" s="76">
        <f t="shared" si="264"/>
        <v>0</v>
      </c>
      <c r="BR515" s="76">
        <f t="shared" si="265"/>
        <v>0.599998932521564</v>
      </c>
      <c r="BS515" s="76">
        <f t="shared" si="266"/>
        <v>0</v>
      </c>
      <c r="BT515" s="76">
        <f t="shared" si="267"/>
        <v>0</v>
      </c>
      <c r="BU515" s="76">
        <f t="shared" si="276"/>
        <v>75.464928073731969</v>
      </c>
      <c r="BV515" s="76">
        <f>MAX(0,(BU515-Constantes!$D$13)*(1-EXP(-Constantes!$D$24)))</f>
        <v>0.40834427594589245</v>
      </c>
      <c r="BW515" s="76">
        <f t="shared" si="277"/>
        <v>1.0083432084674537</v>
      </c>
      <c r="BX515" s="76">
        <f t="shared" si="278"/>
        <v>1.0083432084674564</v>
      </c>
      <c r="BY515" s="76">
        <f>0.0526*BL515*Observaciones!$F514^1.218</f>
        <v>0</v>
      </c>
      <c r="BZ515" s="76">
        <f>BY515*Constantes!$F$30</f>
        <v>0</v>
      </c>
      <c r="CA515" s="76">
        <f t="shared" si="279"/>
        <v>0</v>
      </c>
      <c r="CB515" s="15"/>
      <c r="CC515" s="75">
        <v>509</v>
      </c>
      <c r="CD515" s="76">
        <f>0.0526*Observaciones!$F514^2.218</f>
        <v>0</v>
      </c>
      <c r="CE515" s="76">
        <f>IF(Observaciones!$F514&gt;0.05*$CI$7,((Observaciones!$F514-0.05*$CI$7)^2)/(Observaciones!$F514+0.95*$CI$7),0)</f>
        <v>0</v>
      </c>
      <c r="CF515" s="76">
        <f>0.0526*CE515*Observaciones!$F514^1.218</f>
        <v>0</v>
      </c>
      <c r="CG515" s="29"/>
      <c r="CH515" s="29"/>
      <c r="CI515" s="110"/>
      <c r="CJ515" s="40"/>
    </row>
    <row r="516" spans="2:88" s="2" customFormat="1" x14ac:dyDescent="0.3">
      <c r="B516" s="39"/>
      <c r="C516" s="75">
        <v>510</v>
      </c>
      <c r="D516" s="148">
        <f>ETo!$I515*((1-Constantes!$D$19)*ETo!$K515+ETo!$L515)</f>
        <v>2.5165021841572051</v>
      </c>
      <c r="E516" s="76">
        <f>MIN(D516*Constantes!$D$17,0.8*(H515+Observaciones!$F515-F516-G516-Constantes!$D$14))</f>
        <v>6.3948846218409017E-14</v>
      </c>
      <c r="F516" s="76">
        <f>IF(Observaciones!$F515&gt;0.05*Constantes!$D$18,((Observaciones!$F515-0.05*Constantes!$D$18)^2)/(Observaciones!$F515+0.95*Constantes!$D$18),0)</f>
        <v>0</v>
      </c>
      <c r="G516" s="76">
        <f>MAX(0,H515+Observaciones!$F515-F516-Constantes!$D$13)</f>
        <v>0</v>
      </c>
      <c r="H516" s="76">
        <f>H515+Observaciones!$F515-F516-E516-G516-I515</f>
        <v>11.250000000000012</v>
      </c>
      <c r="I516" s="76">
        <f>MAX(0,(H516-Constantes!$D$14)*(1-EXP(-Constantes!$D$22)))</f>
        <v>4.2356464562601701E-16</v>
      </c>
      <c r="J516" s="76">
        <f t="shared" si="280"/>
        <v>109.04357955130544</v>
      </c>
      <c r="K516" s="76">
        <f>MAX(0,(J516-Constantes!$D$13)*(1-EXP(-Constantes!$D$23)))</f>
        <v>0.59408700013081461</v>
      </c>
      <c r="L516" s="76">
        <f t="shared" si="281"/>
        <v>0.59408700013081506</v>
      </c>
      <c r="M516" s="76">
        <f>0.0526*F516*Observaciones!$F515^1.218</f>
        <v>0</v>
      </c>
      <c r="N516" s="76">
        <f>M516*Constantes!$D$30</f>
        <v>0</v>
      </c>
      <c r="O516" s="76">
        <f t="shared" si="282"/>
        <v>0</v>
      </c>
      <c r="P516" s="15"/>
      <c r="Q516" s="75">
        <v>510</v>
      </c>
      <c r="R516" s="148">
        <f>ETo!$I515*((1-Constantes!$E$19)*ETo!$K515+ETo!$L515)</f>
        <v>2.5165021841572051</v>
      </c>
      <c r="S516" s="76">
        <f>MIN(R516*Constantes!$E$17,0.8*(V515+Observaciones!$F515-T516-U516-Constantes!$D$14))</f>
        <v>6.3948846218409017E-14</v>
      </c>
      <c r="T516" s="76">
        <f>IF(Observaciones!$F515&gt;0.05*Constantes!$E$18,((Observaciones!$F515-0.05*Constantes!$E$18)^2)/(Observaciones!$F515+0.95*Constantes!$E$18),0)</f>
        <v>0</v>
      </c>
      <c r="U516" s="76">
        <f>MAX(0,V515+Observaciones!$F515-T516-Constantes!$D$13)</f>
        <v>0</v>
      </c>
      <c r="V516" s="76">
        <f>V515+Observaciones!$F515-T516-S516-U516-W515</f>
        <v>11.250000000000012</v>
      </c>
      <c r="W516" s="76">
        <f>MAX(0,(V516-Constantes!$D$14)*(1-EXP(-Constantes!$D$22)))</f>
        <v>4.2356464562601701E-16</v>
      </c>
      <c r="X516" s="76">
        <f t="shared" si="268"/>
        <v>109.04357955130544</v>
      </c>
      <c r="Y516" s="76">
        <f>MAX(0,(X516-Constantes!$D$13)*(1-EXP(-Constantes!$D$23)))</f>
        <v>0.59408700013081461</v>
      </c>
      <c r="Z516" s="76">
        <f t="shared" si="269"/>
        <v>0.59408700013081506</v>
      </c>
      <c r="AA516" s="76">
        <f>IF(Z516-Escenarios!$E$29&lt;=0,0,IF(Z516-Escenarios!$E$29&gt;Escenarios!$E$28,Escenarios!$E$28,Z516-Escenarios!$E$29))</f>
        <v>0</v>
      </c>
      <c r="AB516" s="76">
        <f>AA516*Entradas!$E$24</f>
        <v>0</v>
      </c>
      <c r="AC516" s="76">
        <f>R516*Entradas!$D$47/Escenarios!$E$9</f>
        <v>0.12079210483954585</v>
      </c>
      <c r="AD516" s="76">
        <f>Entradas!$D$48*Entradas!$D$46/Escenarios!$E$9</f>
        <v>0.12</v>
      </c>
      <c r="AE516" s="76">
        <f t="shared" si="270"/>
        <v>0.1207921048396098</v>
      </c>
      <c r="AF516" s="76">
        <f t="shared" si="253"/>
        <v>0</v>
      </c>
      <c r="AG516" s="76">
        <f t="shared" si="254"/>
        <v>0</v>
      </c>
      <c r="AH516" s="76">
        <f t="shared" si="248"/>
        <v>4.2356464562601701E-16</v>
      </c>
      <c r="AI516" s="76">
        <f t="shared" si="255"/>
        <v>0</v>
      </c>
      <c r="AJ516" s="76">
        <f t="shared" si="249"/>
        <v>0.59408700013081461</v>
      </c>
      <c r="AK516" s="76">
        <f t="shared" si="256"/>
        <v>0</v>
      </c>
      <c r="AL516" s="76">
        <f t="shared" si="257"/>
        <v>0.59408700013081506</v>
      </c>
      <c r="AM516" s="76">
        <f t="shared" si="258"/>
        <v>0</v>
      </c>
      <c r="AN516" s="76">
        <f t="shared" si="259"/>
        <v>0</v>
      </c>
      <c r="AO516" s="76">
        <f t="shared" si="271"/>
        <v>63.10136646812304</v>
      </c>
      <c r="AP516" s="76">
        <f>MAX(0,(AO516-Constantes!$D$13)*(1-EXP(-Constantes!$D$24)))</f>
        <v>0.21936418219377979</v>
      </c>
      <c r="AQ516" s="76">
        <f t="shared" si="250"/>
        <v>0.81345118232459446</v>
      </c>
      <c r="AR516" s="76">
        <f t="shared" si="260"/>
        <v>0.8134511823245949</v>
      </c>
      <c r="AS516" s="76">
        <f>0.0526*AF516*Observaciones!$F515^1.218</f>
        <v>0</v>
      </c>
      <c r="AT516" s="76">
        <f>AS516*Constantes!$E$30</f>
        <v>0</v>
      </c>
      <c r="AU516" s="76">
        <f t="shared" si="272"/>
        <v>0</v>
      </c>
      <c r="AV516" s="15"/>
      <c r="AW516" s="75">
        <v>510</v>
      </c>
      <c r="AX516" s="148">
        <f>ETo!$I515*((1-Constantes!$F$19)*ETo!$K515+ETo!$L515)</f>
        <v>2.5165021841572051</v>
      </c>
      <c r="AY516" s="76">
        <f>MIN(AX516*Constantes!$F$17,0.8*(BB515+Observaciones!$F515-AZ516-BA516-Constantes!$D$14))</f>
        <v>6.3948846218409017E-14</v>
      </c>
      <c r="AZ516" s="76">
        <f>IF(Observaciones!$F515&gt;0.05*Constantes!$F$18,((Observaciones!$F515-0.05*Constantes!$F$18)^2)/(Observaciones!$F515+0.95*Constantes!$F$18),0)</f>
        <v>0</v>
      </c>
      <c r="BA516" s="76">
        <f>MAX(0,BB515+Observaciones!$F515-AZ516-Constantes!$D$13)</f>
        <v>0</v>
      </c>
      <c r="BB516" s="76">
        <f>BB515+Observaciones!$F515-AZ516-AY516-BA516-BC515</f>
        <v>11.250000000000012</v>
      </c>
      <c r="BC516" s="76">
        <f>MAX(0,(BB516-Constantes!$D$14)*(1-EXP(-Constantes!$D$22)))</f>
        <v>4.2356464562601701E-16</v>
      </c>
      <c r="BD516" s="76">
        <f t="shared" si="273"/>
        <v>109.04357955130544</v>
      </c>
      <c r="BE516" s="76">
        <f>MAX(0,(BD516-Constantes!$D$13)*(1-EXP(-Constantes!$D$23)))</f>
        <v>0.59408700013081461</v>
      </c>
      <c r="BF516" s="76">
        <f t="shared" si="274"/>
        <v>0.59408700013081506</v>
      </c>
      <c r="BG516" s="76">
        <f>IF(BF516-Escenarios!$F$29&lt;=0,0,IF(BF516-Escenarios!$F$29&gt;Escenarios!$F$28,Escenarios!$F$28,BF516-Escenarios!$F$29))</f>
        <v>0</v>
      </c>
      <c r="BH516" s="76">
        <f>BG516*Entradas!$F$24</f>
        <v>0</v>
      </c>
      <c r="BI516" s="76">
        <f>AX516*Entradas!$D$47/Escenarios!$F$9</f>
        <v>0.12079210483954585</v>
      </c>
      <c r="BJ516" s="76">
        <f>Entradas!$D$48*Entradas!$D$46/Escenarios!$F$9</f>
        <v>0.12</v>
      </c>
      <c r="BK516" s="76">
        <f t="shared" si="275"/>
        <v>0.1207921048396098</v>
      </c>
      <c r="BL516" s="76">
        <f t="shared" si="261"/>
        <v>0</v>
      </c>
      <c r="BM516" s="76">
        <f t="shared" si="262"/>
        <v>0</v>
      </c>
      <c r="BN516" s="76">
        <f t="shared" si="251"/>
        <v>4.2356464562601701E-16</v>
      </c>
      <c r="BO516" s="76">
        <f t="shared" si="263"/>
        <v>0</v>
      </c>
      <c r="BP516" s="76">
        <f t="shared" si="252"/>
        <v>0.59408700013081461</v>
      </c>
      <c r="BQ516" s="76">
        <f t="shared" si="264"/>
        <v>0</v>
      </c>
      <c r="BR516" s="76">
        <f t="shared" si="265"/>
        <v>0.59408700013081506</v>
      </c>
      <c r="BS516" s="76">
        <f t="shared" si="266"/>
        <v>0</v>
      </c>
      <c r="BT516" s="76">
        <f t="shared" si="267"/>
        <v>0</v>
      </c>
      <c r="BU516" s="76">
        <f t="shared" si="276"/>
        <v>75.056583797786075</v>
      </c>
      <c r="BV516" s="76">
        <f>MAX(0,(BU516-Constantes!$D$13)*(1-EXP(-Constantes!$D$24)))</f>
        <v>0.40210263280024866</v>
      </c>
      <c r="BW516" s="76">
        <f t="shared" si="277"/>
        <v>0.99618963293106333</v>
      </c>
      <c r="BX516" s="76">
        <f t="shared" si="278"/>
        <v>0.99618963293106377</v>
      </c>
      <c r="BY516" s="76">
        <f>0.0526*BL516*Observaciones!$F515^1.218</f>
        <v>0</v>
      </c>
      <c r="BZ516" s="76">
        <f>BY516*Constantes!$F$30</f>
        <v>0</v>
      </c>
      <c r="CA516" s="76">
        <f t="shared" si="279"/>
        <v>0</v>
      </c>
      <c r="CB516" s="15"/>
      <c r="CC516" s="75">
        <v>510</v>
      </c>
      <c r="CD516" s="76">
        <f>0.0526*Observaciones!$F515^2.218</f>
        <v>0</v>
      </c>
      <c r="CE516" s="76">
        <f>IF(Observaciones!$F515&gt;0.05*$CI$7,((Observaciones!$F515-0.05*$CI$7)^2)/(Observaciones!$F515+0.95*$CI$7),0)</f>
        <v>0</v>
      </c>
      <c r="CF516" s="76">
        <f>0.0526*CE516*Observaciones!$F515^1.218</f>
        <v>0</v>
      </c>
      <c r="CG516" s="29"/>
      <c r="CH516" s="29"/>
      <c r="CI516" s="110"/>
      <c r="CJ516" s="40"/>
    </row>
    <row r="517" spans="2:88" s="2" customFormat="1" x14ac:dyDescent="0.3">
      <c r="B517" s="39"/>
      <c r="C517" s="75">
        <v>511</v>
      </c>
      <c r="D517" s="148">
        <f>ETo!$I516*((1-Constantes!$D$19)*ETo!$K516+ETo!$L516)</f>
        <v>2.5644541959807494</v>
      </c>
      <c r="E517" s="76">
        <f>MIN(D517*Constantes!$D$17,0.8*(H516+Observaciones!$F516-F517-G517-Constantes!$D$14))</f>
        <v>9.9475983006414035E-15</v>
      </c>
      <c r="F517" s="76">
        <f>IF(Observaciones!$F516&gt;0.05*Constantes!$D$18,((Observaciones!$F516-0.05*Constantes!$D$18)^2)/(Observaciones!$F516+0.95*Constantes!$D$18),0)</f>
        <v>0</v>
      </c>
      <c r="G517" s="76">
        <f>MAX(0,H516+Observaciones!$F516-F517-Constantes!$D$13)</f>
        <v>0</v>
      </c>
      <c r="H517" s="76">
        <f>H516+Observaciones!$F516-F517-E517-G517-I516</f>
        <v>11.250000000000002</v>
      </c>
      <c r="I517" s="76">
        <f>MAX(0,(H517-Constantes!$D$14)*(1-EXP(-Constantes!$D$22)))</f>
        <v>6.0509235089431002E-17</v>
      </c>
      <c r="J517" s="76">
        <f t="shared" si="280"/>
        <v>108.44949255117463</v>
      </c>
      <c r="K517" s="76">
        <f>MAX(0,(J517-Constantes!$D$13)*(1-EXP(-Constantes!$D$23)))</f>
        <v>0.58823331941802648</v>
      </c>
      <c r="L517" s="76">
        <f t="shared" si="281"/>
        <v>0.58823331941802659</v>
      </c>
      <c r="M517" s="76">
        <f>0.0526*F517*Observaciones!$F516^1.218</f>
        <v>0</v>
      </c>
      <c r="N517" s="76">
        <f>M517*Constantes!$D$30</f>
        <v>0</v>
      </c>
      <c r="O517" s="76">
        <f t="shared" si="282"/>
        <v>0</v>
      </c>
      <c r="P517" s="15"/>
      <c r="Q517" s="75">
        <v>511</v>
      </c>
      <c r="R517" s="148">
        <f>ETo!$I516*((1-Constantes!$E$19)*ETo!$K516+ETo!$L516)</f>
        <v>2.5644541959807494</v>
      </c>
      <c r="S517" s="76">
        <f>MIN(R517*Constantes!$E$17,0.8*(V516+Observaciones!$F516-T517-U517-Constantes!$D$14))</f>
        <v>9.9475983006414035E-15</v>
      </c>
      <c r="T517" s="76">
        <f>IF(Observaciones!$F516&gt;0.05*Constantes!$E$18,((Observaciones!$F516-0.05*Constantes!$E$18)^2)/(Observaciones!$F516+0.95*Constantes!$E$18),0)</f>
        <v>0</v>
      </c>
      <c r="U517" s="76">
        <f>MAX(0,V516+Observaciones!$F516-T517-Constantes!$D$13)</f>
        <v>0</v>
      </c>
      <c r="V517" s="76">
        <f>V516+Observaciones!$F516-T517-S517-U517-W516</f>
        <v>11.250000000000002</v>
      </c>
      <c r="W517" s="76">
        <f>MAX(0,(V517-Constantes!$D$14)*(1-EXP(-Constantes!$D$22)))</f>
        <v>6.0509235089431002E-17</v>
      </c>
      <c r="X517" s="76">
        <f t="shared" si="268"/>
        <v>108.44949255117463</v>
      </c>
      <c r="Y517" s="76">
        <f>MAX(0,(X517-Constantes!$D$13)*(1-EXP(-Constantes!$D$23)))</f>
        <v>0.58823331941802648</v>
      </c>
      <c r="Z517" s="76">
        <f t="shared" si="269"/>
        <v>0.58823331941802659</v>
      </c>
      <c r="AA517" s="76">
        <f>IF(Z517-Escenarios!$E$29&lt;=0,0,IF(Z517-Escenarios!$E$29&gt;Escenarios!$E$28,Escenarios!$E$28,Z517-Escenarios!$E$29))</f>
        <v>0</v>
      </c>
      <c r="AB517" s="76">
        <f>AA517*Entradas!$E$24</f>
        <v>0</v>
      </c>
      <c r="AC517" s="76">
        <f>R517*Entradas!$D$47/Escenarios!$E$9</f>
        <v>0.12309380140707597</v>
      </c>
      <c r="AD517" s="76">
        <f>Entradas!$D$48*Entradas!$D$46/Escenarios!$E$9</f>
        <v>0.12</v>
      </c>
      <c r="AE517" s="76">
        <f t="shared" si="270"/>
        <v>0.12309380140708592</v>
      </c>
      <c r="AF517" s="76">
        <f t="shared" si="253"/>
        <v>0</v>
      </c>
      <c r="AG517" s="76">
        <f t="shared" si="254"/>
        <v>0</v>
      </c>
      <c r="AH517" s="76">
        <f t="shared" si="248"/>
        <v>6.0509235089431002E-17</v>
      </c>
      <c r="AI517" s="76">
        <f t="shared" si="255"/>
        <v>0</v>
      </c>
      <c r="AJ517" s="76">
        <f t="shared" si="249"/>
        <v>0.58823331941802648</v>
      </c>
      <c r="AK517" s="76">
        <f t="shared" si="256"/>
        <v>0</v>
      </c>
      <c r="AL517" s="76">
        <f t="shared" si="257"/>
        <v>0.58823331941802659</v>
      </c>
      <c r="AM517" s="76">
        <f t="shared" si="258"/>
        <v>0</v>
      </c>
      <c r="AN517" s="76">
        <f t="shared" si="259"/>
        <v>0</v>
      </c>
      <c r="AO517" s="76">
        <f t="shared" si="271"/>
        <v>62.882002285929261</v>
      </c>
      <c r="AP517" s="76">
        <f>MAX(0,(AO517-Constantes!$D$13)*(1-EXP(-Constantes!$D$24)))</f>
        <v>0.21601114647161143</v>
      </c>
      <c r="AQ517" s="76">
        <f t="shared" si="250"/>
        <v>0.80424446588963794</v>
      </c>
      <c r="AR517" s="76">
        <f t="shared" si="260"/>
        <v>0.80424446588963805</v>
      </c>
      <c r="AS517" s="76">
        <f>0.0526*AF517*Observaciones!$F516^1.218</f>
        <v>0</v>
      </c>
      <c r="AT517" s="76">
        <f>AS517*Constantes!$E$30</f>
        <v>0</v>
      </c>
      <c r="AU517" s="76">
        <f t="shared" si="272"/>
        <v>0</v>
      </c>
      <c r="AV517" s="15"/>
      <c r="AW517" s="75">
        <v>511</v>
      </c>
      <c r="AX517" s="148">
        <f>ETo!$I516*((1-Constantes!$F$19)*ETo!$K516+ETo!$L516)</f>
        <v>2.5644541959807494</v>
      </c>
      <c r="AY517" s="76">
        <f>MIN(AX517*Constantes!$F$17,0.8*(BB516+Observaciones!$F516-AZ517-BA517-Constantes!$D$14))</f>
        <v>9.9475983006414035E-15</v>
      </c>
      <c r="AZ517" s="76">
        <f>IF(Observaciones!$F516&gt;0.05*Constantes!$F$18,((Observaciones!$F516-0.05*Constantes!$F$18)^2)/(Observaciones!$F516+0.95*Constantes!$F$18),0)</f>
        <v>0</v>
      </c>
      <c r="BA517" s="76">
        <f>MAX(0,BB516+Observaciones!$F516-AZ517-Constantes!$D$13)</f>
        <v>0</v>
      </c>
      <c r="BB517" s="76">
        <f>BB516+Observaciones!$F516-AZ517-AY517-BA517-BC516</f>
        <v>11.250000000000002</v>
      </c>
      <c r="BC517" s="76">
        <f>MAX(0,(BB517-Constantes!$D$14)*(1-EXP(-Constantes!$D$22)))</f>
        <v>6.0509235089431002E-17</v>
      </c>
      <c r="BD517" s="76">
        <f t="shared" si="273"/>
        <v>108.44949255117463</v>
      </c>
      <c r="BE517" s="76">
        <f>MAX(0,(BD517-Constantes!$D$13)*(1-EXP(-Constantes!$D$23)))</f>
        <v>0.58823331941802648</v>
      </c>
      <c r="BF517" s="76">
        <f t="shared" si="274"/>
        <v>0.58823331941802659</v>
      </c>
      <c r="BG517" s="76">
        <f>IF(BF517-Escenarios!$F$29&lt;=0,0,IF(BF517-Escenarios!$F$29&gt;Escenarios!$F$28,Escenarios!$F$28,BF517-Escenarios!$F$29))</f>
        <v>0</v>
      </c>
      <c r="BH517" s="76">
        <f>BG517*Entradas!$F$24</f>
        <v>0</v>
      </c>
      <c r="BI517" s="76">
        <f>AX517*Entradas!$D$47/Escenarios!$F$9</f>
        <v>0.12309380140707597</v>
      </c>
      <c r="BJ517" s="76">
        <f>Entradas!$D$48*Entradas!$D$46/Escenarios!$F$9</f>
        <v>0.12</v>
      </c>
      <c r="BK517" s="76">
        <f t="shared" si="275"/>
        <v>0.12309380140708592</v>
      </c>
      <c r="BL517" s="76">
        <f t="shared" si="261"/>
        <v>0</v>
      </c>
      <c r="BM517" s="76">
        <f t="shared" si="262"/>
        <v>0</v>
      </c>
      <c r="BN517" s="76">
        <f t="shared" si="251"/>
        <v>6.0509235089431002E-17</v>
      </c>
      <c r="BO517" s="76">
        <f t="shared" si="263"/>
        <v>0</v>
      </c>
      <c r="BP517" s="76">
        <f t="shared" si="252"/>
        <v>0.58823331941802648</v>
      </c>
      <c r="BQ517" s="76">
        <f t="shared" si="264"/>
        <v>0</v>
      </c>
      <c r="BR517" s="76">
        <f t="shared" si="265"/>
        <v>0.58823331941802659</v>
      </c>
      <c r="BS517" s="76">
        <f t="shared" si="266"/>
        <v>0</v>
      </c>
      <c r="BT517" s="76">
        <f t="shared" si="267"/>
        <v>0</v>
      </c>
      <c r="BU517" s="76">
        <f t="shared" si="276"/>
        <v>74.654481164985825</v>
      </c>
      <c r="BV517" s="76">
        <f>MAX(0,(BU517-Constantes!$D$13)*(1-EXP(-Constantes!$D$24)))</f>
        <v>0.39595639471218114</v>
      </c>
      <c r="BW517" s="76">
        <f t="shared" si="277"/>
        <v>0.98418971413020762</v>
      </c>
      <c r="BX517" s="76">
        <f t="shared" si="278"/>
        <v>0.98418971413020773</v>
      </c>
      <c r="BY517" s="76">
        <f>0.0526*BL517*Observaciones!$F516^1.218</f>
        <v>0</v>
      </c>
      <c r="BZ517" s="76">
        <f>BY517*Constantes!$F$30</f>
        <v>0</v>
      </c>
      <c r="CA517" s="76">
        <f t="shared" si="279"/>
        <v>0</v>
      </c>
      <c r="CB517" s="15"/>
      <c r="CC517" s="75">
        <v>511</v>
      </c>
      <c r="CD517" s="76">
        <f>0.0526*Observaciones!$F516^2.218</f>
        <v>0</v>
      </c>
      <c r="CE517" s="76">
        <f>IF(Observaciones!$F516&gt;0.05*$CI$7,((Observaciones!$F516-0.05*$CI$7)^2)/(Observaciones!$F516+0.95*$CI$7),0)</f>
        <v>0</v>
      </c>
      <c r="CF517" s="76">
        <f>0.0526*CE517*Observaciones!$F516^1.218</f>
        <v>0</v>
      </c>
      <c r="CG517" s="29"/>
      <c r="CH517" s="29"/>
      <c r="CI517" s="110"/>
      <c r="CJ517" s="40"/>
    </row>
    <row r="518" spans="2:88" s="2" customFormat="1" x14ac:dyDescent="0.3">
      <c r="B518" s="39"/>
      <c r="C518" s="75">
        <v>512</v>
      </c>
      <c r="D518" s="148">
        <f>ETo!$I517*((1-Constantes!$D$19)*ETo!$K517+ETo!$L517)</f>
        <v>2.574065827434072</v>
      </c>
      <c r="E518" s="76">
        <f>MIN(D518*Constantes!$D$17,0.8*(H517+Observaciones!$F517-F518-G518-Constantes!$D$14))</f>
        <v>1.4210854715202005E-15</v>
      </c>
      <c r="F518" s="76">
        <f>IF(Observaciones!$F517&gt;0.05*Constantes!$D$18,((Observaciones!$F517-0.05*Constantes!$D$18)^2)/(Observaciones!$F517+0.95*Constantes!$D$18),0)</f>
        <v>0</v>
      </c>
      <c r="G518" s="76">
        <f>MAX(0,H517+Observaciones!$F517-F518-Constantes!$D$13)</f>
        <v>0</v>
      </c>
      <c r="H518" s="76">
        <f>H517+Observaciones!$F517-F518-E518-G518-I517</f>
        <v>11.25</v>
      </c>
      <c r="I518" s="76">
        <f>MAX(0,(H518-Constantes!$D$14)*(1-EXP(-Constantes!$D$22)))</f>
        <v>0</v>
      </c>
      <c r="J518" s="76">
        <f t="shared" si="280"/>
        <v>107.86125923175661</v>
      </c>
      <c r="K518" s="76">
        <f>MAX(0,(J518-Constantes!$D$13)*(1-EXP(-Constantes!$D$23)))</f>
        <v>0.58243731641553964</v>
      </c>
      <c r="L518" s="76">
        <f t="shared" si="281"/>
        <v>0.58243731641553964</v>
      </c>
      <c r="M518" s="76">
        <f>0.0526*F518*Observaciones!$F517^1.218</f>
        <v>0</v>
      </c>
      <c r="N518" s="76">
        <f>M518*Constantes!$D$30</f>
        <v>0</v>
      </c>
      <c r="O518" s="76">
        <f t="shared" si="282"/>
        <v>0</v>
      </c>
      <c r="P518" s="15"/>
      <c r="Q518" s="75">
        <v>512</v>
      </c>
      <c r="R518" s="148">
        <f>ETo!$I517*((1-Constantes!$E$19)*ETo!$K517+ETo!$L517)</f>
        <v>2.574065827434072</v>
      </c>
      <c r="S518" s="76">
        <f>MIN(R518*Constantes!$E$17,0.8*(V517+Observaciones!$F517-T518-U518-Constantes!$D$14))</f>
        <v>1.4210854715202005E-15</v>
      </c>
      <c r="T518" s="76">
        <f>IF(Observaciones!$F517&gt;0.05*Constantes!$E$18,((Observaciones!$F517-0.05*Constantes!$E$18)^2)/(Observaciones!$F517+0.95*Constantes!$E$18),0)</f>
        <v>0</v>
      </c>
      <c r="U518" s="76">
        <f>MAX(0,V517+Observaciones!$F517-T518-Constantes!$D$13)</f>
        <v>0</v>
      </c>
      <c r="V518" s="76">
        <f>V517+Observaciones!$F517-T518-S518-U518-W517</f>
        <v>11.25</v>
      </c>
      <c r="W518" s="76">
        <f>MAX(0,(V518-Constantes!$D$14)*(1-EXP(-Constantes!$D$22)))</f>
        <v>0</v>
      </c>
      <c r="X518" s="76">
        <f t="shared" si="268"/>
        <v>107.86125923175661</v>
      </c>
      <c r="Y518" s="76">
        <f>MAX(0,(X518-Constantes!$D$13)*(1-EXP(-Constantes!$D$23)))</f>
        <v>0.58243731641553964</v>
      </c>
      <c r="Z518" s="76">
        <f t="shared" si="269"/>
        <v>0.58243731641553964</v>
      </c>
      <c r="AA518" s="76">
        <f>IF(Z518-Escenarios!$E$29&lt;=0,0,IF(Z518-Escenarios!$E$29&gt;Escenarios!$E$28,Escenarios!$E$28,Z518-Escenarios!$E$29))</f>
        <v>0</v>
      </c>
      <c r="AB518" s="76">
        <f>AA518*Entradas!$E$24</f>
        <v>0</v>
      </c>
      <c r="AC518" s="76">
        <f>R518*Entradas!$D$47/Escenarios!$E$9</f>
        <v>0.12355515971683545</v>
      </c>
      <c r="AD518" s="76">
        <f>Entradas!$D$48*Entradas!$D$46/Escenarios!$E$9</f>
        <v>0.12</v>
      </c>
      <c r="AE518" s="76">
        <f t="shared" si="270"/>
        <v>0.12355515971683687</v>
      </c>
      <c r="AF518" s="76">
        <f t="shared" si="253"/>
        <v>0</v>
      </c>
      <c r="AG518" s="76">
        <f t="shared" si="254"/>
        <v>0</v>
      </c>
      <c r="AH518" s="76">
        <f t="shared" ref="AH518:AH581" si="283">MAX(0,W518-AG518)</f>
        <v>0</v>
      </c>
      <c r="AI518" s="76">
        <f t="shared" si="255"/>
        <v>0</v>
      </c>
      <c r="AJ518" s="76">
        <f t="shared" ref="AJ518:AJ581" si="284">MAX(0,Y518-AI518)</f>
        <v>0.58243731641553964</v>
      </c>
      <c r="AK518" s="76">
        <f t="shared" si="256"/>
        <v>0</v>
      </c>
      <c r="AL518" s="76">
        <f t="shared" si="257"/>
        <v>0.58243731641553964</v>
      </c>
      <c r="AM518" s="76">
        <f t="shared" si="258"/>
        <v>0</v>
      </c>
      <c r="AN518" s="76">
        <f t="shared" si="259"/>
        <v>0</v>
      </c>
      <c r="AO518" s="76">
        <f t="shared" si="271"/>
        <v>62.665991139457653</v>
      </c>
      <c r="AP518" s="76">
        <f>MAX(0,(AO518-Constantes!$D$13)*(1-EXP(-Constantes!$D$24)))</f>
        <v>0.21270936272887614</v>
      </c>
      <c r="AQ518" s="76">
        <f t="shared" ref="AQ518:AQ581" si="285">AJ518+AP518</f>
        <v>0.79514667914441572</v>
      </c>
      <c r="AR518" s="76">
        <f t="shared" si="260"/>
        <v>0.79514667914441572</v>
      </c>
      <c r="AS518" s="76">
        <f>0.0526*AF518*Observaciones!$F517^1.218</f>
        <v>0</v>
      </c>
      <c r="AT518" s="76">
        <f>AS518*Constantes!$E$30</f>
        <v>0</v>
      </c>
      <c r="AU518" s="76">
        <f t="shared" si="272"/>
        <v>0</v>
      </c>
      <c r="AV518" s="15"/>
      <c r="AW518" s="75">
        <v>512</v>
      </c>
      <c r="AX518" s="148">
        <f>ETo!$I517*((1-Constantes!$F$19)*ETo!$K517+ETo!$L517)</f>
        <v>2.574065827434072</v>
      </c>
      <c r="AY518" s="76">
        <f>MIN(AX518*Constantes!$F$17,0.8*(BB517+Observaciones!$F517-AZ518-BA518-Constantes!$D$14))</f>
        <v>1.4210854715202005E-15</v>
      </c>
      <c r="AZ518" s="76">
        <f>IF(Observaciones!$F517&gt;0.05*Constantes!$F$18,((Observaciones!$F517-0.05*Constantes!$F$18)^2)/(Observaciones!$F517+0.95*Constantes!$F$18),0)</f>
        <v>0</v>
      </c>
      <c r="BA518" s="76">
        <f>MAX(0,BB517+Observaciones!$F517-AZ518-Constantes!$D$13)</f>
        <v>0</v>
      </c>
      <c r="BB518" s="76">
        <f>BB517+Observaciones!$F517-AZ518-AY518-BA518-BC517</f>
        <v>11.25</v>
      </c>
      <c r="BC518" s="76">
        <f>MAX(0,(BB518-Constantes!$D$14)*(1-EXP(-Constantes!$D$22)))</f>
        <v>0</v>
      </c>
      <c r="BD518" s="76">
        <f t="shared" si="273"/>
        <v>107.86125923175661</v>
      </c>
      <c r="BE518" s="76">
        <f>MAX(0,(BD518-Constantes!$D$13)*(1-EXP(-Constantes!$D$23)))</f>
        <v>0.58243731641553964</v>
      </c>
      <c r="BF518" s="76">
        <f t="shared" si="274"/>
        <v>0.58243731641553964</v>
      </c>
      <c r="BG518" s="76">
        <f>IF(BF518-Escenarios!$F$29&lt;=0,0,IF(BF518-Escenarios!$F$29&gt;Escenarios!$F$28,Escenarios!$F$28,BF518-Escenarios!$F$29))</f>
        <v>0</v>
      </c>
      <c r="BH518" s="76">
        <f>BG518*Entradas!$F$24</f>
        <v>0</v>
      </c>
      <c r="BI518" s="76">
        <f>AX518*Entradas!$D$47/Escenarios!$F$9</f>
        <v>0.12355515971683545</v>
      </c>
      <c r="BJ518" s="76">
        <f>Entradas!$D$48*Entradas!$D$46/Escenarios!$F$9</f>
        <v>0.12</v>
      </c>
      <c r="BK518" s="76">
        <f t="shared" si="275"/>
        <v>0.12355515971683687</v>
      </c>
      <c r="BL518" s="76">
        <f t="shared" si="261"/>
        <v>0</v>
      </c>
      <c r="BM518" s="76">
        <f t="shared" si="262"/>
        <v>0</v>
      </c>
      <c r="BN518" s="76">
        <f t="shared" ref="BN518:BN581" si="286">MAX(0,BC518-BM518)</f>
        <v>0</v>
      </c>
      <c r="BO518" s="76">
        <f t="shared" si="263"/>
        <v>0</v>
      </c>
      <c r="BP518" s="76">
        <f t="shared" ref="BP518:BP581" si="287">MAX(0,BE518-BO518)</f>
        <v>0.58243731641553964</v>
      </c>
      <c r="BQ518" s="76">
        <f t="shared" si="264"/>
        <v>0</v>
      </c>
      <c r="BR518" s="76">
        <f t="shared" si="265"/>
        <v>0.58243731641553964</v>
      </c>
      <c r="BS518" s="76">
        <f t="shared" si="266"/>
        <v>0</v>
      </c>
      <c r="BT518" s="76">
        <f t="shared" si="267"/>
        <v>0</v>
      </c>
      <c r="BU518" s="76">
        <f t="shared" si="276"/>
        <v>74.258524770273638</v>
      </c>
      <c r="BV518" s="76">
        <f>MAX(0,(BU518-Constantes!$D$13)*(1-EXP(-Constantes!$D$24)))</f>
        <v>0.38990410339181353</v>
      </c>
      <c r="BW518" s="76">
        <f t="shared" si="277"/>
        <v>0.97234141980735322</v>
      </c>
      <c r="BX518" s="76">
        <f t="shared" si="278"/>
        <v>0.97234141980735322</v>
      </c>
      <c r="BY518" s="76">
        <f>0.0526*BL518*Observaciones!$F517^1.218</f>
        <v>0</v>
      </c>
      <c r="BZ518" s="76">
        <f>BY518*Constantes!$F$30</f>
        <v>0</v>
      </c>
      <c r="CA518" s="76">
        <f t="shared" si="279"/>
        <v>0</v>
      </c>
      <c r="CB518" s="15"/>
      <c r="CC518" s="75">
        <v>512</v>
      </c>
      <c r="CD518" s="76">
        <f>0.0526*Observaciones!$F517^2.218</f>
        <v>0</v>
      </c>
      <c r="CE518" s="76">
        <f>IF(Observaciones!$F517&gt;0.05*$CI$7,((Observaciones!$F517-0.05*$CI$7)^2)/(Observaciones!$F517+0.95*$CI$7),0)</f>
        <v>0</v>
      </c>
      <c r="CF518" s="76">
        <f>0.0526*CE518*Observaciones!$F517^1.218</f>
        <v>0</v>
      </c>
      <c r="CG518" s="29"/>
      <c r="CH518" s="29"/>
      <c r="CI518" s="110"/>
      <c r="CJ518" s="40"/>
    </row>
    <row r="519" spans="2:88" s="2" customFormat="1" x14ac:dyDescent="0.3">
      <c r="B519" s="39"/>
      <c r="C519" s="75">
        <v>513</v>
      </c>
      <c r="D519" s="148">
        <f>ETo!$I518*((1-Constantes!$D$19)*ETo!$K518+ETo!$L518)</f>
        <v>2.5189398977668374</v>
      </c>
      <c r="E519" s="76">
        <f>MIN(D519*Constantes!$D$17,0.8*(H518+Observaciones!$F518-F519-G519-Constantes!$D$14))</f>
        <v>0</v>
      </c>
      <c r="F519" s="76">
        <f>IF(Observaciones!$F518&gt;0.05*Constantes!$D$18,((Observaciones!$F518-0.05*Constantes!$D$18)^2)/(Observaciones!$F518+0.95*Constantes!$D$18),0)</f>
        <v>0</v>
      </c>
      <c r="G519" s="76">
        <f>MAX(0,H518+Observaciones!$F518-F519-Constantes!$D$13)</f>
        <v>0</v>
      </c>
      <c r="H519" s="76">
        <f>H518+Observaciones!$F518-F519-E519-G519-I518</f>
        <v>11.25</v>
      </c>
      <c r="I519" s="76">
        <f>MAX(0,(H519-Constantes!$D$14)*(1-EXP(-Constantes!$D$22)))</f>
        <v>0</v>
      </c>
      <c r="J519" s="76">
        <f t="shared" si="280"/>
        <v>107.27882191534107</v>
      </c>
      <c r="K519" s="76">
        <f>MAX(0,(J519-Constantes!$D$13)*(1-EXP(-Constantes!$D$23)))</f>
        <v>0.5766984228111367</v>
      </c>
      <c r="L519" s="76">
        <f t="shared" si="281"/>
        <v>0.5766984228111367</v>
      </c>
      <c r="M519" s="76">
        <f>0.0526*F519*Observaciones!$F518^1.218</f>
        <v>0</v>
      </c>
      <c r="N519" s="76">
        <f>M519*Constantes!$D$30</f>
        <v>0</v>
      </c>
      <c r="O519" s="76">
        <f t="shared" si="282"/>
        <v>0</v>
      </c>
      <c r="P519" s="15"/>
      <c r="Q519" s="75">
        <v>513</v>
      </c>
      <c r="R519" s="148">
        <f>ETo!$I518*((1-Constantes!$E$19)*ETo!$K518+ETo!$L518)</f>
        <v>2.5189398977668374</v>
      </c>
      <c r="S519" s="76">
        <f>MIN(R519*Constantes!$E$17,0.8*(V518+Observaciones!$F518-T519-U519-Constantes!$D$14))</f>
        <v>0</v>
      </c>
      <c r="T519" s="76">
        <f>IF(Observaciones!$F518&gt;0.05*Constantes!$E$18,((Observaciones!$F518-0.05*Constantes!$E$18)^2)/(Observaciones!$F518+0.95*Constantes!$E$18),0)</f>
        <v>0</v>
      </c>
      <c r="U519" s="76">
        <f>MAX(0,V518+Observaciones!$F518-T519-Constantes!$D$13)</f>
        <v>0</v>
      </c>
      <c r="V519" s="76">
        <f>V518+Observaciones!$F518-T519-S519-U519-W518</f>
        <v>11.25</v>
      </c>
      <c r="W519" s="76">
        <f>MAX(0,(V519-Constantes!$D$14)*(1-EXP(-Constantes!$D$22)))</f>
        <v>0</v>
      </c>
      <c r="X519" s="76">
        <f t="shared" si="268"/>
        <v>107.27882191534107</v>
      </c>
      <c r="Y519" s="76">
        <f>MAX(0,(X519-Constantes!$D$13)*(1-EXP(-Constantes!$D$23)))</f>
        <v>0.5766984228111367</v>
      </c>
      <c r="Z519" s="76">
        <f t="shared" si="269"/>
        <v>0.5766984228111367</v>
      </c>
      <c r="AA519" s="76">
        <f>IF(Z519-Escenarios!$E$29&lt;=0,0,IF(Z519-Escenarios!$E$29&gt;Escenarios!$E$28,Escenarios!$E$28,Z519-Escenarios!$E$29))</f>
        <v>0</v>
      </c>
      <c r="AB519" s="76">
        <f>AA519*Entradas!$E$24</f>
        <v>0</v>
      </c>
      <c r="AC519" s="76">
        <f>R519*Entradas!$D$47/Escenarios!$E$9</f>
        <v>0.12090911509280819</v>
      </c>
      <c r="AD519" s="76">
        <f>Entradas!$D$48*Entradas!$D$46/Escenarios!$E$9</f>
        <v>0.12</v>
      </c>
      <c r="AE519" s="76">
        <f t="shared" si="270"/>
        <v>0.12090911509280819</v>
      </c>
      <c r="AF519" s="76">
        <f t="shared" ref="AF519:AF582" si="288">MAX(0,T519-AA519)</f>
        <v>0</v>
      </c>
      <c r="AG519" s="76">
        <f t="shared" ref="AG519:AG582" si="289">AA519+AF519-T519</f>
        <v>0</v>
      </c>
      <c r="AH519" s="76">
        <f t="shared" si="283"/>
        <v>0</v>
      </c>
      <c r="AI519" s="76">
        <f t="shared" ref="AI519:AI582" si="290">AG519+AH519-W519</f>
        <v>0</v>
      </c>
      <c r="AJ519" s="76">
        <f t="shared" si="284"/>
        <v>0.5766984228111367</v>
      </c>
      <c r="AK519" s="76">
        <f t="shared" ref="AK519:AK582" si="291">AI519+AJ519-Y519</f>
        <v>0</v>
      </c>
      <c r="AL519" s="76">
        <f t="shared" ref="AL519:AL582" si="292">AF519+AH519+AJ519+AB519</f>
        <v>0.5766984228111367</v>
      </c>
      <c r="AM519" s="76">
        <f t="shared" ref="AM519:AM582" si="293">MAX(0,AA519-AB519-AC519-AD519)</f>
        <v>0</v>
      </c>
      <c r="AN519" s="76">
        <f t="shared" ref="AN519:AN582" si="294">U519+AM519</f>
        <v>0</v>
      </c>
      <c r="AO519" s="76">
        <f t="shared" si="271"/>
        <v>62.45328177672878</v>
      </c>
      <c r="AP519" s="76">
        <f>MAX(0,(AO519-Constantes!$D$13)*(1-EXP(-Constantes!$D$24)))</f>
        <v>0.20945804756640565</v>
      </c>
      <c r="AQ519" s="76">
        <f t="shared" si="285"/>
        <v>0.78615647037754233</v>
      </c>
      <c r="AR519" s="76">
        <f t="shared" ref="AR519:AR582" si="295">AL519+AP519</f>
        <v>0.78615647037754233</v>
      </c>
      <c r="AS519" s="76">
        <f>0.0526*AF519*Observaciones!$F518^1.218</f>
        <v>0</v>
      </c>
      <c r="AT519" s="76">
        <f>AS519*Constantes!$E$30</f>
        <v>0</v>
      </c>
      <c r="AU519" s="76">
        <f t="shared" si="272"/>
        <v>0</v>
      </c>
      <c r="AV519" s="15"/>
      <c r="AW519" s="75">
        <v>513</v>
      </c>
      <c r="AX519" s="148">
        <f>ETo!$I518*((1-Constantes!$F$19)*ETo!$K518+ETo!$L518)</f>
        <v>2.5189398977668374</v>
      </c>
      <c r="AY519" s="76">
        <f>MIN(AX519*Constantes!$F$17,0.8*(BB518+Observaciones!$F518-AZ519-BA519-Constantes!$D$14))</f>
        <v>0</v>
      </c>
      <c r="AZ519" s="76">
        <f>IF(Observaciones!$F518&gt;0.05*Constantes!$F$18,((Observaciones!$F518-0.05*Constantes!$F$18)^2)/(Observaciones!$F518+0.95*Constantes!$F$18),0)</f>
        <v>0</v>
      </c>
      <c r="BA519" s="76">
        <f>MAX(0,BB518+Observaciones!$F518-AZ519-Constantes!$D$13)</f>
        <v>0</v>
      </c>
      <c r="BB519" s="76">
        <f>BB518+Observaciones!$F518-AZ519-AY519-BA519-BC518</f>
        <v>11.25</v>
      </c>
      <c r="BC519" s="76">
        <f>MAX(0,(BB519-Constantes!$D$14)*(1-EXP(-Constantes!$D$22)))</f>
        <v>0</v>
      </c>
      <c r="BD519" s="76">
        <f t="shared" si="273"/>
        <v>107.27882191534107</v>
      </c>
      <c r="BE519" s="76">
        <f>MAX(0,(BD519-Constantes!$D$13)*(1-EXP(-Constantes!$D$23)))</f>
        <v>0.5766984228111367</v>
      </c>
      <c r="BF519" s="76">
        <f t="shared" si="274"/>
        <v>0.5766984228111367</v>
      </c>
      <c r="BG519" s="76">
        <f>IF(BF519-Escenarios!$F$29&lt;=0,0,IF(BF519-Escenarios!$F$29&gt;Escenarios!$F$28,Escenarios!$F$28,BF519-Escenarios!$F$29))</f>
        <v>0</v>
      </c>
      <c r="BH519" s="76">
        <f>BG519*Entradas!$F$24</f>
        <v>0</v>
      </c>
      <c r="BI519" s="76">
        <f>AX519*Entradas!$D$47/Escenarios!$F$9</f>
        <v>0.12090911509280819</v>
      </c>
      <c r="BJ519" s="76">
        <f>Entradas!$D$48*Entradas!$D$46/Escenarios!$F$9</f>
        <v>0.12</v>
      </c>
      <c r="BK519" s="76">
        <f t="shared" si="275"/>
        <v>0.12090911509280819</v>
      </c>
      <c r="BL519" s="76">
        <f t="shared" ref="BL519:BL582" si="296">MAX(0,AZ519-BG519)</f>
        <v>0</v>
      </c>
      <c r="BM519" s="76">
        <f t="shared" ref="BM519:BM582" si="297">BG519+BL519-AZ519</f>
        <v>0</v>
      </c>
      <c r="BN519" s="76">
        <f t="shared" si="286"/>
        <v>0</v>
      </c>
      <c r="BO519" s="76">
        <f t="shared" ref="BO519:BO582" si="298">BM519+BN519-BC519</f>
        <v>0</v>
      </c>
      <c r="BP519" s="76">
        <f t="shared" si="287"/>
        <v>0.5766984228111367</v>
      </c>
      <c r="BQ519" s="76">
        <f t="shared" ref="BQ519:BQ582" si="299">BO519+BP519-BE519</f>
        <v>0</v>
      </c>
      <c r="BR519" s="76">
        <f t="shared" ref="BR519:BR582" si="300">BL519+BN519+BP519+BH519</f>
        <v>0.5766984228111367</v>
      </c>
      <c r="BS519" s="76">
        <f t="shared" ref="BS519:BS582" si="301">MAX(0,BG519-BH519-BI519-BJ519)</f>
        <v>0</v>
      </c>
      <c r="BT519" s="76">
        <f t="shared" ref="BT519:BT582" si="302">BA519+BS519</f>
        <v>0</v>
      </c>
      <c r="BU519" s="76">
        <f t="shared" si="276"/>
        <v>73.868620666881824</v>
      </c>
      <c r="BV519" s="76">
        <f>MAX(0,(BU519-Constantes!$D$13)*(1-EXP(-Constantes!$D$24)))</f>
        <v>0.38394432283959057</v>
      </c>
      <c r="BW519" s="76">
        <f t="shared" si="277"/>
        <v>0.96064274565072727</v>
      </c>
      <c r="BX519" s="76">
        <f t="shared" si="278"/>
        <v>0.96064274565072727</v>
      </c>
      <c r="BY519" s="76">
        <f>0.0526*BL519*Observaciones!$F518^1.218</f>
        <v>0</v>
      </c>
      <c r="BZ519" s="76">
        <f>BY519*Constantes!$F$30</f>
        <v>0</v>
      </c>
      <c r="CA519" s="76">
        <f t="shared" si="279"/>
        <v>0</v>
      </c>
      <c r="CB519" s="15"/>
      <c r="CC519" s="75">
        <v>513</v>
      </c>
      <c r="CD519" s="76">
        <f>0.0526*Observaciones!$F518^2.218</f>
        <v>0</v>
      </c>
      <c r="CE519" s="76">
        <f>IF(Observaciones!$F518&gt;0.05*$CI$7,((Observaciones!$F518-0.05*$CI$7)^2)/(Observaciones!$F518+0.95*$CI$7),0)</f>
        <v>0</v>
      </c>
      <c r="CF519" s="76">
        <f>0.0526*CE519*Observaciones!$F518^1.218</f>
        <v>0</v>
      </c>
      <c r="CG519" s="29"/>
      <c r="CH519" s="29"/>
      <c r="CI519" s="110"/>
      <c r="CJ519" s="40"/>
    </row>
    <row r="520" spans="2:88" s="2" customFormat="1" x14ac:dyDescent="0.3">
      <c r="B520" s="39"/>
      <c r="C520" s="75">
        <v>514</v>
      </c>
      <c r="D520" s="148">
        <f>ETo!$I519*((1-Constantes!$D$19)*ETo!$K519+ETo!$L519)</f>
        <v>2.5056474540138227</v>
      </c>
      <c r="E520" s="76">
        <f>MIN(D520*Constantes!$D$17,0.8*(H519+Observaciones!$F519-F520-G520-Constantes!$D$14))</f>
        <v>0</v>
      </c>
      <c r="F520" s="76">
        <f>IF(Observaciones!$F519&gt;0.05*Constantes!$D$18,((Observaciones!$F519-0.05*Constantes!$D$18)^2)/(Observaciones!$F519+0.95*Constantes!$D$18),0)</f>
        <v>0</v>
      </c>
      <c r="G520" s="76">
        <f>MAX(0,H519+Observaciones!$F519-F520-Constantes!$D$13)</f>
        <v>0</v>
      </c>
      <c r="H520" s="76">
        <f>H519+Observaciones!$F519-F520-E520-G520-I519</f>
        <v>11.25</v>
      </c>
      <c r="I520" s="76">
        <f>MAX(0,(H520-Constantes!$D$14)*(1-EXP(-Constantes!$D$22)))</f>
        <v>0</v>
      </c>
      <c r="J520" s="76">
        <f t="shared" si="280"/>
        <v>106.70212349252994</v>
      </c>
      <c r="K520" s="76">
        <f>MAX(0,(J520-Constantes!$D$13)*(1-EXP(-Constantes!$D$23)))</f>
        <v>0.57101607589231596</v>
      </c>
      <c r="L520" s="76">
        <f t="shared" si="281"/>
        <v>0.57101607589231596</v>
      </c>
      <c r="M520" s="76">
        <f>0.0526*F520*Observaciones!$F519^1.218</f>
        <v>0</v>
      </c>
      <c r="N520" s="76">
        <f>M520*Constantes!$D$30</f>
        <v>0</v>
      </c>
      <c r="O520" s="76">
        <f t="shared" si="282"/>
        <v>0</v>
      </c>
      <c r="P520" s="15"/>
      <c r="Q520" s="75">
        <v>514</v>
      </c>
      <c r="R520" s="148">
        <f>ETo!$I519*((1-Constantes!$E$19)*ETo!$K519+ETo!$L519)</f>
        <v>2.5056474540138227</v>
      </c>
      <c r="S520" s="76">
        <f>MIN(R520*Constantes!$E$17,0.8*(V519+Observaciones!$F519-T520-U520-Constantes!$D$14))</f>
        <v>0</v>
      </c>
      <c r="T520" s="76">
        <f>IF(Observaciones!$F519&gt;0.05*Constantes!$E$18,((Observaciones!$F519-0.05*Constantes!$E$18)^2)/(Observaciones!$F519+0.95*Constantes!$E$18),0)</f>
        <v>0</v>
      </c>
      <c r="U520" s="76">
        <f>MAX(0,V519+Observaciones!$F519-T520-Constantes!$D$13)</f>
        <v>0</v>
      </c>
      <c r="V520" s="76">
        <f>V519+Observaciones!$F519-T520-S520-U520-W519</f>
        <v>11.25</v>
      </c>
      <c r="W520" s="76">
        <f>MAX(0,(V520-Constantes!$D$14)*(1-EXP(-Constantes!$D$22)))</f>
        <v>0</v>
      </c>
      <c r="X520" s="76">
        <f t="shared" ref="X520:X583" si="303">X519+U520-Y519</f>
        <v>106.70212349252994</v>
      </c>
      <c r="Y520" s="76">
        <f>MAX(0,(X520-Constantes!$D$13)*(1-EXP(-Constantes!$D$23)))</f>
        <v>0.57101607589231596</v>
      </c>
      <c r="Z520" s="76">
        <f t="shared" ref="Z520:Z583" si="304">T520+W520+Y520</f>
        <v>0.57101607589231596</v>
      </c>
      <c r="AA520" s="76">
        <f>IF(Z520-Escenarios!$E$29&lt;=0,0,IF(Z520-Escenarios!$E$29&gt;Escenarios!$E$28,Escenarios!$E$28,Z520-Escenarios!$E$29))</f>
        <v>0</v>
      </c>
      <c r="AB520" s="76">
        <f>AA520*Entradas!$E$24</f>
        <v>0</v>
      </c>
      <c r="AC520" s="76">
        <f>R520*Entradas!$D$47/Escenarios!$E$9</f>
        <v>0.12027107779266349</v>
      </c>
      <c r="AD520" s="76">
        <f>Entradas!$D$48*Entradas!$D$46/Escenarios!$E$9</f>
        <v>0.12</v>
      </c>
      <c r="AE520" s="76">
        <f t="shared" ref="AE520:AE583" si="305">S520+AC520</f>
        <v>0.12027107779266349</v>
      </c>
      <c r="AF520" s="76">
        <f t="shared" si="288"/>
        <v>0</v>
      </c>
      <c r="AG520" s="76">
        <f t="shared" si="289"/>
        <v>0</v>
      </c>
      <c r="AH520" s="76">
        <f t="shared" si="283"/>
        <v>0</v>
      </c>
      <c r="AI520" s="76">
        <f t="shared" si="290"/>
        <v>0</v>
      </c>
      <c r="AJ520" s="76">
        <f t="shared" si="284"/>
        <v>0.57101607589231596</v>
      </c>
      <c r="AK520" s="76">
        <f t="shared" si="291"/>
        <v>0</v>
      </c>
      <c r="AL520" s="76">
        <f t="shared" si="292"/>
        <v>0.57101607589231596</v>
      </c>
      <c r="AM520" s="76">
        <f t="shared" si="293"/>
        <v>0</v>
      </c>
      <c r="AN520" s="76">
        <f t="shared" si="294"/>
        <v>0</v>
      </c>
      <c r="AO520" s="76">
        <f t="shared" ref="AO520:AO583" si="306">AO519+AM520-AP519</f>
        <v>62.243823729162372</v>
      </c>
      <c r="AP520" s="76">
        <f>MAX(0,(AO520-Constantes!$D$13)*(1-EXP(-Constantes!$D$24)))</f>
        <v>0.20625642955948145</v>
      </c>
      <c r="AQ520" s="76">
        <f t="shared" si="285"/>
        <v>0.77727250545179738</v>
      </c>
      <c r="AR520" s="76">
        <f t="shared" si="295"/>
        <v>0.77727250545179738</v>
      </c>
      <c r="AS520" s="76">
        <f>0.0526*AF520*Observaciones!$F519^1.218</f>
        <v>0</v>
      </c>
      <c r="AT520" s="76">
        <f>AS520*Constantes!$E$30</f>
        <v>0</v>
      </c>
      <c r="AU520" s="76">
        <f t="shared" ref="AU520:AU583" si="307">AT520*1000000/(AR520/1000*10000)</f>
        <v>0</v>
      </c>
      <c r="AV520" s="15"/>
      <c r="AW520" s="75">
        <v>514</v>
      </c>
      <c r="AX520" s="148">
        <f>ETo!$I519*((1-Constantes!$F$19)*ETo!$K519+ETo!$L519)</f>
        <v>2.5056474540138227</v>
      </c>
      <c r="AY520" s="76">
        <f>MIN(AX520*Constantes!$F$17,0.8*(BB519+Observaciones!$F519-AZ520-BA520-Constantes!$D$14))</f>
        <v>0</v>
      </c>
      <c r="AZ520" s="76">
        <f>IF(Observaciones!$F519&gt;0.05*Constantes!$F$18,((Observaciones!$F519-0.05*Constantes!$F$18)^2)/(Observaciones!$F519+0.95*Constantes!$F$18),0)</f>
        <v>0</v>
      </c>
      <c r="BA520" s="76">
        <f>MAX(0,BB519+Observaciones!$F519-AZ520-Constantes!$D$13)</f>
        <v>0</v>
      </c>
      <c r="BB520" s="76">
        <f>BB519+Observaciones!$F519-AZ520-AY520-BA520-BC519</f>
        <v>11.25</v>
      </c>
      <c r="BC520" s="76">
        <f>MAX(0,(BB520-Constantes!$D$14)*(1-EXP(-Constantes!$D$22)))</f>
        <v>0</v>
      </c>
      <c r="BD520" s="76">
        <f t="shared" ref="BD520:BD583" si="308">BD519+BA520-BE519</f>
        <v>106.70212349252994</v>
      </c>
      <c r="BE520" s="76">
        <f>MAX(0,(BD520-Constantes!$D$13)*(1-EXP(-Constantes!$D$23)))</f>
        <v>0.57101607589231596</v>
      </c>
      <c r="BF520" s="76">
        <f t="shared" ref="BF520:BF583" si="309">AZ520+BC520+BE520</f>
        <v>0.57101607589231596</v>
      </c>
      <c r="BG520" s="76">
        <f>IF(BF520-Escenarios!$F$29&lt;=0,0,IF(BF520-Escenarios!$F$29&gt;Escenarios!$F$28,Escenarios!$F$28,BF520-Escenarios!$F$29))</f>
        <v>0</v>
      </c>
      <c r="BH520" s="76">
        <f>BG520*Entradas!$F$24</f>
        <v>0</v>
      </c>
      <c r="BI520" s="76">
        <f>AX520*Entradas!$D$47/Escenarios!$F$9</f>
        <v>0.12027107779266349</v>
      </c>
      <c r="BJ520" s="76">
        <f>Entradas!$D$48*Entradas!$D$46/Escenarios!$F$9</f>
        <v>0.12</v>
      </c>
      <c r="BK520" s="76">
        <f t="shared" ref="BK520:BK583" si="310">AY520+BI520</f>
        <v>0.12027107779266349</v>
      </c>
      <c r="BL520" s="76">
        <f t="shared" si="296"/>
        <v>0</v>
      </c>
      <c r="BM520" s="76">
        <f t="shared" si="297"/>
        <v>0</v>
      </c>
      <c r="BN520" s="76">
        <f t="shared" si="286"/>
        <v>0</v>
      </c>
      <c r="BO520" s="76">
        <f t="shared" si="298"/>
        <v>0</v>
      </c>
      <c r="BP520" s="76">
        <f t="shared" si="287"/>
        <v>0.57101607589231596</v>
      </c>
      <c r="BQ520" s="76">
        <f t="shared" si="299"/>
        <v>0</v>
      </c>
      <c r="BR520" s="76">
        <f t="shared" si="300"/>
        <v>0.57101607589231596</v>
      </c>
      <c r="BS520" s="76">
        <f t="shared" si="301"/>
        <v>0</v>
      </c>
      <c r="BT520" s="76">
        <f t="shared" si="302"/>
        <v>0</v>
      </c>
      <c r="BU520" s="76">
        <f t="shared" ref="BU520:BU583" si="311">BU519+BS520-BV519</f>
        <v>73.484676344042228</v>
      </c>
      <c r="BV520" s="76">
        <f>MAX(0,(BU520-Constantes!$D$13)*(1-EXP(-Constantes!$D$24)))</f>
        <v>0.37807563900556485</v>
      </c>
      <c r="BW520" s="76">
        <f t="shared" ref="BW520:BW583" si="312">BP520+BV520</f>
        <v>0.9490917148978808</v>
      </c>
      <c r="BX520" s="76">
        <f t="shared" ref="BX520:BX583" si="313">BR520+BV520</f>
        <v>0.9490917148978808</v>
      </c>
      <c r="BY520" s="76">
        <f>0.0526*BL520*Observaciones!$F519^1.218</f>
        <v>0</v>
      </c>
      <c r="BZ520" s="76">
        <f>BY520*Constantes!$F$30</f>
        <v>0</v>
      </c>
      <c r="CA520" s="76">
        <f t="shared" ref="CA520:CA583" si="314">BZ520*1000000/(BX520/1000*10000)</f>
        <v>0</v>
      </c>
      <c r="CB520" s="15"/>
      <c r="CC520" s="75">
        <v>514</v>
      </c>
      <c r="CD520" s="76">
        <f>0.0526*Observaciones!$F519^2.218</f>
        <v>0</v>
      </c>
      <c r="CE520" s="76">
        <f>IF(Observaciones!$F519&gt;0.05*$CI$7,((Observaciones!$F519-0.05*$CI$7)^2)/(Observaciones!$F519+0.95*$CI$7),0)</f>
        <v>0</v>
      </c>
      <c r="CF520" s="76">
        <f>0.0526*CE520*Observaciones!$F519^1.218</f>
        <v>0</v>
      </c>
      <c r="CG520" s="29"/>
      <c r="CH520" s="29"/>
      <c r="CI520" s="110"/>
      <c r="CJ520" s="40"/>
    </row>
    <row r="521" spans="2:88" s="2" customFormat="1" x14ac:dyDescent="0.3">
      <c r="B521" s="39"/>
      <c r="C521" s="75">
        <v>515</v>
      </c>
      <c r="D521" s="148">
        <f>ETo!$I520*((1-Constantes!$D$19)*ETo!$K520+ETo!$L520)</f>
        <v>2.4549558576155674</v>
      </c>
      <c r="E521" s="76">
        <f>MIN(D521*Constantes!$D$17,0.8*(H520+Observaciones!$F520-F521-G521-Constantes!$D$14))</f>
        <v>0</v>
      </c>
      <c r="F521" s="76">
        <f>IF(Observaciones!$F520&gt;0.05*Constantes!$D$18,((Observaciones!$F520-0.05*Constantes!$D$18)^2)/(Observaciones!$F520+0.95*Constantes!$D$18),0)</f>
        <v>0</v>
      </c>
      <c r="G521" s="76">
        <f>MAX(0,H520+Observaciones!$F520-F521-Constantes!$D$13)</f>
        <v>0</v>
      </c>
      <c r="H521" s="76">
        <f>H520+Observaciones!$F520-F521-E521-G521-I520</f>
        <v>11.25</v>
      </c>
      <c r="I521" s="76">
        <f>MAX(0,(H521-Constantes!$D$14)*(1-EXP(-Constantes!$D$22)))</f>
        <v>0</v>
      </c>
      <c r="J521" s="76">
        <f t="shared" si="280"/>
        <v>106.13110741663762</v>
      </c>
      <c r="K521" s="76">
        <f>MAX(0,(J521-Constantes!$D$13)*(1-EXP(-Constantes!$D$23)))</f>
        <v>0.56538971849111574</v>
      </c>
      <c r="L521" s="76">
        <f t="shared" si="281"/>
        <v>0.56538971849111574</v>
      </c>
      <c r="M521" s="76">
        <f>0.0526*F521*Observaciones!$F520^1.218</f>
        <v>0</v>
      </c>
      <c r="N521" s="76">
        <f>M521*Constantes!$D$30</f>
        <v>0</v>
      </c>
      <c r="O521" s="76">
        <f t="shared" si="282"/>
        <v>0</v>
      </c>
      <c r="P521" s="15"/>
      <c r="Q521" s="75">
        <v>515</v>
      </c>
      <c r="R521" s="148">
        <f>ETo!$I520*((1-Constantes!$E$19)*ETo!$K520+ETo!$L520)</f>
        <v>2.4549558576155674</v>
      </c>
      <c r="S521" s="76">
        <f>MIN(R521*Constantes!$E$17,0.8*(V520+Observaciones!$F520-T521-U521-Constantes!$D$14))</f>
        <v>0</v>
      </c>
      <c r="T521" s="76">
        <f>IF(Observaciones!$F520&gt;0.05*Constantes!$E$18,((Observaciones!$F520-0.05*Constantes!$E$18)^2)/(Observaciones!$F520+0.95*Constantes!$E$18),0)</f>
        <v>0</v>
      </c>
      <c r="U521" s="76">
        <f>MAX(0,V520+Observaciones!$F520-T521-Constantes!$D$13)</f>
        <v>0</v>
      </c>
      <c r="V521" s="76">
        <f>V520+Observaciones!$F520-T521-S521-U521-W520</f>
        <v>11.25</v>
      </c>
      <c r="W521" s="76">
        <f>MAX(0,(V521-Constantes!$D$14)*(1-EXP(-Constantes!$D$22)))</f>
        <v>0</v>
      </c>
      <c r="X521" s="76">
        <f t="shared" si="303"/>
        <v>106.13110741663762</v>
      </c>
      <c r="Y521" s="76">
        <f>MAX(0,(X521-Constantes!$D$13)*(1-EXP(-Constantes!$D$23)))</f>
        <v>0.56538971849111574</v>
      </c>
      <c r="Z521" s="76">
        <f t="shared" si="304"/>
        <v>0.56538971849111574</v>
      </c>
      <c r="AA521" s="76">
        <f>IF(Z521-Escenarios!$E$29&lt;=0,0,IF(Z521-Escenarios!$E$29&gt;Escenarios!$E$28,Escenarios!$E$28,Z521-Escenarios!$E$29))</f>
        <v>0</v>
      </c>
      <c r="AB521" s="76">
        <f>AA521*Entradas!$E$24</f>
        <v>0</v>
      </c>
      <c r="AC521" s="76">
        <f>R521*Entradas!$D$47/Escenarios!$E$9</f>
        <v>0.11783788116554723</v>
      </c>
      <c r="AD521" s="76">
        <f>Entradas!$D$48*Entradas!$D$46/Escenarios!$E$9</f>
        <v>0.12</v>
      </c>
      <c r="AE521" s="76">
        <f t="shared" si="305"/>
        <v>0.11783788116554723</v>
      </c>
      <c r="AF521" s="76">
        <f t="shared" si="288"/>
        <v>0</v>
      </c>
      <c r="AG521" s="76">
        <f t="shared" si="289"/>
        <v>0</v>
      </c>
      <c r="AH521" s="76">
        <f t="shared" si="283"/>
        <v>0</v>
      </c>
      <c r="AI521" s="76">
        <f t="shared" si="290"/>
        <v>0</v>
      </c>
      <c r="AJ521" s="76">
        <f t="shared" si="284"/>
        <v>0.56538971849111574</v>
      </c>
      <c r="AK521" s="76">
        <f t="shared" si="291"/>
        <v>0</v>
      </c>
      <c r="AL521" s="76">
        <f t="shared" si="292"/>
        <v>0.56538971849111574</v>
      </c>
      <c r="AM521" s="76">
        <f t="shared" si="293"/>
        <v>0</v>
      </c>
      <c r="AN521" s="76">
        <f t="shared" si="294"/>
        <v>0</v>
      </c>
      <c r="AO521" s="76">
        <f t="shared" si="306"/>
        <v>62.037567299602891</v>
      </c>
      <c r="AP521" s="76">
        <f>MAX(0,(AO521-Constantes!$D$13)*(1-EXP(-Constantes!$D$24)))</f>
        <v>0.20310374907480269</v>
      </c>
      <c r="AQ521" s="76">
        <f t="shared" si="285"/>
        <v>0.76849346756591841</v>
      </c>
      <c r="AR521" s="76">
        <f t="shared" si="295"/>
        <v>0.76849346756591841</v>
      </c>
      <c r="AS521" s="76">
        <f>0.0526*AF521*Observaciones!$F520^1.218</f>
        <v>0</v>
      </c>
      <c r="AT521" s="76">
        <f>AS521*Constantes!$E$30</f>
        <v>0</v>
      </c>
      <c r="AU521" s="76">
        <f t="shared" si="307"/>
        <v>0</v>
      </c>
      <c r="AV521" s="15"/>
      <c r="AW521" s="75">
        <v>515</v>
      </c>
      <c r="AX521" s="148">
        <f>ETo!$I520*((1-Constantes!$F$19)*ETo!$K520+ETo!$L520)</f>
        <v>2.4549558576155674</v>
      </c>
      <c r="AY521" s="76">
        <f>MIN(AX521*Constantes!$F$17,0.8*(BB520+Observaciones!$F520-AZ521-BA521-Constantes!$D$14))</f>
        <v>0</v>
      </c>
      <c r="AZ521" s="76">
        <f>IF(Observaciones!$F520&gt;0.05*Constantes!$F$18,((Observaciones!$F520-0.05*Constantes!$F$18)^2)/(Observaciones!$F520+0.95*Constantes!$F$18),0)</f>
        <v>0</v>
      </c>
      <c r="BA521" s="76">
        <f>MAX(0,BB520+Observaciones!$F520-AZ521-Constantes!$D$13)</f>
        <v>0</v>
      </c>
      <c r="BB521" s="76">
        <f>BB520+Observaciones!$F520-AZ521-AY521-BA521-BC520</f>
        <v>11.25</v>
      </c>
      <c r="BC521" s="76">
        <f>MAX(0,(BB521-Constantes!$D$14)*(1-EXP(-Constantes!$D$22)))</f>
        <v>0</v>
      </c>
      <c r="BD521" s="76">
        <f t="shared" si="308"/>
        <v>106.13110741663762</v>
      </c>
      <c r="BE521" s="76">
        <f>MAX(0,(BD521-Constantes!$D$13)*(1-EXP(-Constantes!$D$23)))</f>
        <v>0.56538971849111574</v>
      </c>
      <c r="BF521" s="76">
        <f t="shared" si="309"/>
        <v>0.56538971849111574</v>
      </c>
      <c r="BG521" s="76">
        <f>IF(BF521-Escenarios!$F$29&lt;=0,0,IF(BF521-Escenarios!$F$29&gt;Escenarios!$F$28,Escenarios!$F$28,BF521-Escenarios!$F$29))</f>
        <v>0</v>
      </c>
      <c r="BH521" s="76">
        <f>BG521*Entradas!$F$24</f>
        <v>0</v>
      </c>
      <c r="BI521" s="76">
        <f>AX521*Entradas!$D$47/Escenarios!$F$9</f>
        <v>0.11783788116554723</v>
      </c>
      <c r="BJ521" s="76">
        <f>Entradas!$D$48*Entradas!$D$46/Escenarios!$F$9</f>
        <v>0.12</v>
      </c>
      <c r="BK521" s="76">
        <f t="shared" si="310"/>
        <v>0.11783788116554723</v>
      </c>
      <c r="BL521" s="76">
        <f t="shared" si="296"/>
        <v>0</v>
      </c>
      <c r="BM521" s="76">
        <f t="shared" si="297"/>
        <v>0</v>
      </c>
      <c r="BN521" s="76">
        <f t="shared" si="286"/>
        <v>0</v>
      </c>
      <c r="BO521" s="76">
        <f t="shared" si="298"/>
        <v>0</v>
      </c>
      <c r="BP521" s="76">
        <f t="shared" si="287"/>
        <v>0.56538971849111574</v>
      </c>
      <c r="BQ521" s="76">
        <f t="shared" si="299"/>
        <v>0</v>
      </c>
      <c r="BR521" s="76">
        <f t="shared" si="300"/>
        <v>0.56538971849111574</v>
      </c>
      <c r="BS521" s="76">
        <f t="shared" si="301"/>
        <v>0</v>
      </c>
      <c r="BT521" s="76">
        <f t="shared" si="302"/>
        <v>0</v>
      </c>
      <c r="BU521" s="76">
        <f t="shared" si="311"/>
        <v>73.106600705036669</v>
      </c>
      <c r="BV521" s="76">
        <f>MAX(0,(BU521-Constantes!$D$13)*(1-EXP(-Constantes!$D$24)))</f>
        <v>0.37229665945389206</v>
      </c>
      <c r="BW521" s="76">
        <f t="shared" si="312"/>
        <v>0.93768637794500775</v>
      </c>
      <c r="BX521" s="76">
        <f t="shared" si="313"/>
        <v>0.93768637794500775</v>
      </c>
      <c r="BY521" s="76">
        <f>0.0526*BL521*Observaciones!$F520^1.218</f>
        <v>0</v>
      </c>
      <c r="BZ521" s="76">
        <f>BY521*Constantes!$F$30</f>
        <v>0</v>
      </c>
      <c r="CA521" s="76">
        <f t="shared" si="314"/>
        <v>0</v>
      </c>
      <c r="CB521" s="15"/>
      <c r="CC521" s="75">
        <v>515</v>
      </c>
      <c r="CD521" s="76">
        <f>0.0526*Observaciones!$F520^2.218</f>
        <v>0</v>
      </c>
      <c r="CE521" s="76">
        <f>IF(Observaciones!$F520&gt;0.05*$CI$7,((Observaciones!$F520-0.05*$CI$7)^2)/(Observaciones!$F520+0.95*$CI$7),0)</f>
        <v>0</v>
      </c>
      <c r="CF521" s="76">
        <f>0.0526*CE521*Observaciones!$F520^1.218</f>
        <v>0</v>
      </c>
      <c r="CG521" s="29"/>
      <c r="CH521" s="29"/>
      <c r="CI521" s="110"/>
      <c r="CJ521" s="40"/>
    </row>
    <row r="522" spans="2:88" s="2" customFormat="1" x14ac:dyDescent="0.3">
      <c r="B522" s="39"/>
      <c r="C522" s="75">
        <v>516</v>
      </c>
      <c r="D522" s="148">
        <f>ETo!$I521*((1-Constantes!$D$19)*ETo!$K521+ETo!$L521)</f>
        <v>2.468608819613225</v>
      </c>
      <c r="E522" s="76">
        <f>MIN(D522*Constantes!$D$17,0.8*(H521+Observaciones!$F521-F522-G522-Constantes!$D$14))</f>
        <v>0</v>
      </c>
      <c r="F522" s="76">
        <f>IF(Observaciones!$F521&gt;0.05*Constantes!$D$18,((Observaciones!$F521-0.05*Constantes!$D$18)^2)/(Observaciones!$F521+0.95*Constantes!$D$18),0)</f>
        <v>0</v>
      </c>
      <c r="G522" s="76">
        <f>MAX(0,H521+Observaciones!$F521-F522-Constantes!$D$13)</f>
        <v>0</v>
      </c>
      <c r="H522" s="76">
        <f>H521+Observaciones!$F521-F522-E522-G522-I521</f>
        <v>11.25</v>
      </c>
      <c r="I522" s="76">
        <f>MAX(0,(H522-Constantes!$D$14)*(1-EXP(-Constantes!$D$22)))</f>
        <v>0</v>
      </c>
      <c r="J522" s="76">
        <f t="shared" si="280"/>
        <v>105.5657176981465</v>
      </c>
      <c r="K522" s="76">
        <f>MAX(0,(J522-Constantes!$D$13)*(1-EXP(-Constantes!$D$23)))</f>
        <v>0.55981879892948361</v>
      </c>
      <c r="L522" s="76">
        <f t="shared" si="281"/>
        <v>0.55981879892948361</v>
      </c>
      <c r="M522" s="76">
        <f>0.0526*F522*Observaciones!$F521^1.218</f>
        <v>0</v>
      </c>
      <c r="N522" s="76">
        <f>M522*Constantes!$D$30</f>
        <v>0</v>
      </c>
      <c r="O522" s="76">
        <f t="shared" si="282"/>
        <v>0</v>
      </c>
      <c r="P522" s="15"/>
      <c r="Q522" s="75">
        <v>516</v>
      </c>
      <c r="R522" s="148">
        <f>ETo!$I521*((1-Constantes!$E$19)*ETo!$K521+ETo!$L521)</f>
        <v>2.468608819613225</v>
      </c>
      <c r="S522" s="76">
        <f>MIN(R522*Constantes!$E$17,0.8*(V521+Observaciones!$F521-T522-U522-Constantes!$D$14))</f>
        <v>0</v>
      </c>
      <c r="T522" s="76">
        <f>IF(Observaciones!$F521&gt;0.05*Constantes!$E$18,((Observaciones!$F521-0.05*Constantes!$E$18)^2)/(Observaciones!$F521+0.95*Constantes!$E$18),0)</f>
        <v>0</v>
      </c>
      <c r="U522" s="76">
        <f>MAX(0,V521+Observaciones!$F521-T522-Constantes!$D$13)</f>
        <v>0</v>
      </c>
      <c r="V522" s="76">
        <f>V521+Observaciones!$F521-T522-S522-U522-W521</f>
        <v>11.25</v>
      </c>
      <c r="W522" s="76">
        <f>MAX(0,(V522-Constantes!$D$14)*(1-EXP(-Constantes!$D$22)))</f>
        <v>0</v>
      </c>
      <c r="X522" s="76">
        <f t="shared" si="303"/>
        <v>105.5657176981465</v>
      </c>
      <c r="Y522" s="76">
        <f>MAX(0,(X522-Constantes!$D$13)*(1-EXP(-Constantes!$D$23)))</f>
        <v>0.55981879892948361</v>
      </c>
      <c r="Z522" s="76">
        <f t="shared" si="304"/>
        <v>0.55981879892948361</v>
      </c>
      <c r="AA522" s="76">
        <f>IF(Z522-Escenarios!$E$29&lt;=0,0,IF(Z522-Escenarios!$E$29&gt;Escenarios!$E$28,Escenarios!$E$28,Z522-Escenarios!$E$29))</f>
        <v>0</v>
      </c>
      <c r="AB522" s="76">
        <f>AA522*Entradas!$E$24</f>
        <v>0</v>
      </c>
      <c r="AC522" s="76">
        <f>R522*Entradas!$D$47/Escenarios!$E$9</f>
        <v>0.11849322334143481</v>
      </c>
      <c r="AD522" s="76">
        <f>Entradas!$D$48*Entradas!$D$46/Escenarios!$E$9</f>
        <v>0.12</v>
      </c>
      <c r="AE522" s="76">
        <f t="shared" si="305"/>
        <v>0.11849322334143481</v>
      </c>
      <c r="AF522" s="76">
        <f t="shared" si="288"/>
        <v>0</v>
      </c>
      <c r="AG522" s="76">
        <f t="shared" si="289"/>
        <v>0</v>
      </c>
      <c r="AH522" s="76">
        <f t="shared" si="283"/>
        <v>0</v>
      </c>
      <c r="AI522" s="76">
        <f t="shared" si="290"/>
        <v>0</v>
      </c>
      <c r="AJ522" s="76">
        <f t="shared" si="284"/>
        <v>0.55981879892948361</v>
      </c>
      <c r="AK522" s="76">
        <f t="shared" si="291"/>
        <v>0</v>
      </c>
      <c r="AL522" s="76">
        <f t="shared" si="292"/>
        <v>0.55981879892948361</v>
      </c>
      <c r="AM522" s="76">
        <f t="shared" si="293"/>
        <v>0</v>
      </c>
      <c r="AN522" s="76">
        <f t="shared" si="294"/>
        <v>0</v>
      </c>
      <c r="AO522" s="76">
        <f t="shared" si="306"/>
        <v>61.834463550528085</v>
      </c>
      <c r="AP522" s="76">
        <f>MAX(0,(AO522-Constantes!$D$13)*(1-EXP(-Constantes!$D$24)))</f>
        <v>0.19999925809025099</v>
      </c>
      <c r="AQ522" s="76">
        <f t="shared" si="285"/>
        <v>0.75981805701973459</v>
      </c>
      <c r="AR522" s="76">
        <f t="shared" si="295"/>
        <v>0.75981805701973459</v>
      </c>
      <c r="AS522" s="76">
        <f>0.0526*AF522*Observaciones!$F521^1.218</f>
        <v>0</v>
      </c>
      <c r="AT522" s="76">
        <f>AS522*Constantes!$E$30</f>
        <v>0</v>
      </c>
      <c r="AU522" s="76">
        <f t="shared" si="307"/>
        <v>0</v>
      </c>
      <c r="AV522" s="15"/>
      <c r="AW522" s="75">
        <v>516</v>
      </c>
      <c r="AX522" s="148">
        <f>ETo!$I521*((1-Constantes!$F$19)*ETo!$K521+ETo!$L521)</f>
        <v>2.468608819613225</v>
      </c>
      <c r="AY522" s="76">
        <f>MIN(AX522*Constantes!$F$17,0.8*(BB521+Observaciones!$F521-AZ522-BA522-Constantes!$D$14))</f>
        <v>0</v>
      </c>
      <c r="AZ522" s="76">
        <f>IF(Observaciones!$F521&gt;0.05*Constantes!$F$18,((Observaciones!$F521-0.05*Constantes!$F$18)^2)/(Observaciones!$F521+0.95*Constantes!$F$18),0)</f>
        <v>0</v>
      </c>
      <c r="BA522" s="76">
        <f>MAX(0,BB521+Observaciones!$F521-AZ522-Constantes!$D$13)</f>
        <v>0</v>
      </c>
      <c r="BB522" s="76">
        <f>BB521+Observaciones!$F521-AZ522-AY522-BA522-BC521</f>
        <v>11.25</v>
      </c>
      <c r="BC522" s="76">
        <f>MAX(0,(BB522-Constantes!$D$14)*(1-EXP(-Constantes!$D$22)))</f>
        <v>0</v>
      </c>
      <c r="BD522" s="76">
        <f t="shared" si="308"/>
        <v>105.5657176981465</v>
      </c>
      <c r="BE522" s="76">
        <f>MAX(0,(BD522-Constantes!$D$13)*(1-EXP(-Constantes!$D$23)))</f>
        <v>0.55981879892948361</v>
      </c>
      <c r="BF522" s="76">
        <f t="shared" si="309"/>
        <v>0.55981879892948361</v>
      </c>
      <c r="BG522" s="76">
        <f>IF(BF522-Escenarios!$F$29&lt;=0,0,IF(BF522-Escenarios!$F$29&gt;Escenarios!$F$28,Escenarios!$F$28,BF522-Escenarios!$F$29))</f>
        <v>0</v>
      </c>
      <c r="BH522" s="76">
        <f>BG522*Entradas!$F$24</f>
        <v>0</v>
      </c>
      <c r="BI522" s="76">
        <f>AX522*Entradas!$D$47/Escenarios!$F$9</f>
        <v>0.11849322334143481</v>
      </c>
      <c r="BJ522" s="76">
        <f>Entradas!$D$48*Entradas!$D$46/Escenarios!$F$9</f>
        <v>0.12</v>
      </c>
      <c r="BK522" s="76">
        <f t="shared" si="310"/>
        <v>0.11849322334143481</v>
      </c>
      <c r="BL522" s="76">
        <f t="shared" si="296"/>
        <v>0</v>
      </c>
      <c r="BM522" s="76">
        <f t="shared" si="297"/>
        <v>0</v>
      </c>
      <c r="BN522" s="76">
        <f t="shared" si="286"/>
        <v>0</v>
      </c>
      <c r="BO522" s="76">
        <f t="shared" si="298"/>
        <v>0</v>
      </c>
      <c r="BP522" s="76">
        <f t="shared" si="287"/>
        <v>0.55981879892948361</v>
      </c>
      <c r="BQ522" s="76">
        <f t="shared" si="299"/>
        <v>0</v>
      </c>
      <c r="BR522" s="76">
        <f t="shared" si="300"/>
        <v>0.55981879892948361</v>
      </c>
      <c r="BS522" s="76">
        <f t="shared" si="301"/>
        <v>0</v>
      </c>
      <c r="BT522" s="76">
        <f t="shared" si="302"/>
        <v>0</v>
      </c>
      <c r="BU522" s="76">
        <f t="shared" si="311"/>
        <v>72.734304045582775</v>
      </c>
      <c r="BV522" s="76">
        <f>MAX(0,(BU522-Constantes!$D$13)*(1-EXP(-Constantes!$D$24)))</f>
        <v>0.36660601303245338</v>
      </c>
      <c r="BW522" s="76">
        <f t="shared" si="312"/>
        <v>0.92642481196193693</v>
      </c>
      <c r="BX522" s="76">
        <f t="shared" si="313"/>
        <v>0.92642481196193693</v>
      </c>
      <c r="BY522" s="76">
        <f>0.0526*BL522*Observaciones!$F521^1.218</f>
        <v>0</v>
      </c>
      <c r="BZ522" s="76">
        <f>BY522*Constantes!$F$30</f>
        <v>0</v>
      </c>
      <c r="CA522" s="76">
        <f t="shared" si="314"/>
        <v>0</v>
      </c>
      <c r="CB522" s="15"/>
      <c r="CC522" s="75">
        <v>516</v>
      </c>
      <c r="CD522" s="76">
        <f>0.0526*Observaciones!$F521^2.218</f>
        <v>0</v>
      </c>
      <c r="CE522" s="76">
        <f>IF(Observaciones!$F521&gt;0.05*$CI$7,((Observaciones!$F521-0.05*$CI$7)^2)/(Observaciones!$F521+0.95*$CI$7),0)</f>
        <v>0</v>
      </c>
      <c r="CF522" s="76">
        <f>0.0526*CE522*Observaciones!$F521^1.218</f>
        <v>0</v>
      </c>
      <c r="CG522" s="29"/>
      <c r="CH522" s="29"/>
      <c r="CI522" s="110"/>
      <c r="CJ522" s="40"/>
    </row>
    <row r="523" spans="2:88" s="2" customFormat="1" x14ac:dyDescent="0.3">
      <c r="B523" s="39"/>
      <c r="C523" s="75">
        <v>517</v>
      </c>
      <c r="D523" s="148">
        <f>ETo!$I522*((1-Constantes!$D$19)*ETo!$K522+ETo!$L522)</f>
        <v>2.468077252173972</v>
      </c>
      <c r="E523" s="76">
        <f>MIN(D523*Constantes!$D$17,0.8*(H522+Observaciones!$F522-F523-G523-Constantes!$D$14))</f>
        <v>0</v>
      </c>
      <c r="F523" s="76">
        <f>IF(Observaciones!$F522&gt;0.05*Constantes!$D$18,((Observaciones!$F522-0.05*Constantes!$D$18)^2)/(Observaciones!$F522+0.95*Constantes!$D$18),0)</f>
        <v>0</v>
      </c>
      <c r="G523" s="76">
        <f>MAX(0,H522+Observaciones!$F522-F523-Constantes!$D$13)</f>
        <v>0</v>
      </c>
      <c r="H523" s="76">
        <f>H522+Observaciones!$F522-F523-E523-G523-I522</f>
        <v>11.25</v>
      </c>
      <c r="I523" s="76">
        <f>MAX(0,(H523-Constantes!$D$14)*(1-EXP(-Constantes!$D$22)))</f>
        <v>0</v>
      </c>
      <c r="J523" s="76">
        <f t="shared" si="280"/>
        <v>105.00589889921702</v>
      </c>
      <c r="K523" s="76">
        <f>MAX(0,(J523-Constantes!$D$13)*(1-EXP(-Constantes!$D$23)))</f>
        <v>0.55430277096518188</v>
      </c>
      <c r="L523" s="76">
        <f t="shared" si="281"/>
        <v>0.55430277096518188</v>
      </c>
      <c r="M523" s="76">
        <f>0.0526*F523*Observaciones!$F522^1.218</f>
        <v>0</v>
      </c>
      <c r="N523" s="76">
        <f>M523*Constantes!$D$30</f>
        <v>0</v>
      </c>
      <c r="O523" s="76">
        <f t="shared" si="282"/>
        <v>0</v>
      </c>
      <c r="P523" s="15"/>
      <c r="Q523" s="75">
        <v>517</v>
      </c>
      <c r="R523" s="148">
        <f>ETo!$I522*((1-Constantes!$E$19)*ETo!$K522+ETo!$L522)</f>
        <v>2.468077252173972</v>
      </c>
      <c r="S523" s="76">
        <f>MIN(R523*Constantes!$E$17,0.8*(V522+Observaciones!$F522-T523-U523-Constantes!$D$14))</f>
        <v>0</v>
      </c>
      <c r="T523" s="76">
        <f>IF(Observaciones!$F522&gt;0.05*Constantes!$E$18,((Observaciones!$F522-0.05*Constantes!$E$18)^2)/(Observaciones!$F522+0.95*Constantes!$E$18),0)</f>
        <v>0</v>
      </c>
      <c r="U523" s="76">
        <f>MAX(0,V522+Observaciones!$F522-T523-Constantes!$D$13)</f>
        <v>0</v>
      </c>
      <c r="V523" s="76">
        <f>V522+Observaciones!$F522-T523-S523-U523-W522</f>
        <v>11.25</v>
      </c>
      <c r="W523" s="76">
        <f>MAX(0,(V523-Constantes!$D$14)*(1-EXP(-Constantes!$D$22)))</f>
        <v>0</v>
      </c>
      <c r="X523" s="76">
        <f t="shared" si="303"/>
        <v>105.00589889921702</v>
      </c>
      <c r="Y523" s="76">
        <f>MAX(0,(X523-Constantes!$D$13)*(1-EXP(-Constantes!$D$23)))</f>
        <v>0.55430277096518188</v>
      </c>
      <c r="Z523" s="76">
        <f t="shared" si="304"/>
        <v>0.55430277096518188</v>
      </c>
      <c r="AA523" s="76">
        <f>IF(Z523-Escenarios!$E$29&lt;=0,0,IF(Z523-Escenarios!$E$29&gt;Escenarios!$E$28,Escenarios!$E$28,Z523-Escenarios!$E$29))</f>
        <v>0</v>
      </c>
      <c r="AB523" s="76">
        <f>AA523*Entradas!$E$24</f>
        <v>0</v>
      </c>
      <c r="AC523" s="76">
        <f>R523*Entradas!$D$47/Escenarios!$E$9</f>
        <v>0.11846770810435066</v>
      </c>
      <c r="AD523" s="76">
        <f>Entradas!$D$48*Entradas!$D$46/Escenarios!$E$9</f>
        <v>0.12</v>
      </c>
      <c r="AE523" s="76">
        <f t="shared" si="305"/>
        <v>0.11846770810435066</v>
      </c>
      <c r="AF523" s="76">
        <f t="shared" si="288"/>
        <v>0</v>
      </c>
      <c r="AG523" s="76">
        <f t="shared" si="289"/>
        <v>0</v>
      </c>
      <c r="AH523" s="76">
        <f t="shared" si="283"/>
        <v>0</v>
      </c>
      <c r="AI523" s="76">
        <f t="shared" si="290"/>
        <v>0</v>
      </c>
      <c r="AJ523" s="76">
        <f t="shared" si="284"/>
        <v>0.55430277096518188</v>
      </c>
      <c r="AK523" s="76">
        <f t="shared" si="291"/>
        <v>0</v>
      </c>
      <c r="AL523" s="76">
        <f t="shared" si="292"/>
        <v>0.55430277096518188</v>
      </c>
      <c r="AM523" s="76">
        <f t="shared" si="293"/>
        <v>0</v>
      </c>
      <c r="AN523" s="76">
        <f t="shared" si="294"/>
        <v>0</v>
      </c>
      <c r="AO523" s="76">
        <f t="shared" si="306"/>
        <v>61.634464292437833</v>
      </c>
      <c r="AP523" s="76">
        <f>MAX(0,(AO523-Constantes!$D$13)*(1-EXP(-Constantes!$D$24)))</f>
        <v>0.19694222001741105</v>
      </c>
      <c r="AQ523" s="76">
        <f t="shared" si="285"/>
        <v>0.7512449909825929</v>
      </c>
      <c r="AR523" s="76">
        <f t="shared" si="295"/>
        <v>0.7512449909825929</v>
      </c>
      <c r="AS523" s="76">
        <f>0.0526*AF523*Observaciones!$F522^1.218</f>
        <v>0</v>
      </c>
      <c r="AT523" s="76">
        <f>AS523*Constantes!$E$30</f>
        <v>0</v>
      </c>
      <c r="AU523" s="76">
        <f t="shared" si="307"/>
        <v>0</v>
      </c>
      <c r="AV523" s="15"/>
      <c r="AW523" s="75">
        <v>517</v>
      </c>
      <c r="AX523" s="148">
        <f>ETo!$I522*((1-Constantes!$F$19)*ETo!$K522+ETo!$L522)</f>
        <v>2.468077252173972</v>
      </c>
      <c r="AY523" s="76">
        <f>MIN(AX523*Constantes!$F$17,0.8*(BB522+Observaciones!$F522-AZ523-BA523-Constantes!$D$14))</f>
        <v>0</v>
      </c>
      <c r="AZ523" s="76">
        <f>IF(Observaciones!$F522&gt;0.05*Constantes!$F$18,((Observaciones!$F522-0.05*Constantes!$F$18)^2)/(Observaciones!$F522+0.95*Constantes!$F$18),0)</f>
        <v>0</v>
      </c>
      <c r="BA523" s="76">
        <f>MAX(0,BB522+Observaciones!$F522-AZ523-Constantes!$D$13)</f>
        <v>0</v>
      </c>
      <c r="BB523" s="76">
        <f>BB522+Observaciones!$F522-AZ523-AY523-BA523-BC522</f>
        <v>11.25</v>
      </c>
      <c r="BC523" s="76">
        <f>MAX(0,(BB523-Constantes!$D$14)*(1-EXP(-Constantes!$D$22)))</f>
        <v>0</v>
      </c>
      <c r="BD523" s="76">
        <f t="shared" si="308"/>
        <v>105.00589889921702</v>
      </c>
      <c r="BE523" s="76">
        <f>MAX(0,(BD523-Constantes!$D$13)*(1-EXP(-Constantes!$D$23)))</f>
        <v>0.55430277096518188</v>
      </c>
      <c r="BF523" s="76">
        <f t="shared" si="309"/>
        <v>0.55430277096518188</v>
      </c>
      <c r="BG523" s="76">
        <f>IF(BF523-Escenarios!$F$29&lt;=0,0,IF(BF523-Escenarios!$F$29&gt;Escenarios!$F$28,Escenarios!$F$28,BF523-Escenarios!$F$29))</f>
        <v>0</v>
      </c>
      <c r="BH523" s="76">
        <f>BG523*Entradas!$F$24</f>
        <v>0</v>
      </c>
      <c r="BI523" s="76">
        <f>AX523*Entradas!$D$47/Escenarios!$F$9</f>
        <v>0.11846770810435066</v>
      </c>
      <c r="BJ523" s="76">
        <f>Entradas!$D$48*Entradas!$D$46/Escenarios!$F$9</f>
        <v>0.12</v>
      </c>
      <c r="BK523" s="76">
        <f t="shared" si="310"/>
        <v>0.11846770810435066</v>
      </c>
      <c r="BL523" s="76">
        <f t="shared" si="296"/>
        <v>0</v>
      </c>
      <c r="BM523" s="76">
        <f t="shared" si="297"/>
        <v>0</v>
      </c>
      <c r="BN523" s="76">
        <f t="shared" si="286"/>
        <v>0</v>
      </c>
      <c r="BO523" s="76">
        <f t="shared" si="298"/>
        <v>0</v>
      </c>
      <c r="BP523" s="76">
        <f t="shared" si="287"/>
        <v>0.55430277096518188</v>
      </c>
      <c r="BQ523" s="76">
        <f t="shared" si="299"/>
        <v>0</v>
      </c>
      <c r="BR523" s="76">
        <f t="shared" si="300"/>
        <v>0.55430277096518188</v>
      </c>
      <c r="BS523" s="76">
        <f t="shared" si="301"/>
        <v>0</v>
      </c>
      <c r="BT523" s="76">
        <f t="shared" si="302"/>
        <v>0</v>
      </c>
      <c r="BU523" s="76">
        <f t="shared" si="311"/>
        <v>72.367698032550322</v>
      </c>
      <c r="BV523" s="76">
        <f>MAX(0,(BU523-Constantes!$D$13)*(1-EXP(-Constantes!$D$24)))</f>
        <v>0.36100234954752924</v>
      </c>
      <c r="BW523" s="76">
        <f t="shared" si="312"/>
        <v>0.91530512051271118</v>
      </c>
      <c r="BX523" s="76">
        <f t="shared" si="313"/>
        <v>0.91530512051271118</v>
      </c>
      <c r="BY523" s="76">
        <f>0.0526*BL523*Observaciones!$F522^1.218</f>
        <v>0</v>
      </c>
      <c r="BZ523" s="76">
        <f>BY523*Constantes!$F$30</f>
        <v>0</v>
      </c>
      <c r="CA523" s="76">
        <f t="shared" si="314"/>
        <v>0</v>
      </c>
      <c r="CB523" s="15"/>
      <c r="CC523" s="75">
        <v>517</v>
      </c>
      <c r="CD523" s="76">
        <f>0.0526*Observaciones!$F522^2.218</f>
        <v>0</v>
      </c>
      <c r="CE523" s="76">
        <f>IF(Observaciones!$F522&gt;0.05*$CI$7,((Observaciones!$F522-0.05*$CI$7)^2)/(Observaciones!$F522+0.95*$CI$7),0)</f>
        <v>0</v>
      </c>
      <c r="CF523" s="76">
        <f>0.0526*CE523*Observaciones!$F522^1.218</f>
        <v>0</v>
      </c>
      <c r="CG523" s="29"/>
      <c r="CH523" s="29"/>
      <c r="CI523" s="110"/>
      <c r="CJ523" s="40"/>
    </row>
    <row r="524" spans="2:88" s="2" customFormat="1" x14ac:dyDescent="0.3">
      <c r="B524" s="39"/>
      <c r="C524" s="75">
        <v>518</v>
      </c>
      <c r="D524" s="148">
        <f>ETo!$I523*((1-Constantes!$D$19)*ETo!$K523+ETo!$L523)</f>
        <v>2.4362094740361653</v>
      </c>
      <c r="E524" s="76">
        <f>MIN(D524*Constantes!$D$17,0.8*(H523+Observaciones!$F523-F524-G524-Constantes!$D$14))</f>
        <v>1.2100010321630592</v>
      </c>
      <c r="F524" s="76">
        <f>IF(Observaciones!$F523&gt;0.05*Constantes!$D$18,((Observaciones!$F523-0.05*Constantes!$D$18)^2)/(Observaciones!$F523+0.95*Constantes!$D$18),0)</f>
        <v>0.98687000347584253</v>
      </c>
      <c r="G524" s="76">
        <f>MAX(0,H523+Observaciones!$F523-F524-Constantes!$D$13)</f>
        <v>0</v>
      </c>
      <c r="H524" s="76">
        <f>H523+Observaciones!$F523-F524-E524-G524-I523</f>
        <v>20.653128964361098</v>
      </c>
      <c r="I524" s="76">
        <f>MAX(0,(H524-Constantes!$D$14)*(1-EXP(-Constantes!$D$22)))</f>
        <v>0.32030509211925368</v>
      </c>
      <c r="J524" s="76">
        <f t="shared" si="280"/>
        <v>104.45159612825184</v>
      </c>
      <c r="K524" s="76">
        <f>MAX(0,(J524-Constantes!$D$13)*(1-EXP(-Constantes!$D$23)))</f>
        <v>0.54884109373822787</v>
      </c>
      <c r="L524" s="76">
        <f t="shared" si="281"/>
        <v>1.856016189333324</v>
      </c>
      <c r="M524" s="76">
        <f>0.0526*F524*Observaciones!$F523^1.218</f>
        <v>1.0274377620109578</v>
      </c>
      <c r="N524" s="76">
        <f>M524*Constantes!$D$30</f>
        <v>1.6050742858327655E-2</v>
      </c>
      <c r="O524" s="76">
        <f t="shared" si="282"/>
        <v>864.79541237692752</v>
      </c>
      <c r="P524" s="15"/>
      <c r="Q524" s="75">
        <v>518</v>
      </c>
      <c r="R524" s="148">
        <f>ETo!$I523*((1-Constantes!$E$19)*ETo!$K523+ETo!$L523)</f>
        <v>2.4362094740361653</v>
      </c>
      <c r="S524" s="76">
        <f>MIN(R524*Constantes!$E$17,0.8*(V523+Observaciones!$F523-T524-U524-Constantes!$D$14))</f>
        <v>1.2100010321630592</v>
      </c>
      <c r="T524" s="76">
        <f>IF(Observaciones!$F523&gt;0.05*Constantes!$E$18,((Observaciones!$F523-0.05*Constantes!$E$18)^2)/(Observaciones!$F523+0.95*Constantes!$E$18),0)</f>
        <v>0.98687000347584253</v>
      </c>
      <c r="U524" s="76">
        <f>MAX(0,V523+Observaciones!$F523-T524-Constantes!$D$13)</f>
        <v>0</v>
      </c>
      <c r="V524" s="76">
        <f>V523+Observaciones!$F523-T524-S524-U524-W523</f>
        <v>20.653128964361098</v>
      </c>
      <c r="W524" s="76">
        <f>MAX(0,(V524-Constantes!$D$14)*(1-EXP(-Constantes!$D$22)))</f>
        <v>0.32030509211925368</v>
      </c>
      <c r="X524" s="76">
        <f t="shared" si="303"/>
        <v>104.45159612825184</v>
      </c>
      <c r="Y524" s="76">
        <f>MAX(0,(X524-Constantes!$D$13)*(1-EXP(-Constantes!$D$23)))</f>
        <v>0.54884109373822787</v>
      </c>
      <c r="Z524" s="76">
        <f t="shared" si="304"/>
        <v>1.856016189333324</v>
      </c>
      <c r="AA524" s="76">
        <f>IF(Z524-Escenarios!$E$29&lt;=0,0,IF(Z524-Escenarios!$E$29&gt;Escenarios!$E$28,Escenarios!$E$28,Z524-Escenarios!$E$29))</f>
        <v>1.164816189333324</v>
      </c>
      <c r="AB524" s="76">
        <f>AA524*Entradas!$E$24</f>
        <v>0.291204047333331</v>
      </c>
      <c r="AC524" s="76">
        <f>R524*Entradas!$D$47/Escenarios!$E$9</f>
        <v>0.11693805475373593</v>
      </c>
      <c r="AD524" s="76">
        <f>Entradas!$D$48*Entradas!$D$46/Escenarios!$E$9</f>
        <v>0.12</v>
      </c>
      <c r="AE524" s="76">
        <f t="shared" si="305"/>
        <v>1.3269390869167952</v>
      </c>
      <c r="AF524" s="76">
        <f t="shared" si="288"/>
        <v>0</v>
      </c>
      <c r="AG524" s="76">
        <f t="shared" si="289"/>
        <v>0.17794618585748145</v>
      </c>
      <c r="AH524" s="76">
        <f t="shared" si="283"/>
        <v>0.14235890626177222</v>
      </c>
      <c r="AI524" s="76">
        <f t="shared" si="290"/>
        <v>0</v>
      </c>
      <c r="AJ524" s="76">
        <f t="shared" si="284"/>
        <v>0.54884109373822787</v>
      </c>
      <c r="AK524" s="76">
        <f t="shared" si="291"/>
        <v>0</v>
      </c>
      <c r="AL524" s="76">
        <f t="shared" si="292"/>
        <v>0.98240404733333109</v>
      </c>
      <c r="AM524" s="76">
        <f t="shared" si="293"/>
        <v>0.63667408724625696</v>
      </c>
      <c r="AN524" s="76">
        <f t="shared" si="294"/>
        <v>0.63667408724625696</v>
      </c>
      <c r="AO524" s="76">
        <f t="shared" si="306"/>
        <v>62.074196159666677</v>
      </c>
      <c r="AP524" s="76">
        <f>MAX(0,(AO524-Constantes!$D$13)*(1-EXP(-Constantes!$D$24)))</f>
        <v>0.2036636302506078</v>
      </c>
      <c r="AQ524" s="76">
        <f t="shared" si="285"/>
        <v>0.75250472398883561</v>
      </c>
      <c r="AR524" s="76">
        <f t="shared" si="295"/>
        <v>1.1860676775839389</v>
      </c>
      <c r="AS524" s="76">
        <f>0.0526*AF524*Observaciones!$F523^1.218</f>
        <v>0</v>
      </c>
      <c r="AT524" s="76">
        <f>AS524*Constantes!$E$30</f>
        <v>0</v>
      </c>
      <c r="AU524" s="76">
        <f t="shared" si="307"/>
        <v>0</v>
      </c>
      <c r="AV524" s="15"/>
      <c r="AW524" s="75">
        <v>518</v>
      </c>
      <c r="AX524" s="148">
        <f>ETo!$I523*((1-Constantes!$F$19)*ETo!$K523+ETo!$L523)</f>
        <v>2.4362094740361653</v>
      </c>
      <c r="AY524" s="76">
        <f>MIN(AX524*Constantes!$F$17,0.8*(BB523+Observaciones!$F523-AZ524-BA524-Constantes!$D$14))</f>
        <v>1.2100010321630592</v>
      </c>
      <c r="AZ524" s="76">
        <f>IF(Observaciones!$F523&gt;0.05*Constantes!$F$18,((Observaciones!$F523-0.05*Constantes!$F$18)^2)/(Observaciones!$F523+0.95*Constantes!$F$18),0)</f>
        <v>0.98687000347584253</v>
      </c>
      <c r="BA524" s="76">
        <f>MAX(0,BB523+Observaciones!$F523-AZ524-Constantes!$D$13)</f>
        <v>0</v>
      </c>
      <c r="BB524" s="76">
        <f>BB523+Observaciones!$F523-AZ524-AY524-BA524-BC523</f>
        <v>20.653128964361098</v>
      </c>
      <c r="BC524" s="76">
        <f>MAX(0,(BB524-Constantes!$D$14)*(1-EXP(-Constantes!$D$22)))</f>
        <v>0.32030509211925368</v>
      </c>
      <c r="BD524" s="76">
        <f t="shared" si="308"/>
        <v>104.45159612825184</v>
      </c>
      <c r="BE524" s="76">
        <f>MAX(0,(BD524-Constantes!$D$13)*(1-EXP(-Constantes!$D$23)))</f>
        <v>0.54884109373822787</v>
      </c>
      <c r="BF524" s="76">
        <f t="shared" si="309"/>
        <v>1.856016189333324</v>
      </c>
      <c r="BG524" s="76">
        <f>IF(BF524-Escenarios!$F$29&lt;=0,0,IF(BF524-Escenarios!$F$29&gt;Escenarios!$F$28,Escenarios!$F$28,BF524-Escenarios!$F$29))</f>
        <v>1.164816189333324</v>
      </c>
      <c r="BH524" s="76">
        <f>BG524*Entradas!$F$24</f>
        <v>0</v>
      </c>
      <c r="BI524" s="76">
        <f>AX524*Entradas!$D$47/Escenarios!$F$9</f>
        <v>0.11693805475373593</v>
      </c>
      <c r="BJ524" s="76">
        <f>Entradas!$D$48*Entradas!$D$46/Escenarios!$F$9</f>
        <v>0.12</v>
      </c>
      <c r="BK524" s="76">
        <f t="shared" si="310"/>
        <v>1.3269390869167952</v>
      </c>
      <c r="BL524" s="76">
        <f t="shared" si="296"/>
        <v>0</v>
      </c>
      <c r="BM524" s="76">
        <f t="shared" si="297"/>
        <v>0.17794618585748145</v>
      </c>
      <c r="BN524" s="76">
        <f t="shared" si="286"/>
        <v>0.14235890626177222</v>
      </c>
      <c r="BO524" s="76">
        <f t="shared" si="298"/>
        <v>0</v>
      </c>
      <c r="BP524" s="76">
        <f t="shared" si="287"/>
        <v>0.54884109373822787</v>
      </c>
      <c r="BQ524" s="76">
        <f t="shared" si="299"/>
        <v>0</v>
      </c>
      <c r="BR524" s="76">
        <f t="shared" si="300"/>
        <v>0.69120000000000004</v>
      </c>
      <c r="BS524" s="76">
        <f t="shared" si="301"/>
        <v>0.92787813457958801</v>
      </c>
      <c r="BT524" s="76">
        <f t="shared" si="302"/>
        <v>0.92787813457958801</v>
      </c>
      <c r="BU524" s="76">
        <f t="shared" si="311"/>
        <v>72.934573817582375</v>
      </c>
      <c r="BV524" s="76">
        <f>MAX(0,(BU524-Constantes!$D$13)*(1-EXP(-Constantes!$D$24)))</f>
        <v>0.36966718597723242</v>
      </c>
      <c r="BW524" s="76">
        <f t="shared" si="312"/>
        <v>0.91850827971546023</v>
      </c>
      <c r="BX524" s="76">
        <f t="shared" si="313"/>
        <v>1.0608671859772325</v>
      </c>
      <c r="BY524" s="76">
        <f>0.0526*BL524*Observaciones!$F523^1.218</f>
        <v>0</v>
      </c>
      <c r="BZ524" s="76">
        <f>BY524*Constantes!$F$30</f>
        <v>0</v>
      </c>
      <c r="CA524" s="76">
        <f t="shared" si="314"/>
        <v>0</v>
      </c>
      <c r="CB524" s="15"/>
      <c r="CC524" s="75">
        <v>518</v>
      </c>
      <c r="CD524" s="76">
        <f>0.0526*Observaciones!$F523^2.218</f>
        <v>12.076846998439398</v>
      </c>
      <c r="CE524" s="76">
        <f>IF(Observaciones!$F523&gt;0.05*$CI$7,((Observaciones!$F523-0.05*$CI$7)^2)/(Observaciones!$F523+0.95*$CI$7),0)</f>
        <v>2.1881138522390695</v>
      </c>
      <c r="CF524" s="76">
        <f>0.0526*CE524*Observaciones!$F523^1.218</f>
        <v>2.2780617421256109</v>
      </c>
      <c r="CG524" s="29"/>
      <c r="CH524" s="29"/>
      <c r="CI524" s="110"/>
      <c r="CJ524" s="40"/>
    </row>
    <row r="525" spans="2:88" s="2" customFormat="1" x14ac:dyDescent="0.3">
      <c r="B525" s="39"/>
      <c r="C525" s="75">
        <v>519</v>
      </c>
      <c r="D525" s="148">
        <f>ETo!$I524*((1-Constantes!$D$19)*ETo!$K524+ETo!$L524)</f>
        <v>2.3171256788277188</v>
      </c>
      <c r="E525" s="76">
        <f>MIN(D525*Constantes!$D$17,0.8*(H524+Observaciones!$F524-F525-G525-Constantes!$D$14))</f>
        <v>1.1508552498927882</v>
      </c>
      <c r="F525" s="76">
        <f>IF(Observaciones!$F524&gt;0.05*Constantes!$D$18,((Observaciones!$F524-0.05*Constantes!$D$18)^2)/(Observaciones!$F524+0.95*Constantes!$D$18),0)</f>
        <v>0</v>
      </c>
      <c r="G525" s="76">
        <f>MAX(0,H524+Observaciones!$F524-F525-Constantes!$D$13)</f>
        <v>0</v>
      </c>
      <c r="H525" s="76">
        <f>H524+Observaciones!$F524-F525-E525-G525-I524</f>
        <v>20.481968622349058</v>
      </c>
      <c r="I525" s="76">
        <f>MAX(0,(H525-Constantes!$D$14)*(1-EXP(-Constantes!$D$22)))</f>
        <v>0.31447474252784463</v>
      </c>
      <c r="J525" s="76">
        <f t="shared" si="280"/>
        <v>103.9027550345136</v>
      </c>
      <c r="K525" s="76">
        <f>MAX(0,(J525-Constantes!$D$13)*(1-EXP(-Constantes!$D$23)))</f>
        <v>0.54343323171786118</v>
      </c>
      <c r="L525" s="76">
        <f t="shared" si="281"/>
        <v>0.85790797424570586</v>
      </c>
      <c r="M525" s="76">
        <f>0.0526*F525*Observaciones!$F524^1.218</f>
        <v>0</v>
      </c>
      <c r="N525" s="76">
        <f>M525*Constantes!$D$30</f>
        <v>0</v>
      </c>
      <c r="O525" s="76">
        <f t="shared" si="282"/>
        <v>0</v>
      </c>
      <c r="P525" s="15"/>
      <c r="Q525" s="75">
        <v>519</v>
      </c>
      <c r="R525" s="148">
        <f>ETo!$I524*((1-Constantes!$E$19)*ETo!$K524+ETo!$L524)</f>
        <v>2.3171256788277188</v>
      </c>
      <c r="S525" s="76">
        <f>MIN(R525*Constantes!$E$17,0.8*(V524+Observaciones!$F524-T525-U525-Constantes!$D$14))</f>
        <v>1.1508552498927882</v>
      </c>
      <c r="T525" s="76">
        <f>IF(Observaciones!$F524&gt;0.05*Constantes!$E$18,((Observaciones!$F524-0.05*Constantes!$E$18)^2)/(Observaciones!$F524+0.95*Constantes!$E$18),0)</f>
        <v>0</v>
      </c>
      <c r="U525" s="76">
        <f>MAX(0,V524+Observaciones!$F524-T525-Constantes!$D$13)</f>
        <v>0</v>
      </c>
      <c r="V525" s="76">
        <f>V524+Observaciones!$F524-T525-S525-U525-W524</f>
        <v>20.481968622349058</v>
      </c>
      <c r="W525" s="76">
        <f>MAX(0,(V525-Constantes!$D$14)*(1-EXP(-Constantes!$D$22)))</f>
        <v>0.31447474252784463</v>
      </c>
      <c r="X525" s="76">
        <f t="shared" si="303"/>
        <v>103.9027550345136</v>
      </c>
      <c r="Y525" s="76">
        <f>MAX(0,(X525-Constantes!$D$13)*(1-EXP(-Constantes!$D$23)))</f>
        <v>0.54343323171786118</v>
      </c>
      <c r="Z525" s="76">
        <f t="shared" si="304"/>
        <v>0.85790797424570586</v>
      </c>
      <c r="AA525" s="76">
        <f>IF(Z525-Escenarios!$E$29&lt;=0,0,IF(Z525-Escenarios!$E$29&gt;Escenarios!$E$28,Escenarios!$E$28,Z525-Escenarios!$E$29))</f>
        <v>0.16670797424570583</v>
      </c>
      <c r="AB525" s="76">
        <f>AA525*Entradas!$E$24</f>
        <v>4.1676993561426456E-2</v>
      </c>
      <c r="AC525" s="76">
        <f>R525*Entradas!$D$47/Escenarios!$E$9</f>
        <v>0.11122203258373051</v>
      </c>
      <c r="AD525" s="76">
        <f>Entradas!$D$48*Entradas!$D$46/Escenarios!$E$9</f>
        <v>0.12</v>
      </c>
      <c r="AE525" s="76">
        <f t="shared" si="305"/>
        <v>1.2620772824765187</v>
      </c>
      <c r="AF525" s="76">
        <f t="shared" si="288"/>
        <v>0</v>
      </c>
      <c r="AG525" s="76">
        <f t="shared" si="289"/>
        <v>0.16670797424570583</v>
      </c>
      <c r="AH525" s="76">
        <f t="shared" si="283"/>
        <v>0.14776676828213881</v>
      </c>
      <c r="AI525" s="76">
        <f t="shared" si="290"/>
        <v>0</v>
      </c>
      <c r="AJ525" s="76">
        <f t="shared" si="284"/>
        <v>0.54343323171786118</v>
      </c>
      <c r="AK525" s="76">
        <f t="shared" si="291"/>
        <v>0</v>
      </c>
      <c r="AL525" s="76">
        <f t="shared" si="292"/>
        <v>0.73287699356142655</v>
      </c>
      <c r="AM525" s="76">
        <f t="shared" si="293"/>
        <v>0</v>
      </c>
      <c r="AN525" s="76">
        <f t="shared" si="294"/>
        <v>0</v>
      </c>
      <c r="AO525" s="76">
        <f t="shared" si="306"/>
        <v>61.870532529416067</v>
      </c>
      <c r="AP525" s="76">
        <f>MAX(0,(AO525-Constantes!$D$13)*(1-EXP(-Constantes!$D$24)))</f>
        <v>0.20055058134395659</v>
      </c>
      <c r="AQ525" s="76">
        <f t="shared" si="285"/>
        <v>0.74398381306181771</v>
      </c>
      <c r="AR525" s="76">
        <f t="shared" si="295"/>
        <v>0.93342757490538308</v>
      </c>
      <c r="AS525" s="76">
        <f>0.0526*AF525*Observaciones!$F524^1.218</f>
        <v>0</v>
      </c>
      <c r="AT525" s="76">
        <f>AS525*Constantes!$E$30</f>
        <v>0</v>
      </c>
      <c r="AU525" s="76">
        <f t="shared" si="307"/>
        <v>0</v>
      </c>
      <c r="AV525" s="15"/>
      <c r="AW525" s="75">
        <v>519</v>
      </c>
      <c r="AX525" s="148">
        <f>ETo!$I524*((1-Constantes!$F$19)*ETo!$K524+ETo!$L524)</f>
        <v>2.3171256788277188</v>
      </c>
      <c r="AY525" s="76">
        <f>MIN(AX525*Constantes!$F$17,0.8*(BB524+Observaciones!$F524-AZ525-BA525-Constantes!$D$14))</f>
        <v>1.1508552498927882</v>
      </c>
      <c r="AZ525" s="76">
        <f>IF(Observaciones!$F524&gt;0.05*Constantes!$F$18,((Observaciones!$F524-0.05*Constantes!$F$18)^2)/(Observaciones!$F524+0.95*Constantes!$F$18),0)</f>
        <v>0</v>
      </c>
      <c r="BA525" s="76">
        <f>MAX(0,BB524+Observaciones!$F524-AZ525-Constantes!$D$13)</f>
        <v>0</v>
      </c>
      <c r="BB525" s="76">
        <f>BB524+Observaciones!$F524-AZ525-AY525-BA525-BC524</f>
        <v>20.481968622349058</v>
      </c>
      <c r="BC525" s="76">
        <f>MAX(0,(BB525-Constantes!$D$14)*(1-EXP(-Constantes!$D$22)))</f>
        <v>0.31447474252784463</v>
      </c>
      <c r="BD525" s="76">
        <f t="shared" si="308"/>
        <v>103.9027550345136</v>
      </c>
      <c r="BE525" s="76">
        <f>MAX(0,(BD525-Constantes!$D$13)*(1-EXP(-Constantes!$D$23)))</f>
        <v>0.54343323171786118</v>
      </c>
      <c r="BF525" s="76">
        <f t="shared" si="309"/>
        <v>0.85790797424570586</v>
      </c>
      <c r="BG525" s="76">
        <f>IF(BF525-Escenarios!$F$29&lt;=0,0,IF(BF525-Escenarios!$F$29&gt;Escenarios!$F$28,Escenarios!$F$28,BF525-Escenarios!$F$29))</f>
        <v>0.16670797424570583</v>
      </c>
      <c r="BH525" s="76">
        <f>BG525*Entradas!$F$24</f>
        <v>0</v>
      </c>
      <c r="BI525" s="76">
        <f>AX525*Entradas!$D$47/Escenarios!$F$9</f>
        <v>0.11122203258373051</v>
      </c>
      <c r="BJ525" s="76">
        <f>Entradas!$D$48*Entradas!$D$46/Escenarios!$F$9</f>
        <v>0.12</v>
      </c>
      <c r="BK525" s="76">
        <f t="shared" si="310"/>
        <v>1.2620772824765187</v>
      </c>
      <c r="BL525" s="76">
        <f t="shared" si="296"/>
        <v>0</v>
      </c>
      <c r="BM525" s="76">
        <f t="shared" si="297"/>
        <v>0.16670797424570583</v>
      </c>
      <c r="BN525" s="76">
        <f t="shared" si="286"/>
        <v>0.14776676828213881</v>
      </c>
      <c r="BO525" s="76">
        <f t="shared" si="298"/>
        <v>0</v>
      </c>
      <c r="BP525" s="76">
        <f t="shared" si="287"/>
        <v>0.54343323171786118</v>
      </c>
      <c r="BQ525" s="76">
        <f t="shared" si="299"/>
        <v>0</v>
      </c>
      <c r="BR525" s="76">
        <f t="shared" si="300"/>
        <v>0.69120000000000004</v>
      </c>
      <c r="BS525" s="76">
        <f t="shared" si="301"/>
        <v>0</v>
      </c>
      <c r="BT525" s="76">
        <f t="shared" si="302"/>
        <v>0</v>
      </c>
      <c r="BU525" s="76">
        <f t="shared" si="311"/>
        <v>72.56490663160514</v>
      </c>
      <c r="BV525" s="76">
        <f>MAX(0,(BU525-Constantes!$D$13)*(1-EXP(-Constantes!$D$24)))</f>
        <v>0.36401673170753684</v>
      </c>
      <c r="BW525" s="76">
        <f t="shared" si="312"/>
        <v>0.90744996342539808</v>
      </c>
      <c r="BX525" s="76">
        <f t="shared" si="313"/>
        <v>1.0552167317075369</v>
      </c>
      <c r="BY525" s="76">
        <f>0.0526*BL525*Observaciones!$F524^1.218</f>
        <v>0</v>
      </c>
      <c r="BZ525" s="76">
        <f>BY525*Constantes!$F$30</f>
        <v>0</v>
      </c>
      <c r="CA525" s="76">
        <f t="shared" si="314"/>
        <v>0</v>
      </c>
      <c r="CB525" s="15"/>
      <c r="CC525" s="75">
        <v>519</v>
      </c>
      <c r="CD525" s="76">
        <f>0.0526*Observaciones!$F524^2.218</f>
        <v>9.412654104711686E-2</v>
      </c>
      <c r="CE525" s="76">
        <f>IF(Observaciones!$F524&gt;0.05*$CI$7,((Observaciones!$F524-0.05*$CI$7)^2)/(Observaciones!$F524+0.95*$CI$7),0)</f>
        <v>0</v>
      </c>
      <c r="CF525" s="76">
        <f>0.0526*CE525*Observaciones!$F524^1.218</f>
        <v>0</v>
      </c>
      <c r="CG525" s="29"/>
      <c r="CH525" s="29"/>
      <c r="CI525" s="110"/>
      <c r="CJ525" s="40"/>
    </row>
    <row r="526" spans="2:88" s="2" customFormat="1" x14ac:dyDescent="0.3">
      <c r="B526" s="39"/>
      <c r="C526" s="75">
        <v>520</v>
      </c>
      <c r="D526" s="148">
        <f>ETo!$I525*((1-Constantes!$D$19)*ETo!$K525+ETo!$L525)</f>
        <v>2.6025031016132956</v>
      </c>
      <c r="E526" s="76">
        <f>MIN(D526*Constantes!$D$17,0.8*(H525+Observaciones!$F525-F526-G526-Constantes!$D$14))</f>
        <v>1.2925946938144546</v>
      </c>
      <c r="F526" s="76">
        <f>IF(Observaciones!$F525&gt;0.05*Constantes!$D$18,((Observaciones!$F525-0.05*Constantes!$D$18)^2)/(Observaciones!$F525+0.95*Constantes!$D$18),0)</f>
        <v>0</v>
      </c>
      <c r="G526" s="76">
        <f>MAX(0,H525+Observaciones!$F525-F526-Constantes!$D$13)</f>
        <v>0</v>
      </c>
      <c r="H526" s="76">
        <f>H525+Observaciones!$F525-F526-E526-G526-I525</f>
        <v>18.874899186006758</v>
      </c>
      <c r="I526" s="76">
        <f>MAX(0,(H526-Constantes!$D$14)*(1-EXP(-Constantes!$D$22)))</f>
        <v>0.25973205785334674</v>
      </c>
      <c r="J526" s="76">
        <f t="shared" si="280"/>
        <v>103.35932180279575</v>
      </c>
      <c r="K526" s="76">
        <f>MAX(0,(J526-Constantes!$D$13)*(1-EXP(-Constantes!$D$23)))</f>
        <v>0.53807865465003368</v>
      </c>
      <c r="L526" s="76">
        <f t="shared" si="281"/>
        <v>0.79781071250338043</v>
      </c>
      <c r="M526" s="76">
        <f>0.0526*F526*Observaciones!$F525^1.218</f>
        <v>0</v>
      </c>
      <c r="N526" s="76">
        <f>M526*Constantes!$D$30</f>
        <v>0</v>
      </c>
      <c r="O526" s="76">
        <f t="shared" si="282"/>
        <v>0</v>
      </c>
      <c r="P526" s="15"/>
      <c r="Q526" s="75">
        <v>520</v>
      </c>
      <c r="R526" s="148">
        <f>ETo!$I525*((1-Constantes!$E$19)*ETo!$K525+ETo!$L525)</f>
        <v>2.6025031016132956</v>
      </c>
      <c r="S526" s="76">
        <f>MIN(R526*Constantes!$E$17,0.8*(V525+Observaciones!$F525-T526-U526-Constantes!$D$14))</f>
        <v>1.2925946938144546</v>
      </c>
      <c r="T526" s="76">
        <f>IF(Observaciones!$F525&gt;0.05*Constantes!$E$18,((Observaciones!$F525-0.05*Constantes!$E$18)^2)/(Observaciones!$F525+0.95*Constantes!$E$18),0)</f>
        <v>0</v>
      </c>
      <c r="U526" s="76">
        <f>MAX(0,V525+Observaciones!$F525-T526-Constantes!$D$13)</f>
        <v>0</v>
      </c>
      <c r="V526" s="76">
        <f>V525+Observaciones!$F525-T526-S526-U526-W525</f>
        <v>18.874899186006758</v>
      </c>
      <c r="W526" s="76">
        <f>MAX(0,(V526-Constantes!$D$14)*(1-EXP(-Constantes!$D$22)))</f>
        <v>0.25973205785334674</v>
      </c>
      <c r="X526" s="76">
        <f t="shared" si="303"/>
        <v>103.35932180279575</v>
      </c>
      <c r="Y526" s="76">
        <f>MAX(0,(X526-Constantes!$D$13)*(1-EXP(-Constantes!$D$23)))</f>
        <v>0.53807865465003368</v>
      </c>
      <c r="Z526" s="76">
        <f t="shared" si="304"/>
        <v>0.79781071250338043</v>
      </c>
      <c r="AA526" s="76">
        <f>IF(Z526-Escenarios!$E$29&lt;=0,0,IF(Z526-Escenarios!$E$29&gt;Escenarios!$E$28,Escenarios!$E$28,Z526-Escenarios!$E$29))</f>
        <v>0.10661071250338039</v>
      </c>
      <c r="AB526" s="76">
        <f>AA526*Entradas!$E$24</f>
        <v>2.6652678125845097E-2</v>
      </c>
      <c r="AC526" s="76">
        <f>R526*Entradas!$D$47/Escenarios!$E$9</f>
        <v>0.12492014887743819</v>
      </c>
      <c r="AD526" s="76">
        <f>Entradas!$D$48*Entradas!$D$46/Escenarios!$E$9</f>
        <v>0.12</v>
      </c>
      <c r="AE526" s="76">
        <f t="shared" si="305"/>
        <v>1.4175148426918929</v>
      </c>
      <c r="AF526" s="76">
        <f t="shared" si="288"/>
        <v>0</v>
      </c>
      <c r="AG526" s="76">
        <f t="shared" si="289"/>
        <v>0.10661071250338039</v>
      </c>
      <c r="AH526" s="76">
        <f t="shared" si="283"/>
        <v>0.15312134534996635</v>
      </c>
      <c r="AI526" s="76">
        <f t="shared" si="290"/>
        <v>0</v>
      </c>
      <c r="AJ526" s="76">
        <f t="shared" si="284"/>
        <v>0.53807865465003368</v>
      </c>
      <c r="AK526" s="76">
        <f t="shared" si="291"/>
        <v>0</v>
      </c>
      <c r="AL526" s="76">
        <f t="shared" si="292"/>
        <v>0.71785267812584519</v>
      </c>
      <c r="AM526" s="76">
        <f t="shared" si="293"/>
        <v>0</v>
      </c>
      <c r="AN526" s="76">
        <f t="shared" si="294"/>
        <v>0</v>
      </c>
      <c r="AO526" s="76">
        <f t="shared" si="306"/>
        <v>61.669981948072113</v>
      </c>
      <c r="AP526" s="76">
        <f>MAX(0,(AO526-Constantes!$D$13)*(1-EXP(-Constantes!$D$24)))</f>
        <v>0.1974851161589708</v>
      </c>
      <c r="AQ526" s="76">
        <f t="shared" si="285"/>
        <v>0.73556377080900448</v>
      </c>
      <c r="AR526" s="76">
        <f t="shared" si="295"/>
        <v>0.91533779428481599</v>
      </c>
      <c r="AS526" s="76">
        <f>0.0526*AF526*Observaciones!$F525^1.218</f>
        <v>0</v>
      </c>
      <c r="AT526" s="76">
        <f>AS526*Constantes!$E$30</f>
        <v>0</v>
      </c>
      <c r="AU526" s="76">
        <f t="shared" si="307"/>
        <v>0</v>
      </c>
      <c r="AV526" s="15"/>
      <c r="AW526" s="75">
        <v>520</v>
      </c>
      <c r="AX526" s="148">
        <f>ETo!$I525*((1-Constantes!$F$19)*ETo!$K525+ETo!$L525)</f>
        <v>2.6025031016132956</v>
      </c>
      <c r="AY526" s="76">
        <f>MIN(AX526*Constantes!$F$17,0.8*(BB525+Observaciones!$F525-AZ526-BA526-Constantes!$D$14))</f>
        <v>1.2925946938144546</v>
      </c>
      <c r="AZ526" s="76">
        <f>IF(Observaciones!$F525&gt;0.05*Constantes!$F$18,((Observaciones!$F525-0.05*Constantes!$F$18)^2)/(Observaciones!$F525+0.95*Constantes!$F$18),0)</f>
        <v>0</v>
      </c>
      <c r="BA526" s="76">
        <f>MAX(0,BB525+Observaciones!$F525-AZ526-Constantes!$D$13)</f>
        <v>0</v>
      </c>
      <c r="BB526" s="76">
        <f>BB525+Observaciones!$F525-AZ526-AY526-BA526-BC525</f>
        <v>18.874899186006758</v>
      </c>
      <c r="BC526" s="76">
        <f>MAX(0,(BB526-Constantes!$D$14)*(1-EXP(-Constantes!$D$22)))</f>
        <v>0.25973205785334674</v>
      </c>
      <c r="BD526" s="76">
        <f t="shared" si="308"/>
        <v>103.35932180279575</v>
      </c>
      <c r="BE526" s="76">
        <f>MAX(0,(BD526-Constantes!$D$13)*(1-EXP(-Constantes!$D$23)))</f>
        <v>0.53807865465003368</v>
      </c>
      <c r="BF526" s="76">
        <f t="shared" si="309"/>
        <v>0.79781071250338043</v>
      </c>
      <c r="BG526" s="76">
        <f>IF(BF526-Escenarios!$F$29&lt;=0,0,IF(BF526-Escenarios!$F$29&gt;Escenarios!$F$28,Escenarios!$F$28,BF526-Escenarios!$F$29))</f>
        <v>0.10661071250338039</v>
      </c>
      <c r="BH526" s="76">
        <f>BG526*Entradas!$F$24</f>
        <v>0</v>
      </c>
      <c r="BI526" s="76">
        <f>AX526*Entradas!$D$47/Escenarios!$F$9</f>
        <v>0.12492014887743819</v>
      </c>
      <c r="BJ526" s="76">
        <f>Entradas!$D$48*Entradas!$D$46/Escenarios!$F$9</f>
        <v>0.12</v>
      </c>
      <c r="BK526" s="76">
        <f t="shared" si="310"/>
        <v>1.4175148426918929</v>
      </c>
      <c r="BL526" s="76">
        <f t="shared" si="296"/>
        <v>0</v>
      </c>
      <c r="BM526" s="76">
        <f t="shared" si="297"/>
        <v>0.10661071250338039</v>
      </c>
      <c r="BN526" s="76">
        <f t="shared" si="286"/>
        <v>0.15312134534996635</v>
      </c>
      <c r="BO526" s="76">
        <f t="shared" si="298"/>
        <v>0</v>
      </c>
      <c r="BP526" s="76">
        <f t="shared" si="287"/>
        <v>0.53807865465003368</v>
      </c>
      <c r="BQ526" s="76">
        <f t="shared" si="299"/>
        <v>0</v>
      </c>
      <c r="BR526" s="76">
        <f t="shared" si="300"/>
        <v>0.69120000000000004</v>
      </c>
      <c r="BS526" s="76">
        <f t="shared" si="301"/>
        <v>0</v>
      </c>
      <c r="BT526" s="76">
        <f t="shared" si="302"/>
        <v>0</v>
      </c>
      <c r="BU526" s="76">
        <f t="shared" si="311"/>
        <v>72.200889899897604</v>
      </c>
      <c r="BV526" s="76">
        <f>MAX(0,(BU526-Constantes!$D$13)*(1-EXP(-Constantes!$D$24)))</f>
        <v>0.35845264602738625</v>
      </c>
      <c r="BW526" s="76">
        <f t="shared" si="312"/>
        <v>0.89653130067741993</v>
      </c>
      <c r="BX526" s="76">
        <f t="shared" si="313"/>
        <v>1.0496526460273863</v>
      </c>
      <c r="BY526" s="76">
        <f>0.0526*BL526*Observaciones!$F525^1.218</f>
        <v>0</v>
      </c>
      <c r="BZ526" s="76">
        <f>BY526*Constantes!$F$30</f>
        <v>0</v>
      </c>
      <c r="CA526" s="76">
        <f t="shared" si="314"/>
        <v>0</v>
      </c>
      <c r="CB526" s="15"/>
      <c r="CC526" s="75">
        <v>520</v>
      </c>
      <c r="CD526" s="76">
        <f>0.0526*Observaciones!$F525^2.218</f>
        <v>0</v>
      </c>
      <c r="CE526" s="76">
        <f>IF(Observaciones!$F525&gt;0.05*$CI$7,((Observaciones!$F525-0.05*$CI$7)^2)/(Observaciones!$F525+0.95*$CI$7),0)</f>
        <v>0</v>
      </c>
      <c r="CF526" s="76">
        <f>0.0526*CE526*Observaciones!$F525^1.218</f>
        <v>0</v>
      </c>
      <c r="CG526" s="29"/>
      <c r="CH526" s="29"/>
      <c r="CI526" s="110"/>
      <c r="CJ526" s="40"/>
    </row>
    <row r="527" spans="2:88" s="2" customFormat="1" x14ac:dyDescent="0.3">
      <c r="B527" s="39"/>
      <c r="C527" s="75">
        <v>521</v>
      </c>
      <c r="D527" s="148">
        <f>ETo!$I526*((1-Constantes!$D$19)*ETo!$K526+ETo!$L526)</f>
        <v>2.4264285502143168</v>
      </c>
      <c r="E527" s="76">
        <f>MIN(D527*Constantes!$D$17,0.8*(H526+Observaciones!$F526-F527-G527-Constantes!$D$14))</f>
        <v>1.2051431051062624</v>
      </c>
      <c r="F527" s="76">
        <f>IF(Observaciones!$F526&gt;0.05*Constantes!$D$18,((Observaciones!$F526-0.05*Constantes!$D$18)^2)/(Observaciones!$F526+0.95*Constantes!$D$18),0)</f>
        <v>0</v>
      </c>
      <c r="G527" s="76">
        <f>MAX(0,H526+Observaciones!$F526-F527-Constantes!$D$13)</f>
        <v>0</v>
      </c>
      <c r="H527" s="76">
        <f>H526+Observaciones!$F526-F527-E527-G527-I526</f>
        <v>17.410024023047146</v>
      </c>
      <c r="I527" s="76">
        <f>MAX(0,(H527-Constantes!$D$14)*(1-EXP(-Constantes!$D$22)))</f>
        <v>0.20983303213612733</v>
      </c>
      <c r="J527" s="76">
        <f t="shared" si="280"/>
        <v>102.82124314814571</v>
      </c>
      <c r="K527" s="76">
        <f>MAX(0,(J527-Constantes!$D$13)*(1-EXP(-Constantes!$D$23)))</f>
        <v>0.53277683750541627</v>
      </c>
      <c r="L527" s="76">
        <f t="shared" si="281"/>
        <v>0.74260986964154363</v>
      </c>
      <c r="M527" s="76">
        <f>0.0526*F527*Observaciones!$F526^1.218</f>
        <v>0</v>
      </c>
      <c r="N527" s="76">
        <f>M527*Constantes!$D$30</f>
        <v>0</v>
      </c>
      <c r="O527" s="76">
        <f t="shared" si="282"/>
        <v>0</v>
      </c>
      <c r="P527" s="15"/>
      <c r="Q527" s="75">
        <v>521</v>
      </c>
      <c r="R527" s="148">
        <f>ETo!$I526*((1-Constantes!$E$19)*ETo!$K526+ETo!$L526)</f>
        <v>2.4264285502143168</v>
      </c>
      <c r="S527" s="76">
        <f>MIN(R527*Constantes!$E$17,0.8*(V526+Observaciones!$F526-T527-U527-Constantes!$D$14))</f>
        <v>1.2051431051062624</v>
      </c>
      <c r="T527" s="76">
        <f>IF(Observaciones!$F526&gt;0.05*Constantes!$E$18,((Observaciones!$F526-0.05*Constantes!$E$18)^2)/(Observaciones!$F526+0.95*Constantes!$E$18),0)</f>
        <v>0</v>
      </c>
      <c r="U527" s="76">
        <f>MAX(0,V526+Observaciones!$F526-T527-Constantes!$D$13)</f>
        <v>0</v>
      </c>
      <c r="V527" s="76">
        <f>V526+Observaciones!$F526-T527-S527-U527-W526</f>
        <v>17.410024023047146</v>
      </c>
      <c r="W527" s="76">
        <f>MAX(0,(V527-Constantes!$D$14)*(1-EXP(-Constantes!$D$22)))</f>
        <v>0.20983303213612733</v>
      </c>
      <c r="X527" s="76">
        <f t="shared" si="303"/>
        <v>102.82124314814571</v>
      </c>
      <c r="Y527" s="76">
        <f>MAX(0,(X527-Constantes!$D$13)*(1-EXP(-Constantes!$D$23)))</f>
        <v>0.53277683750541627</v>
      </c>
      <c r="Z527" s="76">
        <f t="shared" si="304"/>
        <v>0.74260986964154363</v>
      </c>
      <c r="AA527" s="76">
        <f>IF(Z527-Escenarios!$E$29&lt;=0,0,IF(Z527-Escenarios!$E$29&gt;Escenarios!$E$28,Escenarios!$E$28,Z527-Escenarios!$E$29))</f>
        <v>5.1409869641543593E-2</v>
      </c>
      <c r="AB527" s="76">
        <f>AA527*Entradas!$E$24</f>
        <v>1.2852467410385898E-2</v>
      </c>
      <c r="AC527" s="76">
        <f>R527*Entradas!$D$47/Escenarios!$E$9</f>
        <v>0.11646857041028721</v>
      </c>
      <c r="AD527" s="76">
        <f>Entradas!$D$48*Entradas!$D$46/Escenarios!$E$9</f>
        <v>0.12</v>
      </c>
      <c r="AE527" s="76">
        <f t="shared" si="305"/>
        <v>1.3216116755165497</v>
      </c>
      <c r="AF527" s="76">
        <f t="shared" si="288"/>
        <v>0</v>
      </c>
      <c r="AG527" s="76">
        <f t="shared" si="289"/>
        <v>5.1409869641543593E-2</v>
      </c>
      <c r="AH527" s="76">
        <f t="shared" si="283"/>
        <v>0.15842316249458374</v>
      </c>
      <c r="AI527" s="76">
        <f t="shared" si="290"/>
        <v>0</v>
      </c>
      <c r="AJ527" s="76">
        <f t="shared" si="284"/>
        <v>0.53277683750541627</v>
      </c>
      <c r="AK527" s="76">
        <f t="shared" si="291"/>
        <v>0</v>
      </c>
      <c r="AL527" s="76">
        <f t="shared" si="292"/>
        <v>0.70405246741038596</v>
      </c>
      <c r="AM527" s="76">
        <f t="shared" si="293"/>
        <v>0</v>
      </c>
      <c r="AN527" s="76">
        <f t="shared" si="294"/>
        <v>0</v>
      </c>
      <c r="AO527" s="76">
        <f t="shared" si="306"/>
        <v>61.472496831913141</v>
      </c>
      <c r="AP527" s="76">
        <f>MAX(0,(AO527-Constantes!$D$13)*(1-EXP(-Constantes!$D$24)))</f>
        <v>0.19446650736670837</v>
      </c>
      <c r="AQ527" s="76">
        <f t="shared" si="285"/>
        <v>0.72724334487212461</v>
      </c>
      <c r="AR527" s="76">
        <f t="shared" si="295"/>
        <v>0.8985189747770943</v>
      </c>
      <c r="AS527" s="76">
        <f>0.0526*AF527*Observaciones!$F526^1.218</f>
        <v>0</v>
      </c>
      <c r="AT527" s="76">
        <f>AS527*Constantes!$E$30</f>
        <v>0</v>
      </c>
      <c r="AU527" s="76">
        <f t="shared" si="307"/>
        <v>0</v>
      </c>
      <c r="AV527" s="15"/>
      <c r="AW527" s="75">
        <v>521</v>
      </c>
      <c r="AX527" s="148">
        <f>ETo!$I526*((1-Constantes!$F$19)*ETo!$K526+ETo!$L526)</f>
        <v>2.4264285502143168</v>
      </c>
      <c r="AY527" s="76">
        <f>MIN(AX527*Constantes!$F$17,0.8*(BB526+Observaciones!$F526-AZ527-BA527-Constantes!$D$14))</f>
        <v>1.2051431051062624</v>
      </c>
      <c r="AZ527" s="76">
        <f>IF(Observaciones!$F526&gt;0.05*Constantes!$F$18,((Observaciones!$F526-0.05*Constantes!$F$18)^2)/(Observaciones!$F526+0.95*Constantes!$F$18),0)</f>
        <v>0</v>
      </c>
      <c r="BA527" s="76">
        <f>MAX(0,BB526+Observaciones!$F526-AZ527-Constantes!$D$13)</f>
        <v>0</v>
      </c>
      <c r="BB527" s="76">
        <f>BB526+Observaciones!$F526-AZ527-AY527-BA527-BC526</f>
        <v>17.410024023047146</v>
      </c>
      <c r="BC527" s="76">
        <f>MAX(0,(BB527-Constantes!$D$14)*(1-EXP(-Constantes!$D$22)))</f>
        <v>0.20983303213612733</v>
      </c>
      <c r="BD527" s="76">
        <f t="shared" si="308"/>
        <v>102.82124314814571</v>
      </c>
      <c r="BE527" s="76">
        <f>MAX(0,(BD527-Constantes!$D$13)*(1-EXP(-Constantes!$D$23)))</f>
        <v>0.53277683750541627</v>
      </c>
      <c r="BF527" s="76">
        <f t="shared" si="309"/>
        <v>0.74260986964154363</v>
      </c>
      <c r="BG527" s="76">
        <f>IF(BF527-Escenarios!$F$29&lt;=0,0,IF(BF527-Escenarios!$F$29&gt;Escenarios!$F$28,Escenarios!$F$28,BF527-Escenarios!$F$29))</f>
        <v>5.1409869641543593E-2</v>
      </c>
      <c r="BH527" s="76">
        <f>BG527*Entradas!$F$24</f>
        <v>0</v>
      </c>
      <c r="BI527" s="76">
        <f>AX527*Entradas!$D$47/Escenarios!$F$9</f>
        <v>0.11646857041028721</v>
      </c>
      <c r="BJ527" s="76">
        <f>Entradas!$D$48*Entradas!$D$46/Escenarios!$F$9</f>
        <v>0.12</v>
      </c>
      <c r="BK527" s="76">
        <f t="shared" si="310"/>
        <v>1.3216116755165497</v>
      </c>
      <c r="BL527" s="76">
        <f t="shared" si="296"/>
        <v>0</v>
      </c>
      <c r="BM527" s="76">
        <f t="shared" si="297"/>
        <v>5.1409869641543593E-2</v>
      </c>
      <c r="BN527" s="76">
        <f t="shared" si="286"/>
        <v>0.15842316249458374</v>
      </c>
      <c r="BO527" s="76">
        <f t="shared" si="298"/>
        <v>0</v>
      </c>
      <c r="BP527" s="76">
        <f t="shared" si="287"/>
        <v>0.53277683750541627</v>
      </c>
      <c r="BQ527" s="76">
        <f t="shared" si="299"/>
        <v>0</v>
      </c>
      <c r="BR527" s="76">
        <f t="shared" si="300"/>
        <v>0.69120000000000004</v>
      </c>
      <c r="BS527" s="76">
        <f t="shared" si="301"/>
        <v>0</v>
      </c>
      <c r="BT527" s="76">
        <f t="shared" si="302"/>
        <v>0</v>
      </c>
      <c r="BU527" s="76">
        <f t="shared" si="311"/>
        <v>71.842437253870216</v>
      </c>
      <c r="BV527" s="76">
        <f>MAX(0,(BU527-Constantes!$D$13)*(1-EXP(-Constantes!$D$24)))</f>
        <v>0.35297360877155076</v>
      </c>
      <c r="BW527" s="76">
        <f t="shared" si="312"/>
        <v>0.88575044627696697</v>
      </c>
      <c r="BX527" s="76">
        <f t="shared" si="313"/>
        <v>1.0441736087715507</v>
      </c>
      <c r="BY527" s="76">
        <f>0.0526*BL527*Observaciones!$F526^1.218</f>
        <v>0</v>
      </c>
      <c r="BZ527" s="76">
        <f>BY527*Constantes!$F$30</f>
        <v>0</v>
      </c>
      <c r="CA527" s="76">
        <f t="shared" si="314"/>
        <v>0</v>
      </c>
      <c r="CB527" s="15"/>
      <c r="CC527" s="75">
        <v>521</v>
      </c>
      <c r="CD527" s="76">
        <f>0.0526*Observaciones!$F526^2.218</f>
        <v>0</v>
      </c>
      <c r="CE527" s="76">
        <f>IF(Observaciones!$F526&gt;0.05*$CI$7,((Observaciones!$F526-0.05*$CI$7)^2)/(Observaciones!$F526+0.95*$CI$7),0)</f>
        <v>0</v>
      </c>
      <c r="CF527" s="76">
        <f>0.0526*CE527*Observaciones!$F526^1.218</f>
        <v>0</v>
      </c>
      <c r="CG527" s="29"/>
      <c r="CH527" s="29"/>
      <c r="CI527" s="110"/>
      <c r="CJ527" s="40"/>
    </row>
    <row r="528" spans="2:88" s="2" customFormat="1" x14ac:dyDescent="0.3">
      <c r="B528" s="39"/>
      <c r="C528" s="75">
        <v>522</v>
      </c>
      <c r="D528" s="148">
        <f>ETo!$I527*((1-Constantes!$D$19)*ETo!$K527+ETo!$L527)</f>
        <v>2.4936032488714539</v>
      </c>
      <c r="E528" s="76">
        <f>MIN(D528*Constantes!$D$17,0.8*(H527+Observaciones!$F527-F528-G528-Constantes!$D$14))</f>
        <v>1.2385070073390685</v>
      </c>
      <c r="F528" s="76">
        <f>IF(Observaciones!$F527&gt;0.05*Constantes!$D$18,((Observaciones!$F527-0.05*Constantes!$D$18)^2)/(Observaciones!$F527+0.95*Constantes!$D$18),0)</f>
        <v>0</v>
      </c>
      <c r="G528" s="76">
        <f>MAX(0,H527+Observaciones!$F527-F528-Constantes!$D$13)</f>
        <v>0</v>
      </c>
      <c r="H528" s="76">
        <f>H527+Observaciones!$F527-F528-E528-G528-I527</f>
        <v>15.961683983571948</v>
      </c>
      <c r="I528" s="76">
        <f>MAX(0,(H528-Constantes!$D$14)*(1-EXP(-Constantes!$D$22)))</f>
        <v>0.16049725342646803</v>
      </c>
      <c r="J528" s="76">
        <f t="shared" si="280"/>
        <v>102.2884663106403</v>
      </c>
      <c r="K528" s="76">
        <f>MAX(0,(J528-Constantes!$D$13)*(1-EXP(-Constantes!$D$23)))</f>
        <v>0.52752726042791931</v>
      </c>
      <c r="L528" s="76">
        <f t="shared" si="281"/>
        <v>0.68802451385438734</v>
      </c>
      <c r="M528" s="76">
        <f>0.0526*F528*Observaciones!$F527^1.218</f>
        <v>0</v>
      </c>
      <c r="N528" s="76">
        <f>M528*Constantes!$D$30</f>
        <v>0</v>
      </c>
      <c r="O528" s="76">
        <f t="shared" si="282"/>
        <v>0</v>
      </c>
      <c r="P528" s="15"/>
      <c r="Q528" s="75">
        <v>522</v>
      </c>
      <c r="R528" s="148">
        <f>ETo!$I527*((1-Constantes!$E$19)*ETo!$K527+ETo!$L527)</f>
        <v>2.4936032488714539</v>
      </c>
      <c r="S528" s="76">
        <f>MIN(R528*Constantes!$E$17,0.8*(V527+Observaciones!$F527-T528-U528-Constantes!$D$14))</f>
        <v>1.2385070073390685</v>
      </c>
      <c r="T528" s="76">
        <f>IF(Observaciones!$F527&gt;0.05*Constantes!$E$18,((Observaciones!$F527-0.05*Constantes!$E$18)^2)/(Observaciones!$F527+0.95*Constantes!$E$18),0)</f>
        <v>0</v>
      </c>
      <c r="U528" s="76">
        <f>MAX(0,V527+Observaciones!$F527-T528-Constantes!$D$13)</f>
        <v>0</v>
      </c>
      <c r="V528" s="76">
        <f>V527+Observaciones!$F527-T528-S528-U528-W527</f>
        <v>15.961683983571948</v>
      </c>
      <c r="W528" s="76">
        <f>MAX(0,(V528-Constantes!$D$14)*(1-EXP(-Constantes!$D$22)))</f>
        <v>0.16049725342646803</v>
      </c>
      <c r="X528" s="76">
        <f t="shared" si="303"/>
        <v>102.2884663106403</v>
      </c>
      <c r="Y528" s="76">
        <f>MAX(0,(X528-Constantes!$D$13)*(1-EXP(-Constantes!$D$23)))</f>
        <v>0.52752726042791931</v>
      </c>
      <c r="Z528" s="76">
        <f t="shared" si="304"/>
        <v>0.68802451385438734</v>
      </c>
      <c r="AA528" s="76">
        <f>IF(Z528-Escenarios!$E$29&lt;=0,0,IF(Z528-Escenarios!$E$29&gt;Escenarios!$E$28,Escenarios!$E$28,Z528-Escenarios!$E$29))</f>
        <v>0</v>
      </c>
      <c r="AB528" s="76">
        <f>AA528*Entradas!$E$24</f>
        <v>0</v>
      </c>
      <c r="AC528" s="76">
        <f>R528*Entradas!$D$47/Escenarios!$E$9</f>
        <v>0.11969295594582979</v>
      </c>
      <c r="AD528" s="76">
        <f>Entradas!$D$48*Entradas!$D$46/Escenarios!$E$9</f>
        <v>0.12</v>
      </c>
      <c r="AE528" s="76">
        <f t="shared" si="305"/>
        <v>1.3581999632848982</v>
      </c>
      <c r="AF528" s="76">
        <f t="shared" si="288"/>
        <v>0</v>
      </c>
      <c r="AG528" s="76">
        <f t="shared" si="289"/>
        <v>0</v>
      </c>
      <c r="AH528" s="76">
        <f t="shared" si="283"/>
        <v>0.16049725342646803</v>
      </c>
      <c r="AI528" s="76">
        <f t="shared" si="290"/>
        <v>0</v>
      </c>
      <c r="AJ528" s="76">
        <f t="shared" si="284"/>
        <v>0.52752726042791931</v>
      </c>
      <c r="AK528" s="76">
        <f t="shared" si="291"/>
        <v>0</v>
      </c>
      <c r="AL528" s="76">
        <f t="shared" si="292"/>
        <v>0.68802451385438734</v>
      </c>
      <c r="AM528" s="76">
        <f t="shared" si="293"/>
        <v>0</v>
      </c>
      <c r="AN528" s="76">
        <f t="shared" si="294"/>
        <v>0</v>
      </c>
      <c r="AO528" s="76">
        <f t="shared" si="306"/>
        <v>61.278030324546435</v>
      </c>
      <c r="AP528" s="76">
        <f>MAX(0,(AO528-Constantes!$D$13)*(1-EXP(-Constantes!$D$24)))</f>
        <v>0.19149403875563001</v>
      </c>
      <c r="AQ528" s="76">
        <f t="shared" si="285"/>
        <v>0.71902129918354929</v>
      </c>
      <c r="AR528" s="76">
        <f t="shared" si="295"/>
        <v>0.87951855261001732</v>
      </c>
      <c r="AS528" s="76">
        <f>0.0526*AF528*Observaciones!$F527^1.218</f>
        <v>0</v>
      </c>
      <c r="AT528" s="76">
        <f>AS528*Constantes!$E$30</f>
        <v>0</v>
      </c>
      <c r="AU528" s="76">
        <f t="shared" si="307"/>
        <v>0</v>
      </c>
      <c r="AV528" s="15"/>
      <c r="AW528" s="75">
        <v>522</v>
      </c>
      <c r="AX528" s="148">
        <f>ETo!$I527*((1-Constantes!$F$19)*ETo!$K527+ETo!$L527)</f>
        <v>2.4936032488714539</v>
      </c>
      <c r="AY528" s="76">
        <f>MIN(AX528*Constantes!$F$17,0.8*(BB527+Observaciones!$F527-AZ528-BA528-Constantes!$D$14))</f>
        <v>1.2385070073390685</v>
      </c>
      <c r="AZ528" s="76">
        <f>IF(Observaciones!$F527&gt;0.05*Constantes!$F$18,((Observaciones!$F527-0.05*Constantes!$F$18)^2)/(Observaciones!$F527+0.95*Constantes!$F$18),0)</f>
        <v>0</v>
      </c>
      <c r="BA528" s="76">
        <f>MAX(0,BB527+Observaciones!$F527-AZ528-Constantes!$D$13)</f>
        <v>0</v>
      </c>
      <c r="BB528" s="76">
        <f>BB527+Observaciones!$F527-AZ528-AY528-BA528-BC527</f>
        <v>15.961683983571948</v>
      </c>
      <c r="BC528" s="76">
        <f>MAX(0,(BB528-Constantes!$D$14)*(1-EXP(-Constantes!$D$22)))</f>
        <v>0.16049725342646803</v>
      </c>
      <c r="BD528" s="76">
        <f t="shared" si="308"/>
        <v>102.2884663106403</v>
      </c>
      <c r="BE528" s="76">
        <f>MAX(0,(BD528-Constantes!$D$13)*(1-EXP(-Constantes!$D$23)))</f>
        <v>0.52752726042791931</v>
      </c>
      <c r="BF528" s="76">
        <f t="shared" si="309"/>
        <v>0.68802451385438734</v>
      </c>
      <c r="BG528" s="76">
        <f>IF(BF528-Escenarios!$F$29&lt;=0,0,IF(BF528-Escenarios!$F$29&gt;Escenarios!$F$28,Escenarios!$F$28,BF528-Escenarios!$F$29))</f>
        <v>0</v>
      </c>
      <c r="BH528" s="76">
        <f>BG528*Entradas!$F$24</f>
        <v>0</v>
      </c>
      <c r="BI528" s="76">
        <f>AX528*Entradas!$D$47/Escenarios!$F$9</f>
        <v>0.11969295594582979</v>
      </c>
      <c r="BJ528" s="76">
        <f>Entradas!$D$48*Entradas!$D$46/Escenarios!$F$9</f>
        <v>0.12</v>
      </c>
      <c r="BK528" s="76">
        <f t="shared" si="310"/>
        <v>1.3581999632848982</v>
      </c>
      <c r="BL528" s="76">
        <f t="shared" si="296"/>
        <v>0</v>
      </c>
      <c r="BM528" s="76">
        <f t="shared" si="297"/>
        <v>0</v>
      </c>
      <c r="BN528" s="76">
        <f t="shared" si="286"/>
        <v>0.16049725342646803</v>
      </c>
      <c r="BO528" s="76">
        <f t="shared" si="298"/>
        <v>0</v>
      </c>
      <c r="BP528" s="76">
        <f t="shared" si="287"/>
        <v>0.52752726042791931</v>
      </c>
      <c r="BQ528" s="76">
        <f t="shared" si="299"/>
        <v>0</v>
      </c>
      <c r="BR528" s="76">
        <f t="shared" si="300"/>
        <v>0.68802451385438734</v>
      </c>
      <c r="BS528" s="76">
        <f t="shared" si="301"/>
        <v>0</v>
      </c>
      <c r="BT528" s="76">
        <f t="shared" si="302"/>
        <v>0</v>
      </c>
      <c r="BU528" s="76">
        <f t="shared" si="311"/>
        <v>71.489463645098667</v>
      </c>
      <c r="BV528" s="76">
        <f>MAX(0,(BU528-Constantes!$D$13)*(1-EXP(-Constantes!$D$24)))</f>
        <v>0.34757831995385224</v>
      </c>
      <c r="BW528" s="76">
        <f t="shared" si="312"/>
        <v>0.87510558038177155</v>
      </c>
      <c r="BX528" s="76">
        <f t="shared" si="313"/>
        <v>1.0356028338082397</v>
      </c>
      <c r="BY528" s="76">
        <f>0.0526*BL528*Observaciones!$F527^1.218</f>
        <v>0</v>
      </c>
      <c r="BZ528" s="76">
        <f>BY528*Constantes!$F$30</f>
        <v>0</v>
      </c>
      <c r="CA528" s="76">
        <f t="shared" si="314"/>
        <v>0</v>
      </c>
      <c r="CB528" s="15"/>
      <c r="CC528" s="75">
        <v>522</v>
      </c>
      <c r="CD528" s="76">
        <f>0.0526*Observaciones!$F527^2.218</f>
        <v>0</v>
      </c>
      <c r="CE528" s="76">
        <f>IF(Observaciones!$F527&gt;0.05*$CI$7,((Observaciones!$F527-0.05*$CI$7)^2)/(Observaciones!$F527+0.95*$CI$7),0)</f>
        <v>0</v>
      </c>
      <c r="CF528" s="76">
        <f>0.0526*CE528*Observaciones!$F527^1.218</f>
        <v>0</v>
      </c>
      <c r="CG528" s="29"/>
      <c r="CH528" s="29"/>
      <c r="CI528" s="110"/>
      <c r="CJ528" s="40"/>
    </row>
    <row r="529" spans="2:88" s="2" customFormat="1" x14ac:dyDescent="0.3">
      <c r="B529" s="39"/>
      <c r="C529" s="75">
        <v>523</v>
      </c>
      <c r="D529" s="148">
        <f>ETo!$I528*((1-Constantes!$D$19)*ETo!$K528+ETo!$L528)</f>
        <v>2.4265171653300537</v>
      </c>
      <c r="E529" s="76">
        <f>MIN(D529*Constantes!$D$17,0.8*(H528+Observaciones!$F528-F529-G529-Constantes!$D$14))</f>
        <v>1.2051871178985325</v>
      </c>
      <c r="F529" s="76">
        <f>IF(Observaciones!$F528&gt;0.05*Constantes!$D$18,((Observaciones!$F528-0.05*Constantes!$D$18)^2)/(Observaciones!$F528+0.95*Constantes!$D$18),0)</f>
        <v>0</v>
      </c>
      <c r="G529" s="76">
        <f>MAX(0,H528+Observaciones!$F528-F529-Constantes!$D$13)</f>
        <v>0</v>
      </c>
      <c r="H529" s="76">
        <f>H528+Observaciones!$F528-F529-E529-G529-I528</f>
        <v>14.595999612246947</v>
      </c>
      <c r="I529" s="76">
        <f>MAX(0,(H529-Constantes!$D$14)*(1-EXP(-Constantes!$D$22)))</f>
        <v>0.11397703020917418</v>
      </c>
      <c r="J529" s="76">
        <f t="shared" si="280"/>
        <v>101.76093905021239</v>
      </c>
      <c r="K529" s="76">
        <f>MAX(0,(J529-Constantes!$D$13)*(1-EXP(-Constantes!$D$23)))</f>
        <v>0.5223294086837188</v>
      </c>
      <c r="L529" s="76">
        <f t="shared" si="281"/>
        <v>0.63630643889289296</v>
      </c>
      <c r="M529" s="76">
        <f>0.0526*F529*Observaciones!$F528^1.218</f>
        <v>0</v>
      </c>
      <c r="N529" s="76">
        <f>M529*Constantes!$D$30</f>
        <v>0</v>
      </c>
      <c r="O529" s="76">
        <f t="shared" si="282"/>
        <v>0</v>
      </c>
      <c r="P529" s="15"/>
      <c r="Q529" s="75">
        <v>523</v>
      </c>
      <c r="R529" s="148">
        <f>ETo!$I528*((1-Constantes!$E$19)*ETo!$K528+ETo!$L528)</f>
        <v>2.4265171653300537</v>
      </c>
      <c r="S529" s="76">
        <f>MIN(R529*Constantes!$E$17,0.8*(V528+Observaciones!$F528-T529-U529-Constantes!$D$14))</f>
        <v>1.2051871178985325</v>
      </c>
      <c r="T529" s="76">
        <f>IF(Observaciones!$F528&gt;0.05*Constantes!$E$18,((Observaciones!$F528-0.05*Constantes!$E$18)^2)/(Observaciones!$F528+0.95*Constantes!$E$18),0)</f>
        <v>0</v>
      </c>
      <c r="U529" s="76">
        <f>MAX(0,V528+Observaciones!$F528-T529-Constantes!$D$13)</f>
        <v>0</v>
      </c>
      <c r="V529" s="76">
        <f>V528+Observaciones!$F528-T529-S529-U529-W528</f>
        <v>14.595999612246947</v>
      </c>
      <c r="W529" s="76">
        <f>MAX(0,(V529-Constantes!$D$14)*(1-EXP(-Constantes!$D$22)))</f>
        <v>0.11397703020917418</v>
      </c>
      <c r="X529" s="76">
        <f t="shared" si="303"/>
        <v>101.76093905021239</v>
      </c>
      <c r="Y529" s="76">
        <f>MAX(0,(X529-Constantes!$D$13)*(1-EXP(-Constantes!$D$23)))</f>
        <v>0.5223294086837188</v>
      </c>
      <c r="Z529" s="76">
        <f t="shared" si="304"/>
        <v>0.63630643889289296</v>
      </c>
      <c r="AA529" s="76">
        <f>IF(Z529-Escenarios!$E$29&lt;=0,0,IF(Z529-Escenarios!$E$29&gt;Escenarios!$E$28,Escenarios!$E$28,Z529-Escenarios!$E$29))</f>
        <v>0</v>
      </c>
      <c r="AB529" s="76">
        <f>AA529*Entradas!$E$24</f>
        <v>0</v>
      </c>
      <c r="AC529" s="76">
        <f>R529*Entradas!$D$47/Escenarios!$E$9</f>
        <v>0.11647282393584257</v>
      </c>
      <c r="AD529" s="76">
        <f>Entradas!$D$48*Entradas!$D$46/Escenarios!$E$9</f>
        <v>0.12</v>
      </c>
      <c r="AE529" s="76">
        <f t="shared" si="305"/>
        <v>1.3216599418343751</v>
      </c>
      <c r="AF529" s="76">
        <f t="shared" si="288"/>
        <v>0</v>
      </c>
      <c r="AG529" s="76">
        <f t="shared" si="289"/>
        <v>0</v>
      </c>
      <c r="AH529" s="76">
        <f t="shared" si="283"/>
        <v>0.11397703020917418</v>
      </c>
      <c r="AI529" s="76">
        <f t="shared" si="290"/>
        <v>0</v>
      </c>
      <c r="AJ529" s="76">
        <f t="shared" si="284"/>
        <v>0.5223294086837188</v>
      </c>
      <c r="AK529" s="76">
        <f t="shared" si="291"/>
        <v>0</v>
      </c>
      <c r="AL529" s="76">
        <f t="shared" si="292"/>
        <v>0.63630643889289296</v>
      </c>
      <c r="AM529" s="76">
        <f t="shared" si="293"/>
        <v>0</v>
      </c>
      <c r="AN529" s="76">
        <f t="shared" si="294"/>
        <v>0</v>
      </c>
      <c r="AO529" s="76">
        <f t="shared" si="306"/>
        <v>61.086536285790807</v>
      </c>
      <c r="AP529" s="76">
        <f>MAX(0,(AO529-Constantes!$D$13)*(1-EXP(-Constantes!$D$24)))</f>
        <v>0.18856700506166663</v>
      </c>
      <c r="AQ529" s="76">
        <f t="shared" si="285"/>
        <v>0.71089641374538548</v>
      </c>
      <c r="AR529" s="76">
        <f t="shared" si="295"/>
        <v>0.82487344395455953</v>
      </c>
      <c r="AS529" s="76">
        <f>0.0526*AF529*Observaciones!$F528^1.218</f>
        <v>0</v>
      </c>
      <c r="AT529" s="76">
        <f>AS529*Constantes!$E$30</f>
        <v>0</v>
      </c>
      <c r="AU529" s="76">
        <f t="shared" si="307"/>
        <v>0</v>
      </c>
      <c r="AV529" s="15"/>
      <c r="AW529" s="75">
        <v>523</v>
      </c>
      <c r="AX529" s="148">
        <f>ETo!$I528*((1-Constantes!$F$19)*ETo!$K528+ETo!$L528)</f>
        <v>2.4265171653300537</v>
      </c>
      <c r="AY529" s="76">
        <f>MIN(AX529*Constantes!$F$17,0.8*(BB528+Observaciones!$F528-AZ529-BA529-Constantes!$D$14))</f>
        <v>1.2051871178985325</v>
      </c>
      <c r="AZ529" s="76">
        <f>IF(Observaciones!$F528&gt;0.05*Constantes!$F$18,((Observaciones!$F528-0.05*Constantes!$F$18)^2)/(Observaciones!$F528+0.95*Constantes!$F$18),0)</f>
        <v>0</v>
      </c>
      <c r="BA529" s="76">
        <f>MAX(0,BB528+Observaciones!$F528-AZ529-Constantes!$D$13)</f>
        <v>0</v>
      </c>
      <c r="BB529" s="76">
        <f>BB528+Observaciones!$F528-AZ529-AY529-BA529-BC528</f>
        <v>14.595999612246947</v>
      </c>
      <c r="BC529" s="76">
        <f>MAX(0,(BB529-Constantes!$D$14)*(1-EXP(-Constantes!$D$22)))</f>
        <v>0.11397703020917418</v>
      </c>
      <c r="BD529" s="76">
        <f t="shared" si="308"/>
        <v>101.76093905021239</v>
      </c>
      <c r="BE529" s="76">
        <f>MAX(0,(BD529-Constantes!$D$13)*(1-EXP(-Constantes!$D$23)))</f>
        <v>0.5223294086837188</v>
      </c>
      <c r="BF529" s="76">
        <f t="shared" si="309"/>
        <v>0.63630643889289296</v>
      </c>
      <c r="BG529" s="76">
        <f>IF(BF529-Escenarios!$F$29&lt;=0,0,IF(BF529-Escenarios!$F$29&gt;Escenarios!$F$28,Escenarios!$F$28,BF529-Escenarios!$F$29))</f>
        <v>0</v>
      </c>
      <c r="BH529" s="76">
        <f>BG529*Entradas!$F$24</f>
        <v>0</v>
      </c>
      <c r="BI529" s="76">
        <f>AX529*Entradas!$D$47/Escenarios!$F$9</f>
        <v>0.11647282393584257</v>
      </c>
      <c r="BJ529" s="76">
        <f>Entradas!$D$48*Entradas!$D$46/Escenarios!$F$9</f>
        <v>0.12</v>
      </c>
      <c r="BK529" s="76">
        <f t="shared" si="310"/>
        <v>1.3216599418343751</v>
      </c>
      <c r="BL529" s="76">
        <f t="shared" si="296"/>
        <v>0</v>
      </c>
      <c r="BM529" s="76">
        <f t="shared" si="297"/>
        <v>0</v>
      </c>
      <c r="BN529" s="76">
        <f t="shared" si="286"/>
        <v>0.11397703020917418</v>
      </c>
      <c r="BO529" s="76">
        <f t="shared" si="298"/>
        <v>0</v>
      </c>
      <c r="BP529" s="76">
        <f t="shared" si="287"/>
        <v>0.5223294086837188</v>
      </c>
      <c r="BQ529" s="76">
        <f t="shared" si="299"/>
        <v>0</v>
      </c>
      <c r="BR529" s="76">
        <f t="shared" si="300"/>
        <v>0.63630643889289296</v>
      </c>
      <c r="BS529" s="76">
        <f t="shared" si="301"/>
        <v>0</v>
      </c>
      <c r="BT529" s="76">
        <f t="shared" si="302"/>
        <v>0</v>
      </c>
      <c r="BU529" s="76">
        <f t="shared" si="311"/>
        <v>71.141885325144813</v>
      </c>
      <c r="BV529" s="76">
        <f>MAX(0,(BU529-Constantes!$D$13)*(1-EXP(-Constantes!$D$24)))</f>
        <v>0.34226549945872226</v>
      </c>
      <c r="BW529" s="76">
        <f t="shared" si="312"/>
        <v>0.86459490814244111</v>
      </c>
      <c r="BX529" s="76">
        <f t="shared" si="313"/>
        <v>0.97857193835161516</v>
      </c>
      <c r="BY529" s="76">
        <f>0.0526*BL529*Observaciones!$F528^1.218</f>
        <v>0</v>
      </c>
      <c r="BZ529" s="76">
        <f>BY529*Constantes!$F$30</f>
        <v>0</v>
      </c>
      <c r="CA529" s="76">
        <f t="shared" si="314"/>
        <v>0</v>
      </c>
      <c r="CB529" s="15"/>
      <c r="CC529" s="75">
        <v>523</v>
      </c>
      <c r="CD529" s="76">
        <f>0.0526*Observaciones!$F528^2.218</f>
        <v>0</v>
      </c>
      <c r="CE529" s="76">
        <f>IF(Observaciones!$F528&gt;0.05*$CI$7,((Observaciones!$F528-0.05*$CI$7)^2)/(Observaciones!$F528+0.95*$CI$7),0)</f>
        <v>0</v>
      </c>
      <c r="CF529" s="76">
        <f>0.0526*CE529*Observaciones!$F528^1.218</f>
        <v>0</v>
      </c>
      <c r="CG529" s="29"/>
      <c r="CH529" s="29"/>
      <c r="CI529" s="110"/>
      <c r="CJ529" s="40"/>
    </row>
    <row r="530" spans="2:88" s="2" customFormat="1" x14ac:dyDescent="0.3">
      <c r="B530" s="39"/>
      <c r="C530" s="75">
        <v>524</v>
      </c>
      <c r="D530" s="148">
        <f>ETo!$I529*((1-Constantes!$D$19)*ETo!$K529+ETo!$L529)</f>
        <v>2.4484799268548132</v>
      </c>
      <c r="E530" s="76">
        <f>MIN(D530*Constantes!$D$17,0.8*(H529+Observaciones!$F529-F530-G530-Constantes!$D$14))</f>
        <v>1.2160954426535799</v>
      </c>
      <c r="F530" s="76">
        <f>IF(Observaciones!$F529&gt;0.05*Constantes!$D$18,((Observaciones!$F529-0.05*Constantes!$D$18)^2)/(Observaciones!$F529+0.95*Constantes!$D$18),0)</f>
        <v>0</v>
      </c>
      <c r="G530" s="76">
        <f>MAX(0,H529+Observaciones!$F529-F530-Constantes!$D$13)</f>
        <v>0</v>
      </c>
      <c r="H530" s="76">
        <f>H529+Observaciones!$F529-F530-E530-G530-I529</f>
        <v>13.265927139384193</v>
      </c>
      <c r="I530" s="76">
        <f>MAX(0,(H530-Constantes!$D$14)*(1-EXP(-Constantes!$D$22)))</f>
        <v>6.8669878987460076E-2</v>
      </c>
      <c r="J530" s="76">
        <f t="shared" si="280"/>
        <v>101.23860964152867</v>
      </c>
      <c r="K530" s="76">
        <f>MAX(0,(J530-Constantes!$D$13)*(1-EXP(-Constantes!$D$23)))</f>
        <v>0.5171827726107856</v>
      </c>
      <c r="L530" s="76">
        <f t="shared" si="281"/>
        <v>0.58585265159824562</v>
      </c>
      <c r="M530" s="76">
        <f>0.0526*F530*Observaciones!$F529^1.218</f>
        <v>0</v>
      </c>
      <c r="N530" s="76">
        <f>M530*Constantes!$D$30</f>
        <v>0</v>
      </c>
      <c r="O530" s="76">
        <f t="shared" si="282"/>
        <v>0</v>
      </c>
      <c r="P530" s="15"/>
      <c r="Q530" s="75">
        <v>524</v>
      </c>
      <c r="R530" s="148">
        <f>ETo!$I529*((1-Constantes!$E$19)*ETo!$K529+ETo!$L529)</f>
        <v>2.4484799268548132</v>
      </c>
      <c r="S530" s="76">
        <f>MIN(R530*Constantes!$E$17,0.8*(V529+Observaciones!$F529-T530-U530-Constantes!$D$14))</f>
        <v>1.2160954426535799</v>
      </c>
      <c r="T530" s="76">
        <f>IF(Observaciones!$F529&gt;0.05*Constantes!$E$18,((Observaciones!$F529-0.05*Constantes!$E$18)^2)/(Observaciones!$F529+0.95*Constantes!$E$18),0)</f>
        <v>0</v>
      </c>
      <c r="U530" s="76">
        <f>MAX(0,V529+Observaciones!$F529-T530-Constantes!$D$13)</f>
        <v>0</v>
      </c>
      <c r="V530" s="76">
        <f>V529+Observaciones!$F529-T530-S530-U530-W529</f>
        <v>13.265927139384193</v>
      </c>
      <c r="W530" s="76">
        <f>MAX(0,(V530-Constantes!$D$14)*(1-EXP(-Constantes!$D$22)))</f>
        <v>6.8669878987460076E-2</v>
      </c>
      <c r="X530" s="76">
        <f t="shared" si="303"/>
        <v>101.23860964152867</v>
      </c>
      <c r="Y530" s="76">
        <f>MAX(0,(X530-Constantes!$D$13)*(1-EXP(-Constantes!$D$23)))</f>
        <v>0.5171827726107856</v>
      </c>
      <c r="Z530" s="76">
        <f t="shared" si="304"/>
        <v>0.58585265159824562</v>
      </c>
      <c r="AA530" s="76">
        <f>IF(Z530-Escenarios!$E$29&lt;=0,0,IF(Z530-Escenarios!$E$29&gt;Escenarios!$E$28,Escenarios!$E$28,Z530-Escenarios!$E$29))</f>
        <v>0</v>
      </c>
      <c r="AB530" s="76">
        <f>AA530*Entradas!$E$24</f>
        <v>0</v>
      </c>
      <c r="AC530" s="76">
        <f>R530*Entradas!$D$47/Escenarios!$E$9</f>
        <v>0.11752703648903104</v>
      </c>
      <c r="AD530" s="76">
        <f>Entradas!$D$48*Entradas!$D$46/Escenarios!$E$9</f>
        <v>0.12</v>
      </c>
      <c r="AE530" s="76">
        <f t="shared" si="305"/>
        <v>1.333622479142611</v>
      </c>
      <c r="AF530" s="76">
        <f t="shared" si="288"/>
        <v>0</v>
      </c>
      <c r="AG530" s="76">
        <f t="shared" si="289"/>
        <v>0</v>
      </c>
      <c r="AH530" s="76">
        <f t="shared" si="283"/>
        <v>6.8669878987460076E-2</v>
      </c>
      <c r="AI530" s="76">
        <f t="shared" si="290"/>
        <v>0</v>
      </c>
      <c r="AJ530" s="76">
        <f t="shared" si="284"/>
        <v>0.5171827726107856</v>
      </c>
      <c r="AK530" s="76">
        <f t="shared" si="291"/>
        <v>0</v>
      </c>
      <c r="AL530" s="76">
        <f t="shared" si="292"/>
        <v>0.58585265159824562</v>
      </c>
      <c r="AM530" s="76">
        <f t="shared" si="293"/>
        <v>0</v>
      </c>
      <c r="AN530" s="76">
        <f t="shared" si="294"/>
        <v>0</v>
      </c>
      <c r="AO530" s="76">
        <f t="shared" si="306"/>
        <v>60.897969280729143</v>
      </c>
      <c r="AP530" s="76">
        <f>MAX(0,(AO530-Constantes!$D$13)*(1-EXP(-Constantes!$D$24)))</f>
        <v>0.18568471180088475</v>
      </c>
      <c r="AQ530" s="76">
        <f t="shared" si="285"/>
        <v>0.70286748441167035</v>
      </c>
      <c r="AR530" s="76">
        <f t="shared" si="295"/>
        <v>0.77153736339913037</v>
      </c>
      <c r="AS530" s="76">
        <f>0.0526*AF530*Observaciones!$F529^1.218</f>
        <v>0</v>
      </c>
      <c r="AT530" s="76">
        <f>AS530*Constantes!$E$30</f>
        <v>0</v>
      </c>
      <c r="AU530" s="76">
        <f t="shared" si="307"/>
        <v>0</v>
      </c>
      <c r="AV530" s="15"/>
      <c r="AW530" s="75">
        <v>524</v>
      </c>
      <c r="AX530" s="148">
        <f>ETo!$I529*((1-Constantes!$F$19)*ETo!$K529+ETo!$L529)</f>
        <v>2.4484799268548132</v>
      </c>
      <c r="AY530" s="76">
        <f>MIN(AX530*Constantes!$F$17,0.8*(BB529+Observaciones!$F529-AZ530-BA530-Constantes!$D$14))</f>
        <v>1.2160954426535799</v>
      </c>
      <c r="AZ530" s="76">
        <f>IF(Observaciones!$F529&gt;0.05*Constantes!$F$18,((Observaciones!$F529-0.05*Constantes!$F$18)^2)/(Observaciones!$F529+0.95*Constantes!$F$18),0)</f>
        <v>0</v>
      </c>
      <c r="BA530" s="76">
        <f>MAX(0,BB529+Observaciones!$F529-AZ530-Constantes!$D$13)</f>
        <v>0</v>
      </c>
      <c r="BB530" s="76">
        <f>BB529+Observaciones!$F529-AZ530-AY530-BA530-BC529</f>
        <v>13.265927139384193</v>
      </c>
      <c r="BC530" s="76">
        <f>MAX(0,(BB530-Constantes!$D$14)*(1-EXP(-Constantes!$D$22)))</f>
        <v>6.8669878987460076E-2</v>
      </c>
      <c r="BD530" s="76">
        <f t="shared" si="308"/>
        <v>101.23860964152867</v>
      </c>
      <c r="BE530" s="76">
        <f>MAX(0,(BD530-Constantes!$D$13)*(1-EXP(-Constantes!$D$23)))</f>
        <v>0.5171827726107856</v>
      </c>
      <c r="BF530" s="76">
        <f t="shared" si="309"/>
        <v>0.58585265159824562</v>
      </c>
      <c r="BG530" s="76">
        <f>IF(BF530-Escenarios!$F$29&lt;=0,0,IF(BF530-Escenarios!$F$29&gt;Escenarios!$F$28,Escenarios!$F$28,BF530-Escenarios!$F$29))</f>
        <v>0</v>
      </c>
      <c r="BH530" s="76">
        <f>BG530*Entradas!$F$24</f>
        <v>0</v>
      </c>
      <c r="BI530" s="76">
        <f>AX530*Entradas!$D$47/Escenarios!$F$9</f>
        <v>0.11752703648903104</v>
      </c>
      <c r="BJ530" s="76">
        <f>Entradas!$D$48*Entradas!$D$46/Escenarios!$F$9</f>
        <v>0.12</v>
      </c>
      <c r="BK530" s="76">
        <f t="shared" si="310"/>
        <v>1.333622479142611</v>
      </c>
      <c r="BL530" s="76">
        <f t="shared" si="296"/>
        <v>0</v>
      </c>
      <c r="BM530" s="76">
        <f t="shared" si="297"/>
        <v>0</v>
      </c>
      <c r="BN530" s="76">
        <f t="shared" si="286"/>
        <v>6.8669878987460076E-2</v>
      </c>
      <c r="BO530" s="76">
        <f t="shared" si="298"/>
        <v>0</v>
      </c>
      <c r="BP530" s="76">
        <f t="shared" si="287"/>
        <v>0.5171827726107856</v>
      </c>
      <c r="BQ530" s="76">
        <f t="shared" si="299"/>
        <v>0</v>
      </c>
      <c r="BR530" s="76">
        <f t="shared" si="300"/>
        <v>0.58585265159824562</v>
      </c>
      <c r="BS530" s="76">
        <f t="shared" si="301"/>
        <v>0</v>
      </c>
      <c r="BT530" s="76">
        <f t="shared" si="302"/>
        <v>0</v>
      </c>
      <c r="BU530" s="76">
        <f t="shared" si="311"/>
        <v>70.799619825686094</v>
      </c>
      <c r="BV530" s="76">
        <f>MAX(0,(BU530-Constantes!$D$13)*(1-EXP(-Constantes!$D$24)))</f>
        <v>0.33703388673747542</v>
      </c>
      <c r="BW530" s="76">
        <f t="shared" si="312"/>
        <v>0.85421665934826096</v>
      </c>
      <c r="BX530" s="76">
        <f t="shared" si="313"/>
        <v>0.92288653833572099</v>
      </c>
      <c r="BY530" s="76">
        <f>0.0526*BL530*Observaciones!$F529^1.218</f>
        <v>0</v>
      </c>
      <c r="BZ530" s="76">
        <f>BY530*Constantes!$F$30</f>
        <v>0</v>
      </c>
      <c r="CA530" s="76">
        <f t="shared" si="314"/>
        <v>0</v>
      </c>
      <c r="CB530" s="15"/>
      <c r="CC530" s="75">
        <v>524</v>
      </c>
      <c r="CD530" s="76">
        <f>0.0526*Observaciones!$F529^2.218</f>
        <v>0</v>
      </c>
      <c r="CE530" s="76">
        <f>IF(Observaciones!$F529&gt;0.05*$CI$7,((Observaciones!$F529-0.05*$CI$7)^2)/(Observaciones!$F529+0.95*$CI$7),0)</f>
        <v>0</v>
      </c>
      <c r="CF530" s="76">
        <f>0.0526*CE530*Observaciones!$F529^1.218</f>
        <v>0</v>
      </c>
      <c r="CG530" s="29"/>
      <c r="CH530" s="29"/>
      <c r="CI530" s="110"/>
      <c r="CJ530" s="40"/>
    </row>
    <row r="531" spans="2:88" s="2" customFormat="1" x14ac:dyDescent="0.3">
      <c r="B531" s="39"/>
      <c r="C531" s="75">
        <v>525</v>
      </c>
      <c r="D531" s="148">
        <f>ETo!$I530*((1-Constantes!$D$19)*ETo!$K530+ETo!$L530)</f>
        <v>2.3185396758234891</v>
      </c>
      <c r="E531" s="76">
        <f>MIN(D531*Constantes!$D$17,0.8*(H530+Observaciones!$F530-F531-G531-Constantes!$D$14))</f>
        <v>1.1515575449304651</v>
      </c>
      <c r="F531" s="76">
        <f>IF(Observaciones!$F530&gt;0.05*Constantes!$D$18,((Observaciones!$F530-0.05*Constantes!$D$18)^2)/(Observaciones!$F530+0.95*Constantes!$D$18),0)</f>
        <v>0</v>
      </c>
      <c r="G531" s="76">
        <f>MAX(0,H530+Observaciones!$F530-F531-Constantes!$D$13)</f>
        <v>0</v>
      </c>
      <c r="H531" s="76">
        <f>H530+Observaciones!$F530-F531-E531-G531-I530</f>
        <v>13.745699715466266</v>
      </c>
      <c r="I531" s="76">
        <f>MAX(0,(H531-Constantes!$D$14)*(1-EXP(-Constantes!$D$22)))</f>
        <v>8.5012694209999309E-2</v>
      </c>
      <c r="J531" s="76">
        <f t="shared" si="280"/>
        <v>100.72142686891789</v>
      </c>
      <c r="K531" s="76">
        <f>MAX(0,(J531-Constantes!$D$13)*(1-EXP(-Constantes!$D$23)))</f>
        <v>0.51208684756891243</v>
      </c>
      <c r="L531" s="76">
        <f t="shared" si="281"/>
        <v>0.59709954177891178</v>
      </c>
      <c r="M531" s="76">
        <f>0.0526*F531*Observaciones!$F530^1.218</f>
        <v>0</v>
      </c>
      <c r="N531" s="76">
        <f>M531*Constantes!$D$30</f>
        <v>0</v>
      </c>
      <c r="O531" s="76">
        <f t="shared" si="282"/>
        <v>0</v>
      </c>
      <c r="P531" s="15"/>
      <c r="Q531" s="75">
        <v>525</v>
      </c>
      <c r="R531" s="148">
        <f>ETo!$I530*((1-Constantes!$E$19)*ETo!$K530+ETo!$L530)</f>
        <v>2.3185396758234891</v>
      </c>
      <c r="S531" s="76">
        <f>MIN(R531*Constantes!$E$17,0.8*(V530+Observaciones!$F530-T531-U531-Constantes!$D$14))</f>
        <v>1.1515575449304651</v>
      </c>
      <c r="T531" s="76">
        <f>IF(Observaciones!$F530&gt;0.05*Constantes!$E$18,((Observaciones!$F530-0.05*Constantes!$E$18)^2)/(Observaciones!$F530+0.95*Constantes!$E$18),0)</f>
        <v>0</v>
      </c>
      <c r="U531" s="76">
        <f>MAX(0,V530+Observaciones!$F530-T531-Constantes!$D$13)</f>
        <v>0</v>
      </c>
      <c r="V531" s="76">
        <f>V530+Observaciones!$F530-T531-S531-U531-W530</f>
        <v>13.745699715466266</v>
      </c>
      <c r="W531" s="76">
        <f>MAX(0,(V531-Constantes!$D$14)*(1-EXP(-Constantes!$D$22)))</f>
        <v>8.5012694209999309E-2</v>
      </c>
      <c r="X531" s="76">
        <f t="shared" si="303"/>
        <v>100.72142686891789</v>
      </c>
      <c r="Y531" s="76">
        <f>MAX(0,(X531-Constantes!$D$13)*(1-EXP(-Constantes!$D$23)))</f>
        <v>0.51208684756891243</v>
      </c>
      <c r="Z531" s="76">
        <f t="shared" si="304"/>
        <v>0.59709954177891178</v>
      </c>
      <c r="AA531" s="76">
        <f>IF(Z531-Escenarios!$E$29&lt;=0,0,IF(Z531-Escenarios!$E$29&gt;Escenarios!$E$28,Escenarios!$E$28,Z531-Escenarios!$E$29))</f>
        <v>0</v>
      </c>
      <c r="AB531" s="76">
        <f>AA531*Entradas!$E$24</f>
        <v>0</v>
      </c>
      <c r="AC531" s="76">
        <f>R531*Entradas!$D$47/Escenarios!$E$9</f>
        <v>0.11128990443952748</v>
      </c>
      <c r="AD531" s="76">
        <f>Entradas!$D$48*Entradas!$D$46/Escenarios!$E$9</f>
        <v>0.12</v>
      </c>
      <c r="AE531" s="76">
        <f t="shared" si="305"/>
        <v>1.2628474493699926</v>
      </c>
      <c r="AF531" s="76">
        <f t="shared" si="288"/>
        <v>0</v>
      </c>
      <c r="AG531" s="76">
        <f t="shared" si="289"/>
        <v>0</v>
      </c>
      <c r="AH531" s="76">
        <f t="shared" si="283"/>
        <v>8.5012694209999309E-2</v>
      </c>
      <c r="AI531" s="76">
        <f t="shared" si="290"/>
        <v>0</v>
      </c>
      <c r="AJ531" s="76">
        <f t="shared" si="284"/>
        <v>0.51208684756891243</v>
      </c>
      <c r="AK531" s="76">
        <f t="shared" si="291"/>
        <v>0</v>
      </c>
      <c r="AL531" s="76">
        <f t="shared" si="292"/>
        <v>0.59709954177891178</v>
      </c>
      <c r="AM531" s="76">
        <f t="shared" si="293"/>
        <v>0</v>
      </c>
      <c r="AN531" s="76">
        <f t="shared" si="294"/>
        <v>0</v>
      </c>
      <c r="AO531" s="76">
        <f t="shared" si="306"/>
        <v>60.712284568928261</v>
      </c>
      <c r="AP531" s="76">
        <f>MAX(0,(AO531-Constantes!$D$13)*(1-EXP(-Constantes!$D$24)))</f>
        <v>0.18284647510470933</v>
      </c>
      <c r="AQ531" s="76">
        <f t="shared" si="285"/>
        <v>0.69493332267362173</v>
      </c>
      <c r="AR531" s="76">
        <f t="shared" si="295"/>
        <v>0.77994601688362108</v>
      </c>
      <c r="AS531" s="76">
        <f>0.0526*AF531*Observaciones!$F530^1.218</f>
        <v>0</v>
      </c>
      <c r="AT531" s="76">
        <f>AS531*Constantes!$E$30</f>
        <v>0</v>
      </c>
      <c r="AU531" s="76">
        <f t="shared" si="307"/>
        <v>0</v>
      </c>
      <c r="AV531" s="15"/>
      <c r="AW531" s="75">
        <v>525</v>
      </c>
      <c r="AX531" s="148">
        <f>ETo!$I530*((1-Constantes!$F$19)*ETo!$K530+ETo!$L530)</f>
        <v>2.3185396758234891</v>
      </c>
      <c r="AY531" s="76">
        <f>MIN(AX531*Constantes!$F$17,0.8*(BB530+Observaciones!$F530-AZ531-BA531-Constantes!$D$14))</f>
        <v>1.1515575449304651</v>
      </c>
      <c r="AZ531" s="76">
        <f>IF(Observaciones!$F530&gt;0.05*Constantes!$F$18,((Observaciones!$F530-0.05*Constantes!$F$18)^2)/(Observaciones!$F530+0.95*Constantes!$F$18),0)</f>
        <v>0</v>
      </c>
      <c r="BA531" s="76">
        <f>MAX(0,BB530+Observaciones!$F530-AZ531-Constantes!$D$13)</f>
        <v>0</v>
      </c>
      <c r="BB531" s="76">
        <f>BB530+Observaciones!$F530-AZ531-AY531-BA531-BC530</f>
        <v>13.745699715466266</v>
      </c>
      <c r="BC531" s="76">
        <f>MAX(0,(BB531-Constantes!$D$14)*(1-EXP(-Constantes!$D$22)))</f>
        <v>8.5012694209999309E-2</v>
      </c>
      <c r="BD531" s="76">
        <f t="shared" si="308"/>
        <v>100.72142686891789</v>
      </c>
      <c r="BE531" s="76">
        <f>MAX(0,(BD531-Constantes!$D$13)*(1-EXP(-Constantes!$D$23)))</f>
        <v>0.51208684756891243</v>
      </c>
      <c r="BF531" s="76">
        <f t="shared" si="309"/>
        <v>0.59709954177891178</v>
      </c>
      <c r="BG531" s="76">
        <f>IF(BF531-Escenarios!$F$29&lt;=0,0,IF(BF531-Escenarios!$F$29&gt;Escenarios!$F$28,Escenarios!$F$28,BF531-Escenarios!$F$29))</f>
        <v>0</v>
      </c>
      <c r="BH531" s="76">
        <f>BG531*Entradas!$F$24</f>
        <v>0</v>
      </c>
      <c r="BI531" s="76">
        <f>AX531*Entradas!$D$47/Escenarios!$F$9</f>
        <v>0.11128990443952748</v>
      </c>
      <c r="BJ531" s="76">
        <f>Entradas!$D$48*Entradas!$D$46/Escenarios!$F$9</f>
        <v>0.12</v>
      </c>
      <c r="BK531" s="76">
        <f t="shared" si="310"/>
        <v>1.2628474493699926</v>
      </c>
      <c r="BL531" s="76">
        <f t="shared" si="296"/>
        <v>0</v>
      </c>
      <c r="BM531" s="76">
        <f t="shared" si="297"/>
        <v>0</v>
      </c>
      <c r="BN531" s="76">
        <f t="shared" si="286"/>
        <v>8.5012694209999309E-2</v>
      </c>
      <c r="BO531" s="76">
        <f t="shared" si="298"/>
        <v>0</v>
      </c>
      <c r="BP531" s="76">
        <f t="shared" si="287"/>
        <v>0.51208684756891243</v>
      </c>
      <c r="BQ531" s="76">
        <f t="shared" si="299"/>
        <v>0</v>
      </c>
      <c r="BR531" s="76">
        <f t="shared" si="300"/>
        <v>0.59709954177891178</v>
      </c>
      <c r="BS531" s="76">
        <f t="shared" si="301"/>
        <v>0</v>
      </c>
      <c r="BT531" s="76">
        <f t="shared" si="302"/>
        <v>0</v>
      </c>
      <c r="BU531" s="76">
        <f t="shared" si="311"/>
        <v>70.462585938948621</v>
      </c>
      <c r="BV531" s="76">
        <f>MAX(0,(BU531-Constantes!$D$13)*(1-EXP(-Constantes!$D$24)))</f>
        <v>0.33188224050922421</v>
      </c>
      <c r="BW531" s="76">
        <f t="shared" si="312"/>
        <v>0.84396908807813664</v>
      </c>
      <c r="BX531" s="76">
        <f t="shared" si="313"/>
        <v>0.92898178228813599</v>
      </c>
      <c r="BY531" s="76">
        <f>0.0526*BL531*Observaciones!$F530^1.218</f>
        <v>0</v>
      </c>
      <c r="BZ531" s="76">
        <f>BY531*Constantes!$F$30</f>
        <v>0</v>
      </c>
      <c r="CA531" s="76">
        <f t="shared" si="314"/>
        <v>0</v>
      </c>
      <c r="CB531" s="15"/>
      <c r="CC531" s="75">
        <v>525</v>
      </c>
      <c r="CD531" s="76">
        <f>0.0526*Observaciones!$F530^2.218</f>
        <v>0.17065595668433275</v>
      </c>
      <c r="CE531" s="76">
        <f>IF(Observaciones!$F530&gt;0.05*$CI$7,((Observaciones!$F530-0.05*$CI$7)^2)/(Observaciones!$F530+0.95*$CI$7),0)</f>
        <v>0</v>
      </c>
      <c r="CF531" s="76">
        <f>0.0526*CE531*Observaciones!$F530^1.218</f>
        <v>0</v>
      </c>
      <c r="CG531" s="29"/>
      <c r="CH531" s="29"/>
      <c r="CI531" s="110"/>
      <c r="CJ531" s="40"/>
    </row>
    <row r="532" spans="2:88" s="2" customFormat="1" x14ac:dyDescent="0.3">
      <c r="B532" s="39"/>
      <c r="C532" s="75">
        <v>526</v>
      </c>
      <c r="D532" s="148">
        <f>ETo!$I531*((1-Constantes!$D$19)*ETo!$K531+ETo!$L531)</f>
        <v>2.2688019166955584</v>
      </c>
      <c r="E532" s="76">
        <f>MIN(D532*Constantes!$D$17,0.8*(H531+Observaciones!$F531-F532-G532-Constantes!$D$14))</f>
        <v>1.1268541109590973</v>
      </c>
      <c r="F532" s="76">
        <f>IF(Observaciones!$F531&gt;0.05*Constantes!$D$18,((Observaciones!$F531-0.05*Constantes!$D$18)^2)/(Observaciones!$F531+0.95*Constantes!$D$18),0)</f>
        <v>0</v>
      </c>
      <c r="G532" s="76">
        <f>MAX(0,H531+Observaciones!$F531-F532-Constantes!$D$13)</f>
        <v>0</v>
      </c>
      <c r="H532" s="76">
        <f>H531+Observaciones!$F531-F532-E532-G532-I531</f>
        <v>13.83383291029717</v>
      </c>
      <c r="I532" s="76">
        <f>MAX(0,(H532-Constantes!$D$14)*(1-EXP(-Constantes!$D$22)))</f>
        <v>8.8014834369521733E-2</v>
      </c>
      <c r="J532" s="76">
        <f t="shared" si="280"/>
        <v>100.20934002134898</v>
      </c>
      <c r="K532" s="76">
        <f>MAX(0,(J532-Constantes!$D$13)*(1-EXP(-Constantes!$D$23)))</f>
        <v>0.50704113389023142</v>
      </c>
      <c r="L532" s="76">
        <f t="shared" si="281"/>
        <v>0.59505596825975315</v>
      </c>
      <c r="M532" s="76">
        <f>0.0526*F532*Observaciones!$F531^1.218</f>
        <v>0</v>
      </c>
      <c r="N532" s="76">
        <f>M532*Constantes!$D$30</f>
        <v>0</v>
      </c>
      <c r="O532" s="76">
        <f t="shared" si="282"/>
        <v>0</v>
      </c>
      <c r="P532" s="15"/>
      <c r="Q532" s="75">
        <v>526</v>
      </c>
      <c r="R532" s="148">
        <f>ETo!$I531*((1-Constantes!$E$19)*ETo!$K531+ETo!$L531)</f>
        <v>2.2688019166955584</v>
      </c>
      <c r="S532" s="76">
        <f>MIN(R532*Constantes!$E$17,0.8*(V531+Observaciones!$F531-T532-U532-Constantes!$D$14))</f>
        <v>1.1268541109590973</v>
      </c>
      <c r="T532" s="76">
        <f>IF(Observaciones!$F531&gt;0.05*Constantes!$E$18,((Observaciones!$F531-0.05*Constantes!$E$18)^2)/(Observaciones!$F531+0.95*Constantes!$E$18),0)</f>
        <v>0</v>
      </c>
      <c r="U532" s="76">
        <f>MAX(0,V531+Observaciones!$F531-T532-Constantes!$D$13)</f>
        <v>0</v>
      </c>
      <c r="V532" s="76">
        <f>V531+Observaciones!$F531-T532-S532-U532-W531</f>
        <v>13.83383291029717</v>
      </c>
      <c r="W532" s="76">
        <f>MAX(0,(V532-Constantes!$D$14)*(1-EXP(-Constantes!$D$22)))</f>
        <v>8.8014834369521733E-2</v>
      </c>
      <c r="X532" s="76">
        <f t="shared" si="303"/>
        <v>100.20934002134898</v>
      </c>
      <c r="Y532" s="76">
        <f>MAX(0,(X532-Constantes!$D$13)*(1-EXP(-Constantes!$D$23)))</f>
        <v>0.50704113389023142</v>
      </c>
      <c r="Z532" s="76">
        <f t="shared" si="304"/>
        <v>0.59505596825975315</v>
      </c>
      <c r="AA532" s="76">
        <f>IF(Z532-Escenarios!$E$29&lt;=0,0,IF(Z532-Escenarios!$E$29&gt;Escenarios!$E$28,Escenarios!$E$28,Z532-Escenarios!$E$29))</f>
        <v>0</v>
      </c>
      <c r="AB532" s="76">
        <f>AA532*Entradas!$E$24</f>
        <v>0</v>
      </c>
      <c r="AC532" s="76">
        <f>R532*Entradas!$D$47/Escenarios!$E$9</f>
        <v>0.10890249200138681</v>
      </c>
      <c r="AD532" s="76">
        <f>Entradas!$D$48*Entradas!$D$46/Escenarios!$E$9</f>
        <v>0.12</v>
      </c>
      <c r="AE532" s="76">
        <f t="shared" si="305"/>
        <v>1.2357566029604841</v>
      </c>
      <c r="AF532" s="76">
        <f t="shared" si="288"/>
        <v>0</v>
      </c>
      <c r="AG532" s="76">
        <f t="shared" si="289"/>
        <v>0</v>
      </c>
      <c r="AH532" s="76">
        <f t="shared" si="283"/>
        <v>8.8014834369521733E-2</v>
      </c>
      <c r="AI532" s="76">
        <f t="shared" si="290"/>
        <v>0</v>
      </c>
      <c r="AJ532" s="76">
        <f t="shared" si="284"/>
        <v>0.50704113389023142</v>
      </c>
      <c r="AK532" s="76">
        <f t="shared" si="291"/>
        <v>0</v>
      </c>
      <c r="AL532" s="76">
        <f t="shared" si="292"/>
        <v>0.59505596825975315</v>
      </c>
      <c r="AM532" s="76">
        <f t="shared" si="293"/>
        <v>0</v>
      </c>
      <c r="AN532" s="76">
        <f t="shared" si="294"/>
        <v>0</v>
      </c>
      <c r="AO532" s="76">
        <f t="shared" si="306"/>
        <v>60.529438093823551</v>
      </c>
      <c r="AP532" s="76">
        <f>MAX(0,(AO532-Constantes!$D$13)*(1-EXP(-Constantes!$D$24)))</f>
        <v>0.18005162155766546</v>
      </c>
      <c r="AQ532" s="76">
        <f t="shared" si="285"/>
        <v>0.68709275544789694</v>
      </c>
      <c r="AR532" s="76">
        <f t="shared" si="295"/>
        <v>0.77510758981741867</v>
      </c>
      <c r="AS532" s="76">
        <f>0.0526*AF532*Observaciones!$F531^1.218</f>
        <v>0</v>
      </c>
      <c r="AT532" s="76">
        <f>AS532*Constantes!$E$30</f>
        <v>0</v>
      </c>
      <c r="AU532" s="76">
        <f t="shared" si="307"/>
        <v>0</v>
      </c>
      <c r="AV532" s="15"/>
      <c r="AW532" s="75">
        <v>526</v>
      </c>
      <c r="AX532" s="148">
        <f>ETo!$I531*((1-Constantes!$F$19)*ETo!$K531+ETo!$L531)</f>
        <v>2.2688019166955584</v>
      </c>
      <c r="AY532" s="76">
        <f>MIN(AX532*Constantes!$F$17,0.8*(BB531+Observaciones!$F531-AZ532-BA532-Constantes!$D$14))</f>
        <v>1.1268541109590973</v>
      </c>
      <c r="AZ532" s="76">
        <f>IF(Observaciones!$F531&gt;0.05*Constantes!$F$18,((Observaciones!$F531-0.05*Constantes!$F$18)^2)/(Observaciones!$F531+0.95*Constantes!$F$18),0)</f>
        <v>0</v>
      </c>
      <c r="BA532" s="76">
        <f>MAX(0,BB531+Observaciones!$F531-AZ532-Constantes!$D$13)</f>
        <v>0</v>
      </c>
      <c r="BB532" s="76">
        <f>BB531+Observaciones!$F531-AZ532-AY532-BA532-BC531</f>
        <v>13.83383291029717</v>
      </c>
      <c r="BC532" s="76">
        <f>MAX(0,(BB532-Constantes!$D$14)*(1-EXP(-Constantes!$D$22)))</f>
        <v>8.8014834369521733E-2</v>
      </c>
      <c r="BD532" s="76">
        <f t="shared" si="308"/>
        <v>100.20934002134898</v>
      </c>
      <c r="BE532" s="76">
        <f>MAX(0,(BD532-Constantes!$D$13)*(1-EXP(-Constantes!$D$23)))</f>
        <v>0.50704113389023142</v>
      </c>
      <c r="BF532" s="76">
        <f t="shared" si="309"/>
        <v>0.59505596825975315</v>
      </c>
      <c r="BG532" s="76">
        <f>IF(BF532-Escenarios!$F$29&lt;=0,0,IF(BF532-Escenarios!$F$29&gt;Escenarios!$F$28,Escenarios!$F$28,BF532-Escenarios!$F$29))</f>
        <v>0</v>
      </c>
      <c r="BH532" s="76">
        <f>BG532*Entradas!$F$24</f>
        <v>0</v>
      </c>
      <c r="BI532" s="76">
        <f>AX532*Entradas!$D$47/Escenarios!$F$9</f>
        <v>0.10890249200138681</v>
      </c>
      <c r="BJ532" s="76">
        <f>Entradas!$D$48*Entradas!$D$46/Escenarios!$F$9</f>
        <v>0.12</v>
      </c>
      <c r="BK532" s="76">
        <f t="shared" si="310"/>
        <v>1.2357566029604841</v>
      </c>
      <c r="BL532" s="76">
        <f t="shared" si="296"/>
        <v>0</v>
      </c>
      <c r="BM532" s="76">
        <f t="shared" si="297"/>
        <v>0</v>
      </c>
      <c r="BN532" s="76">
        <f t="shared" si="286"/>
        <v>8.8014834369521733E-2</v>
      </c>
      <c r="BO532" s="76">
        <f t="shared" si="298"/>
        <v>0</v>
      </c>
      <c r="BP532" s="76">
        <f t="shared" si="287"/>
        <v>0.50704113389023142</v>
      </c>
      <c r="BQ532" s="76">
        <f t="shared" si="299"/>
        <v>0</v>
      </c>
      <c r="BR532" s="76">
        <f t="shared" si="300"/>
        <v>0.59505596825975315</v>
      </c>
      <c r="BS532" s="76">
        <f t="shared" si="301"/>
        <v>0</v>
      </c>
      <c r="BT532" s="76">
        <f t="shared" si="302"/>
        <v>0</v>
      </c>
      <c r="BU532" s="76">
        <f t="shared" si="311"/>
        <v>70.13070369843939</v>
      </c>
      <c r="BV532" s="76">
        <f>MAX(0,(BU532-Constantes!$D$13)*(1-EXP(-Constantes!$D$24)))</f>
        <v>0.32680933846636612</v>
      </c>
      <c r="BW532" s="76">
        <f t="shared" si="312"/>
        <v>0.83385047235659759</v>
      </c>
      <c r="BX532" s="76">
        <f t="shared" si="313"/>
        <v>0.92186530672611933</v>
      </c>
      <c r="BY532" s="76">
        <f>0.0526*BL532*Observaciones!$F531^1.218</f>
        <v>0</v>
      </c>
      <c r="BZ532" s="76">
        <f>BY532*Constantes!$F$30</f>
        <v>0</v>
      </c>
      <c r="CA532" s="76">
        <f t="shared" si="314"/>
        <v>0</v>
      </c>
      <c r="CB532" s="15"/>
      <c r="CC532" s="75">
        <v>526</v>
      </c>
      <c r="CD532" s="76">
        <f>0.0526*Observaciones!$F531^2.218</f>
        <v>9.412654104711686E-2</v>
      </c>
      <c r="CE532" s="76">
        <f>IF(Observaciones!$F531&gt;0.05*$CI$7,((Observaciones!$F531-0.05*$CI$7)^2)/(Observaciones!$F531+0.95*$CI$7),0)</f>
        <v>0</v>
      </c>
      <c r="CF532" s="76">
        <f>0.0526*CE532*Observaciones!$F531^1.218</f>
        <v>0</v>
      </c>
      <c r="CG532" s="29"/>
      <c r="CH532" s="29"/>
      <c r="CI532" s="110"/>
      <c r="CJ532" s="40"/>
    </row>
    <row r="533" spans="2:88" s="2" customFormat="1" x14ac:dyDescent="0.3">
      <c r="B533" s="39"/>
      <c r="C533" s="75">
        <v>527</v>
      </c>
      <c r="D533" s="148">
        <f>ETo!$I532*((1-Constantes!$D$19)*ETo!$K532+ETo!$L532)</f>
        <v>2.3526239389061661</v>
      </c>
      <c r="E533" s="76">
        <f>MIN(D533*Constantes!$D$17,0.8*(H532+Observaciones!$F532-F533-G533-Constantes!$D$14))</f>
        <v>1.1684863000108849</v>
      </c>
      <c r="F533" s="76">
        <f>IF(Observaciones!$F532&gt;0.05*Constantes!$D$18,((Observaciones!$F532-0.05*Constantes!$D$18)^2)/(Observaciones!$F532+0.95*Constantes!$D$18),0)</f>
        <v>0</v>
      </c>
      <c r="G533" s="76">
        <f>MAX(0,H532+Observaciones!$F532-F533-Constantes!$D$13)</f>
        <v>0</v>
      </c>
      <c r="H533" s="76">
        <f>H532+Observaciones!$F532-F533-E533-G533-I532</f>
        <v>12.877331775916764</v>
      </c>
      <c r="I533" s="76">
        <f>MAX(0,(H533-Constantes!$D$14)*(1-EXP(-Constantes!$D$22)))</f>
        <v>5.5432894344975503E-2</v>
      </c>
      <c r="J533" s="76">
        <f t="shared" si="280"/>
        <v>99.702298887458753</v>
      </c>
      <c r="K533" s="76">
        <f>MAX(0,(J533-Constantes!$D$13)*(1-EXP(-Constantes!$D$23)))</f>
        <v>0.50204513683022189</v>
      </c>
      <c r="L533" s="76">
        <f t="shared" si="281"/>
        <v>0.55747803117519745</v>
      </c>
      <c r="M533" s="76">
        <f>0.0526*F533*Observaciones!$F532^1.218</f>
        <v>0</v>
      </c>
      <c r="N533" s="76">
        <f>M533*Constantes!$D$30</f>
        <v>0</v>
      </c>
      <c r="O533" s="76">
        <f t="shared" si="282"/>
        <v>0</v>
      </c>
      <c r="P533" s="15"/>
      <c r="Q533" s="75">
        <v>527</v>
      </c>
      <c r="R533" s="148">
        <f>ETo!$I532*((1-Constantes!$E$19)*ETo!$K532+ETo!$L532)</f>
        <v>2.3526239389061661</v>
      </c>
      <c r="S533" s="76">
        <f>MIN(R533*Constantes!$E$17,0.8*(V532+Observaciones!$F532-T533-U533-Constantes!$D$14))</f>
        <v>1.1684863000108849</v>
      </c>
      <c r="T533" s="76">
        <f>IF(Observaciones!$F532&gt;0.05*Constantes!$E$18,((Observaciones!$F532-0.05*Constantes!$E$18)^2)/(Observaciones!$F532+0.95*Constantes!$E$18),0)</f>
        <v>0</v>
      </c>
      <c r="U533" s="76">
        <f>MAX(0,V532+Observaciones!$F532-T533-Constantes!$D$13)</f>
        <v>0</v>
      </c>
      <c r="V533" s="76">
        <f>V532+Observaciones!$F532-T533-S533-U533-W532</f>
        <v>12.877331775916764</v>
      </c>
      <c r="W533" s="76">
        <f>MAX(0,(V533-Constantes!$D$14)*(1-EXP(-Constantes!$D$22)))</f>
        <v>5.5432894344975503E-2</v>
      </c>
      <c r="X533" s="76">
        <f t="shared" si="303"/>
        <v>99.702298887458753</v>
      </c>
      <c r="Y533" s="76">
        <f>MAX(0,(X533-Constantes!$D$13)*(1-EXP(-Constantes!$D$23)))</f>
        <v>0.50204513683022189</v>
      </c>
      <c r="Z533" s="76">
        <f t="shared" si="304"/>
        <v>0.55747803117519745</v>
      </c>
      <c r="AA533" s="76">
        <f>IF(Z533-Escenarios!$E$29&lt;=0,0,IF(Z533-Escenarios!$E$29&gt;Escenarios!$E$28,Escenarios!$E$28,Z533-Escenarios!$E$29))</f>
        <v>0</v>
      </c>
      <c r="AB533" s="76">
        <f>AA533*Entradas!$E$24</f>
        <v>0</v>
      </c>
      <c r="AC533" s="76">
        <f>R533*Entradas!$D$47/Escenarios!$E$9</f>
        <v>0.11292594906749596</v>
      </c>
      <c r="AD533" s="76">
        <f>Entradas!$D$48*Entradas!$D$46/Escenarios!$E$9</f>
        <v>0.12</v>
      </c>
      <c r="AE533" s="76">
        <f t="shared" si="305"/>
        <v>1.2814122490783808</v>
      </c>
      <c r="AF533" s="76">
        <f t="shared" si="288"/>
        <v>0</v>
      </c>
      <c r="AG533" s="76">
        <f t="shared" si="289"/>
        <v>0</v>
      </c>
      <c r="AH533" s="76">
        <f t="shared" si="283"/>
        <v>5.5432894344975503E-2</v>
      </c>
      <c r="AI533" s="76">
        <f t="shared" si="290"/>
        <v>0</v>
      </c>
      <c r="AJ533" s="76">
        <f t="shared" si="284"/>
        <v>0.50204513683022189</v>
      </c>
      <c r="AK533" s="76">
        <f t="shared" si="291"/>
        <v>0</v>
      </c>
      <c r="AL533" s="76">
        <f t="shared" si="292"/>
        <v>0.55747803117519745</v>
      </c>
      <c r="AM533" s="76">
        <f t="shared" si="293"/>
        <v>0</v>
      </c>
      <c r="AN533" s="76">
        <f t="shared" si="294"/>
        <v>0</v>
      </c>
      <c r="AO533" s="76">
        <f t="shared" si="306"/>
        <v>60.349386472265884</v>
      </c>
      <c r="AP533" s="76">
        <f>MAX(0,(AO533-Constantes!$D$13)*(1-EXP(-Constantes!$D$24)))</f>
        <v>0.17729948803760023</v>
      </c>
      <c r="AQ533" s="76">
        <f t="shared" si="285"/>
        <v>0.6793446248678221</v>
      </c>
      <c r="AR533" s="76">
        <f t="shared" si="295"/>
        <v>0.73477751921279766</v>
      </c>
      <c r="AS533" s="76">
        <f>0.0526*AF533*Observaciones!$F532^1.218</f>
        <v>0</v>
      </c>
      <c r="AT533" s="76">
        <f>AS533*Constantes!$E$30</f>
        <v>0</v>
      </c>
      <c r="AU533" s="76">
        <f t="shared" si="307"/>
        <v>0</v>
      </c>
      <c r="AV533" s="15"/>
      <c r="AW533" s="75">
        <v>527</v>
      </c>
      <c r="AX533" s="148">
        <f>ETo!$I532*((1-Constantes!$F$19)*ETo!$K532+ETo!$L532)</f>
        <v>2.3526239389061661</v>
      </c>
      <c r="AY533" s="76">
        <f>MIN(AX533*Constantes!$F$17,0.8*(BB532+Observaciones!$F532-AZ533-BA533-Constantes!$D$14))</f>
        <v>1.1684863000108849</v>
      </c>
      <c r="AZ533" s="76">
        <f>IF(Observaciones!$F532&gt;0.05*Constantes!$F$18,((Observaciones!$F532-0.05*Constantes!$F$18)^2)/(Observaciones!$F532+0.95*Constantes!$F$18),0)</f>
        <v>0</v>
      </c>
      <c r="BA533" s="76">
        <f>MAX(0,BB532+Observaciones!$F532-AZ533-Constantes!$D$13)</f>
        <v>0</v>
      </c>
      <c r="BB533" s="76">
        <f>BB532+Observaciones!$F532-AZ533-AY533-BA533-BC532</f>
        <v>12.877331775916764</v>
      </c>
      <c r="BC533" s="76">
        <f>MAX(0,(BB533-Constantes!$D$14)*(1-EXP(-Constantes!$D$22)))</f>
        <v>5.5432894344975503E-2</v>
      </c>
      <c r="BD533" s="76">
        <f t="shared" si="308"/>
        <v>99.702298887458753</v>
      </c>
      <c r="BE533" s="76">
        <f>MAX(0,(BD533-Constantes!$D$13)*(1-EXP(-Constantes!$D$23)))</f>
        <v>0.50204513683022189</v>
      </c>
      <c r="BF533" s="76">
        <f t="shared" si="309"/>
        <v>0.55747803117519745</v>
      </c>
      <c r="BG533" s="76">
        <f>IF(BF533-Escenarios!$F$29&lt;=0,0,IF(BF533-Escenarios!$F$29&gt;Escenarios!$F$28,Escenarios!$F$28,BF533-Escenarios!$F$29))</f>
        <v>0</v>
      </c>
      <c r="BH533" s="76">
        <f>BG533*Entradas!$F$24</f>
        <v>0</v>
      </c>
      <c r="BI533" s="76">
        <f>AX533*Entradas!$D$47/Escenarios!$F$9</f>
        <v>0.11292594906749596</v>
      </c>
      <c r="BJ533" s="76">
        <f>Entradas!$D$48*Entradas!$D$46/Escenarios!$F$9</f>
        <v>0.12</v>
      </c>
      <c r="BK533" s="76">
        <f t="shared" si="310"/>
        <v>1.2814122490783808</v>
      </c>
      <c r="BL533" s="76">
        <f t="shared" si="296"/>
        <v>0</v>
      </c>
      <c r="BM533" s="76">
        <f t="shared" si="297"/>
        <v>0</v>
      </c>
      <c r="BN533" s="76">
        <f t="shared" si="286"/>
        <v>5.5432894344975503E-2</v>
      </c>
      <c r="BO533" s="76">
        <f t="shared" si="298"/>
        <v>0</v>
      </c>
      <c r="BP533" s="76">
        <f t="shared" si="287"/>
        <v>0.50204513683022189</v>
      </c>
      <c r="BQ533" s="76">
        <f t="shared" si="299"/>
        <v>0</v>
      </c>
      <c r="BR533" s="76">
        <f t="shared" si="300"/>
        <v>0.55747803117519745</v>
      </c>
      <c r="BS533" s="76">
        <f t="shared" si="301"/>
        <v>0</v>
      </c>
      <c r="BT533" s="76">
        <f t="shared" si="302"/>
        <v>0</v>
      </c>
      <c r="BU533" s="76">
        <f t="shared" si="311"/>
        <v>69.803894359973029</v>
      </c>
      <c r="BV533" s="76">
        <f>MAX(0,(BU533-Constantes!$D$13)*(1-EXP(-Constantes!$D$24)))</f>
        <v>0.3218139769845727</v>
      </c>
      <c r="BW533" s="76">
        <f t="shared" si="312"/>
        <v>0.8238591138147946</v>
      </c>
      <c r="BX533" s="76">
        <f t="shared" si="313"/>
        <v>0.87929200815977016</v>
      </c>
      <c r="BY533" s="76">
        <f>0.0526*BL533*Observaciones!$F532^1.218</f>
        <v>0</v>
      </c>
      <c r="BZ533" s="76">
        <f>BY533*Constantes!$F$30</f>
        <v>0</v>
      </c>
      <c r="CA533" s="76">
        <f t="shared" si="314"/>
        <v>0</v>
      </c>
      <c r="CB533" s="15"/>
      <c r="CC533" s="75">
        <v>527</v>
      </c>
      <c r="CD533" s="76">
        <f>0.0526*Observaciones!$F532^2.218</f>
        <v>3.6411677467564265E-3</v>
      </c>
      <c r="CE533" s="76">
        <f>IF(Observaciones!$F532&gt;0.05*$CI$7,((Observaciones!$F532-0.05*$CI$7)^2)/(Observaciones!$F532+0.95*$CI$7),0)</f>
        <v>0</v>
      </c>
      <c r="CF533" s="76">
        <f>0.0526*CE533*Observaciones!$F532^1.218</f>
        <v>0</v>
      </c>
      <c r="CG533" s="29"/>
      <c r="CH533" s="29"/>
      <c r="CI533" s="110"/>
      <c r="CJ533" s="40"/>
    </row>
    <row r="534" spans="2:88" s="2" customFormat="1" x14ac:dyDescent="0.3">
      <c r="B534" s="39"/>
      <c r="C534" s="75">
        <v>528</v>
      </c>
      <c r="D534" s="148">
        <f>ETo!$I533*((1-Constantes!$D$19)*ETo!$K533+ETo!$L533)</f>
        <v>2.4463949016618245</v>
      </c>
      <c r="E534" s="76">
        <f>MIN(D534*Constantes!$D$17,0.8*(H533+Observaciones!$F533-F534-G534-Constantes!$D$14))</f>
        <v>1.2150598655973006</v>
      </c>
      <c r="F534" s="76">
        <f>IF(Observaciones!$F533&gt;0.05*Constantes!$D$18,((Observaciones!$F533-0.05*Constantes!$D$18)^2)/(Observaciones!$F533+0.95*Constantes!$D$18),0)</f>
        <v>0</v>
      </c>
      <c r="G534" s="76">
        <f>MAX(0,H533+Observaciones!$F533-F534-Constantes!$D$13)</f>
        <v>0</v>
      </c>
      <c r="H534" s="76">
        <f>H533+Observaciones!$F533-F534-E534-G534-I533</f>
        <v>11.606839015974488</v>
      </c>
      <c r="I534" s="76">
        <f>MAX(0,(H534-Constantes!$D$14)*(1-EXP(-Constantes!$D$22)))</f>
        <v>1.2155246866936736E-2</v>
      </c>
      <c r="J534" s="76">
        <f t="shared" si="280"/>
        <v>99.200253750628534</v>
      </c>
      <c r="K534" s="76">
        <f>MAX(0,(J534-Constantes!$D$13)*(1-EXP(-Constantes!$D$23)))</f>
        <v>0.49709836651919848</v>
      </c>
      <c r="L534" s="76">
        <f t="shared" si="281"/>
        <v>0.50925361338613517</v>
      </c>
      <c r="M534" s="76">
        <f>0.0526*F534*Observaciones!$F533^1.218</f>
        <v>0</v>
      </c>
      <c r="N534" s="76">
        <f>M534*Constantes!$D$30</f>
        <v>0</v>
      </c>
      <c r="O534" s="76">
        <f t="shared" si="282"/>
        <v>0</v>
      </c>
      <c r="P534" s="15"/>
      <c r="Q534" s="75">
        <v>528</v>
      </c>
      <c r="R534" s="148">
        <f>ETo!$I533*((1-Constantes!$E$19)*ETo!$K533+ETo!$L533)</f>
        <v>2.4463949016618245</v>
      </c>
      <c r="S534" s="76">
        <f>MIN(R534*Constantes!$E$17,0.8*(V533+Observaciones!$F533-T534-U534-Constantes!$D$14))</f>
        <v>1.2150598655973006</v>
      </c>
      <c r="T534" s="76">
        <f>IF(Observaciones!$F533&gt;0.05*Constantes!$E$18,((Observaciones!$F533-0.05*Constantes!$E$18)^2)/(Observaciones!$F533+0.95*Constantes!$E$18),0)</f>
        <v>0</v>
      </c>
      <c r="U534" s="76">
        <f>MAX(0,V533+Observaciones!$F533-T534-Constantes!$D$13)</f>
        <v>0</v>
      </c>
      <c r="V534" s="76">
        <f>V533+Observaciones!$F533-T534-S534-U534-W533</f>
        <v>11.606839015974488</v>
      </c>
      <c r="W534" s="76">
        <f>MAX(0,(V534-Constantes!$D$14)*(1-EXP(-Constantes!$D$22)))</f>
        <v>1.2155246866936736E-2</v>
      </c>
      <c r="X534" s="76">
        <f t="shared" si="303"/>
        <v>99.200253750628534</v>
      </c>
      <c r="Y534" s="76">
        <f>MAX(0,(X534-Constantes!$D$13)*(1-EXP(-Constantes!$D$23)))</f>
        <v>0.49709836651919848</v>
      </c>
      <c r="Z534" s="76">
        <f t="shared" si="304"/>
        <v>0.50925361338613517</v>
      </c>
      <c r="AA534" s="76">
        <f>IF(Z534-Escenarios!$E$29&lt;=0,0,IF(Z534-Escenarios!$E$29&gt;Escenarios!$E$28,Escenarios!$E$28,Z534-Escenarios!$E$29))</f>
        <v>0</v>
      </c>
      <c r="AB534" s="76">
        <f>AA534*Entradas!$E$24</f>
        <v>0</v>
      </c>
      <c r="AC534" s="76">
        <f>R534*Entradas!$D$47/Escenarios!$E$9</f>
        <v>0.11742695527976758</v>
      </c>
      <c r="AD534" s="76">
        <f>Entradas!$D$48*Entradas!$D$46/Escenarios!$E$9</f>
        <v>0.12</v>
      </c>
      <c r="AE534" s="76">
        <f t="shared" si="305"/>
        <v>1.3324868208770682</v>
      </c>
      <c r="AF534" s="76">
        <f t="shared" si="288"/>
        <v>0</v>
      </c>
      <c r="AG534" s="76">
        <f t="shared" si="289"/>
        <v>0</v>
      </c>
      <c r="AH534" s="76">
        <f t="shared" si="283"/>
        <v>1.2155246866936736E-2</v>
      </c>
      <c r="AI534" s="76">
        <f t="shared" si="290"/>
        <v>0</v>
      </c>
      <c r="AJ534" s="76">
        <f t="shared" si="284"/>
        <v>0.49709836651919848</v>
      </c>
      <c r="AK534" s="76">
        <f t="shared" si="291"/>
        <v>0</v>
      </c>
      <c r="AL534" s="76">
        <f t="shared" si="292"/>
        <v>0.50925361338613517</v>
      </c>
      <c r="AM534" s="76">
        <f t="shared" si="293"/>
        <v>0</v>
      </c>
      <c r="AN534" s="76">
        <f t="shared" si="294"/>
        <v>0</v>
      </c>
      <c r="AO534" s="76">
        <f t="shared" si="306"/>
        <v>60.172086984228287</v>
      </c>
      <c r="AP534" s="76">
        <f>MAX(0,(AO534-Constantes!$D$13)*(1-EXP(-Constantes!$D$24)))</f>
        <v>0.1745894215583467</v>
      </c>
      <c r="AQ534" s="76">
        <f t="shared" si="285"/>
        <v>0.67168778807754514</v>
      </c>
      <c r="AR534" s="76">
        <f t="shared" si="295"/>
        <v>0.68384303494448184</v>
      </c>
      <c r="AS534" s="76">
        <f>0.0526*AF534*Observaciones!$F533^1.218</f>
        <v>0</v>
      </c>
      <c r="AT534" s="76">
        <f>AS534*Constantes!$E$30</f>
        <v>0</v>
      </c>
      <c r="AU534" s="76">
        <f t="shared" si="307"/>
        <v>0</v>
      </c>
      <c r="AV534" s="15"/>
      <c r="AW534" s="75">
        <v>528</v>
      </c>
      <c r="AX534" s="148">
        <f>ETo!$I533*((1-Constantes!$F$19)*ETo!$K533+ETo!$L533)</f>
        <v>2.4463949016618245</v>
      </c>
      <c r="AY534" s="76">
        <f>MIN(AX534*Constantes!$F$17,0.8*(BB533+Observaciones!$F533-AZ534-BA534-Constantes!$D$14))</f>
        <v>1.2150598655973006</v>
      </c>
      <c r="AZ534" s="76">
        <f>IF(Observaciones!$F533&gt;0.05*Constantes!$F$18,((Observaciones!$F533-0.05*Constantes!$F$18)^2)/(Observaciones!$F533+0.95*Constantes!$F$18),0)</f>
        <v>0</v>
      </c>
      <c r="BA534" s="76">
        <f>MAX(0,BB533+Observaciones!$F533-AZ534-Constantes!$D$13)</f>
        <v>0</v>
      </c>
      <c r="BB534" s="76">
        <f>BB533+Observaciones!$F533-AZ534-AY534-BA534-BC533</f>
        <v>11.606839015974488</v>
      </c>
      <c r="BC534" s="76">
        <f>MAX(0,(BB534-Constantes!$D$14)*(1-EXP(-Constantes!$D$22)))</f>
        <v>1.2155246866936736E-2</v>
      </c>
      <c r="BD534" s="76">
        <f t="shared" si="308"/>
        <v>99.200253750628534</v>
      </c>
      <c r="BE534" s="76">
        <f>MAX(0,(BD534-Constantes!$D$13)*(1-EXP(-Constantes!$D$23)))</f>
        <v>0.49709836651919848</v>
      </c>
      <c r="BF534" s="76">
        <f t="shared" si="309"/>
        <v>0.50925361338613517</v>
      </c>
      <c r="BG534" s="76">
        <f>IF(BF534-Escenarios!$F$29&lt;=0,0,IF(BF534-Escenarios!$F$29&gt;Escenarios!$F$28,Escenarios!$F$28,BF534-Escenarios!$F$29))</f>
        <v>0</v>
      </c>
      <c r="BH534" s="76">
        <f>BG534*Entradas!$F$24</f>
        <v>0</v>
      </c>
      <c r="BI534" s="76">
        <f>AX534*Entradas!$D$47/Escenarios!$F$9</f>
        <v>0.11742695527976758</v>
      </c>
      <c r="BJ534" s="76">
        <f>Entradas!$D$48*Entradas!$D$46/Escenarios!$F$9</f>
        <v>0.12</v>
      </c>
      <c r="BK534" s="76">
        <f t="shared" si="310"/>
        <v>1.3324868208770682</v>
      </c>
      <c r="BL534" s="76">
        <f t="shared" si="296"/>
        <v>0</v>
      </c>
      <c r="BM534" s="76">
        <f t="shared" si="297"/>
        <v>0</v>
      </c>
      <c r="BN534" s="76">
        <f t="shared" si="286"/>
        <v>1.2155246866936736E-2</v>
      </c>
      <c r="BO534" s="76">
        <f t="shared" si="298"/>
        <v>0</v>
      </c>
      <c r="BP534" s="76">
        <f t="shared" si="287"/>
        <v>0.49709836651919848</v>
      </c>
      <c r="BQ534" s="76">
        <f t="shared" si="299"/>
        <v>0</v>
      </c>
      <c r="BR534" s="76">
        <f t="shared" si="300"/>
        <v>0.50925361338613517</v>
      </c>
      <c r="BS534" s="76">
        <f t="shared" si="301"/>
        <v>0</v>
      </c>
      <c r="BT534" s="76">
        <f t="shared" si="302"/>
        <v>0</v>
      </c>
      <c r="BU534" s="76">
        <f t="shared" si="311"/>
        <v>69.482080382988457</v>
      </c>
      <c r="BV534" s="76">
        <f>MAX(0,(BU534-Constantes!$D$13)*(1-EXP(-Constantes!$D$24)))</f>
        <v>0.31689497083721024</v>
      </c>
      <c r="BW534" s="76">
        <f t="shared" si="312"/>
        <v>0.81399333735640877</v>
      </c>
      <c r="BX534" s="76">
        <f t="shared" si="313"/>
        <v>0.82614858422334536</v>
      </c>
      <c r="BY534" s="76">
        <f>0.0526*BL534*Observaciones!$F533^1.218</f>
        <v>0</v>
      </c>
      <c r="BZ534" s="76">
        <f>BY534*Constantes!$F$30</f>
        <v>0</v>
      </c>
      <c r="CA534" s="76">
        <f t="shared" si="314"/>
        <v>0</v>
      </c>
      <c r="CB534" s="15"/>
      <c r="CC534" s="75">
        <v>528</v>
      </c>
      <c r="CD534" s="76">
        <f>0.0526*Observaciones!$F533^2.218</f>
        <v>0</v>
      </c>
      <c r="CE534" s="76">
        <f>IF(Observaciones!$F533&gt;0.05*$CI$7,((Observaciones!$F533-0.05*$CI$7)^2)/(Observaciones!$F533+0.95*$CI$7),0)</f>
        <v>0</v>
      </c>
      <c r="CF534" s="76">
        <f>0.0526*CE534*Observaciones!$F533^1.218</f>
        <v>0</v>
      </c>
      <c r="CG534" s="29"/>
      <c r="CH534" s="29"/>
      <c r="CI534" s="110"/>
      <c r="CJ534" s="40"/>
    </row>
    <row r="535" spans="2:88" s="2" customFormat="1" x14ac:dyDescent="0.3">
      <c r="B535" s="39"/>
      <c r="C535" s="75">
        <v>529</v>
      </c>
      <c r="D535" s="148">
        <f>ETo!$I534*((1-Constantes!$D$19)*ETo!$K534+ETo!$L534)</f>
        <v>2.3131332065509165</v>
      </c>
      <c r="E535" s="76">
        <f>MIN(D535*Constantes!$D$17,0.8*(H534+Observaciones!$F534-F535-G535-Constantes!$D$14))</f>
        <v>0.28547121277959064</v>
      </c>
      <c r="F535" s="76">
        <f>IF(Observaciones!$F534&gt;0.05*Constantes!$D$18,((Observaciones!$F534-0.05*Constantes!$D$18)^2)/(Observaciones!$F534+0.95*Constantes!$D$18),0)</f>
        <v>0</v>
      </c>
      <c r="G535" s="76">
        <f>MAX(0,H534+Observaciones!$F534-F535-Constantes!$D$13)</f>
        <v>0</v>
      </c>
      <c r="H535" s="76">
        <f>H534+Observaciones!$F534-F535-E535-G535-I534</f>
        <v>11.30921255632796</v>
      </c>
      <c r="I535" s="76">
        <f>MAX(0,(H535-Constantes!$D$14)*(1-EXP(-Constantes!$D$22)))</f>
        <v>2.0169970422746881E-3</v>
      </c>
      <c r="J535" s="76">
        <f t="shared" si="280"/>
        <v>98.703155384109337</v>
      </c>
      <c r="K535" s="76">
        <f>MAX(0,(J535-Constantes!$D$13)*(1-EXP(-Constantes!$D$23)))</f>
        <v>0.49220033791427842</v>
      </c>
      <c r="L535" s="76">
        <f t="shared" si="281"/>
        <v>0.49421733495655312</v>
      </c>
      <c r="M535" s="76">
        <f>0.0526*F535*Observaciones!$F534^1.218</f>
        <v>0</v>
      </c>
      <c r="N535" s="76">
        <f>M535*Constantes!$D$30</f>
        <v>0</v>
      </c>
      <c r="O535" s="76">
        <f t="shared" si="282"/>
        <v>0</v>
      </c>
      <c r="P535" s="15"/>
      <c r="Q535" s="75">
        <v>529</v>
      </c>
      <c r="R535" s="148">
        <f>ETo!$I534*((1-Constantes!$E$19)*ETo!$K534+ETo!$L534)</f>
        <v>2.3131332065509165</v>
      </c>
      <c r="S535" s="76">
        <f>MIN(R535*Constantes!$E$17,0.8*(V534+Observaciones!$F534-T535-U535-Constantes!$D$14))</f>
        <v>0.28547121277959064</v>
      </c>
      <c r="T535" s="76">
        <f>IF(Observaciones!$F534&gt;0.05*Constantes!$E$18,((Observaciones!$F534-0.05*Constantes!$E$18)^2)/(Observaciones!$F534+0.95*Constantes!$E$18),0)</f>
        <v>0</v>
      </c>
      <c r="U535" s="76">
        <f>MAX(0,V534+Observaciones!$F534-T535-Constantes!$D$13)</f>
        <v>0</v>
      </c>
      <c r="V535" s="76">
        <f>V534+Observaciones!$F534-T535-S535-U535-W534</f>
        <v>11.30921255632796</v>
      </c>
      <c r="W535" s="76">
        <f>MAX(0,(V535-Constantes!$D$14)*(1-EXP(-Constantes!$D$22)))</f>
        <v>2.0169970422746881E-3</v>
      </c>
      <c r="X535" s="76">
        <f t="shared" si="303"/>
        <v>98.703155384109337</v>
      </c>
      <c r="Y535" s="76">
        <f>MAX(0,(X535-Constantes!$D$13)*(1-EXP(-Constantes!$D$23)))</f>
        <v>0.49220033791427842</v>
      </c>
      <c r="Z535" s="76">
        <f t="shared" si="304"/>
        <v>0.49421733495655312</v>
      </c>
      <c r="AA535" s="76">
        <f>IF(Z535-Escenarios!$E$29&lt;=0,0,IF(Z535-Escenarios!$E$29&gt;Escenarios!$E$28,Escenarios!$E$28,Z535-Escenarios!$E$29))</f>
        <v>0</v>
      </c>
      <c r="AB535" s="76">
        <f>AA535*Entradas!$E$24</f>
        <v>0</v>
      </c>
      <c r="AC535" s="76">
        <f>R535*Entradas!$D$47/Escenarios!$E$9</f>
        <v>0.111030393914444</v>
      </c>
      <c r="AD535" s="76">
        <f>Entradas!$D$48*Entradas!$D$46/Escenarios!$E$9</f>
        <v>0.12</v>
      </c>
      <c r="AE535" s="76">
        <f t="shared" si="305"/>
        <v>0.39650160669403467</v>
      </c>
      <c r="AF535" s="76">
        <f t="shared" si="288"/>
        <v>0</v>
      </c>
      <c r="AG535" s="76">
        <f t="shared" si="289"/>
        <v>0</v>
      </c>
      <c r="AH535" s="76">
        <f t="shared" si="283"/>
        <v>2.0169970422746881E-3</v>
      </c>
      <c r="AI535" s="76">
        <f t="shared" si="290"/>
        <v>0</v>
      </c>
      <c r="AJ535" s="76">
        <f t="shared" si="284"/>
        <v>0.49220033791427842</v>
      </c>
      <c r="AK535" s="76">
        <f t="shared" si="291"/>
        <v>0</v>
      </c>
      <c r="AL535" s="76">
        <f t="shared" si="292"/>
        <v>0.49421733495655312</v>
      </c>
      <c r="AM535" s="76">
        <f t="shared" si="293"/>
        <v>0</v>
      </c>
      <c r="AN535" s="76">
        <f t="shared" si="294"/>
        <v>0</v>
      </c>
      <c r="AO535" s="76">
        <f t="shared" si="306"/>
        <v>59.997497562669942</v>
      </c>
      <c r="AP535" s="76">
        <f>MAX(0,(AO535-Constantes!$D$13)*(1-EXP(-Constantes!$D$24)))</f>
        <v>0.17192077911479267</v>
      </c>
      <c r="AQ535" s="76">
        <f t="shared" si="285"/>
        <v>0.66412111702907106</v>
      </c>
      <c r="AR535" s="76">
        <f t="shared" si="295"/>
        <v>0.66613811407134582</v>
      </c>
      <c r="AS535" s="76">
        <f>0.0526*AF535*Observaciones!$F534^1.218</f>
        <v>0</v>
      </c>
      <c r="AT535" s="76">
        <f>AS535*Constantes!$E$30</f>
        <v>0</v>
      </c>
      <c r="AU535" s="76">
        <f t="shared" si="307"/>
        <v>0</v>
      </c>
      <c r="AV535" s="15"/>
      <c r="AW535" s="75">
        <v>529</v>
      </c>
      <c r="AX535" s="148">
        <f>ETo!$I534*((1-Constantes!$F$19)*ETo!$K534+ETo!$L534)</f>
        <v>2.3131332065509165</v>
      </c>
      <c r="AY535" s="76">
        <f>MIN(AX535*Constantes!$F$17,0.8*(BB534+Observaciones!$F534-AZ535-BA535-Constantes!$D$14))</f>
        <v>0.28547121277959064</v>
      </c>
      <c r="AZ535" s="76">
        <f>IF(Observaciones!$F534&gt;0.05*Constantes!$F$18,((Observaciones!$F534-0.05*Constantes!$F$18)^2)/(Observaciones!$F534+0.95*Constantes!$F$18),0)</f>
        <v>0</v>
      </c>
      <c r="BA535" s="76">
        <f>MAX(0,BB534+Observaciones!$F534-AZ535-Constantes!$D$13)</f>
        <v>0</v>
      </c>
      <c r="BB535" s="76">
        <f>BB534+Observaciones!$F534-AZ535-AY535-BA535-BC534</f>
        <v>11.30921255632796</v>
      </c>
      <c r="BC535" s="76">
        <f>MAX(0,(BB535-Constantes!$D$14)*(1-EXP(-Constantes!$D$22)))</f>
        <v>2.0169970422746881E-3</v>
      </c>
      <c r="BD535" s="76">
        <f t="shared" si="308"/>
        <v>98.703155384109337</v>
      </c>
      <c r="BE535" s="76">
        <f>MAX(0,(BD535-Constantes!$D$13)*(1-EXP(-Constantes!$D$23)))</f>
        <v>0.49220033791427842</v>
      </c>
      <c r="BF535" s="76">
        <f t="shared" si="309"/>
        <v>0.49421733495655312</v>
      </c>
      <c r="BG535" s="76">
        <f>IF(BF535-Escenarios!$F$29&lt;=0,0,IF(BF535-Escenarios!$F$29&gt;Escenarios!$F$28,Escenarios!$F$28,BF535-Escenarios!$F$29))</f>
        <v>0</v>
      </c>
      <c r="BH535" s="76">
        <f>BG535*Entradas!$F$24</f>
        <v>0</v>
      </c>
      <c r="BI535" s="76">
        <f>AX535*Entradas!$D$47/Escenarios!$F$9</f>
        <v>0.111030393914444</v>
      </c>
      <c r="BJ535" s="76">
        <f>Entradas!$D$48*Entradas!$D$46/Escenarios!$F$9</f>
        <v>0.12</v>
      </c>
      <c r="BK535" s="76">
        <f t="shared" si="310"/>
        <v>0.39650160669403467</v>
      </c>
      <c r="BL535" s="76">
        <f t="shared" si="296"/>
        <v>0</v>
      </c>
      <c r="BM535" s="76">
        <f t="shared" si="297"/>
        <v>0</v>
      </c>
      <c r="BN535" s="76">
        <f t="shared" si="286"/>
        <v>2.0169970422746881E-3</v>
      </c>
      <c r="BO535" s="76">
        <f t="shared" si="298"/>
        <v>0</v>
      </c>
      <c r="BP535" s="76">
        <f t="shared" si="287"/>
        <v>0.49220033791427842</v>
      </c>
      <c r="BQ535" s="76">
        <f t="shared" si="299"/>
        <v>0</v>
      </c>
      <c r="BR535" s="76">
        <f t="shared" si="300"/>
        <v>0.49421733495655312</v>
      </c>
      <c r="BS535" s="76">
        <f t="shared" si="301"/>
        <v>0</v>
      </c>
      <c r="BT535" s="76">
        <f t="shared" si="302"/>
        <v>0</v>
      </c>
      <c r="BU535" s="76">
        <f t="shared" si="311"/>
        <v>69.165185412151246</v>
      </c>
      <c r="BV535" s="76">
        <f>MAX(0,(BU535-Constantes!$D$13)*(1-EXP(-Constantes!$D$24)))</f>
        <v>0.31205115291412727</v>
      </c>
      <c r="BW535" s="76">
        <f t="shared" si="312"/>
        <v>0.80425149082840575</v>
      </c>
      <c r="BX535" s="76">
        <f t="shared" si="313"/>
        <v>0.80626848787068039</v>
      </c>
      <c r="BY535" s="76">
        <f>0.0526*BL535*Observaciones!$F534^1.218</f>
        <v>0</v>
      </c>
      <c r="BZ535" s="76">
        <f>BY535*Constantes!$F$30</f>
        <v>0</v>
      </c>
      <c r="CA535" s="76">
        <f t="shared" si="314"/>
        <v>0</v>
      </c>
      <c r="CB535" s="15"/>
      <c r="CC535" s="75">
        <v>529</v>
      </c>
      <c r="CD535" s="76">
        <f>0.0526*Observaciones!$F534^2.218</f>
        <v>0</v>
      </c>
      <c r="CE535" s="76">
        <f>IF(Observaciones!$F534&gt;0.05*$CI$7,((Observaciones!$F534-0.05*$CI$7)^2)/(Observaciones!$F534+0.95*$CI$7),0)</f>
        <v>0</v>
      </c>
      <c r="CF535" s="76">
        <f>0.0526*CE535*Observaciones!$F534^1.218</f>
        <v>0</v>
      </c>
      <c r="CG535" s="29"/>
      <c r="CH535" s="29"/>
      <c r="CI535" s="110"/>
      <c r="CJ535" s="40"/>
    </row>
    <row r="536" spans="2:88" s="2" customFormat="1" x14ac:dyDescent="0.3">
      <c r="B536" s="39"/>
      <c r="C536" s="75">
        <v>530</v>
      </c>
      <c r="D536" s="148">
        <f>ETo!$I535*((1-Constantes!$D$19)*ETo!$K535+ETo!$L535)</f>
        <v>2.3760852399846604</v>
      </c>
      <c r="E536" s="76">
        <f>MIN(D536*Constantes!$D$17,0.8*(H535+Observaciones!$F535-F536-G536-Constantes!$D$14))</f>
        <v>4.7370045062368152E-2</v>
      </c>
      <c r="F536" s="76">
        <f>IF(Observaciones!$F535&gt;0.05*Constantes!$D$18,((Observaciones!$F535-0.05*Constantes!$D$18)^2)/(Observaciones!$F535+0.95*Constantes!$D$18),0)</f>
        <v>0</v>
      </c>
      <c r="G536" s="76">
        <f>MAX(0,H535+Observaciones!$F535-F536-Constantes!$D$13)</f>
        <v>0</v>
      </c>
      <c r="H536" s="76">
        <f>H535+Observaciones!$F535-F536-E536-G536-I535</f>
        <v>11.259825514223317</v>
      </c>
      <c r="I536" s="76">
        <f>MAX(0,(H536-Constantes!$D$14)*(1-EXP(-Constantes!$D$22)))</f>
        <v>3.3469308464733694E-4</v>
      </c>
      <c r="J536" s="76">
        <f t="shared" si="280"/>
        <v>98.210955046195053</v>
      </c>
      <c r="K536" s="76">
        <f>MAX(0,(J536-Constantes!$D$13)*(1-EXP(-Constantes!$D$23)))</f>
        <v>0.48735057075182209</v>
      </c>
      <c r="L536" s="76">
        <f t="shared" si="281"/>
        <v>0.48768526383646943</v>
      </c>
      <c r="M536" s="76">
        <f>0.0526*F536*Observaciones!$F535^1.218</f>
        <v>0</v>
      </c>
      <c r="N536" s="76">
        <f>M536*Constantes!$D$30</f>
        <v>0</v>
      </c>
      <c r="O536" s="76">
        <f t="shared" si="282"/>
        <v>0</v>
      </c>
      <c r="P536" s="15"/>
      <c r="Q536" s="75">
        <v>530</v>
      </c>
      <c r="R536" s="148">
        <f>ETo!$I535*((1-Constantes!$E$19)*ETo!$K535+ETo!$L535)</f>
        <v>2.3760852399846604</v>
      </c>
      <c r="S536" s="76">
        <f>MIN(R536*Constantes!$E$17,0.8*(V535+Observaciones!$F535-T536-U536-Constantes!$D$14))</f>
        <v>4.7370045062368152E-2</v>
      </c>
      <c r="T536" s="76">
        <f>IF(Observaciones!$F535&gt;0.05*Constantes!$E$18,((Observaciones!$F535-0.05*Constantes!$E$18)^2)/(Observaciones!$F535+0.95*Constantes!$E$18),0)</f>
        <v>0</v>
      </c>
      <c r="U536" s="76">
        <f>MAX(0,V535+Observaciones!$F535-T536-Constantes!$D$13)</f>
        <v>0</v>
      </c>
      <c r="V536" s="76">
        <f>V535+Observaciones!$F535-T536-S536-U536-W535</f>
        <v>11.259825514223317</v>
      </c>
      <c r="W536" s="76">
        <f>MAX(0,(V536-Constantes!$D$14)*(1-EXP(-Constantes!$D$22)))</f>
        <v>3.3469308464733694E-4</v>
      </c>
      <c r="X536" s="76">
        <f t="shared" si="303"/>
        <v>98.210955046195053</v>
      </c>
      <c r="Y536" s="76">
        <f>MAX(0,(X536-Constantes!$D$13)*(1-EXP(-Constantes!$D$23)))</f>
        <v>0.48735057075182209</v>
      </c>
      <c r="Z536" s="76">
        <f t="shared" si="304"/>
        <v>0.48768526383646943</v>
      </c>
      <c r="AA536" s="76">
        <f>IF(Z536-Escenarios!$E$29&lt;=0,0,IF(Z536-Escenarios!$E$29&gt;Escenarios!$E$28,Escenarios!$E$28,Z536-Escenarios!$E$29))</f>
        <v>0</v>
      </c>
      <c r="AB536" s="76">
        <f>AA536*Entradas!$E$24</f>
        <v>0</v>
      </c>
      <c r="AC536" s="76">
        <f>R536*Entradas!$D$47/Escenarios!$E$9</f>
        <v>0.1140520915192637</v>
      </c>
      <c r="AD536" s="76">
        <f>Entradas!$D$48*Entradas!$D$46/Escenarios!$E$9</f>
        <v>0.12</v>
      </c>
      <c r="AE536" s="76">
        <f t="shared" si="305"/>
        <v>0.16142213658163185</v>
      </c>
      <c r="AF536" s="76">
        <f t="shared" si="288"/>
        <v>0</v>
      </c>
      <c r="AG536" s="76">
        <f t="shared" si="289"/>
        <v>0</v>
      </c>
      <c r="AH536" s="76">
        <f t="shared" si="283"/>
        <v>3.3469308464733694E-4</v>
      </c>
      <c r="AI536" s="76">
        <f t="shared" si="290"/>
        <v>0</v>
      </c>
      <c r="AJ536" s="76">
        <f t="shared" si="284"/>
        <v>0.48735057075182209</v>
      </c>
      <c r="AK536" s="76">
        <f t="shared" si="291"/>
        <v>0</v>
      </c>
      <c r="AL536" s="76">
        <f t="shared" si="292"/>
        <v>0.48768526383646943</v>
      </c>
      <c r="AM536" s="76">
        <f t="shared" si="293"/>
        <v>0</v>
      </c>
      <c r="AN536" s="76">
        <f t="shared" si="294"/>
        <v>0</v>
      </c>
      <c r="AO536" s="76">
        <f t="shared" si="306"/>
        <v>59.82557678355515</v>
      </c>
      <c r="AP536" s="76">
        <f>MAX(0,(AO536-Constantes!$D$13)*(1-EXP(-Constantes!$D$24)))</f>
        <v>0.16929292753031799</v>
      </c>
      <c r="AQ536" s="76">
        <f t="shared" si="285"/>
        <v>0.65664349828214008</v>
      </c>
      <c r="AR536" s="76">
        <f t="shared" si="295"/>
        <v>0.65697819136678737</v>
      </c>
      <c r="AS536" s="76">
        <f>0.0526*AF536*Observaciones!$F535^1.218</f>
        <v>0</v>
      </c>
      <c r="AT536" s="76">
        <f>AS536*Constantes!$E$30</f>
        <v>0</v>
      </c>
      <c r="AU536" s="76">
        <f t="shared" si="307"/>
        <v>0</v>
      </c>
      <c r="AV536" s="15"/>
      <c r="AW536" s="75">
        <v>530</v>
      </c>
      <c r="AX536" s="148">
        <f>ETo!$I535*((1-Constantes!$F$19)*ETo!$K535+ETo!$L535)</f>
        <v>2.3760852399846604</v>
      </c>
      <c r="AY536" s="76">
        <f>MIN(AX536*Constantes!$F$17,0.8*(BB535+Observaciones!$F535-AZ536-BA536-Constantes!$D$14))</f>
        <v>4.7370045062368152E-2</v>
      </c>
      <c r="AZ536" s="76">
        <f>IF(Observaciones!$F535&gt;0.05*Constantes!$F$18,((Observaciones!$F535-0.05*Constantes!$F$18)^2)/(Observaciones!$F535+0.95*Constantes!$F$18),0)</f>
        <v>0</v>
      </c>
      <c r="BA536" s="76">
        <f>MAX(0,BB535+Observaciones!$F535-AZ536-Constantes!$D$13)</f>
        <v>0</v>
      </c>
      <c r="BB536" s="76">
        <f>BB535+Observaciones!$F535-AZ536-AY536-BA536-BC535</f>
        <v>11.259825514223317</v>
      </c>
      <c r="BC536" s="76">
        <f>MAX(0,(BB536-Constantes!$D$14)*(1-EXP(-Constantes!$D$22)))</f>
        <v>3.3469308464733694E-4</v>
      </c>
      <c r="BD536" s="76">
        <f t="shared" si="308"/>
        <v>98.210955046195053</v>
      </c>
      <c r="BE536" s="76">
        <f>MAX(0,(BD536-Constantes!$D$13)*(1-EXP(-Constantes!$D$23)))</f>
        <v>0.48735057075182209</v>
      </c>
      <c r="BF536" s="76">
        <f t="shared" si="309"/>
        <v>0.48768526383646943</v>
      </c>
      <c r="BG536" s="76">
        <f>IF(BF536-Escenarios!$F$29&lt;=0,0,IF(BF536-Escenarios!$F$29&gt;Escenarios!$F$28,Escenarios!$F$28,BF536-Escenarios!$F$29))</f>
        <v>0</v>
      </c>
      <c r="BH536" s="76">
        <f>BG536*Entradas!$F$24</f>
        <v>0</v>
      </c>
      <c r="BI536" s="76">
        <f>AX536*Entradas!$D$47/Escenarios!$F$9</f>
        <v>0.1140520915192637</v>
      </c>
      <c r="BJ536" s="76">
        <f>Entradas!$D$48*Entradas!$D$46/Escenarios!$F$9</f>
        <v>0.12</v>
      </c>
      <c r="BK536" s="76">
        <f t="shared" si="310"/>
        <v>0.16142213658163185</v>
      </c>
      <c r="BL536" s="76">
        <f t="shared" si="296"/>
        <v>0</v>
      </c>
      <c r="BM536" s="76">
        <f t="shared" si="297"/>
        <v>0</v>
      </c>
      <c r="BN536" s="76">
        <f t="shared" si="286"/>
        <v>3.3469308464733694E-4</v>
      </c>
      <c r="BO536" s="76">
        <f t="shared" si="298"/>
        <v>0</v>
      </c>
      <c r="BP536" s="76">
        <f t="shared" si="287"/>
        <v>0.48735057075182209</v>
      </c>
      <c r="BQ536" s="76">
        <f t="shared" si="299"/>
        <v>0</v>
      </c>
      <c r="BR536" s="76">
        <f t="shared" si="300"/>
        <v>0.48768526383646943</v>
      </c>
      <c r="BS536" s="76">
        <f t="shared" si="301"/>
        <v>0</v>
      </c>
      <c r="BT536" s="76">
        <f t="shared" si="302"/>
        <v>0</v>
      </c>
      <c r="BU536" s="76">
        <f t="shared" si="311"/>
        <v>68.853134259237123</v>
      </c>
      <c r="BV536" s="76">
        <f>MAX(0,(BU536-Constantes!$D$13)*(1-EXP(-Constantes!$D$24)))</f>
        <v>0.30728137394473931</v>
      </c>
      <c r="BW536" s="76">
        <f t="shared" si="312"/>
        <v>0.7946319446965614</v>
      </c>
      <c r="BX536" s="76">
        <f t="shared" si="313"/>
        <v>0.7949666377812088</v>
      </c>
      <c r="BY536" s="76">
        <f>0.0526*BL536*Observaciones!$F535^1.218</f>
        <v>0</v>
      </c>
      <c r="BZ536" s="76">
        <f>BY536*Constantes!$F$30</f>
        <v>0</v>
      </c>
      <c r="CA536" s="76">
        <f t="shared" si="314"/>
        <v>0</v>
      </c>
      <c r="CB536" s="15"/>
      <c r="CC536" s="75">
        <v>530</v>
      </c>
      <c r="CD536" s="76">
        <f>0.0526*Observaciones!$F535^2.218</f>
        <v>0</v>
      </c>
      <c r="CE536" s="76">
        <f>IF(Observaciones!$F535&gt;0.05*$CI$7,((Observaciones!$F535-0.05*$CI$7)^2)/(Observaciones!$F535+0.95*$CI$7),0)</f>
        <v>0</v>
      </c>
      <c r="CF536" s="76">
        <f>0.0526*CE536*Observaciones!$F535^1.218</f>
        <v>0</v>
      </c>
      <c r="CG536" s="29"/>
      <c r="CH536" s="29"/>
      <c r="CI536" s="110"/>
      <c r="CJ536" s="40"/>
    </row>
    <row r="537" spans="2:88" s="2" customFormat="1" x14ac:dyDescent="0.3">
      <c r="B537" s="39"/>
      <c r="C537" s="75">
        <v>531</v>
      </c>
      <c r="D537" s="148">
        <f>ETo!$I536*((1-Constantes!$D$19)*ETo!$K536+ETo!$L536)</f>
        <v>2.2839368026429776</v>
      </c>
      <c r="E537" s="76">
        <f>MIN(D537*Constantes!$D$17,0.8*(H536+Observaciones!$F536-F537-G537-Constantes!$D$14))</f>
        <v>7.8604113786539653E-3</v>
      </c>
      <c r="F537" s="76">
        <f>IF(Observaciones!$F536&gt;0.05*Constantes!$D$18,((Observaciones!$F536-0.05*Constantes!$D$18)^2)/(Observaciones!$F536+0.95*Constantes!$D$18),0)</f>
        <v>0</v>
      </c>
      <c r="G537" s="76">
        <f>MAX(0,H536+Observaciones!$F536-F537-Constantes!$D$13)</f>
        <v>0</v>
      </c>
      <c r="H537" s="76">
        <f>H536+Observaciones!$F536-F537-E537-G537-I536</f>
        <v>11.251630409760015</v>
      </c>
      <c r="I537" s="76">
        <f>MAX(0,(H537-Constantes!$D$14)*(1-EXP(-Constantes!$D$22)))</f>
        <v>5.5537741782866529E-5</v>
      </c>
      <c r="J537" s="76">
        <f t="shared" si="280"/>
        <v>97.723604475443224</v>
      </c>
      <c r="K537" s="76">
        <f>MAX(0,(J537-Constantes!$D$13)*(1-EXP(-Constantes!$D$23)))</f>
        <v>0.48254858950034196</v>
      </c>
      <c r="L537" s="76">
        <f t="shared" si="281"/>
        <v>0.48260412724212481</v>
      </c>
      <c r="M537" s="76">
        <f>0.0526*F537*Observaciones!$F536^1.218</f>
        <v>0</v>
      </c>
      <c r="N537" s="76">
        <f>M537*Constantes!$D$30</f>
        <v>0</v>
      </c>
      <c r="O537" s="76">
        <f t="shared" si="282"/>
        <v>0</v>
      </c>
      <c r="P537" s="15"/>
      <c r="Q537" s="75">
        <v>531</v>
      </c>
      <c r="R537" s="148">
        <f>ETo!$I536*((1-Constantes!$E$19)*ETo!$K536+ETo!$L536)</f>
        <v>2.2839368026429776</v>
      </c>
      <c r="S537" s="76">
        <f>MIN(R537*Constantes!$E$17,0.8*(V536+Observaciones!$F536-T537-U537-Constantes!$D$14))</f>
        <v>7.8604113786539653E-3</v>
      </c>
      <c r="T537" s="76">
        <f>IF(Observaciones!$F536&gt;0.05*Constantes!$E$18,((Observaciones!$F536-0.05*Constantes!$E$18)^2)/(Observaciones!$F536+0.95*Constantes!$E$18),0)</f>
        <v>0</v>
      </c>
      <c r="U537" s="76">
        <f>MAX(0,V536+Observaciones!$F536-T537-Constantes!$D$13)</f>
        <v>0</v>
      </c>
      <c r="V537" s="76">
        <f>V536+Observaciones!$F536-T537-S537-U537-W536</f>
        <v>11.251630409760015</v>
      </c>
      <c r="W537" s="76">
        <f>MAX(0,(V537-Constantes!$D$14)*(1-EXP(-Constantes!$D$22)))</f>
        <v>5.5537741782866529E-5</v>
      </c>
      <c r="X537" s="76">
        <f t="shared" si="303"/>
        <v>97.723604475443224</v>
      </c>
      <c r="Y537" s="76">
        <f>MAX(0,(X537-Constantes!$D$13)*(1-EXP(-Constantes!$D$23)))</f>
        <v>0.48254858950034196</v>
      </c>
      <c r="Z537" s="76">
        <f t="shared" si="304"/>
        <v>0.48260412724212481</v>
      </c>
      <c r="AA537" s="76">
        <f>IF(Z537-Escenarios!$E$29&lt;=0,0,IF(Z537-Escenarios!$E$29&gt;Escenarios!$E$28,Escenarios!$E$28,Z537-Escenarios!$E$29))</f>
        <v>0</v>
      </c>
      <c r="AB537" s="76">
        <f>AA537*Entradas!$E$24</f>
        <v>0</v>
      </c>
      <c r="AC537" s="76">
        <f>R537*Entradas!$D$47/Escenarios!$E$9</f>
        <v>0.10962896652686292</v>
      </c>
      <c r="AD537" s="76">
        <f>Entradas!$D$48*Entradas!$D$46/Escenarios!$E$9</f>
        <v>0.12</v>
      </c>
      <c r="AE537" s="76">
        <f t="shared" si="305"/>
        <v>0.11748937790551689</v>
      </c>
      <c r="AF537" s="76">
        <f t="shared" si="288"/>
        <v>0</v>
      </c>
      <c r="AG537" s="76">
        <f t="shared" si="289"/>
        <v>0</v>
      </c>
      <c r="AH537" s="76">
        <f t="shared" si="283"/>
        <v>5.5537741782866529E-5</v>
      </c>
      <c r="AI537" s="76">
        <f t="shared" si="290"/>
        <v>0</v>
      </c>
      <c r="AJ537" s="76">
        <f t="shared" si="284"/>
        <v>0.48254858950034196</v>
      </c>
      <c r="AK537" s="76">
        <f t="shared" si="291"/>
        <v>0</v>
      </c>
      <c r="AL537" s="76">
        <f t="shared" si="292"/>
        <v>0.48260412724212481</v>
      </c>
      <c r="AM537" s="76">
        <f t="shared" si="293"/>
        <v>0</v>
      </c>
      <c r="AN537" s="76">
        <f t="shared" si="294"/>
        <v>0</v>
      </c>
      <c r="AO537" s="76">
        <f t="shared" si="306"/>
        <v>59.656283856024828</v>
      </c>
      <c r="AP537" s="76">
        <f>MAX(0,(AO537-Constantes!$D$13)*(1-EXP(-Constantes!$D$24)))</f>
        <v>0.16670524330656361</v>
      </c>
      <c r="AQ537" s="76">
        <f t="shared" si="285"/>
        <v>0.64925383280690552</v>
      </c>
      <c r="AR537" s="76">
        <f t="shared" si="295"/>
        <v>0.64930937054868842</v>
      </c>
      <c r="AS537" s="76">
        <f>0.0526*AF537*Observaciones!$F536^1.218</f>
        <v>0</v>
      </c>
      <c r="AT537" s="76">
        <f>AS537*Constantes!$E$30</f>
        <v>0</v>
      </c>
      <c r="AU537" s="76">
        <f t="shared" si="307"/>
        <v>0</v>
      </c>
      <c r="AV537" s="15"/>
      <c r="AW537" s="75">
        <v>531</v>
      </c>
      <c r="AX537" s="148">
        <f>ETo!$I536*((1-Constantes!$F$19)*ETo!$K536+ETo!$L536)</f>
        <v>2.2839368026429776</v>
      </c>
      <c r="AY537" s="76">
        <f>MIN(AX537*Constantes!$F$17,0.8*(BB536+Observaciones!$F536-AZ537-BA537-Constantes!$D$14))</f>
        <v>7.8604113786539653E-3</v>
      </c>
      <c r="AZ537" s="76">
        <f>IF(Observaciones!$F536&gt;0.05*Constantes!$F$18,((Observaciones!$F536-0.05*Constantes!$F$18)^2)/(Observaciones!$F536+0.95*Constantes!$F$18),0)</f>
        <v>0</v>
      </c>
      <c r="BA537" s="76">
        <f>MAX(0,BB536+Observaciones!$F536-AZ537-Constantes!$D$13)</f>
        <v>0</v>
      </c>
      <c r="BB537" s="76">
        <f>BB536+Observaciones!$F536-AZ537-AY537-BA537-BC536</f>
        <v>11.251630409760015</v>
      </c>
      <c r="BC537" s="76">
        <f>MAX(0,(BB537-Constantes!$D$14)*(1-EXP(-Constantes!$D$22)))</f>
        <v>5.5537741782866529E-5</v>
      </c>
      <c r="BD537" s="76">
        <f t="shared" si="308"/>
        <v>97.723604475443224</v>
      </c>
      <c r="BE537" s="76">
        <f>MAX(0,(BD537-Constantes!$D$13)*(1-EXP(-Constantes!$D$23)))</f>
        <v>0.48254858950034196</v>
      </c>
      <c r="BF537" s="76">
        <f t="shared" si="309"/>
        <v>0.48260412724212481</v>
      </c>
      <c r="BG537" s="76">
        <f>IF(BF537-Escenarios!$F$29&lt;=0,0,IF(BF537-Escenarios!$F$29&gt;Escenarios!$F$28,Escenarios!$F$28,BF537-Escenarios!$F$29))</f>
        <v>0</v>
      </c>
      <c r="BH537" s="76">
        <f>BG537*Entradas!$F$24</f>
        <v>0</v>
      </c>
      <c r="BI537" s="76">
        <f>AX537*Entradas!$D$47/Escenarios!$F$9</f>
        <v>0.10962896652686292</v>
      </c>
      <c r="BJ537" s="76">
        <f>Entradas!$D$48*Entradas!$D$46/Escenarios!$F$9</f>
        <v>0.12</v>
      </c>
      <c r="BK537" s="76">
        <f t="shared" si="310"/>
        <v>0.11748937790551689</v>
      </c>
      <c r="BL537" s="76">
        <f t="shared" si="296"/>
        <v>0</v>
      </c>
      <c r="BM537" s="76">
        <f t="shared" si="297"/>
        <v>0</v>
      </c>
      <c r="BN537" s="76">
        <f t="shared" si="286"/>
        <v>5.5537741782866529E-5</v>
      </c>
      <c r="BO537" s="76">
        <f t="shared" si="298"/>
        <v>0</v>
      </c>
      <c r="BP537" s="76">
        <f t="shared" si="287"/>
        <v>0.48254858950034196</v>
      </c>
      <c r="BQ537" s="76">
        <f t="shared" si="299"/>
        <v>0</v>
      </c>
      <c r="BR537" s="76">
        <f t="shared" si="300"/>
        <v>0.48260412724212481</v>
      </c>
      <c r="BS537" s="76">
        <f t="shared" si="301"/>
        <v>0</v>
      </c>
      <c r="BT537" s="76">
        <f t="shared" si="302"/>
        <v>0</v>
      </c>
      <c r="BU537" s="76">
        <f t="shared" si="311"/>
        <v>68.545852885292391</v>
      </c>
      <c r="BV537" s="76">
        <f>MAX(0,(BU537-Constantes!$D$13)*(1-EXP(-Constantes!$D$24)))</f>
        <v>0.30258450222534666</v>
      </c>
      <c r="BW537" s="76">
        <f t="shared" si="312"/>
        <v>0.78513309172568868</v>
      </c>
      <c r="BX537" s="76">
        <f t="shared" si="313"/>
        <v>0.78518862946747148</v>
      </c>
      <c r="BY537" s="76">
        <f>0.0526*BL537*Observaciones!$F536^1.218</f>
        <v>0</v>
      </c>
      <c r="BZ537" s="76">
        <f>BY537*Constantes!$F$30</f>
        <v>0</v>
      </c>
      <c r="CA537" s="76">
        <f t="shared" si="314"/>
        <v>0</v>
      </c>
      <c r="CB537" s="15"/>
      <c r="CC537" s="75">
        <v>531</v>
      </c>
      <c r="CD537" s="76">
        <f>0.0526*Observaciones!$F536^2.218</f>
        <v>0</v>
      </c>
      <c r="CE537" s="76">
        <f>IF(Observaciones!$F536&gt;0.05*$CI$7,((Observaciones!$F536-0.05*$CI$7)^2)/(Observaciones!$F536+0.95*$CI$7),0)</f>
        <v>0</v>
      </c>
      <c r="CF537" s="76">
        <f>0.0526*CE537*Observaciones!$F536^1.218</f>
        <v>0</v>
      </c>
      <c r="CG537" s="29"/>
      <c r="CH537" s="29"/>
      <c r="CI537" s="110"/>
      <c r="CJ537" s="40"/>
    </row>
    <row r="538" spans="2:88" s="2" customFormat="1" x14ac:dyDescent="0.3">
      <c r="B538" s="39"/>
      <c r="C538" s="75">
        <v>532</v>
      </c>
      <c r="D538" s="148">
        <f>ETo!$I537*((1-Constantes!$D$19)*ETo!$K537+ETo!$L537)</f>
        <v>2.3752041969568731</v>
      </c>
      <c r="E538" s="76">
        <f>MIN(D538*Constantes!$D$17,0.8*(H537+Observaciones!$F537-F538-G538-Constantes!$D$14))</f>
        <v>1.3043278080118626E-3</v>
      </c>
      <c r="F538" s="76">
        <f>IF(Observaciones!$F537&gt;0.05*Constantes!$D$18,((Observaciones!$F537-0.05*Constantes!$D$18)^2)/(Observaciones!$F537+0.95*Constantes!$D$18),0)</f>
        <v>0</v>
      </c>
      <c r="G538" s="76">
        <f>MAX(0,H537+Observaciones!$F537-F538-Constantes!$D$13)</f>
        <v>0</v>
      </c>
      <c r="H538" s="76">
        <f>H537+Observaciones!$F537-F538-E538-G538-I537</f>
        <v>11.25027054421022</v>
      </c>
      <c r="I538" s="76">
        <f>MAX(0,(H538-Constantes!$D$14)*(1-EXP(-Constantes!$D$22)))</f>
        <v>9.2157289882363521E-6</v>
      </c>
      <c r="J538" s="76">
        <f t="shared" si="280"/>
        <v>97.241055885942885</v>
      </c>
      <c r="K538" s="76">
        <f>MAX(0,(J538-Constantes!$D$13)*(1-EXP(-Constantes!$D$23)))</f>
        <v>0.47779392331387555</v>
      </c>
      <c r="L538" s="76">
        <f t="shared" si="281"/>
        <v>0.47780313904286376</v>
      </c>
      <c r="M538" s="76">
        <f>0.0526*F538*Observaciones!$F537^1.218</f>
        <v>0</v>
      </c>
      <c r="N538" s="76">
        <f>M538*Constantes!$D$30</f>
        <v>0</v>
      </c>
      <c r="O538" s="76">
        <f t="shared" si="282"/>
        <v>0</v>
      </c>
      <c r="P538" s="15"/>
      <c r="Q538" s="75">
        <v>532</v>
      </c>
      <c r="R538" s="148">
        <f>ETo!$I537*((1-Constantes!$E$19)*ETo!$K537+ETo!$L537)</f>
        <v>2.3752041969568731</v>
      </c>
      <c r="S538" s="76">
        <f>MIN(R538*Constantes!$E$17,0.8*(V537+Observaciones!$F537-T538-U538-Constantes!$D$14))</f>
        <v>1.3043278080118626E-3</v>
      </c>
      <c r="T538" s="76">
        <f>IF(Observaciones!$F537&gt;0.05*Constantes!$E$18,((Observaciones!$F537-0.05*Constantes!$E$18)^2)/(Observaciones!$F537+0.95*Constantes!$E$18),0)</f>
        <v>0</v>
      </c>
      <c r="U538" s="76">
        <f>MAX(0,V537+Observaciones!$F537-T538-Constantes!$D$13)</f>
        <v>0</v>
      </c>
      <c r="V538" s="76">
        <f>V537+Observaciones!$F537-T538-S538-U538-W537</f>
        <v>11.25027054421022</v>
      </c>
      <c r="W538" s="76">
        <f>MAX(0,(V538-Constantes!$D$14)*(1-EXP(-Constantes!$D$22)))</f>
        <v>9.2157289882363521E-6</v>
      </c>
      <c r="X538" s="76">
        <f t="shared" si="303"/>
        <v>97.241055885942885</v>
      </c>
      <c r="Y538" s="76">
        <f>MAX(0,(X538-Constantes!$D$13)*(1-EXP(-Constantes!$D$23)))</f>
        <v>0.47779392331387555</v>
      </c>
      <c r="Z538" s="76">
        <f t="shared" si="304"/>
        <v>0.47780313904286376</v>
      </c>
      <c r="AA538" s="76">
        <f>IF(Z538-Escenarios!$E$29&lt;=0,0,IF(Z538-Escenarios!$E$29&gt;Escenarios!$E$28,Escenarios!$E$28,Z538-Escenarios!$E$29))</f>
        <v>0</v>
      </c>
      <c r="AB538" s="76">
        <f>AA538*Entradas!$E$24</f>
        <v>0</v>
      </c>
      <c r="AC538" s="76">
        <f>R538*Entradas!$D$47/Escenarios!$E$9</f>
        <v>0.11400980145392992</v>
      </c>
      <c r="AD538" s="76">
        <f>Entradas!$D$48*Entradas!$D$46/Escenarios!$E$9</f>
        <v>0.12</v>
      </c>
      <c r="AE538" s="76">
        <f t="shared" si="305"/>
        <v>0.11531412926194178</v>
      </c>
      <c r="AF538" s="76">
        <f t="shared" si="288"/>
        <v>0</v>
      </c>
      <c r="AG538" s="76">
        <f t="shared" si="289"/>
        <v>0</v>
      </c>
      <c r="AH538" s="76">
        <f t="shared" si="283"/>
        <v>9.2157289882363521E-6</v>
      </c>
      <c r="AI538" s="76">
        <f t="shared" si="290"/>
        <v>0</v>
      </c>
      <c r="AJ538" s="76">
        <f t="shared" si="284"/>
        <v>0.47779392331387555</v>
      </c>
      <c r="AK538" s="76">
        <f t="shared" si="291"/>
        <v>0</v>
      </c>
      <c r="AL538" s="76">
        <f t="shared" si="292"/>
        <v>0.47780313904286376</v>
      </c>
      <c r="AM538" s="76">
        <f t="shared" si="293"/>
        <v>0</v>
      </c>
      <c r="AN538" s="76">
        <f t="shared" si="294"/>
        <v>0</v>
      </c>
      <c r="AO538" s="76">
        <f t="shared" si="306"/>
        <v>59.489578612718262</v>
      </c>
      <c r="AP538" s="76">
        <f>MAX(0,(AO538-Constantes!$D$13)*(1-EXP(-Constantes!$D$24)))</f>
        <v>0.16415711247549697</v>
      </c>
      <c r="AQ538" s="76">
        <f t="shared" si="285"/>
        <v>0.64195103578937251</v>
      </c>
      <c r="AR538" s="76">
        <f t="shared" si="295"/>
        <v>0.64196025151836067</v>
      </c>
      <c r="AS538" s="76">
        <f>0.0526*AF538*Observaciones!$F537^1.218</f>
        <v>0</v>
      </c>
      <c r="AT538" s="76">
        <f>AS538*Constantes!$E$30</f>
        <v>0</v>
      </c>
      <c r="AU538" s="76">
        <f t="shared" si="307"/>
        <v>0</v>
      </c>
      <c r="AV538" s="15"/>
      <c r="AW538" s="75">
        <v>532</v>
      </c>
      <c r="AX538" s="148">
        <f>ETo!$I537*((1-Constantes!$F$19)*ETo!$K537+ETo!$L537)</f>
        <v>2.3752041969568731</v>
      </c>
      <c r="AY538" s="76">
        <f>MIN(AX538*Constantes!$F$17,0.8*(BB537+Observaciones!$F537-AZ538-BA538-Constantes!$D$14))</f>
        <v>1.3043278080118626E-3</v>
      </c>
      <c r="AZ538" s="76">
        <f>IF(Observaciones!$F537&gt;0.05*Constantes!$F$18,((Observaciones!$F537-0.05*Constantes!$F$18)^2)/(Observaciones!$F537+0.95*Constantes!$F$18),0)</f>
        <v>0</v>
      </c>
      <c r="BA538" s="76">
        <f>MAX(0,BB537+Observaciones!$F537-AZ538-Constantes!$D$13)</f>
        <v>0</v>
      </c>
      <c r="BB538" s="76">
        <f>BB537+Observaciones!$F537-AZ538-AY538-BA538-BC537</f>
        <v>11.25027054421022</v>
      </c>
      <c r="BC538" s="76">
        <f>MAX(0,(BB538-Constantes!$D$14)*(1-EXP(-Constantes!$D$22)))</f>
        <v>9.2157289882363521E-6</v>
      </c>
      <c r="BD538" s="76">
        <f t="shared" si="308"/>
        <v>97.241055885942885</v>
      </c>
      <c r="BE538" s="76">
        <f>MAX(0,(BD538-Constantes!$D$13)*(1-EXP(-Constantes!$D$23)))</f>
        <v>0.47779392331387555</v>
      </c>
      <c r="BF538" s="76">
        <f t="shared" si="309"/>
        <v>0.47780313904286376</v>
      </c>
      <c r="BG538" s="76">
        <f>IF(BF538-Escenarios!$F$29&lt;=0,0,IF(BF538-Escenarios!$F$29&gt;Escenarios!$F$28,Escenarios!$F$28,BF538-Escenarios!$F$29))</f>
        <v>0</v>
      </c>
      <c r="BH538" s="76">
        <f>BG538*Entradas!$F$24</f>
        <v>0</v>
      </c>
      <c r="BI538" s="76">
        <f>AX538*Entradas!$D$47/Escenarios!$F$9</f>
        <v>0.11400980145392992</v>
      </c>
      <c r="BJ538" s="76">
        <f>Entradas!$D$48*Entradas!$D$46/Escenarios!$F$9</f>
        <v>0.12</v>
      </c>
      <c r="BK538" s="76">
        <f t="shared" si="310"/>
        <v>0.11531412926194178</v>
      </c>
      <c r="BL538" s="76">
        <f t="shared" si="296"/>
        <v>0</v>
      </c>
      <c r="BM538" s="76">
        <f t="shared" si="297"/>
        <v>0</v>
      </c>
      <c r="BN538" s="76">
        <f t="shared" si="286"/>
        <v>9.2157289882363521E-6</v>
      </c>
      <c r="BO538" s="76">
        <f t="shared" si="298"/>
        <v>0</v>
      </c>
      <c r="BP538" s="76">
        <f t="shared" si="287"/>
        <v>0.47779392331387555</v>
      </c>
      <c r="BQ538" s="76">
        <f t="shared" si="299"/>
        <v>0</v>
      </c>
      <c r="BR538" s="76">
        <f t="shared" si="300"/>
        <v>0.47780313904286376</v>
      </c>
      <c r="BS538" s="76">
        <f t="shared" si="301"/>
        <v>0</v>
      </c>
      <c r="BT538" s="76">
        <f t="shared" si="302"/>
        <v>0</v>
      </c>
      <c r="BU538" s="76">
        <f t="shared" si="311"/>
        <v>68.243268383067047</v>
      </c>
      <c r="BV538" s="76">
        <f>MAX(0,(BU538-Constantes!$D$13)*(1-EXP(-Constantes!$D$24)))</f>
        <v>0.29795942335062015</v>
      </c>
      <c r="BW538" s="76">
        <f t="shared" si="312"/>
        <v>0.77575334666449569</v>
      </c>
      <c r="BX538" s="76">
        <f t="shared" si="313"/>
        <v>0.77576256239348385</v>
      </c>
      <c r="BY538" s="76">
        <f>0.0526*BL538*Observaciones!$F537^1.218</f>
        <v>0</v>
      </c>
      <c r="BZ538" s="76">
        <f>BY538*Constantes!$F$30</f>
        <v>0</v>
      </c>
      <c r="CA538" s="76">
        <f t="shared" si="314"/>
        <v>0</v>
      </c>
      <c r="CB538" s="15"/>
      <c r="CC538" s="75">
        <v>532</v>
      </c>
      <c r="CD538" s="76">
        <f>0.0526*Observaciones!$F537^2.218</f>
        <v>0</v>
      </c>
      <c r="CE538" s="76">
        <f>IF(Observaciones!$F537&gt;0.05*$CI$7,((Observaciones!$F537-0.05*$CI$7)^2)/(Observaciones!$F537+0.95*$CI$7),0)</f>
        <v>0</v>
      </c>
      <c r="CF538" s="76">
        <f>0.0526*CE538*Observaciones!$F537^1.218</f>
        <v>0</v>
      </c>
      <c r="CG538" s="29"/>
      <c r="CH538" s="29"/>
      <c r="CI538" s="110"/>
      <c r="CJ538" s="40"/>
    </row>
    <row r="539" spans="2:88" s="2" customFormat="1" x14ac:dyDescent="0.3">
      <c r="B539" s="39"/>
      <c r="C539" s="75">
        <v>533</v>
      </c>
      <c r="D539" s="148">
        <f>ETo!$I538*((1-Constantes!$D$19)*ETo!$K538+ETo!$L538)</f>
        <v>2.3143395869374683</v>
      </c>
      <c r="E539" s="76">
        <f>MIN(D539*Constantes!$D$17,0.8*(H538+Observaciones!$F538-F539-G539-Constantes!$D$14))</f>
        <v>2.1643536817634869E-4</v>
      </c>
      <c r="F539" s="76">
        <f>IF(Observaciones!$F538&gt;0.05*Constantes!$D$18,((Observaciones!$F538-0.05*Constantes!$D$18)^2)/(Observaciones!$F538+0.95*Constantes!$D$18),0)</f>
        <v>0</v>
      </c>
      <c r="G539" s="76">
        <f>MAX(0,H538+Observaciones!$F538-F539-Constantes!$D$13)</f>
        <v>0</v>
      </c>
      <c r="H539" s="76">
        <f>H538+Observaciones!$F538-F539-E539-G539-I538</f>
        <v>11.250044893113055</v>
      </c>
      <c r="I539" s="76">
        <f>MAX(0,(H539-Constantes!$D$14)*(1-EXP(-Constantes!$D$22)))</f>
        <v>1.529224236630116E-6</v>
      </c>
      <c r="J539" s="76">
        <f t="shared" si="280"/>
        <v>96.763261962629002</v>
      </c>
      <c r="K539" s="76">
        <f>MAX(0,(J539-Constantes!$D$13)*(1-EXP(-Constantes!$D$23)))</f>
        <v>0.47308610598581763</v>
      </c>
      <c r="L539" s="76">
        <f t="shared" si="281"/>
        <v>0.47308763521005426</v>
      </c>
      <c r="M539" s="76">
        <f>0.0526*F539*Observaciones!$F538^1.218</f>
        <v>0</v>
      </c>
      <c r="N539" s="76">
        <f>M539*Constantes!$D$30</f>
        <v>0</v>
      </c>
      <c r="O539" s="76">
        <f t="shared" si="282"/>
        <v>0</v>
      </c>
      <c r="P539" s="15"/>
      <c r="Q539" s="75">
        <v>533</v>
      </c>
      <c r="R539" s="148">
        <f>ETo!$I538*((1-Constantes!$E$19)*ETo!$K538+ETo!$L538)</f>
        <v>2.3143395869374683</v>
      </c>
      <c r="S539" s="76">
        <f>MIN(R539*Constantes!$E$17,0.8*(V538+Observaciones!$F538-T539-U539-Constantes!$D$14))</f>
        <v>2.1643536817634869E-4</v>
      </c>
      <c r="T539" s="76">
        <f>IF(Observaciones!$F538&gt;0.05*Constantes!$E$18,((Observaciones!$F538-0.05*Constantes!$E$18)^2)/(Observaciones!$F538+0.95*Constantes!$E$18),0)</f>
        <v>0</v>
      </c>
      <c r="U539" s="76">
        <f>MAX(0,V538+Observaciones!$F538-T539-Constantes!$D$13)</f>
        <v>0</v>
      </c>
      <c r="V539" s="76">
        <f>V538+Observaciones!$F538-T539-S539-U539-W538</f>
        <v>11.250044893113055</v>
      </c>
      <c r="W539" s="76">
        <f>MAX(0,(V539-Constantes!$D$14)*(1-EXP(-Constantes!$D$22)))</f>
        <v>1.529224236630116E-6</v>
      </c>
      <c r="X539" s="76">
        <f t="shared" si="303"/>
        <v>96.763261962629002</v>
      </c>
      <c r="Y539" s="76">
        <f>MAX(0,(X539-Constantes!$D$13)*(1-EXP(-Constantes!$D$23)))</f>
        <v>0.47308610598581763</v>
      </c>
      <c r="Z539" s="76">
        <f t="shared" si="304"/>
        <v>0.47308763521005426</v>
      </c>
      <c r="AA539" s="76">
        <f>IF(Z539-Escenarios!$E$29&lt;=0,0,IF(Z539-Escenarios!$E$29&gt;Escenarios!$E$28,Escenarios!$E$28,Z539-Escenarios!$E$29))</f>
        <v>0</v>
      </c>
      <c r="AB539" s="76">
        <f>AA539*Entradas!$E$24</f>
        <v>0</v>
      </c>
      <c r="AC539" s="76">
        <f>R539*Entradas!$D$47/Escenarios!$E$9</f>
        <v>0.11108830017299849</v>
      </c>
      <c r="AD539" s="76">
        <f>Entradas!$D$48*Entradas!$D$46/Escenarios!$E$9</f>
        <v>0.12</v>
      </c>
      <c r="AE539" s="76">
        <f t="shared" si="305"/>
        <v>0.11130473554117484</v>
      </c>
      <c r="AF539" s="76">
        <f t="shared" si="288"/>
        <v>0</v>
      </c>
      <c r="AG539" s="76">
        <f t="shared" si="289"/>
        <v>0</v>
      </c>
      <c r="AH539" s="76">
        <f t="shared" si="283"/>
        <v>1.529224236630116E-6</v>
      </c>
      <c r="AI539" s="76">
        <f t="shared" si="290"/>
        <v>0</v>
      </c>
      <c r="AJ539" s="76">
        <f t="shared" si="284"/>
        <v>0.47308610598581763</v>
      </c>
      <c r="AK539" s="76">
        <f t="shared" si="291"/>
        <v>0</v>
      </c>
      <c r="AL539" s="76">
        <f t="shared" si="292"/>
        <v>0.47308763521005426</v>
      </c>
      <c r="AM539" s="76">
        <f t="shared" si="293"/>
        <v>0</v>
      </c>
      <c r="AN539" s="76">
        <f t="shared" si="294"/>
        <v>0</v>
      </c>
      <c r="AO539" s="76">
        <f t="shared" si="306"/>
        <v>59.325421500242761</v>
      </c>
      <c r="AP539" s="76">
        <f>MAX(0,(AO539-Constantes!$D$13)*(1-EXP(-Constantes!$D$24)))</f>
        <v>0.1616479304537386</v>
      </c>
      <c r="AQ539" s="76">
        <f t="shared" si="285"/>
        <v>0.63473403643955617</v>
      </c>
      <c r="AR539" s="76">
        <f t="shared" si="295"/>
        <v>0.63473556566379286</v>
      </c>
      <c r="AS539" s="76">
        <f>0.0526*AF539*Observaciones!$F538^1.218</f>
        <v>0</v>
      </c>
      <c r="AT539" s="76">
        <f>AS539*Constantes!$E$30</f>
        <v>0</v>
      </c>
      <c r="AU539" s="76">
        <f t="shared" si="307"/>
        <v>0</v>
      </c>
      <c r="AV539" s="15"/>
      <c r="AW539" s="75">
        <v>533</v>
      </c>
      <c r="AX539" s="148">
        <f>ETo!$I538*((1-Constantes!$F$19)*ETo!$K538+ETo!$L538)</f>
        <v>2.3143395869374683</v>
      </c>
      <c r="AY539" s="76">
        <f>MIN(AX539*Constantes!$F$17,0.8*(BB538+Observaciones!$F538-AZ539-BA539-Constantes!$D$14))</f>
        <v>2.1643536817634869E-4</v>
      </c>
      <c r="AZ539" s="76">
        <f>IF(Observaciones!$F538&gt;0.05*Constantes!$F$18,((Observaciones!$F538-0.05*Constantes!$F$18)^2)/(Observaciones!$F538+0.95*Constantes!$F$18),0)</f>
        <v>0</v>
      </c>
      <c r="BA539" s="76">
        <f>MAX(0,BB538+Observaciones!$F538-AZ539-Constantes!$D$13)</f>
        <v>0</v>
      </c>
      <c r="BB539" s="76">
        <f>BB538+Observaciones!$F538-AZ539-AY539-BA539-BC538</f>
        <v>11.250044893113055</v>
      </c>
      <c r="BC539" s="76">
        <f>MAX(0,(BB539-Constantes!$D$14)*(1-EXP(-Constantes!$D$22)))</f>
        <v>1.529224236630116E-6</v>
      </c>
      <c r="BD539" s="76">
        <f t="shared" si="308"/>
        <v>96.763261962629002</v>
      </c>
      <c r="BE539" s="76">
        <f>MAX(0,(BD539-Constantes!$D$13)*(1-EXP(-Constantes!$D$23)))</f>
        <v>0.47308610598581763</v>
      </c>
      <c r="BF539" s="76">
        <f t="shared" si="309"/>
        <v>0.47308763521005426</v>
      </c>
      <c r="BG539" s="76">
        <f>IF(BF539-Escenarios!$F$29&lt;=0,0,IF(BF539-Escenarios!$F$29&gt;Escenarios!$F$28,Escenarios!$F$28,BF539-Escenarios!$F$29))</f>
        <v>0</v>
      </c>
      <c r="BH539" s="76">
        <f>BG539*Entradas!$F$24</f>
        <v>0</v>
      </c>
      <c r="BI539" s="76">
        <f>AX539*Entradas!$D$47/Escenarios!$F$9</f>
        <v>0.11108830017299849</v>
      </c>
      <c r="BJ539" s="76">
        <f>Entradas!$D$48*Entradas!$D$46/Escenarios!$F$9</f>
        <v>0.12</v>
      </c>
      <c r="BK539" s="76">
        <f t="shared" si="310"/>
        <v>0.11130473554117484</v>
      </c>
      <c r="BL539" s="76">
        <f t="shared" si="296"/>
        <v>0</v>
      </c>
      <c r="BM539" s="76">
        <f t="shared" si="297"/>
        <v>0</v>
      </c>
      <c r="BN539" s="76">
        <f t="shared" si="286"/>
        <v>1.529224236630116E-6</v>
      </c>
      <c r="BO539" s="76">
        <f t="shared" si="298"/>
        <v>0</v>
      </c>
      <c r="BP539" s="76">
        <f t="shared" si="287"/>
        <v>0.47308610598581763</v>
      </c>
      <c r="BQ539" s="76">
        <f t="shared" si="299"/>
        <v>0</v>
      </c>
      <c r="BR539" s="76">
        <f t="shared" si="300"/>
        <v>0.47308763521005426</v>
      </c>
      <c r="BS539" s="76">
        <f t="shared" si="301"/>
        <v>0</v>
      </c>
      <c r="BT539" s="76">
        <f t="shared" si="302"/>
        <v>0</v>
      </c>
      <c r="BU539" s="76">
        <f t="shared" si="311"/>
        <v>67.945308959716428</v>
      </c>
      <c r="BV539" s="76">
        <f>MAX(0,(BU539-Constantes!$D$13)*(1-EXP(-Constantes!$D$24)))</f>
        <v>0.29340503994919154</v>
      </c>
      <c r="BW539" s="76">
        <f t="shared" si="312"/>
        <v>0.76649114593500922</v>
      </c>
      <c r="BX539" s="76">
        <f t="shared" si="313"/>
        <v>0.7664926751592458</v>
      </c>
      <c r="BY539" s="76">
        <f>0.0526*BL539*Observaciones!$F538^1.218</f>
        <v>0</v>
      </c>
      <c r="BZ539" s="76">
        <f>BY539*Constantes!$F$30</f>
        <v>0</v>
      </c>
      <c r="CA539" s="76">
        <f t="shared" si="314"/>
        <v>0</v>
      </c>
      <c r="CB539" s="15"/>
      <c r="CC539" s="75">
        <v>533</v>
      </c>
      <c r="CD539" s="76">
        <f>0.0526*Observaciones!$F538^2.218</f>
        <v>0</v>
      </c>
      <c r="CE539" s="76">
        <f>IF(Observaciones!$F538&gt;0.05*$CI$7,((Observaciones!$F538-0.05*$CI$7)^2)/(Observaciones!$F538+0.95*$CI$7),0)</f>
        <v>0</v>
      </c>
      <c r="CF539" s="76">
        <f>0.0526*CE539*Observaciones!$F538^1.218</f>
        <v>0</v>
      </c>
      <c r="CG539" s="29"/>
      <c r="CH539" s="29"/>
      <c r="CI539" s="110"/>
      <c r="CJ539" s="40"/>
    </row>
    <row r="540" spans="2:88" s="2" customFormat="1" x14ac:dyDescent="0.3">
      <c r="B540" s="39"/>
      <c r="C540" s="75">
        <v>534</v>
      </c>
      <c r="D540" s="148">
        <f>ETo!$I539*((1-Constantes!$D$19)*ETo!$K539+ETo!$L539)</f>
        <v>2.2984794698174782</v>
      </c>
      <c r="E540" s="76">
        <f>MIN(D540*Constantes!$D$17,0.8*(H539+Observaciones!$F539-F540-G540-Constantes!$D$14))</f>
        <v>3.5914490443644811E-5</v>
      </c>
      <c r="F540" s="76">
        <f>IF(Observaciones!$F539&gt;0.05*Constantes!$D$18,((Observaciones!$F539-0.05*Constantes!$D$18)^2)/(Observaciones!$F539+0.95*Constantes!$D$18),0)</f>
        <v>0</v>
      </c>
      <c r="G540" s="76">
        <f>MAX(0,H539+Observaciones!$F539-F540-Constantes!$D$13)</f>
        <v>0</v>
      </c>
      <c r="H540" s="76">
        <f>H539+Observaciones!$F539-F540-E540-G540-I539</f>
        <v>11.250007449398375</v>
      </c>
      <c r="I540" s="76">
        <f>MAX(0,(H540-Constantes!$D$14)*(1-EXP(-Constantes!$D$22)))</f>
        <v>2.5375385594029325E-7</v>
      </c>
      <c r="J540" s="76">
        <f t="shared" si="280"/>
        <v>96.290175856643188</v>
      </c>
      <c r="K540" s="76">
        <f>MAX(0,(J540-Constantes!$D$13)*(1-EXP(-Constantes!$D$23)))</f>
        <v>0.4684246759032078</v>
      </c>
      <c r="L540" s="76">
        <f t="shared" si="281"/>
        <v>0.46842492965706373</v>
      </c>
      <c r="M540" s="76">
        <f>0.0526*F540*Observaciones!$F539^1.218</f>
        <v>0</v>
      </c>
      <c r="N540" s="76">
        <f>M540*Constantes!$D$30</f>
        <v>0</v>
      </c>
      <c r="O540" s="76">
        <f t="shared" si="282"/>
        <v>0</v>
      </c>
      <c r="P540" s="15"/>
      <c r="Q540" s="75">
        <v>534</v>
      </c>
      <c r="R540" s="148">
        <f>ETo!$I539*((1-Constantes!$E$19)*ETo!$K539+ETo!$L539)</f>
        <v>2.2984794698174782</v>
      </c>
      <c r="S540" s="76">
        <f>MIN(R540*Constantes!$E$17,0.8*(V539+Observaciones!$F539-T540-U540-Constantes!$D$14))</f>
        <v>3.5914490443644811E-5</v>
      </c>
      <c r="T540" s="76">
        <f>IF(Observaciones!$F539&gt;0.05*Constantes!$E$18,((Observaciones!$F539-0.05*Constantes!$E$18)^2)/(Observaciones!$F539+0.95*Constantes!$E$18),0)</f>
        <v>0</v>
      </c>
      <c r="U540" s="76">
        <f>MAX(0,V539+Observaciones!$F539-T540-Constantes!$D$13)</f>
        <v>0</v>
      </c>
      <c r="V540" s="76">
        <f>V539+Observaciones!$F539-T540-S540-U540-W539</f>
        <v>11.250007449398375</v>
      </c>
      <c r="W540" s="76">
        <f>MAX(0,(V540-Constantes!$D$14)*(1-EXP(-Constantes!$D$22)))</f>
        <v>2.5375385594029325E-7</v>
      </c>
      <c r="X540" s="76">
        <f t="shared" si="303"/>
        <v>96.290175856643188</v>
      </c>
      <c r="Y540" s="76">
        <f>MAX(0,(X540-Constantes!$D$13)*(1-EXP(-Constantes!$D$23)))</f>
        <v>0.4684246759032078</v>
      </c>
      <c r="Z540" s="76">
        <f t="shared" si="304"/>
        <v>0.46842492965706373</v>
      </c>
      <c r="AA540" s="76">
        <f>IF(Z540-Escenarios!$E$29&lt;=0,0,IF(Z540-Escenarios!$E$29&gt;Escenarios!$E$28,Escenarios!$E$28,Z540-Escenarios!$E$29))</f>
        <v>0</v>
      </c>
      <c r="AB540" s="76">
        <f>AA540*Entradas!$E$24</f>
        <v>0</v>
      </c>
      <c r="AC540" s="76">
        <f>R540*Entradas!$D$47/Escenarios!$E$9</f>
        <v>0.11032701455123896</v>
      </c>
      <c r="AD540" s="76">
        <f>Entradas!$D$48*Entradas!$D$46/Escenarios!$E$9</f>
        <v>0.12</v>
      </c>
      <c r="AE540" s="76">
        <f t="shared" si="305"/>
        <v>0.1103629290416826</v>
      </c>
      <c r="AF540" s="76">
        <f t="shared" si="288"/>
        <v>0</v>
      </c>
      <c r="AG540" s="76">
        <f t="shared" si="289"/>
        <v>0</v>
      </c>
      <c r="AH540" s="76">
        <f t="shared" si="283"/>
        <v>2.5375385594029325E-7</v>
      </c>
      <c r="AI540" s="76">
        <f t="shared" si="290"/>
        <v>0</v>
      </c>
      <c r="AJ540" s="76">
        <f t="shared" si="284"/>
        <v>0.4684246759032078</v>
      </c>
      <c r="AK540" s="76">
        <f t="shared" si="291"/>
        <v>0</v>
      </c>
      <c r="AL540" s="76">
        <f t="shared" si="292"/>
        <v>0.46842492965706373</v>
      </c>
      <c r="AM540" s="76">
        <f t="shared" si="293"/>
        <v>0</v>
      </c>
      <c r="AN540" s="76">
        <f t="shared" si="294"/>
        <v>0</v>
      </c>
      <c r="AO540" s="76">
        <f t="shared" si="306"/>
        <v>59.163773569789022</v>
      </c>
      <c r="AP540" s="76">
        <f>MAX(0,(AO540-Constantes!$D$13)*(1-EXP(-Constantes!$D$24)))</f>
        <v>0.15917710189911533</v>
      </c>
      <c r="AQ540" s="76">
        <f t="shared" si="285"/>
        <v>0.62760177780232307</v>
      </c>
      <c r="AR540" s="76">
        <f t="shared" si="295"/>
        <v>0.627602031556179</v>
      </c>
      <c r="AS540" s="76">
        <f>0.0526*AF540*Observaciones!$F539^1.218</f>
        <v>0</v>
      </c>
      <c r="AT540" s="76">
        <f>AS540*Constantes!$E$30</f>
        <v>0</v>
      </c>
      <c r="AU540" s="76">
        <f t="shared" si="307"/>
        <v>0</v>
      </c>
      <c r="AV540" s="15"/>
      <c r="AW540" s="75">
        <v>534</v>
      </c>
      <c r="AX540" s="148">
        <f>ETo!$I539*((1-Constantes!$F$19)*ETo!$K539+ETo!$L539)</f>
        <v>2.2984794698174782</v>
      </c>
      <c r="AY540" s="76">
        <f>MIN(AX540*Constantes!$F$17,0.8*(BB539+Observaciones!$F539-AZ540-BA540-Constantes!$D$14))</f>
        <v>3.5914490443644811E-5</v>
      </c>
      <c r="AZ540" s="76">
        <f>IF(Observaciones!$F539&gt;0.05*Constantes!$F$18,((Observaciones!$F539-0.05*Constantes!$F$18)^2)/(Observaciones!$F539+0.95*Constantes!$F$18),0)</f>
        <v>0</v>
      </c>
      <c r="BA540" s="76">
        <f>MAX(0,BB539+Observaciones!$F539-AZ540-Constantes!$D$13)</f>
        <v>0</v>
      </c>
      <c r="BB540" s="76">
        <f>BB539+Observaciones!$F539-AZ540-AY540-BA540-BC539</f>
        <v>11.250007449398375</v>
      </c>
      <c r="BC540" s="76">
        <f>MAX(0,(BB540-Constantes!$D$14)*(1-EXP(-Constantes!$D$22)))</f>
        <v>2.5375385594029325E-7</v>
      </c>
      <c r="BD540" s="76">
        <f t="shared" si="308"/>
        <v>96.290175856643188</v>
      </c>
      <c r="BE540" s="76">
        <f>MAX(0,(BD540-Constantes!$D$13)*(1-EXP(-Constantes!$D$23)))</f>
        <v>0.4684246759032078</v>
      </c>
      <c r="BF540" s="76">
        <f t="shared" si="309"/>
        <v>0.46842492965706373</v>
      </c>
      <c r="BG540" s="76">
        <f>IF(BF540-Escenarios!$F$29&lt;=0,0,IF(BF540-Escenarios!$F$29&gt;Escenarios!$F$28,Escenarios!$F$28,BF540-Escenarios!$F$29))</f>
        <v>0</v>
      </c>
      <c r="BH540" s="76">
        <f>BG540*Entradas!$F$24</f>
        <v>0</v>
      </c>
      <c r="BI540" s="76">
        <f>AX540*Entradas!$D$47/Escenarios!$F$9</f>
        <v>0.11032701455123896</v>
      </c>
      <c r="BJ540" s="76">
        <f>Entradas!$D$48*Entradas!$D$46/Escenarios!$F$9</f>
        <v>0.12</v>
      </c>
      <c r="BK540" s="76">
        <f t="shared" si="310"/>
        <v>0.1103629290416826</v>
      </c>
      <c r="BL540" s="76">
        <f t="shared" si="296"/>
        <v>0</v>
      </c>
      <c r="BM540" s="76">
        <f t="shared" si="297"/>
        <v>0</v>
      </c>
      <c r="BN540" s="76">
        <f t="shared" si="286"/>
        <v>2.5375385594029325E-7</v>
      </c>
      <c r="BO540" s="76">
        <f t="shared" si="298"/>
        <v>0</v>
      </c>
      <c r="BP540" s="76">
        <f t="shared" si="287"/>
        <v>0.4684246759032078</v>
      </c>
      <c r="BQ540" s="76">
        <f t="shared" si="299"/>
        <v>0</v>
      </c>
      <c r="BR540" s="76">
        <f t="shared" si="300"/>
        <v>0.46842492965706373</v>
      </c>
      <c r="BS540" s="76">
        <f t="shared" si="301"/>
        <v>0</v>
      </c>
      <c r="BT540" s="76">
        <f t="shared" si="302"/>
        <v>0</v>
      </c>
      <c r="BU540" s="76">
        <f t="shared" si="311"/>
        <v>67.651903919767236</v>
      </c>
      <c r="BV540" s="76">
        <f>MAX(0,(BU540-Constantes!$D$13)*(1-EXP(-Constantes!$D$24)))</f>
        <v>0.28892027142328508</v>
      </c>
      <c r="BW540" s="76">
        <f t="shared" si="312"/>
        <v>0.75734494732649282</v>
      </c>
      <c r="BX540" s="76">
        <f t="shared" si="313"/>
        <v>0.75734520108034875</v>
      </c>
      <c r="BY540" s="76">
        <f>0.0526*BL540*Observaciones!$F539^1.218</f>
        <v>0</v>
      </c>
      <c r="BZ540" s="76">
        <f>BY540*Constantes!$F$30</f>
        <v>0</v>
      </c>
      <c r="CA540" s="76">
        <f t="shared" si="314"/>
        <v>0</v>
      </c>
      <c r="CB540" s="15"/>
      <c r="CC540" s="75">
        <v>534</v>
      </c>
      <c r="CD540" s="76">
        <f>0.0526*Observaciones!$F539^2.218</f>
        <v>0</v>
      </c>
      <c r="CE540" s="76">
        <f>IF(Observaciones!$F539&gt;0.05*$CI$7,((Observaciones!$F539-0.05*$CI$7)^2)/(Observaciones!$F539+0.95*$CI$7),0)</f>
        <v>0</v>
      </c>
      <c r="CF540" s="76">
        <f>0.0526*CE540*Observaciones!$F539^1.218</f>
        <v>0</v>
      </c>
      <c r="CG540" s="29"/>
      <c r="CH540" s="29"/>
      <c r="CI540" s="110"/>
      <c r="CJ540" s="40"/>
    </row>
    <row r="541" spans="2:88" s="2" customFormat="1" x14ac:dyDescent="0.3">
      <c r="B541" s="39"/>
      <c r="C541" s="75">
        <v>535</v>
      </c>
      <c r="D541" s="148">
        <f>ETo!$I540*((1-Constantes!$D$19)*ETo!$K540+ETo!$L540)</f>
        <v>2.3023474098537711</v>
      </c>
      <c r="E541" s="76">
        <f>MIN(D541*Constantes!$D$17,0.8*(H540+Observaciones!$F540-F541-G541-Constantes!$D$14))</f>
        <v>5.9595186996830309E-6</v>
      </c>
      <c r="F541" s="76">
        <f>IF(Observaciones!$F540&gt;0.05*Constantes!$D$18,((Observaciones!$F540-0.05*Constantes!$D$18)^2)/(Observaciones!$F540+0.95*Constantes!$D$18),0)</f>
        <v>0</v>
      </c>
      <c r="G541" s="76">
        <f>MAX(0,H540+Observaciones!$F540-F541-Constantes!$D$13)</f>
        <v>0</v>
      </c>
      <c r="H541" s="76">
        <f>H540+Observaciones!$F540-F541-E541-G541-I540</f>
        <v>11.25000123612582</v>
      </c>
      <c r="I541" s="76">
        <f>MAX(0,(H541-Constantes!$D$14)*(1-EXP(-Constantes!$D$22)))</f>
        <v>4.2106983352578628E-8</v>
      </c>
      <c r="J541" s="76">
        <f t="shared" si="280"/>
        <v>95.82175118073998</v>
      </c>
      <c r="K541" s="76">
        <f>MAX(0,(J541-Constantes!$D$13)*(1-EXP(-Constantes!$D$23)))</f>
        <v>0.46380917600146809</v>
      </c>
      <c r="L541" s="76">
        <f t="shared" si="281"/>
        <v>0.46380921810845144</v>
      </c>
      <c r="M541" s="76">
        <f>0.0526*F541*Observaciones!$F540^1.218</f>
        <v>0</v>
      </c>
      <c r="N541" s="76">
        <f>M541*Constantes!$D$30</f>
        <v>0</v>
      </c>
      <c r="O541" s="76">
        <f t="shared" si="282"/>
        <v>0</v>
      </c>
      <c r="P541" s="15"/>
      <c r="Q541" s="75">
        <v>535</v>
      </c>
      <c r="R541" s="148">
        <f>ETo!$I540*((1-Constantes!$E$19)*ETo!$K540+ETo!$L540)</f>
        <v>2.3023474098537711</v>
      </c>
      <c r="S541" s="76">
        <f>MIN(R541*Constantes!$E$17,0.8*(V540+Observaciones!$F540-T541-U541-Constantes!$D$14))</f>
        <v>5.9595186996830309E-6</v>
      </c>
      <c r="T541" s="76">
        <f>IF(Observaciones!$F540&gt;0.05*Constantes!$E$18,((Observaciones!$F540-0.05*Constantes!$E$18)^2)/(Observaciones!$F540+0.95*Constantes!$E$18),0)</f>
        <v>0</v>
      </c>
      <c r="U541" s="76">
        <f>MAX(0,V540+Observaciones!$F540-T541-Constantes!$D$13)</f>
        <v>0</v>
      </c>
      <c r="V541" s="76">
        <f>V540+Observaciones!$F540-T541-S541-U541-W540</f>
        <v>11.25000123612582</v>
      </c>
      <c r="W541" s="76">
        <f>MAX(0,(V541-Constantes!$D$14)*(1-EXP(-Constantes!$D$22)))</f>
        <v>4.2106983352578628E-8</v>
      </c>
      <c r="X541" s="76">
        <f t="shared" si="303"/>
        <v>95.82175118073998</v>
      </c>
      <c r="Y541" s="76">
        <f>MAX(0,(X541-Constantes!$D$13)*(1-EXP(-Constantes!$D$23)))</f>
        <v>0.46380917600146809</v>
      </c>
      <c r="Z541" s="76">
        <f t="shared" si="304"/>
        <v>0.46380921810845144</v>
      </c>
      <c r="AA541" s="76">
        <f>IF(Z541-Escenarios!$E$29&lt;=0,0,IF(Z541-Escenarios!$E$29&gt;Escenarios!$E$28,Escenarios!$E$28,Z541-Escenarios!$E$29))</f>
        <v>0</v>
      </c>
      <c r="AB541" s="76">
        <f>AA541*Entradas!$E$24</f>
        <v>0</v>
      </c>
      <c r="AC541" s="76">
        <f>R541*Entradas!$D$47/Escenarios!$E$9</f>
        <v>0.11051267567298101</v>
      </c>
      <c r="AD541" s="76">
        <f>Entradas!$D$48*Entradas!$D$46/Escenarios!$E$9</f>
        <v>0.12</v>
      </c>
      <c r="AE541" s="76">
        <f t="shared" si="305"/>
        <v>0.11051863519168069</v>
      </c>
      <c r="AF541" s="76">
        <f t="shared" si="288"/>
        <v>0</v>
      </c>
      <c r="AG541" s="76">
        <f t="shared" si="289"/>
        <v>0</v>
      </c>
      <c r="AH541" s="76">
        <f t="shared" si="283"/>
        <v>4.2106983352578628E-8</v>
      </c>
      <c r="AI541" s="76">
        <f t="shared" si="290"/>
        <v>0</v>
      </c>
      <c r="AJ541" s="76">
        <f t="shared" si="284"/>
        <v>0.46380917600146809</v>
      </c>
      <c r="AK541" s="76">
        <f t="shared" si="291"/>
        <v>0</v>
      </c>
      <c r="AL541" s="76">
        <f t="shared" si="292"/>
        <v>0.46380921810845144</v>
      </c>
      <c r="AM541" s="76">
        <f t="shared" si="293"/>
        <v>0</v>
      </c>
      <c r="AN541" s="76">
        <f t="shared" si="294"/>
        <v>0</v>
      </c>
      <c r="AO541" s="76">
        <f t="shared" si="306"/>
        <v>59.004596467889904</v>
      </c>
      <c r="AP541" s="76">
        <f>MAX(0,(AO541-Constantes!$D$13)*(1-EXP(-Constantes!$D$24)))</f>
        <v>0.15674404056940608</v>
      </c>
      <c r="AQ541" s="76">
        <f t="shared" si="285"/>
        <v>0.62055321657087414</v>
      </c>
      <c r="AR541" s="76">
        <f t="shared" si="295"/>
        <v>0.62055325867785749</v>
      </c>
      <c r="AS541" s="76">
        <f>0.0526*AF541*Observaciones!$F540^1.218</f>
        <v>0</v>
      </c>
      <c r="AT541" s="76">
        <f>AS541*Constantes!$E$30</f>
        <v>0</v>
      </c>
      <c r="AU541" s="76">
        <f t="shared" si="307"/>
        <v>0</v>
      </c>
      <c r="AV541" s="15"/>
      <c r="AW541" s="75">
        <v>535</v>
      </c>
      <c r="AX541" s="148">
        <f>ETo!$I540*((1-Constantes!$F$19)*ETo!$K540+ETo!$L540)</f>
        <v>2.3023474098537711</v>
      </c>
      <c r="AY541" s="76">
        <f>MIN(AX541*Constantes!$F$17,0.8*(BB540+Observaciones!$F540-AZ541-BA541-Constantes!$D$14))</f>
        <v>5.9595186996830309E-6</v>
      </c>
      <c r="AZ541" s="76">
        <f>IF(Observaciones!$F540&gt;0.05*Constantes!$F$18,((Observaciones!$F540-0.05*Constantes!$F$18)^2)/(Observaciones!$F540+0.95*Constantes!$F$18),0)</f>
        <v>0</v>
      </c>
      <c r="BA541" s="76">
        <f>MAX(0,BB540+Observaciones!$F540-AZ541-Constantes!$D$13)</f>
        <v>0</v>
      </c>
      <c r="BB541" s="76">
        <f>BB540+Observaciones!$F540-AZ541-AY541-BA541-BC540</f>
        <v>11.25000123612582</v>
      </c>
      <c r="BC541" s="76">
        <f>MAX(0,(BB541-Constantes!$D$14)*(1-EXP(-Constantes!$D$22)))</f>
        <v>4.2106983352578628E-8</v>
      </c>
      <c r="BD541" s="76">
        <f t="shared" si="308"/>
        <v>95.82175118073998</v>
      </c>
      <c r="BE541" s="76">
        <f>MAX(0,(BD541-Constantes!$D$13)*(1-EXP(-Constantes!$D$23)))</f>
        <v>0.46380917600146809</v>
      </c>
      <c r="BF541" s="76">
        <f t="shared" si="309"/>
        <v>0.46380921810845144</v>
      </c>
      <c r="BG541" s="76">
        <f>IF(BF541-Escenarios!$F$29&lt;=0,0,IF(BF541-Escenarios!$F$29&gt;Escenarios!$F$28,Escenarios!$F$28,BF541-Escenarios!$F$29))</f>
        <v>0</v>
      </c>
      <c r="BH541" s="76">
        <f>BG541*Entradas!$F$24</f>
        <v>0</v>
      </c>
      <c r="BI541" s="76">
        <f>AX541*Entradas!$D$47/Escenarios!$F$9</f>
        <v>0.11051267567298101</v>
      </c>
      <c r="BJ541" s="76">
        <f>Entradas!$D$48*Entradas!$D$46/Escenarios!$F$9</f>
        <v>0.12</v>
      </c>
      <c r="BK541" s="76">
        <f t="shared" si="310"/>
        <v>0.11051863519168069</v>
      </c>
      <c r="BL541" s="76">
        <f t="shared" si="296"/>
        <v>0</v>
      </c>
      <c r="BM541" s="76">
        <f t="shared" si="297"/>
        <v>0</v>
      </c>
      <c r="BN541" s="76">
        <f t="shared" si="286"/>
        <v>4.2106983352578628E-8</v>
      </c>
      <c r="BO541" s="76">
        <f t="shared" si="298"/>
        <v>0</v>
      </c>
      <c r="BP541" s="76">
        <f t="shared" si="287"/>
        <v>0.46380917600146809</v>
      </c>
      <c r="BQ541" s="76">
        <f t="shared" si="299"/>
        <v>0</v>
      </c>
      <c r="BR541" s="76">
        <f t="shared" si="300"/>
        <v>0.46380921810845144</v>
      </c>
      <c r="BS541" s="76">
        <f t="shared" si="301"/>
        <v>0</v>
      </c>
      <c r="BT541" s="76">
        <f t="shared" si="302"/>
        <v>0</v>
      </c>
      <c r="BU541" s="76">
        <f t="shared" si="311"/>
        <v>67.362983648343956</v>
      </c>
      <c r="BV541" s="76">
        <f>MAX(0,(BU541-Constantes!$D$13)*(1-EXP(-Constantes!$D$24)))</f>
        <v>0.28450405369232906</v>
      </c>
      <c r="BW541" s="76">
        <f t="shared" si="312"/>
        <v>0.7483132296937971</v>
      </c>
      <c r="BX541" s="76">
        <f t="shared" si="313"/>
        <v>0.74831327180078056</v>
      </c>
      <c r="BY541" s="76">
        <f>0.0526*BL541*Observaciones!$F540^1.218</f>
        <v>0</v>
      </c>
      <c r="BZ541" s="76">
        <f>BY541*Constantes!$F$30</f>
        <v>0</v>
      </c>
      <c r="CA541" s="76">
        <f t="shared" si="314"/>
        <v>0</v>
      </c>
      <c r="CB541" s="15"/>
      <c r="CC541" s="75">
        <v>535</v>
      </c>
      <c r="CD541" s="76">
        <f>0.0526*Observaciones!$F540^2.218</f>
        <v>0</v>
      </c>
      <c r="CE541" s="76">
        <f>IF(Observaciones!$F540&gt;0.05*$CI$7,((Observaciones!$F540-0.05*$CI$7)^2)/(Observaciones!$F540+0.95*$CI$7),0)</f>
        <v>0</v>
      </c>
      <c r="CF541" s="76">
        <f>0.0526*CE541*Observaciones!$F540^1.218</f>
        <v>0</v>
      </c>
      <c r="CG541" s="29"/>
      <c r="CH541" s="29"/>
      <c r="CI541" s="110"/>
      <c r="CJ541" s="40"/>
    </row>
    <row r="542" spans="2:88" s="2" customFormat="1" x14ac:dyDescent="0.3">
      <c r="B542" s="39"/>
      <c r="C542" s="75">
        <v>536</v>
      </c>
      <c r="D542" s="148">
        <f>ETo!$I541*((1-Constantes!$D$19)*ETo!$K541+ETo!$L541)</f>
        <v>2.3287285321705951</v>
      </c>
      <c r="E542" s="76">
        <f>MIN(D542*Constantes!$D$17,0.8*(H541+Observaciones!$F541-F542-G542-Constantes!$D$14))</f>
        <v>9.889006562957547E-7</v>
      </c>
      <c r="F542" s="76">
        <f>IF(Observaciones!$F541&gt;0.05*Constantes!$D$18,((Observaciones!$F541-0.05*Constantes!$D$18)^2)/(Observaciones!$F541+0.95*Constantes!$D$18),0)</f>
        <v>0</v>
      </c>
      <c r="G542" s="76">
        <f>MAX(0,H541+Observaciones!$F541-F542-Constantes!$D$13)</f>
        <v>0</v>
      </c>
      <c r="H542" s="76">
        <f>H541+Observaciones!$F541-F542-E542-G542-I541</f>
        <v>11.250000205118182</v>
      </c>
      <c r="I542" s="76">
        <f>MAX(0,(H542-Constantes!$D$14)*(1-EXP(-Constantes!$D$22)))</f>
        <v>6.9870782830143963E-9</v>
      </c>
      <c r="J542" s="76">
        <f t="shared" si="280"/>
        <v>95.357942004738518</v>
      </c>
      <c r="K542" s="76">
        <f>MAX(0,(J542-Constantes!$D$13)*(1-EXP(-Constantes!$D$23)))</f>
        <v>0.45923915371958673</v>
      </c>
      <c r="L542" s="76">
        <f t="shared" si="281"/>
        <v>0.45923916070666504</v>
      </c>
      <c r="M542" s="76">
        <f>0.0526*F542*Observaciones!$F541^1.218</f>
        <v>0</v>
      </c>
      <c r="N542" s="76">
        <f>M542*Constantes!$D$30</f>
        <v>0</v>
      </c>
      <c r="O542" s="76">
        <f t="shared" si="282"/>
        <v>0</v>
      </c>
      <c r="P542" s="15"/>
      <c r="Q542" s="75">
        <v>536</v>
      </c>
      <c r="R542" s="148">
        <f>ETo!$I541*((1-Constantes!$E$19)*ETo!$K541+ETo!$L541)</f>
        <v>2.3287285321705951</v>
      </c>
      <c r="S542" s="76">
        <f>MIN(R542*Constantes!$E$17,0.8*(V541+Observaciones!$F541-T542-U542-Constantes!$D$14))</f>
        <v>9.889006562957547E-7</v>
      </c>
      <c r="T542" s="76">
        <f>IF(Observaciones!$F541&gt;0.05*Constantes!$E$18,((Observaciones!$F541-0.05*Constantes!$E$18)^2)/(Observaciones!$F541+0.95*Constantes!$E$18),0)</f>
        <v>0</v>
      </c>
      <c r="U542" s="76">
        <f>MAX(0,V541+Observaciones!$F541-T542-Constantes!$D$13)</f>
        <v>0</v>
      </c>
      <c r="V542" s="76">
        <f>V541+Observaciones!$F541-T542-S542-U542-W541</f>
        <v>11.250000205118182</v>
      </c>
      <c r="W542" s="76">
        <f>MAX(0,(V542-Constantes!$D$14)*(1-EXP(-Constantes!$D$22)))</f>
        <v>6.9870782830143963E-9</v>
      </c>
      <c r="X542" s="76">
        <f t="shared" si="303"/>
        <v>95.357942004738518</v>
      </c>
      <c r="Y542" s="76">
        <f>MAX(0,(X542-Constantes!$D$13)*(1-EXP(-Constantes!$D$23)))</f>
        <v>0.45923915371958673</v>
      </c>
      <c r="Z542" s="76">
        <f t="shared" si="304"/>
        <v>0.45923916070666504</v>
      </c>
      <c r="AA542" s="76">
        <f>IF(Z542-Escenarios!$E$29&lt;=0,0,IF(Z542-Escenarios!$E$29&gt;Escenarios!$E$28,Escenarios!$E$28,Z542-Escenarios!$E$29))</f>
        <v>0</v>
      </c>
      <c r="AB542" s="76">
        <f>AA542*Entradas!$E$24</f>
        <v>0</v>
      </c>
      <c r="AC542" s="76">
        <f>R542*Entradas!$D$47/Escenarios!$E$9</f>
        <v>0.11177896954418856</v>
      </c>
      <c r="AD542" s="76">
        <f>Entradas!$D$48*Entradas!$D$46/Escenarios!$E$9</f>
        <v>0.12</v>
      </c>
      <c r="AE542" s="76">
        <f t="shared" si="305"/>
        <v>0.11177995844484485</v>
      </c>
      <c r="AF542" s="76">
        <f t="shared" si="288"/>
        <v>0</v>
      </c>
      <c r="AG542" s="76">
        <f t="shared" si="289"/>
        <v>0</v>
      </c>
      <c r="AH542" s="76">
        <f t="shared" si="283"/>
        <v>6.9870782830143963E-9</v>
      </c>
      <c r="AI542" s="76">
        <f t="shared" si="290"/>
        <v>0</v>
      </c>
      <c r="AJ542" s="76">
        <f t="shared" si="284"/>
        <v>0.45923915371958673</v>
      </c>
      <c r="AK542" s="76">
        <f t="shared" si="291"/>
        <v>0</v>
      </c>
      <c r="AL542" s="76">
        <f t="shared" si="292"/>
        <v>0.45923916070666504</v>
      </c>
      <c r="AM542" s="76">
        <f t="shared" si="293"/>
        <v>0</v>
      </c>
      <c r="AN542" s="76">
        <f t="shared" si="294"/>
        <v>0</v>
      </c>
      <c r="AO542" s="76">
        <f t="shared" si="306"/>
        <v>58.847852427320497</v>
      </c>
      <c r="AP542" s="76">
        <f>MAX(0,(AO542-Constantes!$D$13)*(1-EXP(-Constantes!$D$24)))</f>
        <v>0.15434816918324715</v>
      </c>
      <c r="AQ542" s="76">
        <f t="shared" si="285"/>
        <v>0.61358732290283391</v>
      </c>
      <c r="AR542" s="76">
        <f t="shared" si="295"/>
        <v>0.61358732988991216</v>
      </c>
      <c r="AS542" s="76">
        <f>0.0526*AF542*Observaciones!$F541^1.218</f>
        <v>0</v>
      </c>
      <c r="AT542" s="76">
        <f>AS542*Constantes!$E$30</f>
        <v>0</v>
      </c>
      <c r="AU542" s="76">
        <f t="shared" si="307"/>
        <v>0</v>
      </c>
      <c r="AV542" s="15"/>
      <c r="AW542" s="75">
        <v>536</v>
      </c>
      <c r="AX542" s="148">
        <f>ETo!$I541*((1-Constantes!$F$19)*ETo!$K541+ETo!$L541)</f>
        <v>2.3287285321705951</v>
      </c>
      <c r="AY542" s="76">
        <f>MIN(AX542*Constantes!$F$17,0.8*(BB541+Observaciones!$F541-AZ542-BA542-Constantes!$D$14))</f>
        <v>9.889006562957547E-7</v>
      </c>
      <c r="AZ542" s="76">
        <f>IF(Observaciones!$F541&gt;0.05*Constantes!$F$18,((Observaciones!$F541-0.05*Constantes!$F$18)^2)/(Observaciones!$F541+0.95*Constantes!$F$18),0)</f>
        <v>0</v>
      </c>
      <c r="BA542" s="76">
        <f>MAX(0,BB541+Observaciones!$F541-AZ542-Constantes!$D$13)</f>
        <v>0</v>
      </c>
      <c r="BB542" s="76">
        <f>BB541+Observaciones!$F541-AZ542-AY542-BA542-BC541</f>
        <v>11.250000205118182</v>
      </c>
      <c r="BC542" s="76">
        <f>MAX(0,(BB542-Constantes!$D$14)*(1-EXP(-Constantes!$D$22)))</f>
        <v>6.9870782830143963E-9</v>
      </c>
      <c r="BD542" s="76">
        <f t="shared" si="308"/>
        <v>95.357942004738518</v>
      </c>
      <c r="BE542" s="76">
        <f>MAX(0,(BD542-Constantes!$D$13)*(1-EXP(-Constantes!$D$23)))</f>
        <v>0.45923915371958673</v>
      </c>
      <c r="BF542" s="76">
        <f t="shared" si="309"/>
        <v>0.45923916070666504</v>
      </c>
      <c r="BG542" s="76">
        <f>IF(BF542-Escenarios!$F$29&lt;=0,0,IF(BF542-Escenarios!$F$29&gt;Escenarios!$F$28,Escenarios!$F$28,BF542-Escenarios!$F$29))</f>
        <v>0</v>
      </c>
      <c r="BH542" s="76">
        <f>BG542*Entradas!$F$24</f>
        <v>0</v>
      </c>
      <c r="BI542" s="76">
        <f>AX542*Entradas!$D$47/Escenarios!$F$9</f>
        <v>0.11177896954418856</v>
      </c>
      <c r="BJ542" s="76">
        <f>Entradas!$D$48*Entradas!$D$46/Escenarios!$F$9</f>
        <v>0.12</v>
      </c>
      <c r="BK542" s="76">
        <f t="shared" si="310"/>
        <v>0.11177995844484485</v>
      </c>
      <c r="BL542" s="76">
        <f t="shared" si="296"/>
        <v>0</v>
      </c>
      <c r="BM542" s="76">
        <f t="shared" si="297"/>
        <v>0</v>
      </c>
      <c r="BN542" s="76">
        <f t="shared" si="286"/>
        <v>6.9870782830143963E-9</v>
      </c>
      <c r="BO542" s="76">
        <f t="shared" si="298"/>
        <v>0</v>
      </c>
      <c r="BP542" s="76">
        <f t="shared" si="287"/>
        <v>0.45923915371958673</v>
      </c>
      <c r="BQ542" s="76">
        <f t="shared" si="299"/>
        <v>0</v>
      </c>
      <c r="BR542" s="76">
        <f t="shared" si="300"/>
        <v>0.45923916070666504</v>
      </c>
      <c r="BS542" s="76">
        <f t="shared" si="301"/>
        <v>0</v>
      </c>
      <c r="BT542" s="76">
        <f t="shared" si="302"/>
        <v>0</v>
      </c>
      <c r="BU542" s="76">
        <f t="shared" si="311"/>
        <v>67.078479594651625</v>
      </c>
      <c r="BV542" s="76">
        <f>MAX(0,(BU542-Constantes!$D$13)*(1-EXP(-Constantes!$D$24)))</f>
        <v>0.28015533894048594</v>
      </c>
      <c r="BW542" s="76">
        <f t="shared" si="312"/>
        <v>0.73939449266007262</v>
      </c>
      <c r="BX542" s="76">
        <f t="shared" si="313"/>
        <v>0.73939449964715098</v>
      </c>
      <c r="BY542" s="76">
        <f>0.0526*BL542*Observaciones!$F541^1.218</f>
        <v>0</v>
      </c>
      <c r="BZ542" s="76">
        <f>BY542*Constantes!$F$30</f>
        <v>0</v>
      </c>
      <c r="CA542" s="76">
        <f t="shared" si="314"/>
        <v>0</v>
      </c>
      <c r="CB542" s="15"/>
      <c r="CC542" s="75">
        <v>536</v>
      </c>
      <c r="CD542" s="76">
        <f>0.0526*Observaciones!$F541^2.218</f>
        <v>0</v>
      </c>
      <c r="CE542" s="76">
        <f>IF(Observaciones!$F541&gt;0.05*$CI$7,((Observaciones!$F541-0.05*$CI$7)^2)/(Observaciones!$F541+0.95*$CI$7),0)</f>
        <v>0</v>
      </c>
      <c r="CF542" s="76">
        <f>0.0526*CE542*Observaciones!$F541^1.218</f>
        <v>0</v>
      </c>
      <c r="CG542" s="29"/>
      <c r="CH542" s="29"/>
      <c r="CI542" s="110"/>
      <c r="CJ542" s="40"/>
    </row>
    <row r="543" spans="2:88" s="2" customFormat="1" x14ac:dyDescent="0.3">
      <c r="B543" s="39"/>
      <c r="C543" s="75">
        <v>537</v>
      </c>
      <c r="D543" s="148">
        <f>ETo!$I542*((1-Constantes!$D$19)*ETo!$K542+ETo!$L542)</f>
        <v>2.3113921958583963</v>
      </c>
      <c r="E543" s="76">
        <f>MIN(D543*Constantes!$D$17,0.8*(H542+Observaciones!$F542-F543-G543-Constantes!$D$14))</f>
        <v>1.6409454559607186E-7</v>
      </c>
      <c r="F543" s="76">
        <f>IF(Observaciones!$F542&gt;0.05*Constantes!$D$18,((Observaciones!$F542-0.05*Constantes!$D$18)^2)/(Observaciones!$F542+0.95*Constantes!$D$18),0)</f>
        <v>0</v>
      </c>
      <c r="G543" s="76">
        <f>MAX(0,H542+Observaciones!$F542-F543-Constantes!$D$13)</f>
        <v>0</v>
      </c>
      <c r="H543" s="76">
        <f>H542+Observaciones!$F542-F543-E543-G543-I542</f>
        <v>11.250000034036558</v>
      </c>
      <c r="I543" s="76">
        <f>MAX(0,(H543-Constantes!$D$14)*(1-EXP(-Constantes!$D$22)))</f>
        <v>1.1594101319311416E-9</v>
      </c>
      <c r="J543" s="76">
        <f t="shared" si="280"/>
        <v>94.898702851018925</v>
      </c>
      <c r="K543" s="76">
        <f>MAX(0,(J543-Constantes!$D$13)*(1-EXP(-Constantes!$D$23)))</f>
        <v>0.45471416095574307</v>
      </c>
      <c r="L543" s="76">
        <f t="shared" si="281"/>
        <v>0.4547141621151532</v>
      </c>
      <c r="M543" s="76">
        <f>0.0526*F543*Observaciones!$F542^1.218</f>
        <v>0</v>
      </c>
      <c r="N543" s="76">
        <f>M543*Constantes!$D$30</f>
        <v>0</v>
      </c>
      <c r="O543" s="76">
        <f t="shared" si="282"/>
        <v>0</v>
      </c>
      <c r="P543" s="15"/>
      <c r="Q543" s="75">
        <v>537</v>
      </c>
      <c r="R543" s="148">
        <f>ETo!$I542*((1-Constantes!$E$19)*ETo!$K542+ETo!$L542)</f>
        <v>2.3113921958583963</v>
      </c>
      <c r="S543" s="76">
        <f>MIN(R543*Constantes!$E$17,0.8*(V542+Observaciones!$F542-T543-U543-Constantes!$D$14))</f>
        <v>1.6409454559607186E-7</v>
      </c>
      <c r="T543" s="76">
        <f>IF(Observaciones!$F542&gt;0.05*Constantes!$E$18,((Observaciones!$F542-0.05*Constantes!$E$18)^2)/(Observaciones!$F542+0.95*Constantes!$E$18),0)</f>
        <v>0</v>
      </c>
      <c r="U543" s="76">
        <f>MAX(0,V542+Observaciones!$F542-T543-Constantes!$D$13)</f>
        <v>0</v>
      </c>
      <c r="V543" s="76">
        <f>V542+Observaciones!$F542-T543-S543-U543-W542</f>
        <v>11.250000034036558</v>
      </c>
      <c r="W543" s="76">
        <f>MAX(0,(V543-Constantes!$D$14)*(1-EXP(-Constantes!$D$22)))</f>
        <v>1.1594101319311416E-9</v>
      </c>
      <c r="X543" s="76">
        <f t="shared" si="303"/>
        <v>94.898702851018925</v>
      </c>
      <c r="Y543" s="76">
        <f>MAX(0,(X543-Constantes!$D$13)*(1-EXP(-Constantes!$D$23)))</f>
        <v>0.45471416095574307</v>
      </c>
      <c r="Z543" s="76">
        <f t="shared" si="304"/>
        <v>0.4547141621151532</v>
      </c>
      <c r="AA543" s="76">
        <f>IF(Z543-Escenarios!$E$29&lt;=0,0,IF(Z543-Escenarios!$E$29&gt;Escenarios!$E$28,Escenarios!$E$28,Z543-Escenarios!$E$29))</f>
        <v>0</v>
      </c>
      <c r="AB543" s="76">
        <f>AA543*Entradas!$E$24</f>
        <v>0</v>
      </c>
      <c r="AC543" s="76">
        <f>R543*Entradas!$D$47/Escenarios!$E$9</f>
        <v>0.11094682540120303</v>
      </c>
      <c r="AD543" s="76">
        <f>Entradas!$D$48*Entradas!$D$46/Escenarios!$E$9</f>
        <v>0.12</v>
      </c>
      <c r="AE543" s="76">
        <f t="shared" si="305"/>
        <v>0.11094698949574862</v>
      </c>
      <c r="AF543" s="76">
        <f t="shared" si="288"/>
        <v>0</v>
      </c>
      <c r="AG543" s="76">
        <f t="shared" si="289"/>
        <v>0</v>
      </c>
      <c r="AH543" s="76">
        <f t="shared" si="283"/>
        <v>1.1594101319311416E-9</v>
      </c>
      <c r="AI543" s="76">
        <f t="shared" si="290"/>
        <v>0</v>
      </c>
      <c r="AJ543" s="76">
        <f t="shared" si="284"/>
        <v>0.45471416095574307</v>
      </c>
      <c r="AK543" s="76">
        <f t="shared" si="291"/>
        <v>0</v>
      </c>
      <c r="AL543" s="76">
        <f t="shared" si="292"/>
        <v>0.4547141621151532</v>
      </c>
      <c r="AM543" s="76">
        <f t="shared" si="293"/>
        <v>0</v>
      </c>
      <c r="AN543" s="76">
        <f t="shared" si="294"/>
        <v>0</v>
      </c>
      <c r="AO543" s="76">
        <f t="shared" si="306"/>
        <v>58.693504258137253</v>
      </c>
      <c r="AP543" s="76">
        <f>MAX(0,(AO543-Constantes!$D$13)*(1-EXP(-Constantes!$D$24)))</f>
        <v>0.15198891928316305</v>
      </c>
      <c r="AQ543" s="76">
        <f t="shared" si="285"/>
        <v>0.60670308023890618</v>
      </c>
      <c r="AR543" s="76">
        <f t="shared" si="295"/>
        <v>0.6067030813983163</v>
      </c>
      <c r="AS543" s="76">
        <f>0.0526*AF543*Observaciones!$F542^1.218</f>
        <v>0</v>
      </c>
      <c r="AT543" s="76">
        <f>AS543*Constantes!$E$30</f>
        <v>0</v>
      </c>
      <c r="AU543" s="76">
        <f t="shared" si="307"/>
        <v>0</v>
      </c>
      <c r="AV543" s="15"/>
      <c r="AW543" s="75">
        <v>537</v>
      </c>
      <c r="AX543" s="148">
        <f>ETo!$I542*((1-Constantes!$F$19)*ETo!$K542+ETo!$L542)</f>
        <v>2.3113921958583963</v>
      </c>
      <c r="AY543" s="76">
        <f>MIN(AX543*Constantes!$F$17,0.8*(BB542+Observaciones!$F542-AZ543-BA543-Constantes!$D$14))</f>
        <v>1.6409454559607186E-7</v>
      </c>
      <c r="AZ543" s="76">
        <f>IF(Observaciones!$F542&gt;0.05*Constantes!$F$18,((Observaciones!$F542-0.05*Constantes!$F$18)^2)/(Observaciones!$F542+0.95*Constantes!$F$18),0)</f>
        <v>0</v>
      </c>
      <c r="BA543" s="76">
        <f>MAX(0,BB542+Observaciones!$F542-AZ543-Constantes!$D$13)</f>
        <v>0</v>
      </c>
      <c r="BB543" s="76">
        <f>BB542+Observaciones!$F542-AZ543-AY543-BA543-BC542</f>
        <v>11.250000034036558</v>
      </c>
      <c r="BC543" s="76">
        <f>MAX(0,(BB543-Constantes!$D$14)*(1-EXP(-Constantes!$D$22)))</f>
        <v>1.1594101319311416E-9</v>
      </c>
      <c r="BD543" s="76">
        <f t="shared" si="308"/>
        <v>94.898702851018925</v>
      </c>
      <c r="BE543" s="76">
        <f>MAX(0,(BD543-Constantes!$D$13)*(1-EXP(-Constantes!$D$23)))</f>
        <v>0.45471416095574307</v>
      </c>
      <c r="BF543" s="76">
        <f t="shared" si="309"/>
        <v>0.4547141621151532</v>
      </c>
      <c r="BG543" s="76">
        <f>IF(BF543-Escenarios!$F$29&lt;=0,0,IF(BF543-Escenarios!$F$29&gt;Escenarios!$F$28,Escenarios!$F$28,BF543-Escenarios!$F$29))</f>
        <v>0</v>
      </c>
      <c r="BH543" s="76">
        <f>BG543*Entradas!$F$24</f>
        <v>0</v>
      </c>
      <c r="BI543" s="76">
        <f>AX543*Entradas!$D$47/Escenarios!$F$9</f>
        <v>0.11094682540120303</v>
      </c>
      <c r="BJ543" s="76">
        <f>Entradas!$D$48*Entradas!$D$46/Escenarios!$F$9</f>
        <v>0.12</v>
      </c>
      <c r="BK543" s="76">
        <f t="shared" si="310"/>
        <v>0.11094698949574862</v>
      </c>
      <c r="BL543" s="76">
        <f t="shared" si="296"/>
        <v>0</v>
      </c>
      <c r="BM543" s="76">
        <f t="shared" si="297"/>
        <v>0</v>
      </c>
      <c r="BN543" s="76">
        <f t="shared" si="286"/>
        <v>1.1594101319311416E-9</v>
      </c>
      <c r="BO543" s="76">
        <f t="shared" si="298"/>
        <v>0</v>
      </c>
      <c r="BP543" s="76">
        <f t="shared" si="287"/>
        <v>0.45471416095574307</v>
      </c>
      <c r="BQ543" s="76">
        <f t="shared" si="299"/>
        <v>0</v>
      </c>
      <c r="BR543" s="76">
        <f t="shared" si="300"/>
        <v>0.4547141621151532</v>
      </c>
      <c r="BS543" s="76">
        <f t="shared" si="301"/>
        <v>0</v>
      </c>
      <c r="BT543" s="76">
        <f t="shared" si="302"/>
        <v>0</v>
      </c>
      <c r="BU543" s="76">
        <f t="shared" si="311"/>
        <v>66.798324255711137</v>
      </c>
      <c r="BV543" s="76">
        <f>MAX(0,(BU543-Constantes!$D$13)*(1-EXP(-Constantes!$D$24)))</f>
        <v>0.27587309536804239</v>
      </c>
      <c r="BW543" s="76">
        <f t="shared" si="312"/>
        <v>0.73058725632378541</v>
      </c>
      <c r="BX543" s="76">
        <f t="shared" si="313"/>
        <v>0.73058725748319553</v>
      </c>
      <c r="BY543" s="76">
        <f>0.0526*BL543*Observaciones!$F542^1.218</f>
        <v>0</v>
      </c>
      <c r="BZ543" s="76">
        <f>BY543*Constantes!$F$30</f>
        <v>0</v>
      </c>
      <c r="CA543" s="76">
        <f t="shared" si="314"/>
        <v>0</v>
      </c>
      <c r="CB543" s="15"/>
      <c r="CC543" s="75">
        <v>537</v>
      </c>
      <c r="CD543" s="76">
        <f>0.0526*Observaciones!$F542^2.218</f>
        <v>0</v>
      </c>
      <c r="CE543" s="76">
        <f>IF(Observaciones!$F542&gt;0.05*$CI$7,((Observaciones!$F542-0.05*$CI$7)^2)/(Observaciones!$F542+0.95*$CI$7),0)</f>
        <v>0</v>
      </c>
      <c r="CF543" s="76">
        <f>0.0526*CE543*Observaciones!$F542^1.218</f>
        <v>0</v>
      </c>
      <c r="CG543" s="29"/>
      <c r="CH543" s="29"/>
      <c r="CI543" s="110"/>
      <c r="CJ543" s="40"/>
    </row>
    <row r="544" spans="2:88" s="2" customFormat="1" x14ac:dyDescent="0.3">
      <c r="B544" s="39"/>
      <c r="C544" s="75">
        <v>538</v>
      </c>
      <c r="D544" s="148">
        <f>ETo!$I543*((1-Constantes!$D$19)*ETo!$K543+ETo!$L543)</f>
        <v>2.3138187526406329</v>
      </c>
      <c r="E544" s="76">
        <f>MIN(D544*Constantes!$D$17,0.8*(H543+Observaciones!$F543-F544-G544-Constantes!$D$14))</f>
        <v>2.7229246768456507E-8</v>
      </c>
      <c r="F544" s="76">
        <f>IF(Observaciones!$F543&gt;0.05*Constantes!$D$18,((Observaciones!$F543-0.05*Constantes!$D$18)^2)/(Observaciones!$F543+0.95*Constantes!$D$18),0)</f>
        <v>0</v>
      </c>
      <c r="G544" s="76">
        <f>MAX(0,H543+Observaciones!$F543-F544-Constantes!$D$13)</f>
        <v>0</v>
      </c>
      <c r="H544" s="76">
        <f>H543+Observaciones!$F543-F544-E544-G544-I543</f>
        <v>11.250000005647902</v>
      </c>
      <c r="I544" s="76">
        <f>MAX(0,(H544-Constantes!$D$14)*(1-EXP(-Constantes!$D$22)))</f>
        <v>1.9238826583755462E-10</v>
      </c>
      <c r="J544" s="76">
        <f t="shared" si="280"/>
        <v>94.443988690063179</v>
      </c>
      <c r="K544" s="76">
        <f>MAX(0,(J544-Constantes!$D$13)*(1-EXP(-Constantes!$D$23)))</f>
        <v>0.45023375402337096</v>
      </c>
      <c r="L544" s="76">
        <f t="shared" si="281"/>
        <v>0.45023375421575923</v>
      </c>
      <c r="M544" s="76">
        <f>0.0526*F544*Observaciones!$F543^1.218</f>
        <v>0</v>
      </c>
      <c r="N544" s="76">
        <f>M544*Constantes!$D$30</f>
        <v>0</v>
      </c>
      <c r="O544" s="76">
        <f t="shared" si="282"/>
        <v>0</v>
      </c>
      <c r="P544" s="15"/>
      <c r="Q544" s="75">
        <v>538</v>
      </c>
      <c r="R544" s="148">
        <f>ETo!$I543*((1-Constantes!$E$19)*ETo!$K543+ETo!$L543)</f>
        <v>2.3138187526406329</v>
      </c>
      <c r="S544" s="76">
        <f>MIN(R544*Constantes!$E$17,0.8*(V543+Observaciones!$F543-T544-U544-Constantes!$D$14))</f>
        <v>2.7229246768456507E-8</v>
      </c>
      <c r="T544" s="76">
        <f>IF(Observaciones!$F543&gt;0.05*Constantes!$E$18,((Observaciones!$F543-0.05*Constantes!$E$18)^2)/(Observaciones!$F543+0.95*Constantes!$E$18),0)</f>
        <v>0</v>
      </c>
      <c r="U544" s="76">
        <f>MAX(0,V543+Observaciones!$F543-T544-Constantes!$D$13)</f>
        <v>0</v>
      </c>
      <c r="V544" s="76">
        <f>V543+Observaciones!$F543-T544-S544-U544-W543</f>
        <v>11.250000005647902</v>
      </c>
      <c r="W544" s="76">
        <f>MAX(0,(V544-Constantes!$D$14)*(1-EXP(-Constantes!$D$22)))</f>
        <v>1.9238826583755462E-10</v>
      </c>
      <c r="X544" s="76">
        <f t="shared" si="303"/>
        <v>94.443988690063179</v>
      </c>
      <c r="Y544" s="76">
        <f>MAX(0,(X544-Constantes!$D$13)*(1-EXP(-Constantes!$D$23)))</f>
        <v>0.45023375402337096</v>
      </c>
      <c r="Z544" s="76">
        <f t="shared" si="304"/>
        <v>0.45023375421575923</v>
      </c>
      <c r="AA544" s="76">
        <f>IF(Z544-Escenarios!$E$29&lt;=0,0,IF(Z544-Escenarios!$E$29&gt;Escenarios!$E$28,Escenarios!$E$28,Z544-Escenarios!$E$29))</f>
        <v>0</v>
      </c>
      <c r="AB544" s="76">
        <f>AA544*Entradas!$E$24</f>
        <v>0</v>
      </c>
      <c r="AC544" s="76">
        <f>R544*Entradas!$D$47/Escenarios!$E$9</f>
        <v>0.11106330012675038</v>
      </c>
      <c r="AD544" s="76">
        <f>Entradas!$D$48*Entradas!$D$46/Escenarios!$E$9</f>
        <v>0.12</v>
      </c>
      <c r="AE544" s="76">
        <f t="shared" si="305"/>
        <v>0.11106332735599715</v>
      </c>
      <c r="AF544" s="76">
        <f t="shared" si="288"/>
        <v>0</v>
      </c>
      <c r="AG544" s="76">
        <f t="shared" si="289"/>
        <v>0</v>
      </c>
      <c r="AH544" s="76">
        <f t="shared" si="283"/>
        <v>1.9238826583755462E-10</v>
      </c>
      <c r="AI544" s="76">
        <f t="shared" si="290"/>
        <v>0</v>
      </c>
      <c r="AJ544" s="76">
        <f t="shared" si="284"/>
        <v>0.45023375402337096</v>
      </c>
      <c r="AK544" s="76">
        <f t="shared" si="291"/>
        <v>0</v>
      </c>
      <c r="AL544" s="76">
        <f t="shared" si="292"/>
        <v>0.45023375421575923</v>
      </c>
      <c r="AM544" s="76">
        <f t="shared" si="293"/>
        <v>0</v>
      </c>
      <c r="AN544" s="76">
        <f t="shared" si="294"/>
        <v>0</v>
      </c>
      <c r="AO544" s="76">
        <f t="shared" si="306"/>
        <v>58.54151533885409</v>
      </c>
      <c r="AP544" s="76">
        <f>MAX(0,(AO544-Constantes!$D$13)*(1-EXP(-Constantes!$D$24)))</f>
        <v>0.14966573110069112</v>
      </c>
      <c r="AQ544" s="76">
        <f t="shared" si="285"/>
        <v>0.5998994851240621</v>
      </c>
      <c r="AR544" s="76">
        <f t="shared" si="295"/>
        <v>0.59989948531645032</v>
      </c>
      <c r="AS544" s="76">
        <f>0.0526*AF544*Observaciones!$F543^1.218</f>
        <v>0</v>
      </c>
      <c r="AT544" s="76">
        <f>AS544*Constantes!$E$30</f>
        <v>0</v>
      </c>
      <c r="AU544" s="76">
        <f t="shared" si="307"/>
        <v>0</v>
      </c>
      <c r="AV544" s="15"/>
      <c r="AW544" s="75">
        <v>538</v>
      </c>
      <c r="AX544" s="148">
        <f>ETo!$I543*((1-Constantes!$F$19)*ETo!$K543+ETo!$L543)</f>
        <v>2.3138187526406329</v>
      </c>
      <c r="AY544" s="76">
        <f>MIN(AX544*Constantes!$F$17,0.8*(BB543+Observaciones!$F543-AZ544-BA544-Constantes!$D$14))</f>
        <v>2.7229246768456507E-8</v>
      </c>
      <c r="AZ544" s="76">
        <f>IF(Observaciones!$F543&gt;0.05*Constantes!$F$18,((Observaciones!$F543-0.05*Constantes!$F$18)^2)/(Observaciones!$F543+0.95*Constantes!$F$18),0)</f>
        <v>0</v>
      </c>
      <c r="BA544" s="76">
        <f>MAX(0,BB543+Observaciones!$F543-AZ544-Constantes!$D$13)</f>
        <v>0</v>
      </c>
      <c r="BB544" s="76">
        <f>BB543+Observaciones!$F543-AZ544-AY544-BA544-BC543</f>
        <v>11.250000005647902</v>
      </c>
      <c r="BC544" s="76">
        <f>MAX(0,(BB544-Constantes!$D$14)*(1-EXP(-Constantes!$D$22)))</f>
        <v>1.9238826583755462E-10</v>
      </c>
      <c r="BD544" s="76">
        <f t="shared" si="308"/>
        <v>94.443988690063179</v>
      </c>
      <c r="BE544" s="76">
        <f>MAX(0,(BD544-Constantes!$D$13)*(1-EXP(-Constantes!$D$23)))</f>
        <v>0.45023375402337096</v>
      </c>
      <c r="BF544" s="76">
        <f t="shared" si="309"/>
        <v>0.45023375421575923</v>
      </c>
      <c r="BG544" s="76">
        <f>IF(BF544-Escenarios!$F$29&lt;=0,0,IF(BF544-Escenarios!$F$29&gt;Escenarios!$F$28,Escenarios!$F$28,BF544-Escenarios!$F$29))</f>
        <v>0</v>
      </c>
      <c r="BH544" s="76">
        <f>BG544*Entradas!$F$24</f>
        <v>0</v>
      </c>
      <c r="BI544" s="76">
        <f>AX544*Entradas!$D$47/Escenarios!$F$9</f>
        <v>0.11106330012675038</v>
      </c>
      <c r="BJ544" s="76">
        <f>Entradas!$D$48*Entradas!$D$46/Escenarios!$F$9</f>
        <v>0.12</v>
      </c>
      <c r="BK544" s="76">
        <f t="shared" si="310"/>
        <v>0.11106332735599715</v>
      </c>
      <c r="BL544" s="76">
        <f t="shared" si="296"/>
        <v>0</v>
      </c>
      <c r="BM544" s="76">
        <f t="shared" si="297"/>
        <v>0</v>
      </c>
      <c r="BN544" s="76">
        <f t="shared" si="286"/>
        <v>1.9238826583755462E-10</v>
      </c>
      <c r="BO544" s="76">
        <f t="shared" si="298"/>
        <v>0</v>
      </c>
      <c r="BP544" s="76">
        <f t="shared" si="287"/>
        <v>0.45023375402337096</v>
      </c>
      <c r="BQ544" s="76">
        <f t="shared" si="299"/>
        <v>0</v>
      </c>
      <c r="BR544" s="76">
        <f t="shared" si="300"/>
        <v>0.45023375421575923</v>
      </c>
      <c r="BS544" s="76">
        <f t="shared" si="301"/>
        <v>0</v>
      </c>
      <c r="BT544" s="76">
        <f t="shared" si="302"/>
        <v>0</v>
      </c>
      <c r="BU544" s="76">
        <f t="shared" si="311"/>
        <v>66.522451160343095</v>
      </c>
      <c r="BV544" s="76">
        <f>MAX(0,(BU544-Constantes!$D$13)*(1-EXP(-Constantes!$D$24)))</f>
        <v>0.27165630694659865</v>
      </c>
      <c r="BW544" s="76">
        <f t="shared" si="312"/>
        <v>0.72189006096996966</v>
      </c>
      <c r="BX544" s="76">
        <f t="shared" si="313"/>
        <v>0.72189006116235788</v>
      </c>
      <c r="BY544" s="76">
        <f>0.0526*BL544*Observaciones!$F543^1.218</f>
        <v>0</v>
      </c>
      <c r="BZ544" s="76">
        <f>BY544*Constantes!$F$30</f>
        <v>0</v>
      </c>
      <c r="CA544" s="76">
        <f t="shared" si="314"/>
        <v>0</v>
      </c>
      <c r="CB544" s="15"/>
      <c r="CC544" s="75">
        <v>538</v>
      </c>
      <c r="CD544" s="76">
        <f>0.0526*Observaciones!$F543^2.218</f>
        <v>0</v>
      </c>
      <c r="CE544" s="76">
        <f>IF(Observaciones!$F543&gt;0.05*$CI$7,((Observaciones!$F543-0.05*$CI$7)^2)/(Observaciones!$F543+0.95*$CI$7),0)</f>
        <v>0</v>
      </c>
      <c r="CF544" s="76">
        <f>0.0526*CE544*Observaciones!$F543^1.218</f>
        <v>0</v>
      </c>
      <c r="CG544" s="29"/>
      <c r="CH544" s="29"/>
      <c r="CI544" s="110"/>
      <c r="CJ544" s="40"/>
    </row>
    <row r="545" spans="2:88" s="2" customFormat="1" x14ac:dyDescent="0.3">
      <c r="B545" s="39"/>
      <c r="C545" s="75">
        <v>539</v>
      </c>
      <c r="D545" s="148">
        <f>ETo!$I544*((1-Constantes!$D$19)*ETo!$K544+ETo!$L544)</f>
        <v>2.3749254576603493</v>
      </c>
      <c r="E545" s="76">
        <f>MIN(D545*Constantes!$D$17,0.8*(H544+Observaciones!$F544-F545-G545-Constantes!$D$14))</f>
        <v>4.5183213615018763E-9</v>
      </c>
      <c r="F545" s="76">
        <f>IF(Observaciones!$F544&gt;0.05*Constantes!$D$18,((Observaciones!$F544-0.05*Constantes!$D$18)^2)/(Observaciones!$F544+0.95*Constantes!$D$18),0)</f>
        <v>0</v>
      </c>
      <c r="G545" s="76">
        <f>MAX(0,H544+Observaciones!$F544-F545-Constantes!$D$13)</f>
        <v>0</v>
      </c>
      <c r="H545" s="76">
        <f>H544+Observaciones!$F544-F545-E545-G545-I544</f>
        <v>11.250000000937192</v>
      </c>
      <c r="I545" s="76">
        <f>MAX(0,(H545-Constantes!$D$14)*(1-EXP(-Constantes!$D$22)))</f>
        <v>3.1924188359303081E-11</v>
      </c>
      <c r="J545" s="76">
        <f t="shared" si="280"/>
        <v>93.993754936039807</v>
      </c>
      <c r="K545" s="76">
        <f>MAX(0,(J545-Constantes!$D$13)*(1-EXP(-Constantes!$D$23)))</f>
        <v>0.44579749360765331</v>
      </c>
      <c r="L545" s="76">
        <f t="shared" si="281"/>
        <v>0.44579749363957749</v>
      </c>
      <c r="M545" s="76">
        <f>0.0526*F545*Observaciones!$F544^1.218</f>
        <v>0</v>
      </c>
      <c r="N545" s="76">
        <f>M545*Constantes!$D$30</f>
        <v>0</v>
      </c>
      <c r="O545" s="76">
        <f t="shared" si="282"/>
        <v>0</v>
      </c>
      <c r="P545" s="15"/>
      <c r="Q545" s="75">
        <v>539</v>
      </c>
      <c r="R545" s="148">
        <f>ETo!$I544*((1-Constantes!$E$19)*ETo!$K544+ETo!$L544)</f>
        <v>2.3749254576603493</v>
      </c>
      <c r="S545" s="76">
        <f>MIN(R545*Constantes!$E$17,0.8*(V544+Observaciones!$F544-T545-U545-Constantes!$D$14))</f>
        <v>4.5183213615018763E-9</v>
      </c>
      <c r="T545" s="76">
        <f>IF(Observaciones!$F544&gt;0.05*Constantes!$E$18,((Observaciones!$F544-0.05*Constantes!$E$18)^2)/(Observaciones!$F544+0.95*Constantes!$E$18),0)</f>
        <v>0</v>
      </c>
      <c r="U545" s="76">
        <f>MAX(0,V544+Observaciones!$F544-T545-Constantes!$D$13)</f>
        <v>0</v>
      </c>
      <c r="V545" s="76">
        <f>V544+Observaciones!$F544-T545-S545-U545-W544</f>
        <v>11.250000000937192</v>
      </c>
      <c r="W545" s="76">
        <f>MAX(0,(V545-Constantes!$D$14)*(1-EXP(-Constantes!$D$22)))</f>
        <v>3.1924188359303081E-11</v>
      </c>
      <c r="X545" s="76">
        <f t="shared" si="303"/>
        <v>93.993754936039807</v>
      </c>
      <c r="Y545" s="76">
        <f>MAX(0,(X545-Constantes!$D$13)*(1-EXP(-Constantes!$D$23)))</f>
        <v>0.44579749360765331</v>
      </c>
      <c r="Z545" s="76">
        <f t="shared" si="304"/>
        <v>0.44579749363957749</v>
      </c>
      <c r="AA545" s="76">
        <f>IF(Z545-Escenarios!$E$29&lt;=0,0,IF(Z545-Escenarios!$E$29&gt;Escenarios!$E$28,Escenarios!$E$28,Z545-Escenarios!$E$29))</f>
        <v>0</v>
      </c>
      <c r="AB545" s="76">
        <f>AA545*Entradas!$E$24</f>
        <v>0</v>
      </c>
      <c r="AC545" s="76">
        <f>R545*Entradas!$D$47/Escenarios!$E$9</f>
        <v>0.11399642196769676</v>
      </c>
      <c r="AD545" s="76">
        <f>Entradas!$D$48*Entradas!$D$46/Escenarios!$E$9</f>
        <v>0.12</v>
      </c>
      <c r="AE545" s="76">
        <f t="shared" si="305"/>
        <v>0.11399642648601811</v>
      </c>
      <c r="AF545" s="76">
        <f t="shared" si="288"/>
        <v>0</v>
      </c>
      <c r="AG545" s="76">
        <f t="shared" si="289"/>
        <v>0</v>
      </c>
      <c r="AH545" s="76">
        <f t="shared" si="283"/>
        <v>3.1924188359303081E-11</v>
      </c>
      <c r="AI545" s="76">
        <f t="shared" si="290"/>
        <v>0</v>
      </c>
      <c r="AJ545" s="76">
        <f t="shared" si="284"/>
        <v>0.44579749360765331</v>
      </c>
      <c r="AK545" s="76">
        <f t="shared" si="291"/>
        <v>0</v>
      </c>
      <c r="AL545" s="76">
        <f t="shared" si="292"/>
        <v>0.44579749363957749</v>
      </c>
      <c r="AM545" s="76">
        <f t="shared" si="293"/>
        <v>0</v>
      </c>
      <c r="AN545" s="76">
        <f t="shared" si="294"/>
        <v>0</v>
      </c>
      <c r="AO545" s="76">
        <f t="shared" si="306"/>
        <v>58.3918496077534</v>
      </c>
      <c r="AP545" s="76">
        <f>MAX(0,(AO545-Constantes!$D$13)*(1-EXP(-Constantes!$D$24)))</f>
        <v>0.14737805342356811</v>
      </c>
      <c r="AQ545" s="76">
        <f t="shared" si="285"/>
        <v>0.59317554703122144</v>
      </c>
      <c r="AR545" s="76">
        <f t="shared" si="295"/>
        <v>0.59317554706314557</v>
      </c>
      <c r="AS545" s="76">
        <f>0.0526*AF545*Observaciones!$F544^1.218</f>
        <v>0</v>
      </c>
      <c r="AT545" s="76">
        <f>AS545*Constantes!$E$30</f>
        <v>0</v>
      </c>
      <c r="AU545" s="76">
        <f t="shared" si="307"/>
        <v>0</v>
      </c>
      <c r="AV545" s="15"/>
      <c r="AW545" s="75">
        <v>539</v>
      </c>
      <c r="AX545" s="148">
        <f>ETo!$I544*((1-Constantes!$F$19)*ETo!$K544+ETo!$L544)</f>
        <v>2.3749254576603493</v>
      </c>
      <c r="AY545" s="76">
        <f>MIN(AX545*Constantes!$F$17,0.8*(BB544+Observaciones!$F544-AZ545-BA545-Constantes!$D$14))</f>
        <v>4.5183213615018763E-9</v>
      </c>
      <c r="AZ545" s="76">
        <f>IF(Observaciones!$F544&gt;0.05*Constantes!$F$18,((Observaciones!$F544-0.05*Constantes!$F$18)^2)/(Observaciones!$F544+0.95*Constantes!$F$18),0)</f>
        <v>0</v>
      </c>
      <c r="BA545" s="76">
        <f>MAX(0,BB544+Observaciones!$F544-AZ545-Constantes!$D$13)</f>
        <v>0</v>
      </c>
      <c r="BB545" s="76">
        <f>BB544+Observaciones!$F544-AZ545-AY545-BA545-BC544</f>
        <v>11.250000000937192</v>
      </c>
      <c r="BC545" s="76">
        <f>MAX(0,(BB545-Constantes!$D$14)*(1-EXP(-Constantes!$D$22)))</f>
        <v>3.1924188359303081E-11</v>
      </c>
      <c r="BD545" s="76">
        <f t="shared" si="308"/>
        <v>93.993754936039807</v>
      </c>
      <c r="BE545" s="76">
        <f>MAX(0,(BD545-Constantes!$D$13)*(1-EXP(-Constantes!$D$23)))</f>
        <v>0.44579749360765331</v>
      </c>
      <c r="BF545" s="76">
        <f t="shared" si="309"/>
        <v>0.44579749363957749</v>
      </c>
      <c r="BG545" s="76">
        <f>IF(BF545-Escenarios!$F$29&lt;=0,0,IF(BF545-Escenarios!$F$29&gt;Escenarios!$F$28,Escenarios!$F$28,BF545-Escenarios!$F$29))</f>
        <v>0</v>
      </c>
      <c r="BH545" s="76">
        <f>BG545*Entradas!$F$24</f>
        <v>0</v>
      </c>
      <c r="BI545" s="76">
        <f>AX545*Entradas!$D$47/Escenarios!$F$9</f>
        <v>0.11399642196769676</v>
      </c>
      <c r="BJ545" s="76">
        <f>Entradas!$D$48*Entradas!$D$46/Escenarios!$F$9</f>
        <v>0.12</v>
      </c>
      <c r="BK545" s="76">
        <f t="shared" si="310"/>
        <v>0.11399642648601811</v>
      </c>
      <c r="BL545" s="76">
        <f t="shared" si="296"/>
        <v>0</v>
      </c>
      <c r="BM545" s="76">
        <f t="shared" si="297"/>
        <v>0</v>
      </c>
      <c r="BN545" s="76">
        <f t="shared" si="286"/>
        <v>3.1924188359303081E-11</v>
      </c>
      <c r="BO545" s="76">
        <f t="shared" si="298"/>
        <v>0</v>
      </c>
      <c r="BP545" s="76">
        <f t="shared" si="287"/>
        <v>0.44579749360765331</v>
      </c>
      <c r="BQ545" s="76">
        <f t="shared" si="299"/>
        <v>0</v>
      </c>
      <c r="BR545" s="76">
        <f t="shared" si="300"/>
        <v>0.44579749363957749</v>
      </c>
      <c r="BS545" s="76">
        <f t="shared" si="301"/>
        <v>0</v>
      </c>
      <c r="BT545" s="76">
        <f t="shared" si="302"/>
        <v>0</v>
      </c>
      <c r="BU545" s="76">
        <f t="shared" si="311"/>
        <v>66.250794853396499</v>
      </c>
      <c r="BV545" s="76">
        <f>MAX(0,(BU545-Constantes!$D$13)*(1-EXP(-Constantes!$D$24)))</f>
        <v>0.26750397317799995</v>
      </c>
      <c r="BW545" s="76">
        <f t="shared" si="312"/>
        <v>0.7133014667856532</v>
      </c>
      <c r="BX545" s="76">
        <f t="shared" si="313"/>
        <v>0.71330146681757745</v>
      </c>
      <c r="BY545" s="76">
        <f>0.0526*BL545*Observaciones!$F544^1.218</f>
        <v>0</v>
      </c>
      <c r="BZ545" s="76">
        <f>BY545*Constantes!$F$30</f>
        <v>0</v>
      </c>
      <c r="CA545" s="76">
        <f t="shared" si="314"/>
        <v>0</v>
      </c>
      <c r="CB545" s="15"/>
      <c r="CC545" s="75">
        <v>539</v>
      </c>
      <c r="CD545" s="76">
        <f>0.0526*Observaciones!$F544^2.218</f>
        <v>0</v>
      </c>
      <c r="CE545" s="76">
        <f>IF(Observaciones!$F544&gt;0.05*$CI$7,((Observaciones!$F544-0.05*$CI$7)^2)/(Observaciones!$F544+0.95*$CI$7),0)</f>
        <v>0</v>
      </c>
      <c r="CF545" s="76">
        <f>0.0526*CE545*Observaciones!$F544^1.218</f>
        <v>0</v>
      </c>
      <c r="CG545" s="29"/>
      <c r="CH545" s="29"/>
      <c r="CI545" s="110"/>
      <c r="CJ545" s="40"/>
    </row>
    <row r="546" spans="2:88" s="2" customFormat="1" x14ac:dyDescent="0.3">
      <c r="B546" s="39"/>
      <c r="C546" s="75">
        <v>540</v>
      </c>
      <c r="D546" s="148">
        <f>ETo!$I545*((1-Constantes!$D$19)*ETo!$K545+ETo!$L545)</f>
        <v>2.3199978634470475</v>
      </c>
      <c r="E546" s="76">
        <f>MIN(D546*Constantes!$D$17,0.8*(H545+Observaciones!$F545-F546-G546-Constantes!$D$14))</f>
        <v>7.4975332609028562E-10</v>
      </c>
      <c r="F546" s="76">
        <f>IF(Observaciones!$F545&gt;0.05*Constantes!$D$18,((Observaciones!$F545-0.05*Constantes!$D$18)^2)/(Observaciones!$F545+0.95*Constantes!$D$18),0)</f>
        <v>0</v>
      </c>
      <c r="G546" s="76">
        <f>MAX(0,H545+Observaciones!$F545-F546-Constantes!$D$13)</f>
        <v>0</v>
      </c>
      <c r="H546" s="76">
        <f>H545+Observaciones!$F545-F546-E546-G546-I545</f>
        <v>11.250000000155513</v>
      </c>
      <c r="I546" s="76">
        <f>MAX(0,(H546-Constantes!$D$14)*(1-EXP(-Constantes!$D$22)))</f>
        <v>5.2973414951393266E-12</v>
      </c>
      <c r="J546" s="76">
        <f t="shared" si="280"/>
        <v>93.54795744243215</v>
      </c>
      <c r="K546" s="76">
        <f>MAX(0,(J546-Constantes!$D$13)*(1-EXP(-Constantes!$D$23)))</f>
        <v>0.44140494472244662</v>
      </c>
      <c r="L546" s="76">
        <f t="shared" si="281"/>
        <v>0.44140494472774394</v>
      </c>
      <c r="M546" s="76">
        <f>0.0526*F546*Observaciones!$F545^1.218</f>
        <v>0</v>
      </c>
      <c r="N546" s="76">
        <f>M546*Constantes!$D$30</f>
        <v>0</v>
      </c>
      <c r="O546" s="76">
        <f t="shared" si="282"/>
        <v>0</v>
      </c>
      <c r="P546" s="15"/>
      <c r="Q546" s="75">
        <v>540</v>
      </c>
      <c r="R546" s="148">
        <f>ETo!$I545*((1-Constantes!$E$19)*ETo!$K545+ETo!$L545)</f>
        <v>2.3199978634470475</v>
      </c>
      <c r="S546" s="76">
        <f>MIN(R546*Constantes!$E$17,0.8*(V545+Observaciones!$F545-T546-U546-Constantes!$D$14))</f>
        <v>7.4975332609028562E-10</v>
      </c>
      <c r="T546" s="76">
        <f>IF(Observaciones!$F545&gt;0.05*Constantes!$E$18,((Observaciones!$F545-0.05*Constantes!$E$18)^2)/(Observaciones!$F545+0.95*Constantes!$E$18),0)</f>
        <v>0</v>
      </c>
      <c r="U546" s="76">
        <f>MAX(0,V545+Observaciones!$F545-T546-Constantes!$D$13)</f>
        <v>0</v>
      </c>
      <c r="V546" s="76">
        <f>V545+Observaciones!$F545-T546-S546-U546-W545</f>
        <v>11.250000000155513</v>
      </c>
      <c r="W546" s="76">
        <f>MAX(0,(V546-Constantes!$D$14)*(1-EXP(-Constantes!$D$22)))</f>
        <v>5.2973414951393266E-12</v>
      </c>
      <c r="X546" s="76">
        <f t="shared" si="303"/>
        <v>93.54795744243215</v>
      </c>
      <c r="Y546" s="76">
        <f>MAX(0,(X546-Constantes!$D$13)*(1-EXP(-Constantes!$D$23)))</f>
        <v>0.44140494472244662</v>
      </c>
      <c r="Z546" s="76">
        <f t="shared" si="304"/>
        <v>0.44140494472774394</v>
      </c>
      <c r="AA546" s="76">
        <f>IF(Z546-Escenarios!$E$29&lt;=0,0,IF(Z546-Escenarios!$E$29&gt;Escenarios!$E$28,Escenarios!$E$28,Z546-Escenarios!$E$29))</f>
        <v>0</v>
      </c>
      <c r="AB546" s="76">
        <f>AA546*Entradas!$E$24</f>
        <v>0</v>
      </c>
      <c r="AC546" s="76">
        <f>R546*Entradas!$D$47/Escenarios!$E$9</f>
        <v>0.11135989744545827</v>
      </c>
      <c r="AD546" s="76">
        <f>Entradas!$D$48*Entradas!$D$46/Escenarios!$E$9</f>
        <v>0.12</v>
      </c>
      <c r="AE546" s="76">
        <f t="shared" si="305"/>
        <v>0.1113598981952116</v>
      </c>
      <c r="AF546" s="76">
        <f t="shared" si="288"/>
        <v>0</v>
      </c>
      <c r="AG546" s="76">
        <f t="shared" si="289"/>
        <v>0</v>
      </c>
      <c r="AH546" s="76">
        <f t="shared" si="283"/>
        <v>5.2973414951393266E-12</v>
      </c>
      <c r="AI546" s="76">
        <f t="shared" si="290"/>
        <v>0</v>
      </c>
      <c r="AJ546" s="76">
        <f t="shared" si="284"/>
        <v>0.44140494472244662</v>
      </c>
      <c r="AK546" s="76">
        <f t="shared" si="291"/>
        <v>0</v>
      </c>
      <c r="AL546" s="76">
        <f t="shared" si="292"/>
        <v>0.44140494472774394</v>
      </c>
      <c r="AM546" s="76">
        <f t="shared" si="293"/>
        <v>0</v>
      </c>
      <c r="AN546" s="76">
        <f t="shared" si="294"/>
        <v>0</v>
      </c>
      <c r="AO546" s="76">
        <f t="shared" si="306"/>
        <v>58.244471554329834</v>
      </c>
      <c r="AP546" s="76">
        <f>MAX(0,(AO546-Constantes!$D$13)*(1-EXP(-Constantes!$D$24)))</f>
        <v>0.14512534346494629</v>
      </c>
      <c r="AQ546" s="76">
        <f t="shared" si="285"/>
        <v>0.58653028818739295</v>
      </c>
      <c r="AR546" s="76">
        <f t="shared" si="295"/>
        <v>0.58653028819269026</v>
      </c>
      <c r="AS546" s="76">
        <f>0.0526*AF546*Observaciones!$F545^1.218</f>
        <v>0</v>
      </c>
      <c r="AT546" s="76">
        <f>AS546*Constantes!$E$30</f>
        <v>0</v>
      </c>
      <c r="AU546" s="76">
        <f t="shared" si="307"/>
        <v>0</v>
      </c>
      <c r="AV546" s="15"/>
      <c r="AW546" s="75">
        <v>540</v>
      </c>
      <c r="AX546" s="148">
        <f>ETo!$I545*((1-Constantes!$F$19)*ETo!$K545+ETo!$L545)</f>
        <v>2.3199978634470475</v>
      </c>
      <c r="AY546" s="76">
        <f>MIN(AX546*Constantes!$F$17,0.8*(BB545+Observaciones!$F545-AZ546-BA546-Constantes!$D$14))</f>
        <v>7.4975332609028562E-10</v>
      </c>
      <c r="AZ546" s="76">
        <f>IF(Observaciones!$F545&gt;0.05*Constantes!$F$18,((Observaciones!$F545-0.05*Constantes!$F$18)^2)/(Observaciones!$F545+0.95*Constantes!$F$18),0)</f>
        <v>0</v>
      </c>
      <c r="BA546" s="76">
        <f>MAX(0,BB545+Observaciones!$F545-AZ546-Constantes!$D$13)</f>
        <v>0</v>
      </c>
      <c r="BB546" s="76">
        <f>BB545+Observaciones!$F545-AZ546-AY546-BA546-BC545</f>
        <v>11.250000000155513</v>
      </c>
      <c r="BC546" s="76">
        <f>MAX(0,(BB546-Constantes!$D$14)*(1-EXP(-Constantes!$D$22)))</f>
        <v>5.2973414951393266E-12</v>
      </c>
      <c r="BD546" s="76">
        <f t="shared" si="308"/>
        <v>93.54795744243215</v>
      </c>
      <c r="BE546" s="76">
        <f>MAX(0,(BD546-Constantes!$D$13)*(1-EXP(-Constantes!$D$23)))</f>
        <v>0.44140494472244662</v>
      </c>
      <c r="BF546" s="76">
        <f t="shared" si="309"/>
        <v>0.44140494472774394</v>
      </c>
      <c r="BG546" s="76">
        <f>IF(BF546-Escenarios!$F$29&lt;=0,0,IF(BF546-Escenarios!$F$29&gt;Escenarios!$F$28,Escenarios!$F$28,BF546-Escenarios!$F$29))</f>
        <v>0</v>
      </c>
      <c r="BH546" s="76">
        <f>BG546*Entradas!$F$24</f>
        <v>0</v>
      </c>
      <c r="BI546" s="76">
        <f>AX546*Entradas!$D$47/Escenarios!$F$9</f>
        <v>0.11135989744545827</v>
      </c>
      <c r="BJ546" s="76">
        <f>Entradas!$D$48*Entradas!$D$46/Escenarios!$F$9</f>
        <v>0.12</v>
      </c>
      <c r="BK546" s="76">
        <f t="shared" si="310"/>
        <v>0.1113598981952116</v>
      </c>
      <c r="BL546" s="76">
        <f t="shared" si="296"/>
        <v>0</v>
      </c>
      <c r="BM546" s="76">
        <f t="shared" si="297"/>
        <v>0</v>
      </c>
      <c r="BN546" s="76">
        <f t="shared" si="286"/>
        <v>5.2973414951393266E-12</v>
      </c>
      <c r="BO546" s="76">
        <f t="shared" si="298"/>
        <v>0</v>
      </c>
      <c r="BP546" s="76">
        <f t="shared" si="287"/>
        <v>0.44140494472244662</v>
      </c>
      <c r="BQ546" s="76">
        <f t="shared" si="299"/>
        <v>0</v>
      </c>
      <c r="BR546" s="76">
        <f t="shared" si="300"/>
        <v>0.44140494472774394</v>
      </c>
      <c r="BS546" s="76">
        <f t="shared" si="301"/>
        <v>0</v>
      </c>
      <c r="BT546" s="76">
        <f t="shared" si="302"/>
        <v>0</v>
      </c>
      <c r="BU546" s="76">
        <f t="shared" si="311"/>
        <v>65.983290880218505</v>
      </c>
      <c r="BV546" s="76">
        <f>MAX(0,(BU546-Constantes!$D$13)*(1-EXP(-Constantes!$D$24)))</f>
        <v>0.26341510885695302</v>
      </c>
      <c r="BW546" s="76">
        <f t="shared" si="312"/>
        <v>0.70482005357939959</v>
      </c>
      <c r="BX546" s="76">
        <f t="shared" si="313"/>
        <v>0.7048200535846969</v>
      </c>
      <c r="BY546" s="76">
        <f>0.0526*BL546*Observaciones!$F545^1.218</f>
        <v>0</v>
      </c>
      <c r="BZ546" s="76">
        <f>BY546*Constantes!$F$30</f>
        <v>0</v>
      </c>
      <c r="CA546" s="76">
        <f t="shared" si="314"/>
        <v>0</v>
      </c>
      <c r="CB546" s="15"/>
      <c r="CC546" s="75">
        <v>540</v>
      </c>
      <c r="CD546" s="76">
        <f>0.0526*Observaciones!$F545^2.218</f>
        <v>0</v>
      </c>
      <c r="CE546" s="76">
        <f>IF(Observaciones!$F545&gt;0.05*$CI$7,((Observaciones!$F545-0.05*$CI$7)^2)/(Observaciones!$F545+0.95*$CI$7),0)</f>
        <v>0</v>
      </c>
      <c r="CF546" s="76">
        <f>0.0526*CE546*Observaciones!$F545^1.218</f>
        <v>0</v>
      </c>
      <c r="CG546" s="29"/>
      <c r="CH546" s="29"/>
      <c r="CI546" s="110"/>
      <c r="CJ546" s="40"/>
    </row>
    <row r="547" spans="2:88" s="2" customFormat="1" x14ac:dyDescent="0.3">
      <c r="B547" s="39"/>
      <c r="C547" s="75">
        <v>541</v>
      </c>
      <c r="D547" s="148">
        <f>ETo!$I546*((1-Constantes!$D$19)*ETo!$K546+ETo!$L546)</f>
        <v>2.3209905043502048</v>
      </c>
      <c r="E547" s="76">
        <f>MIN(D547*Constantes!$D$17,0.8*(H546+Observaciones!$F546-F547-G547-Constantes!$D$14))</f>
        <v>1.2441034868970747E-10</v>
      </c>
      <c r="F547" s="76">
        <f>IF(Observaciones!$F546&gt;0.05*Constantes!$D$18,((Observaciones!$F546-0.05*Constantes!$D$18)^2)/(Observaciones!$F546+0.95*Constantes!$D$18),0)</f>
        <v>0</v>
      </c>
      <c r="G547" s="76">
        <f>MAX(0,H546+Observaciones!$F546-F547-Constantes!$D$13)</f>
        <v>0</v>
      </c>
      <c r="H547" s="76">
        <f>H546+Observaciones!$F546-F547-E547-G547-I546</f>
        <v>11.250000000025805</v>
      </c>
      <c r="I547" s="76">
        <f>MAX(0,(H547-Constantes!$D$14)*(1-EXP(-Constantes!$D$22)))</f>
        <v>8.7901765814416412E-13</v>
      </c>
      <c r="J547" s="76">
        <f t="shared" si="280"/>
        <v>93.1065524977097</v>
      </c>
      <c r="K547" s="76">
        <f>MAX(0,(J547-Constantes!$D$13)*(1-EXP(-Constantes!$D$23)))</f>
        <v>0.43705567666762946</v>
      </c>
      <c r="L547" s="76">
        <f t="shared" si="281"/>
        <v>0.43705567666850847</v>
      </c>
      <c r="M547" s="76">
        <f>0.0526*F547*Observaciones!$F546^1.218</f>
        <v>0</v>
      </c>
      <c r="N547" s="76">
        <f>M547*Constantes!$D$30</f>
        <v>0</v>
      </c>
      <c r="O547" s="76">
        <f t="shared" si="282"/>
        <v>0</v>
      </c>
      <c r="P547" s="15"/>
      <c r="Q547" s="75">
        <v>541</v>
      </c>
      <c r="R547" s="148">
        <f>ETo!$I546*((1-Constantes!$E$19)*ETo!$K546+ETo!$L546)</f>
        <v>2.3209905043502048</v>
      </c>
      <c r="S547" s="76">
        <f>MIN(R547*Constantes!$E$17,0.8*(V546+Observaciones!$F546-T547-U547-Constantes!$D$14))</f>
        <v>1.2441034868970747E-10</v>
      </c>
      <c r="T547" s="76">
        <f>IF(Observaciones!$F546&gt;0.05*Constantes!$E$18,((Observaciones!$F546-0.05*Constantes!$E$18)^2)/(Observaciones!$F546+0.95*Constantes!$E$18),0)</f>
        <v>0</v>
      </c>
      <c r="U547" s="76">
        <f>MAX(0,V546+Observaciones!$F546-T547-Constantes!$D$13)</f>
        <v>0</v>
      </c>
      <c r="V547" s="76">
        <f>V546+Observaciones!$F546-T547-S547-U547-W546</f>
        <v>11.250000000025805</v>
      </c>
      <c r="W547" s="76">
        <f>MAX(0,(V547-Constantes!$D$14)*(1-EXP(-Constantes!$D$22)))</f>
        <v>8.7901765814416412E-13</v>
      </c>
      <c r="X547" s="76">
        <f t="shared" si="303"/>
        <v>93.1065524977097</v>
      </c>
      <c r="Y547" s="76">
        <f>MAX(0,(X547-Constantes!$D$13)*(1-EXP(-Constantes!$D$23)))</f>
        <v>0.43705567666762946</v>
      </c>
      <c r="Z547" s="76">
        <f t="shared" si="304"/>
        <v>0.43705567666850847</v>
      </c>
      <c r="AA547" s="76">
        <f>IF(Z547-Escenarios!$E$29&lt;=0,0,IF(Z547-Escenarios!$E$29&gt;Escenarios!$E$28,Escenarios!$E$28,Z547-Escenarios!$E$29))</f>
        <v>0</v>
      </c>
      <c r="AB547" s="76">
        <f>AA547*Entradas!$E$24</f>
        <v>0</v>
      </c>
      <c r="AC547" s="76">
        <f>R547*Entradas!$D$47/Escenarios!$E$9</f>
        <v>0.11140754420880984</v>
      </c>
      <c r="AD547" s="76">
        <f>Entradas!$D$48*Entradas!$D$46/Escenarios!$E$9</f>
        <v>0.12</v>
      </c>
      <c r="AE547" s="76">
        <f t="shared" si="305"/>
        <v>0.11140754433322018</v>
      </c>
      <c r="AF547" s="76">
        <f t="shared" si="288"/>
        <v>0</v>
      </c>
      <c r="AG547" s="76">
        <f t="shared" si="289"/>
        <v>0</v>
      </c>
      <c r="AH547" s="76">
        <f t="shared" si="283"/>
        <v>8.7901765814416412E-13</v>
      </c>
      <c r="AI547" s="76">
        <f t="shared" si="290"/>
        <v>0</v>
      </c>
      <c r="AJ547" s="76">
        <f t="shared" si="284"/>
        <v>0.43705567666762946</v>
      </c>
      <c r="AK547" s="76">
        <f t="shared" si="291"/>
        <v>0</v>
      </c>
      <c r="AL547" s="76">
        <f t="shared" si="292"/>
        <v>0.43705567666850847</v>
      </c>
      <c r="AM547" s="76">
        <f t="shared" si="293"/>
        <v>0</v>
      </c>
      <c r="AN547" s="76">
        <f t="shared" si="294"/>
        <v>0</v>
      </c>
      <c r="AO547" s="76">
        <f t="shared" si="306"/>
        <v>58.099346210864887</v>
      </c>
      <c r="AP547" s="76">
        <f>MAX(0,(AO547-Constantes!$D$13)*(1-EXP(-Constantes!$D$24)))</f>
        <v>0.14290706673460907</v>
      </c>
      <c r="AQ547" s="76">
        <f t="shared" si="285"/>
        <v>0.57996274340223852</v>
      </c>
      <c r="AR547" s="76">
        <f t="shared" si="295"/>
        <v>0.5799627434031176</v>
      </c>
      <c r="AS547" s="76">
        <f>0.0526*AF547*Observaciones!$F546^1.218</f>
        <v>0</v>
      </c>
      <c r="AT547" s="76">
        <f>AS547*Constantes!$E$30</f>
        <v>0</v>
      </c>
      <c r="AU547" s="76">
        <f t="shared" si="307"/>
        <v>0</v>
      </c>
      <c r="AV547" s="15"/>
      <c r="AW547" s="75">
        <v>541</v>
      </c>
      <c r="AX547" s="148">
        <f>ETo!$I546*((1-Constantes!$F$19)*ETo!$K546+ETo!$L546)</f>
        <v>2.3209905043502048</v>
      </c>
      <c r="AY547" s="76">
        <f>MIN(AX547*Constantes!$F$17,0.8*(BB546+Observaciones!$F546-AZ547-BA547-Constantes!$D$14))</f>
        <v>1.2441034868970747E-10</v>
      </c>
      <c r="AZ547" s="76">
        <f>IF(Observaciones!$F546&gt;0.05*Constantes!$F$18,((Observaciones!$F546-0.05*Constantes!$F$18)^2)/(Observaciones!$F546+0.95*Constantes!$F$18),0)</f>
        <v>0</v>
      </c>
      <c r="BA547" s="76">
        <f>MAX(0,BB546+Observaciones!$F546-AZ547-Constantes!$D$13)</f>
        <v>0</v>
      </c>
      <c r="BB547" s="76">
        <f>BB546+Observaciones!$F546-AZ547-AY547-BA547-BC546</f>
        <v>11.250000000025805</v>
      </c>
      <c r="BC547" s="76">
        <f>MAX(0,(BB547-Constantes!$D$14)*(1-EXP(-Constantes!$D$22)))</f>
        <v>8.7901765814416412E-13</v>
      </c>
      <c r="BD547" s="76">
        <f t="shared" si="308"/>
        <v>93.1065524977097</v>
      </c>
      <c r="BE547" s="76">
        <f>MAX(0,(BD547-Constantes!$D$13)*(1-EXP(-Constantes!$D$23)))</f>
        <v>0.43705567666762946</v>
      </c>
      <c r="BF547" s="76">
        <f t="shared" si="309"/>
        <v>0.43705567666850847</v>
      </c>
      <c r="BG547" s="76">
        <f>IF(BF547-Escenarios!$F$29&lt;=0,0,IF(BF547-Escenarios!$F$29&gt;Escenarios!$F$28,Escenarios!$F$28,BF547-Escenarios!$F$29))</f>
        <v>0</v>
      </c>
      <c r="BH547" s="76">
        <f>BG547*Entradas!$F$24</f>
        <v>0</v>
      </c>
      <c r="BI547" s="76">
        <f>AX547*Entradas!$D$47/Escenarios!$F$9</f>
        <v>0.11140754420880984</v>
      </c>
      <c r="BJ547" s="76">
        <f>Entradas!$D$48*Entradas!$D$46/Escenarios!$F$9</f>
        <v>0.12</v>
      </c>
      <c r="BK547" s="76">
        <f t="shared" si="310"/>
        <v>0.11140754433322018</v>
      </c>
      <c r="BL547" s="76">
        <f t="shared" si="296"/>
        <v>0</v>
      </c>
      <c r="BM547" s="76">
        <f t="shared" si="297"/>
        <v>0</v>
      </c>
      <c r="BN547" s="76">
        <f t="shared" si="286"/>
        <v>8.7901765814416412E-13</v>
      </c>
      <c r="BO547" s="76">
        <f t="shared" si="298"/>
        <v>0</v>
      </c>
      <c r="BP547" s="76">
        <f t="shared" si="287"/>
        <v>0.43705567666762946</v>
      </c>
      <c r="BQ547" s="76">
        <f t="shared" si="299"/>
        <v>0</v>
      </c>
      <c r="BR547" s="76">
        <f t="shared" si="300"/>
        <v>0.43705567666850847</v>
      </c>
      <c r="BS547" s="76">
        <f t="shared" si="301"/>
        <v>0</v>
      </c>
      <c r="BT547" s="76">
        <f t="shared" si="302"/>
        <v>0</v>
      </c>
      <c r="BU547" s="76">
        <f t="shared" si="311"/>
        <v>65.719875771361558</v>
      </c>
      <c r="BV547" s="76">
        <f>MAX(0,(BU547-Constantes!$D$13)*(1-EXP(-Constantes!$D$24)))</f>
        <v>0.2593887438372709</v>
      </c>
      <c r="BW547" s="76">
        <f t="shared" si="312"/>
        <v>0.6964444205049003</v>
      </c>
      <c r="BX547" s="76">
        <f t="shared" si="313"/>
        <v>0.69644442050577937</v>
      </c>
      <c r="BY547" s="76">
        <f>0.0526*BL547*Observaciones!$F546^1.218</f>
        <v>0</v>
      </c>
      <c r="BZ547" s="76">
        <f>BY547*Constantes!$F$30</f>
        <v>0</v>
      </c>
      <c r="CA547" s="76">
        <f t="shared" si="314"/>
        <v>0</v>
      </c>
      <c r="CB547" s="15"/>
      <c r="CC547" s="75">
        <v>541</v>
      </c>
      <c r="CD547" s="76">
        <f>0.0526*Observaciones!$F546^2.218</f>
        <v>0</v>
      </c>
      <c r="CE547" s="76">
        <f>IF(Observaciones!$F546&gt;0.05*$CI$7,((Observaciones!$F546-0.05*$CI$7)^2)/(Observaciones!$F546+0.95*$CI$7),0)</f>
        <v>0</v>
      </c>
      <c r="CF547" s="76">
        <f>0.0526*CE547*Observaciones!$F546^1.218</f>
        <v>0</v>
      </c>
      <c r="CG547" s="29"/>
      <c r="CH547" s="29"/>
      <c r="CI547" s="110"/>
      <c r="CJ547" s="40"/>
    </row>
    <row r="548" spans="2:88" s="2" customFormat="1" x14ac:dyDescent="0.3">
      <c r="B548" s="39"/>
      <c r="C548" s="75">
        <v>542</v>
      </c>
      <c r="D548" s="148">
        <f>ETo!$I547*((1-Constantes!$D$19)*ETo!$K547+ETo!$L547)</f>
        <v>2.4172003969302143</v>
      </c>
      <c r="E548" s="76">
        <f>MIN(D548*Constantes!$D$17,0.8*(H547+Observaciones!$F547-F548-G548-Constantes!$D$14))</f>
        <v>2.0644108644773951E-11</v>
      </c>
      <c r="F548" s="76">
        <f>IF(Observaciones!$F547&gt;0.05*Constantes!$D$18,((Observaciones!$F547-0.05*Constantes!$D$18)^2)/(Observaciones!$F547+0.95*Constantes!$D$18),0)</f>
        <v>0</v>
      </c>
      <c r="G548" s="76">
        <f>MAX(0,H547+Observaciones!$F547-F548-Constantes!$D$13)</f>
        <v>0</v>
      </c>
      <c r="H548" s="76">
        <f>H547+Observaciones!$F547-F548-E548-G548-I547</f>
        <v>11.250000000004281</v>
      </c>
      <c r="I548" s="76">
        <f>MAX(0,(H548-Constantes!$D$14)*(1-EXP(-Constantes!$D$22)))</f>
        <v>1.4582725656552871E-13</v>
      </c>
      <c r="J548" s="76">
        <f t="shared" si="280"/>
        <v>92.669496821042074</v>
      </c>
      <c r="K548" s="76">
        <f>MAX(0,(J548-Constantes!$D$13)*(1-EXP(-Constantes!$D$23)))</f>
        <v>0.43274926298687144</v>
      </c>
      <c r="L548" s="76">
        <f t="shared" si="281"/>
        <v>0.43274926298701727</v>
      </c>
      <c r="M548" s="76">
        <f>0.0526*F548*Observaciones!$F547^1.218</f>
        <v>0</v>
      </c>
      <c r="N548" s="76">
        <f>M548*Constantes!$D$30</f>
        <v>0</v>
      </c>
      <c r="O548" s="76">
        <f t="shared" si="282"/>
        <v>0</v>
      </c>
      <c r="P548" s="15"/>
      <c r="Q548" s="75">
        <v>542</v>
      </c>
      <c r="R548" s="148">
        <f>ETo!$I547*((1-Constantes!$E$19)*ETo!$K547+ETo!$L547)</f>
        <v>2.4172003969302143</v>
      </c>
      <c r="S548" s="76">
        <f>MIN(R548*Constantes!$E$17,0.8*(V547+Observaciones!$F547-T548-U548-Constantes!$D$14))</f>
        <v>2.0644108644773951E-11</v>
      </c>
      <c r="T548" s="76">
        <f>IF(Observaciones!$F547&gt;0.05*Constantes!$E$18,((Observaciones!$F547-0.05*Constantes!$E$18)^2)/(Observaciones!$F547+0.95*Constantes!$E$18),0)</f>
        <v>0</v>
      </c>
      <c r="U548" s="76">
        <f>MAX(0,V547+Observaciones!$F547-T548-Constantes!$D$13)</f>
        <v>0</v>
      </c>
      <c r="V548" s="76">
        <f>V547+Observaciones!$F547-T548-S548-U548-W547</f>
        <v>11.250000000004281</v>
      </c>
      <c r="W548" s="76">
        <f>MAX(0,(V548-Constantes!$D$14)*(1-EXP(-Constantes!$D$22)))</f>
        <v>1.4582725656552871E-13</v>
      </c>
      <c r="X548" s="76">
        <f t="shared" si="303"/>
        <v>92.669496821042074</v>
      </c>
      <c r="Y548" s="76">
        <f>MAX(0,(X548-Constantes!$D$13)*(1-EXP(-Constantes!$D$23)))</f>
        <v>0.43274926298687144</v>
      </c>
      <c r="Z548" s="76">
        <f t="shared" si="304"/>
        <v>0.43274926298701727</v>
      </c>
      <c r="AA548" s="76">
        <f>IF(Z548-Escenarios!$E$29&lt;=0,0,IF(Z548-Escenarios!$E$29&gt;Escenarios!$E$28,Escenarios!$E$28,Z548-Escenarios!$E$29))</f>
        <v>0</v>
      </c>
      <c r="AB548" s="76">
        <f>AA548*Entradas!$E$24</f>
        <v>0</v>
      </c>
      <c r="AC548" s="76">
        <f>R548*Entradas!$D$47/Escenarios!$E$9</f>
        <v>0.11602561905265028</v>
      </c>
      <c r="AD548" s="76">
        <f>Entradas!$D$48*Entradas!$D$46/Escenarios!$E$9</f>
        <v>0.12</v>
      </c>
      <c r="AE548" s="76">
        <f t="shared" si="305"/>
        <v>0.11602561907329439</v>
      </c>
      <c r="AF548" s="76">
        <f t="shared" si="288"/>
        <v>0</v>
      </c>
      <c r="AG548" s="76">
        <f t="shared" si="289"/>
        <v>0</v>
      </c>
      <c r="AH548" s="76">
        <f t="shared" si="283"/>
        <v>1.4582725656552871E-13</v>
      </c>
      <c r="AI548" s="76">
        <f t="shared" si="290"/>
        <v>0</v>
      </c>
      <c r="AJ548" s="76">
        <f t="shared" si="284"/>
        <v>0.43274926298687144</v>
      </c>
      <c r="AK548" s="76">
        <f t="shared" si="291"/>
        <v>0</v>
      </c>
      <c r="AL548" s="76">
        <f t="shared" si="292"/>
        <v>0.43274926298701727</v>
      </c>
      <c r="AM548" s="76">
        <f t="shared" si="293"/>
        <v>0</v>
      </c>
      <c r="AN548" s="76">
        <f t="shared" si="294"/>
        <v>0</v>
      </c>
      <c r="AO548" s="76">
        <f t="shared" si="306"/>
        <v>57.956439144130279</v>
      </c>
      <c r="AP548" s="76">
        <f>MAX(0,(AO548-Constantes!$D$13)*(1-EXP(-Constantes!$D$24)))</f>
        <v>0.14072269691215483</v>
      </c>
      <c r="AQ548" s="76">
        <f t="shared" si="285"/>
        <v>0.57347195989902633</v>
      </c>
      <c r="AR548" s="76">
        <f t="shared" si="295"/>
        <v>0.5734719598991721</v>
      </c>
      <c r="AS548" s="76">
        <f>0.0526*AF548*Observaciones!$F547^1.218</f>
        <v>0</v>
      </c>
      <c r="AT548" s="76">
        <f>AS548*Constantes!$E$30</f>
        <v>0</v>
      </c>
      <c r="AU548" s="76">
        <f t="shared" si="307"/>
        <v>0</v>
      </c>
      <c r="AV548" s="15"/>
      <c r="AW548" s="75">
        <v>542</v>
      </c>
      <c r="AX548" s="148">
        <f>ETo!$I547*((1-Constantes!$F$19)*ETo!$K547+ETo!$L547)</f>
        <v>2.4172003969302143</v>
      </c>
      <c r="AY548" s="76">
        <f>MIN(AX548*Constantes!$F$17,0.8*(BB547+Observaciones!$F547-AZ548-BA548-Constantes!$D$14))</f>
        <v>2.0644108644773951E-11</v>
      </c>
      <c r="AZ548" s="76">
        <f>IF(Observaciones!$F547&gt;0.05*Constantes!$F$18,((Observaciones!$F547-0.05*Constantes!$F$18)^2)/(Observaciones!$F547+0.95*Constantes!$F$18),0)</f>
        <v>0</v>
      </c>
      <c r="BA548" s="76">
        <f>MAX(0,BB547+Observaciones!$F547-AZ548-Constantes!$D$13)</f>
        <v>0</v>
      </c>
      <c r="BB548" s="76">
        <f>BB547+Observaciones!$F547-AZ548-AY548-BA548-BC547</f>
        <v>11.250000000004281</v>
      </c>
      <c r="BC548" s="76">
        <f>MAX(0,(BB548-Constantes!$D$14)*(1-EXP(-Constantes!$D$22)))</f>
        <v>1.4582725656552871E-13</v>
      </c>
      <c r="BD548" s="76">
        <f t="shared" si="308"/>
        <v>92.669496821042074</v>
      </c>
      <c r="BE548" s="76">
        <f>MAX(0,(BD548-Constantes!$D$13)*(1-EXP(-Constantes!$D$23)))</f>
        <v>0.43274926298687144</v>
      </c>
      <c r="BF548" s="76">
        <f t="shared" si="309"/>
        <v>0.43274926298701727</v>
      </c>
      <c r="BG548" s="76">
        <f>IF(BF548-Escenarios!$F$29&lt;=0,0,IF(BF548-Escenarios!$F$29&gt;Escenarios!$F$28,Escenarios!$F$28,BF548-Escenarios!$F$29))</f>
        <v>0</v>
      </c>
      <c r="BH548" s="76">
        <f>BG548*Entradas!$F$24</f>
        <v>0</v>
      </c>
      <c r="BI548" s="76">
        <f>AX548*Entradas!$D$47/Escenarios!$F$9</f>
        <v>0.11602561905265028</v>
      </c>
      <c r="BJ548" s="76">
        <f>Entradas!$D$48*Entradas!$D$46/Escenarios!$F$9</f>
        <v>0.12</v>
      </c>
      <c r="BK548" s="76">
        <f t="shared" si="310"/>
        <v>0.11602561907329439</v>
      </c>
      <c r="BL548" s="76">
        <f t="shared" si="296"/>
        <v>0</v>
      </c>
      <c r="BM548" s="76">
        <f t="shared" si="297"/>
        <v>0</v>
      </c>
      <c r="BN548" s="76">
        <f t="shared" si="286"/>
        <v>1.4582725656552871E-13</v>
      </c>
      <c r="BO548" s="76">
        <f t="shared" si="298"/>
        <v>0</v>
      </c>
      <c r="BP548" s="76">
        <f t="shared" si="287"/>
        <v>0.43274926298687144</v>
      </c>
      <c r="BQ548" s="76">
        <f t="shared" si="299"/>
        <v>0</v>
      </c>
      <c r="BR548" s="76">
        <f t="shared" si="300"/>
        <v>0.43274926298701727</v>
      </c>
      <c r="BS548" s="76">
        <f t="shared" si="301"/>
        <v>0</v>
      </c>
      <c r="BT548" s="76">
        <f t="shared" si="302"/>
        <v>0</v>
      </c>
      <c r="BU548" s="76">
        <f t="shared" si="311"/>
        <v>65.46048702752428</v>
      </c>
      <c r="BV548" s="76">
        <f>MAX(0,(BU548-Constantes!$D$13)*(1-EXP(-Constantes!$D$24)))</f>
        <v>0.25542392280169057</v>
      </c>
      <c r="BW548" s="76">
        <f t="shared" si="312"/>
        <v>0.68817318578856201</v>
      </c>
      <c r="BX548" s="76">
        <f t="shared" si="313"/>
        <v>0.6881731857887079</v>
      </c>
      <c r="BY548" s="76">
        <f>0.0526*BL548*Observaciones!$F547^1.218</f>
        <v>0</v>
      </c>
      <c r="BZ548" s="76">
        <f>BY548*Constantes!$F$30</f>
        <v>0</v>
      </c>
      <c r="CA548" s="76">
        <f t="shared" si="314"/>
        <v>0</v>
      </c>
      <c r="CB548" s="15"/>
      <c r="CC548" s="75">
        <v>542</v>
      </c>
      <c r="CD548" s="76">
        <f>0.0526*Observaciones!$F547^2.218</f>
        <v>0</v>
      </c>
      <c r="CE548" s="76">
        <f>IF(Observaciones!$F547&gt;0.05*$CI$7,((Observaciones!$F547-0.05*$CI$7)^2)/(Observaciones!$F547+0.95*$CI$7),0)</f>
        <v>0</v>
      </c>
      <c r="CF548" s="76">
        <f>0.0526*CE548*Observaciones!$F547^1.218</f>
        <v>0</v>
      </c>
      <c r="CG548" s="29"/>
      <c r="CH548" s="29"/>
      <c r="CI548" s="110"/>
      <c r="CJ548" s="40"/>
    </row>
    <row r="549" spans="2:88" s="2" customFormat="1" x14ac:dyDescent="0.3">
      <c r="B549" s="39"/>
      <c r="C549" s="75">
        <v>543</v>
      </c>
      <c r="D549" s="148">
        <f>ETo!$I548*((1-Constantes!$D$19)*ETo!$K548+ETo!$L548)</f>
        <v>2.3270613950714938</v>
      </c>
      <c r="E549" s="76">
        <f>MIN(D549*Constantes!$D$17,0.8*(H548+Observaciones!$F548-F549-G549-Constantes!$D$14))</f>
        <v>3.4248159863636829E-12</v>
      </c>
      <c r="F549" s="76">
        <f>IF(Observaciones!$F548&gt;0.05*Constantes!$D$18,((Observaciones!$F548-0.05*Constantes!$D$18)^2)/(Observaciones!$F548+0.95*Constantes!$D$18),0)</f>
        <v>0</v>
      </c>
      <c r="G549" s="76">
        <f>MAX(0,H548+Observaciones!$F548-F549-Constantes!$D$13)</f>
        <v>0</v>
      </c>
      <c r="H549" s="76">
        <f>H548+Observaciones!$F548-F549-E549-G549-I548</f>
        <v>11.250000000000711</v>
      </c>
      <c r="I549" s="76">
        <f>MAX(0,(H549-Constantes!$D$14)*(1-EXP(-Constantes!$D$22)))</f>
        <v>2.4203694035772401E-14</v>
      </c>
      <c r="J549" s="76">
        <f t="shared" si="280"/>
        <v>92.2367475580552</v>
      </c>
      <c r="K549" s="76">
        <f>MAX(0,(J549-Constantes!$D$13)*(1-EXP(-Constantes!$D$23)))</f>
        <v>0.42848528142581771</v>
      </c>
      <c r="L549" s="76">
        <f t="shared" si="281"/>
        <v>0.42848528142584191</v>
      </c>
      <c r="M549" s="76">
        <f>0.0526*F549*Observaciones!$F548^1.218</f>
        <v>0</v>
      </c>
      <c r="N549" s="76">
        <f>M549*Constantes!$D$30</f>
        <v>0</v>
      </c>
      <c r="O549" s="76">
        <f t="shared" si="282"/>
        <v>0</v>
      </c>
      <c r="P549" s="15"/>
      <c r="Q549" s="75">
        <v>543</v>
      </c>
      <c r="R549" s="148">
        <f>ETo!$I548*((1-Constantes!$E$19)*ETo!$K548+ETo!$L548)</f>
        <v>2.3270613950714938</v>
      </c>
      <c r="S549" s="76">
        <f>MIN(R549*Constantes!$E$17,0.8*(V548+Observaciones!$F548-T549-U549-Constantes!$D$14))</f>
        <v>3.4248159863636829E-12</v>
      </c>
      <c r="T549" s="76">
        <f>IF(Observaciones!$F548&gt;0.05*Constantes!$E$18,((Observaciones!$F548-0.05*Constantes!$E$18)^2)/(Observaciones!$F548+0.95*Constantes!$E$18),0)</f>
        <v>0</v>
      </c>
      <c r="U549" s="76">
        <f>MAX(0,V548+Observaciones!$F548-T549-Constantes!$D$13)</f>
        <v>0</v>
      </c>
      <c r="V549" s="76">
        <f>V548+Observaciones!$F548-T549-S549-U549-W548</f>
        <v>11.250000000000711</v>
      </c>
      <c r="W549" s="76">
        <f>MAX(0,(V549-Constantes!$D$14)*(1-EXP(-Constantes!$D$22)))</f>
        <v>2.4203694035772401E-14</v>
      </c>
      <c r="X549" s="76">
        <f t="shared" si="303"/>
        <v>92.2367475580552</v>
      </c>
      <c r="Y549" s="76">
        <f>MAX(0,(X549-Constantes!$D$13)*(1-EXP(-Constantes!$D$23)))</f>
        <v>0.42848528142581771</v>
      </c>
      <c r="Z549" s="76">
        <f t="shared" si="304"/>
        <v>0.42848528142584191</v>
      </c>
      <c r="AA549" s="76">
        <f>IF(Z549-Escenarios!$E$29&lt;=0,0,IF(Z549-Escenarios!$E$29&gt;Escenarios!$E$28,Escenarios!$E$28,Z549-Escenarios!$E$29))</f>
        <v>0</v>
      </c>
      <c r="AB549" s="76">
        <f>AA549*Entradas!$E$24</f>
        <v>0</v>
      </c>
      <c r="AC549" s="76">
        <f>R549*Entradas!$D$47/Escenarios!$E$9</f>
        <v>0.11169894696343169</v>
      </c>
      <c r="AD549" s="76">
        <f>Entradas!$D$48*Entradas!$D$46/Escenarios!$E$9</f>
        <v>0.12</v>
      </c>
      <c r="AE549" s="76">
        <f t="shared" si="305"/>
        <v>0.1116989469668565</v>
      </c>
      <c r="AF549" s="76">
        <f t="shared" si="288"/>
        <v>0</v>
      </c>
      <c r="AG549" s="76">
        <f t="shared" si="289"/>
        <v>0</v>
      </c>
      <c r="AH549" s="76">
        <f t="shared" si="283"/>
        <v>2.4203694035772401E-14</v>
      </c>
      <c r="AI549" s="76">
        <f t="shared" si="290"/>
        <v>0</v>
      </c>
      <c r="AJ549" s="76">
        <f t="shared" si="284"/>
        <v>0.42848528142581771</v>
      </c>
      <c r="AK549" s="76">
        <f t="shared" si="291"/>
        <v>0</v>
      </c>
      <c r="AL549" s="76">
        <f t="shared" si="292"/>
        <v>0.42848528142584191</v>
      </c>
      <c r="AM549" s="76">
        <f t="shared" si="293"/>
        <v>0</v>
      </c>
      <c r="AN549" s="76">
        <f t="shared" si="294"/>
        <v>0</v>
      </c>
      <c r="AO549" s="76">
        <f t="shared" si="306"/>
        <v>57.815716447218122</v>
      </c>
      <c r="AP549" s="76">
        <f>MAX(0,(AO549-Constantes!$D$13)*(1-EXP(-Constantes!$D$24)))</f>
        <v>0.13857171572211938</v>
      </c>
      <c r="AQ549" s="76">
        <f t="shared" si="285"/>
        <v>0.56705699714793711</v>
      </c>
      <c r="AR549" s="76">
        <f t="shared" si="295"/>
        <v>0.56705699714796132</v>
      </c>
      <c r="AS549" s="76">
        <f>0.0526*AF549*Observaciones!$F548^1.218</f>
        <v>0</v>
      </c>
      <c r="AT549" s="76">
        <f>AS549*Constantes!$E$30</f>
        <v>0</v>
      </c>
      <c r="AU549" s="76">
        <f t="shared" si="307"/>
        <v>0</v>
      </c>
      <c r="AV549" s="15"/>
      <c r="AW549" s="75">
        <v>543</v>
      </c>
      <c r="AX549" s="148">
        <f>ETo!$I548*((1-Constantes!$F$19)*ETo!$K548+ETo!$L548)</f>
        <v>2.3270613950714938</v>
      </c>
      <c r="AY549" s="76">
        <f>MIN(AX549*Constantes!$F$17,0.8*(BB548+Observaciones!$F548-AZ549-BA549-Constantes!$D$14))</f>
        <v>3.4248159863636829E-12</v>
      </c>
      <c r="AZ549" s="76">
        <f>IF(Observaciones!$F548&gt;0.05*Constantes!$F$18,((Observaciones!$F548-0.05*Constantes!$F$18)^2)/(Observaciones!$F548+0.95*Constantes!$F$18),0)</f>
        <v>0</v>
      </c>
      <c r="BA549" s="76">
        <f>MAX(0,BB548+Observaciones!$F548-AZ549-Constantes!$D$13)</f>
        <v>0</v>
      </c>
      <c r="BB549" s="76">
        <f>BB548+Observaciones!$F548-AZ549-AY549-BA549-BC548</f>
        <v>11.250000000000711</v>
      </c>
      <c r="BC549" s="76">
        <f>MAX(0,(BB549-Constantes!$D$14)*(1-EXP(-Constantes!$D$22)))</f>
        <v>2.4203694035772401E-14</v>
      </c>
      <c r="BD549" s="76">
        <f t="shared" si="308"/>
        <v>92.2367475580552</v>
      </c>
      <c r="BE549" s="76">
        <f>MAX(0,(BD549-Constantes!$D$13)*(1-EXP(-Constantes!$D$23)))</f>
        <v>0.42848528142581771</v>
      </c>
      <c r="BF549" s="76">
        <f t="shared" si="309"/>
        <v>0.42848528142584191</v>
      </c>
      <c r="BG549" s="76">
        <f>IF(BF549-Escenarios!$F$29&lt;=0,0,IF(BF549-Escenarios!$F$29&gt;Escenarios!$F$28,Escenarios!$F$28,BF549-Escenarios!$F$29))</f>
        <v>0</v>
      </c>
      <c r="BH549" s="76">
        <f>BG549*Entradas!$F$24</f>
        <v>0</v>
      </c>
      <c r="BI549" s="76">
        <f>AX549*Entradas!$D$47/Escenarios!$F$9</f>
        <v>0.11169894696343169</v>
      </c>
      <c r="BJ549" s="76">
        <f>Entradas!$D$48*Entradas!$D$46/Escenarios!$F$9</f>
        <v>0.12</v>
      </c>
      <c r="BK549" s="76">
        <f t="shared" si="310"/>
        <v>0.1116989469668565</v>
      </c>
      <c r="BL549" s="76">
        <f t="shared" si="296"/>
        <v>0</v>
      </c>
      <c r="BM549" s="76">
        <f t="shared" si="297"/>
        <v>0</v>
      </c>
      <c r="BN549" s="76">
        <f t="shared" si="286"/>
        <v>2.4203694035772401E-14</v>
      </c>
      <c r="BO549" s="76">
        <f t="shared" si="298"/>
        <v>0</v>
      </c>
      <c r="BP549" s="76">
        <f t="shared" si="287"/>
        <v>0.42848528142581771</v>
      </c>
      <c r="BQ549" s="76">
        <f t="shared" si="299"/>
        <v>0</v>
      </c>
      <c r="BR549" s="76">
        <f t="shared" si="300"/>
        <v>0.42848528142584191</v>
      </c>
      <c r="BS549" s="76">
        <f t="shared" si="301"/>
        <v>0</v>
      </c>
      <c r="BT549" s="76">
        <f t="shared" si="302"/>
        <v>0</v>
      </c>
      <c r="BU549" s="76">
        <f t="shared" si="311"/>
        <v>65.205063104722583</v>
      </c>
      <c r="BV549" s="76">
        <f>MAX(0,(BU549-Constantes!$D$13)*(1-EXP(-Constantes!$D$24)))</f>
        <v>0.25151970503520987</v>
      </c>
      <c r="BW549" s="76">
        <f t="shared" si="312"/>
        <v>0.68000498646102758</v>
      </c>
      <c r="BX549" s="76">
        <f t="shared" si="313"/>
        <v>0.68000498646105179</v>
      </c>
      <c r="BY549" s="76">
        <f>0.0526*BL549*Observaciones!$F548^1.218</f>
        <v>0</v>
      </c>
      <c r="BZ549" s="76">
        <f>BY549*Constantes!$F$30</f>
        <v>0</v>
      </c>
      <c r="CA549" s="76">
        <f t="shared" si="314"/>
        <v>0</v>
      </c>
      <c r="CB549" s="15"/>
      <c r="CC549" s="75">
        <v>543</v>
      </c>
      <c r="CD549" s="76">
        <f>0.0526*Observaciones!$F548^2.218</f>
        <v>0</v>
      </c>
      <c r="CE549" s="76">
        <f>IF(Observaciones!$F548&gt;0.05*$CI$7,((Observaciones!$F548-0.05*$CI$7)^2)/(Observaciones!$F548+0.95*$CI$7),0)</f>
        <v>0</v>
      </c>
      <c r="CF549" s="76">
        <f>0.0526*CE549*Observaciones!$F548^1.218</f>
        <v>0</v>
      </c>
      <c r="CG549" s="29"/>
      <c r="CH549" s="29"/>
      <c r="CI549" s="110"/>
      <c r="CJ549" s="40"/>
    </row>
    <row r="550" spans="2:88" s="2" customFormat="1" x14ac:dyDescent="0.3">
      <c r="B550" s="39"/>
      <c r="C550" s="75">
        <v>544</v>
      </c>
      <c r="D550" s="148">
        <f>ETo!$I549*((1-Constantes!$D$19)*ETo!$K549+ETo!$L549)</f>
        <v>2.4356463423259287</v>
      </c>
      <c r="E550" s="76">
        <f>MIN(D550*Constantes!$D$17,0.8*(H549+Observaciones!$F549-F550-G550-Constantes!$D$14))</f>
        <v>5.6843418860808015E-13</v>
      </c>
      <c r="F550" s="76">
        <f>IF(Observaciones!$F549&gt;0.05*Constantes!$D$18,((Observaciones!$F549-0.05*Constantes!$D$18)^2)/(Observaciones!$F549+0.95*Constantes!$D$18),0)</f>
        <v>0</v>
      </c>
      <c r="G550" s="76">
        <f>MAX(0,H549+Observaciones!$F549-F550-Constantes!$D$13)</f>
        <v>0</v>
      </c>
      <c r="H550" s="76">
        <f>H549+Observaciones!$F549-F550-E550-G550-I549</f>
        <v>11.250000000000117</v>
      </c>
      <c r="I550" s="76">
        <f>MAX(0,(H550-Constantes!$D$14)*(1-EXP(-Constantes!$D$22)))</f>
        <v>3.9936095159024457E-15</v>
      </c>
      <c r="J550" s="76">
        <f t="shared" si="280"/>
        <v>91.808262276629378</v>
      </c>
      <c r="K550" s="76">
        <f>MAX(0,(J550-Constantes!$D$13)*(1-EXP(-Constantes!$D$23)))</f>
        <v>0.42426331389068633</v>
      </c>
      <c r="L550" s="76">
        <f t="shared" si="281"/>
        <v>0.42426331389069033</v>
      </c>
      <c r="M550" s="76">
        <f>0.0526*F550*Observaciones!$F549^1.218</f>
        <v>0</v>
      </c>
      <c r="N550" s="76">
        <f>M550*Constantes!$D$30</f>
        <v>0</v>
      </c>
      <c r="O550" s="76">
        <f t="shared" si="282"/>
        <v>0</v>
      </c>
      <c r="P550" s="15"/>
      <c r="Q550" s="75">
        <v>544</v>
      </c>
      <c r="R550" s="148">
        <f>ETo!$I549*((1-Constantes!$E$19)*ETo!$K549+ETo!$L549)</f>
        <v>2.4356463423259287</v>
      </c>
      <c r="S550" s="76">
        <f>MIN(R550*Constantes!$E$17,0.8*(V549+Observaciones!$F549-T550-U550-Constantes!$D$14))</f>
        <v>5.6843418860808015E-13</v>
      </c>
      <c r="T550" s="76">
        <f>IF(Observaciones!$F549&gt;0.05*Constantes!$E$18,((Observaciones!$F549-0.05*Constantes!$E$18)^2)/(Observaciones!$F549+0.95*Constantes!$E$18),0)</f>
        <v>0</v>
      </c>
      <c r="U550" s="76">
        <f>MAX(0,V549+Observaciones!$F549-T550-Constantes!$D$13)</f>
        <v>0</v>
      </c>
      <c r="V550" s="76">
        <f>V549+Observaciones!$F549-T550-S550-U550-W549</f>
        <v>11.250000000000117</v>
      </c>
      <c r="W550" s="76">
        <f>MAX(0,(V550-Constantes!$D$14)*(1-EXP(-Constantes!$D$22)))</f>
        <v>3.9936095159024457E-15</v>
      </c>
      <c r="X550" s="76">
        <f t="shared" si="303"/>
        <v>91.808262276629378</v>
      </c>
      <c r="Y550" s="76">
        <f>MAX(0,(X550-Constantes!$D$13)*(1-EXP(-Constantes!$D$23)))</f>
        <v>0.42426331389068633</v>
      </c>
      <c r="Z550" s="76">
        <f t="shared" si="304"/>
        <v>0.42426331389069033</v>
      </c>
      <c r="AA550" s="76">
        <f>IF(Z550-Escenarios!$E$29&lt;=0,0,IF(Z550-Escenarios!$E$29&gt;Escenarios!$E$28,Escenarios!$E$28,Z550-Escenarios!$E$29))</f>
        <v>0</v>
      </c>
      <c r="AB550" s="76">
        <f>AA550*Entradas!$E$24</f>
        <v>0</v>
      </c>
      <c r="AC550" s="76">
        <f>R550*Entradas!$D$47/Escenarios!$E$9</f>
        <v>0.11691102443164458</v>
      </c>
      <c r="AD550" s="76">
        <f>Entradas!$D$48*Entradas!$D$46/Escenarios!$E$9</f>
        <v>0.12</v>
      </c>
      <c r="AE550" s="76">
        <f t="shared" si="305"/>
        <v>0.11691102443221302</v>
      </c>
      <c r="AF550" s="76">
        <f t="shared" si="288"/>
        <v>0</v>
      </c>
      <c r="AG550" s="76">
        <f t="shared" si="289"/>
        <v>0</v>
      </c>
      <c r="AH550" s="76">
        <f t="shared" si="283"/>
        <v>3.9936095159024457E-15</v>
      </c>
      <c r="AI550" s="76">
        <f t="shared" si="290"/>
        <v>0</v>
      </c>
      <c r="AJ550" s="76">
        <f t="shared" si="284"/>
        <v>0.42426331389068633</v>
      </c>
      <c r="AK550" s="76">
        <f t="shared" si="291"/>
        <v>0</v>
      </c>
      <c r="AL550" s="76">
        <f t="shared" si="292"/>
        <v>0.42426331389069033</v>
      </c>
      <c r="AM550" s="76">
        <f t="shared" si="293"/>
        <v>0</v>
      </c>
      <c r="AN550" s="76">
        <f t="shared" si="294"/>
        <v>0</v>
      </c>
      <c r="AO550" s="76">
        <f t="shared" si="306"/>
        <v>57.677144731496</v>
      </c>
      <c r="AP550" s="76">
        <f>MAX(0,(AO550-Constantes!$D$13)*(1-EXP(-Constantes!$D$24)))</f>
        <v>0.13645361281100699</v>
      </c>
      <c r="AQ550" s="76">
        <f t="shared" si="285"/>
        <v>0.56071692670169337</v>
      </c>
      <c r="AR550" s="76">
        <f t="shared" si="295"/>
        <v>0.56071692670169737</v>
      </c>
      <c r="AS550" s="76">
        <f>0.0526*AF550*Observaciones!$F549^1.218</f>
        <v>0</v>
      </c>
      <c r="AT550" s="76">
        <f>AS550*Constantes!$E$30</f>
        <v>0</v>
      </c>
      <c r="AU550" s="76">
        <f t="shared" si="307"/>
        <v>0</v>
      </c>
      <c r="AV550" s="15"/>
      <c r="AW550" s="75">
        <v>544</v>
      </c>
      <c r="AX550" s="148">
        <f>ETo!$I549*((1-Constantes!$F$19)*ETo!$K549+ETo!$L549)</f>
        <v>2.4356463423259287</v>
      </c>
      <c r="AY550" s="76">
        <f>MIN(AX550*Constantes!$F$17,0.8*(BB549+Observaciones!$F549-AZ550-BA550-Constantes!$D$14))</f>
        <v>5.6843418860808015E-13</v>
      </c>
      <c r="AZ550" s="76">
        <f>IF(Observaciones!$F549&gt;0.05*Constantes!$F$18,((Observaciones!$F549-0.05*Constantes!$F$18)^2)/(Observaciones!$F549+0.95*Constantes!$F$18),0)</f>
        <v>0</v>
      </c>
      <c r="BA550" s="76">
        <f>MAX(0,BB549+Observaciones!$F549-AZ550-Constantes!$D$13)</f>
        <v>0</v>
      </c>
      <c r="BB550" s="76">
        <f>BB549+Observaciones!$F549-AZ550-AY550-BA550-BC549</f>
        <v>11.250000000000117</v>
      </c>
      <c r="BC550" s="76">
        <f>MAX(0,(BB550-Constantes!$D$14)*(1-EXP(-Constantes!$D$22)))</f>
        <v>3.9936095159024457E-15</v>
      </c>
      <c r="BD550" s="76">
        <f t="shared" si="308"/>
        <v>91.808262276629378</v>
      </c>
      <c r="BE550" s="76">
        <f>MAX(0,(BD550-Constantes!$D$13)*(1-EXP(-Constantes!$D$23)))</f>
        <v>0.42426331389068633</v>
      </c>
      <c r="BF550" s="76">
        <f t="shared" si="309"/>
        <v>0.42426331389069033</v>
      </c>
      <c r="BG550" s="76">
        <f>IF(BF550-Escenarios!$F$29&lt;=0,0,IF(BF550-Escenarios!$F$29&gt;Escenarios!$F$28,Escenarios!$F$28,BF550-Escenarios!$F$29))</f>
        <v>0</v>
      </c>
      <c r="BH550" s="76">
        <f>BG550*Entradas!$F$24</f>
        <v>0</v>
      </c>
      <c r="BI550" s="76">
        <f>AX550*Entradas!$D$47/Escenarios!$F$9</f>
        <v>0.11691102443164458</v>
      </c>
      <c r="BJ550" s="76">
        <f>Entradas!$D$48*Entradas!$D$46/Escenarios!$F$9</f>
        <v>0.12</v>
      </c>
      <c r="BK550" s="76">
        <f t="shared" si="310"/>
        <v>0.11691102443221302</v>
      </c>
      <c r="BL550" s="76">
        <f t="shared" si="296"/>
        <v>0</v>
      </c>
      <c r="BM550" s="76">
        <f t="shared" si="297"/>
        <v>0</v>
      </c>
      <c r="BN550" s="76">
        <f t="shared" si="286"/>
        <v>3.9936095159024457E-15</v>
      </c>
      <c r="BO550" s="76">
        <f t="shared" si="298"/>
        <v>0</v>
      </c>
      <c r="BP550" s="76">
        <f t="shared" si="287"/>
        <v>0.42426331389068633</v>
      </c>
      <c r="BQ550" s="76">
        <f t="shared" si="299"/>
        <v>0</v>
      </c>
      <c r="BR550" s="76">
        <f t="shared" si="300"/>
        <v>0.42426331389069033</v>
      </c>
      <c r="BS550" s="76">
        <f t="shared" si="301"/>
        <v>0</v>
      </c>
      <c r="BT550" s="76">
        <f t="shared" si="302"/>
        <v>0</v>
      </c>
      <c r="BU550" s="76">
        <f t="shared" si="311"/>
        <v>64.953543399687376</v>
      </c>
      <c r="BV550" s="76">
        <f>MAX(0,(BU550-Constantes!$D$13)*(1-EXP(-Constantes!$D$24)))</f>
        <v>0.24767516420188776</v>
      </c>
      <c r="BW550" s="76">
        <f t="shared" si="312"/>
        <v>0.67193847809257412</v>
      </c>
      <c r="BX550" s="76">
        <f t="shared" si="313"/>
        <v>0.67193847809257812</v>
      </c>
      <c r="BY550" s="76">
        <f>0.0526*BL550*Observaciones!$F549^1.218</f>
        <v>0</v>
      </c>
      <c r="BZ550" s="76">
        <f>BY550*Constantes!$F$30</f>
        <v>0</v>
      </c>
      <c r="CA550" s="76">
        <f t="shared" si="314"/>
        <v>0</v>
      </c>
      <c r="CB550" s="15"/>
      <c r="CC550" s="75">
        <v>544</v>
      </c>
      <c r="CD550" s="76">
        <f>0.0526*Observaciones!$F549^2.218</f>
        <v>0</v>
      </c>
      <c r="CE550" s="76">
        <f>IF(Observaciones!$F549&gt;0.05*$CI$7,((Observaciones!$F549-0.05*$CI$7)^2)/(Observaciones!$F549+0.95*$CI$7),0)</f>
        <v>0</v>
      </c>
      <c r="CF550" s="76">
        <f>0.0526*CE550*Observaciones!$F549^1.218</f>
        <v>0</v>
      </c>
      <c r="CG550" s="29"/>
      <c r="CH550" s="29"/>
      <c r="CI550" s="110"/>
      <c r="CJ550" s="40"/>
    </row>
    <row r="551" spans="2:88" s="2" customFormat="1" x14ac:dyDescent="0.3">
      <c r="B551" s="39"/>
      <c r="C551" s="75">
        <v>545</v>
      </c>
      <c r="D551" s="148">
        <f>ETo!$I550*((1-Constantes!$D$19)*ETo!$K550+ETo!$L550)</f>
        <v>2.4611899162804693</v>
      </c>
      <c r="E551" s="76">
        <f>MIN(D551*Constantes!$D$17,0.8*(H550+Observaciones!$F550-F551-G551-Constantes!$D$14))</f>
        <v>9.3791641120333232E-14</v>
      </c>
      <c r="F551" s="76">
        <f>IF(Observaciones!$F550&gt;0.05*Constantes!$D$18,((Observaciones!$F550-0.05*Constantes!$D$18)^2)/(Observaciones!$F550+0.95*Constantes!$D$18),0)</f>
        <v>0</v>
      </c>
      <c r="G551" s="76">
        <f>MAX(0,H550+Observaciones!$F550-F551-Constantes!$D$13)</f>
        <v>0</v>
      </c>
      <c r="H551" s="76">
        <f>H550+Observaciones!$F550-F551-E551-G551-I550</f>
        <v>11.25000000000002</v>
      </c>
      <c r="I551" s="76">
        <f>MAX(0,(H551-Constantes!$D$14)*(1-EXP(-Constantes!$D$22)))</f>
        <v>6.6560158598374102E-16</v>
      </c>
      <c r="J551" s="76">
        <f t="shared" si="280"/>
        <v>91.383998962738687</v>
      </c>
      <c r="K551" s="76">
        <f>MAX(0,(J551-Constantes!$D$13)*(1-EXP(-Constantes!$D$23)))</f>
        <v>0.42008294640727289</v>
      </c>
      <c r="L551" s="76">
        <f t="shared" si="281"/>
        <v>0.42008294640727356</v>
      </c>
      <c r="M551" s="76">
        <f>0.0526*F551*Observaciones!$F550^1.218</f>
        <v>0</v>
      </c>
      <c r="N551" s="76">
        <f>M551*Constantes!$D$30</f>
        <v>0</v>
      </c>
      <c r="O551" s="76">
        <f t="shared" si="282"/>
        <v>0</v>
      </c>
      <c r="P551" s="15"/>
      <c r="Q551" s="75">
        <v>545</v>
      </c>
      <c r="R551" s="148">
        <f>ETo!$I550*((1-Constantes!$E$19)*ETo!$K550+ETo!$L550)</f>
        <v>2.4611899162804693</v>
      </c>
      <c r="S551" s="76">
        <f>MIN(R551*Constantes!$E$17,0.8*(V550+Observaciones!$F550-T551-U551-Constantes!$D$14))</f>
        <v>9.3791641120333232E-14</v>
      </c>
      <c r="T551" s="76">
        <f>IF(Observaciones!$F550&gt;0.05*Constantes!$E$18,((Observaciones!$F550-0.05*Constantes!$E$18)^2)/(Observaciones!$F550+0.95*Constantes!$E$18),0)</f>
        <v>0</v>
      </c>
      <c r="U551" s="76">
        <f>MAX(0,V550+Observaciones!$F550-T551-Constantes!$D$13)</f>
        <v>0</v>
      </c>
      <c r="V551" s="76">
        <f>V550+Observaciones!$F550-T551-S551-U551-W550</f>
        <v>11.25000000000002</v>
      </c>
      <c r="W551" s="76">
        <f>MAX(0,(V551-Constantes!$D$14)*(1-EXP(-Constantes!$D$22)))</f>
        <v>6.6560158598374102E-16</v>
      </c>
      <c r="X551" s="76">
        <f t="shared" si="303"/>
        <v>91.383998962738687</v>
      </c>
      <c r="Y551" s="76">
        <f>MAX(0,(X551-Constantes!$D$13)*(1-EXP(-Constantes!$D$23)))</f>
        <v>0.42008294640727289</v>
      </c>
      <c r="Z551" s="76">
        <f t="shared" si="304"/>
        <v>0.42008294640727356</v>
      </c>
      <c r="AA551" s="76">
        <f>IF(Z551-Escenarios!$E$29&lt;=0,0,IF(Z551-Escenarios!$E$29&gt;Escenarios!$E$28,Escenarios!$E$28,Z551-Escenarios!$E$29))</f>
        <v>0</v>
      </c>
      <c r="AB551" s="76">
        <f>AA551*Entradas!$E$24</f>
        <v>0</v>
      </c>
      <c r="AC551" s="76">
        <f>R551*Entradas!$D$47/Escenarios!$E$9</f>
        <v>0.11813711598146252</v>
      </c>
      <c r="AD551" s="76">
        <f>Entradas!$D$48*Entradas!$D$46/Escenarios!$E$9</f>
        <v>0.12</v>
      </c>
      <c r="AE551" s="76">
        <f t="shared" si="305"/>
        <v>0.11813711598155631</v>
      </c>
      <c r="AF551" s="76">
        <f t="shared" si="288"/>
        <v>0</v>
      </c>
      <c r="AG551" s="76">
        <f t="shared" si="289"/>
        <v>0</v>
      </c>
      <c r="AH551" s="76">
        <f t="shared" si="283"/>
        <v>6.6560158598374102E-16</v>
      </c>
      <c r="AI551" s="76">
        <f t="shared" si="290"/>
        <v>0</v>
      </c>
      <c r="AJ551" s="76">
        <f t="shared" si="284"/>
        <v>0.42008294640727289</v>
      </c>
      <c r="AK551" s="76">
        <f t="shared" si="291"/>
        <v>0</v>
      </c>
      <c r="AL551" s="76">
        <f t="shared" si="292"/>
        <v>0.42008294640727356</v>
      </c>
      <c r="AM551" s="76">
        <f t="shared" si="293"/>
        <v>0</v>
      </c>
      <c r="AN551" s="76">
        <f t="shared" si="294"/>
        <v>0</v>
      </c>
      <c r="AO551" s="76">
        <f t="shared" si="306"/>
        <v>57.54069111868499</v>
      </c>
      <c r="AP551" s="76">
        <f>MAX(0,(AO551-Constantes!$D$13)*(1-EXP(-Constantes!$D$24)))</f>
        <v>0.13436788562620122</v>
      </c>
      <c r="AQ551" s="76">
        <f t="shared" si="285"/>
        <v>0.55445083203347412</v>
      </c>
      <c r="AR551" s="76">
        <f t="shared" si="295"/>
        <v>0.55445083203347478</v>
      </c>
      <c r="AS551" s="76">
        <f>0.0526*AF551*Observaciones!$F550^1.218</f>
        <v>0</v>
      </c>
      <c r="AT551" s="76">
        <f>AS551*Constantes!$E$30</f>
        <v>0</v>
      </c>
      <c r="AU551" s="76">
        <f t="shared" si="307"/>
        <v>0</v>
      </c>
      <c r="AV551" s="15"/>
      <c r="AW551" s="75">
        <v>545</v>
      </c>
      <c r="AX551" s="148">
        <f>ETo!$I550*((1-Constantes!$F$19)*ETo!$K550+ETo!$L550)</f>
        <v>2.4611899162804693</v>
      </c>
      <c r="AY551" s="76">
        <f>MIN(AX551*Constantes!$F$17,0.8*(BB550+Observaciones!$F550-AZ551-BA551-Constantes!$D$14))</f>
        <v>9.3791641120333232E-14</v>
      </c>
      <c r="AZ551" s="76">
        <f>IF(Observaciones!$F550&gt;0.05*Constantes!$F$18,((Observaciones!$F550-0.05*Constantes!$F$18)^2)/(Observaciones!$F550+0.95*Constantes!$F$18),0)</f>
        <v>0</v>
      </c>
      <c r="BA551" s="76">
        <f>MAX(0,BB550+Observaciones!$F550-AZ551-Constantes!$D$13)</f>
        <v>0</v>
      </c>
      <c r="BB551" s="76">
        <f>BB550+Observaciones!$F550-AZ551-AY551-BA551-BC550</f>
        <v>11.25000000000002</v>
      </c>
      <c r="BC551" s="76">
        <f>MAX(0,(BB551-Constantes!$D$14)*(1-EXP(-Constantes!$D$22)))</f>
        <v>6.6560158598374102E-16</v>
      </c>
      <c r="BD551" s="76">
        <f t="shared" si="308"/>
        <v>91.383998962738687</v>
      </c>
      <c r="BE551" s="76">
        <f>MAX(0,(BD551-Constantes!$D$13)*(1-EXP(-Constantes!$D$23)))</f>
        <v>0.42008294640727289</v>
      </c>
      <c r="BF551" s="76">
        <f t="shared" si="309"/>
        <v>0.42008294640727356</v>
      </c>
      <c r="BG551" s="76">
        <f>IF(BF551-Escenarios!$F$29&lt;=0,0,IF(BF551-Escenarios!$F$29&gt;Escenarios!$F$28,Escenarios!$F$28,BF551-Escenarios!$F$29))</f>
        <v>0</v>
      </c>
      <c r="BH551" s="76">
        <f>BG551*Entradas!$F$24</f>
        <v>0</v>
      </c>
      <c r="BI551" s="76">
        <f>AX551*Entradas!$D$47/Escenarios!$F$9</f>
        <v>0.11813711598146252</v>
      </c>
      <c r="BJ551" s="76">
        <f>Entradas!$D$48*Entradas!$D$46/Escenarios!$F$9</f>
        <v>0.12</v>
      </c>
      <c r="BK551" s="76">
        <f t="shared" si="310"/>
        <v>0.11813711598155631</v>
      </c>
      <c r="BL551" s="76">
        <f t="shared" si="296"/>
        <v>0</v>
      </c>
      <c r="BM551" s="76">
        <f t="shared" si="297"/>
        <v>0</v>
      </c>
      <c r="BN551" s="76">
        <f t="shared" si="286"/>
        <v>6.6560158598374102E-16</v>
      </c>
      <c r="BO551" s="76">
        <f t="shared" si="298"/>
        <v>0</v>
      </c>
      <c r="BP551" s="76">
        <f t="shared" si="287"/>
        <v>0.42008294640727289</v>
      </c>
      <c r="BQ551" s="76">
        <f t="shared" si="299"/>
        <v>0</v>
      </c>
      <c r="BR551" s="76">
        <f t="shared" si="300"/>
        <v>0.42008294640727356</v>
      </c>
      <c r="BS551" s="76">
        <f t="shared" si="301"/>
        <v>0</v>
      </c>
      <c r="BT551" s="76">
        <f t="shared" si="302"/>
        <v>0</v>
      </c>
      <c r="BU551" s="76">
        <f t="shared" si="311"/>
        <v>64.705868235485482</v>
      </c>
      <c r="BV551" s="76">
        <f>MAX(0,(BU551-Constantes!$D$13)*(1-EXP(-Constantes!$D$24)))</f>
        <v>0.24388938812505648</v>
      </c>
      <c r="BW551" s="76">
        <f t="shared" si="312"/>
        <v>0.6639723345323294</v>
      </c>
      <c r="BX551" s="76">
        <f t="shared" si="313"/>
        <v>0.66397233453233007</v>
      </c>
      <c r="BY551" s="76">
        <f>0.0526*BL551*Observaciones!$F550^1.218</f>
        <v>0</v>
      </c>
      <c r="BZ551" s="76">
        <f>BY551*Constantes!$F$30</f>
        <v>0</v>
      </c>
      <c r="CA551" s="76">
        <f t="shared" si="314"/>
        <v>0</v>
      </c>
      <c r="CB551" s="15"/>
      <c r="CC551" s="75">
        <v>545</v>
      </c>
      <c r="CD551" s="76">
        <f>0.0526*Observaciones!$F550^2.218</f>
        <v>0</v>
      </c>
      <c r="CE551" s="76">
        <f>IF(Observaciones!$F550&gt;0.05*$CI$7,((Observaciones!$F550-0.05*$CI$7)^2)/(Observaciones!$F550+0.95*$CI$7),0)</f>
        <v>0</v>
      </c>
      <c r="CF551" s="76">
        <f>0.0526*CE551*Observaciones!$F550^1.218</f>
        <v>0</v>
      </c>
      <c r="CG551" s="29"/>
      <c r="CH551" s="29"/>
      <c r="CI551" s="110"/>
      <c r="CJ551" s="40"/>
    </row>
    <row r="552" spans="2:88" s="2" customFormat="1" x14ac:dyDescent="0.3">
      <c r="B552" s="39"/>
      <c r="C552" s="75">
        <v>546</v>
      </c>
      <c r="D552" s="148">
        <f>ETo!$I551*((1-Constantes!$D$19)*ETo!$K551+ETo!$L551)</f>
        <v>2.3743042089307647</v>
      </c>
      <c r="E552" s="76">
        <f>MIN(D552*Constantes!$D$17,0.8*(H551+Observaciones!$F551-F552-G552-Constantes!$D$14))</f>
        <v>1.5631940186722205E-14</v>
      </c>
      <c r="F552" s="76">
        <f>IF(Observaciones!$F551&gt;0.05*Constantes!$D$18,((Observaciones!$F551-0.05*Constantes!$D$18)^2)/(Observaciones!$F551+0.95*Constantes!$D$18),0)</f>
        <v>0</v>
      </c>
      <c r="G552" s="76">
        <f>MAX(0,H551+Observaciones!$F551-F552-Constantes!$D$13)</f>
        <v>0</v>
      </c>
      <c r="H552" s="76">
        <f>H551+Observaciones!$F551-F552-E552-G552-I551</f>
        <v>11.250000000000004</v>
      </c>
      <c r="I552" s="76">
        <f>MAX(0,(H552-Constantes!$D$14)*(1-EXP(-Constantes!$D$22)))</f>
        <v>1.21018470178862E-16</v>
      </c>
      <c r="J552" s="76">
        <f t="shared" si="280"/>
        <v>90.96391601633141</v>
      </c>
      <c r="K552" s="76">
        <f>MAX(0,(J552-Constantes!$D$13)*(1-EXP(-Constantes!$D$23)))</f>
        <v>0.41594376908035946</v>
      </c>
      <c r="L552" s="76">
        <f t="shared" si="281"/>
        <v>0.41594376908035957</v>
      </c>
      <c r="M552" s="76">
        <f>0.0526*F552*Observaciones!$F551^1.218</f>
        <v>0</v>
      </c>
      <c r="N552" s="76">
        <f>M552*Constantes!$D$30</f>
        <v>0</v>
      </c>
      <c r="O552" s="76">
        <f t="shared" si="282"/>
        <v>0</v>
      </c>
      <c r="P552" s="15"/>
      <c r="Q552" s="75">
        <v>546</v>
      </c>
      <c r="R552" s="148">
        <f>ETo!$I551*((1-Constantes!$E$19)*ETo!$K551+ETo!$L551)</f>
        <v>2.3743042089307647</v>
      </c>
      <c r="S552" s="76">
        <f>MIN(R552*Constantes!$E$17,0.8*(V551+Observaciones!$F551-T552-U552-Constantes!$D$14))</f>
        <v>1.5631940186722205E-14</v>
      </c>
      <c r="T552" s="76">
        <f>IF(Observaciones!$F551&gt;0.05*Constantes!$E$18,((Observaciones!$F551-0.05*Constantes!$E$18)^2)/(Observaciones!$F551+0.95*Constantes!$E$18),0)</f>
        <v>0</v>
      </c>
      <c r="U552" s="76">
        <f>MAX(0,V551+Observaciones!$F551-T552-Constantes!$D$13)</f>
        <v>0</v>
      </c>
      <c r="V552" s="76">
        <f>V551+Observaciones!$F551-T552-S552-U552-W551</f>
        <v>11.250000000000004</v>
      </c>
      <c r="W552" s="76">
        <f>MAX(0,(V552-Constantes!$D$14)*(1-EXP(-Constantes!$D$22)))</f>
        <v>1.21018470178862E-16</v>
      </c>
      <c r="X552" s="76">
        <f t="shared" si="303"/>
        <v>90.96391601633141</v>
      </c>
      <c r="Y552" s="76">
        <f>MAX(0,(X552-Constantes!$D$13)*(1-EXP(-Constantes!$D$23)))</f>
        <v>0.41594376908035946</v>
      </c>
      <c r="Z552" s="76">
        <f t="shared" si="304"/>
        <v>0.41594376908035957</v>
      </c>
      <c r="AA552" s="76">
        <f>IF(Z552-Escenarios!$E$29&lt;=0,0,IF(Z552-Escenarios!$E$29&gt;Escenarios!$E$28,Escenarios!$E$28,Z552-Escenarios!$E$29))</f>
        <v>0</v>
      </c>
      <c r="AB552" s="76">
        <f>AA552*Entradas!$E$24</f>
        <v>0</v>
      </c>
      <c r="AC552" s="76">
        <f>R552*Entradas!$D$47/Escenarios!$E$9</f>
        <v>0.1139666020286767</v>
      </c>
      <c r="AD552" s="76">
        <f>Entradas!$D$48*Entradas!$D$46/Escenarios!$E$9</f>
        <v>0.12</v>
      </c>
      <c r="AE552" s="76">
        <f t="shared" si="305"/>
        <v>0.11396660202869233</v>
      </c>
      <c r="AF552" s="76">
        <f t="shared" si="288"/>
        <v>0</v>
      </c>
      <c r="AG552" s="76">
        <f t="shared" si="289"/>
        <v>0</v>
      </c>
      <c r="AH552" s="76">
        <f t="shared" si="283"/>
        <v>1.21018470178862E-16</v>
      </c>
      <c r="AI552" s="76">
        <f t="shared" si="290"/>
        <v>0</v>
      </c>
      <c r="AJ552" s="76">
        <f t="shared" si="284"/>
        <v>0.41594376908035946</v>
      </c>
      <c r="AK552" s="76">
        <f t="shared" si="291"/>
        <v>0</v>
      </c>
      <c r="AL552" s="76">
        <f t="shared" si="292"/>
        <v>0.41594376908035957</v>
      </c>
      <c r="AM552" s="76">
        <f t="shared" si="293"/>
        <v>0</v>
      </c>
      <c r="AN552" s="76">
        <f t="shared" si="294"/>
        <v>0</v>
      </c>
      <c r="AO552" s="76">
        <f t="shared" si="306"/>
        <v>57.406323233058785</v>
      </c>
      <c r="AP552" s="76">
        <f>MAX(0,(AO552-Constantes!$D$13)*(1-EXP(-Constantes!$D$24)))</f>
        <v>0.13231403929672661</v>
      </c>
      <c r="AQ552" s="76">
        <f t="shared" si="285"/>
        <v>0.54825780837708604</v>
      </c>
      <c r="AR552" s="76">
        <f t="shared" si="295"/>
        <v>0.54825780837708615</v>
      </c>
      <c r="AS552" s="76">
        <f>0.0526*AF552*Observaciones!$F551^1.218</f>
        <v>0</v>
      </c>
      <c r="AT552" s="76">
        <f>AS552*Constantes!$E$30</f>
        <v>0</v>
      </c>
      <c r="AU552" s="76">
        <f t="shared" si="307"/>
        <v>0</v>
      </c>
      <c r="AV552" s="15"/>
      <c r="AW552" s="75">
        <v>546</v>
      </c>
      <c r="AX552" s="148">
        <f>ETo!$I551*((1-Constantes!$F$19)*ETo!$K551+ETo!$L551)</f>
        <v>2.3743042089307647</v>
      </c>
      <c r="AY552" s="76">
        <f>MIN(AX552*Constantes!$F$17,0.8*(BB551+Observaciones!$F551-AZ552-BA552-Constantes!$D$14))</f>
        <v>1.5631940186722205E-14</v>
      </c>
      <c r="AZ552" s="76">
        <f>IF(Observaciones!$F551&gt;0.05*Constantes!$F$18,((Observaciones!$F551-0.05*Constantes!$F$18)^2)/(Observaciones!$F551+0.95*Constantes!$F$18),0)</f>
        <v>0</v>
      </c>
      <c r="BA552" s="76">
        <f>MAX(0,BB551+Observaciones!$F551-AZ552-Constantes!$D$13)</f>
        <v>0</v>
      </c>
      <c r="BB552" s="76">
        <f>BB551+Observaciones!$F551-AZ552-AY552-BA552-BC551</f>
        <v>11.250000000000004</v>
      </c>
      <c r="BC552" s="76">
        <f>MAX(0,(BB552-Constantes!$D$14)*(1-EXP(-Constantes!$D$22)))</f>
        <v>1.21018470178862E-16</v>
      </c>
      <c r="BD552" s="76">
        <f t="shared" si="308"/>
        <v>90.96391601633141</v>
      </c>
      <c r="BE552" s="76">
        <f>MAX(0,(BD552-Constantes!$D$13)*(1-EXP(-Constantes!$D$23)))</f>
        <v>0.41594376908035946</v>
      </c>
      <c r="BF552" s="76">
        <f t="shared" si="309"/>
        <v>0.41594376908035957</v>
      </c>
      <c r="BG552" s="76">
        <f>IF(BF552-Escenarios!$F$29&lt;=0,0,IF(BF552-Escenarios!$F$29&gt;Escenarios!$F$28,Escenarios!$F$28,BF552-Escenarios!$F$29))</f>
        <v>0</v>
      </c>
      <c r="BH552" s="76">
        <f>BG552*Entradas!$F$24</f>
        <v>0</v>
      </c>
      <c r="BI552" s="76">
        <f>AX552*Entradas!$D$47/Escenarios!$F$9</f>
        <v>0.1139666020286767</v>
      </c>
      <c r="BJ552" s="76">
        <f>Entradas!$D$48*Entradas!$D$46/Escenarios!$F$9</f>
        <v>0.12</v>
      </c>
      <c r="BK552" s="76">
        <f t="shared" si="310"/>
        <v>0.11396660202869233</v>
      </c>
      <c r="BL552" s="76">
        <f t="shared" si="296"/>
        <v>0</v>
      </c>
      <c r="BM552" s="76">
        <f t="shared" si="297"/>
        <v>0</v>
      </c>
      <c r="BN552" s="76">
        <f t="shared" si="286"/>
        <v>1.21018470178862E-16</v>
      </c>
      <c r="BO552" s="76">
        <f t="shared" si="298"/>
        <v>0</v>
      </c>
      <c r="BP552" s="76">
        <f t="shared" si="287"/>
        <v>0.41594376908035946</v>
      </c>
      <c r="BQ552" s="76">
        <f t="shared" si="299"/>
        <v>0</v>
      </c>
      <c r="BR552" s="76">
        <f t="shared" si="300"/>
        <v>0.41594376908035957</v>
      </c>
      <c r="BS552" s="76">
        <f t="shared" si="301"/>
        <v>0</v>
      </c>
      <c r="BT552" s="76">
        <f t="shared" si="302"/>
        <v>0</v>
      </c>
      <c r="BU552" s="76">
        <f t="shared" si="311"/>
        <v>64.461978847360427</v>
      </c>
      <c r="BV552" s="76">
        <f>MAX(0,(BU552-Constantes!$D$13)*(1-EXP(-Constantes!$D$24)))</f>
        <v>0.24016147857089462</v>
      </c>
      <c r="BW552" s="76">
        <f t="shared" si="312"/>
        <v>0.65610524765125411</v>
      </c>
      <c r="BX552" s="76">
        <f t="shared" si="313"/>
        <v>0.65610524765125422</v>
      </c>
      <c r="BY552" s="76">
        <f>0.0526*BL552*Observaciones!$F551^1.218</f>
        <v>0</v>
      </c>
      <c r="BZ552" s="76">
        <f>BY552*Constantes!$F$30</f>
        <v>0</v>
      </c>
      <c r="CA552" s="76">
        <f t="shared" si="314"/>
        <v>0</v>
      </c>
      <c r="CB552" s="15"/>
      <c r="CC552" s="75">
        <v>546</v>
      </c>
      <c r="CD552" s="76">
        <f>0.0526*Observaciones!$F551^2.218</f>
        <v>0</v>
      </c>
      <c r="CE552" s="76">
        <f>IF(Observaciones!$F551&gt;0.05*$CI$7,((Observaciones!$F551-0.05*$CI$7)^2)/(Observaciones!$F551+0.95*$CI$7),0)</f>
        <v>0</v>
      </c>
      <c r="CF552" s="76">
        <f>0.0526*CE552*Observaciones!$F551^1.218</f>
        <v>0</v>
      </c>
      <c r="CG552" s="29"/>
      <c r="CH552" s="29"/>
      <c r="CI552" s="110"/>
      <c r="CJ552" s="40"/>
    </row>
    <row r="553" spans="2:88" s="2" customFormat="1" x14ac:dyDescent="0.3">
      <c r="B553" s="39"/>
      <c r="C553" s="75">
        <v>547</v>
      </c>
      <c r="D553" s="148">
        <f>ETo!$I552*((1-Constantes!$D$19)*ETo!$K552+ETo!$L552)</f>
        <v>2.43426007822233</v>
      </c>
      <c r="E553" s="76">
        <f>MIN(D553*Constantes!$D$17,0.8*(H552+Observaciones!$F552-F553-G553-Constantes!$D$14))</f>
        <v>2.8421709430404009E-15</v>
      </c>
      <c r="F553" s="76">
        <f>IF(Observaciones!$F552&gt;0.05*Constantes!$D$18,((Observaciones!$F552-0.05*Constantes!$D$18)^2)/(Observaciones!$F552+0.95*Constantes!$D$18),0)</f>
        <v>0</v>
      </c>
      <c r="G553" s="76">
        <f>MAX(0,H552+Observaciones!$F552-F553-Constantes!$D$13)</f>
        <v>0</v>
      </c>
      <c r="H553" s="76">
        <f>H552+Observaciones!$F552-F553-E553-G553-I552</f>
        <v>11.25</v>
      </c>
      <c r="I553" s="76">
        <f>MAX(0,(H553-Constantes!$D$14)*(1-EXP(-Constantes!$D$22)))</f>
        <v>0</v>
      </c>
      <c r="J553" s="76">
        <f t="shared" si="280"/>
        <v>90.547972247251053</v>
      </c>
      <c r="K553" s="76">
        <f>MAX(0,(J553-Constantes!$D$13)*(1-EXP(-Constantes!$D$23)))</f>
        <v>0.41184537605352345</v>
      </c>
      <c r="L553" s="76">
        <f t="shared" si="281"/>
        <v>0.41184537605352345</v>
      </c>
      <c r="M553" s="76">
        <f>0.0526*F553*Observaciones!$F552^1.218</f>
        <v>0</v>
      </c>
      <c r="N553" s="76">
        <f>M553*Constantes!$D$30</f>
        <v>0</v>
      </c>
      <c r="O553" s="76">
        <f t="shared" si="282"/>
        <v>0</v>
      </c>
      <c r="P553" s="15"/>
      <c r="Q553" s="75">
        <v>547</v>
      </c>
      <c r="R553" s="148">
        <f>ETo!$I552*((1-Constantes!$E$19)*ETo!$K552+ETo!$L552)</f>
        <v>2.43426007822233</v>
      </c>
      <c r="S553" s="76">
        <f>MIN(R553*Constantes!$E$17,0.8*(V552+Observaciones!$F552-T553-U553-Constantes!$D$14))</f>
        <v>2.8421709430404009E-15</v>
      </c>
      <c r="T553" s="76">
        <f>IF(Observaciones!$F552&gt;0.05*Constantes!$E$18,((Observaciones!$F552-0.05*Constantes!$E$18)^2)/(Observaciones!$F552+0.95*Constantes!$E$18),0)</f>
        <v>0</v>
      </c>
      <c r="U553" s="76">
        <f>MAX(0,V552+Observaciones!$F552-T553-Constantes!$D$13)</f>
        <v>0</v>
      </c>
      <c r="V553" s="76">
        <f>V552+Observaciones!$F552-T553-S553-U553-W552</f>
        <v>11.25</v>
      </c>
      <c r="W553" s="76">
        <f>MAX(0,(V553-Constantes!$D$14)*(1-EXP(-Constantes!$D$22)))</f>
        <v>0</v>
      </c>
      <c r="X553" s="76">
        <f t="shared" si="303"/>
        <v>90.547972247251053</v>
      </c>
      <c r="Y553" s="76">
        <f>MAX(0,(X553-Constantes!$D$13)*(1-EXP(-Constantes!$D$23)))</f>
        <v>0.41184537605352345</v>
      </c>
      <c r="Z553" s="76">
        <f t="shared" si="304"/>
        <v>0.41184537605352345</v>
      </c>
      <c r="AA553" s="76">
        <f>IF(Z553-Escenarios!$E$29&lt;=0,0,IF(Z553-Escenarios!$E$29&gt;Escenarios!$E$28,Escenarios!$E$28,Z553-Escenarios!$E$29))</f>
        <v>0</v>
      </c>
      <c r="AB553" s="76">
        <f>AA553*Entradas!$E$24</f>
        <v>0</v>
      </c>
      <c r="AC553" s="76">
        <f>R553*Entradas!$D$47/Escenarios!$E$9</f>
        <v>0.11684448375467184</v>
      </c>
      <c r="AD553" s="76">
        <f>Entradas!$D$48*Entradas!$D$46/Escenarios!$E$9</f>
        <v>0.12</v>
      </c>
      <c r="AE553" s="76">
        <f t="shared" si="305"/>
        <v>0.11684448375467468</v>
      </c>
      <c r="AF553" s="76">
        <f t="shared" si="288"/>
        <v>0</v>
      </c>
      <c r="AG553" s="76">
        <f t="shared" si="289"/>
        <v>0</v>
      </c>
      <c r="AH553" s="76">
        <f t="shared" si="283"/>
        <v>0</v>
      </c>
      <c r="AI553" s="76">
        <f t="shared" si="290"/>
        <v>0</v>
      </c>
      <c r="AJ553" s="76">
        <f t="shared" si="284"/>
        <v>0.41184537605352345</v>
      </c>
      <c r="AK553" s="76">
        <f t="shared" si="291"/>
        <v>0</v>
      </c>
      <c r="AL553" s="76">
        <f t="shared" si="292"/>
        <v>0.41184537605352345</v>
      </c>
      <c r="AM553" s="76">
        <f t="shared" si="293"/>
        <v>0</v>
      </c>
      <c r="AN553" s="76">
        <f t="shared" si="294"/>
        <v>0</v>
      </c>
      <c r="AO553" s="76">
        <f t="shared" si="306"/>
        <v>57.274009193762062</v>
      </c>
      <c r="AP553" s="76">
        <f>MAX(0,(AO553-Constantes!$D$13)*(1-EXP(-Constantes!$D$24)))</f>
        <v>0.13029158651583281</v>
      </c>
      <c r="AQ553" s="76">
        <f t="shared" si="285"/>
        <v>0.54213696256935628</v>
      </c>
      <c r="AR553" s="76">
        <f t="shared" si="295"/>
        <v>0.54213696256935628</v>
      </c>
      <c r="AS553" s="76">
        <f>0.0526*AF553*Observaciones!$F552^1.218</f>
        <v>0</v>
      </c>
      <c r="AT553" s="76">
        <f>AS553*Constantes!$E$30</f>
        <v>0</v>
      </c>
      <c r="AU553" s="76">
        <f t="shared" si="307"/>
        <v>0</v>
      </c>
      <c r="AV553" s="15"/>
      <c r="AW553" s="75">
        <v>547</v>
      </c>
      <c r="AX553" s="148">
        <f>ETo!$I552*((1-Constantes!$F$19)*ETo!$K552+ETo!$L552)</f>
        <v>2.43426007822233</v>
      </c>
      <c r="AY553" s="76">
        <f>MIN(AX553*Constantes!$F$17,0.8*(BB552+Observaciones!$F552-AZ553-BA553-Constantes!$D$14))</f>
        <v>2.8421709430404009E-15</v>
      </c>
      <c r="AZ553" s="76">
        <f>IF(Observaciones!$F552&gt;0.05*Constantes!$F$18,((Observaciones!$F552-0.05*Constantes!$F$18)^2)/(Observaciones!$F552+0.95*Constantes!$F$18),0)</f>
        <v>0</v>
      </c>
      <c r="BA553" s="76">
        <f>MAX(0,BB552+Observaciones!$F552-AZ553-Constantes!$D$13)</f>
        <v>0</v>
      </c>
      <c r="BB553" s="76">
        <f>BB552+Observaciones!$F552-AZ553-AY553-BA553-BC552</f>
        <v>11.25</v>
      </c>
      <c r="BC553" s="76">
        <f>MAX(0,(BB553-Constantes!$D$14)*(1-EXP(-Constantes!$D$22)))</f>
        <v>0</v>
      </c>
      <c r="BD553" s="76">
        <f t="shared" si="308"/>
        <v>90.547972247251053</v>
      </c>
      <c r="BE553" s="76">
        <f>MAX(0,(BD553-Constantes!$D$13)*(1-EXP(-Constantes!$D$23)))</f>
        <v>0.41184537605352345</v>
      </c>
      <c r="BF553" s="76">
        <f t="shared" si="309"/>
        <v>0.41184537605352345</v>
      </c>
      <c r="BG553" s="76">
        <f>IF(BF553-Escenarios!$F$29&lt;=0,0,IF(BF553-Escenarios!$F$29&gt;Escenarios!$F$28,Escenarios!$F$28,BF553-Escenarios!$F$29))</f>
        <v>0</v>
      </c>
      <c r="BH553" s="76">
        <f>BG553*Entradas!$F$24</f>
        <v>0</v>
      </c>
      <c r="BI553" s="76">
        <f>AX553*Entradas!$D$47/Escenarios!$F$9</f>
        <v>0.11684448375467184</v>
      </c>
      <c r="BJ553" s="76">
        <f>Entradas!$D$48*Entradas!$D$46/Escenarios!$F$9</f>
        <v>0.12</v>
      </c>
      <c r="BK553" s="76">
        <f t="shared" si="310"/>
        <v>0.11684448375467468</v>
      </c>
      <c r="BL553" s="76">
        <f t="shared" si="296"/>
        <v>0</v>
      </c>
      <c r="BM553" s="76">
        <f t="shared" si="297"/>
        <v>0</v>
      </c>
      <c r="BN553" s="76">
        <f t="shared" si="286"/>
        <v>0</v>
      </c>
      <c r="BO553" s="76">
        <f t="shared" si="298"/>
        <v>0</v>
      </c>
      <c r="BP553" s="76">
        <f t="shared" si="287"/>
        <v>0.41184537605352345</v>
      </c>
      <c r="BQ553" s="76">
        <f t="shared" si="299"/>
        <v>0</v>
      </c>
      <c r="BR553" s="76">
        <f t="shared" si="300"/>
        <v>0.41184537605352345</v>
      </c>
      <c r="BS553" s="76">
        <f t="shared" si="301"/>
        <v>0</v>
      </c>
      <c r="BT553" s="76">
        <f t="shared" si="302"/>
        <v>0</v>
      </c>
      <c r="BU553" s="76">
        <f t="shared" si="311"/>
        <v>64.22181736878953</v>
      </c>
      <c r="BV553" s="76">
        <f>MAX(0,(BU553-Constantes!$D$13)*(1-EXP(-Constantes!$D$24)))</f>
        <v>0.23649055103530617</v>
      </c>
      <c r="BW553" s="76">
        <f t="shared" si="312"/>
        <v>0.64833592708882959</v>
      </c>
      <c r="BX553" s="76">
        <f t="shared" si="313"/>
        <v>0.64833592708882959</v>
      </c>
      <c r="BY553" s="76">
        <f>0.0526*BL553*Observaciones!$F552^1.218</f>
        <v>0</v>
      </c>
      <c r="BZ553" s="76">
        <f>BY553*Constantes!$F$30</f>
        <v>0</v>
      </c>
      <c r="CA553" s="76">
        <f t="shared" si="314"/>
        <v>0</v>
      </c>
      <c r="CB553" s="15"/>
      <c r="CC553" s="75">
        <v>547</v>
      </c>
      <c r="CD553" s="76">
        <f>0.0526*Observaciones!$F552^2.218</f>
        <v>0</v>
      </c>
      <c r="CE553" s="76">
        <f>IF(Observaciones!$F552&gt;0.05*$CI$7,((Observaciones!$F552-0.05*$CI$7)^2)/(Observaciones!$F552+0.95*$CI$7),0)</f>
        <v>0</v>
      </c>
      <c r="CF553" s="76">
        <f>0.0526*CE553*Observaciones!$F552^1.218</f>
        <v>0</v>
      </c>
      <c r="CG553" s="29"/>
      <c r="CH553" s="29"/>
      <c r="CI553" s="110"/>
      <c r="CJ553" s="40"/>
    </row>
    <row r="554" spans="2:88" s="2" customFormat="1" x14ac:dyDescent="0.3">
      <c r="B554" s="39"/>
      <c r="C554" s="75">
        <v>548</v>
      </c>
      <c r="D554" s="148">
        <f>ETo!$I553*((1-Constantes!$D$19)*ETo!$K553+ETo!$L553)</f>
        <v>2.4469641604407237</v>
      </c>
      <c r="E554" s="76">
        <f>MIN(D554*Constantes!$D$17,0.8*(H553+Observaciones!$F553-F554-G554-Constantes!$D$14))</f>
        <v>0</v>
      </c>
      <c r="F554" s="76">
        <f>IF(Observaciones!$F553&gt;0.05*Constantes!$D$18,((Observaciones!$F553-0.05*Constantes!$D$18)^2)/(Observaciones!$F553+0.95*Constantes!$D$18),0)</f>
        <v>0</v>
      </c>
      <c r="G554" s="76">
        <f>MAX(0,H553+Observaciones!$F553-F554-Constantes!$D$13)</f>
        <v>0</v>
      </c>
      <c r="H554" s="76">
        <f>H553+Observaciones!$F553-F554-E554-G554-I553</f>
        <v>11.25</v>
      </c>
      <c r="I554" s="76">
        <f>MAX(0,(H554-Constantes!$D$14)*(1-EXP(-Constantes!$D$22)))</f>
        <v>0</v>
      </c>
      <c r="J554" s="76">
        <f t="shared" si="280"/>
        <v>90.136126871197533</v>
      </c>
      <c r="K554" s="76">
        <f>MAX(0,(J554-Constantes!$D$13)*(1-EXP(-Constantes!$D$23)))</f>
        <v>0.40778736546934202</v>
      </c>
      <c r="L554" s="76">
        <f t="shared" si="281"/>
        <v>0.40778736546934202</v>
      </c>
      <c r="M554" s="76">
        <f>0.0526*F554*Observaciones!$F553^1.218</f>
        <v>0</v>
      </c>
      <c r="N554" s="76">
        <f>M554*Constantes!$D$30</f>
        <v>0</v>
      </c>
      <c r="O554" s="76">
        <f t="shared" si="282"/>
        <v>0</v>
      </c>
      <c r="P554" s="15"/>
      <c r="Q554" s="75">
        <v>548</v>
      </c>
      <c r="R554" s="148">
        <f>ETo!$I553*((1-Constantes!$E$19)*ETo!$K553+ETo!$L553)</f>
        <v>2.4469641604407237</v>
      </c>
      <c r="S554" s="76">
        <f>MIN(R554*Constantes!$E$17,0.8*(V553+Observaciones!$F553-T554-U554-Constantes!$D$14))</f>
        <v>0</v>
      </c>
      <c r="T554" s="76">
        <f>IF(Observaciones!$F553&gt;0.05*Constantes!$E$18,((Observaciones!$F553-0.05*Constantes!$E$18)^2)/(Observaciones!$F553+0.95*Constantes!$E$18),0)</f>
        <v>0</v>
      </c>
      <c r="U554" s="76">
        <f>MAX(0,V553+Observaciones!$F553-T554-Constantes!$D$13)</f>
        <v>0</v>
      </c>
      <c r="V554" s="76">
        <f>V553+Observaciones!$F553-T554-S554-U554-W553</f>
        <v>11.25</v>
      </c>
      <c r="W554" s="76">
        <f>MAX(0,(V554-Constantes!$D$14)*(1-EXP(-Constantes!$D$22)))</f>
        <v>0</v>
      </c>
      <c r="X554" s="76">
        <f t="shared" si="303"/>
        <v>90.136126871197533</v>
      </c>
      <c r="Y554" s="76">
        <f>MAX(0,(X554-Constantes!$D$13)*(1-EXP(-Constantes!$D$23)))</f>
        <v>0.40778736546934202</v>
      </c>
      <c r="Z554" s="76">
        <f t="shared" si="304"/>
        <v>0.40778736546934202</v>
      </c>
      <c r="AA554" s="76">
        <f>IF(Z554-Escenarios!$E$29&lt;=0,0,IF(Z554-Escenarios!$E$29&gt;Escenarios!$E$28,Escenarios!$E$28,Z554-Escenarios!$E$29))</f>
        <v>0</v>
      </c>
      <c r="AB554" s="76">
        <f>AA554*Entradas!$E$24</f>
        <v>0</v>
      </c>
      <c r="AC554" s="76">
        <f>R554*Entradas!$D$47/Escenarios!$E$9</f>
        <v>0.11745427970115474</v>
      </c>
      <c r="AD554" s="76">
        <f>Entradas!$D$48*Entradas!$D$46/Escenarios!$E$9</f>
        <v>0.12</v>
      </c>
      <c r="AE554" s="76">
        <f t="shared" si="305"/>
        <v>0.11745427970115474</v>
      </c>
      <c r="AF554" s="76">
        <f t="shared" si="288"/>
        <v>0</v>
      </c>
      <c r="AG554" s="76">
        <f t="shared" si="289"/>
        <v>0</v>
      </c>
      <c r="AH554" s="76">
        <f t="shared" si="283"/>
        <v>0</v>
      </c>
      <c r="AI554" s="76">
        <f t="shared" si="290"/>
        <v>0</v>
      </c>
      <c r="AJ554" s="76">
        <f t="shared" si="284"/>
        <v>0.40778736546934202</v>
      </c>
      <c r="AK554" s="76">
        <f t="shared" si="291"/>
        <v>0</v>
      </c>
      <c r="AL554" s="76">
        <f t="shared" si="292"/>
        <v>0.40778736546934202</v>
      </c>
      <c r="AM554" s="76">
        <f t="shared" si="293"/>
        <v>0</v>
      </c>
      <c r="AN554" s="76">
        <f t="shared" si="294"/>
        <v>0</v>
      </c>
      <c r="AO554" s="76">
        <f t="shared" si="306"/>
        <v>57.143717607246231</v>
      </c>
      <c r="AP554" s="76">
        <f>MAX(0,(AO554-Constantes!$D$13)*(1-EXP(-Constantes!$D$24)))</f>
        <v>0.1283000474253734</v>
      </c>
      <c r="AQ554" s="76">
        <f t="shared" si="285"/>
        <v>0.5360874128947154</v>
      </c>
      <c r="AR554" s="76">
        <f t="shared" si="295"/>
        <v>0.5360874128947154</v>
      </c>
      <c r="AS554" s="76">
        <f>0.0526*AF554*Observaciones!$F553^1.218</f>
        <v>0</v>
      </c>
      <c r="AT554" s="76">
        <f>AS554*Constantes!$E$30</f>
        <v>0</v>
      </c>
      <c r="AU554" s="76">
        <f t="shared" si="307"/>
        <v>0</v>
      </c>
      <c r="AV554" s="15"/>
      <c r="AW554" s="75">
        <v>548</v>
      </c>
      <c r="AX554" s="148">
        <f>ETo!$I553*((1-Constantes!$F$19)*ETo!$K553+ETo!$L553)</f>
        <v>2.4469641604407237</v>
      </c>
      <c r="AY554" s="76">
        <f>MIN(AX554*Constantes!$F$17,0.8*(BB553+Observaciones!$F553-AZ554-BA554-Constantes!$D$14))</f>
        <v>0</v>
      </c>
      <c r="AZ554" s="76">
        <f>IF(Observaciones!$F553&gt;0.05*Constantes!$F$18,((Observaciones!$F553-0.05*Constantes!$F$18)^2)/(Observaciones!$F553+0.95*Constantes!$F$18),0)</f>
        <v>0</v>
      </c>
      <c r="BA554" s="76">
        <f>MAX(0,BB553+Observaciones!$F553-AZ554-Constantes!$D$13)</f>
        <v>0</v>
      </c>
      <c r="BB554" s="76">
        <f>BB553+Observaciones!$F553-AZ554-AY554-BA554-BC553</f>
        <v>11.25</v>
      </c>
      <c r="BC554" s="76">
        <f>MAX(0,(BB554-Constantes!$D$14)*(1-EXP(-Constantes!$D$22)))</f>
        <v>0</v>
      </c>
      <c r="BD554" s="76">
        <f t="shared" si="308"/>
        <v>90.136126871197533</v>
      </c>
      <c r="BE554" s="76">
        <f>MAX(0,(BD554-Constantes!$D$13)*(1-EXP(-Constantes!$D$23)))</f>
        <v>0.40778736546934202</v>
      </c>
      <c r="BF554" s="76">
        <f t="shared" si="309"/>
        <v>0.40778736546934202</v>
      </c>
      <c r="BG554" s="76">
        <f>IF(BF554-Escenarios!$F$29&lt;=0,0,IF(BF554-Escenarios!$F$29&gt;Escenarios!$F$28,Escenarios!$F$28,BF554-Escenarios!$F$29))</f>
        <v>0</v>
      </c>
      <c r="BH554" s="76">
        <f>BG554*Entradas!$F$24</f>
        <v>0</v>
      </c>
      <c r="BI554" s="76">
        <f>AX554*Entradas!$D$47/Escenarios!$F$9</f>
        <v>0.11745427970115474</v>
      </c>
      <c r="BJ554" s="76">
        <f>Entradas!$D$48*Entradas!$D$46/Escenarios!$F$9</f>
        <v>0.12</v>
      </c>
      <c r="BK554" s="76">
        <f t="shared" si="310"/>
        <v>0.11745427970115474</v>
      </c>
      <c r="BL554" s="76">
        <f t="shared" si="296"/>
        <v>0</v>
      </c>
      <c r="BM554" s="76">
        <f t="shared" si="297"/>
        <v>0</v>
      </c>
      <c r="BN554" s="76">
        <f t="shared" si="286"/>
        <v>0</v>
      </c>
      <c r="BO554" s="76">
        <f t="shared" si="298"/>
        <v>0</v>
      </c>
      <c r="BP554" s="76">
        <f t="shared" si="287"/>
        <v>0.40778736546934202</v>
      </c>
      <c r="BQ554" s="76">
        <f t="shared" si="299"/>
        <v>0</v>
      </c>
      <c r="BR554" s="76">
        <f t="shared" si="300"/>
        <v>0.40778736546934202</v>
      </c>
      <c r="BS554" s="76">
        <f t="shared" si="301"/>
        <v>0</v>
      </c>
      <c r="BT554" s="76">
        <f t="shared" si="302"/>
        <v>0</v>
      </c>
      <c r="BU554" s="76">
        <f t="shared" si="311"/>
        <v>63.98532681775422</v>
      </c>
      <c r="BV554" s="76">
        <f>MAX(0,(BU554-Constantes!$D$13)*(1-EXP(-Constantes!$D$24)))</f>
        <v>0.23287573453405896</v>
      </c>
      <c r="BW554" s="76">
        <f t="shared" si="312"/>
        <v>0.64066310000340099</v>
      </c>
      <c r="BX554" s="76">
        <f t="shared" si="313"/>
        <v>0.64066310000340099</v>
      </c>
      <c r="BY554" s="76">
        <f>0.0526*BL554*Observaciones!$F553^1.218</f>
        <v>0</v>
      </c>
      <c r="BZ554" s="76">
        <f>BY554*Constantes!$F$30</f>
        <v>0</v>
      </c>
      <c r="CA554" s="76">
        <f t="shared" si="314"/>
        <v>0</v>
      </c>
      <c r="CB554" s="15"/>
      <c r="CC554" s="75">
        <v>548</v>
      </c>
      <c r="CD554" s="76">
        <f>0.0526*Observaciones!$F553^2.218</f>
        <v>0</v>
      </c>
      <c r="CE554" s="76">
        <f>IF(Observaciones!$F553&gt;0.05*$CI$7,((Observaciones!$F553-0.05*$CI$7)^2)/(Observaciones!$F553+0.95*$CI$7),0)</f>
        <v>0</v>
      </c>
      <c r="CF554" s="76">
        <f>0.0526*CE554*Observaciones!$F553^1.218</f>
        <v>0</v>
      </c>
      <c r="CG554" s="29"/>
      <c r="CH554" s="29"/>
      <c r="CI554" s="110"/>
      <c r="CJ554" s="40"/>
    </row>
    <row r="555" spans="2:88" s="2" customFormat="1" x14ac:dyDescent="0.3">
      <c r="B555" s="39"/>
      <c r="C555" s="75">
        <v>549</v>
      </c>
      <c r="D555" s="148">
        <f>ETo!$I554*((1-Constantes!$D$19)*ETo!$K554+ETo!$L554)</f>
        <v>2.4006855621160952</v>
      </c>
      <c r="E555" s="76">
        <f>MIN(D555*Constantes!$D$17,0.8*(H554+Observaciones!$F554-F555-G555-Constantes!$D$14))</f>
        <v>0</v>
      </c>
      <c r="F555" s="76">
        <f>IF(Observaciones!$F554&gt;0.05*Constantes!$D$18,((Observaciones!$F554-0.05*Constantes!$D$18)^2)/(Observaciones!$F554+0.95*Constantes!$D$18),0)</f>
        <v>0</v>
      </c>
      <c r="G555" s="76">
        <f>MAX(0,H554+Observaciones!$F554-F555-Constantes!$D$13)</f>
        <v>0</v>
      </c>
      <c r="H555" s="76">
        <f>H554+Observaciones!$F554-F555-E555-G555-I554</f>
        <v>11.25</v>
      </c>
      <c r="I555" s="76">
        <f>MAX(0,(H555-Constantes!$D$14)*(1-EXP(-Constantes!$D$22)))</f>
        <v>0</v>
      </c>
      <c r="J555" s="76">
        <f t="shared" si="280"/>
        <v>89.728339505728187</v>
      </c>
      <c r="K555" s="76">
        <f>MAX(0,(J555-Constantes!$D$13)*(1-EXP(-Constantes!$D$23)))</f>
        <v>0.40376933942998927</v>
      </c>
      <c r="L555" s="76">
        <f t="shared" si="281"/>
        <v>0.40376933942998927</v>
      </c>
      <c r="M555" s="76">
        <f>0.0526*F555*Observaciones!$F554^1.218</f>
        <v>0</v>
      </c>
      <c r="N555" s="76">
        <f>M555*Constantes!$D$30</f>
        <v>0</v>
      </c>
      <c r="O555" s="76">
        <f t="shared" si="282"/>
        <v>0</v>
      </c>
      <c r="P555" s="15"/>
      <c r="Q555" s="75">
        <v>549</v>
      </c>
      <c r="R555" s="148">
        <f>ETo!$I554*((1-Constantes!$E$19)*ETo!$K554+ETo!$L554)</f>
        <v>2.4006855621160952</v>
      </c>
      <c r="S555" s="76">
        <f>MIN(R555*Constantes!$E$17,0.8*(V554+Observaciones!$F554-T555-U555-Constantes!$D$14))</f>
        <v>0</v>
      </c>
      <c r="T555" s="76">
        <f>IF(Observaciones!$F554&gt;0.05*Constantes!$E$18,((Observaciones!$F554-0.05*Constantes!$E$18)^2)/(Observaciones!$F554+0.95*Constantes!$E$18),0)</f>
        <v>0</v>
      </c>
      <c r="U555" s="76">
        <f>MAX(0,V554+Observaciones!$F554-T555-Constantes!$D$13)</f>
        <v>0</v>
      </c>
      <c r="V555" s="76">
        <f>V554+Observaciones!$F554-T555-S555-U555-W554</f>
        <v>11.25</v>
      </c>
      <c r="W555" s="76">
        <f>MAX(0,(V555-Constantes!$D$14)*(1-EXP(-Constantes!$D$22)))</f>
        <v>0</v>
      </c>
      <c r="X555" s="76">
        <f t="shared" si="303"/>
        <v>89.728339505728187</v>
      </c>
      <c r="Y555" s="76">
        <f>MAX(0,(X555-Constantes!$D$13)*(1-EXP(-Constantes!$D$23)))</f>
        <v>0.40376933942998927</v>
      </c>
      <c r="Z555" s="76">
        <f t="shared" si="304"/>
        <v>0.40376933942998927</v>
      </c>
      <c r="AA555" s="76">
        <f>IF(Z555-Escenarios!$E$29&lt;=0,0,IF(Z555-Escenarios!$E$29&gt;Escenarios!$E$28,Escenarios!$E$28,Z555-Escenarios!$E$29))</f>
        <v>0</v>
      </c>
      <c r="AB555" s="76">
        <f>AA555*Entradas!$E$24</f>
        <v>0</v>
      </c>
      <c r="AC555" s="76">
        <f>R555*Entradas!$D$47/Escenarios!$E$9</f>
        <v>0.11523290698157257</v>
      </c>
      <c r="AD555" s="76">
        <f>Entradas!$D$48*Entradas!$D$46/Escenarios!$E$9</f>
        <v>0.12</v>
      </c>
      <c r="AE555" s="76">
        <f t="shared" si="305"/>
        <v>0.11523290698157257</v>
      </c>
      <c r="AF555" s="76">
        <f t="shared" si="288"/>
        <v>0</v>
      </c>
      <c r="AG555" s="76">
        <f t="shared" si="289"/>
        <v>0</v>
      </c>
      <c r="AH555" s="76">
        <f t="shared" si="283"/>
        <v>0</v>
      </c>
      <c r="AI555" s="76">
        <f t="shared" si="290"/>
        <v>0</v>
      </c>
      <c r="AJ555" s="76">
        <f t="shared" si="284"/>
        <v>0.40376933942998927</v>
      </c>
      <c r="AK555" s="76">
        <f t="shared" si="291"/>
        <v>0</v>
      </c>
      <c r="AL555" s="76">
        <f t="shared" si="292"/>
        <v>0.40376933942998927</v>
      </c>
      <c r="AM555" s="76">
        <f t="shared" si="293"/>
        <v>0</v>
      </c>
      <c r="AN555" s="76">
        <f t="shared" si="294"/>
        <v>0</v>
      </c>
      <c r="AO555" s="76">
        <f t="shared" si="306"/>
        <v>57.015417559820854</v>
      </c>
      <c r="AP555" s="76">
        <f>MAX(0,(AO555-Constantes!$D$13)*(1-EXP(-Constantes!$D$24)))</f>
        <v>0.12633894950195232</v>
      </c>
      <c r="AQ555" s="76">
        <f t="shared" si="285"/>
        <v>0.53010828893194162</v>
      </c>
      <c r="AR555" s="76">
        <f t="shared" si="295"/>
        <v>0.53010828893194162</v>
      </c>
      <c r="AS555" s="76">
        <f>0.0526*AF555*Observaciones!$F554^1.218</f>
        <v>0</v>
      </c>
      <c r="AT555" s="76">
        <f>AS555*Constantes!$E$30</f>
        <v>0</v>
      </c>
      <c r="AU555" s="76">
        <f t="shared" si="307"/>
        <v>0</v>
      </c>
      <c r="AV555" s="15"/>
      <c r="AW555" s="75">
        <v>549</v>
      </c>
      <c r="AX555" s="148">
        <f>ETo!$I554*((1-Constantes!$F$19)*ETo!$K554+ETo!$L554)</f>
        <v>2.4006855621160952</v>
      </c>
      <c r="AY555" s="76">
        <f>MIN(AX555*Constantes!$F$17,0.8*(BB554+Observaciones!$F554-AZ555-BA555-Constantes!$D$14))</f>
        <v>0</v>
      </c>
      <c r="AZ555" s="76">
        <f>IF(Observaciones!$F554&gt;0.05*Constantes!$F$18,((Observaciones!$F554-0.05*Constantes!$F$18)^2)/(Observaciones!$F554+0.95*Constantes!$F$18),0)</f>
        <v>0</v>
      </c>
      <c r="BA555" s="76">
        <f>MAX(0,BB554+Observaciones!$F554-AZ555-Constantes!$D$13)</f>
        <v>0</v>
      </c>
      <c r="BB555" s="76">
        <f>BB554+Observaciones!$F554-AZ555-AY555-BA555-BC554</f>
        <v>11.25</v>
      </c>
      <c r="BC555" s="76">
        <f>MAX(0,(BB555-Constantes!$D$14)*(1-EXP(-Constantes!$D$22)))</f>
        <v>0</v>
      </c>
      <c r="BD555" s="76">
        <f t="shared" si="308"/>
        <v>89.728339505728187</v>
      </c>
      <c r="BE555" s="76">
        <f>MAX(0,(BD555-Constantes!$D$13)*(1-EXP(-Constantes!$D$23)))</f>
        <v>0.40376933942998927</v>
      </c>
      <c r="BF555" s="76">
        <f t="shared" si="309"/>
        <v>0.40376933942998927</v>
      </c>
      <c r="BG555" s="76">
        <f>IF(BF555-Escenarios!$F$29&lt;=0,0,IF(BF555-Escenarios!$F$29&gt;Escenarios!$F$28,Escenarios!$F$28,BF555-Escenarios!$F$29))</f>
        <v>0</v>
      </c>
      <c r="BH555" s="76">
        <f>BG555*Entradas!$F$24</f>
        <v>0</v>
      </c>
      <c r="BI555" s="76">
        <f>AX555*Entradas!$D$47/Escenarios!$F$9</f>
        <v>0.11523290698157257</v>
      </c>
      <c r="BJ555" s="76">
        <f>Entradas!$D$48*Entradas!$D$46/Escenarios!$F$9</f>
        <v>0.12</v>
      </c>
      <c r="BK555" s="76">
        <f t="shared" si="310"/>
        <v>0.11523290698157257</v>
      </c>
      <c r="BL555" s="76">
        <f t="shared" si="296"/>
        <v>0</v>
      </c>
      <c r="BM555" s="76">
        <f t="shared" si="297"/>
        <v>0</v>
      </c>
      <c r="BN555" s="76">
        <f t="shared" si="286"/>
        <v>0</v>
      </c>
      <c r="BO555" s="76">
        <f t="shared" si="298"/>
        <v>0</v>
      </c>
      <c r="BP555" s="76">
        <f t="shared" si="287"/>
        <v>0.40376933942998927</v>
      </c>
      <c r="BQ555" s="76">
        <f t="shared" si="299"/>
        <v>0</v>
      </c>
      <c r="BR555" s="76">
        <f t="shared" si="300"/>
        <v>0.40376933942998927</v>
      </c>
      <c r="BS555" s="76">
        <f t="shared" si="301"/>
        <v>0</v>
      </c>
      <c r="BT555" s="76">
        <f t="shared" si="302"/>
        <v>0</v>
      </c>
      <c r="BU555" s="76">
        <f t="shared" si="311"/>
        <v>63.752451083220159</v>
      </c>
      <c r="BV555" s="76">
        <f>MAX(0,(BU555-Constantes!$D$13)*(1-EXP(-Constantes!$D$24)))</f>
        <v>0.22931617139613</v>
      </c>
      <c r="BW555" s="76">
        <f t="shared" si="312"/>
        <v>0.6330855108261193</v>
      </c>
      <c r="BX555" s="76">
        <f t="shared" si="313"/>
        <v>0.6330855108261193</v>
      </c>
      <c r="BY555" s="76">
        <f>0.0526*BL555*Observaciones!$F554^1.218</f>
        <v>0</v>
      </c>
      <c r="BZ555" s="76">
        <f>BY555*Constantes!$F$30</f>
        <v>0</v>
      </c>
      <c r="CA555" s="76">
        <f t="shared" si="314"/>
        <v>0</v>
      </c>
      <c r="CB555" s="15"/>
      <c r="CC555" s="75">
        <v>549</v>
      </c>
      <c r="CD555" s="76">
        <f>0.0526*Observaciones!$F554^2.218</f>
        <v>0</v>
      </c>
      <c r="CE555" s="76">
        <f>IF(Observaciones!$F554&gt;0.05*$CI$7,((Observaciones!$F554-0.05*$CI$7)^2)/(Observaciones!$F554+0.95*$CI$7),0)</f>
        <v>0</v>
      </c>
      <c r="CF555" s="76">
        <f>0.0526*CE555*Observaciones!$F554^1.218</f>
        <v>0</v>
      </c>
      <c r="CG555" s="29"/>
      <c r="CH555" s="29"/>
      <c r="CI555" s="110"/>
      <c r="CJ555" s="40"/>
    </row>
    <row r="556" spans="2:88" s="2" customFormat="1" x14ac:dyDescent="0.3">
      <c r="B556" s="39"/>
      <c r="C556" s="75">
        <v>550</v>
      </c>
      <c r="D556" s="148">
        <f>ETo!$I555*((1-Constantes!$D$19)*ETo!$K555+ETo!$L555)</f>
        <v>2.4996191625032163</v>
      </c>
      <c r="E556" s="76">
        <f>MIN(D556*Constantes!$D$17,0.8*(H555+Observaciones!$F555-F556-G556-Constantes!$D$14))</f>
        <v>0</v>
      </c>
      <c r="F556" s="76">
        <f>IF(Observaciones!$F555&gt;0.05*Constantes!$D$18,((Observaciones!$F555-0.05*Constantes!$D$18)^2)/(Observaciones!$F555+0.95*Constantes!$D$18),0)</f>
        <v>0</v>
      </c>
      <c r="G556" s="76">
        <f>MAX(0,H555+Observaciones!$F555-F556-Constantes!$D$13)</f>
        <v>0</v>
      </c>
      <c r="H556" s="76">
        <f>H555+Observaciones!$F555-F556-E556-G556-I555</f>
        <v>11.25</v>
      </c>
      <c r="I556" s="76">
        <f>MAX(0,(H556-Constantes!$D$14)*(1-EXP(-Constantes!$D$22)))</f>
        <v>0</v>
      </c>
      <c r="J556" s="76">
        <f t="shared" si="280"/>
        <v>89.324570166298201</v>
      </c>
      <c r="K556" s="76">
        <f>MAX(0,(J556-Constantes!$D$13)*(1-EXP(-Constantes!$D$23)))</f>
        <v>0.39979090395822159</v>
      </c>
      <c r="L556" s="76">
        <f t="shared" si="281"/>
        <v>0.39979090395822159</v>
      </c>
      <c r="M556" s="76">
        <f>0.0526*F556*Observaciones!$F555^1.218</f>
        <v>0</v>
      </c>
      <c r="N556" s="76">
        <f>M556*Constantes!$D$30</f>
        <v>0</v>
      </c>
      <c r="O556" s="76">
        <f t="shared" si="282"/>
        <v>0</v>
      </c>
      <c r="P556" s="15"/>
      <c r="Q556" s="75">
        <v>550</v>
      </c>
      <c r="R556" s="148">
        <f>ETo!$I555*((1-Constantes!$E$19)*ETo!$K555+ETo!$L555)</f>
        <v>2.4996191625032163</v>
      </c>
      <c r="S556" s="76">
        <f>MIN(R556*Constantes!$E$17,0.8*(V555+Observaciones!$F555-T556-U556-Constantes!$D$14))</f>
        <v>0</v>
      </c>
      <c r="T556" s="76">
        <f>IF(Observaciones!$F555&gt;0.05*Constantes!$E$18,((Observaciones!$F555-0.05*Constantes!$E$18)^2)/(Observaciones!$F555+0.95*Constantes!$E$18),0)</f>
        <v>0</v>
      </c>
      <c r="U556" s="76">
        <f>MAX(0,V555+Observaciones!$F555-T556-Constantes!$D$13)</f>
        <v>0</v>
      </c>
      <c r="V556" s="76">
        <f>V555+Observaciones!$F555-T556-S556-U556-W555</f>
        <v>11.25</v>
      </c>
      <c r="W556" s="76">
        <f>MAX(0,(V556-Constantes!$D$14)*(1-EXP(-Constantes!$D$22)))</f>
        <v>0</v>
      </c>
      <c r="X556" s="76">
        <f t="shared" si="303"/>
        <v>89.324570166298201</v>
      </c>
      <c r="Y556" s="76">
        <f>MAX(0,(X556-Constantes!$D$13)*(1-EXP(-Constantes!$D$23)))</f>
        <v>0.39979090395822159</v>
      </c>
      <c r="Z556" s="76">
        <f t="shared" si="304"/>
        <v>0.39979090395822159</v>
      </c>
      <c r="AA556" s="76">
        <f>IF(Z556-Escenarios!$E$29&lt;=0,0,IF(Z556-Escenarios!$E$29&gt;Escenarios!$E$28,Escenarios!$E$28,Z556-Escenarios!$E$29))</f>
        <v>0</v>
      </c>
      <c r="AB556" s="76">
        <f>AA556*Entradas!$E$24</f>
        <v>0</v>
      </c>
      <c r="AC556" s="76">
        <f>R556*Entradas!$D$47/Escenarios!$E$9</f>
        <v>0.11998171980015437</v>
      </c>
      <c r="AD556" s="76">
        <f>Entradas!$D$48*Entradas!$D$46/Escenarios!$E$9</f>
        <v>0.12</v>
      </c>
      <c r="AE556" s="76">
        <f t="shared" si="305"/>
        <v>0.11998171980015437</v>
      </c>
      <c r="AF556" s="76">
        <f t="shared" si="288"/>
        <v>0</v>
      </c>
      <c r="AG556" s="76">
        <f t="shared" si="289"/>
        <v>0</v>
      </c>
      <c r="AH556" s="76">
        <f t="shared" si="283"/>
        <v>0</v>
      </c>
      <c r="AI556" s="76">
        <f t="shared" si="290"/>
        <v>0</v>
      </c>
      <c r="AJ556" s="76">
        <f t="shared" si="284"/>
        <v>0.39979090395822159</v>
      </c>
      <c r="AK556" s="76">
        <f t="shared" si="291"/>
        <v>0</v>
      </c>
      <c r="AL556" s="76">
        <f t="shared" si="292"/>
        <v>0.39979090395822159</v>
      </c>
      <c r="AM556" s="76">
        <f t="shared" si="293"/>
        <v>0</v>
      </c>
      <c r="AN556" s="76">
        <f t="shared" si="294"/>
        <v>0</v>
      </c>
      <c r="AO556" s="76">
        <f t="shared" si="306"/>
        <v>56.889078610318904</v>
      </c>
      <c r="AP556" s="76">
        <f>MAX(0,(AO556-Constantes!$D$13)*(1-EXP(-Constantes!$D$24)))</f>
        <v>0.12440782744481062</v>
      </c>
      <c r="AQ556" s="76">
        <f t="shared" si="285"/>
        <v>0.52419873140303219</v>
      </c>
      <c r="AR556" s="76">
        <f t="shared" si="295"/>
        <v>0.52419873140303219</v>
      </c>
      <c r="AS556" s="76">
        <f>0.0526*AF556*Observaciones!$F555^1.218</f>
        <v>0</v>
      </c>
      <c r="AT556" s="76">
        <f>AS556*Constantes!$E$30</f>
        <v>0</v>
      </c>
      <c r="AU556" s="76">
        <f t="shared" si="307"/>
        <v>0</v>
      </c>
      <c r="AV556" s="15"/>
      <c r="AW556" s="75">
        <v>550</v>
      </c>
      <c r="AX556" s="148">
        <f>ETo!$I555*((1-Constantes!$F$19)*ETo!$K555+ETo!$L555)</f>
        <v>2.4996191625032163</v>
      </c>
      <c r="AY556" s="76">
        <f>MIN(AX556*Constantes!$F$17,0.8*(BB555+Observaciones!$F555-AZ556-BA556-Constantes!$D$14))</f>
        <v>0</v>
      </c>
      <c r="AZ556" s="76">
        <f>IF(Observaciones!$F555&gt;0.05*Constantes!$F$18,((Observaciones!$F555-0.05*Constantes!$F$18)^2)/(Observaciones!$F555+0.95*Constantes!$F$18),0)</f>
        <v>0</v>
      </c>
      <c r="BA556" s="76">
        <f>MAX(0,BB555+Observaciones!$F555-AZ556-Constantes!$D$13)</f>
        <v>0</v>
      </c>
      <c r="BB556" s="76">
        <f>BB555+Observaciones!$F555-AZ556-AY556-BA556-BC555</f>
        <v>11.25</v>
      </c>
      <c r="BC556" s="76">
        <f>MAX(0,(BB556-Constantes!$D$14)*(1-EXP(-Constantes!$D$22)))</f>
        <v>0</v>
      </c>
      <c r="BD556" s="76">
        <f t="shared" si="308"/>
        <v>89.324570166298201</v>
      </c>
      <c r="BE556" s="76">
        <f>MAX(0,(BD556-Constantes!$D$13)*(1-EXP(-Constantes!$D$23)))</f>
        <v>0.39979090395822159</v>
      </c>
      <c r="BF556" s="76">
        <f t="shared" si="309"/>
        <v>0.39979090395822159</v>
      </c>
      <c r="BG556" s="76">
        <f>IF(BF556-Escenarios!$F$29&lt;=0,0,IF(BF556-Escenarios!$F$29&gt;Escenarios!$F$28,Escenarios!$F$28,BF556-Escenarios!$F$29))</f>
        <v>0</v>
      </c>
      <c r="BH556" s="76">
        <f>BG556*Entradas!$F$24</f>
        <v>0</v>
      </c>
      <c r="BI556" s="76">
        <f>AX556*Entradas!$D$47/Escenarios!$F$9</f>
        <v>0.11998171980015437</v>
      </c>
      <c r="BJ556" s="76">
        <f>Entradas!$D$48*Entradas!$D$46/Escenarios!$F$9</f>
        <v>0.12</v>
      </c>
      <c r="BK556" s="76">
        <f t="shared" si="310"/>
        <v>0.11998171980015437</v>
      </c>
      <c r="BL556" s="76">
        <f t="shared" si="296"/>
        <v>0</v>
      </c>
      <c r="BM556" s="76">
        <f t="shared" si="297"/>
        <v>0</v>
      </c>
      <c r="BN556" s="76">
        <f t="shared" si="286"/>
        <v>0</v>
      </c>
      <c r="BO556" s="76">
        <f t="shared" si="298"/>
        <v>0</v>
      </c>
      <c r="BP556" s="76">
        <f t="shared" si="287"/>
        <v>0.39979090395822159</v>
      </c>
      <c r="BQ556" s="76">
        <f t="shared" si="299"/>
        <v>0</v>
      </c>
      <c r="BR556" s="76">
        <f t="shared" si="300"/>
        <v>0.39979090395822159</v>
      </c>
      <c r="BS556" s="76">
        <f t="shared" si="301"/>
        <v>0</v>
      </c>
      <c r="BT556" s="76">
        <f t="shared" si="302"/>
        <v>0</v>
      </c>
      <c r="BU556" s="76">
        <f t="shared" si="311"/>
        <v>63.52313491182403</v>
      </c>
      <c r="BV556" s="76">
        <f>MAX(0,(BU556-Constantes!$D$13)*(1-EXP(-Constantes!$D$24)))</f>
        <v>0.22581101706020987</v>
      </c>
      <c r="BW556" s="76">
        <f t="shared" si="312"/>
        <v>0.62560192101843148</v>
      </c>
      <c r="BX556" s="76">
        <f t="shared" si="313"/>
        <v>0.62560192101843148</v>
      </c>
      <c r="BY556" s="76">
        <f>0.0526*BL556*Observaciones!$F555^1.218</f>
        <v>0</v>
      </c>
      <c r="BZ556" s="76">
        <f>BY556*Constantes!$F$30</f>
        <v>0</v>
      </c>
      <c r="CA556" s="76">
        <f t="shared" si="314"/>
        <v>0</v>
      </c>
      <c r="CB556" s="15"/>
      <c r="CC556" s="75">
        <v>550</v>
      </c>
      <c r="CD556" s="76">
        <f>0.0526*Observaciones!$F555^2.218</f>
        <v>0</v>
      </c>
      <c r="CE556" s="76">
        <f>IF(Observaciones!$F555&gt;0.05*$CI$7,((Observaciones!$F555-0.05*$CI$7)^2)/(Observaciones!$F555+0.95*$CI$7),0)</f>
        <v>0</v>
      </c>
      <c r="CF556" s="76">
        <f>0.0526*CE556*Observaciones!$F555^1.218</f>
        <v>0</v>
      </c>
      <c r="CG556" s="29"/>
      <c r="CH556" s="29"/>
      <c r="CI556" s="110"/>
      <c r="CJ556" s="40"/>
    </row>
    <row r="557" spans="2:88" s="2" customFormat="1" x14ac:dyDescent="0.3">
      <c r="B557" s="39"/>
      <c r="C557" s="75">
        <v>551</v>
      </c>
      <c r="D557" s="148">
        <f>ETo!$I556*((1-Constantes!$D$19)*ETo!$K556+ETo!$L556)</f>
        <v>2.4937313655633693</v>
      </c>
      <c r="E557" s="76">
        <f>MIN(D557*Constantes!$D$17,0.8*(H556+Observaciones!$F556-F557-G557-Constantes!$D$14))</f>
        <v>0</v>
      </c>
      <c r="F557" s="76">
        <f>IF(Observaciones!$F556&gt;0.05*Constantes!$D$18,((Observaciones!$F556-0.05*Constantes!$D$18)^2)/(Observaciones!$F556+0.95*Constantes!$D$18),0)</f>
        <v>0</v>
      </c>
      <c r="G557" s="76">
        <f>MAX(0,H556+Observaciones!$F556-F557-Constantes!$D$13)</f>
        <v>0</v>
      </c>
      <c r="H557" s="76">
        <f>H556+Observaciones!$F556-F557-E557-G557-I556</f>
        <v>11.25</v>
      </c>
      <c r="I557" s="76">
        <f>MAX(0,(H557-Constantes!$D$14)*(1-EXP(-Constantes!$D$22)))</f>
        <v>0</v>
      </c>
      <c r="J557" s="76">
        <f t="shared" si="280"/>
        <v>88.924779262339982</v>
      </c>
      <c r="K557" s="76">
        <f>MAX(0,(J557-Constantes!$D$13)*(1-EXP(-Constantes!$D$23)))</f>
        <v>0.39585166895874668</v>
      </c>
      <c r="L557" s="76">
        <f t="shared" si="281"/>
        <v>0.39585166895874668</v>
      </c>
      <c r="M557" s="76">
        <f>0.0526*F557*Observaciones!$F556^1.218</f>
        <v>0</v>
      </c>
      <c r="N557" s="76">
        <f>M557*Constantes!$D$30</f>
        <v>0</v>
      </c>
      <c r="O557" s="76">
        <f t="shared" si="282"/>
        <v>0</v>
      </c>
      <c r="P557" s="15"/>
      <c r="Q557" s="75">
        <v>551</v>
      </c>
      <c r="R557" s="148">
        <f>ETo!$I556*((1-Constantes!$E$19)*ETo!$K556+ETo!$L556)</f>
        <v>2.4937313655633693</v>
      </c>
      <c r="S557" s="76">
        <f>MIN(R557*Constantes!$E$17,0.8*(V556+Observaciones!$F556-T557-U557-Constantes!$D$14))</f>
        <v>0</v>
      </c>
      <c r="T557" s="76">
        <f>IF(Observaciones!$F556&gt;0.05*Constantes!$E$18,((Observaciones!$F556-0.05*Constantes!$E$18)^2)/(Observaciones!$F556+0.95*Constantes!$E$18),0)</f>
        <v>0</v>
      </c>
      <c r="U557" s="76">
        <f>MAX(0,V556+Observaciones!$F556-T557-Constantes!$D$13)</f>
        <v>0</v>
      </c>
      <c r="V557" s="76">
        <f>V556+Observaciones!$F556-T557-S557-U557-W556</f>
        <v>11.25</v>
      </c>
      <c r="W557" s="76">
        <f>MAX(0,(V557-Constantes!$D$14)*(1-EXP(-Constantes!$D$22)))</f>
        <v>0</v>
      </c>
      <c r="X557" s="76">
        <f t="shared" si="303"/>
        <v>88.924779262339982</v>
      </c>
      <c r="Y557" s="76">
        <f>MAX(0,(X557-Constantes!$D$13)*(1-EXP(-Constantes!$D$23)))</f>
        <v>0.39585166895874668</v>
      </c>
      <c r="Z557" s="76">
        <f t="shared" si="304"/>
        <v>0.39585166895874668</v>
      </c>
      <c r="AA557" s="76">
        <f>IF(Z557-Escenarios!$E$29&lt;=0,0,IF(Z557-Escenarios!$E$29&gt;Escenarios!$E$28,Escenarios!$E$28,Z557-Escenarios!$E$29))</f>
        <v>0</v>
      </c>
      <c r="AB557" s="76">
        <f>AA557*Entradas!$E$24</f>
        <v>0</v>
      </c>
      <c r="AC557" s="76">
        <f>R557*Entradas!$D$47/Escenarios!$E$9</f>
        <v>0.11969910554704173</v>
      </c>
      <c r="AD557" s="76">
        <f>Entradas!$D$48*Entradas!$D$46/Escenarios!$E$9</f>
        <v>0.12</v>
      </c>
      <c r="AE557" s="76">
        <f t="shared" si="305"/>
        <v>0.11969910554704173</v>
      </c>
      <c r="AF557" s="76">
        <f t="shared" si="288"/>
        <v>0</v>
      </c>
      <c r="AG557" s="76">
        <f t="shared" si="289"/>
        <v>0</v>
      </c>
      <c r="AH557" s="76">
        <f t="shared" si="283"/>
        <v>0</v>
      </c>
      <c r="AI557" s="76">
        <f t="shared" si="290"/>
        <v>0</v>
      </c>
      <c r="AJ557" s="76">
        <f t="shared" si="284"/>
        <v>0.39585166895874668</v>
      </c>
      <c r="AK557" s="76">
        <f t="shared" si="291"/>
        <v>0</v>
      </c>
      <c r="AL557" s="76">
        <f t="shared" si="292"/>
        <v>0.39585166895874668</v>
      </c>
      <c r="AM557" s="76">
        <f t="shared" si="293"/>
        <v>0</v>
      </c>
      <c r="AN557" s="76">
        <f t="shared" si="294"/>
        <v>0</v>
      </c>
      <c r="AO557" s="76">
        <f t="shared" si="306"/>
        <v>56.764670782874092</v>
      </c>
      <c r="AP557" s="76">
        <f>MAX(0,(AO557-Constantes!$D$13)*(1-EXP(-Constantes!$D$24)))</f>
        <v>0.122506223065426</v>
      </c>
      <c r="AQ557" s="76">
        <f t="shared" si="285"/>
        <v>0.51835789202417271</v>
      </c>
      <c r="AR557" s="76">
        <f t="shared" si="295"/>
        <v>0.51835789202417271</v>
      </c>
      <c r="AS557" s="76">
        <f>0.0526*AF557*Observaciones!$F556^1.218</f>
        <v>0</v>
      </c>
      <c r="AT557" s="76">
        <f>AS557*Constantes!$E$30</f>
        <v>0</v>
      </c>
      <c r="AU557" s="76">
        <f t="shared" si="307"/>
        <v>0</v>
      </c>
      <c r="AV557" s="15"/>
      <c r="AW557" s="75">
        <v>551</v>
      </c>
      <c r="AX557" s="148">
        <f>ETo!$I556*((1-Constantes!$F$19)*ETo!$K556+ETo!$L556)</f>
        <v>2.4937313655633693</v>
      </c>
      <c r="AY557" s="76">
        <f>MIN(AX557*Constantes!$F$17,0.8*(BB556+Observaciones!$F556-AZ557-BA557-Constantes!$D$14))</f>
        <v>0</v>
      </c>
      <c r="AZ557" s="76">
        <f>IF(Observaciones!$F556&gt;0.05*Constantes!$F$18,((Observaciones!$F556-0.05*Constantes!$F$18)^2)/(Observaciones!$F556+0.95*Constantes!$F$18),0)</f>
        <v>0</v>
      </c>
      <c r="BA557" s="76">
        <f>MAX(0,BB556+Observaciones!$F556-AZ557-Constantes!$D$13)</f>
        <v>0</v>
      </c>
      <c r="BB557" s="76">
        <f>BB556+Observaciones!$F556-AZ557-AY557-BA557-BC556</f>
        <v>11.25</v>
      </c>
      <c r="BC557" s="76">
        <f>MAX(0,(BB557-Constantes!$D$14)*(1-EXP(-Constantes!$D$22)))</f>
        <v>0</v>
      </c>
      <c r="BD557" s="76">
        <f t="shared" si="308"/>
        <v>88.924779262339982</v>
      </c>
      <c r="BE557" s="76">
        <f>MAX(0,(BD557-Constantes!$D$13)*(1-EXP(-Constantes!$D$23)))</f>
        <v>0.39585166895874668</v>
      </c>
      <c r="BF557" s="76">
        <f t="shared" si="309"/>
        <v>0.39585166895874668</v>
      </c>
      <c r="BG557" s="76">
        <f>IF(BF557-Escenarios!$F$29&lt;=0,0,IF(BF557-Escenarios!$F$29&gt;Escenarios!$F$28,Escenarios!$F$28,BF557-Escenarios!$F$29))</f>
        <v>0</v>
      </c>
      <c r="BH557" s="76">
        <f>BG557*Entradas!$F$24</f>
        <v>0</v>
      </c>
      <c r="BI557" s="76">
        <f>AX557*Entradas!$D$47/Escenarios!$F$9</f>
        <v>0.11969910554704173</v>
      </c>
      <c r="BJ557" s="76">
        <f>Entradas!$D$48*Entradas!$D$46/Escenarios!$F$9</f>
        <v>0.12</v>
      </c>
      <c r="BK557" s="76">
        <f t="shared" si="310"/>
        <v>0.11969910554704173</v>
      </c>
      <c r="BL557" s="76">
        <f t="shared" si="296"/>
        <v>0</v>
      </c>
      <c r="BM557" s="76">
        <f t="shared" si="297"/>
        <v>0</v>
      </c>
      <c r="BN557" s="76">
        <f t="shared" si="286"/>
        <v>0</v>
      </c>
      <c r="BO557" s="76">
        <f t="shared" si="298"/>
        <v>0</v>
      </c>
      <c r="BP557" s="76">
        <f t="shared" si="287"/>
        <v>0.39585166895874668</v>
      </c>
      <c r="BQ557" s="76">
        <f t="shared" si="299"/>
        <v>0</v>
      </c>
      <c r="BR557" s="76">
        <f t="shared" si="300"/>
        <v>0.39585166895874668</v>
      </c>
      <c r="BS557" s="76">
        <f t="shared" si="301"/>
        <v>0</v>
      </c>
      <c r="BT557" s="76">
        <f t="shared" si="302"/>
        <v>0</v>
      </c>
      <c r="BU557" s="76">
        <f t="shared" si="311"/>
        <v>63.297323894763821</v>
      </c>
      <c r="BV557" s="76">
        <f>MAX(0,(BU557-Constantes!$D$13)*(1-EXP(-Constantes!$D$24)))</f>
        <v>0.22235943987431719</v>
      </c>
      <c r="BW557" s="76">
        <f t="shared" si="312"/>
        <v>0.61821110883306385</v>
      </c>
      <c r="BX557" s="76">
        <f t="shared" si="313"/>
        <v>0.61821110883306385</v>
      </c>
      <c r="BY557" s="76">
        <f>0.0526*BL557*Observaciones!$F556^1.218</f>
        <v>0</v>
      </c>
      <c r="BZ557" s="76">
        <f>BY557*Constantes!$F$30</f>
        <v>0</v>
      </c>
      <c r="CA557" s="76">
        <f t="shared" si="314"/>
        <v>0</v>
      </c>
      <c r="CB557" s="15"/>
      <c r="CC557" s="75">
        <v>551</v>
      </c>
      <c r="CD557" s="76">
        <f>0.0526*Observaciones!$F556^2.218</f>
        <v>0</v>
      </c>
      <c r="CE557" s="76">
        <f>IF(Observaciones!$F556&gt;0.05*$CI$7,((Observaciones!$F556-0.05*$CI$7)^2)/(Observaciones!$F556+0.95*$CI$7),0)</f>
        <v>0</v>
      </c>
      <c r="CF557" s="76">
        <f>0.0526*CE557*Observaciones!$F556^1.218</f>
        <v>0</v>
      </c>
      <c r="CG557" s="29"/>
      <c r="CH557" s="29"/>
      <c r="CI557" s="110"/>
      <c r="CJ557" s="40"/>
    </row>
    <row r="558" spans="2:88" s="2" customFormat="1" x14ac:dyDescent="0.3">
      <c r="B558" s="39"/>
      <c r="C558" s="75">
        <v>552</v>
      </c>
      <c r="D558" s="148">
        <f>ETo!$I557*((1-Constantes!$D$19)*ETo!$K557+ETo!$L557)</f>
        <v>2.514170551280634</v>
      </c>
      <c r="E558" s="76">
        <f>MIN(D558*Constantes!$D$17,0.8*(H557+Observaciones!$F557-F558-G558-Constantes!$D$14))</f>
        <v>0</v>
      </c>
      <c r="F558" s="76">
        <f>IF(Observaciones!$F557&gt;0.05*Constantes!$D$18,((Observaciones!$F557-0.05*Constantes!$D$18)^2)/(Observaciones!$F557+0.95*Constantes!$D$18),0)</f>
        <v>0</v>
      </c>
      <c r="G558" s="76">
        <f>MAX(0,H557+Observaciones!$F557-F558-Constantes!$D$13)</f>
        <v>0</v>
      </c>
      <c r="H558" s="76">
        <f>H557+Observaciones!$F557-F558-E558-G558-I557</f>
        <v>11.25</v>
      </c>
      <c r="I558" s="76">
        <f>MAX(0,(H558-Constantes!$D$14)*(1-EXP(-Constantes!$D$22)))</f>
        <v>0</v>
      </c>
      <c r="J558" s="76">
        <f t="shared" si="280"/>
        <v>88.528927593381241</v>
      </c>
      <c r="K558" s="76">
        <f>MAX(0,(J558-Constantes!$D$13)*(1-EXP(-Constantes!$D$23)))</f>
        <v>0.39195124817997434</v>
      </c>
      <c r="L558" s="76">
        <f t="shared" si="281"/>
        <v>0.39195124817997434</v>
      </c>
      <c r="M558" s="76">
        <f>0.0526*F558*Observaciones!$F557^1.218</f>
        <v>0</v>
      </c>
      <c r="N558" s="76">
        <f>M558*Constantes!$D$30</f>
        <v>0</v>
      </c>
      <c r="O558" s="76">
        <f t="shared" si="282"/>
        <v>0</v>
      </c>
      <c r="P558" s="15"/>
      <c r="Q558" s="75">
        <v>552</v>
      </c>
      <c r="R558" s="148">
        <f>ETo!$I557*((1-Constantes!$E$19)*ETo!$K557+ETo!$L557)</f>
        <v>2.514170551280634</v>
      </c>
      <c r="S558" s="76">
        <f>MIN(R558*Constantes!$E$17,0.8*(V557+Observaciones!$F557-T558-U558-Constantes!$D$14))</f>
        <v>0</v>
      </c>
      <c r="T558" s="76">
        <f>IF(Observaciones!$F557&gt;0.05*Constantes!$E$18,((Observaciones!$F557-0.05*Constantes!$E$18)^2)/(Observaciones!$F557+0.95*Constantes!$E$18),0)</f>
        <v>0</v>
      </c>
      <c r="U558" s="76">
        <f>MAX(0,V557+Observaciones!$F557-T558-Constantes!$D$13)</f>
        <v>0</v>
      </c>
      <c r="V558" s="76">
        <f>V557+Observaciones!$F557-T558-S558-U558-W557</f>
        <v>11.25</v>
      </c>
      <c r="W558" s="76">
        <f>MAX(0,(V558-Constantes!$D$14)*(1-EXP(-Constantes!$D$22)))</f>
        <v>0</v>
      </c>
      <c r="X558" s="76">
        <f t="shared" si="303"/>
        <v>88.528927593381241</v>
      </c>
      <c r="Y558" s="76">
        <f>MAX(0,(X558-Constantes!$D$13)*(1-EXP(-Constantes!$D$23)))</f>
        <v>0.39195124817997434</v>
      </c>
      <c r="Z558" s="76">
        <f t="shared" si="304"/>
        <v>0.39195124817997434</v>
      </c>
      <c r="AA558" s="76">
        <f>IF(Z558-Escenarios!$E$29&lt;=0,0,IF(Z558-Escenarios!$E$29&gt;Escenarios!$E$28,Escenarios!$E$28,Z558-Escenarios!$E$29))</f>
        <v>0</v>
      </c>
      <c r="AB558" s="76">
        <f>AA558*Entradas!$E$24</f>
        <v>0</v>
      </c>
      <c r="AC558" s="76">
        <f>R558*Entradas!$D$47/Escenarios!$E$9</f>
        <v>0.12068018646147044</v>
      </c>
      <c r="AD558" s="76">
        <f>Entradas!$D$48*Entradas!$D$46/Escenarios!$E$9</f>
        <v>0.12</v>
      </c>
      <c r="AE558" s="76">
        <f t="shared" si="305"/>
        <v>0.12068018646147044</v>
      </c>
      <c r="AF558" s="76">
        <f t="shared" si="288"/>
        <v>0</v>
      </c>
      <c r="AG558" s="76">
        <f t="shared" si="289"/>
        <v>0</v>
      </c>
      <c r="AH558" s="76">
        <f t="shared" si="283"/>
        <v>0</v>
      </c>
      <c r="AI558" s="76">
        <f t="shared" si="290"/>
        <v>0</v>
      </c>
      <c r="AJ558" s="76">
        <f t="shared" si="284"/>
        <v>0.39195124817997434</v>
      </c>
      <c r="AK558" s="76">
        <f t="shared" si="291"/>
        <v>0</v>
      </c>
      <c r="AL558" s="76">
        <f t="shared" si="292"/>
        <v>0.39195124817997434</v>
      </c>
      <c r="AM558" s="76">
        <f t="shared" si="293"/>
        <v>0</v>
      </c>
      <c r="AN558" s="76">
        <f t="shared" si="294"/>
        <v>0</v>
      </c>
      <c r="AO558" s="76">
        <f t="shared" si="306"/>
        <v>56.642164559808663</v>
      </c>
      <c r="AP558" s="76">
        <f>MAX(0,(AO558-Constantes!$D$13)*(1-EXP(-Constantes!$D$24)))</f>
        <v>0.12063368517880124</v>
      </c>
      <c r="AQ558" s="76">
        <f t="shared" si="285"/>
        <v>0.51258493335877553</v>
      </c>
      <c r="AR558" s="76">
        <f t="shared" si="295"/>
        <v>0.51258493335877553</v>
      </c>
      <c r="AS558" s="76">
        <f>0.0526*AF558*Observaciones!$F557^1.218</f>
        <v>0</v>
      </c>
      <c r="AT558" s="76">
        <f>AS558*Constantes!$E$30</f>
        <v>0</v>
      </c>
      <c r="AU558" s="76">
        <f t="shared" si="307"/>
        <v>0</v>
      </c>
      <c r="AV558" s="15"/>
      <c r="AW558" s="75">
        <v>552</v>
      </c>
      <c r="AX558" s="148">
        <f>ETo!$I557*((1-Constantes!$F$19)*ETo!$K557+ETo!$L557)</f>
        <v>2.514170551280634</v>
      </c>
      <c r="AY558" s="76">
        <f>MIN(AX558*Constantes!$F$17,0.8*(BB557+Observaciones!$F557-AZ558-BA558-Constantes!$D$14))</f>
        <v>0</v>
      </c>
      <c r="AZ558" s="76">
        <f>IF(Observaciones!$F557&gt;0.05*Constantes!$F$18,((Observaciones!$F557-0.05*Constantes!$F$18)^2)/(Observaciones!$F557+0.95*Constantes!$F$18),0)</f>
        <v>0</v>
      </c>
      <c r="BA558" s="76">
        <f>MAX(0,BB557+Observaciones!$F557-AZ558-Constantes!$D$13)</f>
        <v>0</v>
      </c>
      <c r="BB558" s="76">
        <f>BB557+Observaciones!$F557-AZ558-AY558-BA558-BC557</f>
        <v>11.25</v>
      </c>
      <c r="BC558" s="76">
        <f>MAX(0,(BB558-Constantes!$D$14)*(1-EXP(-Constantes!$D$22)))</f>
        <v>0</v>
      </c>
      <c r="BD558" s="76">
        <f t="shared" si="308"/>
        <v>88.528927593381241</v>
      </c>
      <c r="BE558" s="76">
        <f>MAX(0,(BD558-Constantes!$D$13)*(1-EXP(-Constantes!$D$23)))</f>
        <v>0.39195124817997434</v>
      </c>
      <c r="BF558" s="76">
        <f t="shared" si="309"/>
        <v>0.39195124817997434</v>
      </c>
      <c r="BG558" s="76">
        <f>IF(BF558-Escenarios!$F$29&lt;=0,0,IF(BF558-Escenarios!$F$29&gt;Escenarios!$F$28,Escenarios!$F$28,BF558-Escenarios!$F$29))</f>
        <v>0</v>
      </c>
      <c r="BH558" s="76">
        <f>BG558*Entradas!$F$24</f>
        <v>0</v>
      </c>
      <c r="BI558" s="76">
        <f>AX558*Entradas!$D$47/Escenarios!$F$9</f>
        <v>0.12068018646147044</v>
      </c>
      <c r="BJ558" s="76">
        <f>Entradas!$D$48*Entradas!$D$46/Escenarios!$F$9</f>
        <v>0.12</v>
      </c>
      <c r="BK558" s="76">
        <f t="shared" si="310"/>
        <v>0.12068018646147044</v>
      </c>
      <c r="BL558" s="76">
        <f t="shared" si="296"/>
        <v>0</v>
      </c>
      <c r="BM558" s="76">
        <f t="shared" si="297"/>
        <v>0</v>
      </c>
      <c r="BN558" s="76">
        <f t="shared" si="286"/>
        <v>0</v>
      </c>
      <c r="BO558" s="76">
        <f t="shared" si="298"/>
        <v>0</v>
      </c>
      <c r="BP558" s="76">
        <f t="shared" si="287"/>
        <v>0.39195124817997434</v>
      </c>
      <c r="BQ558" s="76">
        <f t="shared" si="299"/>
        <v>0</v>
      </c>
      <c r="BR558" s="76">
        <f t="shared" si="300"/>
        <v>0.39195124817997434</v>
      </c>
      <c r="BS558" s="76">
        <f t="shared" si="301"/>
        <v>0</v>
      </c>
      <c r="BT558" s="76">
        <f t="shared" si="302"/>
        <v>0</v>
      </c>
      <c r="BU558" s="76">
        <f t="shared" si="311"/>
        <v>63.074964454889503</v>
      </c>
      <c r="BV558" s="76">
        <f>MAX(0,(BU558-Constantes!$D$13)*(1-EXP(-Constantes!$D$24)))</f>
        <v>0.21896062089847679</v>
      </c>
      <c r="BW558" s="76">
        <f t="shared" si="312"/>
        <v>0.61091186907845119</v>
      </c>
      <c r="BX558" s="76">
        <f t="shared" si="313"/>
        <v>0.61091186907845119</v>
      </c>
      <c r="BY558" s="76">
        <f>0.0526*BL558*Observaciones!$F557^1.218</f>
        <v>0</v>
      </c>
      <c r="BZ558" s="76">
        <f>BY558*Constantes!$F$30</f>
        <v>0</v>
      </c>
      <c r="CA558" s="76">
        <f t="shared" si="314"/>
        <v>0</v>
      </c>
      <c r="CB558" s="15"/>
      <c r="CC558" s="75">
        <v>552</v>
      </c>
      <c r="CD558" s="76">
        <f>0.0526*Observaciones!$F557^2.218</f>
        <v>0</v>
      </c>
      <c r="CE558" s="76">
        <f>IF(Observaciones!$F557&gt;0.05*$CI$7,((Observaciones!$F557-0.05*$CI$7)^2)/(Observaciones!$F557+0.95*$CI$7),0)</f>
        <v>0</v>
      </c>
      <c r="CF558" s="76">
        <f>0.0526*CE558*Observaciones!$F557^1.218</f>
        <v>0</v>
      </c>
      <c r="CG558" s="29"/>
      <c r="CH558" s="29"/>
      <c r="CI558" s="110"/>
      <c r="CJ558" s="40"/>
    </row>
    <row r="559" spans="2:88" s="2" customFormat="1" x14ac:dyDescent="0.3">
      <c r="B559" s="39"/>
      <c r="C559" s="75">
        <v>553</v>
      </c>
      <c r="D559" s="148">
        <f>ETo!$I558*((1-Constantes!$D$19)*ETo!$K558+ETo!$L558)</f>
        <v>2.4090433814313785</v>
      </c>
      <c r="E559" s="76">
        <f>MIN(D559*Constantes!$D$17,0.8*(H558+Observaciones!$F558-F559-G559-Constantes!$D$14))</f>
        <v>0</v>
      </c>
      <c r="F559" s="76">
        <f>IF(Observaciones!$F558&gt;0.05*Constantes!$D$18,((Observaciones!$F558-0.05*Constantes!$D$18)^2)/(Observaciones!$F558+0.95*Constantes!$D$18),0)</f>
        <v>0</v>
      </c>
      <c r="G559" s="76">
        <f>MAX(0,H558+Observaciones!$F558-F559-Constantes!$D$13)</f>
        <v>0</v>
      </c>
      <c r="H559" s="76">
        <f>H558+Observaciones!$F558-F559-E559-G559-I558</f>
        <v>11.25</v>
      </c>
      <c r="I559" s="76">
        <f>MAX(0,(H559-Constantes!$D$14)*(1-EXP(-Constantes!$D$22)))</f>
        <v>0</v>
      </c>
      <c r="J559" s="76">
        <f t="shared" si="280"/>
        <v>88.136976345201262</v>
      </c>
      <c r="K559" s="76">
        <f>MAX(0,(J559-Constantes!$D$13)*(1-EXP(-Constantes!$D$23)))</f>
        <v>0.38808925917614301</v>
      </c>
      <c r="L559" s="76">
        <f t="shared" si="281"/>
        <v>0.38808925917614301</v>
      </c>
      <c r="M559" s="76">
        <f>0.0526*F559*Observaciones!$F558^1.218</f>
        <v>0</v>
      </c>
      <c r="N559" s="76">
        <f>M559*Constantes!$D$30</f>
        <v>0</v>
      </c>
      <c r="O559" s="76">
        <f t="shared" si="282"/>
        <v>0</v>
      </c>
      <c r="P559" s="15"/>
      <c r="Q559" s="75">
        <v>553</v>
      </c>
      <c r="R559" s="148">
        <f>ETo!$I558*((1-Constantes!$E$19)*ETo!$K558+ETo!$L558)</f>
        <v>2.4090433814313785</v>
      </c>
      <c r="S559" s="76">
        <f>MIN(R559*Constantes!$E$17,0.8*(V558+Observaciones!$F558-T559-U559-Constantes!$D$14))</f>
        <v>0</v>
      </c>
      <c r="T559" s="76">
        <f>IF(Observaciones!$F558&gt;0.05*Constantes!$E$18,((Observaciones!$F558-0.05*Constantes!$E$18)^2)/(Observaciones!$F558+0.95*Constantes!$E$18),0)</f>
        <v>0</v>
      </c>
      <c r="U559" s="76">
        <f>MAX(0,V558+Observaciones!$F558-T559-Constantes!$D$13)</f>
        <v>0</v>
      </c>
      <c r="V559" s="76">
        <f>V558+Observaciones!$F558-T559-S559-U559-W558</f>
        <v>11.25</v>
      </c>
      <c r="W559" s="76">
        <f>MAX(0,(V559-Constantes!$D$14)*(1-EXP(-Constantes!$D$22)))</f>
        <v>0</v>
      </c>
      <c r="X559" s="76">
        <f t="shared" si="303"/>
        <v>88.136976345201262</v>
      </c>
      <c r="Y559" s="76">
        <f>MAX(0,(X559-Constantes!$D$13)*(1-EXP(-Constantes!$D$23)))</f>
        <v>0.38808925917614301</v>
      </c>
      <c r="Z559" s="76">
        <f t="shared" si="304"/>
        <v>0.38808925917614301</v>
      </c>
      <c r="AA559" s="76">
        <f>IF(Z559-Escenarios!$E$29&lt;=0,0,IF(Z559-Escenarios!$E$29&gt;Escenarios!$E$28,Escenarios!$E$28,Z559-Escenarios!$E$29))</f>
        <v>0</v>
      </c>
      <c r="AB559" s="76">
        <f>AA559*Entradas!$E$24</f>
        <v>0</v>
      </c>
      <c r="AC559" s="76">
        <f>R559*Entradas!$D$47/Escenarios!$E$9</f>
        <v>0.11563408230870617</v>
      </c>
      <c r="AD559" s="76">
        <f>Entradas!$D$48*Entradas!$D$46/Escenarios!$E$9</f>
        <v>0.12</v>
      </c>
      <c r="AE559" s="76">
        <f t="shared" si="305"/>
        <v>0.11563408230870617</v>
      </c>
      <c r="AF559" s="76">
        <f t="shared" si="288"/>
        <v>0</v>
      </c>
      <c r="AG559" s="76">
        <f t="shared" si="289"/>
        <v>0</v>
      </c>
      <c r="AH559" s="76">
        <f t="shared" si="283"/>
        <v>0</v>
      </c>
      <c r="AI559" s="76">
        <f t="shared" si="290"/>
        <v>0</v>
      </c>
      <c r="AJ559" s="76">
        <f t="shared" si="284"/>
        <v>0.38808925917614301</v>
      </c>
      <c r="AK559" s="76">
        <f t="shared" si="291"/>
        <v>0</v>
      </c>
      <c r="AL559" s="76">
        <f t="shared" si="292"/>
        <v>0.38808925917614301</v>
      </c>
      <c r="AM559" s="76">
        <f t="shared" si="293"/>
        <v>0</v>
      </c>
      <c r="AN559" s="76">
        <f t="shared" si="294"/>
        <v>0</v>
      </c>
      <c r="AO559" s="76">
        <f t="shared" si="306"/>
        <v>56.52153087462986</v>
      </c>
      <c r="AP559" s="76">
        <f>MAX(0,(AO559-Constantes!$D$13)*(1-EXP(-Constantes!$D$24)))</f>
        <v>0.11878976949641321</v>
      </c>
      <c r="AQ559" s="76">
        <f t="shared" si="285"/>
        <v>0.50687902867255619</v>
      </c>
      <c r="AR559" s="76">
        <f t="shared" si="295"/>
        <v>0.50687902867255619</v>
      </c>
      <c r="AS559" s="76">
        <f>0.0526*AF559*Observaciones!$F558^1.218</f>
        <v>0</v>
      </c>
      <c r="AT559" s="76">
        <f>AS559*Constantes!$E$30</f>
        <v>0</v>
      </c>
      <c r="AU559" s="76">
        <f t="shared" si="307"/>
        <v>0</v>
      </c>
      <c r="AV559" s="15"/>
      <c r="AW559" s="75">
        <v>553</v>
      </c>
      <c r="AX559" s="148">
        <f>ETo!$I558*((1-Constantes!$F$19)*ETo!$K558+ETo!$L558)</f>
        <v>2.4090433814313785</v>
      </c>
      <c r="AY559" s="76">
        <f>MIN(AX559*Constantes!$F$17,0.8*(BB558+Observaciones!$F558-AZ559-BA559-Constantes!$D$14))</f>
        <v>0</v>
      </c>
      <c r="AZ559" s="76">
        <f>IF(Observaciones!$F558&gt;0.05*Constantes!$F$18,((Observaciones!$F558-0.05*Constantes!$F$18)^2)/(Observaciones!$F558+0.95*Constantes!$F$18),0)</f>
        <v>0</v>
      </c>
      <c r="BA559" s="76">
        <f>MAX(0,BB558+Observaciones!$F558-AZ559-Constantes!$D$13)</f>
        <v>0</v>
      </c>
      <c r="BB559" s="76">
        <f>BB558+Observaciones!$F558-AZ559-AY559-BA559-BC558</f>
        <v>11.25</v>
      </c>
      <c r="BC559" s="76">
        <f>MAX(0,(BB559-Constantes!$D$14)*(1-EXP(-Constantes!$D$22)))</f>
        <v>0</v>
      </c>
      <c r="BD559" s="76">
        <f t="shared" si="308"/>
        <v>88.136976345201262</v>
      </c>
      <c r="BE559" s="76">
        <f>MAX(0,(BD559-Constantes!$D$13)*(1-EXP(-Constantes!$D$23)))</f>
        <v>0.38808925917614301</v>
      </c>
      <c r="BF559" s="76">
        <f t="shared" si="309"/>
        <v>0.38808925917614301</v>
      </c>
      <c r="BG559" s="76">
        <f>IF(BF559-Escenarios!$F$29&lt;=0,0,IF(BF559-Escenarios!$F$29&gt;Escenarios!$F$28,Escenarios!$F$28,BF559-Escenarios!$F$29))</f>
        <v>0</v>
      </c>
      <c r="BH559" s="76">
        <f>BG559*Entradas!$F$24</f>
        <v>0</v>
      </c>
      <c r="BI559" s="76">
        <f>AX559*Entradas!$D$47/Escenarios!$F$9</f>
        <v>0.11563408230870617</v>
      </c>
      <c r="BJ559" s="76">
        <f>Entradas!$D$48*Entradas!$D$46/Escenarios!$F$9</f>
        <v>0.12</v>
      </c>
      <c r="BK559" s="76">
        <f t="shared" si="310"/>
        <v>0.11563408230870617</v>
      </c>
      <c r="BL559" s="76">
        <f t="shared" si="296"/>
        <v>0</v>
      </c>
      <c r="BM559" s="76">
        <f t="shared" si="297"/>
        <v>0</v>
      </c>
      <c r="BN559" s="76">
        <f t="shared" si="286"/>
        <v>0</v>
      </c>
      <c r="BO559" s="76">
        <f t="shared" si="298"/>
        <v>0</v>
      </c>
      <c r="BP559" s="76">
        <f t="shared" si="287"/>
        <v>0.38808925917614301</v>
      </c>
      <c r="BQ559" s="76">
        <f t="shared" si="299"/>
        <v>0</v>
      </c>
      <c r="BR559" s="76">
        <f t="shared" si="300"/>
        <v>0.38808925917614301</v>
      </c>
      <c r="BS559" s="76">
        <f t="shared" si="301"/>
        <v>0</v>
      </c>
      <c r="BT559" s="76">
        <f t="shared" si="302"/>
        <v>0</v>
      </c>
      <c r="BU559" s="76">
        <f t="shared" si="311"/>
        <v>62.856003833991025</v>
      </c>
      <c r="BV559" s="76">
        <f>MAX(0,(BU559-Constantes!$D$13)*(1-EXP(-Constantes!$D$24)))</f>
        <v>0.21561375371041319</v>
      </c>
      <c r="BW559" s="76">
        <f t="shared" si="312"/>
        <v>0.60370301288655615</v>
      </c>
      <c r="BX559" s="76">
        <f t="shared" si="313"/>
        <v>0.60370301288655615</v>
      </c>
      <c r="BY559" s="76">
        <f>0.0526*BL559*Observaciones!$F558^1.218</f>
        <v>0</v>
      </c>
      <c r="BZ559" s="76">
        <f>BY559*Constantes!$F$30</f>
        <v>0</v>
      </c>
      <c r="CA559" s="76">
        <f t="shared" si="314"/>
        <v>0</v>
      </c>
      <c r="CB559" s="15"/>
      <c r="CC559" s="75">
        <v>553</v>
      </c>
      <c r="CD559" s="76">
        <f>0.0526*Observaciones!$F558^2.218</f>
        <v>0</v>
      </c>
      <c r="CE559" s="76">
        <f>IF(Observaciones!$F558&gt;0.05*$CI$7,((Observaciones!$F558-0.05*$CI$7)^2)/(Observaciones!$F558+0.95*$CI$7),0)</f>
        <v>0</v>
      </c>
      <c r="CF559" s="76">
        <f>0.0526*CE559*Observaciones!$F558^1.218</f>
        <v>0</v>
      </c>
      <c r="CG559" s="29"/>
      <c r="CH559" s="29"/>
      <c r="CI559" s="110"/>
      <c r="CJ559" s="40"/>
    </row>
    <row r="560" spans="2:88" s="2" customFormat="1" x14ac:dyDescent="0.3">
      <c r="B560" s="39"/>
      <c r="C560" s="75">
        <v>554</v>
      </c>
      <c r="D560" s="148">
        <f>ETo!$I559*((1-Constantes!$D$19)*ETo!$K559+ETo!$L559)</f>
        <v>2.3338793759577428</v>
      </c>
      <c r="E560" s="76">
        <f>MIN(D560*Constantes!$D$17,0.8*(H559+Observaciones!$F559-F560-G560-Constantes!$D$14))</f>
        <v>0</v>
      </c>
      <c r="F560" s="76">
        <f>IF(Observaciones!$F559&gt;0.05*Constantes!$D$18,((Observaciones!$F559-0.05*Constantes!$D$18)^2)/(Observaciones!$F559+0.95*Constantes!$D$18),0)</f>
        <v>0</v>
      </c>
      <c r="G560" s="76">
        <f>MAX(0,H559+Observaciones!$F559-F560-Constantes!$D$13)</f>
        <v>0</v>
      </c>
      <c r="H560" s="76">
        <f>H559+Observaciones!$F559-F560-E560-G560-I559</f>
        <v>11.25</v>
      </c>
      <c r="I560" s="76">
        <f>MAX(0,(H560-Constantes!$D$14)*(1-EXP(-Constantes!$D$22)))</f>
        <v>0</v>
      </c>
      <c r="J560" s="76">
        <f t="shared" si="280"/>
        <v>87.748887086025121</v>
      </c>
      <c r="K560" s="76">
        <f>MAX(0,(J560-Constantes!$D$13)*(1-EXP(-Constantes!$D$23)))</f>
        <v>0.3842653232698206</v>
      </c>
      <c r="L560" s="76">
        <f t="shared" si="281"/>
        <v>0.3842653232698206</v>
      </c>
      <c r="M560" s="76">
        <f>0.0526*F560*Observaciones!$F559^1.218</f>
        <v>0</v>
      </c>
      <c r="N560" s="76">
        <f>M560*Constantes!$D$30</f>
        <v>0</v>
      </c>
      <c r="O560" s="76">
        <f t="shared" si="282"/>
        <v>0</v>
      </c>
      <c r="P560" s="15"/>
      <c r="Q560" s="75">
        <v>554</v>
      </c>
      <c r="R560" s="148">
        <f>ETo!$I559*((1-Constantes!$E$19)*ETo!$K559+ETo!$L559)</f>
        <v>2.3338793759577428</v>
      </c>
      <c r="S560" s="76">
        <f>MIN(R560*Constantes!$E$17,0.8*(V559+Observaciones!$F559-T560-U560-Constantes!$D$14))</f>
        <v>0</v>
      </c>
      <c r="T560" s="76">
        <f>IF(Observaciones!$F559&gt;0.05*Constantes!$E$18,((Observaciones!$F559-0.05*Constantes!$E$18)^2)/(Observaciones!$F559+0.95*Constantes!$E$18),0)</f>
        <v>0</v>
      </c>
      <c r="U560" s="76">
        <f>MAX(0,V559+Observaciones!$F559-T560-Constantes!$D$13)</f>
        <v>0</v>
      </c>
      <c r="V560" s="76">
        <f>V559+Observaciones!$F559-T560-S560-U560-W559</f>
        <v>11.25</v>
      </c>
      <c r="W560" s="76">
        <f>MAX(0,(V560-Constantes!$D$14)*(1-EXP(-Constantes!$D$22)))</f>
        <v>0</v>
      </c>
      <c r="X560" s="76">
        <f t="shared" si="303"/>
        <v>87.748887086025121</v>
      </c>
      <c r="Y560" s="76">
        <f>MAX(0,(X560-Constantes!$D$13)*(1-EXP(-Constantes!$D$23)))</f>
        <v>0.3842653232698206</v>
      </c>
      <c r="Z560" s="76">
        <f t="shared" si="304"/>
        <v>0.3842653232698206</v>
      </c>
      <c r="AA560" s="76">
        <f>IF(Z560-Escenarios!$E$29&lt;=0,0,IF(Z560-Escenarios!$E$29&gt;Escenarios!$E$28,Escenarios!$E$28,Z560-Escenarios!$E$29))</f>
        <v>0</v>
      </c>
      <c r="AB560" s="76">
        <f>AA560*Entradas!$E$24</f>
        <v>0</v>
      </c>
      <c r="AC560" s="76">
        <f>R560*Entradas!$D$47/Escenarios!$E$9</f>
        <v>0.11202621004597166</v>
      </c>
      <c r="AD560" s="76">
        <f>Entradas!$D$48*Entradas!$D$46/Escenarios!$E$9</f>
        <v>0.12</v>
      </c>
      <c r="AE560" s="76">
        <f t="shared" si="305"/>
        <v>0.11202621004597166</v>
      </c>
      <c r="AF560" s="76">
        <f t="shared" si="288"/>
        <v>0</v>
      </c>
      <c r="AG560" s="76">
        <f t="shared" si="289"/>
        <v>0</v>
      </c>
      <c r="AH560" s="76">
        <f t="shared" si="283"/>
        <v>0</v>
      </c>
      <c r="AI560" s="76">
        <f t="shared" si="290"/>
        <v>0</v>
      </c>
      <c r="AJ560" s="76">
        <f t="shared" si="284"/>
        <v>0.3842653232698206</v>
      </c>
      <c r="AK560" s="76">
        <f t="shared" si="291"/>
        <v>0</v>
      </c>
      <c r="AL560" s="76">
        <f t="shared" si="292"/>
        <v>0.3842653232698206</v>
      </c>
      <c r="AM560" s="76">
        <f t="shared" si="293"/>
        <v>0</v>
      </c>
      <c r="AN560" s="76">
        <f t="shared" si="294"/>
        <v>0</v>
      </c>
      <c r="AO560" s="76">
        <f t="shared" si="306"/>
        <v>56.402741105133444</v>
      </c>
      <c r="AP560" s="76">
        <f>MAX(0,(AO560-Constantes!$D$13)*(1-EXP(-Constantes!$D$24)))</f>
        <v>0.11697403852079852</v>
      </c>
      <c r="AQ560" s="76">
        <f t="shared" si="285"/>
        <v>0.50123936179061912</v>
      </c>
      <c r="AR560" s="76">
        <f t="shared" si="295"/>
        <v>0.50123936179061912</v>
      </c>
      <c r="AS560" s="76">
        <f>0.0526*AF560*Observaciones!$F559^1.218</f>
        <v>0</v>
      </c>
      <c r="AT560" s="76">
        <f>AS560*Constantes!$E$30</f>
        <v>0</v>
      </c>
      <c r="AU560" s="76">
        <f t="shared" si="307"/>
        <v>0</v>
      </c>
      <c r="AV560" s="15"/>
      <c r="AW560" s="75">
        <v>554</v>
      </c>
      <c r="AX560" s="148">
        <f>ETo!$I559*((1-Constantes!$F$19)*ETo!$K559+ETo!$L559)</f>
        <v>2.3338793759577428</v>
      </c>
      <c r="AY560" s="76">
        <f>MIN(AX560*Constantes!$F$17,0.8*(BB559+Observaciones!$F559-AZ560-BA560-Constantes!$D$14))</f>
        <v>0</v>
      </c>
      <c r="AZ560" s="76">
        <f>IF(Observaciones!$F559&gt;0.05*Constantes!$F$18,((Observaciones!$F559-0.05*Constantes!$F$18)^2)/(Observaciones!$F559+0.95*Constantes!$F$18),0)</f>
        <v>0</v>
      </c>
      <c r="BA560" s="76">
        <f>MAX(0,BB559+Observaciones!$F559-AZ560-Constantes!$D$13)</f>
        <v>0</v>
      </c>
      <c r="BB560" s="76">
        <f>BB559+Observaciones!$F559-AZ560-AY560-BA560-BC559</f>
        <v>11.25</v>
      </c>
      <c r="BC560" s="76">
        <f>MAX(0,(BB560-Constantes!$D$14)*(1-EXP(-Constantes!$D$22)))</f>
        <v>0</v>
      </c>
      <c r="BD560" s="76">
        <f t="shared" si="308"/>
        <v>87.748887086025121</v>
      </c>
      <c r="BE560" s="76">
        <f>MAX(0,(BD560-Constantes!$D$13)*(1-EXP(-Constantes!$D$23)))</f>
        <v>0.3842653232698206</v>
      </c>
      <c r="BF560" s="76">
        <f t="shared" si="309"/>
        <v>0.3842653232698206</v>
      </c>
      <c r="BG560" s="76">
        <f>IF(BF560-Escenarios!$F$29&lt;=0,0,IF(BF560-Escenarios!$F$29&gt;Escenarios!$F$28,Escenarios!$F$28,BF560-Escenarios!$F$29))</f>
        <v>0</v>
      </c>
      <c r="BH560" s="76">
        <f>BG560*Entradas!$F$24</f>
        <v>0</v>
      </c>
      <c r="BI560" s="76">
        <f>AX560*Entradas!$D$47/Escenarios!$F$9</f>
        <v>0.11202621004597166</v>
      </c>
      <c r="BJ560" s="76">
        <f>Entradas!$D$48*Entradas!$D$46/Escenarios!$F$9</f>
        <v>0.12</v>
      </c>
      <c r="BK560" s="76">
        <f t="shared" si="310"/>
        <v>0.11202621004597166</v>
      </c>
      <c r="BL560" s="76">
        <f t="shared" si="296"/>
        <v>0</v>
      </c>
      <c r="BM560" s="76">
        <f t="shared" si="297"/>
        <v>0</v>
      </c>
      <c r="BN560" s="76">
        <f t="shared" si="286"/>
        <v>0</v>
      </c>
      <c r="BO560" s="76">
        <f t="shared" si="298"/>
        <v>0</v>
      </c>
      <c r="BP560" s="76">
        <f t="shared" si="287"/>
        <v>0.3842653232698206</v>
      </c>
      <c r="BQ560" s="76">
        <f t="shared" si="299"/>
        <v>0</v>
      </c>
      <c r="BR560" s="76">
        <f t="shared" si="300"/>
        <v>0.3842653232698206</v>
      </c>
      <c r="BS560" s="76">
        <f t="shared" si="301"/>
        <v>0</v>
      </c>
      <c r="BT560" s="76">
        <f t="shared" si="302"/>
        <v>0</v>
      </c>
      <c r="BU560" s="76">
        <f t="shared" si="311"/>
        <v>62.640390080280611</v>
      </c>
      <c r="BV560" s="76">
        <f>MAX(0,(BU560-Constantes!$D$13)*(1-EXP(-Constantes!$D$24)))</f>
        <v>0.21231804421421482</v>
      </c>
      <c r="BW560" s="76">
        <f t="shared" si="312"/>
        <v>0.5965833674840354</v>
      </c>
      <c r="BX560" s="76">
        <f t="shared" si="313"/>
        <v>0.5965833674840354</v>
      </c>
      <c r="BY560" s="76">
        <f>0.0526*BL560*Observaciones!$F559^1.218</f>
        <v>0</v>
      </c>
      <c r="BZ560" s="76">
        <f>BY560*Constantes!$F$30</f>
        <v>0</v>
      </c>
      <c r="CA560" s="76">
        <f t="shared" si="314"/>
        <v>0</v>
      </c>
      <c r="CB560" s="15"/>
      <c r="CC560" s="75">
        <v>554</v>
      </c>
      <c r="CD560" s="76">
        <f>0.0526*Observaciones!$F559^2.218</f>
        <v>0</v>
      </c>
      <c r="CE560" s="76">
        <f>IF(Observaciones!$F559&gt;0.05*$CI$7,((Observaciones!$F559-0.05*$CI$7)^2)/(Observaciones!$F559+0.95*$CI$7),0)</f>
        <v>0</v>
      </c>
      <c r="CF560" s="76">
        <f>0.0526*CE560*Observaciones!$F559^1.218</f>
        <v>0</v>
      </c>
      <c r="CG560" s="29"/>
      <c r="CH560" s="29"/>
      <c r="CI560" s="110"/>
      <c r="CJ560" s="40"/>
    </row>
    <row r="561" spans="2:88" s="2" customFormat="1" x14ac:dyDescent="0.3">
      <c r="B561" s="39"/>
      <c r="C561" s="75">
        <v>555</v>
      </c>
      <c r="D561" s="148">
        <f>ETo!$I560*((1-Constantes!$D$19)*ETo!$K560+ETo!$L560)</f>
        <v>2.2791520304904926</v>
      </c>
      <c r="E561" s="76">
        <f>MIN(D561*Constantes!$D$17,0.8*(H560+Observaciones!$F560-F561-G561-Constantes!$D$14))</f>
        <v>1.1319947396728207</v>
      </c>
      <c r="F561" s="76">
        <f>IF(Observaciones!$F560&gt;0.05*Constantes!$D$18,((Observaciones!$F560-0.05*Constantes!$D$18)^2)/(Observaciones!$F560+0.95*Constantes!$D$18),0)</f>
        <v>0</v>
      </c>
      <c r="G561" s="76">
        <f>MAX(0,H560+Observaciones!$F560-F561-Constantes!$D$13)</f>
        <v>0</v>
      </c>
      <c r="H561" s="76">
        <f>H560+Observaciones!$F560-F561-E561-G561-I560</f>
        <v>12.318005260327178</v>
      </c>
      <c r="I561" s="76">
        <f>MAX(0,(H561-Constantes!$D$14)*(1-EXP(-Constantes!$D$22)))</f>
        <v>3.6380179894319638E-2</v>
      </c>
      <c r="J561" s="76">
        <f t="shared" si="280"/>
        <v>87.364621762755306</v>
      </c>
      <c r="K561" s="76">
        <f>MAX(0,(J561-Constantes!$D$13)*(1-EXP(-Constantes!$D$23)))</f>
        <v>0.38047906551477378</v>
      </c>
      <c r="L561" s="76">
        <f t="shared" si="281"/>
        <v>0.41685924540909342</v>
      </c>
      <c r="M561" s="76">
        <f>0.0526*F561*Observaciones!$F560^1.218</f>
        <v>0</v>
      </c>
      <c r="N561" s="76">
        <f>M561*Constantes!$D$30</f>
        <v>0</v>
      </c>
      <c r="O561" s="76">
        <f t="shared" si="282"/>
        <v>0</v>
      </c>
      <c r="P561" s="15"/>
      <c r="Q561" s="75">
        <v>555</v>
      </c>
      <c r="R561" s="148">
        <f>ETo!$I560*((1-Constantes!$E$19)*ETo!$K560+ETo!$L560)</f>
        <v>2.2791520304904926</v>
      </c>
      <c r="S561" s="76">
        <f>MIN(R561*Constantes!$E$17,0.8*(V560+Observaciones!$F560-T561-U561-Constantes!$D$14))</f>
        <v>1.1319947396728207</v>
      </c>
      <c r="T561" s="76">
        <f>IF(Observaciones!$F560&gt;0.05*Constantes!$E$18,((Observaciones!$F560-0.05*Constantes!$E$18)^2)/(Observaciones!$F560+0.95*Constantes!$E$18),0)</f>
        <v>0</v>
      </c>
      <c r="U561" s="76">
        <f>MAX(0,V560+Observaciones!$F560-T561-Constantes!$D$13)</f>
        <v>0</v>
      </c>
      <c r="V561" s="76">
        <f>V560+Observaciones!$F560-T561-S561-U561-W560</f>
        <v>12.318005260327178</v>
      </c>
      <c r="W561" s="76">
        <f>MAX(0,(V561-Constantes!$D$14)*(1-EXP(-Constantes!$D$22)))</f>
        <v>3.6380179894319638E-2</v>
      </c>
      <c r="X561" s="76">
        <f t="shared" si="303"/>
        <v>87.364621762755306</v>
      </c>
      <c r="Y561" s="76">
        <f>MAX(0,(X561-Constantes!$D$13)*(1-EXP(-Constantes!$D$23)))</f>
        <v>0.38047906551477378</v>
      </c>
      <c r="Z561" s="76">
        <f t="shared" si="304"/>
        <v>0.41685924540909342</v>
      </c>
      <c r="AA561" s="76">
        <f>IF(Z561-Escenarios!$E$29&lt;=0,0,IF(Z561-Escenarios!$E$29&gt;Escenarios!$E$28,Escenarios!$E$28,Z561-Escenarios!$E$29))</f>
        <v>0</v>
      </c>
      <c r="AB561" s="76">
        <f>AA561*Entradas!$E$24</f>
        <v>0</v>
      </c>
      <c r="AC561" s="76">
        <f>R561*Entradas!$D$47/Escenarios!$E$9</f>
        <v>0.10939929746354364</v>
      </c>
      <c r="AD561" s="76">
        <f>Entradas!$D$48*Entradas!$D$46/Escenarios!$E$9</f>
        <v>0.12</v>
      </c>
      <c r="AE561" s="76">
        <f t="shared" si="305"/>
        <v>1.2413940371363643</v>
      </c>
      <c r="AF561" s="76">
        <f t="shared" si="288"/>
        <v>0</v>
      </c>
      <c r="AG561" s="76">
        <f t="shared" si="289"/>
        <v>0</v>
      </c>
      <c r="AH561" s="76">
        <f t="shared" si="283"/>
        <v>3.6380179894319638E-2</v>
      </c>
      <c r="AI561" s="76">
        <f t="shared" si="290"/>
        <v>0</v>
      </c>
      <c r="AJ561" s="76">
        <f t="shared" si="284"/>
        <v>0.38047906551477378</v>
      </c>
      <c r="AK561" s="76">
        <f t="shared" si="291"/>
        <v>0</v>
      </c>
      <c r="AL561" s="76">
        <f t="shared" si="292"/>
        <v>0.41685924540909342</v>
      </c>
      <c r="AM561" s="76">
        <f t="shared" si="293"/>
        <v>0</v>
      </c>
      <c r="AN561" s="76">
        <f t="shared" si="294"/>
        <v>0</v>
      </c>
      <c r="AO561" s="76">
        <f t="shared" si="306"/>
        <v>56.285767066612642</v>
      </c>
      <c r="AP561" s="76">
        <f>MAX(0,(AO561-Constantes!$D$13)*(1-EXP(-Constantes!$D$24)))</f>
        <v>0.1151860614417507</v>
      </c>
      <c r="AQ561" s="76">
        <f t="shared" si="285"/>
        <v>0.49566512695652448</v>
      </c>
      <c r="AR561" s="76">
        <f t="shared" si="295"/>
        <v>0.53204530685084417</v>
      </c>
      <c r="AS561" s="76">
        <f>0.0526*AF561*Observaciones!$F560^1.218</f>
        <v>0</v>
      </c>
      <c r="AT561" s="76">
        <f>AS561*Constantes!$E$30</f>
        <v>0</v>
      </c>
      <c r="AU561" s="76">
        <f t="shared" si="307"/>
        <v>0</v>
      </c>
      <c r="AV561" s="15"/>
      <c r="AW561" s="75">
        <v>555</v>
      </c>
      <c r="AX561" s="148">
        <f>ETo!$I560*((1-Constantes!$F$19)*ETo!$K560+ETo!$L560)</f>
        <v>2.2791520304904926</v>
      </c>
      <c r="AY561" s="76">
        <f>MIN(AX561*Constantes!$F$17,0.8*(BB560+Observaciones!$F560-AZ561-BA561-Constantes!$D$14))</f>
        <v>1.1319947396728207</v>
      </c>
      <c r="AZ561" s="76">
        <f>IF(Observaciones!$F560&gt;0.05*Constantes!$F$18,((Observaciones!$F560-0.05*Constantes!$F$18)^2)/(Observaciones!$F560+0.95*Constantes!$F$18),0)</f>
        <v>0</v>
      </c>
      <c r="BA561" s="76">
        <f>MAX(0,BB560+Observaciones!$F560-AZ561-Constantes!$D$13)</f>
        <v>0</v>
      </c>
      <c r="BB561" s="76">
        <f>BB560+Observaciones!$F560-AZ561-AY561-BA561-BC560</f>
        <v>12.318005260327178</v>
      </c>
      <c r="BC561" s="76">
        <f>MAX(0,(BB561-Constantes!$D$14)*(1-EXP(-Constantes!$D$22)))</f>
        <v>3.6380179894319638E-2</v>
      </c>
      <c r="BD561" s="76">
        <f t="shared" si="308"/>
        <v>87.364621762755306</v>
      </c>
      <c r="BE561" s="76">
        <f>MAX(0,(BD561-Constantes!$D$13)*(1-EXP(-Constantes!$D$23)))</f>
        <v>0.38047906551477378</v>
      </c>
      <c r="BF561" s="76">
        <f t="shared" si="309"/>
        <v>0.41685924540909342</v>
      </c>
      <c r="BG561" s="76">
        <f>IF(BF561-Escenarios!$F$29&lt;=0,0,IF(BF561-Escenarios!$F$29&gt;Escenarios!$F$28,Escenarios!$F$28,BF561-Escenarios!$F$29))</f>
        <v>0</v>
      </c>
      <c r="BH561" s="76">
        <f>BG561*Entradas!$F$24</f>
        <v>0</v>
      </c>
      <c r="BI561" s="76">
        <f>AX561*Entradas!$D$47/Escenarios!$F$9</f>
        <v>0.10939929746354364</v>
      </c>
      <c r="BJ561" s="76">
        <f>Entradas!$D$48*Entradas!$D$46/Escenarios!$F$9</f>
        <v>0.12</v>
      </c>
      <c r="BK561" s="76">
        <f t="shared" si="310"/>
        <v>1.2413940371363643</v>
      </c>
      <c r="BL561" s="76">
        <f t="shared" si="296"/>
        <v>0</v>
      </c>
      <c r="BM561" s="76">
        <f t="shared" si="297"/>
        <v>0</v>
      </c>
      <c r="BN561" s="76">
        <f t="shared" si="286"/>
        <v>3.6380179894319638E-2</v>
      </c>
      <c r="BO561" s="76">
        <f t="shared" si="298"/>
        <v>0</v>
      </c>
      <c r="BP561" s="76">
        <f t="shared" si="287"/>
        <v>0.38047906551477378</v>
      </c>
      <c r="BQ561" s="76">
        <f t="shared" si="299"/>
        <v>0</v>
      </c>
      <c r="BR561" s="76">
        <f t="shared" si="300"/>
        <v>0.41685924540909342</v>
      </c>
      <c r="BS561" s="76">
        <f t="shared" si="301"/>
        <v>0</v>
      </c>
      <c r="BT561" s="76">
        <f t="shared" si="302"/>
        <v>0</v>
      </c>
      <c r="BU561" s="76">
        <f t="shared" si="311"/>
        <v>62.428072036066396</v>
      </c>
      <c r="BV561" s="76">
        <f>MAX(0,(BU561-Constantes!$D$13)*(1-EXP(-Constantes!$D$24)))</f>
        <v>0.20907271045192219</v>
      </c>
      <c r="BW561" s="76">
        <f t="shared" si="312"/>
        <v>0.58955177596669595</v>
      </c>
      <c r="BX561" s="76">
        <f t="shared" si="313"/>
        <v>0.62593195586101558</v>
      </c>
      <c r="BY561" s="76">
        <f>0.0526*BL561*Observaciones!$F560^1.218</f>
        <v>0</v>
      </c>
      <c r="BZ561" s="76">
        <f>BY561*Constantes!$F$30</f>
        <v>0</v>
      </c>
      <c r="CA561" s="76">
        <f t="shared" si="314"/>
        <v>0</v>
      </c>
      <c r="CB561" s="15"/>
      <c r="CC561" s="75">
        <v>555</v>
      </c>
      <c r="CD561" s="76">
        <f>0.0526*Observaciones!$F560^2.218</f>
        <v>0.30232861200727251</v>
      </c>
      <c r="CE561" s="76">
        <f>IF(Observaciones!$F560&gt;0.05*$CI$7,((Observaciones!$F560-0.05*$CI$7)^2)/(Observaciones!$F560+0.95*$CI$7),0)</f>
        <v>6.2440408225724973E-3</v>
      </c>
      <c r="CF561" s="76">
        <f>0.0526*CE561*Observaciones!$F560^1.218</f>
        <v>8.5806917963867778E-4</v>
      </c>
      <c r="CG561" s="29"/>
      <c r="CH561" s="29"/>
      <c r="CI561" s="110"/>
      <c r="CJ561" s="40"/>
    </row>
    <row r="562" spans="2:88" s="2" customFormat="1" x14ac:dyDescent="0.3">
      <c r="B562" s="39"/>
      <c r="C562" s="75">
        <v>556</v>
      </c>
      <c r="D562" s="148">
        <f>ETo!$I561*((1-Constantes!$D$19)*ETo!$K561+ETo!$L561)</f>
        <v>2.4187951010994109</v>
      </c>
      <c r="E562" s="76">
        <f>MIN(D562*Constantes!$D$17,0.8*(H561+Observaciones!$F561-F562-G562-Constantes!$D$14))</f>
        <v>0.85440420826174235</v>
      </c>
      <c r="F562" s="76">
        <f>IF(Observaciones!$F561&gt;0.05*Constantes!$D$18,((Observaciones!$F561-0.05*Constantes!$D$18)^2)/(Observaciones!$F561+0.95*Constantes!$D$18),0)</f>
        <v>0</v>
      </c>
      <c r="G562" s="76">
        <f>MAX(0,H561+Observaciones!$F561-F562-Constantes!$D$13)</f>
        <v>0</v>
      </c>
      <c r="H562" s="76">
        <f>H561+Observaciones!$F561-F562-E562-G562-I561</f>
        <v>11.427220872171116</v>
      </c>
      <c r="I562" s="76">
        <f>MAX(0,(H562-Constantes!$D$14)*(1-EXP(-Constantes!$D$22)))</f>
        <v>6.0367934972888771E-3</v>
      </c>
      <c r="J562" s="76">
        <f t="shared" si="280"/>
        <v>86.984142697240529</v>
      </c>
      <c r="K562" s="76">
        <f>MAX(0,(J562-Constantes!$D$13)*(1-EXP(-Constantes!$D$23)))</f>
        <v>0.3767301146592037</v>
      </c>
      <c r="L562" s="76">
        <f t="shared" si="281"/>
        <v>0.38276690815649256</v>
      </c>
      <c r="M562" s="76">
        <f>0.0526*F562*Observaciones!$F561^1.218</f>
        <v>0</v>
      </c>
      <c r="N562" s="76">
        <f>M562*Constantes!$D$30</f>
        <v>0</v>
      </c>
      <c r="O562" s="76">
        <f t="shared" si="282"/>
        <v>0</v>
      </c>
      <c r="P562" s="15"/>
      <c r="Q562" s="75">
        <v>556</v>
      </c>
      <c r="R562" s="148">
        <f>ETo!$I561*((1-Constantes!$E$19)*ETo!$K561+ETo!$L561)</f>
        <v>2.4187951010994109</v>
      </c>
      <c r="S562" s="76">
        <f>MIN(R562*Constantes!$E$17,0.8*(V561+Observaciones!$F561-T562-U562-Constantes!$D$14))</f>
        <v>0.85440420826174235</v>
      </c>
      <c r="T562" s="76">
        <f>IF(Observaciones!$F561&gt;0.05*Constantes!$E$18,((Observaciones!$F561-0.05*Constantes!$E$18)^2)/(Observaciones!$F561+0.95*Constantes!$E$18),0)</f>
        <v>0</v>
      </c>
      <c r="U562" s="76">
        <f>MAX(0,V561+Observaciones!$F561-T562-Constantes!$D$13)</f>
        <v>0</v>
      </c>
      <c r="V562" s="76">
        <f>V561+Observaciones!$F561-T562-S562-U562-W561</f>
        <v>11.427220872171116</v>
      </c>
      <c r="W562" s="76">
        <f>MAX(0,(V562-Constantes!$D$14)*(1-EXP(-Constantes!$D$22)))</f>
        <v>6.0367934972888771E-3</v>
      </c>
      <c r="X562" s="76">
        <f t="shared" si="303"/>
        <v>86.984142697240529</v>
      </c>
      <c r="Y562" s="76">
        <f>MAX(0,(X562-Constantes!$D$13)*(1-EXP(-Constantes!$D$23)))</f>
        <v>0.3767301146592037</v>
      </c>
      <c r="Z562" s="76">
        <f t="shared" si="304"/>
        <v>0.38276690815649256</v>
      </c>
      <c r="AA562" s="76">
        <f>IF(Z562-Escenarios!$E$29&lt;=0,0,IF(Z562-Escenarios!$E$29&gt;Escenarios!$E$28,Escenarios!$E$28,Z562-Escenarios!$E$29))</f>
        <v>0</v>
      </c>
      <c r="AB562" s="76">
        <f>AA562*Entradas!$E$24</f>
        <v>0</v>
      </c>
      <c r="AC562" s="76">
        <f>R562*Entradas!$D$47/Escenarios!$E$9</f>
        <v>0.11610216485277172</v>
      </c>
      <c r="AD562" s="76">
        <f>Entradas!$D$48*Entradas!$D$46/Escenarios!$E$9</f>
        <v>0.12</v>
      </c>
      <c r="AE562" s="76">
        <f t="shared" si="305"/>
        <v>0.97050637311451404</v>
      </c>
      <c r="AF562" s="76">
        <f t="shared" si="288"/>
        <v>0</v>
      </c>
      <c r="AG562" s="76">
        <f t="shared" si="289"/>
        <v>0</v>
      </c>
      <c r="AH562" s="76">
        <f t="shared" si="283"/>
        <v>6.0367934972888771E-3</v>
      </c>
      <c r="AI562" s="76">
        <f t="shared" si="290"/>
        <v>0</v>
      </c>
      <c r="AJ562" s="76">
        <f t="shared" si="284"/>
        <v>0.3767301146592037</v>
      </c>
      <c r="AK562" s="76">
        <f t="shared" si="291"/>
        <v>0</v>
      </c>
      <c r="AL562" s="76">
        <f t="shared" si="292"/>
        <v>0.38276690815649256</v>
      </c>
      <c r="AM562" s="76">
        <f t="shared" si="293"/>
        <v>0</v>
      </c>
      <c r="AN562" s="76">
        <f t="shared" si="294"/>
        <v>0</v>
      </c>
      <c r="AO562" s="76">
        <f t="shared" si="306"/>
        <v>56.170581005170895</v>
      </c>
      <c r="AP562" s="76">
        <f>MAX(0,(AO562-Constantes!$D$13)*(1-EXP(-Constantes!$D$24)))</f>
        <v>0.11342541403410381</v>
      </c>
      <c r="AQ562" s="76">
        <f t="shared" si="285"/>
        <v>0.49015552869330747</v>
      </c>
      <c r="AR562" s="76">
        <f t="shared" si="295"/>
        <v>0.49619232219059639</v>
      </c>
      <c r="AS562" s="76">
        <f>0.0526*AF562*Observaciones!$F561^1.218</f>
        <v>0</v>
      </c>
      <c r="AT562" s="76">
        <f>AS562*Constantes!$E$30</f>
        <v>0</v>
      </c>
      <c r="AU562" s="76">
        <f t="shared" si="307"/>
        <v>0</v>
      </c>
      <c r="AV562" s="15"/>
      <c r="AW562" s="75">
        <v>556</v>
      </c>
      <c r="AX562" s="148">
        <f>ETo!$I561*((1-Constantes!$F$19)*ETo!$K561+ETo!$L561)</f>
        <v>2.4187951010994109</v>
      </c>
      <c r="AY562" s="76">
        <f>MIN(AX562*Constantes!$F$17,0.8*(BB561+Observaciones!$F561-AZ562-BA562-Constantes!$D$14))</f>
        <v>0.85440420826174235</v>
      </c>
      <c r="AZ562" s="76">
        <f>IF(Observaciones!$F561&gt;0.05*Constantes!$F$18,((Observaciones!$F561-0.05*Constantes!$F$18)^2)/(Observaciones!$F561+0.95*Constantes!$F$18),0)</f>
        <v>0</v>
      </c>
      <c r="BA562" s="76">
        <f>MAX(0,BB561+Observaciones!$F561-AZ562-Constantes!$D$13)</f>
        <v>0</v>
      </c>
      <c r="BB562" s="76">
        <f>BB561+Observaciones!$F561-AZ562-AY562-BA562-BC561</f>
        <v>11.427220872171116</v>
      </c>
      <c r="BC562" s="76">
        <f>MAX(0,(BB562-Constantes!$D$14)*(1-EXP(-Constantes!$D$22)))</f>
        <v>6.0367934972888771E-3</v>
      </c>
      <c r="BD562" s="76">
        <f t="shared" si="308"/>
        <v>86.984142697240529</v>
      </c>
      <c r="BE562" s="76">
        <f>MAX(0,(BD562-Constantes!$D$13)*(1-EXP(-Constantes!$D$23)))</f>
        <v>0.3767301146592037</v>
      </c>
      <c r="BF562" s="76">
        <f t="shared" si="309"/>
        <v>0.38276690815649256</v>
      </c>
      <c r="BG562" s="76">
        <f>IF(BF562-Escenarios!$F$29&lt;=0,0,IF(BF562-Escenarios!$F$29&gt;Escenarios!$F$28,Escenarios!$F$28,BF562-Escenarios!$F$29))</f>
        <v>0</v>
      </c>
      <c r="BH562" s="76">
        <f>BG562*Entradas!$F$24</f>
        <v>0</v>
      </c>
      <c r="BI562" s="76">
        <f>AX562*Entradas!$D$47/Escenarios!$F$9</f>
        <v>0.11610216485277172</v>
      </c>
      <c r="BJ562" s="76">
        <f>Entradas!$D$48*Entradas!$D$46/Escenarios!$F$9</f>
        <v>0.12</v>
      </c>
      <c r="BK562" s="76">
        <f t="shared" si="310"/>
        <v>0.97050637311451404</v>
      </c>
      <c r="BL562" s="76">
        <f t="shared" si="296"/>
        <v>0</v>
      </c>
      <c r="BM562" s="76">
        <f t="shared" si="297"/>
        <v>0</v>
      </c>
      <c r="BN562" s="76">
        <f t="shared" si="286"/>
        <v>6.0367934972888771E-3</v>
      </c>
      <c r="BO562" s="76">
        <f t="shared" si="298"/>
        <v>0</v>
      </c>
      <c r="BP562" s="76">
        <f t="shared" si="287"/>
        <v>0.3767301146592037</v>
      </c>
      <c r="BQ562" s="76">
        <f t="shared" si="299"/>
        <v>0</v>
      </c>
      <c r="BR562" s="76">
        <f t="shared" si="300"/>
        <v>0.38276690815649256</v>
      </c>
      <c r="BS562" s="76">
        <f t="shared" si="301"/>
        <v>0</v>
      </c>
      <c r="BT562" s="76">
        <f t="shared" si="302"/>
        <v>0</v>
      </c>
      <c r="BU562" s="76">
        <f t="shared" si="311"/>
        <v>62.218999325614476</v>
      </c>
      <c r="BV562" s="76">
        <f>MAX(0,(BU562-Constantes!$D$13)*(1-EXP(-Constantes!$D$24)))</f>
        <v>0.20587698241799648</v>
      </c>
      <c r="BW562" s="76">
        <f t="shared" si="312"/>
        <v>0.58260709707720015</v>
      </c>
      <c r="BX562" s="76">
        <f t="shared" si="313"/>
        <v>0.58864389057448907</v>
      </c>
      <c r="BY562" s="76">
        <f>0.0526*BL562*Observaciones!$F561^1.218</f>
        <v>0</v>
      </c>
      <c r="BZ562" s="76">
        <f>BY562*Constantes!$F$30</f>
        <v>0</v>
      </c>
      <c r="CA562" s="76">
        <f t="shared" si="314"/>
        <v>0</v>
      </c>
      <c r="CB562" s="15"/>
      <c r="CC562" s="75">
        <v>556</v>
      </c>
      <c r="CD562" s="76">
        <f>0.0526*Observaciones!$F561^2.218</f>
        <v>0</v>
      </c>
      <c r="CE562" s="76">
        <f>IF(Observaciones!$F561&gt;0.05*$CI$7,((Observaciones!$F561-0.05*$CI$7)^2)/(Observaciones!$F561+0.95*$CI$7),0)</f>
        <v>0</v>
      </c>
      <c r="CF562" s="76">
        <f>0.0526*CE562*Observaciones!$F561^1.218</f>
        <v>0</v>
      </c>
      <c r="CG562" s="29"/>
      <c r="CH562" s="29"/>
      <c r="CI562" s="110"/>
      <c r="CJ562" s="40"/>
    </row>
    <row r="563" spans="2:88" s="2" customFormat="1" x14ac:dyDescent="0.3">
      <c r="B563" s="39"/>
      <c r="C563" s="75">
        <v>557</v>
      </c>
      <c r="D563" s="148">
        <f>ETo!$I562*((1-Constantes!$D$19)*ETo!$K562+ETo!$L562)</f>
        <v>2.5072222275356948</v>
      </c>
      <c r="E563" s="76">
        <f>MIN(D563*Constantes!$D$17,0.8*(H562+Observaciones!$F562-F563-G563-Constantes!$D$14))</f>
        <v>0.14177669773689275</v>
      </c>
      <c r="F563" s="76">
        <f>IF(Observaciones!$F562&gt;0.05*Constantes!$D$18,((Observaciones!$F562-0.05*Constantes!$D$18)^2)/(Observaciones!$F562+0.95*Constantes!$D$18),0)</f>
        <v>0</v>
      </c>
      <c r="G563" s="76">
        <f>MAX(0,H562+Observaciones!$F562-F563-Constantes!$D$13)</f>
        <v>0</v>
      </c>
      <c r="H563" s="76">
        <f>H562+Observaciones!$F562-F563-E563-G563-I562</f>
        <v>11.279407380936934</v>
      </c>
      <c r="I563" s="76">
        <f>MAX(0,(H563-Constantes!$D$14)*(1-EXP(-Constantes!$D$22)))</f>
        <v>1.0017233514174992E-3</v>
      </c>
      <c r="J563" s="76">
        <f t="shared" si="280"/>
        <v>86.607412582581318</v>
      </c>
      <c r="K563" s="76">
        <f>MAX(0,(J563-Constantes!$D$13)*(1-EXP(-Constantes!$D$23)))</f>
        <v>0.37301810310934402</v>
      </c>
      <c r="L563" s="76">
        <f t="shared" si="281"/>
        <v>0.37401982646076154</v>
      </c>
      <c r="M563" s="76">
        <f>0.0526*F563*Observaciones!$F562^1.218</f>
        <v>0</v>
      </c>
      <c r="N563" s="76">
        <f>M563*Constantes!$D$30</f>
        <v>0</v>
      </c>
      <c r="O563" s="76">
        <f t="shared" si="282"/>
        <v>0</v>
      </c>
      <c r="P563" s="15"/>
      <c r="Q563" s="75">
        <v>557</v>
      </c>
      <c r="R563" s="148">
        <f>ETo!$I562*((1-Constantes!$E$19)*ETo!$K562+ETo!$L562)</f>
        <v>2.5072222275356948</v>
      </c>
      <c r="S563" s="76">
        <f>MIN(R563*Constantes!$E$17,0.8*(V562+Observaciones!$F562-T563-U563-Constantes!$D$14))</f>
        <v>0.14177669773689275</v>
      </c>
      <c r="T563" s="76">
        <f>IF(Observaciones!$F562&gt;0.05*Constantes!$E$18,((Observaciones!$F562-0.05*Constantes!$E$18)^2)/(Observaciones!$F562+0.95*Constantes!$E$18),0)</f>
        <v>0</v>
      </c>
      <c r="U563" s="76">
        <f>MAX(0,V562+Observaciones!$F562-T563-Constantes!$D$13)</f>
        <v>0</v>
      </c>
      <c r="V563" s="76">
        <f>V562+Observaciones!$F562-T563-S563-U563-W562</f>
        <v>11.279407380936934</v>
      </c>
      <c r="W563" s="76">
        <f>MAX(0,(V563-Constantes!$D$14)*(1-EXP(-Constantes!$D$22)))</f>
        <v>1.0017233514174992E-3</v>
      </c>
      <c r="X563" s="76">
        <f t="shared" si="303"/>
        <v>86.607412582581318</v>
      </c>
      <c r="Y563" s="76">
        <f>MAX(0,(X563-Constantes!$D$13)*(1-EXP(-Constantes!$D$23)))</f>
        <v>0.37301810310934402</v>
      </c>
      <c r="Z563" s="76">
        <f t="shared" si="304"/>
        <v>0.37401982646076154</v>
      </c>
      <c r="AA563" s="76">
        <f>IF(Z563-Escenarios!$E$29&lt;=0,0,IF(Z563-Escenarios!$E$29&gt;Escenarios!$E$28,Escenarios!$E$28,Z563-Escenarios!$E$29))</f>
        <v>0</v>
      </c>
      <c r="AB563" s="76">
        <f>AA563*Entradas!$E$24</f>
        <v>0</v>
      </c>
      <c r="AC563" s="76">
        <f>R563*Entradas!$D$47/Escenarios!$E$9</f>
        <v>0.12034666692171335</v>
      </c>
      <c r="AD563" s="76">
        <f>Entradas!$D$48*Entradas!$D$46/Escenarios!$E$9</f>
        <v>0.12</v>
      </c>
      <c r="AE563" s="76">
        <f t="shared" si="305"/>
        <v>0.26212336465860608</v>
      </c>
      <c r="AF563" s="76">
        <f t="shared" si="288"/>
        <v>0</v>
      </c>
      <c r="AG563" s="76">
        <f t="shared" si="289"/>
        <v>0</v>
      </c>
      <c r="AH563" s="76">
        <f t="shared" si="283"/>
        <v>1.0017233514174992E-3</v>
      </c>
      <c r="AI563" s="76">
        <f t="shared" si="290"/>
        <v>0</v>
      </c>
      <c r="AJ563" s="76">
        <f t="shared" si="284"/>
        <v>0.37301810310934402</v>
      </c>
      <c r="AK563" s="76">
        <f t="shared" si="291"/>
        <v>0</v>
      </c>
      <c r="AL563" s="76">
        <f t="shared" si="292"/>
        <v>0.37401982646076154</v>
      </c>
      <c r="AM563" s="76">
        <f t="shared" si="293"/>
        <v>0</v>
      </c>
      <c r="AN563" s="76">
        <f t="shared" si="294"/>
        <v>0</v>
      </c>
      <c r="AO563" s="76">
        <f t="shared" si="306"/>
        <v>56.057155591136791</v>
      </c>
      <c r="AP563" s="76">
        <f>MAX(0,(AO563-Constantes!$D$13)*(1-EXP(-Constantes!$D$24)))</f>
        <v>0.11169167855707809</v>
      </c>
      <c r="AQ563" s="76">
        <f t="shared" si="285"/>
        <v>0.48470978166642209</v>
      </c>
      <c r="AR563" s="76">
        <f t="shared" si="295"/>
        <v>0.48571150501783966</v>
      </c>
      <c r="AS563" s="76">
        <f>0.0526*AF563*Observaciones!$F562^1.218</f>
        <v>0</v>
      </c>
      <c r="AT563" s="76">
        <f>AS563*Constantes!$E$30</f>
        <v>0</v>
      </c>
      <c r="AU563" s="76">
        <f t="shared" si="307"/>
        <v>0</v>
      </c>
      <c r="AV563" s="15"/>
      <c r="AW563" s="75">
        <v>557</v>
      </c>
      <c r="AX563" s="148">
        <f>ETo!$I562*((1-Constantes!$F$19)*ETo!$K562+ETo!$L562)</f>
        <v>2.5072222275356948</v>
      </c>
      <c r="AY563" s="76">
        <f>MIN(AX563*Constantes!$F$17,0.8*(BB562+Observaciones!$F562-AZ563-BA563-Constantes!$D$14))</f>
        <v>0.14177669773689275</v>
      </c>
      <c r="AZ563" s="76">
        <f>IF(Observaciones!$F562&gt;0.05*Constantes!$F$18,((Observaciones!$F562-0.05*Constantes!$F$18)^2)/(Observaciones!$F562+0.95*Constantes!$F$18),0)</f>
        <v>0</v>
      </c>
      <c r="BA563" s="76">
        <f>MAX(0,BB562+Observaciones!$F562-AZ563-Constantes!$D$13)</f>
        <v>0</v>
      </c>
      <c r="BB563" s="76">
        <f>BB562+Observaciones!$F562-AZ563-AY563-BA563-BC562</f>
        <v>11.279407380936934</v>
      </c>
      <c r="BC563" s="76">
        <f>MAX(0,(BB563-Constantes!$D$14)*(1-EXP(-Constantes!$D$22)))</f>
        <v>1.0017233514174992E-3</v>
      </c>
      <c r="BD563" s="76">
        <f t="shared" si="308"/>
        <v>86.607412582581318</v>
      </c>
      <c r="BE563" s="76">
        <f>MAX(0,(BD563-Constantes!$D$13)*(1-EXP(-Constantes!$D$23)))</f>
        <v>0.37301810310934402</v>
      </c>
      <c r="BF563" s="76">
        <f t="shared" si="309"/>
        <v>0.37401982646076154</v>
      </c>
      <c r="BG563" s="76">
        <f>IF(BF563-Escenarios!$F$29&lt;=0,0,IF(BF563-Escenarios!$F$29&gt;Escenarios!$F$28,Escenarios!$F$28,BF563-Escenarios!$F$29))</f>
        <v>0</v>
      </c>
      <c r="BH563" s="76">
        <f>BG563*Entradas!$F$24</f>
        <v>0</v>
      </c>
      <c r="BI563" s="76">
        <f>AX563*Entradas!$D$47/Escenarios!$F$9</f>
        <v>0.12034666692171335</v>
      </c>
      <c r="BJ563" s="76">
        <f>Entradas!$D$48*Entradas!$D$46/Escenarios!$F$9</f>
        <v>0.12</v>
      </c>
      <c r="BK563" s="76">
        <f t="shared" si="310"/>
        <v>0.26212336465860608</v>
      </c>
      <c r="BL563" s="76">
        <f t="shared" si="296"/>
        <v>0</v>
      </c>
      <c r="BM563" s="76">
        <f t="shared" si="297"/>
        <v>0</v>
      </c>
      <c r="BN563" s="76">
        <f t="shared" si="286"/>
        <v>1.0017233514174992E-3</v>
      </c>
      <c r="BO563" s="76">
        <f t="shared" si="298"/>
        <v>0</v>
      </c>
      <c r="BP563" s="76">
        <f t="shared" si="287"/>
        <v>0.37301810310934402</v>
      </c>
      <c r="BQ563" s="76">
        <f t="shared" si="299"/>
        <v>0</v>
      </c>
      <c r="BR563" s="76">
        <f t="shared" si="300"/>
        <v>0.37401982646076154</v>
      </c>
      <c r="BS563" s="76">
        <f t="shared" si="301"/>
        <v>0</v>
      </c>
      <c r="BT563" s="76">
        <f t="shared" si="302"/>
        <v>0</v>
      </c>
      <c r="BU563" s="76">
        <f t="shared" si="311"/>
        <v>62.013122343196478</v>
      </c>
      <c r="BV563" s="76">
        <f>MAX(0,(BU563-Constantes!$D$13)*(1-EXP(-Constantes!$D$24)))</f>
        <v>0.20273010187662363</v>
      </c>
      <c r="BW563" s="76">
        <f t="shared" si="312"/>
        <v>0.57574820498596768</v>
      </c>
      <c r="BX563" s="76">
        <f t="shared" si="313"/>
        <v>0.57674992833738514</v>
      </c>
      <c r="BY563" s="76">
        <f>0.0526*BL563*Observaciones!$F562^1.218</f>
        <v>0</v>
      </c>
      <c r="BZ563" s="76">
        <f>BY563*Constantes!$F$30</f>
        <v>0</v>
      </c>
      <c r="CA563" s="76">
        <f t="shared" si="314"/>
        <v>0</v>
      </c>
      <c r="CB563" s="15"/>
      <c r="CC563" s="75">
        <v>557</v>
      </c>
      <c r="CD563" s="76">
        <f>0.0526*Observaciones!$F562^2.218</f>
        <v>0</v>
      </c>
      <c r="CE563" s="76">
        <f>IF(Observaciones!$F562&gt;0.05*$CI$7,((Observaciones!$F562-0.05*$CI$7)^2)/(Observaciones!$F562+0.95*$CI$7),0)</f>
        <v>0</v>
      </c>
      <c r="CF563" s="76">
        <f>0.0526*CE563*Observaciones!$F562^1.218</f>
        <v>0</v>
      </c>
      <c r="CG563" s="29"/>
      <c r="CH563" s="29"/>
      <c r="CI563" s="110"/>
      <c r="CJ563" s="40"/>
    </row>
    <row r="564" spans="2:88" s="2" customFormat="1" x14ac:dyDescent="0.3">
      <c r="B564" s="39"/>
      <c r="C564" s="75">
        <v>558</v>
      </c>
      <c r="D564" s="148">
        <f>ETo!$I563*((1-Constantes!$D$19)*ETo!$K563+ETo!$L563)</f>
        <v>2.506965753961043</v>
      </c>
      <c r="E564" s="76">
        <f>MIN(D564*Constantes!$D$17,0.8*(H563+Observaciones!$F563-F564-G564-Constantes!$D$14))</f>
        <v>2.3525904749547522E-2</v>
      </c>
      <c r="F564" s="76">
        <f>IF(Observaciones!$F563&gt;0.05*Constantes!$D$18,((Observaciones!$F563-0.05*Constantes!$D$18)^2)/(Observaciones!$F563+0.95*Constantes!$D$18),0)</f>
        <v>0</v>
      </c>
      <c r="G564" s="76">
        <f>MAX(0,H563+Observaciones!$F563-F564-Constantes!$D$13)</f>
        <v>0</v>
      </c>
      <c r="H564" s="76">
        <f>H563+Observaciones!$F563-F564-E564-G564-I563</f>
        <v>11.254879752835969</v>
      </c>
      <c r="I564" s="76">
        <f>MAX(0,(H564-Constantes!$D$14)*(1-EXP(-Constantes!$D$22)))</f>
        <v>1.6622229553248392E-4</v>
      </c>
      <c r="J564" s="76">
        <f t="shared" ref="J564:J627" si="315">J563+G564-K563</f>
        <v>86.234394479471973</v>
      </c>
      <c r="K564" s="76">
        <f>MAX(0,(J564-Constantes!$D$13)*(1-EXP(-Constantes!$D$23)))</f>
        <v>0.36934266689341744</v>
      </c>
      <c r="L564" s="76">
        <f t="shared" ref="L564:L627" si="316">F564+I564+K564</f>
        <v>0.36950888918894992</v>
      </c>
      <c r="M564" s="76">
        <f>0.0526*F564*Observaciones!$F563^1.218</f>
        <v>0</v>
      </c>
      <c r="N564" s="76">
        <f>M564*Constantes!$D$30</f>
        <v>0</v>
      </c>
      <c r="O564" s="76">
        <f t="shared" ref="O564:O627" si="317">N564*1000000/(L564/1000*10000)</f>
        <v>0</v>
      </c>
      <c r="P564" s="15"/>
      <c r="Q564" s="75">
        <v>558</v>
      </c>
      <c r="R564" s="148">
        <f>ETo!$I563*((1-Constantes!$E$19)*ETo!$K563+ETo!$L563)</f>
        <v>2.506965753961043</v>
      </c>
      <c r="S564" s="76">
        <f>MIN(R564*Constantes!$E$17,0.8*(V563+Observaciones!$F563-T564-U564-Constantes!$D$14))</f>
        <v>2.3525904749547522E-2</v>
      </c>
      <c r="T564" s="76">
        <f>IF(Observaciones!$F563&gt;0.05*Constantes!$E$18,((Observaciones!$F563-0.05*Constantes!$E$18)^2)/(Observaciones!$F563+0.95*Constantes!$E$18),0)</f>
        <v>0</v>
      </c>
      <c r="U564" s="76">
        <f>MAX(0,V563+Observaciones!$F563-T564-Constantes!$D$13)</f>
        <v>0</v>
      </c>
      <c r="V564" s="76">
        <f>V563+Observaciones!$F563-T564-S564-U564-W563</f>
        <v>11.254879752835969</v>
      </c>
      <c r="W564" s="76">
        <f>MAX(0,(V564-Constantes!$D$14)*(1-EXP(-Constantes!$D$22)))</f>
        <v>1.6622229553248392E-4</v>
      </c>
      <c r="X564" s="76">
        <f t="shared" si="303"/>
        <v>86.234394479471973</v>
      </c>
      <c r="Y564" s="76">
        <f>MAX(0,(X564-Constantes!$D$13)*(1-EXP(-Constantes!$D$23)))</f>
        <v>0.36934266689341744</v>
      </c>
      <c r="Z564" s="76">
        <f t="shared" si="304"/>
        <v>0.36950888918894992</v>
      </c>
      <c r="AA564" s="76">
        <f>IF(Z564-Escenarios!$E$29&lt;=0,0,IF(Z564-Escenarios!$E$29&gt;Escenarios!$E$28,Escenarios!$E$28,Z564-Escenarios!$E$29))</f>
        <v>0</v>
      </c>
      <c r="AB564" s="76">
        <f>AA564*Entradas!$E$24</f>
        <v>0</v>
      </c>
      <c r="AC564" s="76">
        <f>R564*Entradas!$D$47/Escenarios!$E$9</f>
        <v>0.12033435619013007</v>
      </c>
      <c r="AD564" s="76">
        <f>Entradas!$D$48*Entradas!$D$46/Escenarios!$E$9</f>
        <v>0.12</v>
      </c>
      <c r="AE564" s="76">
        <f t="shared" si="305"/>
        <v>0.14386026093967758</v>
      </c>
      <c r="AF564" s="76">
        <f t="shared" si="288"/>
        <v>0</v>
      </c>
      <c r="AG564" s="76">
        <f t="shared" si="289"/>
        <v>0</v>
      </c>
      <c r="AH564" s="76">
        <f t="shared" si="283"/>
        <v>1.6622229553248392E-4</v>
      </c>
      <c r="AI564" s="76">
        <f t="shared" si="290"/>
        <v>0</v>
      </c>
      <c r="AJ564" s="76">
        <f t="shared" si="284"/>
        <v>0.36934266689341744</v>
      </c>
      <c r="AK564" s="76">
        <f t="shared" si="291"/>
        <v>0</v>
      </c>
      <c r="AL564" s="76">
        <f t="shared" si="292"/>
        <v>0.36950888918894992</v>
      </c>
      <c r="AM564" s="76">
        <f t="shared" si="293"/>
        <v>0</v>
      </c>
      <c r="AN564" s="76">
        <f t="shared" si="294"/>
        <v>0</v>
      </c>
      <c r="AO564" s="76">
        <f t="shared" si="306"/>
        <v>55.945463912579712</v>
      </c>
      <c r="AP564" s="76">
        <f>MAX(0,(AO564-Constantes!$D$13)*(1-EXP(-Constantes!$D$24)))</f>
        <v>0.10998444365516505</v>
      </c>
      <c r="AQ564" s="76">
        <f t="shared" si="285"/>
        <v>0.47932711054858246</v>
      </c>
      <c r="AR564" s="76">
        <f t="shared" si="295"/>
        <v>0.47949333284411499</v>
      </c>
      <c r="AS564" s="76">
        <f>0.0526*AF564*Observaciones!$F563^1.218</f>
        <v>0</v>
      </c>
      <c r="AT564" s="76">
        <f>AS564*Constantes!$E$30</f>
        <v>0</v>
      </c>
      <c r="AU564" s="76">
        <f t="shared" si="307"/>
        <v>0</v>
      </c>
      <c r="AV564" s="15"/>
      <c r="AW564" s="75">
        <v>558</v>
      </c>
      <c r="AX564" s="148">
        <f>ETo!$I563*((1-Constantes!$F$19)*ETo!$K563+ETo!$L563)</f>
        <v>2.506965753961043</v>
      </c>
      <c r="AY564" s="76">
        <f>MIN(AX564*Constantes!$F$17,0.8*(BB563+Observaciones!$F563-AZ564-BA564-Constantes!$D$14))</f>
        <v>2.3525904749547522E-2</v>
      </c>
      <c r="AZ564" s="76">
        <f>IF(Observaciones!$F563&gt;0.05*Constantes!$F$18,((Observaciones!$F563-0.05*Constantes!$F$18)^2)/(Observaciones!$F563+0.95*Constantes!$F$18),0)</f>
        <v>0</v>
      </c>
      <c r="BA564" s="76">
        <f>MAX(0,BB563+Observaciones!$F563-AZ564-Constantes!$D$13)</f>
        <v>0</v>
      </c>
      <c r="BB564" s="76">
        <f>BB563+Observaciones!$F563-AZ564-AY564-BA564-BC563</f>
        <v>11.254879752835969</v>
      </c>
      <c r="BC564" s="76">
        <f>MAX(0,(BB564-Constantes!$D$14)*(1-EXP(-Constantes!$D$22)))</f>
        <v>1.6622229553248392E-4</v>
      </c>
      <c r="BD564" s="76">
        <f t="shared" si="308"/>
        <v>86.234394479471973</v>
      </c>
      <c r="BE564" s="76">
        <f>MAX(0,(BD564-Constantes!$D$13)*(1-EXP(-Constantes!$D$23)))</f>
        <v>0.36934266689341744</v>
      </c>
      <c r="BF564" s="76">
        <f t="shared" si="309"/>
        <v>0.36950888918894992</v>
      </c>
      <c r="BG564" s="76">
        <f>IF(BF564-Escenarios!$F$29&lt;=0,0,IF(BF564-Escenarios!$F$29&gt;Escenarios!$F$28,Escenarios!$F$28,BF564-Escenarios!$F$29))</f>
        <v>0</v>
      </c>
      <c r="BH564" s="76">
        <f>BG564*Entradas!$F$24</f>
        <v>0</v>
      </c>
      <c r="BI564" s="76">
        <f>AX564*Entradas!$D$47/Escenarios!$F$9</f>
        <v>0.12033435619013007</v>
      </c>
      <c r="BJ564" s="76">
        <f>Entradas!$D$48*Entradas!$D$46/Escenarios!$F$9</f>
        <v>0.12</v>
      </c>
      <c r="BK564" s="76">
        <f t="shared" si="310"/>
        <v>0.14386026093967758</v>
      </c>
      <c r="BL564" s="76">
        <f t="shared" si="296"/>
        <v>0</v>
      </c>
      <c r="BM564" s="76">
        <f t="shared" si="297"/>
        <v>0</v>
      </c>
      <c r="BN564" s="76">
        <f t="shared" si="286"/>
        <v>1.6622229553248392E-4</v>
      </c>
      <c r="BO564" s="76">
        <f t="shared" si="298"/>
        <v>0</v>
      </c>
      <c r="BP564" s="76">
        <f t="shared" si="287"/>
        <v>0.36934266689341744</v>
      </c>
      <c r="BQ564" s="76">
        <f t="shared" si="299"/>
        <v>0</v>
      </c>
      <c r="BR564" s="76">
        <f t="shared" si="300"/>
        <v>0.36950888918894992</v>
      </c>
      <c r="BS564" s="76">
        <f t="shared" si="301"/>
        <v>0</v>
      </c>
      <c r="BT564" s="76">
        <f t="shared" si="302"/>
        <v>0</v>
      </c>
      <c r="BU564" s="76">
        <f t="shared" si="311"/>
        <v>61.810392241319853</v>
      </c>
      <c r="BV564" s="76">
        <f>MAX(0,(BU564-Constantes!$D$13)*(1-EXP(-Constantes!$D$24)))</f>
        <v>0.19963132218181148</v>
      </c>
      <c r="BW564" s="76">
        <f t="shared" si="312"/>
        <v>0.56897398907522889</v>
      </c>
      <c r="BX564" s="76">
        <f t="shared" si="313"/>
        <v>0.56914021137076143</v>
      </c>
      <c r="BY564" s="76">
        <f>0.0526*BL564*Observaciones!$F563^1.218</f>
        <v>0</v>
      </c>
      <c r="BZ564" s="76">
        <f>BY564*Constantes!$F$30</f>
        <v>0</v>
      </c>
      <c r="CA564" s="76">
        <f t="shared" si="314"/>
        <v>0</v>
      </c>
      <c r="CB564" s="15"/>
      <c r="CC564" s="75">
        <v>558</v>
      </c>
      <c r="CD564" s="76">
        <f>0.0526*Observaciones!$F563^2.218</f>
        <v>0</v>
      </c>
      <c r="CE564" s="76">
        <f>IF(Observaciones!$F563&gt;0.05*$CI$7,((Observaciones!$F563-0.05*$CI$7)^2)/(Observaciones!$F563+0.95*$CI$7),0)</f>
        <v>0</v>
      </c>
      <c r="CF564" s="76">
        <f>0.0526*CE564*Observaciones!$F563^1.218</f>
        <v>0</v>
      </c>
      <c r="CG564" s="29"/>
      <c r="CH564" s="29"/>
      <c r="CI564" s="110"/>
      <c r="CJ564" s="40"/>
    </row>
    <row r="565" spans="2:88" s="2" customFormat="1" x14ac:dyDescent="0.3">
      <c r="B565" s="39"/>
      <c r="C565" s="75">
        <v>559</v>
      </c>
      <c r="D565" s="148">
        <f>ETo!$I564*((1-Constantes!$D$19)*ETo!$K564+ETo!$L564)</f>
        <v>2.4118524571620461</v>
      </c>
      <c r="E565" s="76">
        <f>MIN(D565*Constantes!$D$17,0.8*(H564+Observaciones!$F564-F565-G565-Constantes!$D$14))</f>
        <v>3.9038022687748254E-3</v>
      </c>
      <c r="F565" s="76">
        <f>IF(Observaciones!$F564&gt;0.05*Constantes!$D$18,((Observaciones!$F564-0.05*Constantes!$D$18)^2)/(Observaciones!$F564+0.95*Constantes!$D$18),0)</f>
        <v>0</v>
      </c>
      <c r="G565" s="76">
        <f>MAX(0,H564+Observaciones!$F564-F565-Constantes!$D$13)</f>
        <v>0</v>
      </c>
      <c r="H565" s="76">
        <f>H564+Observaciones!$F564-F565-E565-G565-I564</f>
        <v>11.25080972827166</v>
      </c>
      <c r="I565" s="76">
        <f>MAX(0,(H565-Constantes!$D$14)*(1-EXP(-Constantes!$D$22)))</f>
        <v>2.7582317506084559E-5</v>
      </c>
      <c r="J565" s="76">
        <f t="shared" si="315"/>
        <v>85.865051812578557</v>
      </c>
      <c r="K565" s="76">
        <f>MAX(0,(J565-Constantes!$D$13)*(1-EXP(-Constantes!$D$23)))</f>
        <v>0.36570344562594714</v>
      </c>
      <c r="L565" s="76">
        <f t="shared" si="316"/>
        <v>0.36573102794345325</v>
      </c>
      <c r="M565" s="76">
        <f>0.0526*F565*Observaciones!$F564^1.218</f>
        <v>0</v>
      </c>
      <c r="N565" s="76">
        <f>M565*Constantes!$D$30</f>
        <v>0</v>
      </c>
      <c r="O565" s="76">
        <f t="shared" si="317"/>
        <v>0</v>
      </c>
      <c r="P565" s="15"/>
      <c r="Q565" s="75">
        <v>559</v>
      </c>
      <c r="R565" s="148">
        <f>ETo!$I564*((1-Constantes!$E$19)*ETo!$K564+ETo!$L564)</f>
        <v>2.4118524571620461</v>
      </c>
      <c r="S565" s="76">
        <f>MIN(R565*Constantes!$E$17,0.8*(V564+Observaciones!$F564-T565-U565-Constantes!$D$14))</f>
        <v>3.9038022687748254E-3</v>
      </c>
      <c r="T565" s="76">
        <f>IF(Observaciones!$F564&gt;0.05*Constantes!$E$18,((Observaciones!$F564-0.05*Constantes!$E$18)^2)/(Observaciones!$F564+0.95*Constantes!$E$18),0)</f>
        <v>0</v>
      </c>
      <c r="U565" s="76">
        <f>MAX(0,V564+Observaciones!$F564-T565-Constantes!$D$13)</f>
        <v>0</v>
      </c>
      <c r="V565" s="76">
        <f>V564+Observaciones!$F564-T565-S565-U565-W564</f>
        <v>11.25080972827166</v>
      </c>
      <c r="W565" s="76">
        <f>MAX(0,(V565-Constantes!$D$14)*(1-EXP(-Constantes!$D$22)))</f>
        <v>2.7582317506084559E-5</v>
      </c>
      <c r="X565" s="76">
        <f t="shared" si="303"/>
        <v>85.865051812578557</v>
      </c>
      <c r="Y565" s="76">
        <f>MAX(0,(X565-Constantes!$D$13)*(1-EXP(-Constantes!$D$23)))</f>
        <v>0.36570344562594714</v>
      </c>
      <c r="Z565" s="76">
        <f t="shared" si="304"/>
        <v>0.36573102794345325</v>
      </c>
      <c r="AA565" s="76">
        <f>IF(Z565-Escenarios!$E$29&lt;=0,0,IF(Z565-Escenarios!$E$29&gt;Escenarios!$E$28,Escenarios!$E$28,Z565-Escenarios!$E$29))</f>
        <v>0</v>
      </c>
      <c r="AB565" s="76">
        <f>AA565*Entradas!$E$24</f>
        <v>0</v>
      </c>
      <c r="AC565" s="76">
        <f>R565*Entradas!$D$47/Escenarios!$E$9</f>
        <v>0.11576891794377821</v>
      </c>
      <c r="AD565" s="76">
        <f>Entradas!$D$48*Entradas!$D$46/Escenarios!$E$9</f>
        <v>0.12</v>
      </c>
      <c r="AE565" s="76">
        <f t="shared" si="305"/>
        <v>0.11967272021255303</v>
      </c>
      <c r="AF565" s="76">
        <f t="shared" si="288"/>
        <v>0</v>
      </c>
      <c r="AG565" s="76">
        <f t="shared" si="289"/>
        <v>0</v>
      </c>
      <c r="AH565" s="76">
        <f t="shared" si="283"/>
        <v>2.7582317506084559E-5</v>
      </c>
      <c r="AI565" s="76">
        <f t="shared" si="290"/>
        <v>0</v>
      </c>
      <c r="AJ565" s="76">
        <f t="shared" si="284"/>
        <v>0.36570344562594714</v>
      </c>
      <c r="AK565" s="76">
        <f t="shared" si="291"/>
        <v>0</v>
      </c>
      <c r="AL565" s="76">
        <f t="shared" si="292"/>
        <v>0.36573102794345325</v>
      </c>
      <c r="AM565" s="76">
        <f t="shared" si="293"/>
        <v>0</v>
      </c>
      <c r="AN565" s="76">
        <f t="shared" si="294"/>
        <v>0</v>
      </c>
      <c r="AO565" s="76">
        <f t="shared" si="306"/>
        <v>55.835479468924547</v>
      </c>
      <c r="AP565" s="76">
        <f>MAX(0,(AO565-Constantes!$D$13)*(1-EXP(-Constantes!$D$24)))</f>
        <v>0.10830330426052673</v>
      </c>
      <c r="AQ565" s="76">
        <f t="shared" si="285"/>
        <v>0.47400674988647384</v>
      </c>
      <c r="AR565" s="76">
        <f t="shared" si="295"/>
        <v>0.47403433220397995</v>
      </c>
      <c r="AS565" s="76">
        <f>0.0526*AF565*Observaciones!$F564^1.218</f>
        <v>0</v>
      </c>
      <c r="AT565" s="76">
        <f>AS565*Constantes!$E$30</f>
        <v>0</v>
      </c>
      <c r="AU565" s="76">
        <f t="shared" si="307"/>
        <v>0</v>
      </c>
      <c r="AV565" s="15"/>
      <c r="AW565" s="75">
        <v>559</v>
      </c>
      <c r="AX565" s="148">
        <f>ETo!$I564*((1-Constantes!$F$19)*ETo!$K564+ETo!$L564)</f>
        <v>2.4118524571620461</v>
      </c>
      <c r="AY565" s="76">
        <f>MIN(AX565*Constantes!$F$17,0.8*(BB564+Observaciones!$F564-AZ565-BA565-Constantes!$D$14))</f>
        <v>3.9038022687748254E-3</v>
      </c>
      <c r="AZ565" s="76">
        <f>IF(Observaciones!$F564&gt;0.05*Constantes!$F$18,((Observaciones!$F564-0.05*Constantes!$F$18)^2)/(Observaciones!$F564+0.95*Constantes!$F$18),0)</f>
        <v>0</v>
      </c>
      <c r="BA565" s="76">
        <f>MAX(0,BB564+Observaciones!$F564-AZ565-Constantes!$D$13)</f>
        <v>0</v>
      </c>
      <c r="BB565" s="76">
        <f>BB564+Observaciones!$F564-AZ565-AY565-BA565-BC564</f>
        <v>11.25080972827166</v>
      </c>
      <c r="BC565" s="76">
        <f>MAX(0,(BB565-Constantes!$D$14)*(1-EXP(-Constantes!$D$22)))</f>
        <v>2.7582317506084559E-5</v>
      </c>
      <c r="BD565" s="76">
        <f t="shared" si="308"/>
        <v>85.865051812578557</v>
      </c>
      <c r="BE565" s="76">
        <f>MAX(0,(BD565-Constantes!$D$13)*(1-EXP(-Constantes!$D$23)))</f>
        <v>0.36570344562594714</v>
      </c>
      <c r="BF565" s="76">
        <f t="shared" si="309"/>
        <v>0.36573102794345325</v>
      </c>
      <c r="BG565" s="76">
        <f>IF(BF565-Escenarios!$F$29&lt;=0,0,IF(BF565-Escenarios!$F$29&gt;Escenarios!$F$28,Escenarios!$F$28,BF565-Escenarios!$F$29))</f>
        <v>0</v>
      </c>
      <c r="BH565" s="76">
        <f>BG565*Entradas!$F$24</f>
        <v>0</v>
      </c>
      <c r="BI565" s="76">
        <f>AX565*Entradas!$D$47/Escenarios!$F$9</f>
        <v>0.11576891794377821</v>
      </c>
      <c r="BJ565" s="76">
        <f>Entradas!$D$48*Entradas!$D$46/Escenarios!$F$9</f>
        <v>0.12</v>
      </c>
      <c r="BK565" s="76">
        <f t="shared" si="310"/>
        <v>0.11967272021255303</v>
      </c>
      <c r="BL565" s="76">
        <f t="shared" si="296"/>
        <v>0</v>
      </c>
      <c r="BM565" s="76">
        <f t="shared" si="297"/>
        <v>0</v>
      </c>
      <c r="BN565" s="76">
        <f t="shared" si="286"/>
        <v>2.7582317506084559E-5</v>
      </c>
      <c r="BO565" s="76">
        <f t="shared" si="298"/>
        <v>0</v>
      </c>
      <c r="BP565" s="76">
        <f t="shared" si="287"/>
        <v>0.36570344562594714</v>
      </c>
      <c r="BQ565" s="76">
        <f t="shared" si="299"/>
        <v>0</v>
      </c>
      <c r="BR565" s="76">
        <f t="shared" si="300"/>
        <v>0.36573102794345325</v>
      </c>
      <c r="BS565" s="76">
        <f t="shared" si="301"/>
        <v>0</v>
      </c>
      <c r="BT565" s="76">
        <f t="shared" si="302"/>
        <v>0</v>
      </c>
      <c r="BU565" s="76">
        <f t="shared" si="311"/>
        <v>61.610760919138045</v>
      </c>
      <c r="BV565" s="76">
        <f>MAX(0,(BU565-Constantes!$D$13)*(1-EXP(-Constantes!$D$24)))</f>
        <v>0.19657990810023637</v>
      </c>
      <c r="BW565" s="76">
        <f t="shared" si="312"/>
        <v>0.56228335372618354</v>
      </c>
      <c r="BX565" s="76">
        <f t="shared" si="313"/>
        <v>0.56231093604368965</v>
      </c>
      <c r="BY565" s="76">
        <f>0.0526*BL565*Observaciones!$F564^1.218</f>
        <v>0</v>
      </c>
      <c r="BZ565" s="76">
        <f>BY565*Constantes!$F$30</f>
        <v>0</v>
      </c>
      <c r="CA565" s="76">
        <f t="shared" si="314"/>
        <v>0</v>
      </c>
      <c r="CB565" s="15"/>
      <c r="CC565" s="75">
        <v>559</v>
      </c>
      <c r="CD565" s="76">
        <f>0.0526*Observaciones!$F564^2.218</f>
        <v>0</v>
      </c>
      <c r="CE565" s="76">
        <f>IF(Observaciones!$F564&gt;0.05*$CI$7,((Observaciones!$F564-0.05*$CI$7)^2)/(Observaciones!$F564+0.95*$CI$7),0)</f>
        <v>0</v>
      </c>
      <c r="CF565" s="76">
        <f>0.0526*CE565*Observaciones!$F564^1.218</f>
        <v>0</v>
      </c>
      <c r="CG565" s="29"/>
      <c r="CH565" s="29"/>
      <c r="CI565" s="110"/>
      <c r="CJ565" s="40"/>
    </row>
    <row r="566" spans="2:88" s="2" customFormat="1" x14ac:dyDescent="0.3">
      <c r="B566" s="39"/>
      <c r="C566" s="75">
        <v>560</v>
      </c>
      <c r="D566" s="148">
        <f>ETo!$I565*((1-Constantes!$D$19)*ETo!$K565+ETo!$L565)</f>
        <v>2.3720424333957366</v>
      </c>
      <c r="E566" s="76">
        <f>MIN(D566*Constantes!$D$17,0.8*(H565+Observaciones!$F565-F566-G566-Constantes!$D$14))</f>
        <v>6.477826173281187E-4</v>
      </c>
      <c r="F566" s="76">
        <f>IF(Observaciones!$F565&gt;0.05*Constantes!$D$18,((Observaciones!$F565-0.05*Constantes!$D$18)^2)/(Observaciones!$F565+0.95*Constantes!$D$18),0)</f>
        <v>0</v>
      </c>
      <c r="G566" s="76">
        <f>MAX(0,H565+Observaciones!$F565-F566-Constantes!$D$13)</f>
        <v>0</v>
      </c>
      <c r="H566" s="76">
        <f>H565+Observaciones!$F565-F566-E566-G566-I565</f>
        <v>11.250134363336826</v>
      </c>
      <c r="I566" s="76">
        <f>MAX(0,(H566-Constantes!$D$14)*(1-EXP(-Constantes!$D$22)))</f>
        <v>4.576908510217457E-6</v>
      </c>
      <c r="J566" s="76">
        <f t="shared" si="315"/>
        <v>85.499348366952603</v>
      </c>
      <c r="K566" s="76">
        <f>MAX(0,(J566-Constantes!$D$13)*(1-EXP(-Constantes!$D$23)))</f>
        <v>0.36210008247242009</v>
      </c>
      <c r="L566" s="76">
        <f t="shared" si="316"/>
        <v>0.36210465938093028</v>
      </c>
      <c r="M566" s="76">
        <f>0.0526*F566*Observaciones!$F565^1.218</f>
        <v>0</v>
      </c>
      <c r="N566" s="76">
        <f>M566*Constantes!$D$30</f>
        <v>0</v>
      </c>
      <c r="O566" s="76">
        <f t="shared" si="317"/>
        <v>0</v>
      </c>
      <c r="P566" s="15"/>
      <c r="Q566" s="75">
        <v>560</v>
      </c>
      <c r="R566" s="148">
        <f>ETo!$I565*((1-Constantes!$E$19)*ETo!$K565+ETo!$L565)</f>
        <v>2.3720424333957366</v>
      </c>
      <c r="S566" s="76">
        <f>MIN(R566*Constantes!$E$17,0.8*(V565+Observaciones!$F565-T566-U566-Constantes!$D$14))</f>
        <v>6.477826173281187E-4</v>
      </c>
      <c r="T566" s="76">
        <f>IF(Observaciones!$F565&gt;0.05*Constantes!$E$18,((Observaciones!$F565-0.05*Constantes!$E$18)^2)/(Observaciones!$F565+0.95*Constantes!$E$18),0)</f>
        <v>0</v>
      </c>
      <c r="U566" s="76">
        <f>MAX(0,V565+Observaciones!$F565-T566-Constantes!$D$13)</f>
        <v>0</v>
      </c>
      <c r="V566" s="76">
        <f>V565+Observaciones!$F565-T566-S566-U566-W565</f>
        <v>11.250134363336826</v>
      </c>
      <c r="W566" s="76">
        <f>MAX(0,(V566-Constantes!$D$14)*(1-EXP(-Constantes!$D$22)))</f>
        <v>4.576908510217457E-6</v>
      </c>
      <c r="X566" s="76">
        <f t="shared" si="303"/>
        <v>85.499348366952603</v>
      </c>
      <c r="Y566" s="76">
        <f>MAX(0,(X566-Constantes!$D$13)*(1-EXP(-Constantes!$D$23)))</f>
        <v>0.36210008247242009</v>
      </c>
      <c r="Z566" s="76">
        <f t="shared" si="304"/>
        <v>0.36210465938093028</v>
      </c>
      <c r="AA566" s="76">
        <f>IF(Z566-Escenarios!$E$29&lt;=0,0,IF(Z566-Escenarios!$E$29&gt;Escenarios!$E$28,Escenarios!$E$28,Z566-Escenarios!$E$29))</f>
        <v>0</v>
      </c>
      <c r="AB566" s="76">
        <f>AA566*Entradas!$E$24</f>
        <v>0</v>
      </c>
      <c r="AC566" s="76">
        <f>R566*Entradas!$D$47/Escenarios!$E$9</f>
        <v>0.11385803680299536</v>
      </c>
      <c r="AD566" s="76">
        <f>Entradas!$D$48*Entradas!$D$46/Escenarios!$E$9</f>
        <v>0.12</v>
      </c>
      <c r="AE566" s="76">
        <f t="shared" si="305"/>
        <v>0.11450581942032348</v>
      </c>
      <c r="AF566" s="76">
        <f t="shared" si="288"/>
        <v>0</v>
      </c>
      <c r="AG566" s="76">
        <f t="shared" si="289"/>
        <v>0</v>
      </c>
      <c r="AH566" s="76">
        <f t="shared" si="283"/>
        <v>4.576908510217457E-6</v>
      </c>
      <c r="AI566" s="76">
        <f t="shared" si="290"/>
        <v>0</v>
      </c>
      <c r="AJ566" s="76">
        <f t="shared" si="284"/>
        <v>0.36210008247242009</v>
      </c>
      <c r="AK566" s="76">
        <f t="shared" si="291"/>
        <v>0</v>
      </c>
      <c r="AL566" s="76">
        <f t="shared" si="292"/>
        <v>0.36210465938093028</v>
      </c>
      <c r="AM566" s="76">
        <f t="shared" si="293"/>
        <v>0</v>
      </c>
      <c r="AN566" s="76">
        <f t="shared" si="294"/>
        <v>0</v>
      </c>
      <c r="AO566" s="76">
        <f t="shared" si="306"/>
        <v>55.727176164664023</v>
      </c>
      <c r="AP566" s="76">
        <f>MAX(0,(AO566-Constantes!$D$13)*(1-EXP(-Constantes!$D$24)))</f>
        <v>0.10664786149688715</v>
      </c>
      <c r="AQ566" s="76">
        <f t="shared" si="285"/>
        <v>0.46874794396930725</v>
      </c>
      <c r="AR566" s="76">
        <f t="shared" si="295"/>
        <v>0.46875252087781744</v>
      </c>
      <c r="AS566" s="76">
        <f>0.0526*AF566*Observaciones!$F565^1.218</f>
        <v>0</v>
      </c>
      <c r="AT566" s="76">
        <f>AS566*Constantes!$E$30</f>
        <v>0</v>
      </c>
      <c r="AU566" s="76">
        <f t="shared" si="307"/>
        <v>0</v>
      </c>
      <c r="AV566" s="15"/>
      <c r="AW566" s="75">
        <v>560</v>
      </c>
      <c r="AX566" s="148">
        <f>ETo!$I565*((1-Constantes!$F$19)*ETo!$K565+ETo!$L565)</f>
        <v>2.3720424333957366</v>
      </c>
      <c r="AY566" s="76">
        <f>MIN(AX566*Constantes!$F$17,0.8*(BB565+Observaciones!$F565-AZ566-BA566-Constantes!$D$14))</f>
        <v>6.477826173281187E-4</v>
      </c>
      <c r="AZ566" s="76">
        <f>IF(Observaciones!$F565&gt;0.05*Constantes!$F$18,((Observaciones!$F565-0.05*Constantes!$F$18)^2)/(Observaciones!$F565+0.95*Constantes!$F$18),0)</f>
        <v>0</v>
      </c>
      <c r="BA566" s="76">
        <f>MAX(0,BB565+Observaciones!$F565-AZ566-Constantes!$D$13)</f>
        <v>0</v>
      </c>
      <c r="BB566" s="76">
        <f>BB565+Observaciones!$F565-AZ566-AY566-BA566-BC565</f>
        <v>11.250134363336826</v>
      </c>
      <c r="BC566" s="76">
        <f>MAX(0,(BB566-Constantes!$D$14)*(1-EXP(-Constantes!$D$22)))</f>
        <v>4.576908510217457E-6</v>
      </c>
      <c r="BD566" s="76">
        <f t="shared" si="308"/>
        <v>85.499348366952603</v>
      </c>
      <c r="BE566" s="76">
        <f>MAX(0,(BD566-Constantes!$D$13)*(1-EXP(-Constantes!$D$23)))</f>
        <v>0.36210008247242009</v>
      </c>
      <c r="BF566" s="76">
        <f t="shared" si="309"/>
        <v>0.36210465938093028</v>
      </c>
      <c r="BG566" s="76">
        <f>IF(BF566-Escenarios!$F$29&lt;=0,0,IF(BF566-Escenarios!$F$29&gt;Escenarios!$F$28,Escenarios!$F$28,BF566-Escenarios!$F$29))</f>
        <v>0</v>
      </c>
      <c r="BH566" s="76">
        <f>BG566*Entradas!$F$24</f>
        <v>0</v>
      </c>
      <c r="BI566" s="76">
        <f>AX566*Entradas!$D$47/Escenarios!$F$9</f>
        <v>0.11385803680299536</v>
      </c>
      <c r="BJ566" s="76">
        <f>Entradas!$D$48*Entradas!$D$46/Escenarios!$F$9</f>
        <v>0.12</v>
      </c>
      <c r="BK566" s="76">
        <f t="shared" si="310"/>
        <v>0.11450581942032348</v>
      </c>
      <c r="BL566" s="76">
        <f t="shared" si="296"/>
        <v>0</v>
      </c>
      <c r="BM566" s="76">
        <f t="shared" si="297"/>
        <v>0</v>
      </c>
      <c r="BN566" s="76">
        <f t="shared" si="286"/>
        <v>4.576908510217457E-6</v>
      </c>
      <c r="BO566" s="76">
        <f t="shared" si="298"/>
        <v>0</v>
      </c>
      <c r="BP566" s="76">
        <f t="shared" si="287"/>
        <v>0.36210008247242009</v>
      </c>
      <c r="BQ566" s="76">
        <f t="shared" si="299"/>
        <v>0</v>
      </c>
      <c r="BR566" s="76">
        <f t="shared" si="300"/>
        <v>0.36210465938093028</v>
      </c>
      <c r="BS566" s="76">
        <f t="shared" si="301"/>
        <v>0</v>
      </c>
      <c r="BT566" s="76">
        <f t="shared" si="302"/>
        <v>0</v>
      </c>
      <c r="BU566" s="76">
        <f t="shared" si="311"/>
        <v>61.414181011037812</v>
      </c>
      <c r="BV566" s="76">
        <f>MAX(0,(BU566-Constantes!$D$13)*(1-EXP(-Constantes!$D$24)))</f>
        <v>0.19357513563679751</v>
      </c>
      <c r="BW566" s="76">
        <f t="shared" si="312"/>
        <v>0.55567521810921761</v>
      </c>
      <c r="BX566" s="76">
        <f t="shared" si="313"/>
        <v>0.5556797950177278</v>
      </c>
      <c r="BY566" s="76">
        <f>0.0526*BL566*Observaciones!$F565^1.218</f>
        <v>0</v>
      </c>
      <c r="BZ566" s="76">
        <f>BY566*Constantes!$F$30</f>
        <v>0</v>
      </c>
      <c r="CA566" s="76">
        <f t="shared" si="314"/>
        <v>0</v>
      </c>
      <c r="CB566" s="15"/>
      <c r="CC566" s="75">
        <v>560</v>
      </c>
      <c r="CD566" s="76">
        <f>0.0526*Observaciones!$F565^2.218</f>
        <v>0</v>
      </c>
      <c r="CE566" s="76">
        <f>IF(Observaciones!$F565&gt;0.05*$CI$7,((Observaciones!$F565-0.05*$CI$7)^2)/(Observaciones!$F565+0.95*$CI$7),0)</f>
        <v>0</v>
      </c>
      <c r="CF566" s="76">
        <f>0.0526*CE566*Observaciones!$F565^1.218</f>
        <v>0</v>
      </c>
      <c r="CG566" s="29"/>
      <c r="CH566" s="29"/>
      <c r="CI566" s="110"/>
      <c r="CJ566" s="40"/>
    </row>
    <row r="567" spans="2:88" s="2" customFormat="1" x14ac:dyDescent="0.3">
      <c r="B567" s="39"/>
      <c r="C567" s="75">
        <v>561</v>
      </c>
      <c r="D567" s="148">
        <f>ETo!$I566*((1-Constantes!$D$19)*ETo!$K566+ETo!$L566)</f>
        <v>2.470445920854782</v>
      </c>
      <c r="E567" s="76">
        <f>MIN(D567*Constantes!$D$17,0.8*(H566+Observaciones!$F566-F567-G567-Constantes!$D$14))</f>
        <v>1.0749066946118546E-4</v>
      </c>
      <c r="F567" s="76">
        <f>IF(Observaciones!$F566&gt;0.05*Constantes!$D$18,((Observaciones!$F566-0.05*Constantes!$D$18)^2)/(Observaciones!$F566+0.95*Constantes!$D$18),0)</f>
        <v>0</v>
      </c>
      <c r="G567" s="76">
        <f>MAX(0,H566+Observaciones!$F566-F567-Constantes!$D$13)</f>
        <v>0</v>
      </c>
      <c r="H567" s="76">
        <f>H566+Observaciones!$F566-F567-E567-G567-I566</f>
        <v>11.250022295758855</v>
      </c>
      <c r="I567" s="76">
        <f>MAX(0,(H567-Constantes!$D$14)*(1-EXP(-Constantes!$D$22)))</f>
        <v>7.5947539601282111E-7</v>
      </c>
      <c r="J567" s="76">
        <f t="shared" si="315"/>
        <v>85.137248284480179</v>
      </c>
      <c r="K567" s="76">
        <f>MAX(0,(J567-Constantes!$D$13)*(1-EXP(-Constantes!$D$23)))</f>
        <v>0.35853222411429903</v>
      </c>
      <c r="L567" s="76">
        <f t="shared" si="316"/>
        <v>0.35853298358969504</v>
      </c>
      <c r="M567" s="76">
        <f>0.0526*F567*Observaciones!$F566^1.218</f>
        <v>0</v>
      </c>
      <c r="N567" s="76">
        <f>M567*Constantes!$D$30</f>
        <v>0</v>
      </c>
      <c r="O567" s="76">
        <f t="shared" si="317"/>
        <v>0</v>
      </c>
      <c r="P567" s="15"/>
      <c r="Q567" s="75">
        <v>561</v>
      </c>
      <c r="R567" s="148">
        <f>ETo!$I566*((1-Constantes!$E$19)*ETo!$K566+ETo!$L566)</f>
        <v>2.470445920854782</v>
      </c>
      <c r="S567" s="76">
        <f>MIN(R567*Constantes!$E$17,0.8*(V566+Observaciones!$F566-T567-U567-Constantes!$D$14))</f>
        <v>1.0749066946118546E-4</v>
      </c>
      <c r="T567" s="76">
        <f>IF(Observaciones!$F566&gt;0.05*Constantes!$E$18,((Observaciones!$F566-0.05*Constantes!$E$18)^2)/(Observaciones!$F566+0.95*Constantes!$E$18),0)</f>
        <v>0</v>
      </c>
      <c r="U567" s="76">
        <f>MAX(0,V566+Observaciones!$F566-T567-Constantes!$D$13)</f>
        <v>0</v>
      </c>
      <c r="V567" s="76">
        <f>V566+Observaciones!$F566-T567-S567-U567-W566</f>
        <v>11.250022295758855</v>
      </c>
      <c r="W567" s="76">
        <f>MAX(0,(V567-Constantes!$D$14)*(1-EXP(-Constantes!$D$22)))</f>
        <v>7.5947539601282111E-7</v>
      </c>
      <c r="X567" s="76">
        <f t="shared" si="303"/>
        <v>85.137248284480179</v>
      </c>
      <c r="Y567" s="76">
        <f>MAX(0,(X567-Constantes!$D$13)*(1-EXP(-Constantes!$D$23)))</f>
        <v>0.35853222411429903</v>
      </c>
      <c r="Z567" s="76">
        <f t="shared" si="304"/>
        <v>0.35853298358969504</v>
      </c>
      <c r="AA567" s="76">
        <f>IF(Z567-Escenarios!$E$29&lt;=0,0,IF(Z567-Escenarios!$E$29&gt;Escenarios!$E$28,Escenarios!$E$28,Z567-Escenarios!$E$29))</f>
        <v>0</v>
      </c>
      <c r="AB567" s="76">
        <f>AA567*Entradas!$E$24</f>
        <v>0</v>
      </c>
      <c r="AC567" s="76">
        <f>R567*Entradas!$D$47/Escenarios!$E$9</f>
        <v>0.11858140420102953</v>
      </c>
      <c r="AD567" s="76">
        <f>Entradas!$D$48*Entradas!$D$46/Escenarios!$E$9</f>
        <v>0.12</v>
      </c>
      <c r="AE567" s="76">
        <f t="shared" si="305"/>
        <v>0.11868889487049071</v>
      </c>
      <c r="AF567" s="76">
        <f t="shared" si="288"/>
        <v>0</v>
      </c>
      <c r="AG567" s="76">
        <f t="shared" si="289"/>
        <v>0</v>
      </c>
      <c r="AH567" s="76">
        <f t="shared" si="283"/>
        <v>7.5947539601282111E-7</v>
      </c>
      <c r="AI567" s="76">
        <f t="shared" si="290"/>
        <v>0</v>
      </c>
      <c r="AJ567" s="76">
        <f t="shared" si="284"/>
        <v>0.35853222411429903</v>
      </c>
      <c r="AK567" s="76">
        <f t="shared" si="291"/>
        <v>0</v>
      </c>
      <c r="AL567" s="76">
        <f t="shared" si="292"/>
        <v>0.35853298358969504</v>
      </c>
      <c r="AM567" s="76">
        <f t="shared" si="293"/>
        <v>0</v>
      </c>
      <c r="AN567" s="76">
        <f t="shared" si="294"/>
        <v>0</v>
      </c>
      <c r="AO567" s="76">
        <f t="shared" si="306"/>
        <v>55.620528303167134</v>
      </c>
      <c r="AP567" s="76">
        <f>MAX(0,(AO567-Constantes!$D$13)*(1-EXP(-Constantes!$D$24)))</f>
        <v>0.10501772258489266</v>
      </c>
      <c r="AQ567" s="76">
        <f t="shared" si="285"/>
        <v>0.4635499466991917</v>
      </c>
      <c r="AR567" s="76">
        <f t="shared" si="295"/>
        <v>0.46355070617458771</v>
      </c>
      <c r="AS567" s="76">
        <f>0.0526*AF567*Observaciones!$F566^1.218</f>
        <v>0</v>
      </c>
      <c r="AT567" s="76">
        <f>AS567*Constantes!$E$30</f>
        <v>0</v>
      </c>
      <c r="AU567" s="76">
        <f t="shared" si="307"/>
        <v>0</v>
      </c>
      <c r="AV567" s="15"/>
      <c r="AW567" s="75">
        <v>561</v>
      </c>
      <c r="AX567" s="148">
        <f>ETo!$I566*((1-Constantes!$F$19)*ETo!$K566+ETo!$L566)</f>
        <v>2.470445920854782</v>
      </c>
      <c r="AY567" s="76">
        <f>MIN(AX567*Constantes!$F$17,0.8*(BB566+Observaciones!$F566-AZ567-BA567-Constantes!$D$14))</f>
        <v>1.0749066946118546E-4</v>
      </c>
      <c r="AZ567" s="76">
        <f>IF(Observaciones!$F566&gt;0.05*Constantes!$F$18,((Observaciones!$F566-0.05*Constantes!$F$18)^2)/(Observaciones!$F566+0.95*Constantes!$F$18),0)</f>
        <v>0</v>
      </c>
      <c r="BA567" s="76">
        <f>MAX(0,BB566+Observaciones!$F566-AZ567-Constantes!$D$13)</f>
        <v>0</v>
      </c>
      <c r="BB567" s="76">
        <f>BB566+Observaciones!$F566-AZ567-AY567-BA567-BC566</f>
        <v>11.250022295758855</v>
      </c>
      <c r="BC567" s="76">
        <f>MAX(0,(BB567-Constantes!$D$14)*(1-EXP(-Constantes!$D$22)))</f>
        <v>7.5947539601282111E-7</v>
      </c>
      <c r="BD567" s="76">
        <f t="shared" si="308"/>
        <v>85.137248284480179</v>
      </c>
      <c r="BE567" s="76">
        <f>MAX(0,(BD567-Constantes!$D$13)*(1-EXP(-Constantes!$D$23)))</f>
        <v>0.35853222411429903</v>
      </c>
      <c r="BF567" s="76">
        <f t="shared" si="309"/>
        <v>0.35853298358969504</v>
      </c>
      <c r="BG567" s="76">
        <f>IF(BF567-Escenarios!$F$29&lt;=0,0,IF(BF567-Escenarios!$F$29&gt;Escenarios!$F$28,Escenarios!$F$28,BF567-Escenarios!$F$29))</f>
        <v>0</v>
      </c>
      <c r="BH567" s="76">
        <f>BG567*Entradas!$F$24</f>
        <v>0</v>
      </c>
      <c r="BI567" s="76">
        <f>AX567*Entradas!$D$47/Escenarios!$F$9</f>
        <v>0.11858140420102953</v>
      </c>
      <c r="BJ567" s="76">
        <f>Entradas!$D$48*Entradas!$D$46/Escenarios!$F$9</f>
        <v>0.12</v>
      </c>
      <c r="BK567" s="76">
        <f t="shared" si="310"/>
        <v>0.11868889487049071</v>
      </c>
      <c r="BL567" s="76">
        <f t="shared" si="296"/>
        <v>0</v>
      </c>
      <c r="BM567" s="76">
        <f t="shared" si="297"/>
        <v>0</v>
      </c>
      <c r="BN567" s="76">
        <f t="shared" si="286"/>
        <v>7.5947539601282111E-7</v>
      </c>
      <c r="BO567" s="76">
        <f t="shared" si="298"/>
        <v>0</v>
      </c>
      <c r="BP567" s="76">
        <f t="shared" si="287"/>
        <v>0.35853222411429903</v>
      </c>
      <c r="BQ567" s="76">
        <f t="shared" si="299"/>
        <v>0</v>
      </c>
      <c r="BR567" s="76">
        <f t="shared" si="300"/>
        <v>0.35853298358969504</v>
      </c>
      <c r="BS567" s="76">
        <f t="shared" si="301"/>
        <v>0</v>
      </c>
      <c r="BT567" s="76">
        <f t="shared" si="302"/>
        <v>0</v>
      </c>
      <c r="BU567" s="76">
        <f t="shared" si="311"/>
        <v>61.220605875401013</v>
      </c>
      <c r="BV567" s="76">
        <f>MAX(0,(BU567-Constantes!$D$13)*(1-EXP(-Constantes!$D$24)))</f>
        <v>0.19061629186283804</v>
      </c>
      <c r="BW567" s="76">
        <f t="shared" si="312"/>
        <v>0.5491485159771371</v>
      </c>
      <c r="BX567" s="76">
        <f t="shared" si="313"/>
        <v>0.54914927545253311</v>
      </c>
      <c r="BY567" s="76">
        <f>0.0526*BL567*Observaciones!$F566^1.218</f>
        <v>0</v>
      </c>
      <c r="BZ567" s="76">
        <f>BY567*Constantes!$F$30</f>
        <v>0</v>
      </c>
      <c r="CA567" s="76">
        <f t="shared" si="314"/>
        <v>0</v>
      </c>
      <c r="CB567" s="15"/>
      <c r="CC567" s="75">
        <v>561</v>
      </c>
      <c r="CD567" s="76">
        <f>0.0526*Observaciones!$F566^2.218</f>
        <v>0</v>
      </c>
      <c r="CE567" s="76">
        <f>IF(Observaciones!$F566&gt;0.05*$CI$7,((Observaciones!$F566-0.05*$CI$7)^2)/(Observaciones!$F566+0.95*$CI$7),0)</f>
        <v>0</v>
      </c>
      <c r="CF567" s="76">
        <f>0.0526*CE567*Observaciones!$F566^1.218</f>
        <v>0</v>
      </c>
      <c r="CG567" s="29"/>
      <c r="CH567" s="29"/>
      <c r="CI567" s="110"/>
      <c r="CJ567" s="40"/>
    </row>
    <row r="568" spans="2:88" s="2" customFormat="1" x14ac:dyDescent="0.3">
      <c r="B568" s="39"/>
      <c r="C568" s="75">
        <v>562</v>
      </c>
      <c r="D568" s="148">
        <f>ETo!$I567*((1-Constantes!$D$19)*ETo!$K567+ETo!$L567)</f>
        <v>2.4395426168402286</v>
      </c>
      <c r="E568" s="76">
        <f>MIN(D568*Constantes!$D$17,0.8*(H567+Observaciones!$F567-F568-G568-Constantes!$D$14))</f>
        <v>1.7836607084120716E-5</v>
      </c>
      <c r="F568" s="76">
        <f>IF(Observaciones!$F567&gt;0.05*Constantes!$D$18,((Observaciones!$F567-0.05*Constantes!$D$18)^2)/(Observaciones!$F567+0.95*Constantes!$D$18),0)</f>
        <v>0</v>
      </c>
      <c r="G568" s="76">
        <f>MAX(0,H567+Observaciones!$F567-F568-Constantes!$D$13)</f>
        <v>0</v>
      </c>
      <c r="H568" s="76">
        <f>H567+Observaciones!$F567-F568-E568-G568-I567</f>
        <v>11.250003699676375</v>
      </c>
      <c r="I568" s="76">
        <f>MAX(0,(H568-Constantes!$D$14)*(1-EXP(-Constantes!$D$22)))</f>
        <v>1.2602455912371896E-7</v>
      </c>
      <c r="J568" s="76">
        <f t="shared" si="315"/>
        <v>84.77871606036588</v>
      </c>
      <c r="K568" s="76">
        <f>MAX(0,(J568-Constantes!$D$13)*(1-EXP(-Constantes!$D$23)))</f>
        <v>0.35499952071437818</v>
      </c>
      <c r="L568" s="76">
        <f t="shared" si="316"/>
        <v>0.3549996467389373</v>
      </c>
      <c r="M568" s="76">
        <f>0.0526*F568*Observaciones!$F567^1.218</f>
        <v>0</v>
      </c>
      <c r="N568" s="76">
        <f>M568*Constantes!$D$30</f>
        <v>0</v>
      </c>
      <c r="O568" s="76">
        <f t="shared" si="317"/>
        <v>0</v>
      </c>
      <c r="P568" s="15"/>
      <c r="Q568" s="75">
        <v>562</v>
      </c>
      <c r="R568" s="148">
        <f>ETo!$I567*((1-Constantes!$E$19)*ETo!$K567+ETo!$L567)</f>
        <v>2.4395426168402286</v>
      </c>
      <c r="S568" s="76">
        <f>MIN(R568*Constantes!$E$17,0.8*(V567+Observaciones!$F567-T568-U568-Constantes!$D$14))</f>
        <v>1.7836607084120716E-5</v>
      </c>
      <c r="T568" s="76">
        <f>IF(Observaciones!$F567&gt;0.05*Constantes!$E$18,((Observaciones!$F567-0.05*Constantes!$E$18)^2)/(Observaciones!$F567+0.95*Constantes!$E$18),0)</f>
        <v>0</v>
      </c>
      <c r="U568" s="76">
        <f>MAX(0,V567+Observaciones!$F567-T568-Constantes!$D$13)</f>
        <v>0</v>
      </c>
      <c r="V568" s="76">
        <f>V567+Observaciones!$F567-T568-S568-U568-W567</f>
        <v>11.250003699676375</v>
      </c>
      <c r="W568" s="76">
        <f>MAX(0,(V568-Constantes!$D$14)*(1-EXP(-Constantes!$D$22)))</f>
        <v>1.2602455912371896E-7</v>
      </c>
      <c r="X568" s="76">
        <f t="shared" si="303"/>
        <v>84.77871606036588</v>
      </c>
      <c r="Y568" s="76">
        <f>MAX(0,(X568-Constantes!$D$13)*(1-EXP(-Constantes!$D$23)))</f>
        <v>0.35499952071437818</v>
      </c>
      <c r="Z568" s="76">
        <f t="shared" si="304"/>
        <v>0.3549996467389373</v>
      </c>
      <c r="AA568" s="76">
        <f>IF(Z568-Escenarios!$E$29&lt;=0,0,IF(Z568-Escenarios!$E$29&gt;Escenarios!$E$28,Escenarios!$E$28,Z568-Escenarios!$E$29))</f>
        <v>0</v>
      </c>
      <c r="AB568" s="76">
        <f>AA568*Entradas!$E$24</f>
        <v>0</v>
      </c>
      <c r="AC568" s="76">
        <f>R568*Entradas!$D$47/Escenarios!$E$9</f>
        <v>0.11709804560833098</v>
      </c>
      <c r="AD568" s="76">
        <f>Entradas!$D$48*Entradas!$D$46/Escenarios!$E$9</f>
        <v>0.12</v>
      </c>
      <c r="AE568" s="76">
        <f t="shared" si="305"/>
        <v>0.11711588221541511</v>
      </c>
      <c r="AF568" s="76">
        <f t="shared" si="288"/>
        <v>0</v>
      </c>
      <c r="AG568" s="76">
        <f t="shared" si="289"/>
        <v>0</v>
      </c>
      <c r="AH568" s="76">
        <f t="shared" si="283"/>
        <v>1.2602455912371896E-7</v>
      </c>
      <c r="AI568" s="76">
        <f t="shared" si="290"/>
        <v>0</v>
      </c>
      <c r="AJ568" s="76">
        <f t="shared" si="284"/>
        <v>0.35499952071437818</v>
      </c>
      <c r="AK568" s="76">
        <f t="shared" si="291"/>
        <v>0</v>
      </c>
      <c r="AL568" s="76">
        <f t="shared" si="292"/>
        <v>0.3549996467389373</v>
      </c>
      <c r="AM568" s="76">
        <f t="shared" si="293"/>
        <v>0</v>
      </c>
      <c r="AN568" s="76">
        <f t="shared" si="294"/>
        <v>0</v>
      </c>
      <c r="AO568" s="76">
        <f t="shared" si="306"/>
        <v>55.515510580582244</v>
      </c>
      <c r="AP568" s="76">
        <f>MAX(0,(AO568-Constantes!$D$13)*(1-EXP(-Constantes!$D$24)))</f>
        <v>0.10341250074891925</v>
      </c>
      <c r="AQ568" s="76">
        <f t="shared" si="285"/>
        <v>0.4584120214632974</v>
      </c>
      <c r="AR568" s="76">
        <f t="shared" si="295"/>
        <v>0.45841214748785652</v>
      </c>
      <c r="AS568" s="76">
        <f>0.0526*AF568*Observaciones!$F567^1.218</f>
        <v>0</v>
      </c>
      <c r="AT568" s="76">
        <f>AS568*Constantes!$E$30</f>
        <v>0</v>
      </c>
      <c r="AU568" s="76">
        <f t="shared" si="307"/>
        <v>0</v>
      </c>
      <c r="AV568" s="15"/>
      <c r="AW568" s="75">
        <v>562</v>
      </c>
      <c r="AX568" s="148">
        <f>ETo!$I567*((1-Constantes!$F$19)*ETo!$K567+ETo!$L567)</f>
        <v>2.4395426168402286</v>
      </c>
      <c r="AY568" s="76">
        <f>MIN(AX568*Constantes!$F$17,0.8*(BB567+Observaciones!$F567-AZ568-BA568-Constantes!$D$14))</f>
        <v>1.7836607084120716E-5</v>
      </c>
      <c r="AZ568" s="76">
        <f>IF(Observaciones!$F567&gt;0.05*Constantes!$F$18,((Observaciones!$F567-0.05*Constantes!$F$18)^2)/(Observaciones!$F567+0.95*Constantes!$F$18),0)</f>
        <v>0</v>
      </c>
      <c r="BA568" s="76">
        <f>MAX(0,BB567+Observaciones!$F567-AZ568-Constantes!$D$13)</f>
        <v>0</v>
      </c>
      <c r="BB568" s="76">
        <f>BB567+Observaciones!$F567-AZ568-AY568-BA568-BC567</f>
        <v>11.250003699676375</v>
      </c>
      <c r="BC568" s="76">
        <f>MAX(0,(BB568-Constantes!$D$14)*(1-EXP(-Constantes!$D$22)))</f>
        <v>1.2602455912371896E-7</v>
      </c>
      <c r="BD568" s="76">
        <f t="shared" si="308"/>
        <v>84.77871606036588</v>
      </c>
      <c r="BE568" s="76">
        <f>MAX(0,(BD568-Constantes!$D$13)*(1-EXP(-Constantes!$D$23)))</f>
        <v>0.35499952071437818</v>
      </c>
      <c r="BF568" s="76">
        <f t="shared" si="309"/>
        <v>0.3549996467389373</v>
      </c>
      <c r="BG568" s="76">
        <f>IF(BF568-Escenarios!$F$29&lt;=0,0,IF(BF568-Escenarios!$F$29&gt;Escenarios!$F$28,Escenarios!$F$28,BF568-Escenarios!$F$29))</f>
        <v>0</v>
      </c>
      <c r="BH568" s="76">
        <f>BG568*Entradas!$F$24</f>
        <v>0</v>
      </c>
      <c r="BI568" s="76">
        <f>AX568*Entradas!$D$47/Escenarios!$F$9</f>
        <v>0.11709804560833098</v>
      </c>
      <c r="BJ568" s="76">
        <f>Entradas!$D$48*Entradas!$D$46/Escenarios!$F$9</f>
        <v>0.12</v>
      </c>
      <c r="BK568" s="76">
        <f t="shared" si="310"/>
        <v>0.11711588221541511</v>
      </c>
      <c r="BL568" s="76">
        <f t="shared" si="296"/>
        <v>0</v>
      </c>
      <c r="BM568" s="76">
        <f t="shared" si="297"/>
        <v>0</v>
      </c>
      <c r="BN568" s="76">
        <f t="shared" si="286"/>
        <v>1.2602455912371896E-7</v>
      </c>
      <c r="BO568" s="76">
        <f t="shared" si="298"/>
        <v>0</v>
      </c>
      <c r="BP568" s="76">
        <f t="shared" si="287"/>
        <v>0.35499952071437818</v>
      </c>
      <c r="BQ568" s="76">
        <f t="shared" si="299"/>
        <v>0</v>
      </c>
      <c r="BR568" s="76">
        <f t="shared" si="300"/>
        <v>0.3549996467389373</v>
      </c>
      <c r="BS568" s="76">
        <f t="shared" si="301"/>
        <v>0</v>
      </c>
      <c r="BT568" s="76">
        <f t="shared" si="302"/>
        <v>0</v>
      </c>
      <c r="BU568" s="76">
        <f t="shared" si="311"/>
        <v>61.029989583538175</v>
      </c>
      <c r="BV568" s="76">
        <f>MAX(0,(BU568-Constantes!$D$13)*(1-EXP(-Constantes!$D$24)))</f>
        <v>0.18770267474699201</v>
      </c>
      <c r="BW568" s="76">
        <f t="shared" si="312"/>
        <v>0.54270219546137022</v>
      </c>
      <c r="BX568" s="76">
        <f t="shared" si="313"/>
        <v>0.54270232148592934</v>
      </c>
      <c r="BY568" s="76">
        <f>0.0526*BL568*Observaciones!$F567^1.218</f>
        <v>0</v>
      </c>
      <c r="BZ568" s="76">
        <f>BY568*Constantes!$F$30</f>
        <v>0</v>
      </c>
      <c r="CA568" s="76">
        <f t="shared" si="314"/>
        <v>0</v>
      </c>
      <c r="CB568" s="15"/>
      <c r="CC568" s="75">
        <v>562</v>
      </c>
      <c r="CD568" s="76">
        <f>0.0526*Observaciones!$F567^2.218</f>
        <v>0</v>
      </c>
      <c r="CE568" s="76">
        <f>IF(Observaciones!$F567&gt;0.05*$CI$7,((Observaciones!$F567-0.05*$CI$7)^2)/(Observaciones!$F567+0.95*$CI$7),0)</f>
        <v>0</v>
      </c>
      <c r="CF568" s="76">
        <f>0.0526*CE568*Observaciones!$F567^1.218</f>
        <v>0</v>
      </c>
      <c r="CG568" s="29"/>
      <c r="CH568" s="29"/>
      <c r="CI568" s="110"/>
      <c r="CJ568" s="40"/>
    </row>
    <row r="569" spans="2:88" s="2" customFormat="1" x14ac:dyDescent="0.3">
      <c r="B569" s="39"/>
      <c r="C569" s="75">
        <v>563</v>
      </c>
      <c r="D569" s="148">
        <f>ETo!$I568*((1-Constantes!$D$19)*ETo!$K568+ETo!$L568)</f>
        <v>2.4233842337039513</v>
      </c>
      <c r="E569" s="76">
        <f>MIN(D569*Constantes!$D$17,0.8*(H568+Observaciones!$F568-F569-G569-Constantes!$D$14))</f>
        <v>2.9597411000281683E-6</v>
      </c>
      <c r="F569" s="76">
        <f>IF(Observaciones!$F568&gt;0.05*Constantes!$D$18,((Observaciones!$F568-0.05*Constantes!$D$18)^2)/(Observaciones!$F568+0.95*Constantes!$D$18),0)</f>
        <v>0</v>
      </c>
      <c r="G569" s="76">
        <f>MAX(0,H568+Observaciones!$F568-F569-Constantes!$D$13)</f>
        <v>0</v>
      </c>
      <c r="H569" s="76">
        <f>H568+Observaciones!$F568-F569-E569-G569-I568</f>
        <v>11.250000613910716</v>
      </c>
      <c r="I569" s="76">
        <f>MAX(0,(H569-Constantes!$D$14)*(1-EXP(-Constantes!$D$22)))</f>
        <v>2.0912052700725561E-8</v>
      </c>
      <c r="J569" s="76">
        <f t="shared" si="315"/>
        <v>84.423716539651508</v>
      </c>
      <c r="K569" s="76">
        <f>MAX(0,(J569-Constantes!$D$13)*(1-EXP(-Constantes!$D$23)))</f>
        <v>0.35150162588248124</v>
      </c>
      <c r="L569" s="76">
        <f t="shared" si="316"/>
        <v>0.35150164679453394</v>
      </c>
      <c r="M569" s="76">
        <f>0.0526*F569*Observaciones!$F568^1.218</f>
        <v>0</v>
      </c>
      <c r="N569" s="76">
        <f>M569*Constantes!$D$30</f>
        <v>0</v>
      </c>
      <c r="O569" s="76">
        <f t="shared" si="317"/>
        <v>0</v>
      </c>
      <c r="P569" s="15"/>
      <c r="Q569" s="75">
        <v>563</v>
      </c>
      <c r="R569" s="148">
        <f>ETo!$I568*((1-Constantes!$E$19)*ETo!$K568+ETo!$L568)</f>
        <v>2.4233842337039513</v>
      </c>
      <c r="S569" s="76">
        <f>MIN(R569*Constantes!$E$17,0.8*(V568+Observaciones!$F568-T569-U569-Constantes!$D$14))</f>
        <v>2.9597411000281683E-6</v>
      </c>
      <c r="T569" s="76">
        <f>IF(Observaciones!$F568&gt;0.05*Constantes!$E$18,((Observaciones!$F568-0.05*Constantes!$E$18)^2)/(Observaciones!$F568+0.95*Constantes!$E$18),0)</f>
        <v>0</v>
      </c>
      <c r="U569" s="76">
        <f>MAX(0,V568+Observaciones!$F568-T569-Constantes!$D$13)</f>
        <v>0</v>
      </c>
      <c r="V569" s="76">
        <f>V568+Observaciones!$F568-T569-S569-U569-W568</f>
        <v>11.250000613910716</v>
      </c>
      <c r="W569" s="76">
        <f>MAX(0,(V569-Constantes!$D$14)*(1-EXP(-Constantes!$D$22)))</f>
        <v>2.0912052700725561E-8</v>
      </c>
      <c r="X569" s="76">
        <f t="shared" si="303"/>
        <v>84.423716539651508</v>
      </c>
      <c r="Y569" s="76">
        <f>MAX(0,(X569-Constantes!$D$13)*(1-EXP(-Constantes!$D$23)))</f>
        <v>0.35150162588248124</v>
      </c>
      <c r="Z569" s="76">
        <f t="shared" si="304"/>
        <v>0.35150164679453394</v>
      </c>
      <c r="AA569" s="76">
        <f>IF(Z569-Escenarios!$E$29&lt;=0,0,IF(Z569-Escenarios!$E$29&gt;Escenarios!$E$28,Escenarios!$E$28,Z569-Escenarios!$E$29))</f>
        <v>0</v>
      </c>
      <c r="AB569" s="76">
        <f>AA569*Entradas!$E$24</f>
        <v>0</v>
      </c>
      <c r="AC569" s="76">
        <f>R569*Entradas!$D$47/Escenarios!$E$9</f>
        <v>0.11632244321778967</v>
      </c>
      <c r="AD569" s="76">
        <f>Entradas!$D$48*Entradas!$D$46/Escenarios!$E$9</f>
        <v>0.12</v>
      </c>
      <c r="AE569" s="76">
        <f t="shared" si="305"/>
        <v>0.1163254029588897</v>
      </c>
      <c r="AF569" s="76">
        <f t="shared" si="288"/>
        <v>0</v>
      </c>
      <c r="AG569" s="76">
        <f t="shared" si="289"/>
        <v>0</v>
      </c>
      <c r="AH569" s="76">
        <f t="shared" si="283"/>
        <v>2.0912052700725561E-8</v>
      </c>
      <c r="AI569" s="76">
        <f t="shared" si="290"/>
        <v>0</v>
      </c>
      <c r="AJ569" s="76">
        <f t="shared" si="284"/>
        <v>0.35150162588248124</v>
      </c>
      <c r="AK569" s="76">
        <f t="shared" si="291"/>
        <v>0</v>
      </c>
      <c r="AL569" s="76">
        <f t="shared" si="292"/>
        <v>0.35150164679453394</v>
      </c>
      <c r="AM569" s="76">
        <f t="shared" si="293"/>
        <v>0</v>
      </c>
      <c r="AN569" s="76">
        <f t="shared" si="294"/>
        <v>0</v>
      </c>
      <c r="AO569" s="76">
        <f t="shared" si="306"/>
        <v>55.412098079833328</v>
      </c>
      <c r="AP569" s="76">
        <f>MAX(0,(AO569-Constantes!$D$13)*(1-EXP(-Constantes!$D$24)))</f>
        <v>0.10183181512530375</v>
      </c>
      <c r="AQ569" s="76">
        <f t="shared" si="285"/>
        <v>0.453333441007785</v>
      </c>
      <c r="AR569" s="76">
        <f t="shared" si="295"/>
        <v>0.4533334619198377</v>
      </c>
      <c r="AS569" s="76">
        <f>0.0526*AF569*Observaciones!$F568^1.218</f>
        <v>0</v>
      </c>
      <c r="AT569" s="76">
        <f>AS569*Constantes!$E$30</f>
        <v>0</v>
      </c>
      <c r="AU569" s="76">
        <f t="shared" si="307"/>
        <v>0</v>
      </c>
      <c r="AV569" s="15"/>
      <c r="AW569" s="75">
        <v>563</v>
      </c>
      <c r="AX569" s="148">
        <f>ETo!$I568*((1-Constantes!$F$19)*ETo!$K568+ETo!$L568)</f>
        <v>2.4233842337039513</v>
      </c>
      <c r="AY569" s="76">
        <f>MIN(AX569*Constantes!$F$17,0.8*(BB568+Observaciones!$F568-AZ569-BA569-Constantes!$D$14))</f>
        <v>2.9597411000281683E-6</v>
      </c>
      <c r="AZ569" s="76">
        <f>IF(Observaciones!$F568&gt;0.05*Constantes!$F$18,((Observaciones!$F568-0.05*Constantes!$F$18)^2)/(Observaciones!$F568+0.95*Constantes!$F$18),0)</f>
        <v>0</v>
      </c>
      <c r="BA569" s="76">
        <f>MAX(0,BB568+Observaciones!$F568-AZ569-Constantes!$D$13)</f>
        <v>0</v>
      </c>
      <c r="BB569" s="76">
        <f>BB568+Observaciones!$F568-AZ569-AY569-BA569-BC568</f>
        <v>11.250000613910716</v>
      </c>
      <c r="BC569" s="76">
        <f>MAX(0,(BB569-Constantes!$D$14)*(1-EXP(-Constantes!$D$22)))</f>
        <v>2.0912052700725561E-8</v>
      </c>
      <c r="BD569" s="76">
        <f t="shared" si="308"/>
        <v>84.423716539651508</v>
      </c>
      <c r="BE569" s="76">
        <f>MAX(0,(BD569-Constantes!$D$13)*(1-EXP(-Constantes!$D$23)))</f>
        <v>0.35150162588248124</v>
      </c>
      <c r="BF569" s="76">
        <f t="shared" si="309"/>
        <v>0.35150164679453394</v>
      </c>
      <c r="BG569" s="76">
        <f>IF(BF569-Escenarios!$F$29&lt;=0,0,IF(BF569-Escenarios!$F$29&gt;Escenarios!$F$28,Escenarios!$F$28,BF569-Escenarios!$F$29))</f>
        <v>0</v>
      </c>
      <c r="BH569" s="76">
        <f>BG569*Entradas!$F$24</f>
        <v>0</v>
      </c>
      <c r="BI569" s="76">
        <f>AX569*Entradas!$D$47/Escenarios!$F$9</f>
        <v>0.11632244321778967</v>
      </c>
      <c r="BJ569" s="76">
        <f>Entradas!$D$48*Entradas!$D$46/Escenarios!$F$9</f>
        <v>0.12</v>
      </c>
      <c r="BK569" s="76">
        <f t="shared" si="310"/>
        <v>0.1163254029588897</v>
      </c>
      <c r="BL569" s="76">
        <f t="shared" si="296"/>
        <v>0</v>
      </c>
      <c r="BM569" s="76">
        <f t="shared" si="297"/>
        <v>0</v>
      </c>
      <c r="BN569" s="76">
        <f t="shared" si="286"/>
        <v>2.0912052700725561E-8</v>
      </c>
      <c r="BO569" s="76">
        <f t="shared" si="298"/>
        <v>0</v>
      </c>
      <c r="BP569" s="76">
        <f t="shared" si="287"/>
        <v>0.35150162588248124</v>
      </c>
      <c r="BQ569" s="76">
        <f t="shared" si="299"/>
        <v>0</v>
      </c>
      <c r="BR569" s="76">
        <f t="shared" si="300"/>
        <v>0.35150164679453394</v>
      </c>
      <c r="BS569" s="76">
        <f t="shared" si="301"/>
        <v>0</v>
      </c>
      <c r="BT569" s="76">
        <f t="shared" si="302"/>
        <v>0</v>
      </c>
      <c r="BU569" s="76">
        <f t="shared" si="311"/>
        <v>60.842286908791181</v>
      </c>
      <c r="BV569" s="76">
        <f>MAX(0,(BU569-Constantes!$D$13)*(1-EXP(-Constantes!$D$24)))</f>
        <v>0.1848335929886161</v>
      </c>
      <c r="BW569" s="76">
        <f t="shared" si="312"/>
        <v>0.53633521887109736</v>
      </c>
      <c r="BX569" s="76">
        <f t="shared" si="313"/>
        <v>0.53633523978315001</v>
      </c>
      <c r="BY569" s="76">
        <f>0.0526*BL569*Observaciones!$F568^1.218</f>
        <v>0</v>
      </c>
      <c r="BZ569" s="76">
        <f>BY569*Constantes!$F$30</f>
        <v>0</v>
      </c>
      <c r="CA569" s="76">
        <f t="shared" si="314"/>
        <v>0</v>
      </c>
      <c r="CB569" s="15"/>
      <c r="CC569" s="75">
        <v>563</v>
      </c>
      <c r="CD569" s="76">
        <f>0.0526*Observaciones!$F568^2.218</f>
        <v>0</v>
      </c>
      <c r="CE569" s="76">
        <f>IF(Observaciones!$F568&gt;0.05*$CI$7,((Observaciones!$F568-0.05*$CI$7)^2)/(Observaciones!$F568+0.95*$CI$7),0)</f>
        <v>0</v>
      </c>
      <c r="CF569" s="76">
        <f>0.0526*CE569*Observaciones!$F568^1.218</f>
        <v>0</v>
      </c>
      <c r="CG569" s="29"/>
      <c r="CH569" s="29"/>
      <c r="CI569" s="110"/>
      <c r="CJ569" s="40"/>
    </row>
    <row r="570" spans="2:88" s="2" customFormat="1" x14ac:dyDescent="0.3">
      <c r="B570" s="39"/>
      <c r="C570" s="75">
        <v>564</v>
      </c>
      <c r="D570" s="148">
        <f>ETo!$I569*((1-Constantes!$D$19)*ETo!$K569+ETo!$L569)</f>
        <v>2.474379028470123</v>
      </c>
      <c r="E570" s="76">
        <f>MIN(D570*Constantes!$D$17,0.8*(H569+Observaciones!$F569-F570-G570-Constantes!$D$14))</f>
        <v>0.16000049112857229</v>
      </c>
      <c r="F570" s="76">
        <f>IF(Observaciones!$F569&gt;0.05*Constantes!$D$18,((Observaciones!$F569-0.05*Constantes!$D$18)^2)/(Observaciones!$F569+0.95*Constantes!$D$18),0)</f>
        <v>0</v>
      </c>
      <c r="G570" s="76">
        <f>MAX(0,H569+Observaciones!$F569-F570-Constantes!$D$13)</f>
        <v>0</v>
      </c>
      <c r="H570" s="76">
        <f>H569+Observaciones!$F569-F570-E570-G570-I569</f>
        <v>11.29000010187009</v>
      </c>
      <c r="I570" s="76">
        <f>MAX(0,(H570-Constantes!$D$14)*(1-EXP(-Constantes!$D$22)))</f>
        <v>1.3625503130754201E-3</v>
      </c>
      <c r="J570" s="76">
        <f t="shared" si="315"/>
        <v>84.072214913769031</v>
      </c>
      <c r="K570" s="76">
        <f>MAX(0,(J570-Constantes!$D$13)*(1-EXP(-Constantes!$D$23)))</f>
        <v>0.3480381966414966</v>
      </c>
      <c r="L570" s="76">
        <f t="shared" si="316"/>
        <v>0.34940074695457202</v>
      </c>
      <c r="M570" s="76">
        <f>0.0526*F570*Observaciones!$F569^1.218</f>
        <v>0</v>
      </c>
      <c r="N570" s="76">
        <f>M570*Constantes!$D$30</f>
        <v>0</v>
      </c>
      <c r="O570" s="76">
        <f t="shared" si="317"/>
        <v>0</v>
      </c>
      <c r="P570" s="15"/>
      <c r="Q570" s="75">
        <v>564</v>
      </c>
      <c r="R570" s="148">
        <f>ETo!$I569*((1-Constantes!$E$19)*ETo!$K569+ETo!$L569)</f>
        <v>2.474379028470123</v>
      </c>
      <c r="S570" s="76">
        <f>MIN(R570*Constantes!$E$17,0.8*(V569+Observaciones!$F569-T570-U570-Constantes!$D$14))</f>
        <v>0.16000049112857229</v>
      </c>
      <c r="T570" s="76">
        <f>IF(Observaciones!$F569&gt;0.05*Constantes!$E$18,((Observaciones!$F569-0.05*Constantes!$E$18)^2)/(Observaciones!$F569+0.95*Constantes!$E$18),0)</f>
        <v>0</v>
      </c>
      <c r="U570" s="76">
        <f>MAX(0,V569+Observaciones!$F569-T570-Constantes!$D$13)</f>
        <v>0</v>
      </c>
      <c r="V570" s="76">
        <f>V569+Observaciones!$F569-T570-S570-U570-W569</f>
        <v>11.29000010187009</v>
      </c>
      <c r="W570" s="76">
        <f>MAX(0,(V570-Constantes!$D$14)*(1-EXP(-Constantes!$D$22)))</f>
        <v>1.3625503130754201E-3</v>
      </c>
      <c r="X570" s="76">
        <f t="shared" si="303"/>
        <v>84.072214913769031</v>
      </c>
      <c r="Y570" s="76">
        <f>MAX(0,(X570-Constantes!$D$13)*(1-EXP(-Constantes!$D$23)))</f>
        <v>0.3480381966414966</v>
      </c>
      <c r="Z570" s="76">
        <f t="shared" si="304"/>
        <v>0.34940074695457202</v>
      </c>
      <c r="AA570" s="76">
        <f>IF(Z570-Escenarios!$E$29&lt;=0,0,IF(Z570-Escenarios!$E$29&gt;Escenarios!$E$28,Escenarios!$E$28,Z570-Escenarios!$E$29))</f>
        <v>0</v>
      </c>
      <c r="AB570" s="76">
        <f>AA570*Entradas!$E$24</f>
        <v>0</v>
      </c>
      <c r="AC570" s="76">
        <f>R570*Entradas!$D$47/Escenarios!$E$9</f>
        <v>0.1187701933665659</v>
      </c>
      <c r="AD570" s="76">
        <f>Entradas!$D$48*Entradas!$D$46/Escenarios!$E$9</f>
        <v>0.12</v>
      </c>
      <c r="AE570" s="76">
        <f t="shared" si="305"/>
        <v>0.2787706844951382</v>
      </c>
      <c r="AF570" s="76">
        <f t="shared" si="288"/>
        <v>0</v>
      </c>
      <c r="AG570" s="76">
        <f t="shared" si="289"/>
        <v>0</v>
      </c>
      <c r="AH570" s="76">
        <f t="shared" si="283"/>
        <v>1.3625503130754201E-3</v>
      </c>
      <c r="AI570" s="76">
        <f t="shared" si="290"/>
        <v>0</v>
      </c>
      <c r="AJ570" s="76">
        <f t="shared" si="284"/>
        <v>0.3480381966414966</v>
      </c>
      <c r="AK570" s="76">
        <f t="shared" si="291"/>
        <v>0</v>
      </c>
      <c r="AL570" s="76">
        <f t="shared" si="292"/>
        <v>0.34940074695457202</v>
      </c>
      <c r="AM570" s="76">
        <f t="shared" si="293"/>
        <v>0</v>
      </c>
      <c r="AN570" s="76">
        <f t="shared" si="294"/>
        <v>0</v>
      </c>
      <c r="AO570" s="76">
        <f t="shared" si="306"/>
        <v>55.310266264708027</v>
      </c>
      <c r="AP570" s="76">
        <f>MAX(0,(AO570-Constantes!$D$13)*(1-EXP(-Constantes!$D$24)))</f>
        <v>0.10027529067197818</v>
      </c>
      <c r="AQ570" s="76">
        <f t="shared" si="285"/>
        <v>0.44831348731347476</v>
      </c>
      <c r="AR570" s="76">
        <f t="shared" si="295"/>
        <v>0.44967603762655017</v>
      </c>
      <c r="AS570" s="76">
        <f>0.0526*AF570*Observaciones!$F569^1.218</f>
        <v>0</v>
      </c>
      <c r="AT570" s="76">
        <f>AS570*Constantes!$E$30</f>
        <v>0</v>
      </c>
      <c r="AU570" s="76">
        <f t="shared" si="307"/>
        <v>0</v>
      </c>
      <c r="AV570" s="15"/>
      <c r="AW570" s="75">
        <v>564</v>
      </c>
      <c r="AX570" s="148">
        <f>ETo!$I569*((1-Constantes!$F$19)*ETo!$K569+ETo!$L569)</f>
        <v>2.474379028470123</v>
      </c>
      <c r="AY570" s="76">
        <f>MIN(AX570*Constantes!$F$17,0.8*(BB569+Observaciones!$F569-AZ570-BA570-Constantes!$D$14))</f>
        <v>0.16000049112857229</v>
      </c>
      <c r="AZ570" s="76">
        <f>IF(Observaciones!$F569&gt;0.05*Constantes!$F$18,((Observaciones!$F569-0.05*Constantes!$F$18)^2)/(Observaciones!$F569+0.95*Constantes!$F$18),0)</f>
        <v>0</v>
      </c>
      <c r="BA570" s="76">
        <f>MAX(0,BB569+Observaciones!$F569-AZ570-Constantes!$D$13)</f>
        <v>0</v>
      </c>
      <c r="BB570" s="76">
        <f>BB569+Observaciones!$F569-AZ570-AY570-BA570-BC569</f>
        <v>11.29000010187009</v>
      </c>
      <c r="BC570" s="76">
        <f>MAX(0,(BB570-Constantes!$D$14)*(1-EXP(-Constantes!$D$22)))</f>
        <v>1.3625503130754201E-3</v>
      </c>
      <c r="BD570" s="76">
        <f t="shared" si="308"/>
        <v>84.072214913769031</v>
      </c>
      <c r="BE570" s="76">
        <f>MAX(0,(BD570-Constantes!$D$13)*(1-EXP(-Constantes!$D$23)))</f>
        <v>0.3480381966414966</v>
      </c>
      <c r="BF570" s="76">
        <f t="shared" si="309"/>
        <v>0.34940074695457202</v>
      </c>
      <c r="BG570" s="76">
        <f>IF(BF570-Escenarios!$F$29&lt;=0,0,IF(BF570-Escenarios!$F$29&gt;Escenarios!$F$28,Escenarios!$F$28,BF570-Escenarios!$F$29))</f>
        <v>0</v>
      </c>
      <c r="BH570" s="76">
        <f>BG570*Entradas!$F$24</f>
        <v>0</v>
      </c>
      <c r="BI570" s="76">
        <f>AX570*Entradas!$D$47/Escenarios!$F$9</f>
        <v>0.1187701933665659</v>
      </c>
      <c r="BJ570" s="76">
        <f>Entradas!$D$48*Entradas!$D$46/Escenarios!$F$9</f>
        <v>0.12</v>
      </c>
      <c r="BK570" s="76">
        <f t="shared" si="310"/>
        <v>0.2787706844951382</v>
      </c>
      <c r="BL570" s="76">
        <f t="shared" si="296"/>
        <v>0</v>
      </c>
      <c r="BM570" s="76">
        <f t="shared" si="297"/>
        <v>0</v>
      </c>
      <c r="BN570" s="76">
        <f t="shared" si="286"/>
        <v>1.3625503130754201E-3</v>
      </c>
      <c r="BO570" s="76">
        <f t="shared" si="298"/>
        <v>0</v>
      </c>
      <c r="BP570" s="76">
        <f t="shared" si="287"/>
        <v>0.3480381966414966</v>
      </c>
      <c r="BQ570" s="76">
        <f t="shared" si="299"/>
        <v>0</v>
      </c>
      <c r="BR570" s="76">
        <f t="shared" si="300"/>
        <v>0.34940074695457202</v>
      </c>
      <c r="BS570" s="76">
        <f t="shared" si="301"/>
        <v>0</v>
      </c>
      <c r="BT570" s="76">
        <f t="shared" si="302"/>
        <v>0</v>
      </c>
      <c r="BU570" s="76">
        <f t="shared" si="311"/>
        <v>60.657453315802563</v>
      </c>
      <c r="BV570" s="76">
        <f>MAX(0,(BU570-Constantes!$D$13)*(1-EXP(-Constantes!$D$24)))</f>
        <v>0.18200836585376831</v>
      </c>
      <c r="BW570" s="76">
        <f t="shared" si="312"/>
        <v>0.53004656249526494</v>
      </c>
      <c r="BX570" s="76">
        <f t="shared" si="313"/>
        <v>0.53140911280834036</v>
      </c>
      <c r="BY570" s="76">
        <f>0.0526*BL570*Observaciones!$F569^1.218</f>
        <v>0</v>
      </c>
      <c r="BZ570" s="76">
        <f>BY570*Constantes!$F$30</f>
        <v>0</v>
      </c>
      <c r="CA570" s="76">
        <f t="shared" si="314"/>
        <v>0</v>
      </c>
      <c r="CB570" s="15"/>
      <c r="CC570" s="75">
        <v>564</v>
      </c>
      <c r="CD570" s="76">
        <f>0.0526*Observaciones!$F569^2.218</f>
        <v>1.4813929535417848E-3</v>
      </c>
      <c r="CE570" s="76">
        <f>IF(Observaciones!$F569&gt;0.05*$CI$7,((Observaciones!$F569-0.05*$CI$7)^2)/(Observaciones!$F569+0.95*$CI$7),0)</f>
        <v>0</v>
      </c>
      <c r="CF570" s="76">
        <f>0.0526*CE570*Observaciones!$F569^1.218</f>
        <v>0</v>
      </c>
      <c r="CG570" s="29"/>
      <c r="CH570" s="29"/>
      <c r="CI570" s="110"/>
      <c r="CJ570" s="40"/>
    </row>
    <row r="571" spans="2:88" s="2" customFormat="1" x14ac:dyDescent="0.3">
      <c r="B571" s="39"/>
      <c r="C571" s="75">
        <v>565</v>
      </c>
      <c r="D571" s="148">
        <f>ETo!$I570*((1-Constantes!$D$19)*ETo!$K570+ETo!$L570)</f>
        <v>2.4791994292425401</v>
      </c>
      <c r="E571" s="76">
        <f>MIN(D571*Constantes!$D$17,0.8*(H570+Observaciones!$F570-F571-G571-Constantes!$D$14))</f>
        <v>1.2313530097851546</v>
      </c>
      <c r="F571" s="76">
        <f>IF(Observaciones!$F570&gt;0.05*Constantes!$D$18,((Observaciones!$F570-0.05*Constantes!$D$18)^2)/(Observaciones!$F570+0.95*Constantes!$D$18),0)</f>
        <v>0</v>
      </c>
      <c r="G571" s="76">
        <f>MAX(0,H570+Observaciones!$F570-F571-Constantes!$D$13)</f>
        <v>0</v>
      </c>
      <c r="H571" s="76">
        <f>H570+Observaciones!$F570-F571-E571-G571-I570</f>
        <v>11.65728454177186</v>
      </c>
      <c r="I571" s="76">
        <f>MAX(0,(H571-Constantes!$D$14)*(1-EXP(-Constantes!$D$22)))</f>
        <v>1.3873606664911622E-2</v>
      </c>
      <c r="J571" s="76">
        <f t="shared" si="315"/>
        <v>83.724176717127534</v>
      </c>
      <c r="K571" s="76">
        <f>MAX(0,(J571-Constantes!$D$13)*(1-EXP(-Constantes!$D$23)))</f>
        <v>0.34460889339374795</v>
      </c>
      <c r="L571" s="76">
        <f t="shared" si="316"/>
        <v>0.35848250005865956</v>
      </c>
      <c r="M571" s="76">
        <f>0.0526*F571*Observaciones!$F570^1.218</f>
        <v>0</v>
      </c>
      <c r="N571" s="76">
        <f>M571*Constantes!$D$30</f>
        <v>0</v>
      </c>
      <c r="O571" s="76">
        <f t="shared" si="317"/>
        <v>0</v>
      </c>
      <c r="P571" s="15"/>
      <c r="Q571" s="75">
        <v>565</v>
      </c>
      <c r="R571" s="148">
        <f>ETo!$I570*((1-Constantes!$E$19)*ETo!$K570+ETo!$L570)</f>
        <v>2.4791994292425401</v>
      </c>
      <c r="S571" s="76">
        <f>MIN(R571*Constantes!$E$17,0.8*(V570+Observaciones!$F570-T571-U571-Constantes!$D$14))</f>
        <v>1.2313530097851546</v>
      </c>
      <c r="T571" s="76">
        <f>IF(Observaciones!$F570&gt;0.05*Constantes!$E$18,((Observaciones!$F570-0.05*Constantes!$E$18)^2)/(Observaciones!$F570+0.95*Constantes!$E$18),0)</f>
        <v>0</v>
      </c>
      <c r="U571" s="76">
        <f>MAX(0,V570+Observaciones!$F570-T571-Constantes!$D$13)</f>
        <v>0</v>
      </c>
      <c r="V571" s="76">
        <f>V570+Observaciones!$F570-T571-S571-U571-W570</f>
        <v>11.65728454177186</v>
      </c>
      <c r="W571" s="76">
        <f>MAX(0,(V571-Constantes!$D$14)*(1-EXP(-Constantes!$D$22)))</f>
        <v>1.3873606664911622E-2</v>
      </c>
      <c r="X571" s="76">
        <f t="shared" si="303"/>
        <v>83.724176717127534</v>
      </c>
      <c r="Y571" s="76">
        <f>MAX(0,(X571-Constantes!$D$13)*(1-EXP(-Constantes!$D$23)))</f>
        <v>0.34460889339374795</v>
      </c>
      <c r="Z571" s="76">
        <f t="shared" si="304"/>
        <v>0.35848250005865956</v>
      </c>
      <c r="AA571" s="76">
        <f>IF(Z571-Escenarios!$E$29&lt;=0,0,IF(Z571-Escenarios!$E$29&gt;Escenarios!$E$28,Escenarios!$E$28,Z571-Escenarios!$E$29))</f>
        <v>0</v>
      </c>
      <c r="AB571" s="76">
        <f>AA571*Entradas!$E$24</f>
        <v>0</v>
      </c>
      <c r="AC571" s="76">
        <f>R571*Entradas!$D$47/Escenarios!$E$9</f>
        <v>0.11900157260364193</v>
      </c>
      <c r="AD571" s="76">
        <f>Entradas!$D$48*Entradas!$D$46/Escenarios!$E$9</f>
        <v>0.12</v>
      </c>
      <c r="AE571" s="76">
        <f t="shared" si="305"/>
        <v>1.3503545823887966</v>
      </c>
      <c r="AF571" s="76">
        <f t="shared" si="288"/>
        <v>0</v>
      </c>
      <c r="AG571" s="76">
        <f t="shared" si="289"/>
        <v>0</v>
      </c>
      <c r="AH571" s="76">
        <f t="shared" si="283"/>
        <v>1.3873606664911622E-2</v>
      </c>
      <c r="AI571" s="76">
        <f t="shared" si="290"/>
        <v>0</v>
      </c>
      <c r="AJ571" s="76">
        <f t="shared" si="284"/>
        <v>0.34460889339374795</v>
      </c>
      <c r="AK571" s="76">
        <f t="shared" si="291"/>
        <v>0</v>
      </c>
      <c r="AL571" s="76">
        <f t="shared" si="292"/>
        <v>0.35848250005865956</v>
      </c>
      <c r="AM571" s="76">
        <f t="shared" si="293"/>
        <v>0</v>
      </c>
      <c r="AN571" s="76">
        <f t="shared" si="294"/>
        <v>0</v>
      </c>
      <c r="AO571" s="76">
        <f t="shared" si="306"/>
        <v>55.209990974036046</v>
      </c>
      <c r="AP571" s="76">
        <f>MAX(0,(AO571-Constantes!$D$13)*(1-EXP(-Constantes!$D$24)))</f>
        <v>9.8742558079485246E-2</v>
      </c>
      <c r="AQ571" s="76">
        <f t="shared" si="285"/>
        <v>0.44335145147323318</v>
      </c>
      <c r="AR571" s="76">
        <f t="shared" si="295"/>
        <v>0.45722505813814479</v>
      </c>
      <c r="AS571" s="76">
        <f>0.0526*AF571*Observaciones!$F570^1.218</f>
        <v>0</v>
      </c>
      <c r="AT571" s="76">
        <f>AS571*Constantes!$E$30</f>
        <v>0</v>
      </c>
      <c r="AU571" s="76">
        <f t="shared" si="307"/>
        <v>0</v>
      </c>
      <c r="AV571" s="15"/>
      <c r="AW571" s="75">
        <v>565</v>
      </c>
      <c r="AX571" s="148">
        <f>ETo!$I570*((1-Constantes!$F$19)*ETo!$K570+ETo!$L570)</f>
        <v>2.4791994292425401</v>
      </c>
      <c r="AY571" s="76">
        <f>MIN(AX571*Constantes!$F$17,0.8*(BB570+Observaciones!$F570-AZ571-BA571-Constantes!$D$14))</f>
        <v>1.2313530097851546</v>
      </c>
      <c r="AZ571" s="76">
        <f>IF(Observaciones!$F570&gt;0.05*Constantes!$F$18,((Observaciones!$F570-0.05*Constantes!$F$18)^2)/(Observaciones!$F570+0.95*Constantes!$F$18),0)</f>
        <v>0</v>
      </c>
      <c r="BA571" s="76">
        <f>MAX(0,BB570+Observaciones!$F570-AZ571-Constantes!$D$13)</f>
        <v>0</v>
      </c>
      <c r="BB571" s="76">
        <f>BB570+Observaciones!$F570-AZ571-AY571-BA571-BC570</f>
        <v>11.65728454177186</v>
      </c>
      <c r="BC571" s="76">
        <f>MAX(0,(BB571-Constantes!$D$14)*(1-EXP(-Constantes!$D$22)))</f>
        <v>1.3873606664911622E-2</v>
      </c>
      <c r="BD571" s="76">
        <f t="shared" si="308"/>
        <v>83.724176717127534</v>
      </c>
      <c r="BE571" s="76">
        <f>MAX(0,(BD571-Constantes!$D$13)*(1-EXP(-Constantes!$D$23)))</f>
        <v>0.34460889339374795</v>
      </c>
      <c r="BF571" s="76">
        <f t="shared" si="309"/>
        <v>0.35848250005865956</v>
      </c>
      <c r="BG571" s="76">
        <f>IF(BF571-Escenarios!$F$29&lt;=0,0,IF(BF571-Escenarios!$F$29&gt;Escenarios!$F$28,Escenarios!$F$28,BF571-Escenarios!$F$29))</f>
        <v>0</v>
      </c>
      <c r="BH571" s="76">
        <f>BG571*Entradas!$F$24</f>
        <v>0</v>
      </c>
      <c r="BI571" s="76">
        <f>AX571*Entradas!$D$47/Escenarios!$F$9</f>
        <v>0.11900157260364193</v>
      </c>
      <c r="BJ571" s="76">
        <f>Entradas!$D$48*Entradas!$D$46/Escenarios!$F$9</f>
        <v>0.12</v>
      </c>
      <c r="BK571" s="76">
        <f t="shared" si="310"/>
        <v>1.3503545823887966</v>
      </c>
      <c r="BL571" s="76">
        <f t="shared" si="296"/>
        <v>0</v>
      </c>
      <c r="BM571" s="76">
        <f t="shared" si="297"/>
        <v>0</v>
      </c>
      <c r="BN571" s="76">
        <f t="shared" si="286"/>
        <v>1.3873606664911622E-2</v>
      </c>
      <c r="BO571" s="76">
        <f t="shared" si="298"/>
        <v>0</v>
      </c>
      <c r="BP571" s="76">
        <f t="shared" si="287"/>
        <v>0.34460889339374795</v>
      </c>
      <c r="BQ571" s="76">
        <f t="shared" si="299"/>
        <v>0</v>
      </c>
      <c r="BR571" s="76">
        <f t="shared" si="300"/>
        <v>0.35848250005865956</v>
      </c>
      <c r="BS571" s="76">
        <f t="shared" si="301"/>
        <v>0</v>
      </c>
      <c r="BT571" s="76">
        <f t="shared" si="302"/>
        <v>0</v>
      </c>
      <c r="BU571" s="76">
        <f t="shared" si="311"/>
        <v>60.475444949948795</v>
      </c>
      <c r="BV571" s="76">
        <f>MAX(0,(BU571-Constantes!$D$13)*(1-EXP(-Constantes!$D$24)))</f>
        <v>0.17922632301369301</v>
      </c>
      <c r="BW571" s="76">
        <f t="shared" si="312"/>
        <v>0.52383521640744091</v>
      </c>
      <c r="BX571" s="76">
        <f t="shared" si="313"/>
        <v>0.53770882307235257</v>
      </c>
      <c r="BY571" s="76">
        <f>0.0526*BL571*Observaciones!$F570^1.218</f>
        <v>0</v>
      </c>
      <c r="BZ571" s="76">
        <f>BY571*Constantes!$F$30</f>
        <v>0</v>
      </c>
      <c r="CA571" s="76">
        <f t="shared" si="314"/>
        <v>0</v>
      </c>
      <c r="CB571" s="15"/>
      <c r="CC571" s="75">
        <v>565</v>
      </c>
      <c r="CD571" s="76">
        <f>0.0526*Observaciones!$F570^2.218</f>
        <v>0.14918455586023374</v>
      </c>
      <c r="CE571" s="76">
        <f>IF(Observaciones!$F570&gt;0.05*$CI$7,((Observaciones!$F570-0.05*$CI$7)^2)/(Observaciones!$F570+0.95*$CI$7),0)</f>
        <v>0</v>
      </c>
      <c r="CF571" s="76">
        <f>0.0526*CE571*Observaciones!$F570^1.218</f>
        <v>0</v>
      </c>
      <c r="CG571" s="29"/>
      <c r="CH571" s="29"/>
      <c r="CI571" s="110"/>
      <c r="CJ571" s="40"/>
    </row>
    <row r="572" spans="2:88" s="2" customFormat="1" x14ac:dyDescent="0.3">
      <c r="B572" s="39"/>
      <c r="C572" s="75">
        <v>566</v>
      </c>
      <c r="D572" s="148">
        <f>ETo!$I571*((1-Constantes!$D$19)*ETo!$K571+ETo!$L571)</f>
        <v>2.4286027867629976</v>
      </c>
      <c r="E572" s="76">
        <f>MIN(D572*Constantes!$D$17,0.8*(H571+Observaciones!$F571-F572-G572-Constantes!$D$14))</f>
        <v>1.2062229910914819</v>
      </c>
      <c r="F572" s="76">
        <f>IF(Observaciones!$F571&gt;0.05*Constantes!$D$18,((Observaciones!$F571-0.05*Constantes!$D$18)^2)/(Observaciones!$F571+0.95*Constantes!$D$18),0)</f>
        <v>5.6639281620175744E-2</v>
      </c>
      <c r="G572" s="76">
        <f>MAX(0,H571+Observaciones!$F571-F572-Constantes!$D$13)</f>
        <v>0</v>
      </c>
      <c r="H572" s="76">
        <f>H571+Observaciones!$F571-F572-E572-G572-I571</f>
        <v>15.480548662395291</v>
      </c>
      <c r="I572" s="76">
        <f>MAX(0,(H572-Constantes!$D$14)*(1-EXP(-Constantes!$D$22)))</f>
        <v>0.14410801810326762</v>
      </c>
      <c r="J572" s="76">
        <f t="shared" si="315"/>
        <v>83.37956782373378</v>
      </c>
      <c r="K572" s="76">
        <f>MAX(0,(J572-Constantes!$D$13)*(1-EXP(-Constantes!$D$23)))</f>
        <v>0.34121337988769568</v>
      </c>
      <c r="L572" s="76">
        <f t="shared" si="316"/>
        <v>0.54196067961113903</v>
      </c>
      <c r="M572" s="76">
        <f>0.0526*F572*Observaciones!$F571^1.218</f>
        <v>2.167324572969723E-2</v>
      </c>
      <c r="N572" s="76">
        <f>M572*Constantes!$D$30</f>
        <v>3.3858176813731717E-4</v>
      </c>
      <c r="O572" s="76">
        <f t="shared" si="317"/>
        <v>62.47349316563929</v>
      </c>
      <c r="P572" s="15"/>
      <c r="Q572" s="75">
        <v>566</v>
      </c>
      <c r="R572" s="148">
        <f>ETo!$I571*((1-Constantes!$E$19)*ETo!$K571+ETo!$L571)</f>
        <v>2.4286027867629976</v>
      </c>
      <c r="S572" s="76">
        <f>MIN(R572*Constantes!$E$17,0.8*(V571+Observaciones!$F571-T572-U572-Constantes!$D$14))</f>
        <v>1.2062229910914819</v>
      </c>
      <c r="T572" s="76">
        <f>IF(Observaciones!$F571&gt;0.05*Constantes!$E$18,((Observaciones!$F571-0.05*Constantes!$E$18)^2)/(Observaciones!$F571+0.95*Constantes!$E$18),0)</f>
        <v>5.6639281620175744E-2</v>
      </c>
      <c r="U572" s="76">
        <f>MAX(0,V571+Observaciones!$F571-T572-Constantes!$D$13)</f>
        <v>0</v>
      </c>
      <c r="V572" s="76">
        <f>V571+Observaciones!$F571-T572-S572-U572-W571</f>
        <v>15.480548662395291</v>
      </c>
      <c r="W572" s="76">
        <f>MAX(0,(V572-Constantes!$D$14)*(1-EXP(-Constantes!$D$22)))</f>
        <v>0.14410801810326762</v>
      </c>
      <c r="X572" s="76">
        <f t="shared" si="303"/>
        <v>83.37956782373378</v>
      </c>
      <c r="Y572" s="76">
        <f>MAX(0,(X572-Constantes!$D$13)*(1-EXP(-Constantes!$D$23)))</f>
        <v>0.34121337988769568</v>
      </c>
      <c r="Z572" s="76">
        <f t="shared" si="304"/>
        <v>0.54196067961113903</v>
      </c>
      <c r="AA572" s="76">
        <f>IF(Z572-Escenarios!$E$29&lt;=0,0,IF(Z572-Escenarios!$E$29&gt;Escenarios!$E$28,Escenarios!$E$28,Z572-Escenarios!$E$29))</f>
        <v>0</v>
      </c>
      <c r="AB572" s="76">
        <f>AA572*Entradas!$E$24</f>
        <v>0</v>
      </c>
      <c r="AC572" s="76">
        <f>R572*Entradas!$D$47/Escenarios!$E$9</f>
        <v>0.11657293376462388</v>
      </c>
      <c r="AD572" s="76">
        <f>Entradas!$D$48*Entradas!$D$46/Escenarios!$E$9</f>
        <v>0.12</v>
      </c>
      <c r="AE572" s="76">
        <f t="shared" si="305"/>
        <v>1.3227959248561059</v>
      </c>
      <c r="AF572" s="76">
        <f t="shared" si="288"/>
        <v>5.6639281620175744E-2</v>
      </c>
      <c r="AG572" s="76">
        <f t="shared" si="289"/>
        <v>0</v>
      </c>
      <c r="AH572" s="76">
        <f t="shared" si="283"/>
        <v>0.14410801810326762</v>
      </c>
      <c r="AI572" s="76">
        <f t="shared" si="290"/>
        <v>0</v>
      </c>
      <c r="AJ572" s="76">
        <f t="shared" si="284"/>
        <v>0.34121337988769568</v>
      </c>
      <c r="AK572" s="76">
        <f t="shared" si="291"/>
        <v>0</v>
      </c>
      <c r="AL572" s="76">
        <f t="shared" si="292"/>
        <v>0.54196067961113903</v>
      </c>
      <c r="AM572" s="76">
        <f t="shared" si="293"/>
        <v>0</v>
      </c>
      <c r="AN572" s="76">
        <f t="shared" si="294"/>
        <v>0</v>
      </c>
      <c r="AO572" s="76">
        <f t="shared" si="306"/>
        <v>55.11124841595656</v>
      </c>
      <c r="AP572" s="76">
        <f>MAX(0,(AO572-Constantes!$D$13)*(1-EXP(-Constantes!$D$24)))</f>
        <v>9.7233253683354018E-2</v>
      </c>
      <c r="AQ572" s="76">
        <f t="shared" si="285"/>
        <v>0.43844663357104968</v>
      </c>
      <c r="AR572" s="76">
        <f t="shared" si="295"/>
        <v>0.63919393329449303</v>
      </c>
      <c r="AS572" s="76">
        <f>0.0526*AF572*Observaciones!$F571^1.218</f>
        <v>2.167324572969723E-2</v>
      </c>
      <c r="AT572" s="76">
        <f>AS572*Constantes!$E$30</f>
        <v>3.3858176813731717E-4</v>
      </c>
      <c r="AU572" s="76">
        <f t="shared" si="307"/>
        <v>52.970116032269019</v>
      </c>
      <c r="AV572" s="15"/>
      <c r="AW572" s="75">
        <v>566</v>
      </c>
      <c r="AX572" s="148">
        <f>ETo!$I571*((1-Constantes!$F$19)*ETo!$K571+ETo!$L571)</f>
        <v>2.4286027867629976</v>
      </c>
      <c r="AY572" s="76">
        <f>MIN(AX572*Constantes!$F$17,0.8*(BB571+Observaciones!$F571-AZ572-BA572-Constantes!$D$14))</f>
        <v>1.2062229910914819</v>
      </c>
      <c r="AZ572" s="76">
        <f>IF(Observaciones!$F571&gt;0.05*Constantes!$F$18,((Observaciones!$F571-0.05*Constantes!$F$18)^2)/(Observaciones!$F571+0.95*Constantes!$F$18),0)</f>
        <v>5.6639281620175744E-2</v>
      </c>
      <c r="BA572" s="76">
        <f>MAX(0,BB571+Observaciones!$F571-AZ572-Constantes!$D$13)</f>
        <v>0</v>
      </c>
      <c r="BB572" s="76">
        <f>BB571+Observaciones!$F571-AZ572-AY572-BA572-BC571</f>
        <v>15.480548662395291</v>
      </c>
      <c r="BC572" s="76">
        <f>MAX(0,(BB572-Constantes!$D$14)*(1-EXP(-Constantes!$D$22)))</f>
        <v>0.14410801810326762</v>
      </c>
      <c r="BD572" s="76">
        <f t="shared" si="308"/>
        <v>83.37956782373378</v>
      </c>
      <c r="BE572" s="76">
        <f>MAX(0,(BD572-Constantes!$D$13)*(1-EXP(-Constantes!$D$23)))</f>
        <v>0.34121337988769568</v>
      </c>
      <c r="BF572" s="76">
        <f t="shared" si="309"/>
        <v>0.54196067961113903</v>
      </c>
      <c r="BG572" s="76">
        <f>IF(BF572-Escenarios!$F$29&lt;=0,0,IF(BF572-Escenarios!$F$29&gt;Escenarios!$F$28,Escenarios!$F$28,BF572-Escenarios!$F$29))</f>
        <v>0</v>
      </c>
      <c r="BH572" s="76">
        <f>BG572*Entradas!$F$24</f>
        <v>0</v>
      </c>
      <c r="BI572" s="76">
        <f>AX572*Entradas!$D$47/Escenarios!$F$9</f>
        <v>0.11657293376462388</v>
      </c>
      <c r="BJ572" s="76">
        <f>Entradas!$D$48*Entradas!$D$46/Escenarios!$F$9</f>
        <v>0.12</v>
      </c>
      <c r="BK572" s="76">
        <f t="shared" si="310"/>
        <v>1.3227959248561059</v>
      </c>
      <c r="BL572" s="76">
        <f t="shared" si="296"/>
        <v>5.6639281620175744E-2</v>
      </c>
      <c r="BM572" s="76">
        <f t="shared" si="297"/>
        <v>0</v>
      </c>
      <c r="BN572" s="76">
        <f t="shared" si="286"/>
        <v>0.14410801810326762</v>
      </c>
      <c r="BO572" s="76">
        <f t="shared" si="298"/>
        <v>0</v>
      </c>
      <c r="BP572" s="76">
        <f t="shared" si="287"/>
        <v>0.34121337988769568</v>
      </c>
      <c r="BQ572" s="76">
        <f t="shared" si="299"/>
        <v>0</v>
      </c>
      <c r="BR572" s="76">
        <f t="shared" si="300"/>
        <v>0.54196067961113903</v>
      </c>
      <c r="BS572" s="76">
        <f t="shared" si="301"/>
        <v>0</v>
      </c>
      <c r="BT572" s="76">
        <f t="shared" si="302"/>
        <v>0</v>
      </c>
      <c r="BU572" s="76">
        <f t="shared" si="311"/>
        <v>60.296218626935101</v>
      </c>
      <c r="BV572" s="76">
        <f>MAX(0,(BU572-Constantes!$D$13)*(1-EXP(-Constantes!$D$24)))</f>
        <v>0.17648680438577527</v>
      </c>
      <c r="BW572" s="76">
        <f t="shared" si="312"/>
        <v>0.51770018427347098</v>
      </c>
      <c r="BX572" s="76">
        <f t="shared" si="313"/>
        <v>0.71844748399691427</v>
      </c>
      <c r="BY572" s="76">
        <f>0.0526*BL572*Observaciones!$F571^1.218</f>
        <v>2.167324572969723E-2</v>
      </c>
      <c r="BZ572" s="76">
        <f>BY572*Constantes!$F$30</f>
        <v>3.3858176813731717E-4</v>
      </c>
      <c r="CA572" s="76">
        <f t="shared" si="314"/>
        <v>47.126863922425727</v>
      </c>
      <c r="CB572" s="15"/>
      <c r="CC572" s="75">
        <v>566</v>
      </c>
      <c r="CD572" s="76">
        <f>0.0526*Observaciones!$F571^2.218</f>
        <v>1.9515352253705529</v>
      </c>
      <c r="CE572" s="76">
        <f>IF(Observaciones!$F571&gt;0.05*$CI$7,((Observaciones!$F571-0.05*$CI$7)^2)/(Observaciones!$F571+0.95*$CI$7),0)</f>
        <v>0.29850768176925341</v>
      </c>
      <c r="CF572" s="76">
        <f>0.0526*CE572*Observaciones!$F571^1.218</f>
        <v>0.11422514823851004</v>
      </c>
      <c r="CG572" s="29"/>
      <c r="CH572" s="29"/>
      <c r="CI572" s="110"/>
      <c r="CJ572" s="40"/>
    </row>
    <row r="573" spans="2:88" s="2" customFormat="1" x14ac:dyDescent="0.3">
      <c r="B573" s="39"/>
      <c r="C573" s="75">
        <v>567</v>
      </c>
      <c r="D573" s="148">
        <f>ETo!$I572*((1-Constantes!$D$19)*ETo!$K572+ETo!$L572)</f>
        <v>2.3724263673815167</v>
      </c>
      <c r="E573" s="76">
        <f>MIN(D573*Constantes!$D$17,0.8*(H572+Observaciones!$F572-F573-G573-Constantes!$D$14))</f>
        <v>1.1783216442823332</v>
      </c>
      <c r="F573" s="76">
        <f>IF(Observaciones!$F572&gt;0.05*Constantes!$D$18,((Observaciones!$F572-0.05*Constantes!$D$18)^2)/(Observaciones!$F572+0.95*Constantes!$D$18),0)</f>
        <v>0.18538791495710558</v>
      </c>
      <c r="G573" s="76">
        <f>MAX(0,H572+Observaciones!$F572-F573-Constantes!$D$13)</f>
        <v>0</v>
      </c>
      <c r="H573" s="76">
        <f>H572+Observaciones!$F572-F573-E573-G573-I572</f>
        <v>20.672731085052586</v>
      </c>
      <c r="I573" s="76">
        <f>MAX(0,(H573-Constantes!$D$14)*(1-EXP(-Constantes!$D$22)))</f>
        <v>0.320972812310864</v>
      </c>
      <c r="J573" s="76">
        <f t="shared" si="315"/>
        <v>83.038354443846089</v>
      </c>
      <c r="K573" s="76">
        <f>MAX(0,(J573-Constantes!$D$13)*(1-EXP(-Constantes!$D$23)))</f>
        <v>0.33785132318496691</v>
      </c>
      <c r="L573" s="76">
        <f t="shared" si="316"/>
        <v>0.84421205045293646</v>
      </c>
      <c r="M573" s="76">
        <f>0.0526*F573*Observaciones!$F572^1.218</f>
        <v>9.8906827962635807E-2</v>
      </c>
      <c r="N573" s="76">
        <f>M573*Constantes!$D$30</f>
        <v>1.5451330691349336E-3</v>
      </c>
      <c r="O573" s="76">
        <f t="shared" si="317"/>
        <v>183.02665406232228</v>
      </c>
      <c r="P573" s="15"/>
      <c r="Q573" s="75">
        <v>567</v>
      </c>
      <c r="R573" s="148">
        <f>ETo!$I572*((1-Constantes!$E$19)*ETo!$K572+ETo!$L572)</f>
        <v>2.3724263673815167</v>
      </c>
      <c r="S573" s="76">
        <f>MIN(R573*Constantes!$E$17,0.8*(V572+Observaciones!$F572-T573-U573-Constantes!$D$14))</f>
        <v>1.1783216442823332</v>
      </c>
      <c r="T573" s="76">
        <f>IF(Observaciones!$F572&gt;0.05*Constantes!$E$18,((Observaciones!$F572-0.05*Constantes!$E$18)^2)/(Observaciones!$F572+0.95*Constantes!$E$18),0)</f>
        <v>0.18538791495710558</v>
      </c>
      <c r="U573" s="76">
        <f>MAX(0,V572+Observaciones!$F572-T573-Constantes!$D$13)</f>
        <v>0</v>
      </c>
      <c r="V573" s="76">
        <f>V572+Observaciones!$F572-T573-S573-U573-W572</f>
        <v>20.672731085052586</v>
      </c>
      <c r="W573" s="76">
        <f>MAX(0,(V573-Constantes!$D$14)*(1-EXP(-Constantes!$D$22)))</f>
        <v>0.320972812310864</v>
      </c>
      <c r="X573" s="76">
        <f t="shared" si="303"/>
        <v>83.038354443846089</v>
      </c>
      <c r="Y573" s="76">
        <f>MAX(0,(X573-Constantes!$D$13)*(1-EXP(-Constantes!$D$23)))</f>
        <v>0.33785132318496691</v>
      </c>
      <c r="Z573" s="76">
        <f t="shared" si="304"/>
        <v>0.84421205045293646</v>
      </c>
      <c r="AA573" s="76">
        <f>IF(Z573-Escenarios!$E$29&lt;=0,0,IF(Z573-Escenarios!$E$29&gt;Escenarios!$E$28,Escenarios!$E$28,Z573-Escenarios!$E$29))</f>
        <v>0.15301205045293642</v>
      </c>
      <c r="AB573" s="76">
        <f>AA573*Entradas!$E$24</f>
        <v>3.8253012613234105E-2</v>
      </c>
      <c r="AC573" s="76">
        <f>R573*Entradas!$D$47/Escenarios!$E$9</f>
        <v>0.11387646563431281</v>
      </c>
      <c r="AD573" s="76">
        <f>Entradas!$D$48*Entradas!$D$46/Escenarios!$E$9</f>
        <v>0.12</v>
      </c>
      <c r="AE573" s="76">
        <f t="shared" si="305"/>
        <v>1.292198109916646</v>
      </c>
      <c r="AF573" s="76">
        <f t="shared" si="288"/>
        <v>3.2375864504169155E-2</v>
      </c>
      <c r="AG573" s="76">
        <f t="shared" si="289"/>
        <v>0</v>
      </c>
      <c r="AH573" s="76">
        <f t="shared" si="283"/>
        <v>0.320972812310864</v>
      </c>
      <c r="AI573" s="76">
        <f t="shared" si="290"/>
        <v>0</v>
      </c>
      <c r="AJ573" s="76">
        <f t="shared" si="284"/>
        <v>0.33785132318496691</v>
      </c>
      <c r="AK573" s="76">
        <f t="shared" si="291"/>
        <v>0</v>
      </c>
      <c r="AL573" s="76">
        <f t="shared" si="292"/>
        <v>0.72945301261323414</v>
      </c>
      <c r="AM573" s="76">
        <f t="shared" si="293"/>
        <v>0</v>
      </c>
      <c r="AN573" s="76">
        <f t="shared" si="294"/>
        <v>0</v>
      </c>
      <c r="AO573" s="76">
        <f t="shared" si="306"/>
        <v>55.014015162273203</v>
      </c>
      <c r="AP573" s="76">
        <f>MAX(0,(AO573-Constantes!$D$13)*(1-EXP(-Constantes!$D$24)))</f>
        <v>9.5747019377814796E-2</v>
      </c>
      <c r="AQ573" s="76">
        <f t="shared" si="285"/>
        <v>0.43359834256278174</v>
      </c>
      <c r="AR573" s="76">
        <f t="shared" si="295"/>
        <v>0.82520003199104897</v>
      </c>
      <c r="AS573" s="76">
        <f>0.0526*AF573*Observaciones!$F572^1.218</f>
        <v>1.7272938537532926E-2</v>
      </c>
      <c r="AT573" s="76">
        <f>AS573*Constantes!$E$30</f>
        <v>2.6983969747325901E-4</v>
      </c>
      <c r="AU573" s="76">
        <f t="shared" si="307"/>
        <v>32.699913598183912</v>
      </c>
      <c r="AV573" s="15"/>
      <c r="AW573" s="75">
        <v>567</v>
      </c>
      <c r="AX573" s="148">
        <f>ETo!$I572*((1-Constantes!$F$19)*ETo!$K572+ETo!$L572)</f>
        <v>2.3724263673815167</v>
      </c>
      <c r="AY573" s="76">
        <f>MIN(AX573*Constantes!$F$17,0.8*(BB572+Observaciones!$F572-AZ573-BA573-Constantes!$D$14))</f>
        <v>1.1783216442823332</v>
      </c>
      <c r="AZ573" s="76">
        <f>IF(Observaciones!$F572&gt;0.05*Constantes!$F$18,((Observaciones!$F572-0.05*Constantes!$F$18)^2)/(Observaciones!$F572+0.95*Constantes!$F$18),0)</f>
        <v>0.18538791495710558</v>
      </c>
      <c r="BA573" s="76">
        <f>MAX(0,BB572+Observaciones!$F572-AZ573-Constantes!$D$13)</f>
        <v>0</v>
      </c>
      <c r="BB573" s="76">
        <f>BB572+Observaciones!$F572-AZ573-AY573-BA573-BC572</f>
        <v>20.672731085052586</v>
      </c>
      <c r="BC573" s="76">
        <f>MAX(0,(BB573-Constantes!$D$14)*(1-EXP(-Constantes!$D$22)))</f>
        <v>0.320972812310864</v>
      </c>
      <c r="BD573" s="76">
        <f t="shared" si="308"/>
        <v>83.038354443846089</v>
      </c>
      <c r="BE573" s="76">
        <f>MAX(0,(BD573-Constantes!$D$13)*(1-EXP(-Constantes!$D$23)))</f>
        <v>0.33785132318496691</v>
      </c>
      <c r="BF573" s="76">
        <f t="shared" si="309"/>
        <v>0.84421205045293646</v>
      </c>
      <c r="BG573" s="76">
        <f>IF(BF573-Escenarios!$F$29&lt;=0,0,IF(BF573-Escenarios!$F$29&gt;Escenarios!$F$28,Escenarios!$F$28,BF573-Escenarios!$F$29))</f>
        <v>0.15301205045293642</v>
      </c>
      <c r="BH573" s="76">
        <f>BG573*Entradas!$F$24</f>
        <v>0</v>
      </c>
      <c r="BI573" s="76">
        <f>AX573*Entradas!$D$47/Escenarios!$F$9</f>
        <v>0.11387646563431281</v>
      </c>
      <c r="BJ573" s="76">
        <f>Entradas!$D$48*Entradas!$D$46/Escenarios!$F$9</f>
        <v>0.12</v>
      </c>
      <c r="BK573" s="76">
        <f t="shared" si="310"/>
        <v>1.292198109916646</v>
      </c>
      <c r="BL573" s="76">
        <f t="shared" si="296"/>
        <v>3.2375864504169155E-2</v>
      </c>
      <c r="BM573" s="76">
        <f t="shared" si="297"/>
        <v>0</v>
      </c>
      <c r="BN573" s="76">
        <f t="shared" si="286"/>
        <v>0.320972812310864</v>
      </c>
      <c r="BO573" s="76">
        <f t="shared" si="298"/>
        <v>0</v>
      </c>
      <c r="BP573" s="76">
        <f t="shared" si="287"/>
        <v>0.33785132318496691</v>
      </c>
      <c r="BQ573" s="76">
        <f t="shared" si="299"/>
        <v>0</v>
      </c>
      <c r="BR573" s="76">
        <f t="shared" si="300"/>
        <v>0.69120000000000004</v>
      </c>
      <c r="BS573" s="76">
        <f t="shared" si="301"/>
        <v>0</v>
      </c>
      <c r="BT573" s="76">
        <f t="shared" si="302"/>
        <v>0</v>
      </c>
      <c r="BU573" s="76">
        <f t="shared" si="311"/>
        <v>60.119731822549326</v>
      </c>
      <c r="BV573" s="76">
        <f>MAX(0,(BU573-Constantes!$D$13)*(1-EXP(-Constantes!$D$24)))</f>
        <v>0.17378915997692601</v>
      </c>
      <c r="BW573" s="76">
        <f t="shared" si="312"/>
        <v>0.51164048316189292</v>
      </c>
      <c r="BX573" s="76">
        <f t="shared" si="313"/>
        <v>0.86498915997692605</v>
      </c>
      <c r="BY573" s="76">
        <f>0.0526*BL573*Observaciones!$F572^1.218</f>
        <v>1.7272938537532926E-2</v>
      </c>
      <c r="BZ573" s="76">
        <f>BY573*Constantes!$F$30</f>
        <v>2.6983969747325901E-4</v>
      </c>
      <c r="CA573" s="76">
        <f t="shared" si="314"/>
        <v>31.195731687603708</v>
      </c>
      <c r="CB573" s="15"/>
      <c r="CC573" s="75">
        <v>567</v>
      </c>
      <c r="CD573" s="76">
        <f>0.0526*Observaciones!$F572^2.218</f>
        <v>3.5745358455700194</v>
      </c>
      <c r="CE573" s="76">
        <f>IF(Observaciones!$F572&gt;0.05*$CI$7,((Observaciones!$F572-0.05*$CI$7)^2)/(Observaciones!$F572+0.95*$CI$7),0)</f>
        <v>0.62323226526715592</v>
      </c>
      <c r="CF573" s="76">
        <f>0.0526*CE573*Observaciones!$F572^1.218</f>
        <v>0.33250239885272398</v>
      </c>
      <c r="CG573" s="29"/>
      <c r="CH573" s="29"/>
      <c r="CI573" s="110"/>
      <c r="CJ573" s="40"/>
    </row>
    <row r="574" spans="2:88" s="2" customFormat="1" x14ac:dyDescent="0.3">
      <c r="B574" s="39"/>
      <c r="C574" s="75">
        <v>568</v>
      </c>
      <c r="D574" s="148">
        <f>ETo!$I573*((1-Constantes!$D$19)*ETo!$K573+ETo!$L573)</f>
        <v>2.5399311983696267</v>
      </c>
      <c r="E574" s="76">
        <f>MIN(D574*Constantes!$D$17,0.8*(H573+Observaciones!$F573-F574-G574-Constantes!$D$14))</f>
        <v>1.2615168787430719</v>
      </c>
      <c r="F574" s="76">
        <f>IF(Observaciones!$F573&gt;0.05*Constantes!$D$18,((Observaciones!$F573-0.05*Constantes!$D$18)^2)/(Observaciones!$F573+0.95*Constantes!$D$18),0)</f>
        <v>0</v>
      </c>
      <c r="G574" s="76">
        <f>MAX(0,H573+Observaciones!$F573-F574-Constantes!$D$13)</f>
        <v>0</v>
      </c>
      <c r="H574" s="76">
        <f>H573+Observaciones!$F573-F574-E574-G574-I573</f>
        <v>19.090241393998649</v>
      </c>
      <c r="I574" s="76">
        <f>MAX(0,(H574-Constantes!$D$14)*(1-EXP(-Constantes!$D$22)))</f>
        <v>0.26706740399498002</v>
      </c>
      <c r="J574" s="76">
        <f t="shared" si="315"/>
        <v>82.700503120661125</v>
      </c>
      <c r="K574" s="76">
        <f>MAX(0,(J574-Constantes!$D$13)*(1-EXP(-Constantes!$D$23)))</f>
        <v>0.33452239362770969</v>
      </c>
      <c r="L574" s="76">
        <f t="shared" si="316"/>
        <v>0.60158979762268971</v>
      </c>
      <c r="M574" s="76">
        <f>0.0526*F574*Observaciones!$F573^1.218</f>
        <v>0</v>
      </c>
      <c r="N574" s="76">
        <f>M574*Constantes!$D$30</f>
        <v>0</v>
      </c>
      <c r="O574" s="76">
        <f t="shared" si="317"/>
        <v>0</v>
      </c>
      <c r="P574" s="15"/>
      <c r="Q574" s="75">
        <v>568</v>
      </c>
      <c r="R574" s="148">
        <f>ETo!$I573*((1-Constantes!$E$19)*ETo!$K573+ETo!$L573)</f>
        <v>2.5399311983696267</v>
      </c>
      <c r="S574" s="76">
        <f>MIN(R574*Constantes!$E$17,0.8*(V573+Observaciones!$F573-T574-U574-Constantes!$D$14))</f>
        <v>1.2615168787430719</v>
      </c>
      <c r="T574" s="76">
        <f>IF(Observaciones!$F573&gt;0.05*Constantes!$E$18,((Observaciones!$F573-0.05*Constantes!$E$18)^2)/(Observaciones!$F573+0.95*Constantes!$E$18),0)</f>
        <v>0</v>
      </c>
      <c r="U574" s="76">
        <f>MAX(0,V573+Observaciones!$F573-T574-Constantes!$D$13)</f>
        <v>0</v>
      </c>
      <c r="V574" s="76">
        <f>V573+Observaciones!$F573-T574-S574-U574-W573</f>
        <v>19.090241393998649</v>
      </c>
      <c r="W574" s="76">
        <f>MAX(0,(V574-Constantes!$D$14)*(1-EXP(-Constantes!$D$22)))</f>
        <v>0.26706740399498002</v>
      </c>
      <c r="X574" s="76">
        <f t="shared" si="303"/>
        <v>82.700503120661125</v>
      </c>
      <c r="Y574" s="76">
        <f>MAX(0,(X574-Constantes!$D$13)*(1-EXP(-Constantes!$D$23)))</f>
        <v>0.33452239362770969</v>
      </c>
      <c r="Z574" s="76">
        <f t="shared" si="304"/>
        <v>0.60158979762268971</v>
      </c>
      <c r="AA574" s="76">
        <f>IF(Z574-Escenarios!$E$29&lt;=0,0,IF(Z574-Escenarios!$E$29&gt;Escenarios!$E$28,Escenarios!$E$28,Z574-Escenarios!$E$29))</f>
        <v>0</v>
      </c>
      <c r="AB574" s="76">
        <f>AA574*Entradas!$E$24</f>
        <v>0</v>
      </c>
      <c r="AC574" s="76">
        <f>R574*Entradas!$D$47/Escenarios!$E$9</f>
        <v>0.12191669752174208</v>
      </c>
      <c r="AD574" s="76">
        <f>Entradas!$D$48*Entradas!$D$46/Escenarios!$E$9</f>
        <v>0.12</v>
      </c>
      <c r="AE574" s="76">
        <f t="shared" si="305"/>
        <v>1.383433576264814</v>
      </c>
      <c r="AF574" s="76">
        <f t="shared" si="288"/>
        <v>0</v>
      </c>
      <c r="AG574" s="76">
        <f t="shared" si="289"/>
        <v>0</v>
      </c>
      <c r="AH574" s="76">
        <f t="shared" si="283"/>
        <v>0.26706740399498002</v>
      </c>
      <c r="AI574" s="76">
        <f t="shared" si="290"/>
        <v>0</v>
      </c>
      <c r="AJ574" s="76">
        <f t="shared" si="284"/>
        <v>0.33452239362770969</v>
      </c>
      <c r="AK574" s="76">
        <f t="shared" si="291"/>
        <v>0</v>
      </c>
      <c r="AL574" s="76">
        <f t="shared" si="292"/>
        <v>0.60158979762268971</v>
      </c>
      <c r="AM574" s="76">
        <f t="shared" si="293"/>
        <v>0</v>
      </c>
      <c r="AN574" s="76">
        <f t="shared" si="294"/>
        <v>0</v>
      </c>
      <c r="AO574" s="76">
        <f t="shared" si="306"/>
        <v>54.918268142895386</v>
      </c>
      <c r="AP574" s="76">
        <f>MAX(0,(AO574-Constantes!$D$13)*(1-EXP(-Constantes!$D$24)))</f>
        <v>9.4283502530833049E-2</v>
      </c>
      <c r="AQ574" s="76">
        <f t="shared" si="285"/>
        <v>0.42880589615854275</v>
      </c>
      <c r="AR574" s="76">
        <f t="shared" si="295"/>
        <v>0.69587330015352278</v>
      </c>
      <c r="AS574" s="76">
        <f>0.0526*AF574*Observaciones!$F573^1.218</f>
        <v>0</v>
      </c>
      <c r="AT574" s="76">
        <f>AS574*Constantes!$E$30</f>
        <v>0</v>
      </c>
      <c r="AU574" s="76">
        <f t="shared" si="307"/>
        <v>0</v>
      </c>
      <c r="AV574" s="15"/>
      <c r="AW574" s="75">
        <v>568</v>
      </c>
      <c r="AX574" s="148">
        <f>ETo!$I573*((1-Constantes!$F$19)*ETo!$K573+ETo!$L573)</f>
        <v>2.5399311983696267</v>
      </c>
      <c r="AY574" s="76">
        <f>MIN(AX574*Constantes!$F$17,0.8*(BB573+Observaciones!$F573-AZ574-BA574-Constantes!$D$14))</f>
        <v>1.2615168787430719</v>
      </c>
      <c r="AZ574" s="76">
        <f>IF(Observaciones!$F573&gt;0.05*Constantes!$F$18,((Observaciones!$F573-0.05*Constantes!$F$18)^2)/(Observaciones!$F573+0.95*Constantes!$F$18),0)</f>
        <v>0</v>
      </c>
      <c r="BA574" s="76">
        <f>MAX(0,BB573+Observaciones!$F573-AZ574-Constantes!$D$13)</f>
        <v>0</v>
      </c>
      <c r="BB574" s="76">
        <f>BB573+Observaciones!$F573-AZ574-AY574-BA574-BC573</f>
        <v>19.090241393998649</v>
      </c>
      <c r="BC574" s="76">
        <f>MAX(0,(BB574-Constantes!$D$14)*(1-EXP(-Constantes!$D$22)))</f>
        <v>0.26706740399498002</v>
      </c>
      <c r="BD574" s="76">
        <f t="shared" si="308"/>
        <v>82.700503120661125</v>
      </c>
      <c r="BE574" s="76">
        <f>MAX(0,(BD574-Constantes!$D$13)*(1-EXP(-Constantes!$D$23)))</f>
        <v>0.33452239362770969</v>
      </c>
      <c r="BF574" s="76">
        <f t="shared" si="309"/>
        <v>0.60158979762268971</v>
      </c>
      <c r="BG574" s="76">
        <f>IF(BF574-Escenarios!$F$29&lt;=0,0,IF(BF574-Escenarios!$F$29&gt;Escenarios!$F$28,Escenarios!$F$28,BF574-Escenarios!$F$29))</f>
        <v>0</v>
      </c>
      <c r="BH574" s="76">
        <f>BG574*Entradas!$F$24</f>
        <v>0</v>
      </c>
      <c r="BI574" s="76">
        <f>AX574*Entradas!$D$47/Escenarios!$F$9</f>
        <v>0.12191669752174208</v>
      </c>
      <c r="BJ574" s="76">
        <f>Entradas!$D$48*Entradas!$D$46/Escenarios!$F$9</f>
        <v>0.12</v>
      </c>
      <c r="BK574" s="76">
        <f t="shared" si="310"/>
        <v>1.383433576264814</v>
      </c>
      <c r="BL574" s="76">
        <f t="shared" si="296"/>
        <v>0</v>
      </c>
      <c r="BM574" s="76">
        <f t="shared" si="297"/>
        <v>0</v>
      </c>
      <c r="BN574" s="76">
        <f t="shared" si="286"/>
        <v>0.26706740399498002</v>
      </c>
      <c r="BO574" s="76">
        <f t="shared" si="298"/>
        <v>0</v>
      </c>
      <c r="BP574" s="76">
        <f t="shared" si="287"/>
        <v>0.33452239362770969</v>
      </c>
      <c r="BQ574" s="76">
        <f t="shared" si="299"/>
        <v>0</v>
      </c>
      <c r="BR574" s="76">
        <f t="shared" si="300"/>
        <v>0.60158979762268971</v>
      </c>
      <c r="BS574" s="76">
        <f t="shared" si="301"/>
        <v>0</v>
      </c>
      <c r="BT574" s="76">
        <f t="shared" si="302"/>
        <v>0</v>
      </c>
      <c r="BU574" s="76">
        <f t="shared" si="311"/>
        <v>59.945942662572399</v>
      </c>
      <c r="BV574" s="76">
        <f>MAX(0,(BU574-Constantes!$D$13)*(1-EXP(-Constantes!$D$24)))</f>
        <v>0.17113274972936102</v>
      </c>
      <c r="BW574" s="76">
        <f t="shared" si="312"/>
        <v>0.50565514335707074</v>
      </c>
      <c r="BX574" s="76">
        <f t="shared" si="313"/>
        <v>0.7727225473520507</v>
      </c>
      <c r="BY574" s="76">
        <f>0.0526*BL574*Observaciones!$F573^1.218</f>
        <v>0</v>
      </c>
      <c r="BZ574" s="76">
        <f>BY574*Constantes!$F$30</f>
        <v>0</v>
      </c>
      <c r="CA574" s="76">
        <f t="shared" si="314"/>
        <v>0</v>
      </c>
      <c r="CB574" s="15"/>
      <c r="CC574" s="75">
        <v>568</v>
      </c>
      <c r="CD574" s="76">
        <f>0.0526*Observaciones!$F573^2.218</f>
        <v>0</v>
      </c>
      <c r="CE574" s="76">
        <f>IF(Observaciones!$F573&gt;0.05*$CI$7,((Observaciones!$F573-0.05*$CI$7)^2)/(Observaciones!$F573+0.95*$CI$7),0)</f>
        <v>0</v>
      </c>
      <c r="CF574" s="76">
        <f>0.0526*CE574*Observaciones!$F573^1.218</f>
        <v>0</v>
      </c>
      <c r="CG574" s="29"/>
      <c r="CH574" s="29"/>
      <c r="CI574" s="110"/>
      <c r="CJ574" s="40"/>
    </row>
    <row r="575" spans="2:88" s="2" customFormat="1" x14ac:dyDescent="0.3">
      <c r="B575" s="39"/>
      <c r="C575" s="75">
        <v>569</v>
      </c>
      <c r="D575" s="148">
        <f>ETo!$I574*((1-Constantes!$D$19)*ETo!$K574+ETo!$L574)</f>
        <v>2.5161462563537902</v>
      </c>
      <c r="E575" s="76">
        <f>MIN(D575*Constantes!$D$17,0.8*(H574+Observaciones!$F574-F575-G575-Constantes!$D$14))</f>
        <v>1.249703524967126</v>
      </c>
      <c r="F575" s="76">
        <f>IF(Observaciones!$F574&gt;0.05*Constantes!$D$18,((Observaciones!$F574-0.05*Constantes!$D$18)^2)/(Observaciones!$F574+0.95*Constantes!$D$18),0)</f>
        <v>0</v>
      </c>
      <c r="G575" s="76">
        <f>MAX(0,H574+Observaciones!$F574-F575-Constantes!$D$13)</f>
        <v>0</v>
      </c>
      <c r="H575" s="76">
        <f>H574+Observaciones!$F574-F575-E575-G575-I574</f>
        <v>17.573470465036543</v>
      </c>
      <c r="I575" s="76">
        <f>MAX(0,(H575-Constantes!$D$14)*(1-EXP(-Constantes!$D$22)))</f>
        <v>0.21540061797445845</v>
      </c>
      <c r="J575" s="76">
        <f t="shared" si="315"/>
        <v>82.365980727033417</v>
      </c>
      <c r="K575" s="76">
        <f>MAX(0,(J575-Constantes!$D$13)*(1-EXP(-Constantes!$D$23)))</f>
        <v>0.33122626480626932</v>
      </c>
      <c r="L575" s="76">
        <f t="shared" si="316"/>
        <v>0.5466268827807278</v>
      </c>
      <c r="M575" s="76">
        <f>0.0526*F575*Observaciones!$F574^1.218</f>
        <v>0</v>
      </c>
      <c r="N575" s="76">
        <f>M575*Constantes!$D$30</f>
        <v>0</v>
      </c>
      <c r="O575" s="76">
        <f t="shared" si="317"/>
        <v>0</v>
      </c>
      <c r="P575" s="15"/>
      <c r="Q575" s="75">
        <v>569</v>
      </c>
      <c r="R575" s="148">
        <f>ETo!$I574*((1-Constantes!$E$19)*ETo!$K574+ETo!$L574)</f>
        <v>2.5161462563537902</v>
      </c>
      <c r="S575" s="76">
        <f>MIN(R575*Constantes!$E$17,0.8*(V574+Observaciones!$F574-T575-U575-Constantes!$D$14))</f>
        <v>1.249703524967126</v>
      </c>
      <c r="T575" s="76">
        <f>IF(Observaciones!$F574&gt;0.05*Constantes!$E$18,((Observaciones!$F574-0.05*Constantes!$E$18)^2)/(Observaciones!$F574+0.95*Constantes!$E$18),0)</f>
        <v>0</v>
      </c>
      <c r="U575" s="76">
        <f>MAX(0,V574+Observaciones!$F574-T575-Constantes!$D$13)</f>
        <v>0</v>
      </c>
      <c r="V575" s="76">
        <f>V574+Observaciones!$F574-T575-S575-U575-W574</f>
        <v>17.573470465036543</v>
      </c>
      <c r="W575" s="76">
        <f>MAX(0,(V575-Constantes!$D$14)*(1-EXP(-Constantes!$D$22)))</f>
        <v>0.21540061797445845</v>
      </c>
      <c r="X575" s="76">
        <f t="shared" si="303"/>
        <v>82.365980727033417</v>
      </c>
      <c r="Y575" s="76">
        <f>MAX(0,(X575-Constantes!$D$13)*(1-EXP(-Constantes!$D$23)))</f>
        <v>0.33122626480626932</v>
      </c>
      <c r="Z575" s="76">
        <f t="shared" si="304"/>
        <v>0.5466268827807278</v>
      </c>
      <c r="AA575" s="76">
        <f>IF(Z575-Escenarios!$E$29&lt;=0,0,IF(Z575-Escenarios!$E$29&gt;Escenarios!$E$28,Escenarios!$E$28,Z575-Escenarios!$E$29))</f>
        <v>0</v>
      </c>
      <c r="AB575" s="76">
        <f>AA575*Entradas!$E$24</f>
        <v>0</v>
      </c>
      <c r="AC575" s="76">
        <f>R575*Entradas!$D$47/Escenarios!$E$9</f>
        <v>0.12077502030498193</v>
      </c>
      <c r="AD575" s="76">
        <f>Entradas!$D$48*Entradas!$D$46/Escenarios!$E$9</f>
        <v>0.12</v>
      </c>
      <c r="AE575" s="76">
        <f t="shared" si="305"/>
        <v>1.370478545272108</v>
      </c>
      <c r="AF575" s="76">
        <f t="shared" si="288"/>
        <v>0</v>
      </c>
      <c r="AG575" s="76">
        <f t="shared" si="289"/>
        <v>0</v>
      </c>
      <c r="AH575" s="76">
        <f t="shared" si="283"/>
        <v>0.21540061797445845</v>
      </c>
      <c r="AI575" s="76">
        <f t="shared" si="290"/>
        <v>0</v>
      </c>
      <c r="AJ575" s="76">
        <f t="shared" si="284"/>
        <v>0.33122626480626932</v>
      </c>
      <c r="AK575" s="76">
        <f t="shared" si="291"/>
        <v>0</v>
      </c>
      <c r="AL575" s="76">
        <f t="shared" si="292"/>
        <v>0.5466268827807278</v>
      </c>
      <c r="AM575" s="76">
        <f t="shared" si="293"/>
        <v>0</v>
      </c>
      <c r="AN575" s="76">
        <f t="shared" si="294"/>
        <v>0</v>
      </c>
      <c r="AO575" s="76">
        <f t="shared" si="306"/>
        <v>54.82398464036455</v>
      </c>
      <c r="AP575" s="76">
        <f>MAX(0,(AO575-Constantes!$D$13)*(1-EXP(-Constantes!$D$24)))</f>
        <v>9.2842355900442042E-2</v>
      </c>
      <c r="AQ575" s="76">
        <f t="shared" si="285"/>
        <v>0.42406862070671136</v>
      </c>
      <c r="AR575" s="76">
        <f t="shared" si="295"/>
        <v>0.63946923868116978</v>
      </c>
      <c r="AS575" s="76">
        <f>0.0526*AF575*Observaciones!$F574^1.218</f>
        <v>0</v>
      </c>
      <c r="AT575" s="76">
        <f>AS575*Constantes!$E$30</f>
        <v>0</v>
      </c>
      <c r="AU575" s="76">
        <f t="shared" si="307"/>
        <v>0</v>
      </c>
      <c r="AV575" s="15"/>
      <c r="AW575" s="75">
        <v>569</v>
      </c>
      <c r="AX575" s="148">
        <f>ETo!$I574*((1-Constantes!$F$19)*ETo!$K574+ETo!$L574)</f>
        <v>2.5161462563537902</v>
      </c>
      <c r="AY575" s="76">
        <f>MIN(AX575*Constantes!$F$17,0.8*(BB574+Observaciones!$F574-AZ575-BA575-Constantes!$D$14))</f>
        <v>1.249703524967126</v>
      </c>
      <c r="AZ575" s="76">
        <f>IF(Observaciones!$F574&gt;0.05*Constantes!$F$18,((Observaciones!$F574-0.05*Constantes!$F$18)^2)/(Observaciones!$F574+0.95*Constantes!$F$18),0)</f>
        <v>0</v>
      </c>
      <c r="BA575" s="76">
        <f>MAX(0,BB574+Observaciones!$F574-AZ575-Constantes!$D$13)</f>
        <v>0</v>
      </c>
      <c r="BB575" s="76">
        <f>BB574+Observaciones!$F574-AZ575-AY575-BA575-BC574</f>
        <v>17.573470465036543</v>
      </c>
      <c r="BC575" s="76">
        <f>MAX(0,(BB575-Constantes!$D$14)*(1-EXP(-Constantes!$D$22)))</f>
        <v>0.21540061797445845</v>
      </c>
      <c r="BD575" s="76">
        <f t="shared" si="308"/>
        <v>82.365980727033417</v>
      </c>
      <c r="BE575" s="76">
        <f>MAX(0,(BD575-Constantes!$D$13)*(1-EXP(-Constantes!$D$23)))</f>
        <v>0.33122626480626932</v>
      </c>
      <c r="BF575" s="76">
        <f t="shared" si="309"/>
        <v>0.5466268827807278</v>
      </c>
      <c r="BG575" s="76">
        <f>IF(BF575-Escenarios!$F$29&lt;=0,0,IF(BF575-Escenarios!$F$29&gt;Escenarios!$F$28,Escenarios!$F$28,BF575-Escenarios!$F$29))</f>
        <v>0</v>
      </c>
      <c r="BH575" s="76">
        <f>BG575*Entradas!$F$24</f>
        <v>0</v>
      </c>
      <c r="BI575" s="76">
        <f>AX575*Entradas!$D$47/Escenarios!$F$9</f>
        <v>0.12077502030498193</v>
      </c>
      <c r="BJ575" s="76">
        <f>Entradas!$D$48*Entradas!$D$46/Escenarios!$F$9</f>
        <v>0.12</v>
      </c>
      <c r="BK575" s="76">
        <f t="shared" si="310"/>
        <v>1.370478545272108</v>
      </c>
      <c r="BL575" s="76">
        <f t="shared" si="296"/>
        <v>0</v>
      </c>
      <c r="BM575" s="76">
        <f t="shared" si="297"/>
        <v>0</v>
      </c>
      <c r="BN575" s="76">
        <f t="shared" si="286"/>
        <v>0.21540061797445845</v>
      </c>
      <c r="BO575" s="76">
        <f t="shared" si="298"/>
        <v>0</v>
      </c>
      <c r="BP575" s="76">
        <f t="shared" si="287"/>
        <v>0.33122626480626932</v>
      </c>
      <c r="BQ575" s="76">
        <f t="shared" si="299"/>
        <v>0</v>
      </c>
      <c r="BR575" s="76">
        <f t="shared" si="300"/>
        <v>0.5466268827807278</v>
      </c>
      <c r="BS575" s="76">
        <f t="shared" si="301"/>
        <v>0</v>
      </c>
      <c r="BT575" s="76">
        <f t="shared" si="302"/>
        <v>0</v>
      </c>
      <c r="BU575" s="76">
        <f t="shared" si="311"/>
        <v>59.77480991284304</v>
      </c>
      <c r="BV575" s="76">
        <f>MAX(0,(BU575-Constantes!$D$13)*(1-EXP(-Constantes!$D$24)))</f>
        <v>0.1685169433687376</v>
      </c>
      <c r="BW575" s="76">
        <f t="shared" si="312"/>
        <v>0.49974320817500695</v>
      </c>
      <c r="BX575" s="76">
        <f t="shared" si="313"/>
        <v>0.71514382614946537</v>
      </c>
      <c r="BY575" s="76">
        <f>0.0526*BL575*Observaciones!$F574^1.218</f>
        <v>0</v>
      </c>
      <c r="BZ575" s="76">
        <f>BY575*Constantes!$F$30</f>
        <v>0</v>
      </c>
      <c r="CA575" s="76">
        <f t="shared" si="314"/>
        <v>0</v>
      </c>
      <c r="CB575" s="15"/>
      <c r="CC575" s="75">
        <v>569</v>
      </c>
      <c r="CD575" s="76">
        <f>0.0526*Observaciones!$F574^2.218</f>
        <v>0</v>
      </c>
      <c r="CE575" s="76">
        <f>IF(Observaciones!$F574&gt;0.05*$CI$7,((Observaciones!$F574-0.05*$CI$7)^2)/(Observaciones!$F574+0.95*$CI$7),0)</f>
        <v>0</v>
      </c>
      <c r="CF575" s="76">
        <f>0.0526*CE575*Observaciones!$F574^1.218</f>
        <v>0</v>
      </c>
      <c r="CG575" s="29"/>
      <c r="CH575" s="29"/>
      <c r="CI575" s="110"/>
      <c r="CJ575" s="40"/>
    </row>
    <row r="576" spans="2:88" s="2" customFormat="1" x14ac:dyDescent="0.3">
      <c r="B576" s="39"/>
      <c r="C576" s="75">
        <v>570</v>
      </c>
      <c r="D576" s="148">
        <f>ETo!$I575*((1-Constantes!$D$19)*ETo!$K575+ETo!$L575)</f>
        <v>2.5794085764161578</v>
      </c>
      <c r="E576" s="76">
        <f>MIN(D576*Constantes!$D$17,0.8*(H575+Observaciones!$F575-F576-G576-Constantes!$D$14))</f>
        <v>1.2811242518743551</v>
      </c>
      <c r="F576" s="76">
        <f>IF(Observaciones!$F575&gt;0.05*Constantes!$D$18,((Observaciones!$F575-0.05*Constantes!$D$18)^2)/(Observaciones!$F575+0.95*Constantes!$D$18),0)</f>
        <v>0</v>
      </c>
      <c r="G576" s="76">
        <f>MAX(0,H575+Observaciones!$F575-F576-Constantes!$D$13)</f>
        <v>0</v>
      </c>
      <c r="H576" s="76">
        <f>H575+Observaciones!$F575-F576-E576-G576-I575</f>
        <v>16.076945595187727</v>
      </c>
      <c r="I576" s="76">
        <f>MAX(0,(H576-Constantes!$D$14)*(1-EXP(-Constantes!$D$22)))</f>
        <v>0.1644234870521401</v>
      </c>
      <c r="J576" s="76">
        <f t="shared" si="315"/>
        <v>82.034754462227141</v>
      </c>
      <c r="K576" s="76">
        <f>MAX(0,(J576-Constantes!$D$13)*(1-EXP(-Constantes!$D$23)))</f>
        <v>0.32796261352718326</v>
      </c>
      <c r="L576" s="76">
        <f t="shared" si="316"/>
        <v>0.49238610057932336</v>
      </c>
      <c r="M576" s="76">
        <f>0.0526*F576*Observaciones!$F575^1.218</f>
        <v>0</v>
      </c>
      <c r="N576" s="76">
        <f>M576*Constantes!$D$30</f>
        <v>0</v>
      </c>
      <c r="O576" s="76">
        <f t="shared" si="317"/>
        <v>0</v>
      </c>
      <c r="P576" s="15"/>
      <c r="Q576" s="75">
        <v>570</v>
      </c>
      <c r="R576" s="148">
        <f>ETo!$I575*((1-Constantes!$E$19)*ETo!$K575+ETo!$L575)</f>
        <v>2.5794085764161578</v>
      </c>
      <c r="S576" s="76">
        <f>MIN(R576*Constantes!$E$17,0.8*(V575+Observaciones!$F575-T576-U576-Constantes!$D$14))</f>
        <v>1.2811242518743551</v>
      </c>
      <c r="T576" s="76">
        <f>IF(Observaciones!$F575&gt;0.05*Constantes!$E$18,((Observaciones!$F575-0.05*Constantes!$E$18)^2)/(Observaciones!$F575+0.95*Constantes!$E$18),0)</f>
        <v>0</v>
      </c>
      <c r="U576" s="76">
        <f>MAX(0,V575+Observaciones!$F575-T576-Constantes!$D$13)</f>
        <v>0</v>
      </c>
      <c r="V576" s="76">
        <f>V575+Observaciones!$F575-T576-S576-U576-W575</f>
        <v>16.076945595187727</v>
      </c>
      <c r="W576" s="76">
        <f>MAX(0,(V576-Constantes!$D$14)*(1-EXP(-Constantes!$D$22)))</f>
        <v>0.1644234870521401</v>
      </c>
      <c r="X576" s="76">
        <f t="shared" si="303"/>
        <v>82.034754462227141</v>
      </c>
      <c r="Y576" s="76">
        <f>MAX(0,(X576-Constantes!$D$13)*(1-EXP(-Constantes!$D$23)))</f>
        <v>0.32796261352718326</v>
      </c>
      <c r="Z576" s="76">
        <f t="shared" si="304"/>
        <v>0.49238610057932336</v>
      </c>
      <c r="AA576" s="76">
        <f>IF(Z576-Escenarios!$E$29&lt;=0,0,IF(Z576-Escenarios!$E$29&gt;Escenarios!$E$28,Escenarios!$E$28,Z576-Escenarios!$E$29))</f>
        <v>0</v>
      </c>
      <c r="AB576" s="76">
        <f>AA576*Entradas!$E$24</f>
        <v>0</v>
      </c>
      <c r="AC576" s="76">
        <f>R576*Entradas!$D$47/Escenarios!$E$9</f>
        <v>0.12381161166797557</v>
      </c>
      <c r="AD576" s="76">
        <f>Entradas!$D$48*Entradas!$D$46/Escenarios!$E$9</f>
        <v>0.12</v>
      </c>
      <c r="AE576" s="76">
        <f t="shared" si="305"/>
        <v>1.4049358635423306</v>
      </c>
      <c r="AF576" s="76">
        <f t="shared" si="288"/>
        <v>0</v>
      </c>
      <c r="AG576" s="76">
        <f t="shared" si="289"/>
        <v>0</v>
      </c>
      <c r="AH576" s="76">
        <f t="shared" si="283"/>
        <v>0.1644234870521401</v>
      </c>
      <c r="AI576" s="76">
        <f t="shared" si="290"/>
        <v>0</v>
      </c>
      <c r="AJ576" s="76">
        <f t="shared" si="284"/>
        <v>0.32796261352718326</v>
      </c>
      <c r="AK576" s="76">
        <f t="shared" si="291"/>
        <v>0</v>
      </c>
      <c r="AL576" s="76">
        <f t="shared" si="292"/>
        <v>0.49238610057932336</v>
      </c>
      <c r="AM576" s="76">
        <f t="shared" si="293"/>
        <v>0</v>
      </c>
      <c r="AN576" s="76">
        <f t="shared" si="294"/>
        <v>0</v>
      </c>
      <c r="AO576" s="76">
        <f t="shared" si="306"/>
        <v>54.731142284464106</v>
      </c>
      <c r="AP576" s="76">
        <f>MAX(0,(AO576-Constantes!$D$13)*(1-EXP(-Constantes!$D$24)))</f>
        <v>9.1423237552354292E-2</v>
      </c>
      <c r="AQ576" s="76">
        <f t="shared" si="285"/>
        <v>0.41938585107953752</v>
      </c>
      <c r="AR576" s="76">
        <f t="shared" si="295"/>
        <v>0.58380933813167768</v>
      </c>
      <c r="AS576" s="76">
        <f>0.0526*AF576*Observaciones!$F575^1.218</f>
        <v>0</v>
      </c>
      <c r="AT576" s="76">
        <f>AS576*Constantes!$E$30</f>
        <v>0</v>
      </c>
      <c r="AU576" s="76">
        <f t="shared" si="307"/>
        <v>0</v>
      </c>
      <c r="AV576" s="15"/>
      <c r="AW576" s="75">
        <v>570</v>
      </c>
      <c r="AX576" s="148">
        <f>ETo!$I575*((1-Constantes!$F$19)*ETo!$K575+ETo!$L575)</f>
        <v>2.5794085764161578</v>
      </c>
      <c r="AY576" s="76">
        <f>MIN(AX576*Constantes!$F$17,0.8*(BB575+Observaciones!$F575-AZ576-BA576-Constantes!$D$14))</f>
        <v>1.2811242518743551</v>
      </c>
      <c r="AZ576" s="76">
        <f>IF(Observaciones!$F575&gt;0.05*Constantes!$F$18,((Observaciones!$F575-0.05*Constantes!$F$18)^2)/(Observaciones!$F575+0.95*Constantes!$F$18),0)</f>
        <v>0</v>
      </c>
      <c r="BA576" s="76">
        <f>MAX(0,BB575+Observaciones!$F575-AZ576-Constantes!$D$13)</f>
        <v>0</v>
      </c>
      <c r="BB576" s="76">
        <f>BB575+Observaciones!$F575-AZ576-AY576-BA576-BC575</f>
        <v>16.076945595187727</v>
      </c>
      <c r="BC576" s="76">
        <f>MAX(0,(BB576-Constantes!$D$14)*(1-EXP(-Constantes!$D$22)))</f>
        <v>0.1644234870521401</v>
      </c>
      <c r="BD576" s="76">
        <f t="shared" si="308"/>
        <v>82.034754462227141</v>
      </c>
      <c r="BE576" s="76">
        <f>MAX(0,(BD576-Constantes!$D$13)*(1-EXP(-Constantes!$D$23)))</f>
        <v>0.32796261352718326</v>
      </c>
      <c r="BF576" s="76">
        <f t="shared" si="309"/>
        <v>0.49238610057932336</v>
      </c>
      <c r="BG576" s="76">
        <f>IF(BF576-Escenarios!$F$29&lt;=0,0,IF(BF576-Escenarios!$F$29&gt;Escenarios!$F$28,Escenarios!$F$28,BF576-Escenarios!$F$29))</f>
        <v>0</v>
      </c>
      <c r="BH576" s="76">
        <f>BG576*Entradas!$F$24</f>
        <v>0</v>
      </c>
      <c r="BI576" s="76">
        <f>AX576*Entradas!$D$47/Escenarios!$F$9</f>
        <v>0.12381161166797557</v>
      </c>
      <c r="BJ576" s="76">
        <f>Entradas!$D$48*Entradas!$D$46/Escenarios!$F$9</f>
        <v>0.12</v>
      </c>
      <c r="BK576" s="76">
        <f t="shared" si="310"/>
        <v>1.4049358635423306</v>
      </c>
      <c r="BL576" s="76">
        <f t="shared" si="296"/>
        <v>0</v>
      </c>
      <c r="BM576" s="76">
        <f t="shared" si="297"/>
        <v>0</v>
      </c>
      <c r="BN576" s="76">
        <f t="shared" si="286"/>
        <v>0.1644234870521401</v>
      </c>
      <c r="BO576" s="76">
        <f t="shared" si="298"/>
        <v>0</v>
      </c>
      <c r="BP576" s="76">
        <f t="shared" si="287"/>
        <v>0.32796261352718326</v>
      </c>
      <c r="BQ576" s="76">
        <f t="shared" si="299"/>
        <v>0</v>
      </c>
      <c r="BR576" s="76">
        <f t="shared" si="300"/>
        <v>0.49238610057932336</v>
      </c>
      <c r="BS576" s="76">
        <f t="shared" si="301"/>
        <v>0</v>
      </c>
      <c r="BT576" s="76">
        <f t="shared" si="302"/>
        <v>0</v>
      </c>
      <c r="BU576" s="76">
        <f t="shared" si="311"/>
        <v>59.606292969474303</v>
      </c>
      <c r="BV576" s="76">
        <f>MAX(0,(BU576-Constantes!$D$13)*(1-EXP(-Constantes!$D$24)))</f>
        <v>0.16594112025461202</v>
      </c>
      <c r="BW576" s="76">
        <f t="shared" si="312"/>
        <v>0.49390373378179531</v>
      </c>
      <c r="BX576" s="76">
        <f t="shared" si="313"/>
        <v>0.65832722083393536</v>
      </c>
      <c r="BY576" s="76">
        <f>0.0526*BL576*Observaciones!$F575^1.218</f>
        <v>0</v>
      </c>
      <c r="BZ576" s="76">
        <f>BY576*Constantes!$F$30</f>
        <v>0</v>
      </c>
      <c r="CA576" s="76">
        <f t="shared" si="314"/>
        <v>0</v>
      </c>
      <c r="CB576" s="15"/>
      <c r="CC576" s="75">
        <v>570</v>
      </c>
      <c r="CD576" s="76">
        <f>0.0526*Observaciones!$F575^2.218</f>
        <v>0</v>
      </c>
      <c r="CE576" s="76">
        <f>IF(Observaciones!$F575&gt;0.05*$CI$7,((Observaciones!$F575-0.05*$CI$7)^2)/(Observaciones!$F575+0.95*$CI$7),0)</f>
        <v>0</v>
      </c>
      <c r="CF576" s="76">
        <f>0.0526*CE576*Observaciones!$F575^1.218</f>
        <v>0</v>
      </c>
      <c r="CG576" s="29"/>
      <c r="CH576" s="29"/>
      <c r="CI576" s="110"/>
      <c r="CJ576" s="40"/>
    </row>
    <row r="577" spans="2:88" s="2" customFormat="1" x14ac:dyDescent="0.3">
      <c r="B577" s="39"/>
      <c r="C577" s="75">
        <v>571</v>
      </c>
      <c r="D577" s="148">
        <f>ETo!$I576*((1-Constantes!$D$19)*ETo!$K576+ETo!$L576)</f>
        <v>2.5921331224908304</v>
      </c>
      <c r="E577" s="76">
        <f>MIN(D577*Constantes!$D$17,0.8*(H576+Observaciones!$F576-F577-G577-Constantes!$D$14))</f>
        <v>1.2874441985161567</v>
      </c>
      <c r="F577" s="76">
        <f>IF(Observaciones!$F576&gt;0.05*Constantes!$D$18,((Observaciones!$F576-0.05*Constantes!$D$18)^2)/(Observaciones!$F576+0.95*Constantes!$D$18),0)</f>
        <v>0</v>
      </c>
      <c r="G577" s="76">
        <f>MAX(0,H576+Observaciones!$F576-F577-Constantes!$D$13)</f>
        <v>0</v>
      </c>
      <c r="H577" s="76">
        <f>H576+Observaciones!$F576-F577-E577-G577-I576</f>
        <v>14.62507790961943</v>
      </c>
      <c r="I577" s="76">
        <f>MAX(0,(H577-Constantes!$D$14)*(1-EXP(-Constantes!$D$22)))</f>
        <v>0.11496754376629595</v>
      </c>
      <c r="J577" s="76">
        <f t="shared" si="315"/>
        <v>81.706791848699964</v>
      </c>
      <c r="K577" s="76">
        <f>MAX(0,(J577-Constantes!$D$13)*(1-EXP(-Constantes!$D$23)))</f>
        <v>0.32473111978149133</v>
      </c>
      <c r="L577" s="76">
        <f t="shared" si="316"/>
        <v>0.43969866354778731</v>
      </c>
      <c r="M577" s="76">
        <f>0.0526*F577*Observaciones!$F576^1.218</f>
        <v>0</v>
      </c>
      <c r="N577" s="76">
        <f>M577*Constantes!$D$30</f>
        <v>0</v>
      </c>
      <c r="O577" s="76">
        <f t="shared" si="317"/>
        <v>0</v>
      </c>
      <c r="P577" s="15"/>
      <c r="Q577" s="75">
        <v>571</v>
      </c>
      <c r="R577" s="148">
        <f>ETo!$I576*((1-Constantes!$E$19)*ETo!$K576+ETo!$L576)</f>
        <v>2.5921331224908304</v>
      </c>
      <c r="S577" s="76">
        <f>MIN(R577*Constantes!$E$17,0.8*(V576+Observaciones!$F576-T577-U577-Constantes!$D$14))</f>
        <v>1.2874441985161567</v>
      </c>
      <c r="T577" s="76">
        <f>IF(Observaciones!$F576&gt;0.05*Constantes!$E$18,((Observaciones!$F576-0.05*Constantes!$E$18)^2)/(Observaciones!$F576+0.95*Constantes!$E$18),0)</f>
        <v>0</v>
      </c>
      <c r="U577" s="76">
        <f>MAX(0,V576+Observaciones!$F576-T577-Constantes!$D$13)</f>
        <v>0</v>
      </c>
      <c r="V577" s="76">
        <f>V576+Observaciones!$F576-T577-S577-U577-W576</f>
        <v>14.62507790961943</v>
      </c>
      <c r="W577" s="76">
        <f>MAX(0,(V577-Constantes!$D$14)*(1-EXP(-Constantes!$D$22)))</f>
        <v>0.11496754376629595</v>
      </c>
      <c r="X577" s="76">
        <f t="shared" si="303"/>
        <v>81.706791848699964</v>
      </c>
      <c r="Y577" s="76">
        <f>MAX(0,(X577-Constantes!$D$13)*(1-EXP(-Constantes!$D$23)))</f>
        <v>0.32473111978149133</v>
      </c>
      <c r="Z577" s="76">
        <f t="shared" si="304"/>
        <v>0.43969866354778731</v>
      </c>
      <c r="AA577" s="76">
        <f>IF(Z577-Escenarios!$E$29&lt;=0,0,IF(Z577-Escenarios!$E$29&gt;Escenarios!$E$28,Escenarios!$E$28,Z577-Escenarios!$E$29))</f>
        <v>0</v>
      </c>
      <c r="AB577" s="76">
        <f>AA577*Entradas!$E$24</f>
        <v>0</v>
      </c>
      <c r="AC577" s="76">
        <f>R577*Entradas!$D$47/Escenarios!$E$9</f>
        <v>0.12442238987955986</v>
      </c>
      <c r="AD577" s="76">
        <f>Entradas!$D$48*Entradas!$D$46/Escenarios!$E$9</f>
        <v>0.12</v>
      </c>
      <c r="AE577" s="76">
        <f t="shared" si="305"/>
        <v>1.4118665883957164</v>
      </c>
      <c r="AF577" s="76">
        <f t="shared" si="288"/>
        <v>0</v>
      </c>
      <c r="AG577" s="76">
        <f t="shared" si="289"/>
        <v>0</v>
      </c>
      <c r="AH577" s="76">
        <f t="shared" si="283"/>
        <v>0.11496754376629595</v>
      </c>
      <c r="AI577" s="76">
        <f t="shared" si="290"/>
        <v>0</v>
      </c>
      <c r="AJ577" s="76">
        <f t="shared" si="284"/>
        <v>0.32473111978149133</v>
      </c>
      <c r="AK577" s="76">
        <f t="shared" si="291"/>
        <v>0</v>
      </c>
      <c r="AL577" s="76">
        <f t="shared" si="292"/>
        <v>0.43969866354778731</v>
      </c>
      <c r="AM577" s="76">
        <f t="shared" si="293"/>
        <v>0</v>
      </c>
      <c r="AN577" s="76">
        <f t="shared" si="294"/>
        <v>0</v>
      </c>
      <c r="AO577" s="76">
        <f t="shared" si="306"/>
        <v>54.63971904691175</v>
      </c>
      <c r="AP577" s="76">
        <f>MAX(0,(AO577-Constantes!$D$13)*(1-EXP(-Constantes!$D$24)))</f>
        <v>9.0025810778832357E-2</v>
      </c>
      <c r="AQ577" s="76">
        <f t="shared" si="285"/>
        <v>0.4147569305603237</v>
      </c>
      <c r="AR577" s="76">
        <f t="shared" si="295"/>
        <v>0.52972447432661962</v>
      </c>
      <c r="AS577" s="76">
        <f>0.0526*AF577*Observaciones!$F576^1.218</f>
        <v>0</v>
      </c>
      <c r="AT577" s="76">
        <f>AS577*Constantes!$E$30</f>
        <v>0</v>
      </c>
      <c r="AU577" s="76">
        <f t="shared" si="307"/>
        <v>0</v>
      </c>
      <c r="AV577" s="15"/>
      <c r="AW577" s="75">
        <v>571</v>
      </c>
      <c r="AX577" s="148">
        <f>ETo!$I576*((1-Constantes!$F$19)*ETo!$K576+ETo!$L576)</f>
        <v>2.5921331224908304</v>
      </c>
      <c r="AY577" s="76">
        <f>MIN(AX577*Constantes!$F$17,0.8*(BB576+Observaciones!$F576-AZ577-BA577-Constantes!$D$14))</f>
        <v>1.2874441985161567</v>
      </c>
      <c r="AZ577" s="76">
        <f>IF(Observaciones!$F576&gt;0.05*Constantes!$F$18,((Observaciones!$F576-0.05*Constantes!$F$18)^2)/(Observaciones!$F576+0.95*Constantes!$F$18),0)</f>
        <v>0</v>
      </c>
      <c r="BA577" s="76">
        <f>MAX(0,BB576+Observaciones!$F576-AZ577-Constantes!$D$13)</f>
        <v>0</v>
      </c>
      <c r="BB577" s="76">
        <f>BB576+Observaciones!$F576-AZ577-AY577-BA577-BC576</f>
        <v>14.62507790961943</v>
      </c>
      <c r="BC577" s="76">
        <f>MAX(0,(BB577-Constantes!$D$14)*(1-EXP(-Constantes!$D$22)))</f>
        <v>0.11496754376629595</v>
      </c>
      <c r="BD577" s="76">
        <f t="shared" si="308"/>
        <v>81.706791848699964</v>
      </c>
      <c r="BE577" s="76">
        <f>MAX(0,(BD577-Constantes!$D$13)*(1-EXP(-Constantes!$D$23)))</f>
        <v>0.32473111978149133</v>
      </c>
      <c r="BF577" s="76">
        <f t="shared" si="309"/>
        <v>0.43969866354778731</v>
      </c>
      <c r="BG577" s="76">
        <f>IF(BF577-Escenarios!$F$29&lt;=0,0,IF(BF577-Escenarios!$F$29&gt;Escenarios!$F$28,Escenarios!$F$28,BF577-Escenarios!$F$29))</f>
        <v>0</v>
      </c>
      <c r="BH577" s="76">
        <f>BG577*Entradas!$F$24</f>
        <v>0</v>
      </c>
      <c r="BI577" s="76">
        <f>AX577*Entradas!$D$47/Escenarios!$F$9</f>
        <v>0.12442238987955986</v>
      </c>
      <c r="BJ577" s="76">
        <f>Entradas!$D$48*Entradas!$D$46/Escenarios!$F$9</f>
        <v>0.12</v>
      </c>
      <c r="BK577" s="76">
        <f t="shared" si="310"/>
        <v>1.4118665883957164</v>
      </c>
      <c r="BL577" s="76">
        <f t="shared" si="296"/>
        <v>0</v>
      </c>
      <c r="BM577" s="76">
        <f t="shared" si="297"/>
        <v>0</v>
      </c>
      <c r="BN577" s="76">
        <f t="shared" si="286"/>
        <v>0.11496754376629595</v>
      </c>
      <c r="BO577" s="76">
        <f t="shared" si="298"/>
        <v>0</v>
      </c>
      <c r="BP577" s="76">
        <f t="shared" si="287"/>
        <v>0.32473111978149133</v>
      </c>
      <c r="BQ577" s="76">
        <f t="shared" si="299"/>
        <v>0</v>
      </c>
      <c r="BR577" s="76">
        <f t="shared" si="300"/>
        <v>0.43969866354778731</v>
      </c>
      <c r="BS577" s="76">
        <f t="shared" si="301"/>
        <v>0</v>
      </c>
      <c r="BT577" s="76">
        <f t="shared" si="302"/>
        <v>0</v>
      </c>
      <c r="BU577" s="76">
        <f t="shared" si="311"/>
        <v>59.440351849219688</v>
      </c>
      <c r="BV577" s="76">
        <f>MAX(0,(BU577-Constantes!$D$13)*(1-EXP(-Constantes!$D$24)))</f>
        <v>0.16340466923318295</v>
      </c>
      <c r="BW577" s="76">
        <f t="shared" si="312"/>
        <v>0.48813578901467425</v>
      </c>
      <c r="BX577" s="76">
        <f t="shared" si="313"/>
        <v>0.60310333278097028</v>
      </c>
      <c r="BY577" s="76">
        <f>0.0526*BL577*Observaciones!$F576^1.218</f>
        <v>0</v>
      </c>
      <c r="BZ577" s="76">
        <f>BY577*Constantes!$F$30</f>
        <v>0</v>
      </c>
      <c r="CA577" s="76">
        <f t="shared" si="314"/>
        <v>0</v>
      </c>
      <c r="CB577" s="15"/>
      <c r="CC577" s="75">
        <v>571</v>
      </c>
      <c r="CD577" s="76">
        <f>0.0526*Observaciones!$F576^2.218</f>
        <v>0</v>
      </c>
      <c r="CE577" s="76">
        <f>IF(Observaciones!$F576&gt;0.05*$CI$7,((Observaciones!$F576-0.05*$CI$7)^2)/(Observaciones!$F576+0.95*$CI$7),0)</f>
        <v>0</v>
      </c>
      <c r="CF577" s="76">
        <f>0.0526*CE577*Observaciones!$F576^1.218</f>
        <v>0</v>
      </c>
      <c r="CG577" s="29"/>
      <c r="CH577" s="29"/>
      <c r="CI577" s="110"/>
      <c r="CJ577" s="40"/>
    </row>
    <row r="578" spans="2:88" s="2" customFormat="1" x14ac:dyDescent="0.3">
      <c r="B578" s="39"/>
      <c r="C578" s="75">
        <v>572</v>
      </c>
      <c r="D578" s="148">
        <f>ETo!$I577*((1-Constantes!$D$19)*ETo!$K577+ETo!$L577)</f>
        <v>2.5324738730873046</v>
      </c>
      <c r="E578" s="76">
        <f>MIN(D578*Constantes!$D$17,0.8*(H577+Observaciones!$F577-F578-G578-Constantes!$D$14))</f>
        <v>1.2578130218354655</v>
      </c>
      <c r="F578" s="76">
        <f>IF(Observaciones!$F577&gt;0.05*Constantes!$D$18,((Observaciones!$F577-0.05*Constantes!$D$18)^2)/(Observaciones!$F577+0.95*Constantes!$D$18),0)</f>
        <v>0</v>
      </c>
      <c r="G578" s="76">
        <f>MAX(0,H577+Observaciones!$F577-F578-Constantes!$D$13)</f>
        <v>0</v>
      </c>
      <c r="H578" s="76">
        <f>H577+Observaciones!$F577-F578-E578-G578-I577</f>
        <v>13.252297344017668</v>
      </c>
      <c r="I578" s="76">
        <f>MAX(0,(H578-Constantes!$D$14)*(1-EXP(-Constantes!$D$22)))</f>
        <v>6.8205598121273123E-2</v>
      </c>
      <c r="J578" s="76">
        <f t="shared" si="315"/>
        <v>81.382060728918475</v>
      </c>
      <c r="K578" s="76">
        <f>MAX(0,(J578-Constantes!$D$13)*(1-EXP(-Constantes!$D$23)))</f>
        <v>0.32153146671335753</v>
      </c>
      <c r="L578" s="76">
        <f t="shared" si="316"/>
        <v>0.38973706483463066</v>
      </c>
      <c r="M578" s="76">
        <f>0.0526*F578*Observaciones!$F577^1.218</f>
        <v>0</v>
      </c>
      <c r="N578" s="76">
        <f>M578*Constantes!$D$30</f>
        <v>0</v>
      </c>
      <c r="O578" s="76">
        <f t="shared" si="317"/>
        <v>0</v>
      </c>
      <c r="P578" s="15"/>
      <c r="Q578" s="75">
        <v>572</v>
      </c>
      <c r="R578" s="148">
        <f>ETo!$I577*((1-Constantes!$E$19)*ETo!$K577+ETo!$L577)</f>
        <v>2.5324738730873046</v>
      </c>
      <c r="S578" s="76">
        <f>MIN(R578*Constantes!$E$17,0.8*(V577+Observaciones!$F577-T578-U578-Constantes!$D$14))</f>
        <v>1.2578130218354655</v>
      </c>
      <c r="T578" s="76">
        <f>IF(Observaciones!$F577&gt;0.05*Constantes!$E$18,((Observaciones!$F577-0.05*Constantes!$E$18)^2)/(Observaciones!$F577+0.95*Constantes!$E$18),0)</f>
        <v>0</v>
      </c>
      <c r="U578" s="76">
        <f>MAX(0,V577+Observaciones!$F577-T578-Constantes!$D$13)</f>
        <v>0</v>
      </c>
      <c r="V578" s="76">
        <f>V577+Observaciones!$F577-T578-S578-U578-W577</f>
        <v>13.252297344017668</v>
      </c>
      <c r="W578" s="76">
        <f>MAX(0,(V578-Constantes!$D$14)*(1-EXP(-Constantes!$D$22)))</f>
        <v>6.8205598121273123E-2</v>
      </c>
      <c r="X578" s="76">
        <f t="shared" si="303"/>
        <v>81.382060728918475</v>
      </c>
      <c r="Y578" s="76">
        <f>MAX(0,(X578-Constantes!$D$13)*(1-EXP(-Constantes!$D$23)))</f>
        <v>0.32153146671335753</v>
      </c>
      <c r="Z578" s="76">
        <f t="shared" si="304"/>
        <v>0.38973706483463066</v>
      </c>
      <c r="AA578" s="76">
        <f>IF(Z578-Escenarios!$E$29&lt;=0,0,IF(Z578-Escenarios!$E$29&gt;Escenarios!$E$28,Escenarios!$E$28,Z578-Escenarios!$E$29))</f>
        <v>0</v>
      </c>
      <c r="AB578" s="76">
        <f>AA578*Entradas!$E$24</f>
        <v>0</v>
      </c>
      <c r="AC578" s="76">
        <f>R578*Entradas!$D$47/Escenarios!$E$9</f>
        <v>0.12155874590819062</v>
      </c>
      <c r="AD578" s="76">
        <f>Entradas!$D$48*Entradas!$D$46/Escenarios!$E$9</f>
        <v>0.12</v>
      </c>
      <c r="AE578" s="76">
        <f t="shared" si="305"/>
        <v>1.3793717677436561</v>
      </c>
      <c r="AF578" s="76">
        <f t="shared" si="288"/>
        <v>0</v>
      </c>
      <c r="AG578" s="76">
        <f t="shared" si="289"/>
        <v>0</v>
      </c>
      <c r="AH578" s="76">
        <f t="shared" si="283"/>
        <v>6.8205598121273123E-2</v>
      </c>
      <c r="AI578" s="76">
        <f t="shared" si="290"/>
        <v>0</v>
      </c>
      <c r="AJ578" s="76">
        <f t="shared" si="284"/>
        <v>0.32153146671335753</v>
      </c>
      <c r="AK578" s="76">
        <f t="shared" si="291"/>
        <v>0</v>
      </c>
      <c r="AL578" s="76">
        <f t="shared" si="292"/>
        <v>0.38973706483463066</v>
      </c>
      <c r="AM578" s="76">
        <f t="shared" si="293"/>
        <v>0</v>
      </c>
      <c r="AN578" s="76">
        <f t="shared" si="294"/>
        <v>0</v>
      </c>
      <c r="AO578" s="76">
        <f t="shared" si="306"/>
        <v>54.549693236132917</v>
      </c>
      <c r="AP578" s="76">
        <f>MAX(0,(AO578-Constantes!$D$13)*(1-EXP(-Constantes!$D$24)))</f>
        <v>8.8649744018799742E-2</v>
      </c>
      <c r="AQ578" s="76">
        <f t="shared" si="285"/>
        <v>0.4101812107321573</v>
      </c>
      <c r="AR578" s="76">
        <f t="shared" si="295"/>
        <v>0.47838680885343043</v>
      </c>
      <c r="AS578" s="76">
        <f>0.0526*AF578*Observaciones!$F577^1.218</f>
        <v>0</v>
      </c>
      <c r="AT578" s="76">
        <f>AS578*Constantes!$E$30</f>
        <v>0</v>
      </c>
      <c r="AU578" s="76">
        <f t="shared" si="307"/>
        <v>0</v>
      </c>
      <c r="AV578" s="15"/>
      <c r="AW578" s="75">
        <v>572</v>
      </c>
      <c r="AX578" s="148">
        <f>ETo!$I577*((1-Constantes!$F$19)*ETo!$K577+ETo!$L577)</f>
        <v>2.5324738730873046</v>
      </c>
      <c r="AY578" s="76">
        <f>MIN(AX578*Constantes!$F$17,0.8*(BB577+Observaciones!$F577-AZ578-BA578-Constantes!$D$14))</f>
        <v>1.2578130218354655</v>
      </c>
      <c r="AZ578" s="76">
        <f>IF(Observaciones!$F577&gt;0.05*Constantes!$F$18,((Observaciones!$F577-0.05*Constantes!$F$18)^2)/(Observaciones!$F577+0.95*Constantes!$F$18),0)</f>
        <v>0</v>
      </c>
      <c r="BA578" s="76">
        <f>MAX(0,BB577+Observaciones!$F577-AZ578-Constantes!$D$13)</f>
        <v>0</v>
      </c>
      <c r="BB578" s="76">
        <f>BB577+Observaciones!$F577-AZ578-AY578-BA578-BC577</f>
        <v>13.252297344017668</v>
      </c>
      <c r="BC578" s="76">
        <f>MAX(0,(BB578-Constantes!$D$14)*(1-EXP(-Constantes!$D$22)))</f>
        <v>6.8205598121273123E-2</v>
      </c>
      <c r="BD578" s="76">
        <f t="shared" si="308"/>
        <v>81.382060728918475</v>
      </c>
      <c r="BE578" s="76">
        <f>MAX(0,(BD578-Constantes!$D$13)*(1-EXP(-Constantes!$D$23)))</f>
        <v>0.32153146671335753</v>
      </c>
      <c r="BF578" s="76">
        <f t="shared" si="309"/>
        <v>0.38973706483463066</v>
      </c>
      <c r="BG578" s="76">
        <f>IF(BF578-Escenarios!$F$29&lt;=0,0,IF(BF578-Escenarios!$F$29&gt;Escenarios!$F$28,Escenarios!$F$28,BF578-Escenarios!$F$29))</f>
        <v>0</v>
      </c>
      <c r="BH578" s="76">
        <f>BG578*Entradas!$F$24</f>
        <v>0</v>
      </c>
      <c r="BI578" s="76">
        <f>AX578*Entradas!$D$47/Escenarios!$F$9</f>
        <v>0.12155874590819062</v>
      </c>
      <c r="BJ578" s="76">
        <f>Entradas!$D$48*Entradas!$D$46/Escenarios!$F$9</f>
        <v>0.12</v>
      </c>
      <c r="BK578" s="76">
        <f t="shared" si="310"/>
        <v>1.3793717677436561</v>
      </c>
      <c r="BL578" s="76">
        <f t="shared" si="296"/>
        <v>0</v>
      </c>
      <c r="BM578" s="76">
        <f t="shared" si="297"/>
        <v>0</v>
      </c>
      <c r="BN578" s="76">
        <f t="shared" si="286"/>
        <v>6.8205598121273123E-2</v>
      </c>
      <c r="BO578" s="76">
        <f t="shared" si="298"/>
        <v>0</v>
      </c>
      <c r="BP578" s="76">
        <f t="shared" si="287"/>
        <v>0.32153146671335753</v>
      </c>
      <c r="BQ578" s="76">
        <f t="shared" si="299"/>
        <v>0</v>
      </c>
      <c r="BR578" s="76">
        <f t="shared" si="300"/>
        <v>0.38973706483463066</v>
      </c>
      <c r="BS578" s="76">
        <f t="shared" si="301"/>
        <v>0</v>
      </c>
      <c r="BT578" s="76">
        <f t="shared" si="302"/>
        <v>0</v>
      </c>
      <c r="BU578" s="76">
        <f t="shared" si="311"/>
        <v>59.276947179986507</v>
      </c>
      <c r="BV578" s="76">
        <f>MAX(0,(BU578-Constantes!$D$13)*(1-EXP(-Constantes!$D$24)))</f>
        <v>0.16090698849228624</v>
      </c>
      <c r="BW578" s="76">
        <f t="shared" si="312"/>
        <v>0.48243845520564377</v>
      </c>
      <c r="BX578" s="76">
        <f t="shared" si="313"/>
        <v>0.5506440533269169</v>
      </c>
      <c r="BY578" s="76">
        <f>0.0526*BL578*Observaciones!$F577^1.218</f>
        <v>0</v>
      </c>
      <c r="BZ578" s="76">
        <f>BY578*Constantes!$F$30</f>
        <v>0</v>
      </c>
      <c r="CA578" s="76">
        <f t="shared" si="314"/>
        <v>0</v>
      </c>
      <c r="CB578" s="15"/>
      <c r="CC578" s="75">
        <v>572</v>
      </c>
      <c r="CD578" s="76">
        <f>0.0526*Observaciones!$F577^2.218</f>
        <v>0</v>
      </c>
      <c r="CE578" s="76">
        <f>IF(Observaciones!$F577&gt;0.05*$CI$7,((Observaciones!$F577-0.05*$CI$7)^2)/(Observaciones!$F577+0.95*$CI$7),0)</f>
        <v>0</v>
      </c>
      <c r="CF578" s="76">
        <f>0.0526*CE578*Observaciones!$F577^1.218</f>
        <v>0</v>
      </c>
      <c r="CG578" s="29"/>
      <c r="CH578" s="29"/>
      <c r="CI578" s="110"/>
      <c r="CJ578" s="40"/>
    </row>
    <row r="579" spans="2:88" s="2" customFormat="1" x14ac:dyDescent="0.3">
      <c r="B579" s="39"/>
      <c r="C579" s="75">
        <v>573</v>
      </c>
      <c r="D579" s="148">
        <f>ETo!$I578*((1-Constantes!$D$19)*ETo!$K578+ETo!$L578)</f>
        <v>2.539353919382505</v>
      </c>
      <c r="E579" s="76">
        <f>MIN(D579*Constantes!$D$17,0.8*(H578+Observaciones!$F578-F579-G579-Constantes!$D$14))</f>
        <v>1.2612301594860837</v>
      </c>
      <c r="F579" s="76">
        <f>IF(Observaciones!$F578&gt;0.05*Constantes!$D$18,((Observaciones!$F578-0.05*Constantes!$D$18)^2)/(Observaciones!$F578+0.95*Constantes!$D$18),0)</f>
        <v>0</v>
      </c>
      <c r="G579" s="76">
        <f>MAX(0,H578+Observaciones!$F578-F579-Constantes!$D$13)</f>
        <v>0</v>
      </c>
      <c r="H579" s="76">
        <f>H578+Observaciones!$F578-F579-E579-G579-I578</f>
        <v>11.922861586410312</v>
      </c>
      <c r="I579" s="76">
        <f>MAX(0,(H579-Constantes!$D$14)*(1-EXP(-Constantes!$D$22)))</f>
        <v>2.2920135758587434E-2</v>
      </c>
      <c r="J579" s="76">
        <f t="shared" si="315"/>
        <v>81.060529262205122</v>
      </c>
      <c r="K579" s="76">
        <f>MAX(0,(J579-Constantes!$D$13)*(1-EXP(-Constantes!$D$23)))</f>
        <v>0.31836334058900206</v>
      </c>
      <c r="L579" s="76">
        <f t="shared" si="316"/>
        <v>0.34128347634758949</v>
      </c>
      <c r="M579" s="76">
        <f>0.0526*F579*Observaciones!$F578^1.218</f>
        <v>0</v>
      </c>
      <c r="N579" s="76">
        <f>M579*Constantes!$D$30</f>
        <v>0</v>
      </c>
      <c r="O579" s="76">
        <f t="shared" si="317"/>
        <v>0</v>
      </c>
      <c r="P579" s="15"/>
      <c r="Q579" s="75">
        <v>573</v>
      </c>
      <c r="R579" s="148">
        <f>ETo!$I578*((1-Constantes!$E$19)*ETo!$K578+ETo!$L578)</f>
        <v>2.539353919382505</v>
      </c>
      <c r="S579" s="76">
        <f>MIN(R579*Constantes!$E$17,0.8*(V578+Observaciones!$F578-T579-U579-Constantes!$D$14))</f>
        <v>1.2612301594860837</v>
      </c>
      <c r="T579" s="76">
        <f>IF(Observaciones!$F578&gt;0.05*Constantes!$E$18,((Observaciones!$F578-0.05*Constantes!$E$18)^2)/(Observaciones!$F578+0.95*Constantes!$E$18),0)</f>
        <v>0</v>
      </c>
      <c r="U579" s="76">
        <f>MAX(0,V578+Observaciones!$F578-T579-Constantes!$D$13)</f>
        <v>0</v>
      </c>
      <c r="V579" s="76">
        <f>V578+Observaciones!$F578-T579-S579-U579-W578</f>
        <v>11.922861586410312</v>
      </c>
      <c r="W579" s="76">
        <f>MAX(0,(V579-Constantes!$D$14)*(1-EXP(-Constantes!$D$22)))</f>
        <v>2.2920135758587434E-2</v>
      </c>
      <c r="X579" s="76">
        <f t="shared" si="303"/>
        <v>81.060529262205122</v>
      </c>
      <c r="Y579" s="76">
        <f>MAX(0,(X579-Constantes!$D$13)*(1-EXP(-Constantes!$D$23)))</f>
        <v>0.31836334058900206</v>
      </c>
      <c r="Z579" s="76">
        <f t="shared" si="304"/>
        <v>0.34128347634758949</v>
      </c>
      <c r="AA579" s="76">
        <f>IF(Z579-Escenarios!$E$29&lt;=0,0,IF(Z579-Escenarios!$E$29&gt;Escenarios!$E$28,Escenarios!$E$28,Z579-Escenarios!$E$29))</f>
        <v>0</v>
      </c>
      <c r="AB579" s="76">
        <f>AA579*Entradas!$E$24</f>
        <v>0</v>
      </c>
      <c r="AC579" s="76">
        <f>R579*Entradas!$D$47/Escenarios!$E$9</f>
        <v>0.12188898813036024</v>
      </c>
      <c r="AD579" s="76">
        <f>Entradas!$D$48*Entradas!$D$46/Escenarios!$E$9</f>
        <v>0.12</v>
      </c>
      <c r="AE579" s="76">
        <f t="shared" si="305"/>
        <v>1.3831191476164439</v>
      </c>
      <c r="AF579" s="76">
        <f t="shared" si="288"/>
        <v>0</v>
      </c>
      <c r="AG579" s="76">
        <f t="shared" si="289"/>
        <v>0</v>
      </c>
      <c r="AH579" s="76">
        <f t="shared" si="283"/>
        <v>2.2920135758587434E-2</v>
      </c>
      <c r="AI579" s="76">
        <f t="shared" si="290"/>
        <v>0</v>
      </c>
      <c r="AJ579" s="76">
        <f t="shared" si="284"/>
        <v>0.31836334058900206</v>
      </c>
      <c r="AK579" s="76">
        <f t="shared" si="291"/>
        <v>0</v>
      </c>
      <c r="AL579" s="76">
        <f t="shared" si="292"/>
        <v>0.34128347634758949</v>
      </c>
      <c r="AM579" s="76">
        <f t="shared" si="293"/>
        <v>0</v>
      </c>
      <c r="AN579" s="76">
        <f t="shared" si="294"/>
        <v>0</v>
      </c>
      <c r="AO579" s="76">
        <f t="shared" si="306"/>
        <v>54.461043492114115</v>
      </c>
      <c r="AP579" s="76">
        <f>MAX(0,(AO579-Constantes!$D$13)*(1-EXP(-Constantes!$D$24)))</f>
        <v>8.7294710779172918E-2</v>
      </c>
      <c r="AQ579" s="76">
        <f t="shared" si="285"/>
        <v>0.40565805136817501</v>
      </c>
      <c r="AR579" s="76">
        <f t="shared" si="295"/>
        <v>0.42857818712676243</v>
      </c>
      <c r="AS579" s="76">
        <f>0.0526*AF579*Observaciones!$F578^1.218</f>
        <v>0</v>
      </c>
      <c r="AT579" s="76">
        <f>AS579*Constantes!$E$30</f>
        <v>0</v>
      </c>
      <c r="AU579" s="76">
        <f t="shared" si="307"/>
        <v>0</v>
      </c>
      <c r="AV579" s="15"/>
      <c r="AW579" s="75">
        <v>573</v>
      </c>
      <c r="AX579" s="148">
        <f>ETo!$I578*((1-Constantes!$F$19)*ETo!$K578+ETo!$L578)</f>
        <v>2.539353919382505</v>
      </c>
      <c r="AY579" s="76">
        <f>MIN(AX579*Constantes!$F$17,0.8*(BB578+Observaciones!$F578-AZ579-BA579-Constantes!$D$14))</f>
        <v>1.2612301594860837</v>
      </c>
      <c r="AZ579" s="76">
        <f>IF(Observaciones!$F578&gt;0.05*Constantes!$F$18,((Observaciones!$F578-0.05*Constantes!$F$18)^2)/(Observaciones!$F578+0.95*Constantes!$F$18),0)</f>
        <v>0</v>
      </c>
      <c r="BA579" s="76">
        <f>MAX(0,BB578+Observaciones!$F578-AZ579-Constantes!$D$13)</f>
        <v>0</v>
      </c>
      <c r="BB579" s="76">
        <f>BB578+Observaciones!$F578-AZ579-AY579-BA579-BC578</f>
        <v>11.922861586410312</v>
      </c>
      <c r="BC579" s="76">
        <f>MAX(0,(BB579-Constantes!$D$14)*(1-EXP(-Constantes!$D$22)))</f>
        <v>2.2920135758587434E-2</v>
      </c>
      <c r="BD579" s="76">
        <f t="shared" si="308"/>
        <v>81.060529262205122</v>
      </c>
      <c r="BE579" s="76">
        <f>MAX(0,(BD579-Constantes!$D$13)*(1-EXP(-Constantes!$D$23)))</f>
        <v>0.31836334058900206</v>
      </c>
      <c r="BF579" s="76">
        <f t="shared" si="309"/>
        <v>0.34128347634758949</v>
      </c>
      <c r="BG579" s="76">
        <f>IF(BF579-Escenarios!$F$29&lt;=0,0,IF(BF579-Escenarios!$F$29&gt;Escenarios!$F$28,Escenarios!$F$28,BF579-Escenarios!$F$29))</f>
        <v>0</v>
      </c>
      <c r="BH579" s="76">
        <f>BG579*Entradas!$F$24</f>
        <v>0</v>
      </c>
      <c r="BI579" s="76">
        <f>AX579*Entradas!$D$47/Escenarios!$F$9</f>
        <v>0.12188898813036024</v>
      </c>
      <c r="BJ579" s="76">
        <f>Entradas!$D$48*Entradas!$D$46/Escenarios!$F$9</f>
        <v>0.12</v>
      </c>
      <c r="BK579" s="76">
        <f t="shared" si="310"/>
        <v>1.3831191476164439</v>
      </c>
      <c r="BL579" s="76">
        <f t="shared" si="296"/>
        <v>0</v>
      </c>
      <c r="BM579" s="76">
        <f t="shared" si="297"/>
        <v>0</v>
      </c>
      <c r="BN579" s="76">
        <f t="shared" si="286"/>
        <v>2.2920135758587434E-2</v>
      </c>
      <c r="BO579" s="76">
        <f t="shared" si="298"/>
        <v>0</v>
      </c>
      <c r="BP579" s="76">
        <f t="shared" si="287"/>
        <v>0.31836334058900206</v>
      </c>
      <c r="BQ579" s="76">
        <f t="shared" si="299"/>
        <v>0</v>
      </c>
      <c r="BR579" s="76">
        <f t="shared" si="300"/>
        <v>0.34128347634758949</v>
      </c>
      <c r="BS579" s="76">
        <f t="shared" si="301"/>
        <v>0</v>
      </c>
      <c r="BT579" s="76">
        <f t="shared" si="302"/>
        <v>0</v>
      </c>
      <c r="BU579" s="76">
        <f t="shared" si="311"/>
        <v>59.116040191494221</v>
      </c>
      <c r="BV579" s="76">
        <f>MAX(0,(BU579-Constantes!$D$13)*(1-EXP(-Constantes!$D$24)))</f>
        <v>0.15844748541860501</v>
      </c>
      <c r="BW579" s="76">
        <f t="shared" si="312"/>
        <v>0.47681082600760705</v>
      </c>
      <c r="BX579" s="76">
        <f t="shared" si="313"/>
        <v>0.49973096176619447</v>
      </c>
      <c r="BY579" s="76">
        <f>0.0526*BL579*Observaciones!$F578^1.218</f>
        <v>0</v>
      </c>
      <c r="BZ579" s="76">
        <f>BY579*Constantes!$F$30</f>
        <v>0</v>
      </c>
      <c r="CA579" s="76">
        <f t="shared" si="314"/>
        <v>0</v>
      </c>
      <c r="CB579" s="15"/>
      <c r="CC579" s="75">
        <v>573</v>
      </c>
      <c r="CD579" s="76">
        <f>0.0526*Observaciones!$F578^2.218</f>
        <v>0</v>
      </c>
      <c r="CE579" s="76">
        <f>IF(Observaciones!$F578&gt;0.05*$CI$7,((Observaciones!$F578-0.05*$CI$7)^2)/(Observaciones!$F578+0.95*$CI$7),0)</f>
        <v>0</v>
      </c>
      <c r="CF579" s="76">
        <f>0.0526*CE579*Observaciones!$F578^1.218</f>
        <v>0</v>
      </c>
      <c r="CG579" s="29"/>
      <c r="CH579" s="29"/>
      <c r="CI579" s="110"/>
      <c r="CJ579" s="40"/>
    </row>
    <row r="580" spans="2:88" s="2" customFormat="1" x14ac:dyDescent="0.3">
      <c r="B580" s="39"/>
      <c r="C580" s="75">
        <v>574</v>
      </c>
      <c r="D580" s="148">
        <f>ETo!$I579*((1-Constantes!$D$19)*ETo!$K579+ETo!$L579)</f>
        <v>2.5860516446393826</v>
      </c>
      <c r="E580" s="76">
        <f>MIN(D580*Constantes!$D$17,0.8*(H579+Observaciones!$F579-F580-G580-Constantes!$D$14))</f>
        <v>0.53828926912824926</v>
      </c>
      <c r="F580" s="76">
        <f>IF(Observaciones!$F579&gt;0.05*Constantes!$D$18,((Observaciones!$F579-0.05*Constantes!$D$18)^2)/(Observaciones!$F579+0.95*Constantes!$D$18),0)</f>
        <v>0</v>
      </c>
      <c r="G580" s="76">
        <f>MAX(0,H579+Observaciones!$F579-F580-Constantes!$D$13)</f>
        <v>0</v>
      </c>
      <c r="H580" s="76">
        <f>H579+Observaciones!$F579-F580-E580-G580-I579</f>
        <v>11.361652181523475</v>
      </c>
      <c r="I580" s="76">
        <f>MAX(0,(H580-Constantes!$D$14)*(1-EXP(-Constantes!$D$22)))</f>
        <v>3.8032831862390764E-3</v>
      </c>
      <c r="J580" s="76">
        <f t="shared" si="315"/>
        <v>80.74216592161612</v>
      </c>
      <c r="K580" s="76">
        <f>MAX(0,(J580-Constantes!$D$13)*(1-EXP(-Constantes!$D$23)))</f>
        <v>0.31522643076593865</v>
      </c>
      <c r="L580" s="76">
        <f t="shared" si="316"/>
        <v>0.31902971395217772</v>
      </c>
      <c r="M580" s="76">
        <f>0.0526*F580*Observaciones!$F579^1.218</f>
        <v>0</v>
      </c>
      <c r="N580" s="76">
        <f>M580*Constantes!$D$30</f>
        <v>0</v>
      </c>
      <c r="O580" s="76">
        <f t="shared" si="317"/>
        <v>0</v>
      </c>
      <c r="P580" s="15"/>
      <c r="Q580" s="75">
        <v>574</v>
      </c>
      <c r="R580" s="148">
        <f>ETo!$I579*((1-Constantes!$E$19)*ETo!$K579+ETo!$L579)</f>
        <v>2.5860516446393826</v>
      </c>
      <c r="S580" s="76">
        <f>MIN(R580*Constantes!$E$17,0.8*(V579+Observaciones!$F579-T580-U580-Constantes!$D$14))</f>
        <v>0.53828926912824926</v>
      </c>
      <c r="T580" s="76">
        <f>IF(Observaciones!$F579&gt;0.05*Constantes!$E$18,((Observaciones!$F579-0.05*Constantes!$E$18)^2)/(Observaciones!$F579+0.95*Constantes!$E$18),0)</f>
        <v>0</v>
      </c>
      <c r="U580" s="76">
        <f>MAX(0,V579+Observaciones!$F579-T580-Constantes!$D$13)</f>
        <v>0</v>
      </c>
      <c r="V580" s="76">
        <f>V579+Observaciones!$F579-T580-S580-U580-W579</f>
        <v>11.361652181523475</v>
      </c>
      <c r="W580" s="76">
        <f>MAX(0,(V580-Constantes!$D$14)*(1-EXP(-Constantes!$D$22)))</f>
        <v>3.8032831862390764E-3</v>
      </c>
      <c r="X580" s="76">
        <f t="shared" si="303"/>
        <v>80.74216592161612</v>
      </c>
      <c r="Y580" s="76">
        <f>MAX(0,(X580-Constantes!$D$13)*(1-EXP(-Constantes!$D$23)))</f>
        <v>0.31522643076593865</v>
      </c>
      <c r="Z580" s="76">
        <f t="shared" si="304"/>
        <v>0.31902971395217772</v>
      </c>
      <c r="AA580" s="76">
        <f>IF(Z580-Escenarios!$E$29&lt;=0,0,IF(Z580-Escenarios!$E$29&gt;Escenarios!$E$28,Escenarios!$E$28,Z580-Escenarios!$E$29))</f>
        <v>0</v>
      </c>
      <c r="AB580" s="76">
        <f>AA580*Entradas!$E$24</f>
        <v>0</v>
      </c>
      <c r="AC580" s="76">
        <f>R580*Entradas!$D$47/Escenarios!$E$9</f>
        <v>0.12413047894269036</v>
      </c>
      <c r="AD580" s="76">
        <f>Entradas!$D$48*Entradas!$D$46/Escenarios!$E$9</f>
        <v>0.12</v>
      </c>
      <c r="AE580" s="76">
        <f t="shared" si="305"/>
        <v>0.66241974807093962</v>
      </c>
      <c r="AF580" s="76">
        <f t="shared" si="288"/>
        <v>0</v>
      </c>
      <c r="AG580" s="76">
        <f t="shared" si="289"/>
        <v>0</v>
      </c>
      <c r="AH580" s="76">
        <f t="shared" si="283"/>
        <v>3.8032831862390764E-3</v>
      </c>
      <c r="AI580" s="76">
        <f t="shared" si="290"/>
        <v>0</v>
      </c>
      <c r="AJ580" s="76">
        <f t="shared" si="284"/>
        <v>0.31522643076593865</v>
      </c>
      <c r="AK580" s="76">
        <f t="shared" si="291"/>
        <v>0</v>
      </c>
      <c r="AL580" s="76">
        <f t="shared" si="292"/>
        <v>0.31902971395217772</v>
      </c>
      <c r="AM580" s="76">
        <f t="shared" si="293"/>
        <v>0</v>
      </c>
      <c r="AN580" s="76">
        <f t="shared" si="294"/>
        <v>0</v>
      </c>
      <c r="AO580" s="76">
        <f t="shared" si="306"/>
        <v>54.373748781334939</v>
      </c>
      <c r="AP580" s="76">
        <f>MAX(0,(AO580-Constantes!$D$13)*(1-EXP(-Constantes!$D$24)))</f>
        <v>8.596038955739585E-2</v>
      </c>
      <c r="AQ580" s="76">
        <f t="shared" si="285"/>
        <v>0.40118682032333453</v>
      </c>
      <c r="AR580" s="76">
        <f t="shared" si="295"/>
        <v>0.40499010350957354</v>
      </c>
      <c r="AS580" s="76">
        <f>0.0526*AF580*Observaciones!$F579^1.218</f>
        <v>0</v>
      </c>
      <c r="AT580" s="76">
        <f>AS580*Constantes!$E$30</f>
        <v>0</v>
      </c>
      <c r="AU580" s="76">
        <f t="shared" si="307"/>
        <v>0</v>
      </c>
      <c r="AV580" s="15"/>
      <c r="AW580" s="75">
        <v>574</v>
      </c>
      <c r="AX580" s="148">
        <f>ETo!$I579*((1-Constantes!$F$19)*ETo!$K579+ETo!$L579)</f>
        <v>2.5860516446393826</v>
      </c>
      <c r="AY580" s="76">
        <f>MIN(AX580*Constantes!$F$17,0.8*(BB579+Observaciones!$F579-AZ580-BA580-Constantes!$D$14))</f>
        <v>0.53828926912824926</v>
      </c>
      <c r="AZ580" s="76">
        <f>IF(Observaciones!$F579&gt;0.05*Constantes!$F$18,((Observaciones!$F579-0.05*Constantes!$F$18)^2)/(Observaciones!$F579+0.95*Constantes!$F$18),0)</f>
        <v>0</v>
      </c>
      <c r="BA580" s="76">
        <f>MAX(0,BB579+Observaciones!$F579-AZ580-Constantes!$D$13)</f>
        <v>0</v>
      </c>
      <c r="BB580" s="76">
        <f>BB579+Observaciones!$F579-AZ580-AY580-BA580-BC579</f>
        <v>11.361652181523475</v>
      </c>
      <c r="BC580" s="76">
        <f>MAX(0,(BB580-Constantes!$D$14)*(1-EXP(-Constantes!$D$22)))</f>
        <v>3.8032831862390764E-3</v>
      </c>
      <c r="BD580" s="76">
        <f t="shared" si="308"/>
        <v>80.74216592161612</v>
      </c>
      <c r="BE580" s="76">
        <f>MAX(0,(BD580-Constantes!$D$13)*(1-EXP(-Constantes!$D$23)))</f>
        <v>0.31522643076593865</v>
      </c>
      <c r="BF580" s="76">
        <f t="shared" si="309"/>
        <v>0.31902971395217772</v>
      </c>
      <c r="BG580" s="76">
        <f>IF(BF580-Escenarios!$F$29&lt;=0,0,IF(BF580-Escenarios!$F$29&gt;Escenarios!$F$28,Escenarios!$F$28,BF580-Escenarios!$F$29))</f>
        <v>0</v>
      </c>
      <c r="BH580" s="76">
        <f>BG580*Entradas!$F$24</f>
        <v>0</v>
      </c>
      <c r="BI580" s="76">
        <f>AX580*Entradas!$D$47/Escenarios!$F$9</f>
        <v>0.12413047894269036</v>
      </c>
      <c r="BJ580" s="76">
        <f>Entradas!$D$48*Entradas!$D$46/Escenarios!$F$9</f>
        <v>0.12</v>
      </c>
      <c r="BK580" s="76">
        <f t="shared" si="310"/>
        <v>0.66241974807093962</v>
      </c>
      <c r="BL580" s="76">
        <f t="shared" si="296"/>
        <v>0</v>
      </c>
      <c r="BM580" s="76">
        <f t="shared" si="297"/>
        <v>0</v>
      </c>
      <c r="BN580" s="76">
        <f t="shared" si="286"/>
        <v>3.8032831862390764E-3</v>
      </c>
      <c r="BO580" s="76">
        <f t="shared" si="298"/>
        <v>0</v>
      </c>
      <c r="BP580" s="76">
        <f t="shared" si="287"/>
        <v>0.31522643076593865</v>
      </c>
      <c r="BQ580" s="76">
        <f t="shared" si="299"/>
        <v>0</v>
      </c>
      <c r="BR580" s="76">
        <f t="shared" si="300"/>
        <v>0.31902971395217772</v>
      </c>
      <c r="BS580" s="76">
        <f t="shared" si="301"/>
        <v>0</v>
      </c>
      <c r="BT580" s="76">
        <f t="shared" si="302"/>
        <v>0</v>
      </c>
      <c r="BU580" s="76">
        <f t="shared" si="311"/>
        <v>58.957592706075616</v>
      </c>
      <c r="BV580" s="76">
        <f>MAX(0,(BU580-Constantes!$D$13)*(1-EXP(-Constantes!$D$24)))</f>
        <v>0.15602557645706353</v>
      </c>
      <c r="BW580" s="76">
        <f t="shared" si="312"/>
        <v>0.4712520072230022</v>
      </c>
      <c r="BX580" s="76">
        <f t="shared" si="313"/>
        <v>0.47505529040924122</v>
      </c>
      <c r="BY580" s="76">
        <f>0.0526*BL580*Observaciones!$F579^1.218</f>
        <v>0</v>
      </c>
      <c r="BZ580" s="76">
        <f>BY580*Constantes!$F$30</f>
        <v>0</v>
      </c>
      <c r="CA580" s="76">
        <f t="shared" si="314"/>
        <v>0</v>
      </c>
      <c r="CB580" s="15"/>
      <c r="CC580" s="75">
        <v>574</v>
      </c>
      <c r="CD580" s="76">
        <f>0.0526*Observaciones!$F579^2.218</f>
        <v>0</v>
      </c>
      <c r="CE580" s="76">
        <f>IF(Observaciones!$F579&gt;0.05*$CI$7,((Observaciones!$F579-0.05*$CI$7)^2)/(Observaciones!$F579+0.95*$CI$7),0)</f>
        <v>0</v>
      </c>
      <c r="CF580" s="76">
        <f>0.0526*CE580*Observaciones!$F579^1.218</f>
        <v>0</v>
      </c>
      <c r="CG580" s="29"/>
      <c r="CH580" s="29"/>
      <c r="CI580" s="110"/>
      <c r="CJ580" s="40"/>
    </row>
    <row r="581" spans="2:88" s="2" customFormat="1" x14ac:dyDescent="0.3">
      <c r="B581" s="39"/>
      <c r="C581" s="75">
        <v>575</v>
      </c>
      <c r="D581" s="148">
        <f>ETo!$I580*((1-Constantes!$D$19)*ETo!$K580+ETo!$L580)</f>
        <v>2.614994627594406</v>
      </c>
      <c r="E581" s="76">
        <f>MIN(D581*Constantes!$D$17,0.8*(H580+Observaciones!$F580-F581-G581-Constantes!$D$14))</f>
        <v>8.9321745218779836E-2</v>
      </c>
      <c r="F581" s="76">
        <f>IF(Observaciones!$F580&gt;0.05*Constantes!$D$18,((Observaciones!$F580-0.05*Constantes!$D$18)^2)/(Observaciones!$F580+0.95*Constantes!$D$18),0)</f>
        <v>0</v>
      </c>
      <c r="G581" s="76">
        <f>MAX(0,H580+Observaciones!$F580-F581-Constantes!$D$13)</f>
        <v>0</v>
      </c>
      <c r="H581" s="76">
        <f>H580+Observaciones!$F580-F581-E581-G581-I580</f>
        <v>11.268527153118457</v>
      </c>
      <c r="I581" s="76">
        <f>MAX(0,(H581-Constantes!$D$14)*(1-EXP(-Constantes!$D$22)))</f>
        <v>6.311028497861474E-4</v>
      </c>
      <c r="J581" s="76">
        <f t="shared" si="315"/>
        <v>80.426939490850188</v>
      </c>
      <c r="K581" s="76">
        <f>MAX(0,(J581-Constantes!$D$13)*(1-EXP(-Constantes!$D$23)))</f>
        <v>0.31212042966251563</v>
      </c>
      <c r="L581" s="76">
        <f t="shared" si="316"/>
        <v>0.31275153251230176</v>
      </c>
      <c r="M581" s="76">
        <f>0.0526*F581*Observaciones!$F580^1.218</f>
        <v>0</v>
      </c>
      <c r="N581" s="76">
        <f>M581*Constantes!$D$30</f>
        <v>0</v>
      </c>
      <c r="O581" s="76">
        <f t="shared" si="317"/>
        <v>0</v>
      </c>
      <c r="P581" s="15"/>
      <c r="Q581" s="75">
        <v>575</v>
      </c>
      <c r="R581" s="148">
        <f>ETo!$I580*((1-Constantes!$E$19)*ETo!$K580+ETo!$L580)</f>
        <v>2.614994627594406</v>
      </c>
      <c r="S581" s="76">
        <f>MIN(R581*Constantes!$E$17,0.8*(V580+Observaciones!$F580-T581-U581-Constantes!$D$14))</f>
        <v>8.9321745218779836E-2</v>
      </c>
      <c r="T581" s="76">
        <f>IF(Observaciones!$F580&gt;0.05*Constantes!$E$18,((Observaciones!$F580-0.05*Constantes!$E$18)^2)/(Observaciones!$F580+0.95*Constantes!$E$18),0)</f>
        <v>0</v>
      </c>
      <c r="U581" s="76">
        <f>MAX(0,V580+Observaciones!$F580-T581-Constantes!$D$13)</f>
        <v>0</v>
      </c>
      <c r="V581" s="76">
        <f>V580+Observaciones!$F580-T581-S581-U581-W580</f>
        <v>11.268527153118457</v>
      </c>
      <c r="W581" s="76">
        <f>MAX(0,(V581-Constantes!$D$14)*(1-EXP(-Constantes!$D$22)))</f>
        <v>6.311028497861474E-4</v>
      </c>
      <c r="X581" s="76">
        <f t="shared" si="303"/>
        <v>80.426939490850188</v>
      </c>
      <c r="Y581" s="76">
        <f>MAX(0,(X581-Constantes!$D$13)*(1-EXP(-Constantes!$D$23)))</f>
        <v>0.31212042966251563</v>
      </c>
      <c r="Z581" s="76">
        <f t="shared" si="304"/>
        <v>0.31275153251230176</v>
      </c>
      <c r="AA581" s="76">
        <f>IF(Z581-Escenarios!$E$29&lt;=0,0,IF(Z581-Escenarios!$E$29&gt;Escenarios!$E$28,Escenarios!$E$28,Z581-Escenarios!$E$29))</f>
        <v>0</v>
      </c>
      <c r="AB581" s="76">
        <f>AA581*Entradas!$E$24</f>
        <v>0</v>
      </c>
      <c r="AC581" s="76">
        <f>R581*Entradas!$D$47/Escenarios!$E$9</f>
        <v>0.12551974212453149</v>
      </c>
      <c r="AD581" s="76">
        <f>Entradas!$D$48*Entradas!$D$46/Escenarios!$E$9</f>
        <v>0.12</v>
      </c>
      <c r="AE581" s="76">
        <f t="shared" si="305"/>
        <v>0.21484148734331132</v>
      </c>
      <c r="AF581" s="76">
        <f t="shared" si="288"/>
        <v>0</v>
      </c>
      <c r="AG581" s="76">
        <f t="shared" si="289"/>
        <v>0</v>
      </c>
      <c r="AH581" s="76">
        <f t="shared" si="283"/>
        <v>6.311028497861474E-4</v>
      </c>
      <c r="AI581" s="76">
        <f t="shared" si="290"/>
        <v>0</v>
      </c>
      <c r="AJ581" s="76">
        <f t="shared" si="284"/>
        <v>0.31212042966251563</v>
      </c>
      <c r="AK581" s="76">
        <f t="shared" si="291"/>
        <v>0</v>
      </c>
      <c r="AL581" s="76">
        <f t="shared" si="292"/>
        <v>0.31275153251230176</v>
      </c>
      <c r="AM581" s="76">
        <f t="shared" si="293"/>
        <v>0</v>
      </c>
      <c r="AN581" s="76">
        <f t="shared" si="294"/>
        <v>0</v>
      </c>
      <c r="AO581" s="76">
        <f t="shared" si="306"/>
        <v>54.287788391777546</v>
      </c>
      <c r="AP581" s="76">
        <f>MAX(0,(AO581-Constantes!$D$13)*(1-EXP(-Constantes!$D$24)))</f>
        <v>8.4646463765158567E-2</v>
      </c>
      <c r="AQ581" s="76">
        <f t="shared" si="285"/>
        <v>0.39676689342767418</v>
      </c>
      <c r="AR581" s="76">
        <f t="shared" si="295"/>
        <v>0.39739799627746031</v>
      </c>
      <c r="AS581" s="76">
        <f>0.0526*AF581*Observaciones!$F580^1.218</f>
        <v>0</v>
      </c>
      <c r="AT581" s="76">
        <f>AS581*Constantes!$E$30</f>
        <v>0</v>
      </c>
      <c r="AU581" s="76">
        <f t="shared" si="307"/>
        <v>0</v>
      </c>
      <c r="AV581" s="15"/>
      <c r="AW581" s="75">
        <v>575</v>
      </c>
      <c r="AX581" s="148">
        <f>ETo!$I580*((1-Constantes!$F$19)*ETo!$K580+ETo!$L580)</f>
        <v>2.614994627594406</v>
      </c>
      <c r="AY581" s="76">
        <f>MIN(AX581*Constantes!$F$17,0.8*(BB580+Observaciones!$F580-AZ581-BA581-Constantes!$D$14))</f>
        <v>8.9321745218779836E-2</v>
      </c>
      <c r="AZ581" s="76">
        <f>IF(Observaciones!$F580&gt;0.05*Constantes!$F$18,((Observaciones!$F580-0.05*Constantes!$F$18)^2)/(Observaciones!$F580+0.95*Constantes!$F$18),0)</f>
        <v>0</v>
      </c>
      <c r="BA581" s="76">
        <f>MAX(0,BB580+Observaciones!$F580-AZ581-Constantes!$D$13)</f>
        <v>0</v>
      </c>
      <c r="BB581" s="76">
        <f>BB580+Observaciones!$F580-AZ581-AY581-BA581-BC580</f>
        <v>11.268527153118457</v>
      </c>
      <c r="BC581" s="76">
        <f>MAX(0,(BB581-Constantes!$D$14)*(1-EXP(-Constantes!$D$22)))</f>
        <v>6.311028497861474E-4</v>
      </c>
      <c r="BD581" s="76">
        <f t="shared" si="308"/>
        <v>80.426939490850188</v>
      </c>
      <c r="BE581" s="76">
        <f>MAX(0,(BD581-Constantes!$D$13)*(1-EXP(-Constantes!$D$23)))</f>
        <v>0.31212042966251563</v>
      </c>
      <c r="BF581" s="76">
        <f t="shared" si="309"/>
        <v>0.31275153251230176</v>
      </c>
      <c r="BG581" s="76">
        <f>IF(BF581-Escenarios!$F$29&lt;=0,0,IF(BF581-Escenarios!$F$29&gt;Escenarios!$F$28,Escenarios!$F$28,BF581-Escenarios!$F$29))</f>
        <v>0</v>
      </c>
      <c r="BH581" s="76">
        <f>BG581*Entradas!$F$24</f>
        <v>0</v>
      </c>
      <c r="BI581" s="76">
        <f>AX581*Entradas!$D$47/Escenarios!$F$9</f>
        <v>0.12551974212453149</v>
      </c>
      <c r="BJ581" s="76">
        <f>Entradas!$D$48*Entradas!$D$46/Escenarios!$F$9</f>
        <v>0.12</v>
      </c>
      <c r="BK581" s="76">
        <f t="shared" si="310"/>
        <v>0.21484148734331132</v>
      </c>
      <c r="BL581" s="76">
        <f t="shared" si="296"/>
        <v>0</v>
      </c>
      <c r="BM581" s="76">
        <f t="shared" si="297"/>
        <v>0</v>
      </c>
      <c r="BN581" s="76">
        <f t="shared" si="286"/>
        <v>6.311028497861474E-4</v>
      </c>
      <c r="BO581" s="76">
        <f t="shared" si="298"/>
        <v>0</v>
      </c>
      <c r="BP581" s="76">
        <f t="shared" si="287"/>
        <v>0.31212042966251563</v>
      </c>
      <c r="BQ581" s="76">
        <f t="shared" si="299"/>
        <v>0</v>
      </c>
      <c r="BR581" s="76">
        <f t="shared" si="300"/>
        <v>0.31275153251230176</v>
      </c>
      <c r="BS581" s="76">
        <f t="shared" si="301"/>
        <v>0</v>
      </c>
      <c r="BT581" s="76">
        <f t="shared" si="302"/>
        <v>0</v>
      </c>
      <c r="BU581" s="76">
        <f t="shared" si="311"/>
        <v>58.801567129618554</v>
      </c>
      <c r="BV581" s="76">
        <f>MAX(0,(BU581-Constantes!$D$13)*(1-EXP(-Constantes!$D$24)))</f>
        <v>0.15364068697236957</v>
      </c>
      <c r="BW581" s="76">
        <f t="shared" si="312"/>
        <v>0.46576111663488518</v>
      </c>
      <c r="BX581" s="76">
        <f t="shared" si="313"/>
        <v>0.46639221948467136</v>
      </c>
      <c r="BY581" s="76">
        <f>0.0526*BL581*Observaciones!$F580^1.218</f>
        <v>0</v>
      </c>
      <c r="BZ581" s="76">
        <f>BY581*Constantes!$F$30</f>
        <v>0</v>
      </c>
      <c r="CA581" s="76">
        <f t="shared" si="314"/>
        <v>0</v>
      </c>
      <c r="CB581" s="15"/>
      <c r="CC581" s="75">
        <v>575</v>
      </c>
      <c r="CD581" s="76">
        <f>0.0526*Observaciones!$F580^2.218</f>
        <v>0</v>
      </c>
      <c r="CE581" s="76">
        <f>IF(Observaciones!$F580&gt;0.05*$CI$7,((Observaciones!$F580-0.05*$CI$7)^2)/(Observaciones!$F580+0.95*$CI$7),0)</f>
        <v>0</v>
      </c>
      <c r="CF581" s="76">
        <f>0.0526*CE581*Observaciones!$F580^1.218</f>
        <v>0</v>
      </c>
      <c r="CG581" s="29"/>
      <c r="CH581" s="29"/>
      <c r="CI581" s="110"/>
      <c r="CJ581" s="40"/>
    </row>
    <row r="582" spans="2:88" s="2" customFormat="1" x14ac:dyDescent="0.3">
      <c r="B582" s="39"/>
      <c r="C582" s="75">
        <v>576</v>
      </c>
      <c r="D582" s="148">
        <f>ETo!$I581*((1-Constantes!$D$19)*ETo!$K581+ETo!$L581)</f>
        <v>2.7785270569760852</v>
      </c>
      <c r="E582" s="76">
        <f>MIN(D582*Constantes!$D$17,0.8*(H581+Observaciones!$F581-F582-G582-Constantes!$D$14))</f>
        <v>1.4821722494765766E-2</v>
      </c>
      <c r="F582" s="76">
        <f>IF(Observaciones!$F581&gt;0.05*Constantes!$D$18,((Observaciones!$F581-0.05*Constantes!$D$18)^2)/(Observaciones!$F581+0.95*Constantes!$D$18),0)</f>
        <v>0</v>
      </c>
      <c r="G582" s="76">
        <f>MAX(0,H581+Observaciones!$F581-F582-Constantes!$D$13)</f>
        <v>0</v>
      </c>
      <c r="H582" s="76">
        <f>H581+Observaciones!$F581-F582-E582-G582-I581</f>
        <v>11.253074327773906</v>
      </c>
      <c r="I582" s="76">
        <f>MAX(0,(H582-Constantes!$D$14)*(1-EXP(-Constantes!$D$22)))</f>
        <v>1.0472289006753181E-4</v>
      </c>
      <c r="J582" s="76">
        <f t="shared" si="315"/>
        <v>80.114819061187674</v>
      </c>
      <c r="K582" s="76">
        <f>MAX(0,(J582-Constantes!$D$13)*(1-EXP(-Constantes!$D$23)))</f>
        <v>0.30904503272775646</v>
      </c>
      <c r="L582" s="76">
        <f t="shared" si="316"/>
        <v>0.30914975561782398</v>
      </c>
      <c r="M582" s="76">
        <f>0.0526*F582*Observaciones!$F581^1.218</f>
        <v>0</v>
      </c>
      <c r="N582" s="76">
        <f>M582*Constantes!$D$30</f>
        <v>0</v>
      </c>
      <c r="O582" s="76">
        <f t="shared" si="317"/>
        <v>0</v>
      </c>
      <c r="P582" s="15"/>
      <c r="Q582" s="75">
        <v>576</v>
      </c>
      <c r="R582" s="148">
        <f>ETo!$I581*((1-Constantes!$E$19)*ETo!$K581+ETo!$L581)</f>
        <v>2.7785270569760852</v>
      </c>
      <c r="S582" s="76">
        <f>MIN(R582*Constantes!$E$17,0.8*(V581+Observaciones!$F581-T582-U582-Constantes!$D$14))</f>
        <v>1.4821722494765766E-2</v>
      </c>
      <c r="T582" s="76">
        <f>IF(Observaciones!$F581&gt;0.05*Constantes!$E$18,((Observaciones!$F581-0.05*Constantes!$E$18)^2)/(Observaciones!$F581+0.95*Constantes!$E$18),0)</f>
        <v>0</v>
      </c>
      <c r="U582" s="76">
        <f>MAX(0,V581+Observaciones!$F581-T582-Constantes!$D$13)</f>
        <v>0</v>
      </c>
      <c r="V582" s="76">
        <f>V581+Observaciones!$F581-T582-S582-U582-W581</f>
        <v>11.253074327773906</v>
      </c>
      <c r="W582" s="76">
        <f>MAX(0,(V582-Constantes!$D$14)*(1-EXP(-Constantes!$D$22)))</f>
        <v>1.0472289006753181E-4</v>
      </c>
      <c r="X582" s="76">
        <f t="shared" si="303"/>
        <v>80.114819061187674</v>
      </c>
      <c r="Y582" s="76">
        <f>MAX(0,(X582-Constantes!$D$13)*(1-EXP(-Constantes!$D$23)))</f>
        <v>0.30904503272775646</v>
      </c>
      <c r="Z582" s="76">
        <f t="shared" si="304"/>
        <v>0.30914975561782398</v>
      </c>
      <c r="AA582" s="76">
        <f>IF(Z582-Escenarios!$E$29&lt;=0,0,IF(Z582-Escenarios!$E$29&gt;Escenarios!$E$28,Escenarios!$E$28,Z582-Escenarios!$E$29))</f>
        <v>0</v>
      </c>
      <c r="AB582" s="76">
        <f>AA582*Entradas!$E$24</f>
        <v>0</v>
      </c>
      <c r="AC582" s="76">
        <f>R582*Entradas!$D$47/Escenarios!$E$9</f>
        <v>0.13336929873485209</v>
      </c>
      <c r="AD582" s="76">
        <f>Entradas!$D$48*Entradas!$D$46/Escenarios!$E$9</f>
        <v>0.12</v>
      </c>
      <c r="AE582" s="76">
        <f t="shared" si="305"/>
        <v>0.14819102122961786</v>
      </c>
      <c r="AF582" s="76">
        <f t="shared" si="288"/>
        <v>0</v>
      </c>
      <c r="AG582" s="76">
        <f t="shared" si="289"/>
        <v>0</v>
      </c>
      <c r="AH582" s="76">
        <f t="shared" ref="AH582:AH645" si="318">MAX(0,W582-AG582)</f>
        <v>1.0472289006753181E-4</v>
      </c>
      <c r="AI582" s="76">
        <f t="shared" si="290"/>
        <v>0</v>
      </c>
      <c r="AJ582" s="76">
        <f t="shared" ref="AJ582:AJ645" si="319">MAX(0,Y582-AI582)</f>
        <v>0.30904503272775646</v>
      </c>
      <c r="AK582" s="76">
        <f t="shared" si="291"/>
        <v>0</v>
      </c>
      <c r="AL582" s="76">
        <f t="shared" si="292"/>
        <v>0.30914975561782398</v>
      </c>
      <c r="AM582" s="76">
        <f t="shared" si="293"/>
        <v>0</v>
      </c>
      <c r="AN582" s="76">
        <f t="shared" si="294"/>
        <v>0</v>
      </c>
      <c r="AO582" s="76">
        <f t="shared" si="306"/>
        <v>54.203141928012386</v>
      </c>
      <c r="AP582" s="76">
        <f>MAX(0,(AO582-Constantes!$D$13)*(1-EXP(-Constantes!$D$24)))</f>
        <v>8.3352621653281361E-2</v>
      </c>
      <c r="AQ582" s="76">
        <f t="shared" ref="AQ582:AQ645" si="320">AJ582+AP582</f>
        <v>0.3923976543810378</v>
      </c>
      <c r="AR582" s="76">
        <f t="shared" si="295"/>
        <v>0.39250237727110537</v>
      </c>
      <c r="AS582" s="76">
        <f>0.0526*AF582*Observaciones!$F581^1.218</f>
        <v>0</v>
      </c>
      <c r="AT582" s="76">
        <f>AS582*Constantes!$E$30</f>
        <v>0</v>
      </c>
      <c r="AU582" s="76">
        <f t="shared" si="307"/>
        <v>0</v>
      </c>
      <c r="AV582" s="15"/>
      <c r="AW582" s="75">
        <v>576</v>
      </c>
      <c r="AX582" s="148">
        <f>ETo!$I581*((1-Constantes!$F$19)*ETo!$K581+ETo!$L581)</f>
        <v>2.7785270569760852</v>
      </c>
      <c r="AY582" s="76">
        <f>MIN(AX582*Constantes!$F$17,0.8*(BB581+Observaciones!$F581-AZ582-BA582-Constantes!$D$14))</f>
        <v>1.4821722494765766E-2</v>
      </c>
      <c r="AZ582" s="76">
        <f>IF(Observaciones!$F581&gt;0.05*Constantes!$F$18,((Observaciones!$F581-0.05*Constantes!$F$18)^2)/(Observaciones!$F581+0.95*Constantes!$F$18),0)</f>
        <v>0</v>
      </c>
      <c r="BA582" s="76">
        <f>MAX(0,BB581+Observaciones!$F581-AZ582-Constantes!$D$13)</f>
        <v>0</v>
      </c>
      <c r="BB582" s="76">
        <f>BB581+Observaciones!$F581-AZ582-AY582-BA582-BC581</f>
        <v>11.253074327773906</v>
      </c>
      <c r="BC582" s="76">
        <f>MAX(0,(BB582-Constantes!$D$14)*(1-EXP(-Constantes!$D$22)))</f>
        <v>1.0472289006753181E-4</v>
      </c>
      <c r="BD582" s="76">
        <f t="shared" si="308"/>
        <v>80.114819061187674</v>
      </c>
      <c r="BE582" s="76">
        <f>MAX(0,(BD582-Constantes!$D$13)*(1-EXP(-Constantes!$D$23)))</f>
        <v>0.30904503272775646</v>
      </c>
      <c r="BF582" s="76">
        <f t="shared" si="309"/>
        <v>0.30914975561782398</v>
      </c>
      <c r="BG582" s="76">
        <f>IF(BF582-Escenarios!$F$29&lt;=0,0,IF(BF582-Escenarios!$F$29&gt;Escenarios!$F$28,Escenarios!$F$28,BF582-Escenarios!$F$29))</f>
        <v>0</v>
      </c>
      <c r="BH582" s="76">
        <f>BG582*Entradas!$F$24</f>
        <v>0</v>
      </c>
      <c r="BI582" s="76">
        <f>AX582*Entradas!$D$47/Escenarios!$F$9</f>
        <v>0.13336929873485209</v>
      </c>
      <c r="BJ582" s="76">
        <f>Entradas!$D$48*Entradas!$D$46/Escenarios!$F$9</f>
        <v>0.12</v>
      </c>
      <c r="BK582" s="76">
        <f t="shared" si="310"/>
        <v>0.14819102122961786</v>
      </c>
      <c r="BL582" s="76">
        <f t="shared" si="296"/>
        <v>0</v>
      </c>
      <c r="BM582" s="76">
        <f t="shared" si="297"/>
        <v>0</v>
      </c>
      <c r="BN582" s="76">
        <f t="shared" ref="BN582:BN645" si="321">MAX(0,BC582-BM582)</f>
        <v>1.0472289006753181E-4</v>
      </c>
      <c r="BO582" s="76">
        <f t="shared" si="298"/>
        <v>0</v>
      </c>
      <c r="BP582" s="76">
        <f t="shared" ref="BP582:BP645" si="322">MAX(0,BE582-BO582)</f>
        <v>0.30904503272775646</v>
      </c>
      <c r="BQ582" s="76">
        <f t="shared" si="299"/>
        <v>0</v>
      </c>
      <c r="BR582" s="76">
        <f t="shared" si="300"/>
        <v>0.30914975561782398</v>
      </c>
      <c r="BS582" s="76">
        <f t="shared" si="301"/>
        <v>0</v>
      </c>
      <c r="BT582" s="76">
        <f t="shared" si="302"/>
        <v>0</v>
      </c>
      <c r="BU582" s="76">
        <f t="shared" si="311"/>
        <v>58.647926442646188</v>
      </c>
      <c r="BV582" s="76">
        <f>MAX(0,(BU582-Constantes!$D$13)*(1-EXP(-Constantes!$D$24)))</f>
        <v>0.15129225111267322</v>
      </c>
      <c r="BW582" s="76">
        <f t="shared" si="312"/>
        <v>0.46033728384042971</v>
      </c>
      <c r="BX582" s="76">
        <f t="shared" si="313"/>
        <v>0.46044200673049718</v>
      </c>
      <c r="BY582" s="76">
        <f>0.0526*BL582*Observaciones!$F581^1.218</f>
        <v>0</v>
      </c>
      <c r="BZ582" s="76">
        <f>BY582*Constantes!$F$30</f>
        <v>0</v>
      </c>
      <c r="CA582" s="76">
        <f t="shared" si="314"/>
        <v>0</v>
      </c>
      <c r="CB582" s="15"/>
      <c r="CC582" s="75">
        <v>576</v>
      </c>
      <c r="CD582" s="76">
        <f>0.0526*Observaciones!$F581^2.218</f>
        <v>0</v>
      </c>
      <c r="CE582" s="76">
        <f>IF(Observaciones!$F581&gt;0.05*$CI$7,((Observaciones!$F581-0.05*$CI$7)^2)/(Observaciones!$F581+0.95*$CI$7),0)</f>
        <v>0</v>
      </c>
      <c r="CF582" s="76">
        <f>0.0526*CE582*Observaciones!$F581^1.218</f>
        <v>0</v>
      </c>
      <c r="CG582" s="29"/>
      <c r="CH582" s="29"/>
      <c r="CI582" s="110"/>
      <c r="CJ582" s="40"/>
    </row>
    <row r="583" spans="2:88" s="2" customFormat="1" x14ac:dyDescent="0.3">
      <c r="B583" s="39"/>
      <c r="C583" s="75">
        <v>577</v>
      </c>
      <c r="D583" s="148">
        <f>ETo!$I582*((1-Constantes!$D$19)*ETo!$K582+ETo!$L582)</f>
        <v>2.6772614196264772</v>
      </c>
      <c r="E583" s="76">
        <f>MIN(D583*Constantes!$D$17,0.8*(H582+Observaciones!$F582-F583-G583-Constantes!$D$14))</f>
        <v>2.4594622191244754E-3</v>
      </c>
      <c r="F583" s="76">
        <f>IF(Observaciones!$F582&gt;0.05*Constantes!$D$18,((Observaciones!$F582-0.05*Constantes!$D$18)^2)/(Observaciones!$F582+0.95*Constantes!$D$18),0)</f>
        <v>0</v>
      </c>
      <c r="G583" s="76">
        <f>MAX(0,H582+Observaciones!$F582-F583-Constantes!$D$13)</f>
        <v>0</v>
      </c>
      <c r="H583" s="76">
        <f>H582+Observaciones!$F582-F583-E583-G583-I582</f>
        <v>11.250510142664712</v>
      </c>
      <c r="I583" s="76">
        <f>MAX(0,(H583-Constantes!$D$14)*(1-EXP(-Constantes!$D$22)))</f>
        <v>1.7377331932161759E-5</v>
      </c>
      <c r="J583" s="76">
        <f t="shared" si="315"/>
        <v>79.805774028459922</v>
      </c>
      <c r="K583" s="76">
        <f>MAX(0,(J583-Constantes!$D$13)*(1-EXP(-Constantes!$D$23)))</f>
        <v>0.30599993841149797</v>
      </c>
      <c r="L583" s="76">
        <f t="shared" si="316"/>
        <v>0.30601731574343016</v>
      </c>
      <c r="M583" s="76">
        <f>0.0526*F583*Observaciones!$F582^1.218</f>
        <v>0</v>
      </c>
      <c r="N583" s="76">
        <f>M583*Constantes!$D$30</f>
        <v>0</v>
      </c>
      <c r="O583" s="76">
        <f t="shared" si="317"/>
        <v>0</v>
      </c>
      <c r="P583" s="15"/>
      <c r="Q583" s="75">
        <v>577</v>
      </c>
      <c r="R583" s="148">
        <f>ETo!$I582*((1-Constantes!$E$19)*ETo!$K582+ETo!$L582)</f>
        <v>2.6772614196264772</v>
      </c>
      <c r="S583" s="76">
        <f>MIN(R583*Constantes!$E$17,0.8*(V582+Observaciones!$F582-T583-U583-Constantes!$D$14))</f>
        <v>2.4594622191244754E-3</v>
      </c>
      <c r="T583" s="76">
        <f>IF(Observaciones!$F582&gt;0.05*Constantes!$E$18,((Observaciones!$F582-0.05*Constantes!$E$18)^2)/(Observaciones!$F582+0.95*Constantes!$E$18),0)</f>
        <v>0</v>
      </c>
      <c r="U583" s="76">
        <f>MAX(0,V582+Observaciones!$F582-T583-Constantes!$D$13)</f>
        <v>0</v>
      </c>
      <c r="V583" s="76">
        <f>V582+Observaciones!$F582-T583-S583-U583-W582</f>
        <v>11.250510142664712</v>
      </c>
      <c r="W583" s="76">
        <f>MAX(0,(V583-Constantes!$D$14)*(1-EXP(-Constantes!$D$22)))</f>
        <v>1.7377331932161759E-5</v>
      </c>
      <c r="X583" s="76">
        <f t="shared" si="303"/>
        <v>79.805774028459922</v>
      </c>
      <c r="Y583" s="76">
        <f>MAX(0,(X583-Constantes!$D$13)*(1-EXP(-Constantes!$D$23)))</f>
        <v>0.30599993841149797</v>
      </c>
      <c r="Z583" s="76">
        <f t="shared" si="304"/>
        <v>0.30601731574343016</v>
      </c>
      <c r="AA583" s="76">
        <f>IF(Z583-Escenarios!$E$29&lt;=0,0,IF(Z583-Escenarios!$E$29&gt;Escenarios!$E$28,Escenarios!$E$28,Z583-Escenarios!$E$29))</f>
        <v>0</v>
      </c>
      <c r="AB583" s="76">
        <f>AA583*Entradas!$E$24</f>
        <v>0</v>
      </c>
      <c r="AC583" s="76">
        <f>R583*Entradas!$D$47/Escenarios!$E$9</f>
        <v>0.12850854814207091</v>
      </c>
      <c r="AD583" s="76">
        <f>Entradas!$D$48*Entradas!$D$46/Escenarios!$E$9</f>
        <v>0.12</v>
      </c>
      <c r="AE583" s="76">
        <f t="shared" si="305"/>
        <v>0.13096801036119537</v>
      </c>
      <c r="AF583" s="76">
        <f t="shared" ref="AF583:AF646" si="323">MAX(0,T583-AA583)</f>
        <v>0</v>
      </c>
      <c r="AG583" s="76">
        <f t="shared" ref="AG583:AG646" si="324">AA583+AF583-T583</f>
        <v>0</v>
      </c>
      <c r="AH583" s="76">
        <f t="shared" si="318"/>
        <v>1.7377331932161759E-5</v>
      </c>
      <c r="AI583" s="76">
        <f t="shared" ref="AI583:AI646" si="325">AG583+AH583-W583</f>
        <v>0</v>
      </c>
      <c r="AJ583" s="76">
        <f t="shared" si="319"/>
        <v>0.30599993841149797</v>
      </c>
      <c r="AK583" s="76">
        <f t="shared" ref="AK583:AK646" si="326">AI583+AJ583-Y583</f>
        <v>0</v>
      </c>
      <c r="AL583" s="76">
        <f t="shared" ref="AL583:AL646" si="327">AF583+AH583+AJ583+AB583</f>
        <v>0.30601731574343016</v>
      </c>
      <c r="AM583" s="76">
        <f t="shared" ref="AM583:AM646" si="328">MAX(0,AA583-AB583-AC583-AD583)</f>
        <v>0</v>
      </c>
      <c r="AN583" s="76">
        <f t="shared" ref="AN583:AN646" si="329">U583+AM583</f>
        <v>0</v>
      </c>
      <c r="AO583" s="76">
        <f t="shared" si="306"/>
        <v>54.119789306359102</v>
      </c>
      <c r="AP583" s="76">
        <f>MAX(0,(AO583-Constantes!$D$13)*(1-EXP(-Constantes!$D$24)))</f>
        <v>8.2078556237748054E-2</v>
      </c>
      <c r="AQ583" s="76">
        <f t="shared" si="320"/>
        <v>0.38807849464924604</v>
      </c>
      <c r="AR583" s="76">
        <f t="shared" ref="AR583:AR646" si="330">AL583+AP583</f>
        <v>0.38809587198117823</v>
      </c>
      <c r="AS583" s="76">
        <f>0.0526*AF583*Observaciones!$F582^1.218</f>
        <v>0</v>
      </c>
      <c r="AT583" s="76">
        <f>AS583*Constantes!$E$30</f>
        <v>0</v>
      </c>
      <c r="AU583" s="76">
        <f t="shared" si="307"/>
        <v>0</v>
      </c>
      <c r="AV583" s="15"/>
      <c r="AW583" s="75">
        <v>577</v>
      </c>
      <c r="AX583" s="148">
        <f>ETo!$I582*((1-Constantes!$F$19)*ETo!$K582+ETo!$L582)</f>
        <v>2.6772614196264772</v>
      </c>
      <c r="AY583" s="76">
        <f>MIN(AX583*Constantes!$F$17,0.8*(BB582+Observaciones!$F582-AZ583-BA583-Constantes!$D$14))</f>
        <v>2.4594622191244754E-3</v>
      </c>
      <c r="AZ583" s="76">
        <f>IF(Observaciones!$F582&gt;0.05*Constantes!$F$18,((Observaciones!$F582-0.05*Constantes!$F$18)^2)/(Observaciones!$F582+0.95*Constantes!$F$18),0)</f>
        <v>0</v>
      </c>
      <c r="BA583" s="76">
        <f>MAX(0,BB582+Observaciones!$F582-AZ583-Constantes!$D$13)</f>
        <v>0</v>
      </c>
      <c r="BB583" s="76">
        <f>BB582+Observaciones!$F582-AZ583-AY583-BA583-BC582</f>
        <v>11.250510142664712</v>
      </c>
      <c r="BC583" s="76">
        <f>MAX(0,(BB583-Constantes!$D$14)*(1-EXP(-Constantes!$D$22)))</f>
        <v>1.7377331932161759E-5</v>
      </c>
      <c r="BD583" s="76">
        <f t="shared" si="308"/>
        <v>79.805774028459922</v>
      </c>
      <c r="BE583" s="76">
        <f>MAX(0,(BD583-Constantes!$D$13)*(1-EXP(-Constantes!$D$23)))</f>
        <v>0.30599993841149797</v>
      </c>
      <c r="BF583" s="76">
        <f t="shared" si="309"/>
        <v>0.30601731574343016</v>
      </c>
      <c r="BG583" s="76">
        <f>IF(BF583-Escenarios!$F$29&lt;=0,0,IF(BF583-Escenarios!$F$29&gt;Escenarios!$F$28,Escenarios!$F$28,BF583-Escenarios!$F$29))</f>
        <v>0</v>
      </c>
      <c r="BH583" s="76">
        <f>BG583*Entradas!$F$24</f>
        <v>0</v>
      </c>
      <c r="BI583" s="76">
        <f>AX583*Entradas!$D$47/Escenarios!$F$9</f>
        <v>0.12850854814207091</v>
      </c>
      <c r="BJ583" s="76">
        <f>Entradas!$D$48*Entradas!$D$46/Escenarios!$F$9</f>
        <v>0.12</v>
      </c>
      <c r="BK583" s="76">
        <f t="shared" si="310"/>
        <v>0.13096801036119537</v>
      </c>
      <c r="BL583" s="76">
        <f t="shared" ref="BL583:BL646" si="331">MAX(0,AZ583-BG583)</f>
        <v>0</v>
      </c>
      <c r="BM583" s="76">
        <f t="shared" ref="BM583:BM646" si="332">BG583+BL583-AZ583</f>
        <v>0</v>
      </c>
      <c r="BN583" s="76">
        <f t="shared" si="321"/>
        <v>1.7377331932161759E-5</v>
      </c>
      <c r="BO583" s="76">
        <f t="shared" ref="BO583:BO646" si="333">BM583+BN583-BC583</f>
        <v>0</v>
      </c>
      <c r="BP583" s="76">
        <f t="shared" si="322"/>
        <v>0.30599993841149797</v>
      </c>
      <c r="BQ583" s="76">
        <f t="shared" ref="BQ583:BQ646" si="334">BO583+BP583-BE583</f>
        <v>0</v>
      </c>
      <c r="BR583" s="76">
        <f t="shared" ref="BR583:BR646" si="335">BL583+BN583+BP583+BH583</f>
        <v>0.30601731574343016</v>
      </c>
      <c r="BS583" s="76">
        <f t="shared" ref="BS583:BS646" si="336">MAX(0,BG583-BH583-BI583-BJ583)</f>
        <v>0</v>
      </c>
      <c r="BT583" s="76">
        <f t="shared" ref="BT583:BT646" si="337">BA583+BS583</f>
        <v>0</v>
      </c>
      <c r="BU583" s="76">
        <f t="shared" si="311"/>
        <v>58.496634191533516</v>
      </c>
      <c r="BV583" s="76">
        <f>MAX(0,(BU583-Constantes!$D$13)*(1-EXP(-Constantes!$D$24)))</f>
        <v>0.14897971167530996</v>
      </c>
      <c r="BW583" s="76">
        <f t="shared" si="312"/>
        <v>0.45497965008680796</v>
      </c>
      <c r="BX583" s="76">
        <f t="shared" si="313"/>
        <v>0.45499702741874015</v>
      </c>
      <c r="BY583" s="76">
        <f>0.0526*BL583*Observaciones!$F582^1.218</f>
        <v>0</v>
      </c>
      <c r="BZ583" s="76">
        <f>BY583*Constantes!$F$30</f>
        <v>0</v>
      </c>
      <c r="CA583" s="76">
        <f t="shared" si="314"/>
        <v>0</v>
      </c>
      <c r="CB583" s="15"/>
      <c r="CC583" s="75">
        <v>577</v>
      </c>
      <c r="CD583" s="76">
        <f>0.0526*Observaciones!$F582^2.218</f>
        <v>0</v>
      </c>
      <c r="CE583" s="76">
        <f>IF(Observaciones!$F582&gt;0.05*$CI$7,((Observaciones!$F582-0.05*$CI$7)^2)/(Observaciones!$F582+0.95*$CI$7),0)</f>
        <v>0</v>
      </c>
      <c r="CF583" s="76">
        <f>0.0526*CE583*Observaciones!$F582^1.218</f>
        <v>0</v>
      </c>
      <c r="CG583" s="29"/>
      <c r="CH583" s="29"/>
      <c r="CI583" s="110"/>
      <c r="CJ583" s="40"/>
    </row>
    <row r="584" spans="2:88" s="2" customFormat="1" x14ac:dyDescent="0.3">
      <c r="B584" s="39"/>
      <c r="C584" s="75">
        <v>578</v>
      </c>
      <c r="D584" s="148">
        <f>ETo!$I583*((1-Constantes!$D$19)*ETo!$K583+ETo!$L583)</f>
        <v>2.821220678482752</v>
      </c>
      <c r="E584" s="76">
        <f>MIN(D584*Constantes!$D$17,0.8*(H583+Observaciones!$F583-F584-G584-Constantes!$D$14))</f>
        <v>4.0811413176982119E-4</v>
      </c>
      <c r="F584" s="76">
        <f>IF(Observaciones!$F583&gt;0.05*Constantes!$D$18,((Observaciones!$F583-0.05*Constantes!$D$18)^2)/(Observaciones!$F583+0.95*Constantes!$D$18),0)</f>
        <v>0</v>
      </c>
      <c r="G584" s="76">
        <f>MAX(0,H583+Observaciones!$F583-F584-Constantes!$D$13)</f>
        <v>0</v>
      </c>
      <c r="H584" s="76">
        <f>H583+Observaciones!$F583-F584-E584-G584-I583</f>
        <v>11.250084651201011</v>
      </c>
      <c r="I584" s="76">
        <f>MAX(0,(H584-Constantes!$D$14)*(1-EXP(-Constantes!$D$22)))</f>
        <v>2.8835306673433452E-6</v>
      </c>
      <c r="J584" s="76">
        <f t="shared" si="315"/>
        <v>79.499774090048419</v>
      </c>
      <c r="K584" s="76">
        <f>MAX(0,(J584-Constantes!$D$13)*(1-EXP(-Constantes!$D$23)))</f>
        <v>0.3029848481348224</v>
      </c>
      <c r="L584" s="76">
        <f t="shared" si="316"/>
        <v>0.30298773166548976</v>
      </c>
      <c r="M584" s="76">
        <f>0.0526*F584*Observaciones!$F583^1.218</f>
        <v>0</v>
      </c>
      <c r="N584" s="76">
        <f>M584*Constantes!$D$30</f>
        <v>0</v>
      </c>
      <c r="O584" s="76">
        <f t="shared" si="317"/>
        <v>0</v>
      </c>
      <c r="P584" s="15"/>
      <c r="Q584" s="75">
        <v>578</v>
      </c>
      <c r="R584" s="148">
        <f>ETo!$I583*((1-Constantes!$E$19)*ETo!$K583+ETo!$L583)</f>
        <v>2.821220678482752</v>
      </c>
      <c r="S584" s="76">
        <f>MIN(R584*Constantes!$E$17,0.8*(V583+Observaciones!$F583-T584-U584-Constantes!$D$14))</f>
        <v>4.0811413176982119E-4</v>
      </c>
      <c r="T584" s="76">
        <f>IF(Observaciones!$F583&gt;0.05*Constantes!$E$18,((Observaciones!$F583-0.05*Constantes!$E$18)^2)/(Observaciones!$F583+0.95*Constantes!$E$18),0)</f>
        <v>0</v>
      </c>
      <c r="U584" s="76">
        <f>MAX(0,V583+Observaciones!$F583-T584-Constantes!$D$13)</f>
        <v>0</v>
      </c>
      <c r="V584" s="76">
        <f>V583+Observaciones!$F583-T584-S584-U584-W583</f>
        <v>11.250084651201011</v>
      </c>
      <c r="W584" s="76">
        <f>MAX(0,(V584-Constantes!$D$14)*(1-EXP(-Constantes!$D$22)))</f>
        <v>2.8835306673433452E-6</v>
      </c>
      <c r="X584" s="76">
        <f t="shared" ref="X584:X647" si="338">X583+U584-Y583</f>
        <v>79.499774090048419</v>
      </c>
      <c r="Y584" s="76">
        <f>MAX(0,(X584-Constantes!$D$13)*(1-EXP(-Constantes!$D$23)))</f>
        <v>0.3029848481348224</v>
      </c>
      <c r="Z584" s="76">
        <f t="shared" ref="Z584:Z647" si="339">T584+W584+Y584</f>
        <v>0.30298773166548976</v>
      </c>
      <c r="AA584" s="76">
        <f>IF(Z584-Escenarios!$E$29&lt;=0,0,IF(Z584-Escenarios!$E$29&gt;Escenarios!$E$28,Escenarios!$E$28,Z584-Escenarios!$E$29))</f>
        <v>0</v>
      </c>
      <c r="AB584" s="76">
        <f>AA584*Entradas!$E$24</f>
        <v>0</v>
      </c>
      <c r="AC584" s="76">
        <f>R584*Entradas!$D$47/Escenarios!$E$9</f>
        <v>0.13541859256717209</v>
      </c>
      <c r="AD584" s="76">
        <f>Entradas!$D$48*Entradas!$D$46/Escenarios!$E$9</f>
        <v>0.12</v>
      </c>
      <c r="AE584" s="76">
        <f t="shared" ref="AE584:AE647" si="340">S584+AC584</f>
        <v>0.13582670669894192</v>
      </c>
      <c r="AF584" s="76">
        <f t="shared" si="323"/>
        <v>0</v>
      </c>
      <c r="AG584" s="76">
        <f t="shared" si="324"/>
        <v>0</v>
      </c>
      <c r="AH584" s="76">
        <f t="shared" si="318"/>
        <v>2.8835306673433452E-6</v>
      </c>
      <c r="AI584" s="76">
        <f t="shared" si="325"/>
        <v>0</v>
      </c>
      <c r="AJ584" s="76">
        <f t="shared" si="319"/>
        <v>0.3029848481348224</v>
      </c>
      <c r="AK584" s="76">
        <f t="shared" si="326"/>
        <v>0</v>
      </c>
      <c r="AL584" s="76">
        <f t="shared" si="327"/>
        <v>0.30298773166548976</v>
      </c>
      <c r="AM584" s="76">
        <f t="shared" si="328"/>
        <v>0</v>
      </c>
      <c r="AN584" s="76">
        <f t="shared" si="329"/>
        <v>0</v>
      </c>
      <c r="AO584" s="76">
        <f t="shared" ref="AO584:AO647" si="341">AO583+AM584-AP583</f>
        <v>54.037710750121356</v>
      </c>
      <c r="AP584" s="76">
        <f>MAX(0,(AO584-Constantes!$D$13)*(1-EXP(-Constantes!$D$24)))</f>
        <v>8.0823965226868924E-2</v>
      </c>
      <c r="AQ584" s="76">
        <f t="shared" si="320"/>
        <v>0.38380881336169131</v>
      </c>
      <c r="AR584" s="76">
        <f t="shared" si="330"/>
        <v>0.38381169689235867</v>
      </c>
      <c r="AS584" s="76">
        <f>0.0526*AF584*Observaciones!$F583^1.218</f>
        <v>0</v>
      </c>
      <c r="AT584" s="76">
        <f>AS584*Constantes!$E$30</f>
        <v>0</v>
      </c>
      <c r="AU584" s="76">
        <f t="shared" ref="AU584:AU647" si="342">AT584*1000000/(AR584/1000*10000)</f>
        <v>0</v>
      </c>
      <c r="AV584" s="15"/>
      <c r="AW584" s="75">
        <v>578</v>
      </c>
      <c r="AX584" s="148">
        <f>ETo!$I583*((1-Constantes!$F$19)*ETo!$K583+ETo!$L583)</f>
        <v>2.821220678482752</v>
      </c>
      <c r="AY584" s="76">
        <f>MIN(AX584*Constantes!$F$17,0.8*(BB583+Observaciones!$F583-AZ584-BA584-Constantes!$D$14))</f>
        <v>4.0811413176982119E-4</v>
      </c>
      <c r="AZ584" s="76">
        <f>IF(Observaciones!$F583&gt;0.05*Constantes!$F$18,((Observaciones!$F583-0.05*Constantes!$F$18)^2)/(Observaciones!$F583+0.95*Constantes!$F$18),0)</f>
        <v>0</v>
      </c>
      <c r="BA584" s="76">
        <f>MAX(0,BB583+Observaciones!$F583-AZ584-Constantes!$D$13)</f>
        <v>0</v>
      </c>
      <c r="BB584" s="76">
        <f>BB583+Observaciones!$F583-AZ584-AY584-BA584-BC583</f>
        <v>11.250084651201011</v>
      </c>
      <c r="BC584" s="76">
        <f>MAX(0,(BB584-Constantes!$D$14)*(1-EXP(-Constantes!$D$22)))</f>
        <v>2.8835306673433452E-6</v>
      </c>
      <c r="BD584" s="76">
        <f t="shared" ref="BD584:BD647" si="343">BD583+BA584-BE583</f>
        <v>79.499774090048419</v>
      </c>
      <c r="BE584" s="76">
        <f>MAX(0,(BD584-Constantes!$D$13)*(1-EXP(-Constantes!$D$23)))</f>
        <v>0.3029848481348224</v>
      </c>
      <c r="BF584" s="76">
        <f t="shared" ref="BF584:BF647" si="344">AZ584+BC584+BE584</f>
        <v>0.30298773166548976</v>
      </c>
      <c r="BG584" s="76">
        <f>IF(BF584-Escenarios!$F$29&lt;=0,0,IF(BF584-Escenarios!$F$29&gt;Escenarios!$F$28,Escenarios!$F$28,BF584-Escenarios!$F$29))</f>
        <v>0</v>
      </c>
      <c r="BH584" s="76">
        <f>BG584*Entradas!$F$24</f>
        <v>0</v>
      </c>
      <c r="BI584" s="76">
        <f>AX584*Entradas!$D$47/Escenarios!$F$9</f>
        <v>0.13541859256717209</v>
      </c>
      <c r="BJ584" s="76">
        <f>Entradas!$D$48*Entradas!$D$46/Escenarios!$F$9</f>
        <v>0.12</v>
      </c>
      <c r="BK584" s="76">
        <f t="shared" ref="BK584:BK647" si="345">AY584+BI584</f>
        <v>0.13582670669894192</v>
      </c>
      <c r="BL584" s="76">
        <f t="shared" si="331"/>
        <v>0</v>
      </c>
      <c r="BM584" s="76">
        <f t="shared" si="332"/>
        <v>0</v>
      </c>
      <c r="BN584" s="76">
        <f t="shared" si="321"/>
        <v>2.8835306673433452E-6</v>
      </c>
      <c r="BO584" s="76">
        <f t="shared" si="333"/>
        <v>0</v>
      </c>
      <c r="BP584" s="76">
        <f t="shared" si="322"/>
        <v>0.3029848481348224</v>
      </c>
      <c r="BQ584" s="76">
        <f t="shared" si="334"/>
        <v>0</v>
      </c>
      <c r="BR584" s="76">
        <f t="shared" si="335"/>
        <v>0.30298773166548976</v>
      </c>
      <c r="BS584" s="76">
        <f t="shared" si="336"/>
        <v>0</v>
      </c>
      <c r="BT584" s="76">
        <f t="shared" si="337"/>
        <v>0</v>
      </c>
      <c r="BU584" s="76">
        <f t="shared" ref="BU584:BU647" si="346">BU583+BS584-BV583</f>
        <v>58.347654479858207</v>
      </c>
      <c r="BV584" s="76">
        <f>MAX(0,(BU584-Constantes!$D$13)*(1-EXP(-Constantes!$D$24)))</f>
        <v>0.14670251997459566</v>
      </c>
      <c r="BW584" s="76">
        <f t="shared" ref="BW584:BW647" si="347">BP584+BV584</f>
        <v>0.44968736810941806</v>
      </c>
      <c r="BX584" s="76">
        <f t="shared" ref="BX584:BX647" si="348">BR584+BV584</f>
        <v>0.44969025164008541</v>
      </c>
      <c r="BY584" s="76">
        <f>0.0526*BL584*Observaciones!$F583^1.218</f>
        <v>0</v>
      </c>
      <c r="BZ584" s="76">
        <f>BY584*Constantes!$F$30</f>
        <v>0</v>
      </c>
      <c r="CA584" s="76">
        <f t="shared" ref="CA584:CA647" si="349">BZ584*1000000/(BX584/1000*10000)</f>
        <v>0</v>
      </c>
      <c r="CB584" s="15"/>
      <c r="CC584" s="75">
        <v>578</v>
      </c>
      <c r="CD584" s="76">
        <f>0.0526*Observaciones!$F583^2.218</f>
        <v>0</v>
      </c>
      <c r="CE584" s="76">
        <f>IF(Observaciones!$F583&gt;0.05*$CI$7,((Observaciones!$F583-0.05*$CI$7)^2)/(Observaciones!$F583+0.95*$CI$7),0)</f>
        <v>0</v>
      </c>
      <c r="CF584" s="76">
        <f>0.0526*CE584*Observaciones!$F583^1.218</f>
        <v>0</v>
      </c>
      <c r="CG584" s="29"/>
      <c r="CH584" s="29"/>
      <c r="CI584" s="110"/>
      <c r="CJ584" s="40"/>
    </row>
    <row r="585" spans="2:88" s="2" customFormat="1" x14ac:dyDescent="0.3">
      <c r="B585" s="39"/>
      <c r="C585" s="75">
        <v>579</v>
      </c>
      <c r="D585" s="148">
        <f>ETo!$I584*((1-Constantes!$D$19)*ETo!$K584+ETo!$L584)</f>
        <v>2.801519623473276</v>
      </c>
      <c r="E585" s="76">
        <f>MIN(D585*Constantes!$D$17,0.8*(H584+Observaciones!$F584-F585-G585-Constantes!$D$14))</f>
        <v>0.32006772096080882</v>
      </c>
      <c r="F585" s="76">
        <f>IF(Observaciones!$F584&gt;0.05*Constantes!$D$18,((Observaciones!$F584-0.05*Constantes!$D$18)^2)/(Observaciones!$F584+0.95*Constantes!$D$18),0)</f>
        <v>0</v>
      </c>
      <c r="G585" s="76">
        <f>MAX(0,H584+Observaciones!$F584-F585-Constantes!$D$13)</f>
        <v>0</v>
      </c>
      <c r="H585" s="76">
        <f>H584+Observaciones!$F584-F585-E585-G585-I584</f>
        <v>11.330014046709534</v>
      </c>
      <c r="I585" s="76">
        <f>MAX(0,(H585-Constantes!$D$14)*(1-EXP(-Constantes!$D$22)))</f>
        <v>2.7255721685056156E-3</v>
      </c>
      <c r="J585" s="76">
        <f t="shared" si="315"/>
        <v>79.196789241913592</v>
      </c>
      <c r="K585" s="76">
        <f>MAX(0,(J585-Constantes!$D$13)*(1-EXP(-Constantes!$D$23)))</f>
        <v>0.29999946626078156</v>
      </c>
      <c r="L585" s="76">
        <f t="shared" si="316"/>
        <v>0.30272503842928716</v>
      </c>
      <c r="M585" s="76">
        <f>0.0526*F585*Observaciones!$F584^1.218</f>
        <v>0</v>
      </c>
      <c r="N585" s="76">
        <f>M585*Constantes!$D$30</f>
        <v>0</v>
      </c>
      <c r="O585" s="76">
        <f t="shared" si="317"/>
        <v>0</v>
      </c>
      <c r="P585" s="15"/>
      <c r="Q585" s="75">
        <v>579</v>
      </c>
      <c r="R585" s="148">
        <f>ETo!$I584*((1-Constantes!$E$19)*ETo!$K584+ETo!$L584)</f>
        <v>2.801519623473276</v>
      </c>
      <c r="S585" s="76">
        <f>MIN(R585*Constantes!$E$17,0.8*(V584+Observaciones!$F584-T585-U585-Constantes!$D$14))</f>
        <v>0.32006772096080882</v>
      </c>
      <c r="T585" s="76">
        <f>IF(Observaciones!$F584&gt;0.05*Constantes!$E$18,((Observaciones!$F584-0.05*Constantes!$E$18)^2)/(Observaciones!$F584+0.95*Constantes!$E$18),0)</f>
        <v>0</v>
      </c>
      <c r="U585" s="76">
        <f>MAX(0,V584+Observaciones!$F584-T585-Constantes!$D$13)</f>
        <v>0</v>
      </c>
      <c r="V585" s="76">
        <f>V584+Observaciones!$F584-T585-S585-U585-W584</f>
        <v>11.330014046709534</v>
      </c>
      <c r="W585" s="76">
        <f>MAX(0,(V585-Constantes!$D$14)*(1-EXP(-Constantes!$D$22)))</f>
        <v>2.7255721685056156E-3</v>
      </c>
      <c r="X585" s="76">
        <f t="shared" si="338"/>
        <v>79.196789241913592</v>
      </c>
      <c r="Y585" s="76">
        <f>MAX(0,(X585-Constantes!$D$13)*(1-EXP(-Constantes!$D$23)))</f>
        <v>0.29999946626078156</v>
      </c>
      <c r="Z585" s="76">
        <f t="shared" si="339"/>
        <v>0.30272503842928716</v>
      </c>
      <c r="AA585" s="76">
        <f>IF(Z585-Escenarios!$E$29&lt;=0,0,IF(Z585-Escenarios!$E$29&gt;Escenarios!$E$28,Escenarios!$E$28,Z585-Escenarios!$E$29))</f>
        <v>0</v>
      </c>
      <c r="AB585" s="76">
        <f>AA585*Entradas!$E$24</f>
        <v>0</v>
      </c>
      <c r="AC585" s="76">
        <f>R585*Entradas!$D$47/Escenarios!$E$9</f>
        <v>0.13447294192671724</v>
      </c>
      <c r="AD585" s="76">
        <f>Entradas!$D$48*Entradas!$D$46/Escenarios!$E$9</f>
        <v>0.12</v>
      </c>
      <c r="AE585" s="76">
        <f t="shared" si="340"/>
        <v>0.45454066288752604</v>
      </c>
      <c r="AF585" s="76">
        <f t="shared" si="323"/>
        <v>0</v>
      </c>
      <c r="AG585" s="76">
        <f t="shared" si="324"/>
        <v>0</v>
      </c>
      <c r="AH585" s="76">
        <f t="shared" si="318"/>
        <v>2.7255721685056156E-3</v>
      </c>
      <c r="AI585" s="76">
        <f t="shared" si="325"/>
        <v>0</v>
      </c>
      <c r="AJ585" s="76">
        <f t="shared" si="319"/>
        <v>0.29999946626078156</v>
      </c>
      <c r="AK585" s="76">
        <f t="shared" si="326"/>
        <v>0</v>
      </c>
      <c r="AL585" s="76">
        <f t="shared" si="327"/>
        <v>0.30272503842928716</v>
      </c>
      <c r="AM585" s="76">
        <f t="shared" si="328"/>
        <v>0</v>
      </c>
      <c r="AN585" s="76">
        <f t="shared" si="329"/>
        <v>0</v>
      </c>
      <c r="AO585" s="76">
        <f t="shared" si="341"/>
        <v>53.956886784894486</v>
      </c>
      <c r="AP585" s="76">
        <f>MAX(0,(AO585-Constantes!$D$13)*(1-EXP(-Constantes!$D$24)))</f>
        <v>7.9588550949557274E-2</v>
      </c>
      <c r="AQ585" s="76">
        <f t="shared" si="320"/>
        <v>0.37958801721033886</v>
      </c>
      <c r="AR585" s="76">
        <f t="shared" si="330"/>
        <v>0.38231358937884441</v>
      </c>
      <c r="AS585" s="76">
        <f>0.0526*AF585*Observaciones!$F584^1.218</f>
        <v>0</v>
      </c>
      <c r="AT585" s="76">
        <f>AS585*Constantes!$E$30</f>
        <v>0</v>
      </c>
      <c r="AU585" s="76">
        <f t="shared" si="342"/>
        <v>0</v>
      </c>
      <c r="AV585" s="15"/>
      <c r="AW585" s="75">
        <v>579</v>
      </c>
      <c r="AX585" s="148">
        <f>ETo!$I584*((1-Constantes!$F$19)*ETo!$K584+ETo!$L584)</f>
        <v>2.801519623473276</v>
      </c>
      <c r="AY585" s="76">
        <f>MIN(AX585*Constantes!$F$17,0.8*(BB584+Observaciones!$F584-AZ585-BA585-Constantes!$D$14))</f>
        <v>0.32006772096080882</v>
      </c>
      <c r="AZ585" s="76">
        <f>IF(Observaciones!$F584&gt;0.05*Constantes!$F$18,((Observaciones!$F584-0.05*Constantes!$F$18)^2)/(Observaciones!$F584+0.95*Constantes!$F$18),0)</f>
        <v>0</v>
      </c>
      <c r="BA585" s="76">
        <f>MAX(0,BB584+Observaciones!$F584-AZ585-Constantes!$D$13)</f>
        <v>0</v>
      </c>
      <c r="BB585" s="76">
        <f>BB584+Observaciones!$F584-AZ585-AY585-BA585-BC584</f>
        <v>11.330014046709534</v>
      </c>
      <c r="BC585" s="76">
        <f>MAX(0,(BB585-Constantes!$D$14)*(1-EXP(-Constantes!$D$22)))</f>
        <v>2.7255721685056156E-3</v>
      </c>
      <c r="BD585" s="76">
        <f t="shared" si="343"/>
        <v>79.196789241913592</v>
      </c>
      <c r="BE585" s="76">
        <f>MAX(0,(BD585-Constantes!$D$13)*(1-EXP(-Constantes!$D$23)))</f>
        <v>0.29999946626078156</v>
      </c>
      <c r="BF585" s="76">
        <f t="shared" si="344"/>
        <v>0.30272503842928716</v>
      </c>
      <c r="BG585" s="76">
        <f>IF(BF585-Escenarios!$F$29&lt;=0,0,IF(BF585-Escenarios!$F$29&gt;Escenarios!$F$28,Escenarios!$F$28,BF585-Escenarios!$F$29))</f>
        <v>0</v>
      </c>
      <c r="BH585" s="76">
        <f>BG585*Entradas!$F$24</f>
        <v>0</v>
      </c>
      <c r="BI585" s="76">
        <f>AX585*Entradas!$D$47/Escenarios!$F$9</f>
        <v>0.13447294192671724</v>
      </c>
      <c r="BJ585" s="76">
        <f>Entradas!$D$48*Entradas!$D$46/Escenarios!$F$9</f>
        <v>0.12</v>
      </c>
      <c r="BK585" s="76">
        <f t="shared" si="345"/>
        <v>0.45454066288752604</v>
      </c>
      <c r="BL585" s="76">
        <f t="shared" si="331"/>
        <v>0</v>
      </c>
      <c r="BM585" s="76">
        <f t="shared" si="332"/>
        <v>0</v>
      </c>
      <c r="BN585" s="76">
        <f t="shared" si="321"/>
        <v>2.7255721685056156E-3</v>
      </c>
      <c r="BO585" s="76">
        <f t="shared" si="333"/>
        <v>0</v>
      </c>
      <c r="BP585" s="76">
        <f t="shared" si="322"/>
        <v>0.29999946626078156</v>
      </c>
      <c r="BQ585" s="76">
        <f t="shared" si="334"/>
        <v>0</v>
      </c>
      <c r="BR585" s="76">
        <f t="shared" si="335"/>
        <v>0.30272503842928716</v>
      </c>
      <c r="BS585" s="76">
        <f t="shared" si="336"/>
        <v>0</v>
      </c>
      <c r="BT585" s="76">
        <f t="shared" si="337"/>
        <v>0</v>
      </c>
      <c r="BU585" s="76">
        <f t="shared" si="346"/>
        <v>58.200951959883611</v>
      </c>
      <c r="BV585" s="76">
        <f>MAX(0,(BU585-Constantes!$D$13)*(1-EXP(-Constantes!$D$24)))</f>
        <v>0.14446013571164243</v>
      </c>
      <c r="BW585" s="76">
        <f t="shared" si="347"/>
        <v>0.44445960197242396</v>
      </c>
      <c r="BX585" s="76">
        <f t="shared" si="348"/>
        <v>0.44718517414092962</v>
      </c>
      <c r="BY585" s="76">
        <f>0.0526*BL585*Observaciones!$F584^1.218</f>
        <v>0</v>
      </c>
      <c r="BZ585" s="76">
        <f>BY585*Constantes!$F$30</f>
        <v>0</v>
      </c>
      <c r="CA585" s="76">
        <f t="shared" si="349"/>
        <v>0</v>
      </c>
      <c r="CB585" s="15"/>
      <c r="CC585" s="75">
        <v>579</v>
      </c>
      <c r="CD585" s="76">
        <f>0.0526*Observaciones!$F584^2.218</f>
        <v>6.8921513346888582E-3</v>
      </c>
      <c r="CE585" s="76">
        <f>IF(Observaciones!$F584&gt;0.05*$CI$7,((Observaciones!$F584-0.05*$CI$7)^2)/(Observaciones!$F584+0.95*$CI$7),0)</f>
        <v>0</v>
      </c>
      <c r="CF585" s="76">
        <f>0.0526*CE585*Observaciones!$F584^1.218</f>
        <v>0</v>
      </c>
      <c r="CG585" s="29"/>
      <c r="CH585" s="29"/>
      <c r="CI585" s="110"/>
      <c r="CJ585" s="40"/>
    </row>
    <row r="586" spans="2:88" s="2" customFormat="1" x14ac:dyDescent="0.3">
      <c r="B586" s="39"/>
      <c r="C586" s="75">
        <v>580</v>
      </c>
      <c r="D586" s="148">
        <f>ETo!$I585*((1-Constantes!$D$19)*ETo!$K585+ETo!$L585)</f>
        <v>2.8169595440127022</v>
      </c>
      <c r="E586" s="76">
        <f>MIN(D586*Constantes!$D$17,0.8*(H585+Observaciones!$F585-F586-G586-Constantes!$D$14))</f>
        <v>6.4011237367627413E-2</v>
      </c>
      <c r="F586" s="76">
        <f>IF(Observaciones!$F585&gt;0.05*Constantes!$D$18,((Observaciones!$F585-0.05*Constantes!$D$18)^2)/(Observaciones!$F585+0.95*Constantes!$D$18),0)</f>
        <v>0</v>
      </c>
      <c r="G586" s="76">
        <f>MAX(0,H585+Observaciones!$F585-F586-Constantes!$D$13)</f>
        <v>0</v>
      </c>
      <c r="H586" s="76">
        <f>H585+Observaciones!$F585-F586-E586-G586-I585</f>
        <v>11.263277237173401</v>
      </c>
      <c r="I586" s="76">
        <f>MAX(0,(H586-Constantes!$D$14)*(1-EXP(-Constantes!$D$22)))</f>
        <v>4.5227143986155622E-4</v>
      </c>
      <c r="J586" s="76">
        <f t="shared" si="315"/>
        <v>78.896789775652806</v>
      </c>
      <c r="K586" s="76">
        <f>MAX(0,(J586-Constantes!$D$13)*(1-EXP(-Constantes!$D$23)))</f>
        <v>0.29704350006540814</v>
      </c>
      <c r="L586" s="76">
        <f t="shared" si="316"/>
        <v>0.29749577150526968</v>
      </c>
      <c r="M586" s="76">
        <f>0.0526*F586*Observaciones!$F585^1.218</f>
        <v>0</v>
      </c>
      <c r="N586" s="76">
        <f>M586*Constantes!$D$30</f>
        <v>0</v>
      </c>
      <c r="O586" s="76">
        <f t="shared" si="317"/>
        <v>0</v>
      </c>
      <c r="P586" s="15"/>
      <c r="Q586" s="75">
        <v>580</v>
      </c>
      <c r="R586" s="148">
        <f>ETo!$I585*((1-Constantes!$E$19)*ETo!$K585+ETo!$L585)</f>
        <v>2.8169595440127022</v>
      </c>
      <c r="S586" s="76">
        <f>MIN(R586*Constantes!$E$17,0.8*(V585+Observaciones!$F585-T586-U586-Constantes!$D$14))</f>
        <v>6.4011237367627413E-2</v>
      </c>
      <c r="T586" s="76">
        <f>IF(Observaciones!$F585&gt;0.05*Constantes!$E$18,((Observaciones!$F585-0.05*Constantes!$E$18)^2)/(Observaciones!$F585+0.95*Constantes!$E$18),0)</f>
        <v>0</v>
      </c>
      <c r="U586" s="76">
        <f>MAX(0,V585+Observaciones!$F585-T586-Constantes!$D$13)</f>
        <v>0</v>
      </c>
      <c r="V586" s="76">
        <f>V585+Observaciones!$F585-T586-S586-U586-W585</f>
        <v>11.263277237173401</v>
      </c>
      <c r="W586" s="76">
        <f>MAX(0,(V586-Constantes!$D$14)*(1-EXP(-Constantes!$D$22)))</f>
        <v>4.5227143986155622E-4</v>
      </c>
      <c r="X586" s="76">
        <f t="shared" si="338"/>
        <v>78.896789775652806</v>
      </c>
      <c r="Y586" s="76">
        <f>MAX(0,(X586-Constantes!$D$13)*(1-EXP(-Constantes!$D$23)))</f>
        <v>0.29704350006540814</v>
      </c>
      <c r="Z586" s="76">
        <f t="shared" si="339"/>
        <v>0.29749577150526968</v>
      </c>
      <c r="AA586" s="76">
        <f>IF(Z586-Escenarios!$E$29&lt;=0,0,IF(Z586-Escenarios!$E$29&gt;Escenarios!$E$28,Escenarios!$E$28,Z586-Escenarios!$E$29))</f>
        <v>0</v>
      </c>
      <c r="AB586" s="76">
        <f>AA586*Entradas!$E$24</f>
        <v>0</v>
      </c>
      <c r="AC586" s="76">
        <f>R586*Entradas!$D$47/Escenarios!$E$9</f>
        <v>0.1352140581126097</v>
      </c>
      <c r="AD586" s="76">
        <f>Entradas!$D$48*Entradas!$D$46/Escenarios!$E$9</f>
        <v>0.12</v>
      </c>
      <c r="AE586" s="76">
        <f t="shared" si="340"/>
        <v>0.1992252954802371</v>
      </c>
      <c r="AF586" s="76">
        <f t="shared" si="323"/>
        <v>0</v>
      </c>
      <c r="AG586" s="76">
        <f t="shared" si="324"/>
        <v>0</v>
      </c>
      <c r="AH586" s="76">
        <f t="shared" si="318"/>
        <v>4.5227143986155622E-4</v>
      </c>
      <c r="AI586" s="76">
        <f t="shared" si="325"/>
        <v>0</v>
      </c>
      <c r="AJ586" s="76">
        <f t="shared" si="319"/>
        <v>0.29704350006540814</v>
      </c>
      <c r="AK586" s="76">
        <f t="shared" si="326"/>
        <v>0</v>
      </c>
      <c r="AL586" s="76">
        <f t="shared" si="327"/>
        <v>0.29749577150526968</v>
      </c>
      <c r="AM586" s="76">
        <f t="shared" si="328"/>
        <v>0</v>
      </c>
      <c r="AN586" s="76">
        <f t="shared" si="329"/>
        <v>0</v>
      </c>
      <c r="AO586" s="76">
        <f t="shared" si="341"/>
        <v>53.877298233944927</v>
      </c>
      <c r="AP586" s="76">
        <f>MAX(0,(AO586-Constantes!$D$13)*(1-EXP(-Constantes!$D$24)))</f>
        <v>7.8372020284702651E-2</v>
      </c>
      <c r="AQ586" s="76">
        <f t="shared" si="320"/>
        <v>0.37541552035011078</v>
      </c>
      <c r="AR586" s="76">
        <f t="shared" si="330"/>
        <v>0.37586779178997232</v>
      </c>
      <c r="AS586" s="76">
        <f>0.0526*AF586*Observaciones!$F585^1.218</f>
        <v>0</v>
      </c>
      <c r="AT586" s="76">
        <f>AS586*Constantes!$E$30</f>
        <v>0</v>
      </c>
      <c r="AU586" s="76">
        <f t="shared" si="342"/>
        <v>0</v>
      </c>
      <c r="AV586" s="15"/>
      <c r="AW586" s="75">
        <v>580</v>
      </c>
      <c r="AX586" s="148">
        <f>ETo!$I585*((1-Constantes!$F$19)*ETo!$K585+ETo!$L585)</f>
        <v>2.8169595440127022</v>
      </c>
      <c r="AY586" s="76">
        <f>MIN(AX586*Constantes!$F$17,0.8*(BB585+Observaciones!$F585-AZ586-BA586-Constantes!$D$14))</f>
        <v>6.4011237367627413E-2</v>
      </c>
      <c r="AZ586" s="76">
        <f>IF(Observaciones!$F585&gt;0.05*Constantes!$F$18,((Observaciones!$F585-0.05*Constantes!$F$18)^2)/(Observaciones!$F585+0.95*Constantes!$F$18),0)</f>
        <v>0</v>
      </c>
      <c r="BA586" s="76">
        <f>MAX(0,BB585+Observaciones!$F585-AZ586-Constantes!$D$13)</f>
        <v>0</v>
      </c>
      <c r="BB586" s="76">
        <f>BB585+Observaciones!$F585-AZ586-AY586-BA586-BC585</f>
        <v>11.263277237173401</v>
      </c>
      <c r="BC586" s="76">
        <f>MAX(0,(BB586-Constantes!$D$14)*(1-EXP(-Constantes!$D$22)))</f>
        <v>4.5227143986155622E-4</v>
      </c>
      <c r="BD586" s="76">
        <f t="shared" si="343"/>
        <v>78.896789775652806</v>
      </c>
      <c r="BE586" s="76">
        <f>MAX(0,(BD586-Constantes!$D$13)*(1-EXP(-Constantes!$D$23)))</f>
        <v>0.29704350006540814</v>
      </c>
      <c r="BF586" s="76">
        <f t="shared" si="344"/>
        <v>0.29749577150526968</v>
      </c>
      <c r="BG586" s="76">
        <f>IF(BF586-Escenarios!$F$29&lt;=0,0,IF(BF586-Escenarios!$F$29&gt;Escenarios!$F$28,Escenarios!$F$28,BF586-Escenarios!$F$29))</f>
        <v>0</v>
      </c>
      <c r="BH586" s="76">
        <f>BG586*Entradas!$F$24</f>
        <v>0</v>
      </c>
      <c r="BI586" s="76">
        <f>AX586*Entradas!$D$47/Escenarios!$F$9</f>
        <v>0.1352140581126097</v>
      </c>
      <c r="BJ586" s="76">
        <f>Entradas!$D$48*Entradas!$D$46/Escenarios!$F$9</f>
        <v>0.12</v>
      </c>
      <c r="BK586" s="76">
        <f t="shared" si="345"/>
        <v>0.1992252954802371</v>
      </c>
      <c r="BL586" s="76">
        <f t="shared" si="331"/>
        <v>0</v>
      </c>
      <c r="BM586" s="76">
        <f t="shared" si="332"/>
        <v>0</v>
      </c>
      <c r="BN586" s="76">
        <f t="shared" si="321"/>
        <v>4.5227143986155622E-4</v>
      </c>
      <c r="BO586" s="76">
        <f t="shared" si="333"/>
        <v>0</v>
      </c>
      <c r="BP586" s="76">
        <f t="shared" si="322"/>
        <v>0.29704350006540814</v>
      </c>
      <c r="BQ586" s="76">
        <f t="shared" si="334"/>
        <v>0</v>
      </c>
      <c r="BR586" s="76">
        <f t="shared" si="335"/>
        <v>0.29749577150526968</v>
      </c>
      <c r="BS586" s="76">
        <f t="shared" si="336"/>
        <v>0</v>
      </c>
      <c r="BT586" s="76">
        <f t="shared" si="337"/>
        <v>0</v>
      </c>
      <c r="BU586" s="76">
        <f t="shared" si="346"/>
        <v>58.056491824171971</v>
      </c>
      <c r="BV586" s="76">
        <f>MAX(0,(BU586-Constantes!$D$13)*(1-EXP(-Constantes!$D$24)))</f>
        <v>0.14225202684616442</v>
      </c>
      <c r="BW586" s="76">
        <f t="shared" si="347"/>
        <v>0.43929552691157259</v>
      </c>
      <c r="BX586" s="76">
        <f t="shared" si="348"/>
        <v>0.43974779835143407</v>
      </c>
      <c r="BY586" s="76">
        <f>0.0526*BL586*Observaciones!$F585^1.218</f>
        <v>0</v>
      </c>
      <c r="BZ586" s="76">
        <f>BY586*Constantes!$F$30</f>
        <v>0</v>
      </c>
      <c r="CA586" s="76">
        <f t="shared" si="349"/>
        <v>0</v>
      </c>
      <c r="CB586" s="15"/>
      <c r="CC586" s="75">
        <v>580</v>
      </c>
      <c r="CD586" s="76">
        <f>0.0526*Observaciones!$F585^2.218</f>
        <v>0</v>
      </c>
      <c r="CE586" s="76">
        <f>IF(Observaciones!$F585&gt;0.05*$CI$7,((Observaciones!$F585-0.05*$CI$7)^2)/(Observaciones!$F585+0.95*$CI$7),0)</f>
        <v>0</v>
      </c>
      <c r="CF586" s="76">
        <f>0.0526*CE586*Observaciones!$F585^1.218</f>
        <v>0</v>
      </c>
      <c r="CG586" s="29"/>
      <c r="CH586" s="29"/>
      <c r="CI586" s="110"/>
      <c r="CJ586" s="40"/>
    </row>
    <row r="587" spans="2:88" s="2" customFormat="1" x14ac:dyDescent="0.3">
      <c r="B587" s="39"/>
      <c r="C587" s="75">
        <v>581</v>
      </c>
      <c r="D587" s="148">
        <f>ETo!$I586*((1-Constantes!$D$19)*ETo!$K586+ETo!$L586)</f>
        <v>2.8326033700058746</v>
      </c>
      <c r="E587" s="76">
        <f>MIN(D587*Constantes!$D$17,0.8*(H586+Observaciones!$F586-F587-G587-Constantes!$D$14))</f>
        <v>1.0621789738721077E-2</v>
      </c>
      <c r="F587" s="76">
        <f>IF(Observaciones!$F586&gt;0.05*Constantes!$D$18,((Observaciones!$F586-0.05*Constantes!$D$18)^2)/(Observaciones!$F586+0.95*Constantes!$D$18),0)</f>
        <v>0</v>
      </c>
      <c r="G587" s="76">
        <f>MAX(0,H586+Observaciones!$F586-F587-Constantes!$D$13)</f>
        <v>0</v>
      </c>
      <c r="H587" s="76">
        <f>H586+Observaciones!$F586-F587-E587-G587-I586</f>
        <v>11.252203175994818</v>
      </c>
      <c r="I587" s="76">
        <f>MAX(0,(H587-Constantes!$D$14)*(1-EXP(-Constantes!$D$22)))</f>
        <v>7.5048262408171801E-5</v>
      </c>
      <c r="J587" s="76">
        <f t="shared" si="315"/>
        <v>78.599746275587393</v>
      </c>
      <c r="K587" s="76">
        <f>MAX(0,(J587-Constantes!$D$13)*(1-EXP(-Constantes!$D$23)))</f>
        <v>0.29411665970901402</v>
      </c>
      <c r="L587" s="76">
        <f t="shared" si="316"/>
        <v>0.29419170797142219</v>
      </c>
      <c r="M587" s="76">
        <f>0.0526*F587*Observaciones!$F586^1.218</f>
        <v>0</v>
      </c>
      <c r="N587" s="76">
        <f>M587*Constantes!$D$30</f>
        <v>0</v>
      </c>
      <c r="O587" s="76">
        <f t="shared" si="317"/>
        <v>0</v>
      </c>
      <c r="P587" s="15"/>
      <c r="Q587" s="75">
        <v>581</v>
      </c>
      <c r="R587" s="148">
        <f>ETo!$I586*((1-Constantes!$E$19)*ETo!$K586+ETo!$L586)</f>
        <v>2.8326033700058746</v>
      </c>
      <c r="S587" s="76">
        <f>MIN(R587*Constantes!$E$17,0.8*(V586+Observaciones!$F586-T587-U587-Constantes!$D$14))</f>
        <v>1.0621789738721077E-2</v>
      </c>
      <c r="T587" s="76">
        <f>IF(Observaciones!$F586&gt;0.05*Constantes!$E$18,((Observaciones!$F586-0.05*Constantes!$E$18)^2)/(Observaciones!$F586+0.95*Constantes!$E$18),0)</f>
        <v>0</v>
      </c>
      <c r="U587" s="76">
        <f>MAX(0,V586+Observaciones!$F586-T587-Constantes!$D$13)</f>
        <v>0</v>
      </c>
      <c r="V587" s="76">
        <f>V586+Observaciones!$F586-T587-S587-U587-W586</f>
        <v>11.252203175994818</v>
      </c>
      <c r="W587" s="76">
        <f>MAX(0,(V587-Constantes!$D$14)*(1-EXP(-Constantes!$D$22)))</f>
        <v>7.5048262408171801E-5</v>
      </c>
      <c r="X587" s="76">
        <f t="shared" si="338"/>
        <v>78.599746275587393</v>
      </c>
      <c r="Y587" s="76">
        <f>MAX(0,(X587-Constantes!$D$13)*(1-EXP(-Constantes!$D$23)))</f>
        <v>0.29411665970901402</v>
      </c>
      <c r="Z587" s="76">
        <f t="shared" si="339"/>
        <v>0.29419170797142219</v>
      </c>
      <c r="AA587" s="76">
        <f>IF(Z587-Escenarios!$E$29&lt;=0,0,IF(Z587-Escenarios!$E$29&gt;Escenarios!$E$28,Escenarios!$E$28,Z587-Escenarios!$E$29))</f>
        <v>0</v>
      </c>
      <c r="AB587" s="76">
        <f>AA587*Entradas!$E$24</f>
        <v>0</v>
      </c>
      <c r="AC587" s="76">
        <f>R587*Entradas!$D$47/Escenarios!$E$9</f>
        <v>0.135964961760282</v>
      </c>
      <c r="AD587" s="76">
        <f>Entradas!$D$48*Entradas!$D$46/Escenarios!$E$9</f>
        <v>0.12</v>
      </c>
      <c r="AE587" s="76">
        <f t="shared" si="340"/>
        <v>0.14658675149900308</v>
      </c>
      <c r="AF587" s="76">
        <f t="shared" si="323"/>
        <v>0</v>
      </c>
      <c r="AG587" s="76">
        <f t="shared" si="324"/>
        <v>0</v>
      </c>
      <c r="AH587" s="76">
        <f t="shared" si="318"/>
        <v>7.5048262408171801E-5</v>
      </c>
      <c r="AI587" s="76">
        <f t="shared" si="325"/>
        <v>0</v>
      </c>
      <c r="AJ587" s="76">
        <f t="shared" si="319"/>
        <v>0.29411665970901402</v>
      </c>
      <c r="AK587" s="76">
        <f t="shared" si="326"/>
        <v>0</v>
      </c>
      <c r="AL587" s="76">
        <f t="shared" si="327"/>
        <v>0.29419170797142219</v>
      </c>
      <c r="AM587" s="76">
        <f t="shared" si="328"/>
        <v>0</v>
      </c>
      <c r="AN587" s="76">
        <f t="shared" si="329"/>
        <v>0</v>
      </c>
      <c r="AO587" s="76">
        <f t="shared" si="341"/>
        <v>53.798926213660224</v>
      </c>
      <c r="AP587" s="76">
        <f>MAX(0,(AO587-Constantes!$D$13)*(1-EXP(-Constantes!$D$24)))</f>
        <v>7.7174084591623199E-2</v>
      </c>
      <c r="AQ587" s="76">
        <f t="shared" si="320"/>
        <v>0.37129074430063724</v>
      </c>
      <c r="AR587" s="76">
        <f t="shared" si="330"/>
        <v>0.37136579256304536</v>
      </c>
      <c r="AS587" s="76">
        <f>0.0526*AF587*Observaciones!$F586^1.218</f>
        <v>0</v>
      </c>
      <c r="AT587" s="76">
        <f>AS587*Constantes!$E$30</f>
        <v>0</v>
      </c>
      <c r="AU587" s="76">
        <f t="shared" si="342"/>
        <v>0</v>
      </c>
      <c r="AV587" s="15"/>
      <c r="AW587" s="75">
        <v>581</v>
      </c>
      <c r="AX587" s="148">
        <f>ETo!$I586*((1-Constantes!$F$19)*ETo!$K586+ETo!$L586)</f>
        <v>2.8326033700058746</v>
      </c>
      <c r="AY587" s="76">
        <f>MIN(AX587*Constantes!$F$17,0.8*(BB586+Observaciones!$F586-AZ587-BA587-Constantes!$D$14))</f>
        <v>1.0621789738721077E-2</v>
      </c>
      <c r="AZ587" s="76">
        <f>IF(Observaciones!$F586&gt;0.05*Constantes!$F$18,((Observaciones!$F586-0.05*Constantes!$F$18)^2)/(Observaciones!$F586+0.95*Constantes!$F$18),0)</f>
        <v>0</v>
      </c>
      <c r="BA587" s="76">
        <f>MAX(0,BB586+Observaciones!$F586-AZ587-Constantes!$D$13)</f>
        <v>0</v>
      </c>
      <c r="BB587" s="76">
        <f>BB586+Observaciones!$F586-AZ587-AY587-BA587-BC586</f>
        <v>11.252203175994818</v>
      </c>
      <c r="BC587" s="76">
        <f>MAX(0,(BB587-Constantes!$D$14)*(1-EXP(-Constantes!$D$22)))</f>
        <v>7.5048262408171801E-5</v>
      </c>
      <c r="BD587" s="76">
        <f t="shared" si="343"/>
        <v>78.599746275587393</v>
      </c>
      <c r="BE587" s="76">
        <f>MAX(0,(BD587-Constantes!$D$13)*(1-EXP(-Constantes!$D$23)))</f>
        <v>0.29411665970901402</v>
      </c>
      <c r="BF587" s="76">
        <f t="shared" si="344"/>
        <v>0.29419170797142219</v>
      </c>
      <c r="BG587" s="76">
        <f>IF(BF587-Escenarios!$F$29&lt;=0,0,IF(BF587-Escenarios!$F$29&gt;Escenarios!$F$28,Escenarios!$F$28,BF587-Escenarios!$F$29))</f>
        <v>0</v>
      </c>
      <c r="BH587" s="76">
        <f>BG587*Entradas!$F$24</f>
        <v>0</v>
      </c>
      <c r="BI587" s="76">
        <f>AX587*Entradas!$D$47/Escenarios!$F$9</f>
        <v>0.135964961760282</v>
      </c>
      <c r="BJ587" s="76">
        <f>Entradas!$D$48*Entradas!$D$46/Escenarios!$F$9</f>
        <v>0.12</v>
      </c>
      <c r="BK587" s="76">
        <f t="shared" si="345"/>
        <v>0.14658675149900308</v>
      </c>
      <c r="BL587" s="76">
        <f t="shared" si="331"/>
        <v>0</v>
      </c>
      <c r="BM587" s="76">
        <f t="shared" si="332"/>
        <v>0</v>
      </c>
      <c r="BN587" s="76">
        <f t="shared" si="321"/>
        <v>7.5048262408171801E-5</v>
      </c>
      <c r="BO587" s="76">
        <f t="shared" si="333"/>
        <v>0</v>
      </c>
      <c r="BP587" s="76">
        <f t="shared" si="322"/>
        <v>0.29411665970901402</v>
      </c>
      <c r="BQ587" s="76">
        <f t="shared" si="334"/>
        <v>0</v>
      </c>
      <c r="BR587" s="76">
        <f t="shared" si="335"/>
        <v>0.29419170797142219</v>
      </c>
      <c r="BS587" s="76">
        <f t="shared" si="336"/>
        <v>0</v>
      </c>
      <c r="BT587" s="76">
        <f t="shared" si="337"/>
        <v>0</v>
      </c>
      <c r="BU587" s="76">
        <f t="shared" si="346"/>
        <v>57.914239797325806</v>
      </c>
      <c r="BV587" s="76">
        <f>MAX(0,(BU587-Constantes!$D$13)*(1-EXP(-Constantes!$D$24)))</f>
        <v>0.14007766947024286</v>
      </c>
      <c r="BW587" s="76">
        <f t="shared" si="347"/>
        <v>0.43419432917925688</v>
      </c>
      <c r="BX587" s="76">
        <f t="shared" si="348"/>
        <v>0.43426937744166505</v>
      </c>
      <c r="BY587" s="76">
        <f>0.0526*BL587*Observaciones!$F586^1.218</f>
        <v>0</v>
      </c>
      <c r="BZ587" s="76">
        <f>BY587*Constantes!$F$30</f>
        <v>0</v>
      </c>
      <c r="CA587" s="76">
        <f t="shared" si="349"/>
        <v>0</v>
      </c>
      <c r="CB587" s="15"/>
      <c r="CC587" s="75">
        <v>581</v>
      </c>
      <c r="CD587" s="76">
        <f>0.0526*Observaciones!$F586^2.218</f>
        <v>0</v>
      </c>
      <c r="CE587" s="76">
        <f>IF(Observaciones!$F586&gt;0.05*$CI$7,((Observaciones!$F586-0.05*$CI$7)^2)/(Observaciones!$F586+0.95*$CI$7),0)</f>
        <v>0</v>
      </c>
      <c r="CF587" s="76">
        <f>0.0526*CE587*Observaciones!$F586^1.218</f>
        <v>0</v>
      </c>
      <c r="CG587" s="29"/>
      <c r="CH587" s="29"/>
      <c r="CI587" s="110"/>
      <c r="CJ587" s="40"/>
    </row>
    <row r="588" spans="2:88" s="2" customFormat="1" x14ac:dyDescent="0.3">
      <c r="B588" s="39"/>
      <c r="C588" s="75">
        <v>582</v>
      </c>
      <c r="D588" s="148">
        <f>ETo!$I587*((1-Constantes!$D$19)*ETo!$K587+ETo!$L587)</f>
        <v>2.9393927675377287</v>
      </c>
      <c r="E588" s="76">
        <f>MIN(D588*Constantes!$D$17,0.8*(H587+Observaciones!$F587-F588-G588-Constantes!$D$14))</f>
        <v>1.7625407958547614E-3</v>
      </c>
      <c r="F588" s="76">
        <f>IF(Observaciones!$F587&gt;0.05*Constantes!$D$18,((Observaciones!$F587-0.05*Constantes!$D$18)^2)/(Observaciones!$F587+0.95*Constantes!$D$18),0)</f>
        <v>0</v>
      </c>
      <c r="G588" s="76">
        <f>MAX(0,H587+Observaciones!$F587-F588-Constantes!$D$13)</f>
        <v>0</v>
      </c>
      <c r="H588" s="76">
        <f>H587+Observaciones!$F587-F588-E588-G588-I587</f>
        <v>11.250365586936555</v>
      </c>
      <c r="I588" s="76">
        <f>MAX(0,(H588-Constantes!$D$14)*(1-EXP(-Constantes!$D$22)))</f>
        <v>1.2453233156178178E-5</v>
      </c>
      <c r="J588" s="76">
        <f t="shared" si="315"/>
        <v>78.305629615878374</v>
      </c>
      <c r="K588" s="76">
        <f>MAX(0,(J588-Constantes!$D$13)*(1-EXP(-Constantes!$D$23)))</f>
        <v>0.29121865820777054</v>
      </c>
      <c r="L588" s="76">
        <f t="shared" si="316"/>
        <v>0.29123111144092673</v>
      </c>
      <c r="M588" s="76">
        <f>0.0526*F588*Observaciones!$F587^1.218</f>
        <v>0</v>
      </c>
      <c r="N588" s="76">
        <f>M588*Constantes!$D$30</f>
        <v>0</v>
      </c>
      <c r="O588" s="76">
        <f t="shared" si="317"/>
        <v>0</v>
      </c>
      <c r="P588" s="15"/>
      <c r="Q588" s="75">
        <v>582</v>
      </c>
      <c r="R588" s="148">
        <f>ETo!$I587*((1-Constantes!$E$19)*ETo!$K587+ETo!$L587)</f>
        <v>2.9393927675377287</v>
      </c>
      <c r="S588" s="76">
        <f>MIN(R588*Constantes!$E$17,0.8*(V587+Observaciones!$F587-T588-U588-Constantes!$D$14))</f>
        <v>1.7625407958547614E-3</v>
      </c>
      <c r="T588" s="76">
        <f>IF(Observaciones!$F587&gt;0.05*Constantes!$E$18,((Observaciones!$F587-0.05*Constantes!$E$18)^2)/(Observaciones!$F587+0.95*Constantes!$E$18),0)</f>
        <v>0</v>
      </c>
      <c r="U588" s="76">
        <f>MAX(0,V587+Observaciones!$F587-T588-Constantes!$D$13)</f>
        <v>0</v>
      </c>
      <c r="V588" s="76">
        <f>V587+Observaciones!$F587-T588-S588-U588-W587</f>
        <v>11.250365586936555</v>
      </c>
      <c r="W588" s="76">
        <f>MAX(0,(V588-Constantes!$D$14)*(1-EXP(-Constantes!$D$22)))</f>
        <v>1.2453233156178178E-5</v>
      </c>
      <c r="X588" s="76">
        <f t="shared" si="338"/>
        <v>78.305629615878374</v>
      </c>
      <c r="Y588" s="76">
        <f>MAX(0,(X588-Constantes!$D$13)*(1-EXP(-Constantes!$D$23)))</f>
        <v>0.29121865820777054</v>
      </c>
      <c r="Z588" s="76">
        <f t="shared" si="339"/>
        <v>0.29123111144092673</v>
      </c>
      <c r="AA588" s="76">
        <f>IF(Z588-Escenarios!$E$29&lt;=0,0,IF(Z588-Escenarios!$E$29&gt;Escenarios!$E$28,Escenarios!$E$28,Z588-Escenarios!$E$29))</f>
        <v>0</v>
      </c>
      <c r="AB588" s="76">
        <f>AA588*Entradas!$E$24</f>
        <v>0</v>
      </c>
      <c r="AC588" s="76">
        <f>R588*Entradas!$D$47/Escenarios!$E$9</f>
        <v>0.14109085284181097</v>
      </c>
      <c r="AD588" s="76">
        <f>Entradas!$D$48*Entradas!$D$46/Escenarios!$E$9</f>
        <v>0.12</v>
      </c>
      <c r="AE588" s="76">
        <f t="shared" si="340"/>
        <v>0.14285339363766572</v>
      </c>
      <c r="AF588" s="76">
        <f t="shared" si="323"/>
        <v>0</v>
      </c>
      <c r="AG588" s="76">
        <f t="shared" si="324"/>
        <v>0</v>
      </c>
      <c r="AH588" s="76">
        <f t="shared" si="318"/>
        <v>1.2453233156178178E-5</v>
      </c>
      <c r="AI588" s="76">
        <f t="shared" si="325"/>
        <v>0</v>
      </c>
      <c r="AJ588" s="76">
        <f t="shared" si="319"/>
        <v>0.29121865820777054</v>
      </c>
      <c r="AK588" s="76">
        <f t="shared" si="326"/>
        <v>0</v>
      </c>
      <c r="AL588" s="76">
        <f t="shared" si="327"/>
        <v>0.29123111144092673</v>
      </c>
      <c r="AM588" s="76">
        <f t="shared" si="328"/>
        <v>0</v>
      </c>
      <c r="AN588" s="76">
        <f t="shared" si="329"/>
        <v>0</v>
      </c>
      <c r="AO588" s="76">
        <f t="shared" si="341"/>
        <v>53.721752129068598</v>
      </c>
      <c r="AP588" s="76">
        <f>MAX(0,(AO588-Constantes!$D$13)*(1-EXP(-Constantes!$D$24)))</f>
        <v>7.5994459641581094E-2</v>
      </c>
      <c r="AQ588" s="76">
        <f t="shared" si="320"/>
        <v>0.36721311784935162</v>
      </c>
      <c r="AR588" s="76">
        <f t="shared" si="330"/>
        <v>0.36722557108250781</v>
      </c>
      <c r="AS588" s="76">
        <f>0.0526*AF588*Observaciones!$F587^1.218</f>
        <v>0</v>
      </c>
      <c r="AT588" s="76">
        <f>AS588*Constantes!$E$30</f>
        <v>0</v>
      </c>
      <c r="AU588" s="76">
        <f t="shared" si="342"/>
        <v>0</v>
      </c>
      <c r="AV588" s="15"/>
      <c r="AW588" s="75">
        <v>582</v>
      </c>
      <c r="AX588" s="148">
        <f>ETo!$I587*((1-Constantes!$F$19)*ETo!$K587+ETo!$L587)</f>
        <v>2.9393927675377287</v>
      </c>
      <c r="AY588" s="76">
        <f>MIN(AX588*Constantes!$F$17,0.8*(BB587+Observaciones!$F587-AZ588-BA588-Constantes!$D$14))</f>
        <v>1.7625407958547614E-3</v>
      </c>
      <c r="AZ588" s="76">
        <f>IF(Observaciones!$F587&gt;0.05*Constantes!$F$18,((Observaciones!$F587-0.05*Constantes!$F$18)^2)/(Observaciones!$F587+0.95*Constantes!$F$18),0)</f>
        <v>0</v>
      </c>
      <c r="BA588" s="76">
        <f>MAX(0,BB587+Observaciones!$F587-AZ588-Constantes!$D$13)</f>
        <v>0</v>
      </c>
      <c r="BB588" s="76">
        <f>BB587+Observaciones!$F587-AZ588-AY588-BA588-BC587</f>
        <v>11.250365586936555</v>
      </c>
      <c r="BC588" s="76">
        <f>MAX(0,(BB588-Constantes!$D$14)*(1-EXP(-Constantes!$D$22)))</f>
        <v>1.2453233156178178E-5</v>
      </c>
      <c r="BD588" s="76">
        <f t="shared" si="343"/>
        <v>78.305629615878374</v>
      </c>
      <c r="BE588" s="76">
        <f>MAX(0,(BD588-Constantes!$D$13)*(1-EXP(-Constantes!$D$23)))</f>
        <v>0.29121865820777054</v>
      </c>
      <c r="BF588" s="76">
        <f t="shared" si="344"/>
        <v>0.29123111144092673</v>
      </c>
      <c r="BG588" s="76">
        <f>IF(BF588-Escenarios!$F$29&lt;=0,0,IF(BF588-Escenarios!$F$29&gt;Escenarios!$F$28,Escenarios!$F$28,BF588-Escenarios!$F$29))</f>
        <v>0</v>
      </c>
      <c r="BH588" s="76">
        <f>BG588*Entradas!$F$24</f>
        <v>0</v>
      </c>
      <c r="BI588" s="76">
        <f>AX588*Entradas!$D$47/Escenarios!$F$9</f>
        <v>0.14109085284181097</v>
      </c>
      <c r="BJ588" s="76">
        <f>Entradas!$D$48*Entradas!$D$46/Escenarios!$F$9</f>
        <v>0.12</v>
      </c>
      <c r="BK588" s="76">
        <f t="shared" si="345"/>
        <v>0.14285339363766572</v>
      </c>
      <c r="BL588" s="76">
        <f t="shared" si="331"/>
        <v>0</v>
      </c>
      <c r="BM588" s="76">
        <f t="shared" si="332"/>
        <v>0</v>
      </c>
      <c r="BN588" s="76">
        <f t="shared" si="321"/>
        <v>1.2453233156178178E-5</v>
      </c>
      <c r="BO588" s="76">
        <f t="shared" si="333"/>
        <v>0</v>
      </c>
      <c r="BP588" s="76">
        <f t="shared" si="322"/>
        <v>0.29121865820777054</v>
      </c>
      <c r="BQ588" s="76">
        <f t="shared" si="334"/>
        <v>0</v>
      </c>
      <c r="BR588" s="76">
        <f t="shared" si="335"/>
        <v>0.29123111144092673</v>
      </c>
      <c r="BS588" s="76">
        <f t="shared" si="336"/>
        <v>0</v>
      </c>
      <c r="BT588" s="76">
        <f t="shared" si="337"/>
        <v>0</v>
      </c>
      <c r="BU588" s="76">
        <f t="shared" si="346"/>
        <v>57.774162127855561</v>
      </c>
      <c r="BV588" s="76">
        <f>MAX(0,(BU588-Constantes!$D$13)*(1-EXP(-Constantes!$D$24)))</f>
        <v>0.13793654768402108</v>
      </c>
      <c r="BW588" s="76">
        <f t="shared" si="347"/>
        <v>0.42915520589179162</v>
      </c>
      <c r="BX588" s="76">
        <f t="shared" si="348"/>
        <v>0.42916765912494781</v>
      </c>
      <c r="BY588" s="76">
        <f>0.0526*BL588*Observaciones!$F587^1.218</f>
        <v>0</v>
      </c>
      <c r="BZ588" s="76">
        <f>BY588*Constantes!$F$30</f>
        <v>0</v>
      </c>
      <c r="CA588" s="76">
        <f t="shared" si="349"/>
        <v>0</v>
      </c>
      <c r="CB588" s="15"/>
      <c r="CC588" s="75">
        <v>582</v>
      </c>
      <c r="CD588" s="76">
        <f>0.0526*Observaciones!$F587^2.218</f>
        <v>0</v>
      </c>
      <c r="CE588" s="76">
        <f>IF(Observaciones!$F587&gt;0.05*$CI$7,((Observaciones!$F587-0.05*$CI$7)^2)/(Observaciones!$F587+0.95*$CI$7),0)</f>
        <v>0</v>
      </c>
      <c r="CF588" s="76">
        <f>0.0526*CE588*Observaciones!$F587^1.218</f>
        <v>0</v>
      </c>
      <c r="CG588" s="29"/>
      <c r="CH588" s="29"/>
      <c r="CI588" s="110"/>
      <c r="CJ588" s="40"/>
    </row>
    <row r="589" spans="2:88" s="2" customFormat="1" x14ac:dyDescent="0.3">
      <c r="B589" s="39"/>
      <c r="C589" s="75">
        <v>583</v>
      </c>
      <c r="D589" s="148">
        <f>ETo!$I588*((1-Constantes!$D$19)*ETo!$K588+ETo!$L588)</f>
        <v>2.5446675985809546</v>
      </c>
      <c r="E589" s="76">
        <f>MIN(D589*Constantes!$D$17,0.8*(H588+Observaciones!$F588-F589-G589-Constantes!$D$14))</f>
        <v>1.2638693238860379</v>
      </c>
      <c r="F589" s="76">
        <f>IF(Observaciones!$F588&gt;0.05*Constantes!$D$18,((Observaciones!$F588-0.05*Constantes!$D$18)^2)/(Observaciones!$F588+0.95*Constantes!$D$18),0)</f>
        <v>0</v>
      </c>
      <c r="G589" s="76">
        <f>MAX(0,H588+Observaciones!$F588-F589-Constantes!$D$13)</f>
        <v>0</v>
      </c>
      <c r="H589" s="76">
        <f>H588+Observaciones!$F588-F589-E589-G589-I588</f>
        <v>12.586483809817361</v>
      </c>
      <c r="I589" s="76">
        <f>MAX(0,(H589-Constantes!$D$14)*(1-EXP(-Constantes!$D$22)))</f>
        <v>4.5525544894887797E-2</v>
      </c>
      <c r="J589" s="76">
        <f t="shared" si="315"/>
        <v>78.014410957670606</v>
      </c>
      <c r="K589" s="76">
        <f>MAX(0,(J589-Constantes!$D$13)*(1-EXP(-Constantes!$D$23)))</f>
        <v>0.28834921140556907</v>
      </c>
      <c r="L589" s="76">
        <f t="shared" si="316"/>
        <v>0.33387475630045688</v>
      </c>
      <c r="M589" s="76">
        <f>0.0526*F589*Observaciones!$F588^1.218</f>
        <v>0</v>
      </c>
      <c r="N589" s="76">
        <f>M589*Constantes!$D$30</f>
        <v>0</v>
      </c>
      <c r="O589" s="76">
        <f t="shared" si="317"/>
        <v>0</v>
      </c>
      <c r="P589" s="15"/>
      <c r="Q589" s="75">
        <v>583</v>
      </c>
      <c r="R589" s="148">
        <f>ETo!$I588*((1-Constantes!$E$19)*ETo!$K588+ETo!$L588)</f>
        <v>2.5446675985809546</v>
      </c>
      <c r="S589" s="76">
        <f>MIN(R589*Constantes!$E$17,0.8*(V588+Observaciones!$F588-T589-U589-Constantes!$D$14))</f>
        <v>1.2638693238860379</v>
      </c>
      <c r="T589" s="76">
        <f>IF(Observaciones!$F588&gt;0.05*Constantes!$E$18,((Observaciones!$F588-0.05*Constantes!$E$18)^2)/(Observaciones!$F588+0.95*Constantes!$E$18),0)</f>
        <v>0</v>
      </c>
      <c r="U589" s="76">
        <f>MAX(0,V588+Observaciones!$F588-T589-Constantes!$D$13)</f>
        <v>0</v>
      </c>
      <c r="V589" s="76">
        <f>V588+Observaciones!$F588-T589-S589-U589-W588</f>
        <v>12.586483809817361</v>
      </c>
      <c r="W589" s="76">
        <f>MAX(0,(V589-Constantes!$D$14)*(1-EXP(-Constantes!$D$22)))</f>
        <v>4.5525544894887797E-2</v>
      </c>
      <c r="X589" s="76">
        <f t="shared" si="338"/>
        <v>78.014410957670606</v>
      </c>
      <c r="Y589" s="76">
        <f>MAX(0,(X589-Constantes!$D$13)*(1-EXP(-Constantes!$D$23)))</f>
        <v>0.28834921140556907</v>
      </c>
      <c r="Z589" s="76">
        <f t="shared" si="339"/>
        <v>0.33387475630045688</v>
      </c>
      <c r="AA589" s="76">
        <f>IF(Z589-Escenarios!$E$29&lt;=0,0,IF(Z589-Escenarios!$E$29&gt;Escenarios!$E$28,Escenarios!$E$28,Z589-Escenarios!$E$29))</f>
        <v>0</v>
      </c>
      <c r="AB589" s="76">
        <f>AA589*Entradas!$E$24</f>
        <v>0</v>
      </c>
      <c r="AC589" s="76">
        <f>R589*Entradas!$D$47/Escenarios!$E$9</f>
        <v>0.12214404473188582</v>
      </c>
      <c r="AD589" s="76">
        <f>Entradas!$D$48*Entradas!$D$46/Escenarios!$E$9</f>
        <v>0.12</v>
      </c>
      <c r="AE589" s="76">
        <f t="shared" si="340"/>
        <v>1.3860133686179237</v>
      </c>
      <c r="AF589" s="76">
        <f t="shared" si="323"/>
        <v>0</v>
      </c>
      <c r="AG589" s="76">
        <f t="shared" si="324"/>
        <v>0</v>
      </c>
      <c r="AH589" s="76">
        <f t="shared" si="318"/>
        <v>4.5525544894887797E-2</v>
      </c>
      <c r="AI589" s="76">
        <f t="shared" si="325"/>
        <v>0</v>
      </c>
      <c r="AJ589" s="76">
        <f t="shared" si="319"/>
        <v>0.28834921140556907</v>
      </c>
      <c r="AK589" s="76">
        <f t="shared" si="326"/>
        <v>0</v>
      </c>
      <c r="AL589" s="76">
        <f t="shared" si="327"/>
        <v>0.33387475630045688</v>
      </c>
      <c r="AM589" s="76">
        <f t="shared" si="328"/>
        <v>0</v>
      </c>
      <c r="AN589" s="76">
        <f t="shared" si="329"/>
        <v>0</v>
      </c>
      <c r="AO589" s="76">
        <f t="shared" si="341"/>
        <v>53.64575766942702</v>
      </c>
      <c r="AP589" s="76">
        <f>MAX(0,(AO589-Constantes!$D$13)*(1-EXP(-Constantes!$D$24)))</f>
        <v>7.4832865550345185E-2</v>
      </c>
      <c r="AQ589" s="76">
        <f t="shared" si="320"/>
        <v>0.36318207695591426</v>
      </c>
      <c r="AR589" s="76">
        <f t="shared" si="330"/>
        <v>0.40870762185080206</v>
      </c>
      <c r="AS589" s="76">
        <f>0.0526*AF589*Observaciones!$F588^1.218</f>
        <v>0</v>
      </c>
      <c r="AT589" s="76">
        <f>AS589*Constantes!$E$30</f>
        <v>0</v>
      </c>
      <c r="AU589" s="76">
        <f t="shared" si="342"/>
        <v>0</v>
      </c>
      <c r="AV589" s="15"/>
      <c r="AW589" s="75">
        <v>583</v>
      </c>
      <c r="AX589" s="148">
        <f>ETo!$I588*((1-Constantes!$F$19)*ETo!$K588+ETo!$L588)</f>
        <v>2.5446675985809546</v>
      </c>
      <c r="AY589" s="76">
        <f>MIN(AX589*Constantes!$F$17,0.8*(BB588+Observaciones!$F588-AZ589-BA589-Constantes!$D$14))</f>
        <v>1.2638693238860379</v>
      </c>
      <c r="AZ589" s="76">
        <f>IF(Observaciones!$F588&gt;0.05*Constantes!$F$18,((Observaciones!$F588-0.05*Constantes!$F$18)^2)/(Observaciones!$F588+0.95*Constantes!$F$18),0)</f>
        <v>0</v>
      </c>
      <c r="BA589" s="76">
        <f>MAX(0,BB588+Observaciones!$F588-AZ589-Constantes!$D$13)</f>
        <v>0</v>
      </c>
      <c r="BB589" s="76">
        <f>BB588+Observaciones!$F588-AZ589-AY589-BA589-BC588</f>
        <v>12.586483809817361</v>
      </c>
      <c r="BC589" s="76">
        <f>MAX(0,(BB589-Constantes!$D$14)*(1-EXP(-Constantes!$D$22)))</f>
        <v>4.5525544894887797E-2</v>
      </c>
      <c r="BD589" s="76">
        <f t="shared" si="343"/>
        <v>78.014410957670606</v>
      </c>
      <c r="BE589" s="76">
        <f>MAX(0,(BD589-Constantes!$D$13)*(1-EXP(-Constantes!$D$23)))</f>
        <v>0.28834921140556907</v>
      </c>
      <c r="BF589" s="76">
        <f t="shared" si="344"/>
        <v>0.33387475630045688</v>
      </c>
      <c r="BG589" s="76">
        <f>IF(BF589-Escenarios!$F$29&lt;=0,0,IF(BF589-Escenarios!$F$29&gt;Escenarios!$F$28,Escenarios!$F$28,BF589-Escenarios!$F$29))</f>
        <v>0</v>
      </c>
      <c r="BH589" s="76">
        <f>BG589*Entradas!$F$24</f>
        <v>0</v>
      </c>
      <c r="BI589" s="76">
        <f>AX589*Entradas!$D$47/Escenarios!$F$9</f>
        <v>0.12214404473188582</v>
      </c>
      <c r="BJ589" s="76">
        <f>Entradas!$D$48*Entradas!$D$46/Escenarios!$F$9</f>
        <v>0.12</v>
      </c>
      <c r="BK589" s="76">
        <f t="shared" si="345"/>
        <v>1.3860133686179237</v>
      </c>
      <c r="BL589" s="76">
        <f t="shared" si="331"/>
        <v>0</v>
      </c>
      <c r="BM589" s="76">
        <f t="shared" si="332"/>
        <v>0</v>
      </c>
      <c r="BN589" s="76">
        <f t="shared" si="321"/>
        <v>4.5525544894887797E-2</v>
      </c>
      <c r="BO589" s="76">
        <f t="shared" si="333"/>
        <v>0</v>
      </c>
      <c r="BP589" s="76">
        <f t="shared" si="322"/>
        <v>0.28834921140556907</v>
      </c>
      <c r="BQ589" s="76">
        <f t="shared" si="334"/>
        <v>0</v>
      </c>
      <c r="BR589" s="76">
        <f t="shared" si="335"/>
        <v>0.33387475630045688</v>
      </c>
      <c r="BS589" s="76">
        <f t="shared" si="336"/>
        <v>0</v>
      </c>
      <c r="BT589" s="76">
        <f t="shared" si="337"/>
        <v>0</v>
      </c>
      <c r="BU589" s="76">
        <f t="shared" si="346"/>
        <v>57.636225580171541</v>
      </c>
      <c r="BV589" s="76">
        <f>MAX(0,(BU589-Constantes!$D$13)*(1-EXP(-Constantes!$D$24)))</f>
        <v>0.13582815347329921</v>
      </c>
      <c r="BW589" s="76">
        <f t="shared" si="347"/>
        <v>0.42417736487886826</v>
      </c>
      <c r="BX589" s="76">
        <f t="shared" si="348"/>
        <v>0.46970290977375606</v>
      </c>
      <c r="BY589" s="76">
        <f>0.0526*BL589*Observaciones!$F588^1.218</f>
        <v>0</v>
      </c>
      <c r="BZ589" s="76">
        <f>BY589*Constantes!$F$30</f>
        <v>0</v>
      </c>
      <c r="CA589" s="76">
        <f t="shared" si="349"/>
        <v>0</v>
      </c>
      <c r="CB589" s="15"/>
      <c r="CC589" s="75">
        <v>583</v>
      </c>
      <c r="CD589" s="76">
        <f>0.0526*Observaciones!$F588^2.218</f>
        <v>0.43792186533391209</v>
      </c>
      <c r="CE589" s="76">
        <f>IF(Observaciones!$F588&gt;0.05*$CI$7,((Observaciones!$F588-0.05*$CI$7)^2)/(Observaciones!$F588+0.95*$CI$7),0)</f>
        <v>2.1229385132854627E-2</v>
      </c>
      <c r="CF589" s="76">
        <f>0.0526*CE589*Observaciones!$F588^1.218</f>
        <v>3.5756968989506619E-3</v>
      </c>
      <c r="CG589" s="29"/>
      <c r="CH589" s="29"/>
      <c r="CI589" s="110"/>
      <c r="CJ589" s="40"/>
    </row>
    <row r="590" spans="2:88" s="2" customFormat="1" x14ac:dyDescent="0.3">
      <c r="B590" s="39"/>
      <c r="C590" s="75">
        <v>584</v>
      </c>
      <c r="D590" s="148">
        <f>ETo!$I589*((1-Constantes!$D$19)*ETo!$K589+ETo!$L589)</f>
        <v>2.8773887901743271</v>
      </c>
      <c r="E590" s="76">
        <f>MIN(D590*Constantes!$D$17,0.8*(H589+Observaciones!$F589-F590-G590-Constantes!$D$14))</f>
        <v>1.069187047853889</v>
      </c>
      <c r="F590" s="76">
        <f>IF(Observaciones!$F589&gt;0.05*Constantes!$D$18,((Observaciones!$F589-0.05*Constantes!$D$18)^2)/(Observaciones!$F589+0.95*Constantes!$D$18),0)</f>
        <v>0</v>
      </c>
      <c r="G590" s="76">
        <f>MAX(0,H589+Observaciones!$F589-F590-Constantes!$D$13)</f>
        <v>0</v>
      </c>
      <c r="H590" s="76">
        <f>H589+Observaciones!$F589-F590-E590-G590-I589</f>
        <v>11.471771217068584</v>
      </c>
      <c r="I590" s="76">
        <f>MAX(0,(H590-Constantes!$D$14)*(1-EXP(-Constantes!$D$22)))</f>
        <v>7.5543417921609107E-3</v>
      </c>
      <c r="J590" s="76">
        <f t="shared" si="315"/>
        <v>77.726061746265032</v>
      </c>
      <c r="K590" s="76">
        <f>MAX(0,(J590-Constantes!$D$13)*(1-EXP(-Constantes!$D$23)))</f>
        <v>0.28550803794615859</v>
      </c>
      <c r="L590" s="76">
        <f t="shared" si="316"/>
        <v>0.2930623797383195</v>
      </c>
      <c r="M590" s="76">
        <f>0.0526*F590*Observaciones!$F589^1.218</f>
        <v>0</v>
      </c>
      <c r="N590" s="76">
        <f>M590*Constantes!$D$30</f>
        <v>0</v>
      </c>
      <c r="O590" s="76">
        <f t="shared" si="317"/>
        <v>0</v>
      </c>
      <c r="P590" s="15"/>
      <c r="Q590" s="75">
        <v>584</v>
      </c>
      <c r="R590" s="148">
        <f>ETo!$I589*((1-Constantes!$E$19)*ETo!$K589+ETo!$L589)</f>
        <v>2.8773887901743271</v>
      </c>
      <c r="S590" s="76">
        <f>MIN(R590*Constantes!$E$17,0.8*(V589+Observaciones!$F589-T590-U590-Constantes!$D$14))</f>
        <v>1.069187047853889</v>
      </c>
      <c r="T590" s="76">
        <f>IF(Observaciones!$F589&gt;0.05*Constantes!$E$18,((Observaciones!$F589-0.05*Constantes!$E$18)^2)/(Observaciones!$F589+0.95*Constantes!$E$18),0)</f>
        <v>0</v>
      </c>
      <c r="U590" s="76">
        <f>MAX(0,V589+Observaciones!$F589-T590-Constantes!$D$13)</f>
        <v>0</v>
      </c>
      <c r="V590" s="76">
        <f>V589+Observaciones!$F589-T590-S590-U590-W589</f>
        <v>11.471771217068584</v>
      </c>
      <c r="W590" s="76">
        <f>MAX(0,(V590-Constantes!$D$14)*(1-EXP(-Constantes!$D$22)))</f>
        <v>7.5543417921609107E-3</v>
      </c>
      <c r="X590" s="76">
        <f t="shared" si="338"/>
        <v>77.726061746265032</v>
      </c>
      <c r="Y590" s="76">
        <f>MAX(0,(X590-Constantes!$D$13)*(1-EXP(-Constantes!$D$23)))</f>
        <v>0.28550803794615859</v>
      </c>
      <c r="Z590" s="76">
        <f t="shared" si="339"/>
        <v>0.2930623797383195</v>
      </c>
      <c r="AA590" s="76">
        <f>IF(Z590-Escenarios!$E$29&lt;=0,0,IF(Z590-Escenarios!$E$29&gt;Escenarios!$E$28,Escenarios!$E$28,Z590-Escenarios!$E$29))</f>
        <v>0</v>
      </c>
      <c r="AB590" s="76">
        <f>AA590*Entradas!$E$24</f>
        <v>0</v>
      </c>
      <c r="AC590" s="76">
        <f>R590*Entradas!$D$47/Escenarios!$E$9</f>
        <v>0.13811466192836769</v>
      </c>
      <c r="AD590" s="76">
        <f>Entradas!$D$48*Entradas!$D$46/Escenarios!$E$9</f>
        <v>0.12</v>
      </c>
      <c r="AE590" s="76">
        <f t="shared" si="340"/>
        <v>1.2073017097822567</v>
      </c>
      <c r="AF590" s="76">
        <f t="shared" si="323"/>
        <v>0</v>
      </c>
      <c r="AG590" s="76">
        <f t="shared" si="324"/>
        <v>0</v>
      </c>
      <c r="AH590" s="76">
        <f t="shared" si="318"/>
        <v>7.5543417921609107E-3</v>
      </c>
      <c r="AI590" s="76">
        <f t="shared" si="325"/>
        <v>0</v>
      </c>
      <c r="AJ590" s="76">
        <f t="shared" si="319"/>
        <v>0.28550803794615859</v>
      </c>
      <c r="AK590" s="76">
        <f t="shared" si="326"/>
        <v>0</v>
      </c>
      <c r="AL590" s="76">
        <f t="shared" si="327"/>
        <v>0.2930623797383195</v>
      </c>
      <c r="AM590" s="76">
        <f t="shared" si="328"/>
        <v>0</v>
      </c>
      <c r="AN590" s="76">
        <f t="shared" si="329"/>
        <v>0</v>
      </c>
      <c r="AO590" s="76">
        <f t="shared" si="341"/>
        <v>53.570924803876672</v>
      </c>
      <c r="AP590" s="76">
        <f>MAX(0,(AO590-Constantes!$D$13)*(1-EXP(-Constantes!$D$24)))</f>
        <v>7.3689026711783609E-2</v>
      </c>
      <c r="AQ590" s="76">
        <f t="shared" si="320"/>
        <v>0.35919706465794221</v>
      </c>
      <c r="AR590" s="76">
        <f t="shared" si="330"/>
        <v>0.36675140645010312</v>
      </c>
      <c r="AS590" s="76">
        <f>0.0526*AF590*Observaciones!$F589^1.218</f>
        <v>0</v>
      </c>
      <c r="AT590" s="76">
        <f>AS590*Constantes!$E$30</f>
        <v>0</v>
      </c>
      <c r="AU590" s="76">
        <f t="shared" si="342"/>
        <v>0</v>
      </c>
      <c r="AV590" s="15"/>
      <c r="AW590" s="75">
        <v>584</v>
      </c>
      <c r="AX590" s="148">
        <f>ETo!$I589*((1-Constantes!$F$19)*ETo!$K589+ETo!$L589)</f>
        <v>2.8773887901743271</v>
      </c>
      <c r="AY590" s="76">
        <f>MIN(AX590*Constantes!$F$17,0.8*(BB589+Observaciones!$F589-AZ590-BA590-Constantes!$D$14))</f>
        <v>1.069187047853889</v>
      </c>
      <c r="AZ590" s="76">
        <f>IF(Observaciones!$F589&gt;0.05*Constantes!$F$18,((Observaciones!$F589-0.05*Constantes!$F$18)^2)/(Observaciones!$F589+0.95*Constantes!$F$18),0)</f>
        <v>0</v>
      </c>
      <c r="BA590" s="76">
        <f>MAX(0,BB589+Observaciones!$F589-AZ590-Constantes!$D$13)</f>
        <v>0</v>
      </c>
      <c r="BB590" s="76">
        <f>BB589+Observaciones!$F589-AZ590-AY590-BA590-BC589</f>
        <v>11.471771217068584</v>
      </c>
      <c r="BC590" s="76">
        <f>MAX(0,(BB590-Constantes!$D$14)*(1-EXP(-Constantes!$D$22)))</f>
        <v>7.5543417921609107E-3</v>
      </c>
      <c r="BD590" s="76">
        <f t="shared" si="343"/>
        <v>77.726061746265032</v>
      </c>
      <c r="BE590" s="76">
        <f>MAX(0,(BD590-Constantes!$D$13)*(1-EXP(-Constantes!$D$23)))</f>
        <v>0.28550803794615859</v>
      </c>
      <c r="BF590" s="76">
        <f t="shared" si="344"/>
        <v>0.2930623797383195</v>
      </c>
      <c r="BG590" s="76">
        <f>IF(BF590-Escenarios!$F$29&lt;=0,0,IF(BF590-Escenarios!$F$29&gt;Escenarios!$F$28,Escenarios!$F$28,BF590-Escenarios!$F$29))</f>
        <v>0</v>
      </c>
      <c r="BH590" s="76">
        <f>BG590*Entradas!$F$24</f>
        <v>0</v>
      </c>
      <c r="BI590" s="76">
        <f>AX590*Entradas!$D$47/Escenarios!$F$9</f>
        <v>0.13811466192836769</v>
      </c>
      <c r="BJ590" s="76">
        <f>Entradas!$D$48*Entradas!$D$46/Escenarios!$F$9</f>
        <v>0.12</v>
      </c>
      <c r="BK590" s="76">
        <f t="shared" si="345"/>
        <v>1.2073017097822567</v>
      </c>
      <c r="BL590" s="76">
        <f t="shared" si="331"/>
        <v>0</v>
      </c>
      <c r="BM590" s="76">
        <f t="shared" si="332"/>
        <v>0</v>
      </c>
      <c r="BN590" s="76">
        <f t="shared" si="321"/>
        <v>7.5543417921609107E-3</v>
      </c>
      <c r="BO590" s="76">
        <f t="shared" si="333"/>
        <v>0</v>
      </c>
      <c r="BP590" s="76">
        <f t="shared" si="322"/>
        <v>0.28550803794615859</v>
      </c>
      <c r="BQ590" s="76">
        <f t="shared" si="334"/>
        <v>0</v>
      </c>
      <c r="BR590" s="76">
        <f t="shared" si="335"/>
        <v>0.2930623797383195</v>
      </c>
      <c r="BS590" s="76">
        <f t="shared" si="336"/>
        <v>0</v>
      </c>
      <c r="BT590" s="76">
        <f t="shared" si="337"/>
        <v>0</v>
      </c>
      <c r="BU590" s="76">
        <f t="shared" si="346"/>
        <v>57.500397426698242</v>
      </c>
      <c r="BV590" s="76">
        <f>MAX(0,(BU590-Constantes!$D$13)*(1-EXP(-Constantes!$D$24)))</f>
        <v>0.13375198658899987</v>
      </c>
      <c r="BW590" s="76">
        <f t="shared" si="347"/>
        <v>0.41926002453515843</v>
      </c>
      <c r="BX590" s="76">
        <f t="shared" si="348"/>
        <v>0.42681436632731939</v>
      </c>
      <c r="BY590" s="76">
        <f>0.0526*BL590*Observaciones!$F589^1.218</f>
        <v>0</v>
      </c>
      <c r="BZ590" s="76">
        <f>BY590*Constantes!$F$30</f>
        <v>0</v>
      </c>
      <c r="CA590" s="76">
        <f t="shared" si="349"/>
        <v>0</v>
      </c>
      <c r="CB590" s="15"/>
      <c r="CC590" s="75">
        <v>584</v>
      </c>
      <c r="CD590" s="76">
        <f>0.0526*Observaciones!$F589^2.218</f>
        <v>0</v>
      </c>
      <c r="CE590" s="76">
        <f>IF(Observaciones!$F589&gt;0.05*$CI$7,((Observaciones!$F589-0.05*$CI$7)^2)/(Observaciones!$F589+0.95*$CI$7),0)</f>
        <v>0</v>
      </c>
      <c r="CF590" s="76">
        <f>0.0526*CE590*Observaciones!$F589^1.218</f>
        <v>0</v>
      </c>
      <c r="CG590" s="29"/>
      <c r="CH590" s="29"/>
      <c r="CI590" s="110"/>
      <c r="CJ590" s="40"/>
    </row>
    <row r="591" spans="2:88" s="2" customFormat="1" x14ac:dyDescent="0.3">
      <c r="B591" s="39"/>
      <c r="C591" s="75">
        <v>585</v>
      </c>
      <c r="D591" s="148">
        <f>ETo!$I590*((1-Constantes!$D$19)*ETo!$K590+ETo!$L590)</f>
        <v>2.815355872749985</v>
      </c>
      <c r="E591" s="76">
        <f>MIN(D591*Constantes!$D$17,0.8*(H590+Observaciones!$F590-F591-G591-Constantes!$D$14))</f>
        <v>0.65741697365486695</v>
      </c>
      <c r="F591" s="76">
        <f>IF(Observaciones!$F590&gt;0.05*Constantes!$D$18,((Observaciones!$F590-0.05*Constantes!$D$18)^2)/(Observaciones!$F590+0.95*Constantes!$D$18),0)</f>
        <v>0</v>
      </c>
      <c r="G591" s="76">
        <f>MAX(0,H590+Observaciones!$F590-F591-Constantes!$D$13)</f>
        <v>0</v>
      </c>
      <c r="H591" s="76">
        <f>H590+Observaciones!$F590-F591-E591-G591-I590</f>
        <v>11.406799901621556</v>
      </c>
      <c r="I591" s="76">
        <f>MAX(0,(H591-Constantes!$D$14)*(1-EXP(-Constantes!$D$22)))</f>
        <v>5.3411802734532375E-3</v>
      </c>
      <c r="J591" s="76">
        <f t="shared" si="315"/>
        <v>77.440553708318873</v>
      </c>
      <c r="K591" s="76">
        <f>MAX(0,(J591-Constantes!$D$13)*(1-EXP(-Constantes!$D$23)))</f>
        <v>0.28269485924555854</v>
      </c>
      <c r="L591" s="76">
        <f t="shared" si="316"/>
        <v>0.2880360395190118</v>
      </c>
      <c r="M591" s="76">
        <f>0.0526*F591*Observaciones!$F590^1.218</f>
        <v>0</v>
      </c>
      <c r="N591" s="76">
        <f>M591*Constantes!$D$30</f>
        <v>0</v>
      </c>
      <c r="O591" s="76">
        <f t="shared" si="317"/>
        <v>0</v>
      </c>
      <c r="P591" s="15"/>
      <c r="Q591" s="75">
        <v>585</v>
      </c>
      <c r="R591" s="148">
        <f>ETo!$I590*((1-Constantes!$E$19)*ETo!$K590+ETo!$L590)</f>
        <v>2.815355872749985</v>
      </c>
      <c r="S591" s="76">
        <f>MIN(R591*Constantes!$E$17,0.8*(V590+Observaciones!$F590-T591-U591-Constantes!$D$14))</f>
        <v>0.65741697365486695</v>
      </c>
      <c r="T591" s="76">
        <f>IF(Observaciones!$F590&gt;0.05*Constantes!$E$18,((Observaciones!$F590-0.05*Constantes!$E$18)^2)/(Observaciones!$F590+0.95*Constantes!$E$18),0)</f>
        <v>0</v>
      </c>
      <c r="U591" s="76">
        <f>MAX(0,V590+Observaciones!$F590-T591-Constantes!$D$13)</f>
        <v>0</v>
      </c>
      <c r="V591" s="76">
        <f>V590+Observaciones!$F590-T591-S591-U591-W590</f>
        <v>11.406799901621556</v>
      </c>
      <c r="W591" s="76">
        <f>MAX(0,(V591-Constantes!$D$14)*(1-EXP(-Constantes!$D$22)))</f>
        <v>5.3411802734532375E-3</v>
      </c>
      <c r="X591" s="76">
        <f t="shared" si="338"/>
        <v>77.440553708318873</v>
      </c>
      <c r="Y591" s="76">
        <f>MAX(0,(X591-Constantes!$D$13)*(1-EXP(-Constantes!$D$23)))</f>
        <v>0.28269485924555854</v>
      </c>
      <c r="Z591" s="76">
        <f t="shared" si="339"/>
        <v>0.2880360395190118</v>
      </c>
      <c r="AA591" s="76">
        <f>IF(Z591-Escenarios!$E$29&lt;=0,0,IF(Z591-Escenarios!$E$29&gt;Escenarios!$E$28,Escenarios!$E$28,Z591-Escenarios!$E$29))</f>
        <v>0</v>
      </c>
      <c r="AB591" s="76">
        <f>AA591*Entradas!$E$24</f>
        <v>0</v>
      </c>
      <c r="AC591" s="76">
        <f>R591*Entradas!$D$47/Escenarios!$E$9</f>
        <v>0.1351370818919993</v>
      </c>
      <c r="AD591" s="76">
        <f>Entradas!$D$48*Entradas!$D$46/Escenarios!$E$9</f>
        <v>0.12</v>
      </c>
      <c r="AE591" s="76">
        <f t="shared" si="340"/>
        <v>0.7925540555468662</v>
      </c>
      <c r="AF591" s="76">
        <f t="shared" si="323"/>
        <v>0</v>
      </c>
      <c r="AG591" s="76">
        <f t="shared" si="324"/>
        <v>0</v>
      </c>
      <c r="AH591" s="76">
        <f t="shared" si="318"/>
        <v>5.3411802734532375E-3</v>
      </c>
      <c r="AI591" s="76">
        <f t="shared" si="325"/>
        <v>0</v>
      </c>
      <c r="AJ591" s="76">
        <f t="shared" si="319"/>
        <v>0.28269485924555854</v>
      </c>
      <c r="AK591" s="76">
        <f t="shared" si="326"/>
        <v>0</v>
      </c>
      <c r="AL591" s="76">
        <f t="shared" si="327"/>
        <v>0.2880360395190118</v>
      </c>
      <c r="AM591" s="76">
        <f t="shared" si="328"/>
        <v>0</v>
      </c>
      <c r="AN591" s="76">
        <f t="shared" si="329"/>
        <v>0</v>
      </c>
      <c r="AO591" s="76">
        <f t="shared" si="341"/>
        <v>53.497235777164889</v>
      </c>
      <c r="AP591" s="76">
        <f>MAX(0,(AO591-Constantes!$D$13)*(1-EXP(-Constantes!$D$24)))</f>
        <v>7.2562671732472717E-2</v>
      </c>
      <c r="AQ591" s="76">
        <f t="shared" si="320"/>
        <v>0.35525753097803126</v>
      </c>
      <c r="AR591" s="76">
        <f t="shared" si="330"/>
        <v>0.36059871125148452</v>
      </c>
      <c r="AS591" s="76">
        <f>0.0526*AF591*Observaciones!$F590^1.218</f>
        <v>0</v>
      </c>
      <c r="AT591" s="76">
        <f>AS591*Constantes!$E$30</f>
        <v>0</v>
      </c>
      <c r="AU591" s="76">
        <f t="shared" si="342"/>
        <v>0</v>
      </c>
      <c r="AV591" s="15"/>
      <c r="AW591" s="75">
        <v>585</v>
      </c>
      <c r="AX591" s="148">
        <f>ETo!$I590*((1-Constantes!$F$19)*ETo!$K590+ETo!$L590)</f>
        <v>2.815355872749985</v>
      </c>
      <c r="AY591" s="76">
        <f>MIN(AX591*Constantes!$F$17,0.8*(BB590+Observaciones!$F590-AZ591-BA591-Constantes!$D$14))</f>
        <v>0.65741697365486695</v>
      </c>
      <c r="AZ591" s="76">
        <f>IF(Observaciones!$F590&gt;0.05*Constantes!$F$18,((Observaciones!$F590-0.05*Constantes!$F$18)^2)/(Observaciones!$F590+0.95*Constantes!$F$18),0)</f>
        <v>0</v>
      </c>
      <c r="BA591" s="76">
        <f>MAX(0,BB590+Observaciones!$F590-AZ591-Constantes!$D$13)</f>
        <v>0</v>
      </c>
      <c r="BB591" s="76">
        <f>BB590+Observaciones!$F590-AZ591-AY591-BA591-BC590</f>
        <v>11.406799901621556</v>
      </c>
      <c r="BC591" s="76">
        <f>MAX(0,(BB591-Constantes!$D$14)*(1-EXP(-Constantes!$D$22)))</f>
        <v>5.3411802734532375E-3</v>
      </c>
      <c r="BD591" s="76">
        <f t="shared" si="343"/>
        <v>77.440553708318873</v>
      </c>
      <c r="BE591" s="76">
        <f>MAX(0,(BD591-Constantes!$D$13)*(1-EXP(-Constantes!$D$23)))</f>
        <v>0.28269485924555854</v>
      </c>
      <c r="BF591" s="76">
        <f t="shared" si="344"/>
        <v>0.2880360395190118</v>
      </c>
      <c r="BG591" s="76">
        <f>IF(BF591-Escenarios!$F$29&lt;=0,0,IF(BF591-Escenarios!$F$29&gt;Escenarios!$F$28,Escenarios!$F$28,BF591-Escenarios!$F$29))</f>
        <v>0</v>
      </c>
      <c r="BH591" s="76">
        <f>BG591*Entradas!$F$24</f>
        <v>0</v>
      </c>
      <c r="BI591" s="76">
        <f>AX591*Entradas!$D$47/Escenarios!$F$9</f>
        <v>0.1351370818919993</v>
      </c>
      <c r="BJ591" s="76">
        <f>Entradas!$D$48*Entradas!$D$46/Escenarios!$F$9</f>
        <v>0.12</v>
      </c>
      <c r="BK591" s="76">
        <f t="shared" si="345"/>
        <v>0.7925540555468662</v>
      </c>
      <c r="BL591" s="76">
        <f t="shared" si="331"/>
        <v>0</v>
      </c>
      <c r="BM591" s="76">
        <f t="shared" si="332"/>
        <v>0</v>
      </c>
      <c r="BN591" s="76">
        <f t="shared" si="321"/>
        <v>5.3411802734532375E-3</v>
      </c>
      <c r="BO591" s="76">
        <f t="shared" si="333"/>
        <v>0</v>
      </c>
      <c r="BP591" s="76">
        <f t="shared" si="322"/>
        <v>0.28269485924555854</v>
      </c>
      <c r="BQ591" s="76">
        <f t="shared" si="334"/>
        <v>0</v>
      </c>
      <c r="BR591" s="76">
        <f t="shared" si="335"/>
        <v>0.2880360395190118</v>
      </c>
      <c r="BS591" s="76">
        <f t="shared" si="336"/>
        <v>0</v>
      </c>
      <c r="BT591" s="76">
        <f t="shared" si="337"/>
        <v>0</v>
      </c>
      <c r="BU591" s="76">
        <f t="shared" si="346"/>
        <v>57.366645440109245</v>
      </c>
      <c r="BV591" s="76">
        <f>MAX(0,(BU591-Constantes!$D$13)*(1-EXP(-Constantes!$D$24)))</f>
        <v>0.1317075544284764</v>
      </c>
      <c r="BW591" s="76">
        <f t="shared" si="347"/>
        <v>0.41440241367403496</v>
      </c>
      <c r="BX591" s="76">
        <f t="shared" si="348"/>
        <v>0.41974359394748817</v>
      </c>
      <c r="BY591" s="76">
        <f>0.0526*BL591*Observaciones!$F590^1.218</f>
        <v>0</v>
      </c>
      <c r="BZ591" s="76">
        <f>BY591*Constantes!$F$30</f>
        <v>0</v>
      </c>
      <c r="CA591" s="76">
        <f t="shared" si="349"/>
        <v>0</v>
      </c>
      <c r="CB591" s="15"/>
      <c r="CC591" s="75">
        <v>585</v>
      </c>
      <c r="CD591" s="76">
        <f>0.0526*Observaciones!$F590^2.218</f>
        <v>1.6940460723560119E-2</v>
      </c>
      <c r="CE591" s="76">
        <f>IF(Observaciones!$F590&gt;0.05*$CI$7,((Observaciones!$F590-0.05*$CI$7)^2)/(Observaciones!$F590+0.95*$CI$7),0)</f>
        <v>0</v>
      </c>
      <c r="CF591" s="76">
        <f>0.0526*CE591*Observaciones!$F590^1.218</f>
        <v>0</v>
      </c>
      <c r="CG591" s="29"/>
      <c r="CH591" s="29"/>
      <c r="CI591" s="110"/>
      <c r="CJ591" s="40"/>
    </row>
    <row r="592" spans="2:88" s="2" customFormat="1" x14ac:dyDescent="0.3">
      <c r="B592" s="39"/>
      <c r="C592" s="75">
        <v>586</v>
      </c>
      <c r="D592" s="148">
        <f>ETo!$I591*((1-Constantes!$D$19)*ETo!$K591+ETo!$L591)</f>
        <v>2.9663912583539278</v>
      </c>
      <c r="E592" s="76">
        <f>MIN(D592*Constantes!$D$17,0.8*(H591+Observaciones!$F591-F592-G592-Constantes!$D$14))</f>
        <v>0.12543992129724443</v>
      </c>
      <c r="F592" s="76">
        <f>IF(Observaciones!$F591&gt;0.05*Constantes!$D$18,((Observaciones!$F591-0.05*Constantes!$D$18)^2)/(Observaciones!$F591+0.95*Constantes!$D$18),0)</f>
        <v>0</v>
      </c>
      <c r="G592" s="76">
        <f>MAX(0,H591+Observaciones!$F591-F592-Constantes!$D$13)</f>
        <v>0</v>
      </c>
      <c r="H592" s="76">
        <f>H591+Observaciones!$F591-F592-E592-G592-I591</f>
        <v>11.276018800050858</v>
      </c>
      <c r="I592" s="76">
        <f>MAX(0,(H592-Constantes!$D$14)*(1-EXP(-Constantes!$D$22)))</f>
        <v>8.8629584670264099E-4</v>
      </c>
      <c r="J592" s="76">
        <f t="shared" si="315"/>
        <v>77.157858849073321</v>
      </c>
      <c r="K592" s="76">
        <f>MAX(0,(J592-Constantes!$D$13)*(1-EXP(-Constantes!$D$23)))</f>
        <v>0.27990939946474247</v>
      </c>
      <c r="L592" s="76">
        <f t="shared" si="316"/>
        <v>0.2807956953114451</v>
      </c>
      <c r="M592" s="76">
        <f>0.0526*F592*Observaciones!$F591^1.218</f>
        <v>0</v>
      </c>
      <c r="N592" s="76">
        <f>M592*Constantes!$D$30</f>
        <v>0</v>
      </c>
      <c r="O592" s="76">
        <f t="shared" si="317"/>
        <v>0</v>
      </c>
      <c r="P592" s="15"/>
      <c r="Q592" s="75">
        <v>586</v>
      </c>
      <c r="R592" s="148">
        <f>ETo!$I591*((1-Constantes!$E$19)*ETo!$K591+ETo!$L591)</f>
        <v>2.9663912583539278</v>
      </c>
      <c r="S592" s="76">
        <f>MIN(R592*Constantes!$E$17,0.8*(V591+Observaciones!$F591-T592-U592-Constantes!$D$14))</f>
        <v>0.12543992129724443</v>
      </c>
      <c r="T592" s="76">
        <f>IF(Observaciones!$F591&gt;0.05*Constantes!$E$18,((Observaciones!$F591-0.05*Constantes!$E$18)^2)/(Observaciones!$F591+0.95*Constantes!$E$18),0)</f>
        <v>0</v>
      </c>
      <c r="U592" s="76">
        <f>MAX(0,V591+Observaciones!$F591-T592-Constantes!$D$13)</f>
        <v>0</v>
      </c>
      <c r="V592" s="76">
        <f>V591+Observaciones!$F591-T592-S592-U592-W591</f>
        <v>11.276018800050858</v>
      </c>
      <c r="W592" s="76">
        <f>MAX(0,(V592-Constantes!$D$14)*(1-EXP(-Constantes!$D$22)))</f>
        <v>8.8629584670264099E-4</v>
      </c>
      <c r="X592" s="76">
        <f t="shared" si="338"/>
        <v>77.157858849073321</v>
      </c>
      <c r="Y592" s="76">
        <f>MAX(0,(X592-Constantes!$D$13)*(1-EXP(-Constantes!$D$23)))</f>
        <v>0.27990939946474247</v>
      </c>
      <c r="Z592" s="76">
        <f t="shared" si="339"/>
        <v>0.2807956953114451</v>
      </c>
      <c r="AA592" s="76">
        <f>IF(Z592-Escenarios!$E$29&lt;=0,0,IF(Z592-Escenarios!$E$29&gt;Escenarios!$E$28,Escenarios!$E$28,Z592-Escenarios!$E$29))</f>
        <v>0</v>
      </c>
      <c r="AB592" s="76">
        <f>AA592*Entradas!$E$24</f>
        <v>0</v>
      </c>
      <c r="AC592" s="76">
        <f>R592*Entradas!$D$47/Escenarios!$E$9</f>
        <v>0.14238678040098854</v>
      </c>
      <c r="AD592" s="76">
        <f>Entradas!$D$48*Entradas!$D$46/Escenarios!$E$9</f>
        <v>0.12</v>
      </c>
      <c r="AE592" s="76">
        <f t="shared" si="340"/>
        <v>0.26782670169823297</v>
      </c>
      <c r="AF592" s="76">
        <f t="shared" si="323"/>
        <v>0</v>
      </c>
      <c r="AG592" s="76">
        <f t="shared" si="324"/>
        <v>0</v>
      </c>
      <c r="AH592" s="76">
        <f t="shared" si="318"/>
        <v>8.8629584670264099E-4</v>
      </c>
      <c r="AI592" s="76">
        <f t="shared" si="325"/>
        <v>0</v>
      </c>
      <c r="AJ592" s="76">
        <f t="shared" si="319"/>
        <v>0.27990939946474247</v>
      </c>
      <c r="AK592" s="76">
        <f t="shared" si="326"/>
        <v>0</v>
      </c>
      <c r="AL592" s="76">
        <f t="shared" si="327"/>
        <v>0.2807956953114451</v>
      </c>
      <c r="AM592" s="76">
        <f t="shared" si="328"/>
        <v>0</v>
      </c>
      <c r="AN592" s="76">
        <f t="shared" si="329"/>
        <v>0</v>
      </c>
      <c r="AO592" s="76">
        <f t="shared" si="341"/>
        <v>53.424673105432419</v>
      </c>
      <c r="AP592" s="76">
        <f>MAX(0,(AO592-Constantes!$D$13)*(1-EXP(-Constantes!$D$24)))</f>
        <v>7.1453533367304145E-2</v>
      </c>
      <c r="AQ592" s="76">
        <f t="shared" si="320"/>
        <v>0.35136293283204661</v>
      </c>
      <c r="AR592" s="76">
        <f t="shared" si="330"/>
        <v>0.35224922867874925</v>
      </c>
      <c r="AS592" s="76">
        <f>0.0526*AF592*Observaciones!$F591^1.218</f>
        <v>0</v>
      </c>
      <c r="AT592" s="76">
        <f>AS592*Constantes!$E$30</f>
        <v>0</v>
      </c>
      <c r="AU592" s="76">
        <f t="shared" si="342"/>
        <v>0</v>
      </c>
      <c r="AV592" s="15"/>
      <c r="AW592" s="75">
        <v>586</v>
      </c>
      <c r="AX592" s="148">
        <f>ETo!$I591*((1-Constantes!$F$19)*ETo!$K591+ETo!$L591)</f>
        <v>2.9663912583539278</v>
      </c>
      <c r="AY592" s="76">
        <f>MIN(AX592*Constantes!$F$17,0.8*(BB591+Observaciones!$F591-AZ592-BA592-Constantes!$D$14))</f>
        <v>0.12543992129724443</v>
      </c>
      <c r="AZ592" s="76">
        <f>IF(Observaciones!$F591&gt;0.05*Constantes!$F$18,((Observaciones!$F591-0.05*Constantes!$F$18)^2)/(Observaciones!$F591+0.95*Constantes!$F$18),0)</f>
        <v>0</v>
      </c>
      <c r="BA592" s="76">
        <f>MAX(0,BB591+Observaciones!$F591-AZ592-Constantes!$D$13)</f>
        <v>0</v>
      </c>
      <c r="BB592" s="76">
        <f>BB591+Observaciones!$F591-AZ592-AY592-BA592-BC591</f>
        <v>11.276018800050858</v>
      </c>
      <c r="BC592" s="76">
        <f>MAX(0,(BB592-Constantes!$D$14)*(1-EXP(-Constantes!$D$22)))</f>
        <v>8.8629584670264099E-4</v>
      </c>
      <c r="BD592" s="76">
        <f t="shared" si="343"/>
        <v>77.157858849073321</v>
      </c>
      <c r="BE592" s="76">
        <f>MAX(0,(BD592-Constantes!$D$13)*(1-EXP(-Constantes!$D$23)))</f>
        <v>0.27990939946474247</v>
      </c>
      <c r="BF592" s="76">
        <f t="shared" si="344"/>
        <v>0.2807956953114451</v>
      </c>
      <c r="BG592" s="76">
        <f>IF(BF592-Escenarios!$F$29&lt;=0,0,IF(BF592-Escenarios!$F$29&gt;Escenarios!$F$28,Escenarios!$F$28,BF592-Escenarios!$F$29))</f>
        <v>0</v>
      </c>
      <c r="BH592" s="76">
        <f>BG592*Entradas!$F$24</f>
        <v>0</v>
      </c>
      <c r="BI592" s="76">
        <f>AX592*Entradas!$D$47/Escenarios!$F$9</f>
        <v>0.14238678040098854</v>
      </c>
      <c r="BJ592" s="76">
        <f>Entradas!$D$48*Entradas!$D$46/Escenarios!$F$9</f>
        <v>0.12</v>
      </c>
      <c r="BK592" s="76">
        <f t="shared" si="345"/>
        <v>0.26782670169823297</v>
      </c>
      <c r="BL592" s="76">
        <f t="shared" si="331"/>
        <v>0</v>
      </c>
      <c r="BM592" s="76">
        <f t="shared" si="332"/>
        <v>0</v>
      </c>
      <c r="BN592" s="76">
        <f t="shared" si="321"/>
        <v>8.8629584670264099E-4</v>
      </c>
      <c r="BO592" s="76">
        <f t="shared" si="333"/>
        <v>0</v>
      </c>
      <c r="BP592" s="76">
        <f t="shared" si="322"/>
        <v>0.27990939946474247</v>
      </c>
      <c r="BQ592" s="76">
        <f t="shared" si="334"/>
        <v>0</v>
      </c>
      <c r="BR592" s="76">
        <f t="shared" si="335"/>
        <v>0.2807956953114451</v>
      </c>
      <c r="BS592" s="76">
        <f t="shared" si="336"/>
        <v>0</v>
      </c>
      <c r="BT592" s="76">
        <f t="shared" si="337"/>
        <v>0</v>
      </c>
      <c r="BU592" s="76">
        <f t="shared" si="346"/>
        <v>57.234937885680772</v>
      </c>
      <c r="BV592" s="76">
        <f>MAX(0,(BU592-Constantes!$D$13)*(1-EXP(-Constantes!$D$24)))</f>
        <v>0.12969437191863534</v>
      </c>
      <c r="BW592" s="76">
        <f t="shared" si="347"/>
        <v>0.40960377138337778</v>
      </c>
      <c r="BX592" s="76">
        <f t="shared" si="348"/>
        <v>0.41049006723008041</v>
      </c>
      <c r="BY592" s="76">
        <f>0.0526*BL592*Observaciones!$F591^1.218</f>
        <v>0</v>
      </c>
      <c r="BZ592" s="76">
        <f>BY592*Constantes!$F$30</f>
        <v>0</v>
      </c>
      <c r="CA592" s="76">
        <f t="shared" si="349"/>
        <v>0</v>
      </c>
      <c r="CB592" s="15"/>
      <c r="CC592" s="75">
        <v>586</v>
      </c>
      <c r="CD592" s="76">
        <f>0.0526*Observaciones!$F591^2.218</f>
        <v>0</v>
      </c>
      <c r="CE592" s="76">
        <f>IF(Observaciones!$F591&gt;0.05*$CI$7,((Observaciones!$F591-0.05*$CI$7)^2)/(Observaciones!$F591+0.95*$CI$7),0)</f>
        <v>0</v>
      </c>
      <c r="CF592" s="76">
        <f>0.0526*CE592*Observaciones!$F591^1.218</f>
        <v>0</v>
      </c>
      <c r="CG592" s="29"/>
      <c r="CH592" s="29"/>
      <c r="CI592" s="110"/>
      <c r="CJ592" s="40"/>
    </row>
    <row r="593" spans="2:88" s="2" customFormat="1" x14ac:dyDescent="0.3">
      <c r="B593" s="39"/>
      <c r="C593" s="75">
        <v>587</v>
      </c>
      <c r="D593" s="148">
        <f>ETo!$I592*((1-Constantes!$D$19)*ETo!$K592+ETo!$L592)</f>
        <v>3.003307955029709</v>
      </c>
      <c r="E593" s="76">
        <f>MIN(D593*Constantes!$D$17,0.8*(H592+Observaciones!$F592-F593-G593-Constantes!$D$14))</f>
        <v>2.0815040040686485E-2</v>
      </c>
      <c r="F593" s="76">
        <f>IF(Observaciones!$F592&gt;0.05*Constantes!$D$18,((Observaciones!$F592-0.05*Constantes!$D$18)^2)/(Observaciones!$F592+0.95*Constantes!$D$18),0)</f>
        <v>0</v>
      </c>
      <c r="G593" s="76">
        <f>MAX(0,H592+Observaciones!$F592-F593-Constantes!$D$13)</f>
        <v>0</v>
      </c>
      <c r="H593" s="76">
        <f>H592+Observaciones!$F592-F593-E593-G593-I592</f>
        <v>11.254317464163469</v>
      </c>
      <c r="I593" s="76">
        <f>MAX(0,(H593-Constantes!$D$14)*(1-EXP(-Constantes!$D$22)))</f>
        <v>1.4706867914317121E-4</v>
      </c>
      <c r="J593" s="76">
        <f t="shared" si="315"/>
        <v>76.877949449608579</v>
      </c>
      <c r="K593" s="76">
        <f>MAX(0,(J593-Constantes!$D$13)*(1-EXP(-Constantes!$D$23)))</f>
        <v>0.27715138548259161</v>
      </c>
      <c r="L593" s="76">
        <f t="shared" si="316"/>
        <v>0.27729845416173476</v>
      </c>
      <c r="M593" s="76">
        <f>0.0526*F593*Observaciones!$F592^1.218</f>
        <v>0</v>
      </c>
      <c r="N593" s="76">
        <f>M593*Constantes!$D$30</f>
        <v>0</v>
      </c>
      <c r="O593" s="76">
        <f t="shared" si="317"/>
        <v>0</v>
      </c>
      <c r="P593" s="15"/>
      <c r="Q593" s="75">
        <v>587</v>
      </c>
      <c r="R593" s="148">
        <f>ETo!$I592*((1-Constantes!$E$19)*ETo!$K592+ETo!$L592)</f>
        <v>3.003307955029709</v>
      </c>
      <c r="S593" s="76">
        <f>MIN(R593*Constantes!$E$17,0.8*(V592+Observaciones!$F592-T593-U593-Constantes!$D$14))</f>
        <v>2.0815040040686485E-2</v>
      </c>
      <c r="T593" s="76">
        <f>IF(Observaciones!$F592&gt;0.05*Constantes!$E$18,((Observaciones!$F592-0.05*Constantes!$E$18)^2)/(Observaciones!$F592+0.95*Constantes!$E$18),0)</f>
        <v>0</v>
      </c>
      <c r="U593" s="76">
        <f>MAX(0,V592+Observaciones!$F592-T593-Constantes!$D$13)</f>
        <v>0</v>
      </c>
      <c r="V593" s="76">
        <f>V592+Observaciones!$F592-T593-S593-U593-W592</f>
        <v>11.254317464163469</v>
      </c>
      <c r="W593" s="76">
        <f>MAX(0,(V593-Constantes!$D$14)*(1-EXP(-Constantes!$D$22)))</f>
        <v>1.4706867914317121E-4</v>
      </c>
      <c r="X593" s="76">
        <f t="shared" si="338"/>
        <v>76.877949449608579</v>
      </c>
      <c r="Y593" s="76">
        <f>MAX(0,(X593-Constantes!$D$13)*(1-EXP(-Constantes!$D$23)))</f>
        <v>0.27715138548259161</v>
      </c>
      <c r="Z593" s="76">
        <f t="shared" si="339"/>
        <v>0.27729845416173476</v>
      </c>
      <c r="AA593" s="76">
        <f>IF(Z593-Escenarios!$E$29&lt;=0,0,IF(Z593-Escenarios!$E$29&gt;Escenarios!$E$28,Escenarios!$E$28,Z593-Escenarios!$E$29))</f>
        <v>0</v>
      </c>
      <c r="AB593" s="76">
        <f>AA593*Entradas!$E$24</f>
        <v>0</v>
      </c>
      <c r="AC593" s="76">
        <f>R593*Entradas!$D$47/Escenarios!$E$9</f>
        <v>0.14415878184142605</v>
      </c>
      <c r="AD593" s="76">
        <f>Entradas!$D$48*Entradas!$D$46/Escenarios!$E$9</f>
        <v>0.12</v>
      </c>
      <c r="AE593" s="76">
        <f t="shared" si="340"/>
        <v>0.16497382188211254</v>
      </c>
      <c r="AF593" s="76">
        <f t="shared" si="323"/>
        <v>0</v>
      </c>
      <c r="AG593" s="76">
        <f t="shared" si="324"/>
        <v>0</v>
      </c>
      <c r="AH593" s="76">
        <f t="shared" si="318"/>
        <v>1.4706867914317121E-4</v>
      </c>
      <c r="AI593" s="76">
        <f t="shared" si="325"/>
        <v>0</v>
      </c>
      <c r="AJ593" s="76">
        <f t="shared" si="319"/>
        <v>0.27715138548259161</v>
      </c>
      <c r="AK593" s="76">
        <f t="shared" si="326"/>
        <v>0</v>
      </c>
      <c r="AL593" s="76">
        <f t="shared" si="327"/>
        <v>0.27729845416173476</v>
      </c>
      <c r="AM593" s="76">
        <f t="shared" si="328"/>
        <v>0</v>
      </c>
      <c r="AN593" s="76">
        <f t="shared" si="329"/>
        <v>0</v>
      </c>
      <c r="AO593" s="76">
        <f t="shared" si="341"/>
        <v>53.353219572065115</v>
      </c>
      <c r="AP593" s="76">
        <f>MAX(0,(AO593-Constantes!$D$13)*(1-EXP(-Constantes!$D$24)))</f>
        <v>7.0361348456077041E-2</v>
      </c>
      <c r="AQ593" s="76">
        <f t="shared" si="320"/>
        <v>0.34751273393866866</v>
      </c>
      <c r="AR593" s="76">
        <f t="shared" si="330"/>
        <v>0.34765980261781182</v>
      </c>
      <c r="AS593" s="76">
        <f>0.0526*AF593*Observaciones!$F592^1.218</f>
        <v>0</v>
      </c>
      <c r="AT593" s="76">
        <f>AS593*Constantes!$E$30</f>
        <v>0</v>
      </c>
      <c r="AU593" s="76">
        <f t="shared" si="342"/>
        <v>0</v>
      </c>
      <c r="AV593" s="15"/>
      <c r="AW593" s="75">
        <v>587</v>
      </c>
      <c r="AX593" s="148">
        <f>ETo!$I592*((1-Constantes!$F$19)*ETo!$K592+ETo!$L592)</f>
        <v>3.003307955029709</v>
      </c>
      <c r="AY593" s="76">
        <f>MIN(AX593*Constantes!$F$17,0.8*(BB592+Observaciones!$F592-AZ593-BA593-Constantes!$D$14))</f>
        <v>2.0815040040686485E-2</v>
      </c>
      <c r="AZ593" s="76">
        <f>IF(Observaciones!$F592&gt;0.05*Constantes!$F$18,((Observaciones!$F592-0.05*Constantes!$F$18)^2)/(Observaciones!$F592+0.95*Constantes!$F$18),0)</f>
        <v>0</v>
      </c>
      <c r="BA593" s="76">
        <f>MAX(0,BB592+Observaciones!$F592-AZ593-Constantes!$D$13)</f>
        <v>0</v>
      </c>
      <c r="BB593" s="76">
        <f>BB592+Observaciones!$F592-AZ593-AY593-BA593-BC592</f>
        <v>11.254317464163469</v>
      </c>
      <c r="BC593" s="76">
        <f>MAX(0,(BB593-Constantes!$D$14)*(1-EXP(-Constantes!$D$22)))</f>
        <v>1.4706867914317121E-4</v>
      </c>
      <c r="BD593" s="76">
        <f t="shared" si="343"/>
        <v>76.877949449608579</v>
      </c>
      <c r="BE593" s="76">
        <f>MAX(0,(BD593-Constantes!$D$13)*(1-EXP(-Constantes!$D$23)))</f>
        <v>0.27715138548259161</v>
      </c>
      <c r="BF593" s="76">
        <f t="shared" si="344"/>
        <v>0.27729845416173476</v>
      </c>
      <c r="BG593" s="76">
        <f>IF(BF593-Escenarios!$F$29&lt;=0,0,IF(BF593-Escenarios!$F$29&gt;Escenarios!$F$28,Escenarios!$F$28,BF593-Escenarios!$F$29))</f>
        <v>0</v>
      </c>
      <c r="BH593" s="76">
        <f>BG593*Entradas!$F$24</f>
        <v>0</v>
      </c>
      <c r="BI593" s="76">
        <f>AX593*Entradas!$D$47/Escenarios!$F$9</f>
        <v>0.14415878184142605</v>
      </c>
      <c r="BJ593" s="76">
        <f>Entradas!$D$48*Entradas!$D$46/Escenarios!$F$9</f>
        <v>0.12</v>
      </c>
      <c r="BK593" s="76">
        <f t="shared" si="345"/>
        <v>0.16497382188211254</v>
      </c>
      <c r="BL593" s="76">
        <f t="shared" si="331"/>
        <v>0</v>
      </c>
      <c r="BM593" s="76">
        <f t="shared" si="332"/>
        <v>0</v>
      </c>
      <c r="BN593" s="76">
        <f t="shared" si="321"/>
        <v>1.4706867914317121E-4</v>
      </c>
      <c r="BO593" s="76">
        <f t="shared" si="333"/>
        <v>0</v>
      </c>
      <c r="BP593" s="76">
        <f t="shared" si="322"/>
        <v>0.27715138548259161</v>
      </c>
      <c r="BQ593" s="76">
        <f t="shared" si="334"/>
        <v>0</v>
      </c>
      <c r="BR593" s="76">
        <f t="shared" si="335"/>
        <v>0.27729845416173476</v>
      </c>
      <c r="BS593" s="76">
        <f t="shared" si="336"/>
        <v>0</v>
      </c>
      <c r="BT593" s="76">
        <f t="shared" si="337"/>
        <v>0</v>
      </c>
      <c r="BU593" s="76">
        <f t="shared" si="346"/>
        <v>57.105243513762133</v>
      </c>
      <c r="BV593" s="76">
        <f>MAX(0,(BU593-Constantes!$D$13)*(1-EXP(-Constantes!$D$24)))</f>
        <v>0.12771196140084518</v>
      </c>
      <c r="BW593" s="76">
        <f t="shared" si="347"/>
        <v>0.40486334688343678</v>
      </c>
      <c r="BX593" s="76">
        <f t="shared" si="348"/>
        <v>0.40501041556257994</v>
      </c>
      <c r="BY593" s="76">
        <f>0.0526*BL593*Observaciones!$F592^1.218</f>
        <v>0</v>
      </c>
      <c r="BZ593" s="76">
        <f>BY593*Constantes!$F$30</f>
        <v>0</v>
      </c>
      <c r="CA593" s="76">
        <f t="shared" si="349"/>
        <v>0</v>
      </c>
      <c r="CB593" s="15"/>
      <c r="CC593" s="75">
        <v>587</v>
      </c>
      <c r="CD593" s="76">
        <f>0.0526*Observaciones!$F592^2.218</f>
        <v>0</v>
      </c>
      <c r="CE593" s="76">
        <f>IF(Observaciones!$F592&gt;0.05*$CI$7,((Observaciones!$F592-0.05*$CI$7)^2)/(Observaciones!$F592+0.95*$CI$7),0)</f>
        <v>0</v>
      </c>
      <c r="CF593" s="76">
        <f>0.0526*CE593*Observaciones!$F592^1.218</f>
        <v>0</v>
      </c>
      <c r="CG593" s="29"/>
      <c r="CH593" s="29"/>
      <c r="CI593" s="110"/>
      <c r="CJ593" s="40"/>
    </row>
    <row r="594" spans="2:88" s="2" customFormat="1" x14ac:dyDescent="0.3">
      <c r="B594" s="39"/>
      <c r="C594" s="75">
        <v>588</v>
      </c>
      <c r="D594" s="148">
        <f>ETo!$I593*((1-Constantes!$D$19)*ETo!$K593+ETo!$L593)</f>
        <v>2.9103514020930712</v>
      </c>
      <c r="E594" s="76">
        <f>MIN(D594*Constantes!$D$17,0.8*(H593+Observaciones!$F593-F594-G594-Constantes!$D$14))</f>
        <v>3.4539713307751188E-3</v>
      </c>
      <c r="F594" s="76">
        <f>IF(Observaciones!$F593&gt;0.05*Constantes!$D$18,((Observaciones!$F593-0.05*Constantes!$D$18)^2)/(Observaciones!$F593+0.95*Constantes!$D$18),0)</f>
        <v>0</v>
      </c>
      <c r="G594" s="76">
        <f>MAX(0,H593+Observaciones!$F593-F594-Constantes!$D$13)</f>
        <v>0</v>
      </c>
      <c r="H594" s="76">
        <f>H593+Observaciones!$F593-F594-E594-G594-I593</f>
        <v>11.250716424153552</v>
      </c>
      <c r="I594" s="76">
        <f>MAX(0,(H594-Constantes!$D$14)*(1-EXP(-Constantes!$D$22)))</f>
        <v>2.440403671689116E-5</v>
      </c>
      <c r="J594" s="76">
        <f t="shared" si="315"/>
        <v>76.600798064125982</v>
      </c>
      <c r="K594" s="76">
        <f>MAX(0,(J594-Constantes!$D$13)*(1-EXP(-Constantes!$D$23)))</f>
        <v>0.27442054686911455</v>
      </c>
      <c r="L594" s="76">
        <f t="shared" si="316"/>
        <v>0.27444495090583143</v>
      </c>
      <c r="M594" s="76">
        <f>0.0526*F594*Observaciones!$F593^1.218</f>
        <v>0</v>
      </c>
      <c r="N594" s="76">
        <f>M594*Constantes!$D$30</f>
        <v>0</v>
      </c>
      <c r="O594" s="76">
        <f t="shared" si="317"/>
        <v>0</v>
      </c>
      <c r="P594" s="15"/>
      <c r="Q594" s="75">
        <v>588</v>
      </c>
      <c r="R594" s="148">
        <f>ETo!$I593*((1-Constantes!$E$19)*ETo!$K593+ETo!$L593)</f>
        <v>2.9103514020930712</v>
      </c>
      <c r="S594" s="76">
        <f>MIN(R594*Constantes!$E$17,0.8*(V593+Observaciones!$F593-T594-U594-Constantes!$D$14))</f>
        <v>3.4539713307751188E-3</v>
      </c>
      <c r="T594" s="76">
        <f>IF(Observaciones!$F593&gt;0.05*Constantes!$E$18,((Observaciones!$F593-0.05*Constantes!$E$18)^2)/(Observaciones!$F593+0.95*Constantes!$E$18),0)</f>
        <v>0</v>
      </c>
      <c r="U594" s="76">
        <f>MAX(0,V593+Observaciones!$F593-T594-Constantes!$D$13)</f>
        <v>0</v>
      </c>
      <c r="V594" s="76">
        <f>V593+Observaciones!$F593-T594-S594-U594-W593</f>
        <v>11.250716424153552</v>
      </c>
      <c r="W594" s="76">
        <f>MAX(0,(V594-Constantes!$D$14)*(1-EXP(-Constantes!$D$22)))</f>
        <v>2.440403671689116E-5</v>
      </c>
      <c r="X594" s="76">
        <f t="shared" si="338"/>
        <v>76.600798064125982</v>
      </c>
      <c r="Y594" s="76">
        <f>MAX(0,(X594-Constantes!$D$13)*(1-EXP(-Constantes!$D$23)))</f>
        <v>0.27442054686911455</v>
      </c>
      <c r="Z594" s="76">
        <f t="shared" si="339"/>
        <v>0.27444495090583143</v>
      </c>
      <c r="AA594" s="76">
        <f>IF(Z594-Escenarios!$E$29&lt;=0,0,IF(Z594-Escenarios!$E$29&gt;Escenarios!$E$28,Escenarios!$E$28,Z594-Escenarios!$E$29))</f>
        <v>0</v>
      </c>
      <c r="AB594" s="76">
        <f>AA594*Entradas!$E$24</f>
        <v>0</v>
      </c>
      <c r="AC594" s="76">
        <f>R594*Entradas!$D$47/Escenarios!$E$9</f>
        <v>0.13969686730046743</v>
      </c>
      <c r="AD594" s="76">
        <f>Entradas!$D$48*Entradas!$D$46/Escenarios!$E$9</f>
        <v>0.12</v>
      </c>
      <c r="AE594" s="76">
        <f t="shared" si="340"/>
        <v>0.14315083863124256</v>
      </c>
      <c r="AF594" s="76">
        <f t="shared" si="323"/>
        <v>0</v>
      </c>
      <c r="AG594" s="76">
        <f t="shared" si="324"/>
        <v>0</v>
      </c>
      <c r="AH594" s="76">
        <f t="shared" si="318"/>
        <v>2.440403671689116E-5</v>
      </c>
      <c r="AI594" s="76">
        <f t="shared" si="325"/>
        <v>0</v>
      </c>
      <c r="AJ594" s="76">
        <f t="shared" si="319"/>
        <v>0.27442054686911455</v>
      </c>
      <c r="AK594" s="76">
        <f t="shared" si="326"/>
        <v>0</v>
      </c>
      <c r="AL594" s="76">
        <f t="shared" si="327"/>
        <v>0.27444495090583143</v>
      </c>
      <c r="AM594" s="76">
        <f t="shared" si="328"/>
        <v>0</v>
      </c>
      <c r="AN594" s="76">
        <f t="shared" si="329"/>
        <v>0</v>
      </c>
      <c r="AO594" s="76">
        <f t="shared" si="341"/>
        <v>53.28285822360904</v>
      </c>
      <c r="AP594" s="76">
        <f>MAX(0,(AO594-Constantes!$D$13)*(1-EXP(-Constantes!$D$24)))</f>
        <v>6.9285857861059369E-2</v>
      </c>
      <c r="AQ594" s="76">
        <f t="shared" si="320"/>
        <v>0.34370640473017389</v>
      </c>
      <c r="AR594" s="76">
        <f t="shared" si="330"/>
        <v>0.34373080876689077</v>
      </c>
      <c r="AS594" s="76">
        <f>0.0526*AF594*Observaciones!$F593^1.218</f>
        <v>0</v>
      </c>
      <c r="AT594" s="76">
        <f>AS594*Constantes!$E$30</f>
        <v>0</v>
      </c>
      <c r="AU594" s="76">
        <f t="shared" si="342"/>
        <v>0</v>
      </c>
      <c r="AV594" s="15"/>
      <c r="AW594" s="75">
        <v>588</v>
      </c>
      <c r="AX594" s="148">
        <f>ETo!$I593*((1-Constantes!$F$19)*ETo!$K593+ETo!$L593)</f>
        <v>2.9103514020930712</v>
      </c>
      <c r="AY594" s="76">
        <f>MIN(AX594*Constantes!$F$17,0.8*(BB593+Observaciones!$F593-AZ594-BA594-Constantes!$D$14))</f>
        <v>3.4539713307751188E-3</v>
      </c>
      <c r="AZ594" s="76">
        <f>IF(Observaciones!$F593&gt;0.05*Constantes!$F$18,((Observaciones!$F593-0.05*Constantes!$F$18)^2)/(Observaciones!$F593+0.95*Constantes!$F$18),0)</f>
        <v>0</v>
      </c>
      <c r="BA594" s="76">
        <f>MAX(0,BB593+Observaciones!$F593-AZ594-Constantes!$D$13)</f>
        <v>0</v>
      </c>
      <c r="BB594" s="76">
        <f>BB593+Observaciones!$F593-AZ594-AY594-BA594-BC593</f>
        <v>11.250716424153552</v>
      </c>
      <c r="BC594" s="76">
        <f>MAX(0,(BB594-Constantes!$D$14)*(1-EXP(-Constantes!$D$22)))</f>
        <v>2.440403671689116E-5</v>
      </c>
      <c r="BD594" s="76">
        <f t="shared" si="343"/>
        <v>76.600798064125982</v>
      </c>
      <c r="BE594" s="76">
        <f>MAX(0,(BD594-Constantes!$D$13)*(1-EXP(-Constantes!$D$23)))</f>
        <v>0.27442054686911455</v>
      </c>
      <c r="BF594" s="76">
        <f t="shared" si="344"/>
        <v>0.27444495090583143</v>
      </c>
      <c r="BG594" s="76">
        <f>IF(BF594-Escenarios!$F$29&lt;=0,0,IF(BF594-Escenarios!$F$29&gt;Escenarios!$F$28,Escenarios!$F$28,BF594-Escenarios!$F$29))</f>
        <v>0</v>
      </c>
      <c r="BH594" s="76">
        <f>BG594*Entradas!$F$24</f>
        <v>0</v>
      </c>
      <c r="BI594" s="76">
        <f>AX594*Entradas!$D$47/Escenarios!$F$9</f>
        <v>0.13969686730046743</v>
      </c>
      <c r="BJ594" s="76">
        <f>Entradas!$D$48*Entradas!$D$46/Escenarios!$F$9</f>
        <v>0.12</v>
      </c>
      <c r="BK594" s="76">
        <f t="shared" si="345"/>
        <v>0.14315083863124256</v>
      </c>
      <c r="BL594" s="76">
        <f t="shared" si="331"/>
        <v>0</v>
      </c>
      <c r="BM594" s="76">
        <f t="shared" si="332"/>
        <v>0</v>
      </c>
      <c r="BN594" s="76">
        <f t="shared" si="321"/>
        <v>2.440403671689116E-5</v>
      </c>
      <c r="BO594" s="76">
        <f t="shared" si="333"/>
        <v>0</v>
      </c>
      <c r="BP594" s="76">
        <f t="shared" si="322"/>
        <v>0.27442054686911455</v>
      </c>
      <c r="BQ594" s="76">
        <f t="shared" si="334"/>
        <v>0</v>
      </c>
      <c r="BR594" s="76">
        <f t="shared" si="335"/>
        <v>0.27444495090583143</v>
      </c>
      <c r="BS594" s="76">
        <f t="shared" si="336"/>
        <v>0</v>
      </c>
      <c r="BT594" s="76">
        <f t="shared" si="337"/>
        <v>0</v>
      </c>
      <c r="BU594" s="76">
        <f t="shared" si="346"/>
        <v>56.977531552361285</v>
      </c>
      <c r="BV594" s="76">
        <f>MAX(0,(BU594-Constantes!$D$13)*(1-EXP(-Constantes!$D$24)))</f>
        <v>0.12575985251760483</v>
      </c>
      <c r="BW594" s="76">
        <f t="shared" si="347"/>
        <v>0.40018039938671934</v>
      </c>
      <c r="BX594" s="76">
        <f t="shared" si="348"/>
        <v>0.40020480342343623</v>
      </c>
      <c r="BY594" s="76">
        <f>0.0526*BL594*Observaciones!$F593^1.218</f>
        <v>0</v>
      </c>
      <c r="BZ594" s="76">
        <f>BY594*Constantes!$F$30</f>
        <v>0</v>
      </c>
      <c r="CA594" s="76">
        <f t="shared" si="349"/>
        <v>0</v>
      </c>
      <c r="CB594" s="15"/>
      <c r="CC594" s="75">
        <v>588</v>
      </c>
      <c r="CD594" s="76">
        <f>0.0526*Observaciones!$F593^2.218</f>
        <v>0</v>
      </c>
      <c r="CE594" s="76">
        <f>IF(Observaciones!$F593&gt;0.05*$CI$7,((Observaciones!$F593-0.05*$CI$7)^2)/(Observaciones!$F593+0.95*$CI$7),0)</f>
        <v>0</v>
      </c>
      <c r="CF594" s="76">
        <f>0.0526*CE594*Observaciones!$F593^1.218</f>
        <v>0</v>
      </c>
      <c r="CG594" s="29"/>
      <c r="CH594" s="29"/>
      <c r="CI594" s="110"/>
      <c r="CJ594" s="40"/>
    </row>
    <row r="595" spans="2:88" s="2" customFormat="1" x14ac:dyDescent="0.3">
      <c r="B595" s="39"/>
      <c r="C595" s="75">
        <v>589</v>
      </c>
      <c r="D595" s="148">
        <f>ETo!$I594*((1-Constantes!$D$19)*ETo!$K594+ETo!$L594)</f>
        <v>2.9003958334377438</v>
      </c>
      <c r="E595" s="76">
        <f>MIN(D595*Constantes!$D$17,0.8*(H594+Observaciones!$F594-F595-G595-Constantes!$D$14))</f>
        <v>5.7313932284159825E-4</v>
      </c>
      <c r="F595" s="76">
        <f>IF(Observaciones!$F594&gt;0.05*Constantes!$D$18,((Observaciones!$F594-0.05*Constantes!$D$18)^2)/(Observaciones!$F594+0.95*Constantes!$D$18),0)</f>
        <v>0</v>
      </c>
      <c r="G595" s="76">
        <f>MAX(0,H594+Observaciones!$F594-F595-Constantes!$D$13)</f>
        <v>0</v>
      </c>
      <c r="H595" s="76">
        <f>H594+Observaciones!$F594-F595-E595-G595-I594</f>
        <v>11.250118880793993</v>
      </c>
      <c r="I595" s="76">
        <f>MAX(0,(H595-Constantes!$D$14)*(1-EXP(-Constantes!$D$22)))</f>
        <v>4.049516263727842E-6</v>
      </c>
      <c r="J595" s="76">
        <f t="shared" si="315"/>
        <v>76.326377517256873</v>
      </c>
      <c r="K595" s="76">
        <f>MAX(0,(J595-Constantes!$D$13)*(1-EXP(-Constantes!$D$23)))</f>
        <v>0.27171661585893131</v>
      </c>
      <c r="L595" s="76">
        <f t="shared" si="316"/>
        <v>0.27172066537519501</v>
      </c>
      <c r="M595" s="76">
        <f>0.0526*F595*Observaciones!$F594^1.218</f>
        <v>0</v>
      </c>
      <c r="N595" s="76">
        <f>M595*Constantes!$D$30</f>
        <v>0</v>
      </c>
      <c r="O595" s="76">
        <f t="shared" si="317"/>
        <v>0</v>
      </c>
      <c r="P595" s="15"/>
      <c r="Q595" s="75">
        <v>589</v>
      </c>
      <c r="R595" s="148">
        <f>ETo!$I594*((1-Constantes!$E$19)*ETo!$K594+ETo!$L594)</f>
        <v>2.9003958334377438</v>
      </c>
      <c r="S595" s="76">
        <f>MIN(R595*Constantes!$E$17,0.8*(V594+Observaciones!$F594-T595-U595-Constantes!$D$14))</f>
        <v>5.7313932284159825E-4</v>
      </c>
      <c r="T595" s="76">
        <f>IF(Observaciones!$F594&gt;0.05*Constantes!$E$18,((Observaciones!$F594-0.05*Constantes!$E$18)^2)/(Observaciones!$F594+0.95*Constantes!$E$18),0)</f>
        <v>0</v>
      </c>
      <c r="U595" s="76">
        <f>MAX(0,V594+Observaciones!$F594-T595-Constantes!$D$13)</f>
        <v>0</v>
      </c>
      <c r="V595" s="76">
        <f>V594+Observaciones!$F594-T595-S595-U595-W594</f>
        <v>11.250118880793993</v>
      </c>
      <c r="W595" s="76">
        <f>MAX(0,(V595-Constantes!$D$14)*(1-EXP(-Constantes!$D$22)))</f>
        <v>4.049516263727842E-6</v>
      </c>
      <c r="X595" s="76">
        <f t="shared" si="338"/>
        <v>76.326377517256873</v>
      </c>
      <c r="Y595" s="76">
        <f>MAX(0,(X595-Constantes!$D$13)*(1-EXP(-Constantes!$D$23)))</f>
        <v>0.27171661585893131</v>
      </c>
      <c r="Z595" s="76">
        <f t="shared" si="339"/>
        <v>0.27172066537519501</v>
      </c>
      <c r="AA595" s="76">
        <f>IF(Z595-Escenarios!$E$29&lt;=0,0,IF(Z595-Escenarios!$E$29&gt;Escenarios!$E$28,Escenarios!$E$28,Z595-Escenarios!$E$29))</f>
        <v>0</v>
      </c>
      <c r="AB595" s="76">
        <f>AA595*Entradas!$E$24</f>
        <v>0</v>
      </c>
      <c r="AC595" s="76">
        <f>R595*Entradas!$D$47/Escenarios!$E$9</f>
        <v>0.13921900000501169</v>
      </c>
      <c r="AD595" s="76">
        <f>Entradas!$D$48*Entradas!$D$46/Escenarios!$E$9</f>
        <v>0.12</v>
      </c>
      <c r="AE595" s="76">
        <f t="shared" si="340"/>
        <v>0.13979213932785328</v>
      </c>
      <c r="AF595" s="76">
        <f t="shared" si="323"/>
        <v>0</v>
      </c>
      <c r="AG595" s="76">
        <f t="shared" si="324"/>
        <v>0</v>
      </c>
      <c r="AH595" s="76">
        <f t="shared" si="318"/>
        <v>4.049516263727842E-6</v>
      </c>
      <c r="AI595" s="76">
        <f t="shared" si="325"/>
        <v>0</v>
      </c>
      <c r="AJ595" s="76">
        <f t="shared" si="319"/>
        <v>0.27171661585893131</v>
      </c>
      <c r="AK595" s="76">
        <f t="shared" si="326"/>
        <v>0</v>
      </c>
      <c r="AL595" s="76">
        <f t="shared" si="327"/>
        <v>0.27172066537519501</v>
      </c>
      <c r="AM595" s="76">
        <f t="shared" si="328"/>
        <v>0</v>
      </c>
      <c r="AN595" s="76">
        <f t="shared" si="329"/>
        <v>0</v>
      </c>
      <c r="AO595" s="76">
        <f t="shared" si="341"/>
        <v>53.213572365747979</v>
      </c>
      <c r="AP595" s="76">
        <f>MAX(0,(AO595-Constantes!$D$13)*(1-EXP(-Constantes!$D$24)))</f>
        <v>6.822680640550316E-2</v>
      </c>
      <c r="AQ595" s="76">
        <f t="shared" si="320"/>
        <v>0.33994342226443447</v>
      </c>
      <c r="AR595" s="76">
        <f t="shared" si="330"/>
        <v>0.33994747178069817</v>
      </c>
      <c r="AS595" s="76">
        <f>0.0526*AF595*Observaciones!$F594^1.218</f>
        <v>0</v>
      </c>
      <c r="AT595" s="76">
        <f>AS595*Constantes!$E$30</f>
        <v>0</v>
      </c>
      <c r="AU595" s="76">
        <f t="shared" si="342"/>
        <v>0</v>
      </c>
      <c r="AV595" s="15"/>
      <c r="AW595" s="75">
        <v>589</v>
      </c>
      <c r="AX595" s="148">
        <f>ETo!$I594*((1-Constantes!$F$19)*ETo!$K594+ETo!$L594)</f>
        <v>2.9003958334377438</v>
      </c>
      <c r="AY595" s="76">
        <f>MIN(AX595*Constantes!$F$17,0.8*(BB594+Observaciones!$F594-AZ595-BA595-Constantes!$D$14))</f>
        <v>5.7313932284159825E-4</v>
      </c>
      <c r="AZ595" s="76">
        <f>IF(Observaciones!$F594&gt;0.05*Constantes!$F$18,((Observaciones!$F594-0.05*Constantes!$F$18)^2)/(Observaciones!$F594+0.95*Constantes!$F$18),0)</f>
        <v>0</v>
      </c>
      <c r="BA595" s="76">
        <f>MAX(0,BB594+Observaciones!$F594-AZ595-Constantes!$D$13)</f>
        <v>0</v>
      </c>
      <c r="BB595" s="76">
        <f>BB594+Observaciones!$F594-AZ595-AY595-BA595-BC594</f>
        <v>11.250118880793993</v>
      </c>
      <c r="BC595" s="76">
        <f>MAX(0,(BB595-Constantes!$D$14)*(1-EXP(-Constantes!$D$22)))</f>
        <v>4.049516263727842E-6</v>
      </c>
      <c r="BD595" s="76">
        <f t="shared" si="343"/>
        <v>76.326377517256873</v>
      </c>
      <c r="BE595" s="76">
        <f>MAX(0,(BD595-Constantes!$D$13)*(1-EXP(-Constantes!$D$23)))</f>
        <v>0.27171661585893131</v>
      </c>
      <c r="BF595" s="76">
        <f t="shared" si="344"/>
        <v>0.27172066537519501</v>
      </c>
      <c r="BG595" s="76">
        <f>IF(BF595-Escenarios!$F$29&lt;=0,0,IF(BF595-Escenarios!$F$29&gt;Escenarios!$F$28,Escenarios!$F$28,BF595-Escenarios!$F$29))</f>
        <v>0</v>
      </c>
      <c r="BH595" s="76">
        <f>BG595*Entradas!$F$24</f>
        <v>0</v>
      </c>
      <c r="BI595" s="76">
        <f>AX595*Entradas!$D$47/Escenarios!$F$9</f>
        <v>0.13921900000501169</v>
      </c>
      <c r="BJ595" s="76">
        <f>Entradas!$D$48*Entradas!$D$46/Escenarios!$F$9</f>
        <v>0.12</v>
      </c>
      <c r="BK595" s="76">
        <f t="shared" si="345"/>
        <v>0.13979213932785328</v>
      </c>
      <c r="BL595" s="76">
        <f t="shared" si="331"/>
        <v>0</v>
      </c>
      <c r="BM595" s="76">
        <f t="shared" si="332"/>
        <v>0</v>
      </c>
      <c r="BN595" s="76">
        <f t="shared" si="321"/>
        <v>4.049516263727842E-6</v>
      </c>
      <c r="BO595" s="76">
        <f t="shared" si="333"/>
        <v>0</v>
      </c>
      <c r="BP595" s="76">
        <f t="shared" si="322"/>
        <v>0.27171661585893131</v>
      </c>
      <c r="BQ595" s="76">
        <f t="shared" si="334"/>
        <v>0</v>
      </c>
      <c r="BR595" s="76">
        <f t="shared" si="335"/>
        <v>0.27172066537519501</v>
      </c>
      <c r="BS595" s="76">
        <f t="shared" si="336"/>
        <v>0</v>
      </c>
      <c r="BT595" s="76">
        <f t="shared" si="337"/>
        <v>0</v>
      </c>
      <c r="BU595" s="76">
        <f t="shared" si="346"/>
        <v>56.851771699843681</v>
      </c>
      <c r="BV595" s="76">
        <f>MAX(0,(BU595-Constantes!$D$13)*(1-EXP(-Constantes!$D$24)))</f>
        <v>0.12383758210094377</v>
      </c>
      <c r="BW595" s="76">
        <f t="shared" si="347"/>
        <v>0.39555419795987506</v>
      </c>
      <c r="BX595" s="76">
        <f t="shared" si="348"/>
        <v>0.39555824747613877</v>
      </c>
      <c r="BY595" s="76">
        <f>0.0526*BL595*Observaciones!$F594^1.218</f>
        <v>0</v>
      </c>
      <c r="BZ595" s="76">
        <f>BY595*Constantes!$F$30</f>
        <v>0</v>
      </c>
      <c r="CA595" s="76">
        <f t="shared" si="349"/>
        <v>0</v>
      </c>
      <c r="CB595" s="15"/>
      <c r="CC595" s="75">
        <v>589</v>
      </c>
      <c r="CD595" s="76">
        <f>0.0526*Observaciones!$F594^2.218</f>
        <v>0</v>
      </c>
      <c r="CE595" s="76">
        <f>IF(Observaciones!$F594&gt;0.05*$CI$7,((Observaciones!$F594-0.05*$CI$7)^2)/(Observaciones!$F594+0.95*$CI$7),0)</f>
        <v>0</v>
      </c>
      <c r="CF595" s="76">
        <f>0.0526*CE595*Observaciones!$F594^1.218</f>
        <v>0</v>
      </c>
      <c r="CG595" s="29"/>
      <c r="CH595" s="29"/>
      <c r="CI595" s="110"/>
      <c r="CJ595" s="40"/>
    </row>
    <row r="596" spans="2:88" s="2" customFormat="1" x14ac:dyDescent="0.3">
      <c r="B596" s="39"/>
      <c r="C596" s="75">
        <v>590</v>
      </c>
      <c r="D596" s="148">
        <f>ETo!$I595*((1-Constantes!$D$19)*ETo!$K595+ETo!$L595)</f>
        <v>2.8970030498636392</v>
      </c>
      <c r="E596" s="76">
        <f>MIN(D596*Constantes!$D$17,0.8*(H595+Observaciones!$F595-F596-G596-Constantes!$D$14))</f>
        <v>0.16009510463519377</v>
      </c>
      <c r="F596" s="76">
        <f>IF(Observaciones!$F595&gt;0.05*Constantes!$D$18,((Observaciones!$F595-0.05*Constantes!$D$18)^2)/(Observaciones!$F595+0.95*Constantes!$D$18),0)</f>
        <v>0</v>
      </c>
      <c r="G596" s="76">
        <f>MAX(0,H595+Observaciones!$F595-F596-Constantes!$D$13)</f>
        <v>0</v>
      </c>
      <c r="H596" s="76">
        <f>H595+Observaciones!$F595-F596-E596-G596-I595</f>
        <v>11.290019726642536</v>
      </c>
      <c r="I596" s="76">
        <f>MAX(0,(H596-Constantes!$D$14)*(1-EXP(-Constantes!$D$22)))</f>
        <v>1.3632188048689226E-3</v>
      </c>
      <c r="J596" s="76">
        <f t="shared" si="315"/>
        <v>76.054660901397938</v>
      </c>
      <c r="K596" s="76">
        <f>MAX(0,(J596-Constantes!$D$13)*(1-EXP(-Constantes!$D$23)))</f>
        <v>0.26903932732501745</v>
      </c>
      <c r="L596" s="76">
        <f t="shared" si="316"/>
        <v>0.2704025461298864</v>
      </c>
      <c r="M596" s="76">
        <f>0.0526*F596*Observaciones!$F595^1.218</f>
        <v>0</v>
      </c>
      <c r="N596" s="76">
        <f>M596*Constantes!$D$30</f>
        <v>0</v>
      </c>
      <c r="O596" s="76">
        <f t="shared" si="317"/>
        <v>0</v>
      </c>
      <c r="P596" s="15"/>
      <c r="Q596" s="75">
        <v>590</v>
      </c>
      <c r="R596" s="148">
        <f>ETo!$I595*((1-Constantes!$E$19)*ETo!$K595+ETo!$L595)</f>
        <v>2.8970030498636392</v>
      </c>
      <c r="S596" s="76">
        <f>MIN(R596*Constantes!$E$17,0.8*(V595+Observaciones!$F595-T596-U596-Constantes!$D$14))</f>
        <v>0.16009510463519377</v>
      </c>
      <c r="T596" s="76">
        <f>IF(Observaciones!$F595&gt;0.05*Constantes!$E$18,((Observaciones!$F595-0.05*Constantes!$E$18)^2)/(Observaciones!$F595+0.95*Constantes!$E$18),0)</f>
        <v>0</v>
      </c>
      <c r="U596" s="76">
        <f>MAX(0,V595+Observaciones!$F595-T596-Constantes!$D$13)</f>
        <v>0</v>
      </c>
      <c r="V596" s="76">
        <f>V595+Observaciones!$F595-T596-S596-U596-W595</f>
        <v>11.290019726642536</v>
      </c>
      <c r="W596" s="76">
        <f>MAX(0,(V596-Constantes!$D$14)*(1-EXP(-Constantes!$D$22)))</f>
        <v>1.3632188048689226E-3</v>
      </c>
      <c r="X596" s="76">
        <f t="shared" si="338"/>
        <v>76.054660901397938</v>
      </c>
      <c r="Y596" s="76">
        <f>MAX(0,(X596-Constantes!$D$13)*(1-EXP(-Constantes!$D$23)))</f>
        <v>0.26903932732501745</v>
      </c>
      <c r="Z596" s="76">
        <f t="shared" si="339"/>
        <v>0.2704025461298864</v>
      </c>
      <c r="AA596" s="76">
        <f>IF(Z596-Escenarios!$E$29&lt;=0,0,IF(Z596-Escenarios!$E$29&gt;Escenarios!$E$28,Escenarios!$E$28,Z596-Escenarios!$E$29))</f>
        <v>0</v>
      </c>
      <c r="AB596" s="76">
        <f>AA596*Entradas!$E$24</f>
        <v>0</v>
      </c>
      <c r="AC596" s="76">
        <f>R596*Entradas!$D$47/Escenarios!$E$9</f>
        <v>0.1390561463934547</v>
      </c>
      <c r="AD596" s="76">
        <f>Entradas!$D$48*Entradas!$D$46/Escenarios!$E$9</f>
        <v>0.12</v>
      </c>
      <c r="AE596" s="76">
        <f t="shared" si="340"/>
        <v>0.29915125102864848</v>
      </c>
      <c r="AF596" s="76">
        <f t="shared" si="323"/>
        <v>0</v>
      </c>
      <c r="AG596" s="76">
        <f t="shared" si="324"/>
        <v>0</v>
      </c>
      <c r="AH596" s="76">
        <f t="shared" si="318"/>
        <v>1.3632188048689226E-3</v>
      </c>
      <c r="AI596" s="76">
        <f t="shared" si="325"/>
        <v>0</v>
      </c>
      <c r="AJ596" s="76">
        <f t="shared" si="319"/>
        <v>0.26903932732501745</v>
      </c>
      <c r="AK596" s="76">
        <f t="shared" si="326"/>
        <v>0</v>
      </c>
      <c r="AL596" s="76">
        <f t="shared" si="327"/>
        <v>0.2704025461298864</v>
      </c>
      <c r="AM596" s="76">
        <f t="shared" si="328"/>
        <v>0</v>
      </c>
      <c r="AN596" s="76">
        <f t="shared" si="329"/>
        <v>0</v>
      </c>
      <c r="AO596" s="76">
        <f t="shared" si="341"/>
        <v>53.145345559342474</v>
      </c>
      <c r="AP596" s="76">
        <f>MAX(0,(AO596-Constantes!$D$13)*(1-EXP(-Constantes!$D$24)))</f>
        <v>6.7183942813100292E-2</v>
      </c>
      <c r="AQ596" s="76">
        <f t="shared" si="320"/>
        <v>0.33622327013811776</v>
      </c>
      <c r="AR596" s="76">
        <f t="shared" si="330"/>
        <v>0.33758648894298671</v>
      </c>
      <c r="AS596" s="76">
        <f>0.0526*AF596*Observaciones!$F595^1.218</f>
        <v>0</v>
      </c>
      <c r="AT596" s="76">
        <f>AS596*Constantes!$E$30</f>
        <v>0</v>
      </c>
      <c r="AU596" s="76">
        <f t="shared" si="342"/>
        <v>0</v>
      </c>
      <c r="AV596" s="15"/>
      <c r="AW596" s="75">
        <v>590</v>
      </c>
      <c r="AX596" s="148">
        <f>ETo!$I595*((1-Constantes!$F$19)*ETo!$K595+ETo!$L595)</f>
        <v>2.8970030498636392</v>
      </c>
      <c r="AY596" s="76">
        <f>MIN(AX596*Constantes!$F$17,0.8*(BB595+Observaciones!$F595-AZ596-BA596-Constantes!$D$14))</f>
        <v>0.16009510463519377</v>
      </c>
      <c r="AZ596" s="76">
        <f>IF(Observaciones!$F595&gt;0.05*Constantes!$F$18,((Observaciones!$F595-0.05*Constantes!$F$18)^2)/(Observaciones!$F595+0.95*Constantes!$F$18),0)</f>
        <v>0</v>
      </c>
      <c r="BA596" s="76">
        <f>MAX(0,BB595+Observaciones!$F595-AZ596-Constantes!$D$13)</f>
        <v>0</v>
      </c>
      <c r="BB596" s="76">
        <f>BB595+Observaciones!$F595-AZ596-AY596-BA596-BC595</f>
        <v>11.290019726642536</v>
      </c>
      <c r="BC596" s="76">
        <f>MAX(0,(BB596-Constantes!$D$14)*(1-EXP(-Constantes!$D$22)))</f>
        <v>1.3632188048689226E-3</v>
      </c>
      <c r="BD596" s="76">
        <f t="shared" si="343"/>
        <v>76.054660901397938</v>
      </c>
      <c r="BE596" s="76">
        <f>MAX(0,(BD596-Constantes!$D$13)*(1-EXP(-Constantes!$D$23)))</f>
        <v>0.26903932732501745</v>
      </c>
      <c r="BF596" s="76">
        <f t="shared" si="344"/>
        <v>0.2704025461298864</v>
      </c>
      <c r="BG596" s="76">
        <f>IF(BF596-Escenarios!$F$29&lt;=0,0,IF(BF596-Escenarios!$F$29&gt;Escenarios!$F$28,Escenarios!$F$28,BF596-Escenarios!$F$29))</f>
        <v>0</v>
      </c>
      <c r="BH596" s="76">
        <f>BG596*Entradas!$F$24</f>
        <v>0</v>
      </c>
      <c r="BI596" s="76">
        <f>AX596*Entradas!$D$47/Escenarios!$F$9</f>
        <v>0.1390561463934547</v>
      </c>
      <c r="BJ596" s="76">
        <f>Entradas!$D$48*Entradas!$D$46/Escenarios!$F$9</f>
        <v>0.12</v>
      </c>
      <c r="BK596" s="76">
        <f t="shared" si="345"/>
        <v>0.29915125102864848</v>
      </c>
      <c r="BL596" s="76">
        <f t="shared" si="331"/>
        <v>0</v>
      </c>
      <c r="BM596" s="76">
        <f t="shared" si="332"/>
        <v>0</v>
      </c>
      <c r="BN596" s="76">
        <f t="shared" si="321"/>
        <v>1.3632188048689226E-3</v>
      </c>
      <c r="BO596" s="76">
        <f t="shared" si="333"/>
        <v>0</v>
      </c>
      <c r="BP596" s="76">
        <f t="shared" si="322"/>
        <v>0.26903932732501745</v>
      </c>
      <c r="BQ596" s="76">
        <f t="shared" si="334"/>
        <v>0</v>
      </c>
      <c r="BR596" s="76">
        <f t="shared" si="335"/>
        <v>0.2704025461298864</v>
      </c>
      <c r="BS596" s="76">
        <f t="shared" si="336"/>
        <v>0</v>
      </c>
      <c r="BT596" s="76">
        <f t="shared" si="337"/>
        <v>0</v>
      </c>
      <c r="BU596" s="76">
        <f t="shared" si="346"/>
        <v>56.727934117742734</v>
      </c>
      <c r="BV596" s="76">
        <f>MAX(0,(BU596-Constantes!$D$13)*(1-EXP(-Constantes!$D$24)))</f>
        <v>0.12194469406252814</v>
      </c>
      <c r="BW596" s="76">
        <f t="shared" si="347"/>
        <v>0.39098402138754562</v>
      </c>
      <c r="BX596" s="76">
        <f t="shared" si="348"/>
        <v>0.39234724019241451</v>
      </c>
      <c r="BY596" s="76">
        <f>0.0526*BL596*Observaciones!$F595^1.218</f>
        <v>0</v>
      </c>
      <c r="BZ596" s="76">
        <f>BY596*Constantes!$F$30</f>
        <v>0</v>
      </c>
      <c r="CA596" s="76">
        <f t="shared" si="349"/>
        <v>0</v>
      </c>
      <c r="CB596" s="15"/>
      <c r="CC596" s="75">
        <v>590</v>
      </c>
      <c r="CD596" s="76">
        <f>0.0526*Observaciones!$F595^2.218</f>
        <v>1.4813929535417848E-3</v>
      </c>
      <c r="CE596" s="76">
        <f>IF(Observaciones!$F595&gt;0.05*$CI$7,((Observaciones!$F595-0.05*$CI$7)^2)/(Observaciones!$F595+0.95*$CI$7),0)</f>
        <v>0</v>
      </c>
      <c r="CF596" s="76">
        <f>0.0526*CE596*Observaciones!$F595^1.218</f>
        <v>0</v>
      </c>
      <c r="CG596" s="29"/>
      <c r="CH596" s="29"/>
      <c r="CI596" s="110"/>
      <c r="CJ596" s="40"/>
    </row>
    <row r="597" spans="2:88" s="2" customFormat="1" x14ac:dyDescent="0.3">
      <c r="B597" s="39"/>
      <c r="C597" s="75">
        <v>591</v>
      </c>
      <c r="D597" s="148">
        <f>ETo!$I596*((1-Constantes!$D$19)*ETo!$K596+ETo!$L596)</f>
        <v>2.9035838822740314</v>
      </c>
      <c r="E597" s="76">
        <f>MIN(D597*Constantes!$D$17,0.8*(H596+Observaciones!$F596-F597-G597-Constantes!$D$14))</f>
        <v>3.2015781314028401E-2</v>
      </c>
      <c r="F597" s="76">
        <f>IF(Observaciones!$F596&gt;0.05*Constantes!$D$18,((Observaciones!$F596-0.05*Constantes!$D$18)^2)/(Observaciones!$F596+0.95*Constantes!$D$18),0)</f>
        <v>0</v>
      </c>
      <c r="G597" s="76">
        <f>MAX(0,H596+Observaciones!$F596-F597-Constantes!$D$13)</f>
        <v>0</v>
      </c>
      <c r="H597" s="76">
        <f>H596+Observaciones!$F596-F597-E597-G597-I596</f>
        <v>11.256640726523639</v>
      </c>
      <c r="I597" s="76">
        <f>MAX(0,(H597-Constantes!$D$14)*(1-EXP(-Constantes!$D$22)))</f>
        <v>2.2620752400127753E-4</v>
      </c>
      <c r="J597" s="76">
        <f t="shared" si="315"/>
        <v>75.78562157407292</v>
      </c>
      <c r="K597" s="76">
        <f>MAX(0,(J597-Constantes!$D$13)*(1-EXP(-Constantes!$D$23)))</f>
        <v>0.26638841875270874</v>
      </c>
      <c r="L597" s="76">
        <f t="shared" si="316"/>
        <v>0.26661462627671001</v>
      </c>
      <c r="M597" s="76">
        <f>0.0526*F597*Observaciones!$F596^1.218</f>
        <v>0</v>
      </c>
      <c r="N597" s="76">
        <f>M597*Constantes!$D$30</f>
        <v>0</v>
      </c>
      <c r="O597" s="76">
        <f t="shared" si="317"/>
        <v>0</v>
      </c>
      <c r="P597" s="15"/>
      <c r="Q597" s="75">
        <v>591</v>
      </c>
      <c r="R597" s="148">
        <f>ETo!$I596*((1-Constantes!$E$19)*ETo!$K596+ETo!$L596)</f>
        <v>2.9035838822740314</v>
      </c>
      <c r="S597" s="76">
        <f>MIN(R597*Constantes!$E$17,0.8*(V596+Observaciones!$F596-T597-U597-Constantes!$D$14))</f>
        <v>3.2015781314028401E-2</v>
      </c>
      <c r="T597" s="76">
        <f>IF(Observaciones!$F596&gt;0.05*Constantes!$E$18,((Observaciones!$F596-0.05*Constantes!$E$18)^2)/(Observaciones!$F596+0.95*Constantes!$E$18),0)</f>
        <v>0</v>
      </c>
      <c r="U597" s="76">
        <f>MAX(0,V596+Observaciones!$F596-T597-Constantes!$D$13)</f>
        <v>0</v>
      </c>
      <c r="V597" s="76">
        <f>V596+Observaciones!$F596-T597-S597-U597-W596</f>
        <v>11.256640726523639</v>
      </c>
      <c r="W597" s="76">
        <f>MAX(0,(V597-Constantes!$D$14)*(1-EXP(-Constantes!$D$22)))</f>
        <v>2.2620752400127753E-4</v>
      </c>
      <c r="X597" s="76">
        <f t="shared" si="338"/>
        <v>75.78562157407292</v>
      </c>
      <c r="Y597" s="76">
        <f>MAX(0,(X597-Constantes!$D$13)*(1-EXP(-Constantes!$D$23)))</f>
        <v>0.26638841875270874</v>
      </c>
      <c r="Z597" s="76">
        <f t="shared" si="339"/>
        <v>0.26661462627671001</v>
      </c>
      <c r="AA597" s="76">
        <f>IF(Z597-Escenarios!$E$29&lt;=0,0,IF(Z597-Escenarios!$E$29&gt;Escenarios!$E$28,Escenarios!$E$28,Z597-Escenarios!$E$29))</f>
        <v>0</v>
      </c>
      <c r="AB597" s="76">
        <f>AA597*Entradas!$E$24</f>
        <v>0</v>
      </c>
      <c r="AC597" s="76">
        <f>R597*Entradas!$D$47/Escenarios!$E$9</f>
        <v>0.13937202634915352</v>
      </c>
      <c r="AD597" s="76">
        <f>Entradas!$D$48*Entradas!$D$46/Escenarios!$E$9</f>
        <v>0.12</v>
      </c>
      <c r="AE597" s="76">
        <f t="shared" si="340"/>
        <v>0.17138780766318193</v>
      </c>
      <c r="AF597" s="76">
        <f t="shared" si="323"/>
        <v>0</v>
      </c>
      <c r="AG597" s="76">
        <f t="shared" si="324"/>
        <v>0</v>
      </c>
      <c r="AH597" s="76">
        <f t="shared" si="318"/>
        <v>2.2620752400127753E-4</v>
      </c>
      <c r="AI597" s="76">
        <f t="shared" si="325"/>
        <v>0</v>
      </c>
      <c r="AJ597" s="76">
        <f t="shared" si="319"/>
        <v>0.26638841875270874</v>
      </c>
      <c r="AK597" s="76">
        <f t="shared" si="326"/>
        <v>0</v>
      </c>
      <c r="AL597" s="76">
        <f t="shared" si="327"/>
        <v>0.26661462627671001</v>
      </c>
      <c r="AM597" s="76">
        <f t="shared" si="328"/>
        <v>0</v>
      </c>
      <c r="AN597" s="76">
        <f t="shared" si="329"/>
        <v>0</v>
      </c>
      <c r="AO597" s="76">
        <f t="shared" si="341"/>
        <v>53.078161616529371</v>
      </c>
      <c r="AP597" s="76">
        <f>MAX(0,(AO597-Constantes!$D$13)*(1-EXP(-Constantes!$D$24)))</f>
        <v>6.6157019648362972E-2</v>
      </c>
      <c r="AQ597" s="76">
        <f t="shared" si="320"/>
        <v>0.3325454384010717</v>
      </c>
      <c r="AR597" s="76">
        <f t="shared" si="330"/>
        <v>0.33277164592507297</v>
      </c>
      <c r="AS597" s="76">
        <f>0.0526*AF597*Observaciones!$F596^1.218</f>
        <v>0</v>
      </c>
      <c r="AT597" s="76">
        <f>AS597*Constantes!$E$30</f>
        <v>0</v>
      </c>
      <c r="AU597" s="76">
        <f t="shared" si="342"/>
        <v>0</v>
      </c>
      <c r="AV597" s="15"/>
      <c r="AW597" s="75">
        <v>591</v>
      </c>
      <c r="AX597" s="148">
        <f>ETo!$I596*((1-Constantes!$F$19)*ETo!$K596+ETo!$L596)</f>
        <v>2.9035838822740314</v>
      </c>
      <c r="AY597" s="76">
        <f>MIN(AX597*Constantes!$F$17,0.8*(BB596+Observaciones!$F596-AZ597-BA597-Constantes!$D$14))</f>
        <v>3.2015781314028401E-2</v>
      </c>
      <c r="AZ597" s="76">
        <f>IF(Observaciones!$F596&gt;0.05*Constantes!$F$18,((Observaciones!$F596-0.05*Constantes!$F$18)^2)/(Observaciones!$F596+0.95*Constantes!$F$18),0)</f>
        <v>0</v>
      </c>
      <c r="BA597" s="76">
        <f>MAX(0,BB596+Observaciones!$F596-AZ597-Constantes!$D$13)</f>
        <v>0</v>
      </c>
      <c r="BB597" s="76">
        <f>BB596+Observaciones!$F596-AZ597-AY597-BA597-BC596</f>
        <v>11.256640726523639</v>
      </c>
      <c r="BC597" s="76">
        <f>MAX(0,(BB597-Constantes!$D$14)*(1-EXP(-Constantes!$D$22)))</f>
        <v>2.2620752400127753E-4</v>
      </c>
      <c r="BD597" s="76">
        <f t="shared" si="343"/>
        <v>75.78562157407292</v>
      </c>
      <c r="BE597" s="76">
        <f>MAX(0,(BD597-Constantes!$D$13)*(1-EXP(-Constantes!$D$23)))</f>
        <v>0.26638841875270874</v>
      </c>
      <c r="BF597" s="76">
        <f t="shared" si="344"/>
        <v>0.26661462627671001</v>
      </c>
      <c r="BG597" s="76">
        <f>IF(BF597-Escenarios!$F$29&lt;=0,0,IF(BF597-Escenarios!$F$29&gt;Escenarios!$F$28,Escenarios!$F$28,BF597-Escenarios!$F$29))</f>
        <v>0</v>
      </c>
      <c r="BH597" s="76">
        <f>BG597*Entradas!$F$24</f>
        <v>0</v>
      </c>
      <c r="BI597" s="76">
        <f>AX597*Entradas!$D$47/Escenarios!$F$9</f>
        <v>0.13937202634915352</v>
      </c>
      <c r="BJ597" s="76">
        <f>Entradas!$D$48*Entradas!$D$46/Escenarios!$F$9</f>
        <v>0.12</v>
      </c>
      <c r="BK597" s="76">
        <f t="shared" si="345"/>
        <v>0.17138780766318193</v>
      </c>
      <c r="BL597" s="76">
        <f t="shared" si="331"/>
        <v>0</v>
      </c>
      <c r="BM597" s="76">
        <f t="shared" si="332"/>
        <v>0</v>
      </c>
      <c r="BN597" s="76">
        <f t="shared" si="321"/>
        <v>2.2620752400127753E-4</v>
      </c>
      <c r="BO597" s="76">
        <f t="shared" si="333"/>
        <v>0</v>
      </c>
      <c r="BP597" s="76">
        <f t="shared" si="322"/>
        <v>0.26638841875270874</v>
      </c>
      <c r="BQ597" s="76">
        <f t="shared" si="334"/>
        <v>0</v>
      </c>
      <c r="BR597" s="76">
        <f t="shared" si="335"/>
        <v>0.26661462627671001</v>
      </c>
      <c r="BS597" s="76">
        <f t="shared" si="336"/>
        <v>0</v>
      </c>
      <c r="BT597" s="76">
        <f t="shared" si="337"/>
        <v>0</v>
      </c>
      <c r="BU597" s="76">
        <f t="shared" si="346"/>
        <v>56.605989423680207</v>
      </c>
      <c r="BV597" s="76">
        <f>MAX(0,(BU597-Constantes!$D$13)*(1-EXP(-Constantes!$D$24)))</f>
        <v>0.1200807392854472</v>
      </c>
      <c r="BW597" s="76">
        <f t="shared" si="347"/>
        <v>0.38646915803815596</v>
      </c>
      <c r="BX597" s="76">
        <f t="shared" si="348"/>
        <v>0.38669536556215722</v>
      </c>
      <c r="BY597" s="76">
        <f>0.0526*BL597*Observaciones!$F596^1.218</f>
        <v>0</v>
      </c>
      <c r="BZ597" s="76">
        <f>BY597*Constantes!$F$30</f>
        <v>0</v>
      </c>
      <c r="CA597" s="76">
        <f t="shared" si="349"/>
        <v>0</v>
      </c>
      <c r="CB597" s="15"/>
      <c r="CC597" s="75">
        <v>591</v>
      </c>
      <c r="CD597" s="76">
        <f>0.0526*Observaciones!$F596^2.218</f>
        <v>0</v>
      </c>
      <c r="CE597" s="76">
        <f>IF(Observaciones!$F596&gt;0.05*$CI$7,((Observaciones!$F596-0.05*$CI$7)^2)/(Observaciones!$F596+0.95*$CI$7),0)</f>
        <v>0</v>
      </c>
      <c r="CF597" s="76">
        <f>0.0526*CE597*Observaciones!$F596^1.218</f>
        <v>0</v>
      </c>
      <c r="CG597" s="29"/>
      <c r="CH597" s="29"/>
      <c r="CI597" s="110"/>
      <c r="CJ597" s="40"/>
    </row>
    <row r="598" spans="2:88" s="2" customFormat="1" x14ac:dyDescent="0.3">
      <c r="B598" s="39"/>
      <c r="C598" s="75">
        <v>592</v>
      </c>
      <c r="D598" s="148">
        <f>ETo!$I597*((1-Constantes!$D$19)*ETo!$K597+ETo!$L597)</f>
        <v>2.9472727050973404</v>
      </c>
      <c r="E598" s="76">
        <f>MIN(D598*Constantes!$D$17,0.8*(H597+Observaciones!$F597-F598-G598-Constantes!$D$14))</f>
        <v>5.3125812189108506E-3</v>
      </c>
      <c r="F598" s="76">
        <f>IF(Observaciones!$F597&gt;0.05*Constantes!$D$18,((Observaciones!$F597-0.05*Constantes!$D$18)^2)/(Observaciones!$F597+0.95*Constantes!$D$18),0)</f>
        <v>0</v>
      </c>
      <c r="G598" s="76">
        <f>MAX(0,H597+Observaciones!$F597-F598-Constantes!$D$13)</f>
        <v>0</v>
      </c>
      <c r="H598" s="76">
        <f>H597+Observaciones!$F597-F598-E598-G598-I597</f>
        <v>11.251101937780726</v>
      </c>
      <c r="I598" s="76">
        <f>MAX(0,(H598-Constantes!$D$14)*(1-EXP(-Constantes!$D$22)))</f>
        <v>3.7536046107942999E-5</v>
      </c>
      <c r="J598" s="76">
        <f t="shared" si="315"/>
        <v>75.519233155320208</v>
      </c>
      <c r="K598" s="76">
        <f>MAX(0,(J598-Constantes!$D$13)*(1-EXP(-Constantes!$D$23)))</f>
        <v>0.26376363021396021</v>
      </c>
      <c r="L598" s="76">
        <f t="shared" si="316"/>
        <v>0.26380116626006817</v>
      </c>
      <c r="M598" s="76">
        <f>0.0526*F598*Observaciones!$F597^1.218</f>
        <v>0</v>
      </c>
      <c r="N598" s="76">
        <f>M598*Constantes!$D$30</f>
        <v>0</v>
      </c>
      <c r="O598" s="76">
        <f t="shared" si="317"/>
        <v>0</v>
      </c>
      <c r="P598" s="15"/>
      <c r="Q598" s="75">
        <v>592</v>
      </c>
      <c r="R598" s="148">
        <f>ETo!$I597*((1-Constantes!$E$19)*ETo!$K597+ETo!$L597)</f>
        <v>2.9472727050973404</v>
      </c>
      <c r="S598" s="76">
        <f>MIN(R598*Constantes!$E$17,0.8*(V597+Observaciones!$F597-T598-U598-Constantes!$D$14))</f>
        <v>5.3125812189108506E-3</v>
      </c>
      <c r="T598" s="76">
        <f>IF(Observaciones!$F597&gt;0.05*Constantes!$E$18,((Observaciones!$F597-0.05*Constantes!$E$18)^2)/(Observaciones!$F597+0.95*Constantes!$E$18),0)</f>
        <v>0</v>
      </c>
      <c r="U598" s="76">
        <f>MAX(0,V597+Observaciones!$F597-T598-Constantes!$D$13)</f>
        <v>0</v>
      </c>
      <c r="V598" s="76">
        <f>V597+Observaciones!$F597-T598-S598-U598-W597</f>
        <v>11.251101937780726</v>
      </c>
      <c r="W598" s="76">
        <f>MAX(0,(V598-Constantes!$D$14)*(1-EXP(-Constantes!$D$22)))</f>
        <v>3.7536046107942999E-5</v>
      </c>
      <c r="X598" s="76">
        <f t="shared" si="338"/>
        <v>75.519233155320208</v>
      </c>
      <c r="Y598" s="76">
        <f>MAX(0,(X598-Constantes!$D$13)*(1-EXP(-Constantes!$D$23)))</f>
        <v>0.26376363021396021</v>
      </c>
      <c r="Z598" s="76">
        <f t="shared" si="339"/>
        <v>0.26380116626006817</v>
      </c>
      <c r="AA598" s="76">
        <f>IF(Z598-Escenarios!$E$29&lt;=0,0,IF(Z598-Escenarios!$E$29&gt;Escenarios!$E$28,Escenarios!$E$28,Z598-Escenarios!$E$29))</f>
        <v>0</v>
      </c>
      <c r="AB598" s="76">
        <f>AA598*Entradas!$E$24</f>
        <v>0</v>
      </c>
      <c r="AC598" s="76">
        <f>R598*Entradas!$D$47/Escenarios!$E$9</f>
        <v>0.14146908984467235</v>
      </c>
      <c r="AD598" s="76">
        <f>Entradas!$D$48*Entradas!$D$46/Escenarios!$E$9</f>
        <v>0.12</v>
      </c>
      <c r="AE598" s="76">
        <f t="shared" si="340"/>
        <v>0.1467816710635832</v>
      </c>
      <c r="AF598" s="76">
        <f t="shared" si="323"/>
        <v>0</v>
      </c>
      <c r="AG598" s="76">
        <f t="shared" si="324"/>
        <v>0</v>
      </c>
      <c r="AH598" s="76">
        <f t="shared" si="318"/>
        <v>3.7536046107942999E-5</v>
      </c>
      <c r="AI598" s="76">
        <f t="shared" si="325"/>
        <v>0</v>
      </c>
      <c r="AJ598" s="76">
        <f t="shared" si="319"/>
        <v>0.26376363021396021</v>
      </c>
      <c r="AK598" s="76">
        <f t="shared" si="326"/>
        <v>0</v>
      </c>
      <c r="AL598" s="76">
        <f t="shared" si="327"/>
        <v>0.26380116626006817</v>
      </c>
      <c r="AM598" s="76">
        <f t="shared" si="328"/>
        <v>0</v>
      </c>
      <c r="AN598" s="76">
        <f t="shared" si="329"/>
        <v>0</v>
      </c>
      <c r="AO598" s="76">
        <f t="shared" si="341"/>
        <v>53.012004596881006</v>
      </c>
      <c r="AP598" s="76">
        <f>MAX(0,(AO598-Constantes!$D$13)*(1-EXP(-Constantes!$D$24)))</f>
        <v>6.5145793257916029E-2</v>
      </c>
      <c r="AQ598" s="76">
        <f t="shared" si="320"/>
        <v>0.32890942347187624</v>
      </c>
      <c r="AR598" s="76">
        <f t="shared" si="330"/>
        <v>0.32894695951798419</v>
      </c>
      <c r="AS598" s="76">
        <f>0.0526*AF598*Observaciones!$F597^1.218</f>
        <v>0</v>
      </c>
      <c r="AT598" s="76">
        <f>AS598*Constantes!$E$30</f>
        <v>0</v>
      </c>
      <c r="AU598" s="76">
        <f t="shared" si="342"/>
        <v>0</v>
      </c>
      <c r="AV598" s="15"/>
      <c r="AW598" s="75">
        <v>592</v>
      </c>
      <c r="AX598" s="148">
        <f>ETo!$I597*((1-Constantes!$F$19)*ETo!$K597+ETo!$L597)</f>
        <v>2.9472727050973404</v>
      </c>
      <c r="AY598" s="76">
        <f>MIN(AX598*Constantes!$F$17,0.8*(BB597+Observaciones!$F597-AZ598-BA598-Constantes!$D$14))</f>
        <v>5.3125812189108506E-3</v>
      </c>
      <c r="AZ598" s="76">
        <f>IF(Observaciones!$F597&gt;0.05*Constantes!$F$18,((Observaciones!$F597-0.05*Constantes!$F$18)^2)/(Observaciones!$F597+0.95*Constantes!$F$18),0)</f>
        <v>0</v>
      </c>
      <c r="BA598" s="76">
        <f>MAX(0,BB597+Observaciones!$F597-AZ598-Constantes!$D$13)</f>
        <v>0</v>
      </c>
      <c r="BB598" s="76">
        <f>BB597+Observaciones!$F597-AZ598-AY598-BA598-BC597</f>
        <v>11.251101937780726</v>
      </c>
      <c r="BC598" s="76">
        <f>MAX(0,(BB598-Constantes!$D$14)*(1-EXP(-Constantes!$D$22)))</f>
        <v>3.7536046107942999E-5</v>
      </c>
      <c r="BD598" s="76">
        <f t="shared" si="343"/>
        <v>75.519233155320208</v>
      </c>
      <c r="BE598" s="76">
        <f>MAX(0,(BD598-Constantes!$D$13)*(1-EXP(-Constantes!$D$23)))</f>
        <v>0.26376363021396021</v>
      </c>
      <c r="BF598" s="76">
        <f t="shared" si="344"/>
        <v>0.26380116626006817</v>
      </c>
      <c r="BG598" s="76">
        <f>IF(BF598-Escenarios!$F$29&lt;=0,0,IF(BF598-Escenarios!$F$29&gt;Escenarios!$F$28,Escenarios!$F$28,BF598-Escenarios!$F$29))</f>
        <v>0</v>
      </c>
      <c r="BH598" s="76">
        <f>BG598*Entradas!$F$24</f>
        <v>0</v>
      </c>
      <c r="BI598" s="76">
        <f>AX598*Entradas!$D$47/Escenarios!$F$9</f>
        <v>0.14146908984467235</v>
      </c>
      <c r="BJ598" s="76">
        <f>Entradas!$D$48*Entradas!$D$46/Escenarios!$F$9</f>
        <v>0.12</v>
      </c>
      <c r="BK598" s="76">
        <f t="shared" si="345"/>
        <v>0.1467816710635832</v>
      </c>
      <c r="BL598" s="76">
        <f t="shared" si="331"/>
        <v>0</v>
      </c>
      <c r="BM598" s="76">
        <f t="shared" si="332"/>
        <v>0</v>
      </c>
      <c r="BN598" s="76">
        <f t="shared" si="321"/>
        <v>3.7536046107942999E-5</v>
      </c>
      <c r="BO598" s="76">
        <f t="shared" si="333"/>
        <v>0</v>
      </c>
      <c r="BP598" s="76">
        <f t="shared" si="322"/>
        <v>0.26376363021396021</v>
      </c>
      <c r="BQ598" s="76">
        <f t="shared" si="334"/>
        <v>0</v>
      </c>
      <c r="BR598" s="76">
        <f t="shared" si="335"/>
        <v>0.26380116626006817</v>
      </c>
      <c r="BS598" s="76">
        <f t="shared" si="336"/>
        <v>0</v>
      </c>
      <c r="BT598" s="76">
        <f t="shared" si="337"/>
        <v>0</v>
      </c>
      <c r="BU598" s="76">
        <f t="shared" si="346"/>
        <v>56.485908684394758</v>
      </c>
      <c r="BV598" s="76">
        <f>MAX(0,(BU598-Constantes!$D$13)*(1-EXP(-Constantes!$D$24)))</f>
        <v>0.11824527551765297</v>
      </c>
      <c r="BW598" s="76">
        <f t="shared" si="347"/>
        <v>0.38200890573161317</v>
      </c>
      <c r="BX598" s="76">
        <f t="shared" si="348"/>
        <v>0.38204644177772112</v>
      </c>
      <c r="BY598" s="76">
        <f>0.0526*BL598*Observaciones!$F597^1.218</f>
        <v>0</v>
      </c>
      <c r="BZ598" s="76">
        <f>BY598*Constantes!$F$30</f>
        <v>0</v>
      </c>
      <c r="CA598" s="76">
        <f t="shared" si="349"/>
        <v>0</v>
      </c>
      <c r="CB598" s="15"/>
      <c r="CC598" s="75">
        <v>592</v>
      </c>
      <c r="CD598" s="76">
        <f>0.0526*Observaciones!$F597^2.218</f>
        <v>0</v>
      </c>
      <c r="CE598" s="76">
        <f>IF(Observaciones!$F597&gt;0.05*$CI$7,((Observaciones!$F597-0.05*$CI$7)^2)/(Observaciones!$F597+0.95*$CI$7),0)</f>
        <v>0</v>
      </c>
      <c r="CF598" s="76">
        <f>0.0526*CE598*Observaciones!$F597^1.218</f>
        <v>0</v>
      </c>
      <c r="CG598" s="29"/>
      <c r="CH598" s="29"/>
      <c r="CI598" s="110"/>
      <c r="CJ598" s="40"/>
    </row>
    <row r="599" spans="2:88" s="2" customFormat="1" x14ac:dyDescent="0.3">
      <c r="B599" s="39"/>
      <c r="C599" s="75">
        <v>593</v>
      </c>
      <c r="D599" s="148">
        <f>ETo!$I598*((1-Constantes!$D$19)*ETo!$K598+ETo!$L598)</f>
        <v>2.9641648597480295</v>
      </c>
      <c r="E599" s="76">
        <f>MIN(D599*Constantes!$D$17,0.8*(H598+Observaciones!$F598-F599-G599-Constantes!$D$14))</f>
        <v>8.8155022458096259E-4</v>
      </c>
      <c r="F599" s="76">
        <f>IF(Observaciones!$F598&gt;0.05*Constantes!$D$18,((Observaciones!$F598-0.05*Constantes!$D$18)^2)/(Observaciones!$F598+0.95*Constantes!$D$18),0)</f>
        <v>0</v>
      </c>
      <c r="G599" s="76">
        <f>MAX(0,H598+Observaciones!$F598-F599-Constantes!$D$13)</f>
        <v>0</v>
      </c>
      <c r="H599" s="76">
        <f>H598+Observaciones!$F598-F599-E599-G599-I598</f>
        <v>11.250182851510038</v>
      </c>
      <c r="I599" s="76">
        <f>MAX(0,(H599-Constantes!$D$14)*(1-EXP(-Constantes!$D$22)))</f>
        <v>6.2285936935352518E-6</v>
      </c>
      <c r="J599" s="76">
        <f t="shared" si="315"/>
        <v>75.25546952510625</v>
      </c>
      <c r="K599" s="76">
        <f>MAX(0,(J599-Constantes!$D$13)*(1-EXP(-Constantes!$D$23)))</f>
        <v>0.26116470434185995</v>
      </c>
      <c r="L599" s="76">
        <f t="shared" si="316"/>
        <v>0.26117093293555349</v>
      </c>
      <c r="M599" s="76">
        <f>0.0526*F599*Observaciones!$F598^1.218</f>
        <v>0</v>
      </c>
      <c r="N599" s="76">
        <f>M599*Constantes!$D$30</f>
        <v>0</v>
      </c>
      <c r="O599" s="76">
        <f t="shared" si="317"/>
        <v>0</v>
      </c>
      <c r="P599" s="15"/>
      <c r="Q599" s="75">
        <v>593</v>
      </c>
      <c r="R599" s="148">
        <f>ETo!$I598*((1-Constantes!$E$19)*ETo!$K598+ETo!$L598)</f>
        <v>2.9641648597480295</v>
      </c>
      <c r="S599" s="76">
        <f>MIN(R599*Constantes!$E$17,0.8*(V598+Observaciones!$F598-T599-U599-Constantes!$D$14))</f>
        <v>8.8155022458096259E-4</v>
      </c>
      <c r="T599" s="76">
        <f>IF(Observaciones!$F598&gt;0.05*Constantes!$E$18,((Observaciones!$F598-0.05*Constantes!$E$18)^2)/(Observaciones!$F598+0.95*Constantes!$E$18),0)</f>
        <v>0</v>
      </c>
      <c r="U599" s="76">
        <f>MAX(0,V598+Observaciones!$F598-T599-Constantes!$D$13)</f>
        <v>0</v>
      </c>
      <c r="V599" s="76">
        <f>V598+Observaciones!$F598-T599-S599-U599-W598</f>
        <v>11.250182851510038</v>
      </c>
      <c r="W599" s="76">
        <f>MAX(0,(V599-Constantes!$D$14)*(1-EXP(-Constantes!$D$22)))</f>
        <v>6.2285936935352518E-6</v>
      </c>
      <c r="X599" s="76">
        <f t="shared" si="338"/>
        <v>75.25546952510625</v>
      </c>
      <c r="Y599" s="76">
        <f>MAX(0,(X599-Constantes!$D$13)*(1-EXP(-Constantes!$D$23)))</f>
        <v>0.26116470434185995</v>
      </c>
      <c r="Z599" s="76">
        <f t="shared" si="339"/>
        <v>0.26117093293555349</v>
      </c>
      <c r="AA599" s="76">
        <f>IF(Z599-Escenarios!$E$29&lt;=0,0,IF(Z599-Escenarios!$E$29&gt;Escenarios!$E$28,Escenarios!$E$28,Z599-Escenarios!$E$29))</f>
        <v>0</v>
      </c>
      <c r="AB599" s="76">
        <f>AA599*Entradas!$E$24</f>
        <v>0</v>
      </c>
      <c r="AC599" s="76">
        <f>R599*Entradas!$D$47/Escenarios!$E$9</f>
        <v>0.1422799132679054</v>
      </c>
      <c r="AD599" s="76">
        <f>Entradas!$D$48*Entradas!$D$46/Escenarios!$E$9</f>
        <v>0.12</v>
      </c>
      <c r="AE599" s="76">
        <f t="shared" si="340"/>
        <v>0.14316146349248637</v>
      </c>
      <c r="AF599" s="76">
        <f t="shared" si="323"/>
        <v>0</v>
      </c>
      <c r="AG599" s="76">
        <f t="shared" si="324"/>
        <v>0</v>
      </c>
      <c r="AH599" s="76">
        <f t="shared" si="318"/>
        <v>6.2285936935352518E-6</v>
      </c>
      <c r="AI599" s="76">
        <f t="shared" si="325"/>
        <v>0</v>
      </c>
      <c r="AJ599" s="76">
        <f t="shared" si="319"/>
        <v>0.26116470434185995</v>
      </c>
      <c r="AK599" s="76">
        <f t="shared" si="326"/>
        <v>0</v>
      </c>
      <c r="AL599" s="76">
        <f t="shared" si="327"/>
        <v>0.26117093293555349</v>
      </c>
      <c r="AM599" s="76">
        <f t="shared" si="328"/>
        <v>0</v>
      </c>
      <c r="AN599" s="76">
        <f t="shared" si="329"/>
        <v>0</v>
      </c>
      <c r="AO599" s="76">
        <f t="shared" si="341"/>
        <v>52.946858803623087</v>
      </c>
      <c r="AP599" s="76">
        <f>MAX(0,(AO599-Constantes!$D$13)*(1-EXP(-Constantes!$D$24)))</f>
        <v>6.4150023712686272E-2</v>
      </c>
      <c r="AQ599" s="76">
        <f t="shared" si="320"/>
        <v>0.3253147280545462</v>
      </c>
      <c r="AR599" s="76">
        <f t="shared" si="330"/>
        <v>0.32532095664823979</v>
      </c>
      <c r="AS599" s="76">
        <f>0.0526*AF599*Observaciones!$F598^1.218</f>
        <v>0</v>
      </c>
      <c r="AT599" s="76">
        <f>AS599*Constantes!$E$30</f>
        <v>0</v>
      </c>
      <c r="AU599" s="76">
        <f t="shared" si="342"/>
        <v>0</v>
      </c>
      <c r="AV599" s="15"/>
      <c r="AW599" s="75">
        <v>593</v>
      </c>
      <c r="AX599" s="148">
        <f>ETo!$I598*((1-Constantes!$F$19)*ETo!$K598+ETo!$L598)</f>
        <v>2.9641648597480295</v>
      </c>
      <c r="AY599" s="76">
        <f>MIN(AX599*Constantes!$F$17,0.8*(BB598+Observaciones!$F598-AZ599-BA599-Constantes!$D$14))</f>
        <v>8.8155022458096259E-4</v>
      </c>
      <c r="AZ599" s="76">
        <f>IF(Observaciones!$F598&gt;0.05*Constantes!$F$18,((Observaciones!$F598-0.05*Constantes!$F$18)^2)/(Observaciones!$F598+0.95*Constantes!$F$18),0)</f>
        <v>0</v>
      </c>
      <c r="BA599" s="76">
        <f>MAX(0,BB598+Observaciones!$F598-AZ599-Constantes!$D$13)</f>
        <v>0</v>
      </c>
      <c r="BB599" s="76">
        <f>BB598+Observaciones!$F598-AZ599-AY599-BA599-BC598</f>
        <v>11.250182851510038</v>
      </c>
      <c r="BC599" s="76">
        <f>MAX(0,(BB599-Constantes!$D$14)*(1-EXP(-Constantes!$D$22)))</f>
        <v>6.2285936935352518E-6</v>
      </c>
      <c r="BD599" s="76">
        <f t="shared" si="343"/>
        <v>75.25546952510625</v>
      </c>
      <c r="BE599" s="76">
        <f>MAX(0,(BD599-Constantes!$D$13)*(1-EXP(-Constantes!$D$23)))</f>
        <v>0.26116470434185995</v>
      </c>
      <c r="BF599" s="76">
        <f t="shared" si="344"/>
        <v>0.26117093293555349</v>
      </c>
      <c r="BG599" s="76">
        <f>IF(BF599-Escenarios!$F$29&lt;=0,0,IF(BF599-Escenarios!$F$29&gt;Escenarios!$F$28,Escenarios!$F$28,BF599-Escenarios!$F$29))</f>
        <v>0</v>
      </c>
      <c r="BH599" s="76">
        <f>BG599*Entradas!$F$24</f>
        <v>0</v>
      </c>
      <c r="BI599" s="76">
        <f>AX599*Entradas!$D$47/Escenarios!$F$9</f>
        <v>0.1422799132679054</v>
      </c>
      <c r="BJ599" s="76">
        <f>Entradas!$D$48*Entradas!$D$46/Escenarios!$F$9</f>
        <v>0.12</v>
      </c>
      <c r="BK599" s="76">
        <f t="shared" si="345"/>
        <v>0.14316146349248637</v>
      </c>
      <c r="BL599" s="76">
        <f t="shared" si="331"/>
        <v>0</v>
      </c>
      <c r="BM599" s="76">
        <f t="shared" si="332"/>
        <v>0</v>
      </c>
      <c r="BN599" s="76">
        <f t="shared" si="321"/>
        <v>6.2285936935352518E-6</v>
      </c>
      <c r="BO599" s="76">
        <f t="shared" si="333"/>
        <v>0</v>
      </c>
      <c r="BP599" s="76">
        <f t="shared" si="322"/>
        <v>0.26116470434185995</v>
      </c>
      <c r="BQ599" s="76">
        <f t="shared" si="334"/>
        <v>0</v>
      </c>
      <c r="BR599" s="76">
        <f t="shared" si="335"/>
        <v>0.26117093293555349</v>
      </c>
      <c r="BS599" s="76">
        <f t="shared" si="336"/>
        <v>0</v>
      </c>
      <c r="BT599" s="76">
        <f t="shared" si="337"/>
        <v>0</v>
      </c>
      <c r="BU599" s="76">
        <f t="shared" si="346"/>
        <v>56.367663408877107</v>
      </c>
      <c r="BV599" s="76">
        <f>MAX(0,(BU599-Constantes!$D$13)*(1-EXP(-Constantes!$D$24)))</f>
        <v>0.11643786726702943</v>
      </c>
      <c r="BW599" s="76">
        <f t="shared" si="347"/>
        <v>0.37760257160888938</v>
      </c>
      <c r="BX599" s="76">
        <f t="shared" si="348"/>
        <v>0.37760880020258292</v>
      </c>
      <c r="BY599" s="76">
        <f>0.0526*BL599*Observaciones!$F598^1.218</f>
        <v>0</v>
      </c>
      <c r="BZ599" s="76">
        <f>BY599*Constantes!$F$30</f>
        <v>0</v>
      </c>
      <c r="CA599" s="76">
        <f t="shared" si="349"/>
        <v>0</v>
      </c>
      <c r="CB599" s="15"/>
      <c r="CC599" s="75">
        <v>593</v>
      </c>
      <c r="CD599" s="76">
        <f>0.0526*Observaciones!$F598^2.218</f>
        <v>0</v>
      </c>
      <c r="CE599" s="76">
        <f>IF(Observaciones!$F598&gt;0.05*$CI$7,((Observaciones!$F598-0.05*$CI$7)^2)/(Observaciones!$F598+0.95*$CI$7),0)</f>
        <v>0</v>
      </c>
      <c r="CF599" s="76">
        <f>0.0526*CE599*Observaciones!$F598^1.218</f>
        <v>0</v>
      </c>
      <c r="CG599" s="29"/>
      <c r="CH599" s="29"/>
      <c r="CI599" s="110"/>
      <c r="CJ599" s="40"/>
    </row>
    <row r="600" spans="2:88" s="2" customFormat="1" x14ac:dyDescent="0.3">
      <c r="B600" s="39"/>
      <c r="C600" s="75">
        <v>594</v>
      </c>
      <c r="D600" s="148">
        <f>ETo!$I599*((1-Constantes!$D$19)*ETo!$K599+ETo!$L599)</f>
        <v>3.0393043233439232</v>
      </c>
      <c r="E600" s="76">
        <f>MIN(D600*Constantes!$D$17,0.8*(H599+Observaciones!$F599-F600-G600-Constantes!$D$14))</f>
        <v>1.5095423474447922</v>
      </c>
      <c r="F600" s="76">
        <f>IF(Observaciones!$F599&gt;0.05*Constantes!$D$18,((Observaciones!$F599-0.05*Constantes!$D$18)^2)/(Observaciones!$F599+0.95*Constantes!$D$18),0)</f>
        <v>2.4557956777995901E-4</v>
      </c>
      <c r="G600" s="76">
        <f>MAX(0,H599+Observaciones!$F599-F600-Constantes!$D$13)</f>
        <v>0</v>
      </c>
      <c r="H600" s="76">
        <f>H599+Observaciones!$F599-F600-E600-G600-I599</f>
        <v>13.04038869590377</v>
      </c>
      <c r="I600" s="76">
        <f>MAX(0,(H600-Constantes!$D$14)*(1-EXP(-Constantes!$D$22)))</f>
        <v>6.0987211633940663E-2</v>
      </c>
      <c r="J600" s="76">
        <f t="shared" si="315"/>
        <v>74.994304820764384</v>
      </c>
      <c r="K600" s="76">
        <f>MAX(0,(J600-Constantes!$D$13)*(1-EXP(-Constantes!$D$23)))</f>
        <v>0.2585913863053933</v>
      </c>
      <c r="L600" s="76">
        <f t="shared" si="316"/>
        <v>0.31982417750711389</v>
      </c>
      <c r="M600" s="76">
        <f>0.0526*F600*Observaciones!$F599^1.218</f>
        <v>5.5300359371899124E-5</v>
      </c>
      <c r="N600" s="76">
        <f>M600*Constantes!$D$30</f>
        <v>8.6390814224520989E-7</v>
      </c>
      <c r="O600" s="76">
        <f t="shared" si="317"/>
        <v>0.27011971045434602</v>
      </c>
      <c r="P600" s="15"/>
      <c r="Q600" s="75">
        <v>594</v>
      </c>
      <c r="R600" s="148">
        <f>ETo!$I599*((1-Constantes!$E$19)*ETo!$K599+ETo!$L599)</f>
        <v>3.0393043233439232</v>
      </c>
      <c r="S600" s="76">
        <f>MIN(R600*Constantes!$E$17,0.8*(V599+Observaciones!$F599-T600-U600-Constantes!$D$14))</f>
        <v>1.5095423474447922</v>
      </c>
      <c r="T600" s="76">
        <f>IF(Observaciones!$F599&gt;0.05*Constantes!$E$18,((Observaciones!$F599-0.05*Constantes!$E$18)^2)/(Observaciones!$F599+0.95*Constantes!$E$18),0)</f>
        <v>2.4557956777995901E-4</v>
      </c>
      <c r="U600" s="76">
        <f>MAX(0,V599+Observaciones!$F599-T600-Constantes!$D$13)</f>
        <v>0</v>
      </c>
      <c r="V600" s="76">
        <f>V599+Observaciones!$F599-T600-S600-U600-W599</f>
        <v>13.04038869590377</v>
      </c>
      <c r="W600" s="76">
        <f>MAX(0,(V600-Constantes!$D$14)*(1-EXP(-Constantes!$D$22)))</f>
        <v>6.0987211633940663E-2</v>
      </c>
      <c r="X600" s="76">
        <f t="shared" si="338"/>
        <v>74.994304820764384</v>
      </c>
      <c r="Y600" s="76">
        <f>MAX(0,(X600-Constantes!$D$13)*(1-EXP(-Constantes!$D$23)))</f>
        <v>0.2585913863053933</v>
      </c>
      <c r="Z600" s="76">
        <f t="shared" si="339"/>
        <v>0.31982417750711389</v>
      </c>
      <c r="AA600" s="76">
        <f>IF(Z600-Escenarios!$E$29&lt;=0,0,IF(Z600-Escenarios!$E$29&gt;Escenarios!$E$28,Escenarios!$E$28,Z600-Escenarios!$E$29))</f>
        <v>0</v>
      </c>
      <c r="AB600" s="76">
        <f>AA600*Entradas!$E$24</f>
        <v>0</v>
      </c>
      <c r="AC600" s="76">
        <f>R600*Entradas!$D$47/Escenarios!$E$9</f>
        <v>0.1458866075205083</v>
      </c>
      <c r="AD600" s="76">
        <f>Entradas!$D$48*Entradas!$D$46/Escenarios!$E$9</f>
        <v>0.12</v>
      </c>
      <c r="AE600" s="76">
        <f t="shared" si="340"/>
        <v>1.6554289549653005</v>
      </c>
      <c r="AF600" s="76">
        <f t="shared" si="323"/>
        <v>2.4557956777995901E-4</v>
      </c>
      <c r="AG600" s="76">
        <f t="shared" si="324"/>
        <v>0</v>
      </c>
      <c r="AH600" s="76">
        <f t="shared" si="318"/>
        <v>6.0987211633940663E-2</v>
      </c>
      <c r="AI600" s="76">
        <f t="shared" si="325"/>
        <v>0</v>
      </c>
      <c r="AJ600" s="76">
        <f t="shared" si="319"/>
        <v>0.2585913863053933</v>
      </c>
      <c r="AK600" s="76">
        <f t="shared" si="326"/>
        <v>0</v>
      </c>
      <c r="AL600" s="76">
        <f t="shared" si="327"/>
        <v>0.31982417750711389</v>
      </c>
      <c r="AM600" s="76">
        <f t="shared" si="328"/>
        <v>0</v>
      </c>
      <c r="AN600" s="76">
        <f t="shared" si="329"/>
        <v>0</v>
      </c>
      <c r="AO600" s="76">
        <f t="shared" si="341"/>
        <v>52.882708779910402</v>
      </c>
      <c r="AP600" s="76">
        <f>MAX(0,(AO600-Constantes!$D$13)*(1-EXP(-Constantes!$D$24)))</f>
        <v>6.3169474750975785E-2</v>
      </c>
      <c r="AQ600" s="76">
        <f t="shared" si="320"/>
        <v>0.32176086105636909</v>
      </c>
      <c r="AR600" s="76">
        <f t="shared" si="330"/>
        <v>0.38299365225808968</v>
      </c>
      <c r="AS600" s="76">
        <f>0.0526*AF600*Observaciones!$F599^1.218</f>
        <v>5.5300359371899124E-5</v>
      </c>
      <c r="AT600" s="76">
        <f>AS600*Constantes!$E$30</f>
        <v>8.6390814224520989E-7</v>
      </c>
      <c r="AU600" s="76">
        <f t="shared" si="342"/>
        <v>0.22556722210712885</v>
      </c>
      <c r="AV600" s="15"/>
      <c r="AW600" s="75">
        <v>594</v>
      </c>
      <c r="AX600" s="148">
        <f>ETo!$I599*((1-Constantes!$F$19)*ETo!$K599+ETo!$L599)</f>
        <v>3.0393043233439232</v>
      </c>
      <c r="AY600" s="76">
        <f>MIN(AX600*Constantes!$F$17,0.8*(BB599+Observaciones!$F599-AZ600-BA600-Constantes!$D$14))</f>
        <v>1.5095423474447922</v>
      </c>
      <c r="AZ600" s="76">
        <f>IF(Observaciones!$F599&gt;0.05*Constantes!$F$18,((Observaciones!$F599-0.05*Constantes!$F$18)^2)/(Observaciones!$F599+0.95*Constantes!$F$18),0)</f>
        <v>2.4557956777995901E-4</v>
      </c>
      <c r="BA600" s="76">
        <f>MAX(0,BB599+Observaciones!$F599-AZ600-Constantes!$D$13)</f>
        <v>0</v>
      </c>
      <c r="BB600" s="76">
        <f>BB599+Observaciones!$F599-AZ600-AY600-BA600-BC599</f>
        <v>13.04038869590377</v>
      </c>
      <c r="BC600" s="76">
        <f>MAX(0,(BB600-Constantes!$D$14)*(1-EXP(-Constantes!$D$22)))</f>
        <v>6.0987211633940663E-2</v>
      </c>
      <c r="BD600" s="76">
        <f t="shared" si="343"/>
        <v>74.994304820764384</v>
      </c>
      <c r="BE600" s="76">
        <f>MAX(0,(BD600-Constantes!$D$13)*(1-EXP(-Constantes!$D$23)))</f>
        <v>0.2585913863053933</v>
      </c>
      <c r="BF600" s="76">
        <f t="shared" si="344"/>
        <v>0.31982417750711389</v>
      </c>
      <c r="BG600" s="76">
        <f>IF(BF600-Escenarios!$F$29&lt;=0,0,IF(BF600-Escenarios!$F$29&gt;Escenarios!$F$28,Escenarios!$F$28,BF600-Escenarios!$F$29))</f>
        <v>0</v>
      </c>
      <c r="BH600" s="76">
        <f>BG600*Entradas!$F$24</f>
        <v>0</v>
      </c>
      <c r="BI600" s="76">
        <f>AX600*Entradas!$D$47/Escenarios!$F$9</f>
        <v>0.1458866075205083</v>
      </c>
      <c r="BJ600" s="76">
        <f>Entradas!$D$48*Entradas!$D$46/Escenarios!$F$9</f>
        <v>0.12</v>
      </c>
      <c r="BK600" s="76">
        <f t="shared" si="345"/>
        <v>1.6554289549653005</v>
      </c>
      <c r="BL600" s="76">
        <f t="shared" si="331"/>
        <v>2.4557956777995901E-4</v>
      </c>
      <c r="BM600" s="76">
        <f t="shared" si="332"/>
        <v>0</v>
      </c>
      <c r="BN600" s="76">
        <f t="shared" si="321"/>
        <v>6.0987211633940663E-2</v>
      </c>
      <c r="BO600" s="76">
        <f t="shared" si="333"/>
        <v>0</v>
      </c>
      <c r="BP600" s="76">
        <f t="shared" si="322"/>
        <v>0.2585913863053933</v>
      </c>
      <c r="BQ600" s="76">
        <f t="shared" si="334"/>
        <v>0</v>
      </c>
      <c r="BR600" s="76">
        <f t="shared" si="335"/>
        <v>0.31982417750711389</v>
      </c>
      <c r="BS600" s="76">
        <f t="shared" si="336"/>
        <v>0</v>
      </c>
      <c r="BT600" s="76">
        <f t="shared" si="337"/>
        <v>0</v>
      </c>
      <c r="BU600" s="76">
        <f t="shared" si="346"/>
        <v>56.251225541610076</v>
      </c>
      <c r="BV600" s="76">
        <f>MAX(0,(BU600-Constantes!$D$13)*(1-EXP(-Constantes!$D$24)))</f>
        <v>0.11465808569806495</v>
      </c>
      <c r="BW600" s="76">
        <f t="shared" si="347"/>
        <v>0.37324947200345826</v>
      </c>
      <c r="BX600" s="76">
        <f t="shared" si="348"/>
        <v>0.43448226320517885</v>
      </c>
      <c r="BY600" s="76">
        <f>0.0526*BL600*Observaciones!$F599^1.218</f>
        <v>5.5300359371899124E-5</v>
      </c>
      <c r="BZ600" s="76">
        <f>BY600*Constantes!$F$30</f>
        <v>8.6390814224520989E-7</v>
      </c>
      <c r="CA600" s="76">
        <f t="shared" si="349"/>
        <v>0.19883622771437276</v>
      </c>
      <c r="CB600" s="15"/>
      <c r="CC600" s="75">
        <v>594</v>
      </c>
      <c r="CD600" s="76">
        <f>0.0526*Observaciones!$F599^2.218</f>
        <v>0.74310410909583668</v>
      </c>
      <c r="CE600" s="76">
        <f>IF(Observaciones!$F599&gt;0.05*$CI$7,((Observaciones!$F599-0.05*$CI$7)^2)/(Observaciones!$F599+0.95*$CI$7),0)</f>
        <v>6.7925012840267113E-2</v>
      </c>
      <c r="CF600" s="76">
        <f>0.0526*CE600*Observaciones!$F599^1.218</f>
        <v>1.529556247029999E-2</v>
      </c>
      <c r="CG600" s="29"/>
      <c r="CH600" s="29"/>
      <c r="CI600" s="110"/>
      <c r="CJ600" s="40"/>
    </row>
    <row r="601" spans="2:88" s="2" customFormat="1" x14ac:dyDescent="0.3">
      <c r="B601" s="39"/>
      <c r="C601" s="75">
        <v>595</v>
      </c>
      <c r="D601" s="148">
        <f>ETo!$I600*((1-Constantes!$D$19)*ETo!$K600+ETo!$L600)</f>
        <v>3.0531614627958401</v>
      </c>
      <c r="E601" s="76">
        <f>MIN(D601*Constantes!$D$17,0.8*(H600+Observaciones!$F600-F601-G601-Constantes!$D$14))</f>
        <v>1.4323109567230163</v>
      </c>
      <c r="F601" s="76">
        <f>IF(Observaciones!$F600&gt;0.05*Constantes!$D$18,((Observaciones!$F600-0.05*Constantes!$D$18)^2)/(Observaciones!$F600+0.95*Constantes!$D$18),0)</f>
        <v>0</v>
      </c>
      <c r="G601" s="76">
        <f>MAX(0,H600+Observaciones!$F600-F601-Constantes!$D$13)</f>
        <v>0</v>
      </c>
      <c r="H601" s="76">
        <f>H600+Observaciones!$F600-F601-E601-G601-I600</f>
        <v>11.547090527546812</v>
      </c>
      <c r="I601" s="76">
        <f>MAX(0,(H601-Constantes!$D$14)*(1-EXP(-Constantes!$D$22)))</f>
        <v>1.0119994009898712E-2</v>
      </c>
      <c r="J601" s="76">
        <f t="shared" si="315"/>
        <v>74.735713434458987</v>
      </c>
      <c r="K601" s="76">
        <f>MAX(0,(J601-Constantes!$D$13)*(1-EXP(-Constantes!$D$23)))</f>
        <v>0.2560434237844566</v>
      </c>
      <c r="L601" s="76">
        <f t="shared" si="316"/>
        <v>0.26616341779435532</v>
      </c>
      <c r="M601" s="76">
        <f>0.0526*F601*Observaciones!$F600^1.218</f>
        <v>0</v>
      </c>
      <c r="N601" s="76">
        <f>M601*Constantes!$D$30</f>
        <v>0</v>
      </c>
      <c r="O601" s="76">
        <f t="shared" si="317"/>
        <v>0</v>
      </c>
      <c r="P601" s="15"/>
      <c r="Q601" s="75">
        <v>595</v>
      </c>
      <c r="R601" s="148">
        <f>ETo!$I600*((1-Constantes!$E$19)*ETo!$K600+ETo!$L600)</f>
        <v>3.0531614627958401</v>
      </c>
      <c r="S601" s="76">
        <f>MIN(R601*Constantes!$E$17,0.8*(V600+Observaciones!$F600-T601-U601-Constantes!$D$14))</f>
        <v>1.4323109567230163</v>
      </c>
      <c r="T601" s="76">
        <f>IF(Observaciones!$F600&gt;0.05*Constantes!$E$18,((Observaciones!$F600-0.05*Constantes!$E$18)^2)/(Observaciones!$F600+0.95*Constantes!$E$18),0)</f>
        <v>0</v>
      </c>
      <c r="U601" s="76">
        <f>MAX(0,V600+Observaciones!$F600-T601-Constantes!$D$13)</f>
        <v>0</v>
      </c>
      <c r="V601" s="76">
        <f>V600+Observaciones!$F600-T601-S601-U601-W600</f>
        <v>11.547090527546812</v>
      </c>
      <c r="W601" s="76">
        <f>MAX(0,(V601-Constantes!$D$14)*(1-EXP(-Constantes!$D$22)))</f>
        <v>1.0119994009898712E-2</v>
      </c>
      <c r="X601" s="76">
        <f t="shared" si="338"/>
        <v>74.735713434458987</v>
      </c>
      <c r="Y601" s="76">
        <f>MAX(0,(X601-Constantes!$D$13)*(1-EXP(-Constantes!$D$23)))</f>
        <v>0.2560434237844566</v>
      </c>
      <c r="Z601" s="76">
        <f t="shared" si="339"/>
        <v>0.26616341779435532</v>
      </c>
      <c r="AA601" s="76">
        <f>IF(Z601-Escenarios!$E$29&lt;=0,0,IF(Z601-Escenarios!$E$29&gt;Escenarios!$E$28,Escenarios!$E$28,Z601-Escenarios!$E$29))</f>
        <v>0</v>
      </c>
      <c r="AB601" s="76">
        <f>AA601*Entradas!$E$24</f>
        <v>0</v>
      </c>
      <c r="AC601" s="76">
        <f>R601*Entradas!$D$47/Escenarios!$E$9</f>
        <v>0.14655175021420033</v>
      </c>
      <c r="AD601" s="76">
        <f>Entradas!$D$48*Entradas!$D$46/Escenarios!$E$9</f>
        <v>0.12</v>
      </c>
      <c r="AE601" s="76">
        <f t="shared" si="340"/>
        <v>1.5788627069372168</v>
      </c>
      <c r="AF601" s="76">
        <f t="shared" si="323"/>
        <v>0</v>
      </c>
      <c r="AG601" s="76">
        <f t="shared" si="324"/>
        <v>0</v>
      </c>
      <c r="AH601" s="76">
        <f t="shared" si="318"/>
        <v>1.0119994009898712E-2</v>
      </c>
      <c r="AI601" s="76">
        <f t="shared" si="325"/>
        <v>0</v>
      </c>
      <c r="AJ601" s="76">
        <f t="shared" si="319"/>
        <v>0.2560434237844566</v>
      </c>
      <c r="AK601" s="76">
        <f t="shared" si="326"/>
        <v>0</v>
      </c>
      <c r="AL601" s="76">
        <f t="shared" si="327"/>
        <v>0.26616341779435532</v>
      </c>
      <c r="AM601" s="76">
        <f t="shared" si="328"/>
        <v>0</v>
      </c>
      <c r="AN601" s="76">
        <f t="shared" si="329"/>
        <v>0</v>
      </c>
      <c r="AO601" s="76">
        <f t="shared" si="341"/>
        <v>52.819539305159424</v>
      </c>
      <c r="AP601" s="76">
        <f>MAX(0,(AO601-Constantes!$D$13)*(1-EXP(-Constantes!$D$24)))</f>
        <v>6.2203913722404872E-2</v>
      </c>
      <c r="AQ601" s="76">
        <f t="shared" si="320"/>
        <v>0.31824733750686146</v>
      </c>
      <c r="AR601" s="76">
        <f t="shared" si="330"/>
        <v>0.32836733151676017</v>
      </c>
      <c r="AS601" s="76">
        <f>0.0526*AF601*Observaciones!$F600^1.218</f>
        <v>0</v>
      </c>
      <c r="AT601" s="76">
        <f>AS601*Constantes!$E$30</f>
        <v>0</v>
      </c>
      <c r="AU601" s="76">
        <f t="shared" si="342"/>
        <v>0</v>
      </c>
      <c r="AV601" s="15"/>
      <c r="AW601" s="75">
        <v>595</v>
      </c>
      <c r="AX601" s="148">
        <f>ETo!$I600*((1-Constantes!$F$19)*ETo!$K600+ETo!$L600)</f>
        <v>3.0531614627958401</v>
      </c>
      <c r="AY601" s="76">
        <f>MIN(AX601*Constantes!$F$17,0.8*(BB600+Observaciones!$F600-AZ601-BA601-Constantes!$D$14))</f>
        <v>1.4323109567230163</v>
      </c>
      <c r="AZ601" s="76">
        <f>IF(Observaciones!$F600&gt;0.05*Constantes!$F$18,((Observaciones!$F600-0.05*Constantes!$F$18)^2)/(Observaciones!$F600+0.95*Constantes!$F$18),0)</f>
        <v>0</v>
      </c>
      <c r="BA601" s="76">
        <f>MAX(0,BB600+Observaciones!$F600-AZ601-Constantes!$D$13)</f>
        <v>0</v>
      </c>
      <c r="BB601" s="76">
        <f>BB600+Observaciones!$F600-AZ601-AY601-BA601-BC600</f>
        <v>11.547090527546812</v>
      </c>
      <c r="BC601" s="76">
        <f>MAX(0,(BB601-Constantes!$D$14)*(1-EXP(-Constantes!$D$22)))</f>
        <v>1.0119994009898712E-2</v>
      </c>
      <c r="BD601" s="76">
        <f t="shared" si="343"/>
        <v>74.735713434458987</v>
      </c>
      <c r="BE601" s="76">
        <f>MAX(0,(BD601-Constantes!$D$13)*(1-EXP(-Constantes!$D$23)))</f>
        <v>0.2560434237844566</v>
      </c>
      <c r="BF601" s="76">
        <f t="shared" si="344"/>
        <v>0.26616341779435532</v>
      </c>
      <c r="BG601" s="76">
        <f>IF(BF601-Escenarios!$F$29&lt;=0,0,IF(BF601-Escenarios!$F$29&gt;Escenarios!$F$28,Escenarios!$F$28,BF601-Escenarios!$F$29))</f>
        <v>0</v>
      </c>
      <c r="BH601" s="76">
        <f>BG601*Entradas!$F$24</f>
        <v>0</v>
      </c>
      <c r="BI601" s="76">
        <f>AX601*Entradas!$D$47/Escenarios!$F$9</f>
        <v>0.14655175021420033</v>
      </c>
      <c r="BJ601" s="76">
        <f>Entradas!$D$48*Entradas!$D$46/Escenarios!$F$9</f>
        <v>0.12</v>
      </c>
      <c r="BK601" s="76">
        <f t="shared" si="345"/>
        <v>1.5788627069372168</v>
      </c>
      <c r="BL601" s="76">
        <f t="shared" si="331"/>
        <v>0</v>
      </c>
      <c r="BM601" s="76">
        <f t="shared" si="332"/>
        <v>0</v>
      </c>
      <c r="BN601" s="76">
        <f t="shared" si="321"/>
        <v>1.0119994009898712E-2</v>
      </c>
      <c r="BO601" s="76">
        <f t="shared" si="333"/>
        <v>0</v>
      </c>
      <c r="BP601" s="76">
        <f t="shared" si="322"/>
        <v>0.2560434237844566</v>
      </c>
      <c r="BQ601" s="76">
        <f t="shared" si="334"/>
        <v>0</v>
      </c>
      <c r="BR601" s="76">
        <f t="shared" si="335"/>
        <v>0.26616341779435532</v>
      </c>
      <c r="BS601" s="76">
        <f t="shared" si="336"/>
        <v>0</v>
      </c>
      <c r="BT601" s="76">
        <f t="shared" si="337"/>
        <v>0</v>
      </c>
      <c r="BU601" s="76">
        <f t="shared" si="346"/>
        <v>56.136567455912008</v>
      </c>
      <c r="BV601" s="76">
        <f>MAX(0,(BU601-Constantes!$D$13)*(1-EXP(-Constantes!$D$24)))</f>
        <v>0.11290550853010482</v>
      </c>
      <c r="BW601" s="76">
        <f t="shared" si="347"/>
        <v>0.36894893231456144</v>
      </c>
      <c r="BX601" s="76">
        <f t="shared" si="348"/>
        <v>0.37906892632446015</v>
      </c>
      <c r="BY601" s="76">
        <f>0.0526*BL601*Observaciones!$F600^1.218</f>
        <v>0</v>
      </c>
      <c r="BZ601" s="76">
        <f>BY601*Constantes!$F$30</f>
        <v>0</v>
      </c>
      <c r="CA601" s="76">
        <f t="shared" si="349"/>
        <v>0</v>
      </c>
      <c r="CB601" s="15"/>
      <c r="CC601" s="75">
        <v>595</v>
      </c>
      <c r="CD601" s="76">
        <f>0.0526*Observaciones!$F600^2.218</f>
        <v>0</v>
      </c>
      <c r="CE601" s="76">
        <f>IF(Observaciones!$F600&gt;0.05*$CI$7,((Observaciones!$F600-0.05*$CI$7)^2)/(Observaciones!$F600+0.95*$CI$7),0)</f>
        <v>0</v>
      </c>
      <c r="CF601" s="76">
        <f>0.0526*CE601*Observaciones!$F600^1.218</f>
        <v>0</v>
      </c>
      <c r="CG601" s="29"/>
      <c r="CH601" s="29"/>
      <c r="CI601" s="110"/>
      <c r="CJ601" s="40"/>
    </row>
    <row r="602" spans="2:88" s="2" customFormat="1" x14ac:dyDescent="0.3">
      <c r="B602" s="39"/>
      <c r="C602" s="75">
        <v>596</v>
      </c>
      <c r="D602" s="148">
        <f>ETo!$I601*((1-Constantes!$D$19)*ETo!$K601+ETo!$L601)</f>
        <v>3.0774198240854531</v>
      </c>
      <c r="E602" s="76">
        <f>MIN(D602*Constantes!$D$17,0.8*(H601+Observaciones!$F601-F602-G602-Constantes!$D$14))</f>
        <v>0.23767242203744987</v>
      </c>
      <c r="F602" s="76">
        <f>IF(Observaciones!$F601&gt;0.05*Constantes!$D$18,((Observaciones!$F601-0.05*Constantes!$D$18)^2)/(Observaciones!$F601+0.95*Constantes!$D$18),0)</f>
        <v>0</v>
      </c>
      <c r="G602" s="76">
        <f>MAX(0,H601+Observaciones!$F601-F602-Constantes!$D$13)</f>
        <v>0</v>
      </c>
      <c r="H602" s="76">
        <f>H601+Observaciones!$F601-F602-E602-G602-I601</f>
        <v>11.299298111499464</v>
      </c>
      <c r="I602" s="76">
        <f>MAX(0,(H602-Constantes!$D$14)*(1-EXP(-Constantes!$D$22)))</f>
        <v>1.6792746547440341E-3</v>
      </c>
      <c r="J602" s="76">
        <f t="shared" si="315"/>
        <v>74.479670010674525</v>
      </c>
      <c r="K602" s="76">
        <f>MAX(0,(J602-Constantes!$D$13)*(1-EXP(-Constantes!$D$23)))</f>
        <v>0.25352056694511604</v>
      </c>
      <c r="L602" s="76">
        <f t="shared" si="316"/>
        <v>0.25519984159986009</v>
      </c>
      <c r="M602" s="76">
        <f>0.0526*F602*Observaciones!$F601^1.218</f>
        <v>0</v>
      </c>
      <c r="N602" s="76">
        <f>M602*Constantes!$D$30</f>
        <v>0</v>
      </c>
      <c r="O602" s="76">
        <f t="shared" si="317"/>
        <v>0</v>
      </c>
      <c r="P602" s="15"/>
      <c r="Q602" s="75">
        <v>596</v>
      </c>
      <c r="R602" s="148">
        <f>ETo!$I601*((1-Constantes!$E$19)*ETo!$K601+ETo!$L601)</f>
        <v>3.0774198240854531</v>
      </c>
      <c r="S602" s="76">
        <f>MIN(R602*Constantes!$E$17,0.8*(V601+Observaciones!$F601-T602-U602-Constantes!$D$14))</f>
        <v>0.23767242203744987</v>
      </c>
      <c r="T602" s="76">
        <f>IF(Observaciones!$F601&gt;0.05*Constantes!$E$18,((Observaciones!$F601-0.05*Constantes!$E$18)^2)/(Observaciones!$F601+0.95*Constantes!$E$18),0)</f>
        <v>0</v>
      </c>
      <c r="U602" s="76">
        <f>MAX(0,V601+Observaciones!$F601-T602-Constantes!$D$13)</f>
        <v>0</v>
      </c>
      <c r="V602" s="76">
        <f>V601+Observaciones!$F601-T602-S602-U602-W601</f>
        <v>11.299298111499464</v>
      </c>
      <c r="W602" s="76">
        <f>MAX(0,(V602-Constantes!$D$14)*(1-EXP(-Constantes!$D$22)))</f>
        <v>1.6792746547440341E-3</v>
      </c>
      <c r="X602" s="76">
        <f t="shared" si="338"/>
        <v>74.479670010674525</v>
      </c>
      <c r="Y602" s="76">
        <f>MAX(0,(X602-Constantes!$D$13)*(1-EXP(-Constantes!$D$23)))</f>
        <v>0.25352056694511604</v>
      </c>
      <c r="Z602" s="76">
        <f t="shared" si="339"/>
        <v>0.25519984159986009</v>
      </c>
      <c r="AA602" s="76">
        <f>IF(Z602-Escenarios!$E$29&lt;=0,0,IF(Z602-Escenarios!$E$29&gt;Escenarios!$E$28,Escenarios!$E$28,Z602-Escenarios!$E$29))</f>
        <v>0</v>
      </c>
      <c r="AB602" s="76">
        <f>AA602*Entradas!$E$24</f>
        <v>0</v>
      </c>
      <c r="AC602" s="76">
        <f>R602*Entradas!$D$47/Escenarios!$E$9</f>
        <v>0.14771615155610174</v>
      </c>
      <c r="AD602" s="76">
        <f>Entradas!$D$48*Entradas!$D$46/Escenarios!$E$9</f>
        <v>0.12</v>
      </c>
      <c r="AE602" s="76">
        <f t="shared" si="340"/>
        <v>0.38538857359355161</v>
      </c>
      <c r="AF602" s="76">
        <f t="shared" si="323"/>
        <v>0</v>
      </c>
      <c r="AG602" s="76">
        <f t="shared" si="324"/>
        <v>0</v>
      </c>
      <c r="AH602" s="76">
        <f t="shared" si="318"/>
        <v>1.6792746547440341E-3</v>
      </c>
      <c r="AI602" s="76">
        <f t="shared" si="325"/>
        <v>0</v>
      </c>
      <c r="AJ602" s="76">
        <f t="shared" si="319"/>
        <v>0.25352056694511604</v>
      </c>
      <c r="AK602" s="76">
        <f t="shared" si="326"/>
        <v>0</v>
      </c>
      <c r="AL602" s="76">
        <f t="shared" si="327"/>
        <v>0.25519984159986009</v>
      </c>
      <c r="AM602" s="76">
        <f t="shared" si="328"/>
        <v>0</v>
      </c>
      <c r="AN602" s="76">
        <f t="shared" si="329"/>
        <v>0</v>
      </c>
      <c r="AO602" s="76">
        <f t="shared" si="341"/>
        <v>52.757335391437017</v>
      </c>
      <c r="AP602" s="76">
        <f>MAX(0,(AO602-Constantes!$D$13)*(1-EXP(-Constantes!$D$24)))</f>
        <v>6.1253111532712567E-2</v>
      </c>
      <c r="AQ602" s="76">
        <f t="shared" si="320"/>
        <v>0.31477367847782861</v>
      </c>
      <c r="AR602" s="76">
        <f t="shared" si="330"/>
        <v>0.31645295313257266</v>
      </c>
      <c r="AS602" s="76">
        <f>0.0526*AF602*Observaciones!$F601^1.218</f>
        <v>0</v>
      </c>
      <c r="AT602" s="76">
        <f>AS602*Constantes!$E$30</f>
        <v>0</v>
      </c>
      <c r="AU602" s="76">
        <f t="shared" si="342"/>
        <v>0</v>
      </c>
      <c r="AV602" s="15"/>
      <c r="AW602" s="75">
        <v>596</v>
      </c>
      <c r="AX602" s="148">
        <f>ETo!$I601*((1-Constantes!$F$19)*ETo!$K601+ETo!$L601)</f>
        <v>3.0774198240854531</v>
      </c>
      <c r="AY602" s="76">
        <f>MIN(AX602*Constantes!$F$17,0.8*(BB601+Observaciones!$F601-AZ602-BA602-Constantes!$D$14))</f>
        <v>0.23767242203744987</v>
      </c>
      <c r="AZ602" s="76">
        <f>IF(Observaciones!$F601&gt;0.05*Constantes!$F$18,((Observaciones!$F601-0.05*Constantes!$F$18)^2)/(Observaciones!$F601+0.95*Constantes!$F$18),0)</f>
        <v>0</v>
      </c>
      <c r="BA602" s="76">
        <f>MAX(0,BB601+Observaciones!$F601-AZ602-Constantes!$D$13)</f>
        <v>0</v>
      </c>
      <c r="BB602" s="76">
        <f>BB601+Observaciones!$F601-AZ602-AY602-BA602-BC601</f>
        <v>11.299298111499464</v>
      </c>
      <c r="BC602" s="76">
        <f>MAX(0,(BB602-Constantes!$D$14)*(1-EXP(-Constantes!$D$22)))</f>
        <v>1.6792746547440341E-3</v>
      </c>
      <c r="BD602" s="76">
        <f t="shared" si="343"/>
        <v>74.479670010674525</v>
      </c>
      <c r="BE602" s="76">
        <f>MAX(0,(BD602-Constantes!$D$13)*(1-EXP(-Constantes!$D$23)))</f>
        <v>0.25352056694511604</v>
      </c>
      <c r="BF602" s="76">
        <f t="shared" si="344"/>
        <v>0.25519984159986009</v>
      </c>
      <c r="BG602" s="76">
        <f>IF(BF602-Escenarios!$F$29&lt;=0,0,IF(BF602-Escenarios!$F$29&gt;Escenarios!$F$28,Escenarios!$F$28,BF602-Escenarios!$F$29))</f>
        <v>0</v>
      </c>
      <c r="BH602" s="76">
        <f>BG602*Entradas!$F$24</f>
        <v>0</v>
      </c>
      <c r="BI602" s="76">
        <f>AX602*Entradas!$D$47/Escenarios!$F$9</f>
        <v>0.14771615155610174</v>
      </c>
      <c r="BJ602" s="76">
        <f>Entradas!$D$48*Entradas!$D$46/Escenarios!$F$9</f>
        <v>0.12</v>
      </c>
      <c r="BK602" s="76">
        <f t="shared" si="345"/>
        <v>0.38538857359355161</v>
      </c>
      <c r="BL602" s="76">
        <f t="shared" si="331"/>
        <v>0</v>
      </c>
      <c r="BM602" s="76">
        <f t="shared" si="332"/>
        <v>0</v>
      </c>
      <c r="BN602" s="76">
        <f t="shared" si="321"/>
        <v>1.6792746547440341E-3</v>
      </c>
      <c r="BO602" s="76">
        <f t="shared" si="333"/>
        <v>0</v>
      </c>
      <c r="BP602" s="76">
        <f t="shared" si="322"/>
        <v>0.25352056694511604</v>
      </c>
      <c r="BQ602" s="76">
        <f t="shared" si="334"/>
        <v>0</v>
      </c>
      <c r="BR602" s="76">
        <f t="shared" si="335"/>
        <v>0.25519984159986009</v>
      </c>
      <c r="BS602" s="76">
        <f t="shared" si="336"/>
        <v>0</v>
      </c>
      <c r="BT602" s="76">
        <f t="shared" si="337"/>
        <v>0</v>
      </c>
      <c r="BU602" s="76">
        <f t="shared" si="346"/>
        <v>56.023661947381903</v>
      </c>
      <c r="BV602" s="76">
        <f>MAX(0,(BU602-Constantes!$D$13)*(1-EXP(-Constantes!$D$24)))</f>
        <v>0.1111797199371585</v>
      </c>
      <c r="BW602" s="76">
        <f t="shared" si="347"/>
        <v>0.36470028688227452</v>
      </c>
      <c r="BX602" s="76">
        <f t="shared" si="348"/>
        <v>0.36637956153701856</v>
      </c>
      <c r="BY602" s="76">
        <f>0.0526*BL602*Observaciones!$F601^1.218</f>
        <v>0</v>
      </c>
      <c r="BZ602" s="76">
        <f>BY602*Constantes!$F$30</f>
        <v>0</v>
      </c>
      <c r="CA602" s="76">
        <f t="shared" si="349"/>
        <v>0</v>
      </c>
      <c r="CB602" s="15"/>
      <c r="CC602" s="75">
        <v>596</v>
      </c>
      <c r="CD602" s="76">
        <f>0.0526*Observaciones!$F601^2.218</f>
        <v>0</v>
      </c>
      <c r="CE602" s="76">
        <f>IF(Observaciones!$F601&gt;0.05*$CI$7,((Observaciones!$F601-0.05*$CI$7)^2)/(Observaciones!$F601+0.95*$CI$7),0)</f>
        <v>0</v>
      </c>
      <c r="CF602" s="76">
        <f>0.0526*CE602*Observaciones!$F601^1.218</f>
        <v>0</v>
      </c>
      <c r="CG602" s="29"/>
      <c r="CH602" s="29"/>
      <c r="CI602" s="110"/>
      <c r="CJ602" s="40"/>
    </row>
    <row r="603" spans="2:88" s="2" customFormat="1" x14ac:dyDescent="0.3">
      <c r="B603" s="39"/>
      <c r="C603" s="75">
        <v>597</v>
      </c>
      <c r="D603" s="148">
        <f>ETo!$I602*((1-Constantes!$D$19)*ETo!$K602+ETo!$L602)</f>
        <v>3.1997566053416144</v>
      </c>
      <c r="E603" s="76">
        <f>MIN(D603*Constantes!$D$17,0.8*(H602+Observaciones!$F602-F603-G603-Constantes!$D$14))</f>
        <v>3.9438489199571339E-2</v>
      </c>
      <c r="F603" s="76">
        <f>IF(Observaciones!$F602&gt;0.05*Constantes!$D$18,((Observaciones!$F602-0.05*Constantes!$D$18)^2)/(Observaciones!$F602+0.95*Constantes!$D$18),0)</f>
        <v>0</v>
      </c>
      <c r="G603" s="76">
        <f>MAX(0,H602+Observaciones!$F602-F603-Constantes!$D$13)</f>
        <v>0</v>
      </c>
      <c r="H603" s="76">
        <f>H602+Observaciones!$F602-F603-E603-G603-I602</f>
        <v>11.258180347645148</v>
      </c>
      <c r="I603" s="76">
        <f>MAX(0,(H603-Constantes!$D$14)*(1-EXP(-Constantes!$D$22)))</f>
        <v>2.7865267146472285E-4</v>
      </c>
      <c r="J603" s="76">
        <f t="shared" si="315"/>
        <v>74.226149443729412</v>
      </c>
      <c r="K603" s="76">
        <f>MAX(0,(J603-Constantes!$D$13)*(1-EXP(-Constantes!$D$23)))</f>
        <v>0.25102256841511134</v>
      </c>
      <c r="L603" s="76">
        <f t="shared" si="316"/>
        <v>0.25130122108657604</v>
      </c>
      <c r="M603" s="76">
        <f>0.0526*F603*Observaciones!$F602^1.218</f>
        <v>0</v>
      </c>
      <c r="N603" s="76">
        <f>M603*Constantes!$D$30</f>
        <v>0</v>
      </c>
      <c r="O603" s="76">
        <f t="shared" si="317"/>
        <v>0</v>
      </c>
      <c r="P603" s="15"/>
      <c r="Q603" s="75">
        <v>597</v>
      </c>
      <c r="R603" s="148">
        <f>ETo!$I602*((1-Constantes!$E$19)*ETo!$K602+ETo!$L602)</f>
        <v>3.1997566053416144</v>
      </c>
      <c r="S603" s="76">
        <f>MIN(R603*Constantes!$E$17,0.8*(V602+Observaciones!$F602-T603-U603-Constantes!$D$14))</f>
        <v>3.9438489199571339E-2</v>
      </c>
      <c r="T603" s="76">
        <f>IF(Observaciones!$F602&gt;0.05*Constantes!$E$18,((Observaciones!$F602-0.05*Constantes!$E$18)^2)/(Observaciones!$F602+0.95*Constantes!$E$18),0)</f>
        <v>0</v>
      </c>
      <c r="U603" s="76">
        <f>MAX(0,V602+Observaciones!$F602-T603-Constantes!$D$13)</f>
        <v>0</v>
      </c>
      <c r="V603" s="76">
        <f>V602+Observaciones!$F602-T603-S603-U603-W602</f>
        <v>11.258180347645148</v>
      </c>
      <c r="W603" s="76">
        <f>MAX(0,(V603-Constantes!$D$14)*(1-EXP(-Constantes!$D$22)))</f>
        <v>2.7865267146472285E-4</v>
      </c>
      <c r="X603" s="76">
        <f t="shared" si="338"/>
        <v>74.226149443729412</v>
      </c>
      <c r="Y603" s="76">
        <f>MAX(0,(X603-Constantes!$D$13)*(1-EXP(-Constantes!$D$23)))</f>
        <v>0.25102256841511134</v>
      </c>
      <c r="Z603" s="76">
        <f t="shared" si="339"/>
        <v>0.25130122108657604</v>
      </c>
      <c r="AA603" s="76">
        <f>IF(Z603-Escenarios!$E$29&lt;=0,0,IF(Z603-Escenarios!$E$29&gt;Escenarios!$E$28,Escenarios!$E$28,Z603-Escenarios!$E$29))</f>
        <v>0</v>
      </c>
      <c r="AB603" s="76">
        <f>AA603*Entradas!$E$24</f>
        <v>0</v>
      </c>
      <c r="AC603" s="76">
        <f>R603*Entradas!$D$47/Escenarios!$E$9</f>
        <v>0.1535883170563975</v>
      </c>
      <c r="AD603" s="76">
        <f>Entradas!$D$48*Entradas!$D$46/Escenarios!$E$9</f>
        <v>0.12</v>
      </c>
      <c r="AE603" s="76">
        <f t="shared" si="340"/>
        <v>0.19302680625596885</v>
      </c>
      <c r="AF603" s="76">
        <f t="shared" si="323"/>
        <v>0</v>
      </c>
      <c r="AG603" s="76">
        <f t="shared" si="324"/>
        <v>0</v>
      </c>
      <c r="AH603" s="76">
        <f t="shared" si="318"/>
        <v>2.7865267146472285E-4</v>
      </c>
      <c r="AI603" s="76">
        <f t="shared" si="325"/>
        <v>0</v>
      </c>
      <c r="AJ603" s="76">
        <f t="shared" si="319"/>
        <v>0.25102256841511134</v>
      </c>
      <c r="AK603" s="76">
        <f t="shared" si="326"/>
        <v>0</v>
      </c>
      <c r="AL603" s="76">
        <f t="shared" si="327"/>
        <v>0.25130122108657604</v>
      </c>
      <c r="AM603" s="76">
        <f t="shared" si="328"/>
        <v>0</v>
      </c>
      <c r="AN603" s="76">
        <f t="shared" si="329"/>
        <v>0</v>
      </c>
      <c r="AO603" s="76">
        <f t="shared" si="341"/>
        <v>52.696082279904303</v>
      </c>
      <c r="AP603" s="76">
        <f>MAX(0,(AO603-Constantes!$D$13)*(1-EXP(-Constantes!$D$24)))</f>
        <v>6.0316842589400184E-2</v>
      </c>
      <c r="AQ603" s="76">
        <f t="shared" si="320"/>
        <v>0.31133941100451151</v>
      </c>
      <c r="AR603" s="76">
        <f t="shared" si="330"/>
        <v>0.31161806367597622</v>
      </c>
      <c r="AS603" s="76">
        <f>0.0526*AF603*Observaciones!$F602^1.218</f>
        <v>0</v>
      </c>
      <c r="AT603" s="76">
        <f>AS603*Constantes!$E$30</f>
        <v>0</v>
      </c>
      <c r="AU603" s="76">
        <f t="shared" si="342"/>
        <v>0</v>
      </c>
      <c r="AV603" s="15"/>
      <c r="AW603" s="75">
        <v>597</v>
      </c>
      <c r="AX603" s="148">
        <f>ETo!$I602*((1-Constantes!$F$19)*ETo!$K602+ETo!$L602)</f>
        <v>3.1997566053416144</v>
      </c>
      <c r="AY603" s="76">
        <f>MIN(AX603*Constantes!$F$17,0.8*(BB602+Observaciones!$F602-AZ603-BA603-Constantes!$D$14))</f>
        <v>3.9438489199571339E-2</v>
      </c>
      <c r="AZ603" s="76">
        <f>IF(Observaciones!$F602&gt;0.05*Constantes!$F$18,((Observaciones!$F602-0.05*Constantes!$F$18)^2)/(Observaciones!$F602+0.95*Constantes!$F$18),0)</f>
        <v>0</v>
      </c>
      <c r="BA603" s="76">
        <f>MAX(0,BB602+Observaciones!$F602-AZ603-Constantes!$D$13)</f>
        <v>0</v>
      </c>
      <c r="BB603" s="76">
        <f>BB602+Observaciones!$F602-AZ603-AY603-BA603-BC602</f>
        <v>11.258180347645148</v>
      </c>
      <c r="BC603" s="76">
        <f>MAX(0,(BB603-Constantes!$D$14)*(1-EXP(-Constantes!$D$22)))</f>
        <v>2.7865267146472285E-4</v>
      </c>
      <c r="BD603" s="76">
        <f t="shared" si="343"/>
        <v>74.226149443729412</v>
      </c>
      <c r="BE603" s="76">
        <f>MAX(0,(BD603-Constantes!$D$13)*(1-EXP(-Constantes!$D$23)))</f>
        <v>0.25102256841511134</v>
      </c>
      <c r="BF603" s="76">
        <f t="shared" si="344"/>
        <v>0.25130122108657604</v>
      </c>
      <c r="BG603" s="76">
        <f>IF(BF603-Escenarios!$F$29&lt;=0,0,IF(BF603-Escenarios!$F$29&gt;Escenarios!$F$28,Escenarios!$F$28,BF603-Escenarios!$F$29))</f>
        <v>0</v>
      </c>
      <c r="BH603" s="76">
        <f>BG603*Entradas!$F$24</f>
        <v>0</v>
      </c>
      <c r="BI603" s="76">
        <f>AX603*Entradas!$D$47/Escenarios!$F$9</f>
        <v>0.1535883170563975</v>
      </c>
      <c r="BJ603" s="76">
        <f>Entradas!$D$48*Entradas!$D$46/Escenarios!$F$9</f>
        <v>0.12</v>
      </c>
      <c r="BK603" s="76">
        <f t="shared" si="345"/>
        <v>0.19302680625596885</v>
      </c>
      <c r="BL603" s="76">
        <f t="shared" si="331"/>
        <v>0</v>
      </c>
      <c r="BM603" s="76">
        <f t="shared" si="332"/>
        <v>0</v>
      </c>
      <c r="BN603" s="76">
        <f t="shared" si="321"/>
        <v>2.7865267146472285E-4</v>
      </c>
      <c r="BO603" s="76">
        <f t="shared" si="333"/>
        <v>0</v>
      </c>
      <c r="BP603" s="76">
        <f t="shared" si="322"/>
        <v>0.25102256841511134</v>
      </c>
      <c r="BQ603" s="76">
        <f t="shared" si="334"/>
        <v>0</v>
      </c>
      <c r="BR603" s="76">
        <f t="shared" si="335"/>
        <v>0.25130122108657604</v>
      </c>
      <c r="BS603" s="76">
        <f t="shared" si="336"/>
        <v>0</v>
      </c>
      <c r="BT603" s="76">
        <f t="shared" si="337"/>
        <v>0</v>
      </c>
      <c r="BU603" s="76">
        <f t="shared" si="346"/>
        <v>55.912482227444748</v>
      </c>
      <c r="BV603" s="76">
        <f>MAX(0,(BU603-Constantes!$D$13)*(1-EXP(-Constantes!$D$24)))</f>
        <v>0.10948031044923834</v>
      </c>
      <c r="BW603" s="76">
        <f t="shared" si="347"/>
        <v>0.36050287886434967</v>
      </c>
      <c r="BX603" s="76">
        <f t="shared" si="348"/>
        <v>0.36078153153581438</v>
      </c>
      <c r="BY603" s="76">
        <f>0.0526*BL603*Observaciones!$F602^1.218</f>
        <v>0</v>
      </c>
      <c r="BZ603" s="76">
        <f>BY603*Constantes!$F$30</f>
        <v>0</v>
      </c>
      <c r="CA603" s="76">
        <f t="shared" si="349"/>
        <v>0</v>
      </c>
      <c r="CB603" s="15"/>
      <c r="CC603" s="75">
        <v>597</v>
      </c>
      <c r="CD603" s="76">
        <f>0.0526*Observaciones!$F602^2.218</f>
        <v>0</v>
      </c>
      <c r="CE603" s="76">
        <f>IF(Observaciones!$F602&gt;0.05*$CI$7,((Observaciones!$F602-0.05*$CI$7)^2)/(Observaciones!$F602+0.95*$CI$7),0)</f>
        <v>0</v>
      </c>
      <c r="CF603" s="76">
        <f>0.0526*CE603*Observaciones!$F602^1.218</f>
        <v>0</v>
      </c>
      <c r="CG603" s="29"/>
      <c r="CH603" s="29"/>
      <c r="CI603" s="110"/>
      <c r="CJ603" s="40"/>
    </row>
    <row r="604" spans="2:88" s="2" customFormat="1" x14ac:dyDescent="0.3">
      <c r="B604" s="39"/>
      <c r="C604" s="75">
        <v>598</v>
      </c>
      <c r="D604" s="148">
        <f>ETo!$I603*((1-Constantes!$D$19)*ETo!$K603+ETo!$L603)</f>
        <v>3.1402640538434881</v>
      </c>
      <c r="E604" s="76">
        <f>MIN(D604*Constantes!$D$17,0.8*(H603+Observaciones!$F603-F604-G604-Constantes!$D$14))</f>
        <v>6.5442781161181079E-3</v>
      </c>
      <c r="F604" s="76">
        <f>IF(Observaciones!$F603&gt;0.05*Constantes!$D$18,((Observaciones!$F603-0.05*Constantes!$D$18)^2)/(Observaciones!$F603+0.95*Constantes!$D$18),0)</f>
        <v>0</v>
      </c>
      <c r="G604" s="76">
        <f>MAX(0,H603+Observaciones!$F603-F604-Constantes!$D$13)</f>
        <v>0</v>
      </c>
      <c r="H604" s="76">
        <f>H603+Observaciones!$F603-F604-E604-G604-I603</f>
        <v>11.251357416857564</v>
      </c>
      <c r="I604" s="76">
        <f>MAX(0,(H604-Constantes!$D$14)*(1-EXP(-Constantes!$D$22)))</f>
        <v>4.623860134793238E-5</v>
      </c>
      <c r="J604" s="76">
        <f t="shared" si="315"/>
        <v>73.975126875314302</v>
      </c>
      <c r="K604" s="76">
        <f>MAX(0,(J604-Constantes!$D$13)*(1-EXP(-Constantes!$D$23)))</f>
        <v>0.2485491832595996</v>
      </c>
      <c r="L604" s="76">
        <f t="shared" si="316"/>
        <v>0.24859542186094752</v>
      </c>
      <c r="M604" s="76">
        <f>0.0526*F604*Observaciones!$F603^1.218</f>
        <v>0</v>
      </c>
      <c r="N604" s="76">
        <f>M604*Constantes!$D$30</f>
        <v>0</v>
      </c>
      <c r="O604" s="76">
        <f t="shared" si="317"/>
        <v>0</v>
      </c>
      <c r="P604" s="15"/>
      <c r="Q604" s="75">
        <v>598</v>
      </c>
      <c r="R604" s="148">
        <f>ETo!$I603*((1-Constantes!$E$19)*ETo!$K603+ETo!$L603)</f>
        <v>3.1402640538434881</v>
      </c>
      <c r="S604" s="76">
        <f>MIN(R604*Constantes!$E$17,0.8*(V603+Observaciones!$F603-T604-U604-Constantes!$D$14))</f>
        <v>6.5442781161181079E-3</v>
      </c>
      <c r="T604" s="76">
        <f>IF(Observaciones!$F603&gt;0.05*Constantes!$E$18,((Observaciones!$F603-0.05*Constantes!$E$18)^2)/(Observaciones!$F603+0.95*Constantes!$E$18),0)</f>
        <v>0</v>
      </c>
      <c r="U604" s="76">
        <f>MAX(0,V603+Observaciones!$F603-T604-Constantes!$D$13)</f>
        <v>0</v>
      </c>
      <c r="V604" s="76">
        <f>V603+Observaciones!$F603-T604-S604-U604-W603</f>
        <v>11.251357416857564</v>
      </c>
      <c r="W604" s="76">
        <f>MAX(0,(V604-Constantes!$D$14)*(1-EXP(-Constantes!$D$22)))</f>
        <v>4.623860134793238E-5</v>
      </c>
      <c r="X604" s="76">
        <f t="shared" si="338"/>
        <v>73.975126875314302</v>
      </c>
      <c r="Y604" s="76">
        <f>MAX(0,(X604-Constantes!$D$13)*(1-EXP(-Constantes!$D$23)))</f>
        <v>0.2485491832595996</v>
      </c>
      <c r="Z604" s="76">
        <f t="shared" si="339"/>
        <v>0.24859542186094752</v>
      </c>
      <c r="AA604" s="76">
        <f>IF(Z604-Escenarios!$E$29&lt;=0,0,IF(Z604-Escenarios!$E$29&gt;Escenarios!$E$28,Escenarios!$E$28,Z604-Escenarios!$E$29))</f>
        <v>0</v>
      </c>
      <c r="AB604" s="76">
        <f>AA604*Entradas!$E$24</f>
        <v>0</v>
      </c>
      <c r="AC604" s="76">
        <f>R604*Entradas!$D$47/Escenarios!$E$9</f>
        <v>0.15073267458448741</v>
      </c>
      <c r="AD604" s="76">
        <f>Entradas!$D$48*Entradas!$D$46/Escenarios!$E$9</f>
        <v>0.12</v>
      </c>
      <c r="AE604" s="76">
        <f t="shared" si="340"/>
        <v>0.15727695270060552</v>
      </c>
      <c r="AF604" s="76">
        <f t="shared" si="323"/>
        <v>0</v>
      </c>
      <c r="AG604" s="76">
        <f t="shared" si="324"/>
        <v>0</v>
      </c>
      <c r="AH604" s="76">
        <f t="shared" si="318"/>
        <v>4.623860134793238E-5</v>
      </c>
      <c r="AI604" s="76">
        <f t="shared" si="325"/>
        <v>0</v>
      </c>
      <c r="AJ604" s="76">
        <f t="shared" si="319"/>
        <v>0.2485491832595996</v>
      </c>
      <c r="AK604" s="76">
        <f t="shared" si="326"/>
        <v>0</v>
      </c>
      <c r="AL604" s="76">
        <f t="shared" si="327"/>
        <v>0.24859542186094752</v>
      </c>
      <c r="AM604" s="76">
        <f t="shared" si="328"/>
        <v>0</v>
      </c>
      <c r="AN604" s="76">
        <f t="shared" si="329"/>
        <v>0</v>
      </c>
      <c r="AO604" s="76">
        <f t="shared" si="341"/>
        <v>52.635765437314902</v>
      </c>
      <c r="AP604" s="76">
        <f>MAX(0,(AO604-Constantes!$D$13)*(1-EXP(-Constantes!$D$24)))</f>
        <v>5.9394884748206166E-2</v>
      </c>
      <c r="AQ604" s="76">
        <f t="shared" si="320"/>
        <v>0.30794406800780577</v>
      </c>
      <c r="AR604" s="76">
        <f t="shared" si="330"/>
        <v>0.30799030660915366</v>
      </c>
      <c r="AS604" s="76">
        <f>0.0526*AF604*Observaciones!$F603^1.218</f>
        <v>0</v>
      </c>
      <c r="AT604" s="76">
        <f>AS604*Constantes!$E$30</f>
        <v>0</v>
      </c>
      <c r="AU604" s="76">
        <f t="shared" si="342"/>
        <v>0</v>
      </c>
      <c r="AV604" s="15"/>
      <c r="AW604" s="75">
        <v>598</v>
      </c>
      <c r="AX604" s="148">
        <f>ETo!$I603*((1-Constantes!$F$19)*ETo!$K603+ETo!$L603)</f>
        <v>3.1402640538434881</v>
      </c>
      <c r="AY604" s="76">
        <f>MIN(AX604*Constantes!$F$17,0.8*(BB603+Observaciones!$F603-AZ604-BA604-Constantes!$D$14))</f>
        <v>6.5442781161181079E-3</v>
      </c>
      <c r="AZ604" s="76">
        <f>IF(Observaciones!$F603&gt;0.05*Constantes!$F$18,((Observaciones!$F603-0.05*Constantes!$F$18)^2)/(Observaciones!$F603+0.95*Constantes!$F$18),0)</f>
        <v>0</v>
      </c>
      <c r="BA604" s="76">
        <f>MAX(0,BB603+Observaciones!$F603-AZ604-Constantes!$D$13)</f>
        <v>0</v>
      </c>
      <c r="BB604" s="76">
        <f>BB603+Observaciones!$F603-AZ604-AY604-BA604-BC603</f>
        <v>11.251357416857564</v>
      </c>
      <c r="BC604" s="76">
        <f>MAX(0,(BB604-Constantes!$D$14)*(1-EXP(-Constantes!$D$22)))</f>
        <v>4.623860134793238E-5</v>
      </c>
      <c r="BD604" s="76">
        <f t="shared" si="343"/>
        <v>73.975126875314302</v>
      </c>
      <c r="BE604" s="76">
        <f>MAX(0,(BD604-Constantes!$D$13)*(1-EXP(-Constantes!$D$23)))</f>
        <v>0.2485491832595996</v>
      </c>
      <c r="BF604" s="76">
        <f t="shared" si="344"/>
        <v>0.24859542186094752</v>
      </c>
      <c r="BG604" s="76">
        <f>IF(BF604-Escenarios!$F$29&lt;=0,0,IF(BF604-Escenarios!$F$29&gt;Escenarios!$F$28,Escenarios!$F$28,BF604-Escenarios!$F$29))</f>
        <v>0</v>
      </c>
      <c r="BH604" s="76">
        <f>BG604*Entradas!$F$24</f>
        <v>0</v>
      </c>
      <c r="BI604" s="76">
        <f>AX604*Entradas!$D$47/Escenarios!$F$9</f>
        <v>0.15073267458448741</v>
      </c>
      <c r="BJ604" s="76">
        <f>Entradas!$D$48*Entradas!$D$46/Escenarios!$F$9</f>
        <v>0.12</v>
      </c>
      <c r="BK604" s="76">
        <f t="shared" si="345"/>
        <v>0.15727695270060552</v>
      </c>
      <c r="BL604" s="76">
        <f t="shared" si="331"/>
        <v>0</v>
      </c>
      <c r="BM604" s="76">
        <f t="shared" si="332"/>
        <v>0</v>
      </c>
      <c r="BN604" s="76">
        <f t="shared" si="321"/>
        <v>4.623860134793238E-5</v>
      </c>
      <c r="BO604" s="76">
        <f t="shared" si="333"/>
        <v>0</v>
      </c>
      <c r="BP604" s="76">
        <f t="shared" si="322"/>
        <v>0.2485491832595996</v>
      </c>
      <c r="BQ604" s="76">
        <f t="shared" si="334"/>
        <v>0</v>
      </c>
      <c r="BR604" s="76">
        <f t="shared" si="335"/>
        <v>0.24859542186094752</v>
      </c>
      <c r="BS604" s="76">
        <f t="shared" si="336"/>
        <v>0</v>
      </c>
      <c r="BT604" s="76">
        <f t="shared" si="337"/>
        <v>0</v>
      </c>
      <c r="BU604" s="76">
        <f t="shared" si="346"/>
        <v>55.803001916995512</v>
      </c>
      <c r="BV604" s="76">
        <f>MAX(0,(BU604-Constantes!$D$13)*(1-EXP(-Constantes!$D$24)))</f>
        <v>0.1078068768552066</v>
      </c>
      <c r="BW604" s="76">
        <f t="shared" si="347"/>
        <v>0.35635606011480619</v>
      </c>
      <c r="BX604" s="76">
        <f t="shared" si="348"/>
        <v>0.35640229871615414</v>
      </c>
      <c r="BY604" s="76">
        <f>0.0526*BL604*Observaciones!$F603^1.218</f>
        <v>0</v>
      </c>
      <c r="BZ604" s="76">
        <f>BY604*Constantes!$F$30</f>
        <v>0</v>
      </c>
      <c r="CA604" s="76">
        <f t="shared" si="349"/>
        <v>0</v>
      </c>
      <c r="CB604" s="15"/>
      <c r="CC604" s="75">
        <v>598</v>
      </c>
      <c r="CD604" s="76">
        <f>0.0526*Observaciones!$F603^2.218</f>
        <v>0</v>
      </c>
      <c r="CE604" s="76">
        <f>IF(Observaciones!$F603&gt;0.05*$CI$7,((Observaciones!$F603-0.05*$CI$7)^2)/(Observaciones!$F603+0.95*$CI$7),0)</f>
        <v>0</v>
      </c>
      <c r="CF604" s="76">
        <f>0.0526*CE604*Observaciones!$F603^1.218</f>
        <v>0</v>
      </c>
      <c r="CG604" s="29"/>
      <c r="CH604" s="29"/>
      <c r="CI604" s="110"/>
      <c r="CJ604" s="40"/>
    </row>
    <row r="605" spans="2:88" s="2" customFormat="1" x14ac:dyDescent="0.3">
      <c r="B605" s="39"/>
      <c r="C605" s="75">
        <v>599</v>
      </c>
      <c r="D605" s="148">
        <f>ETo!$I604*((1-Constantes!$D$19)*ETo!$K604+ETo!$L604)</f>
        <v>3.3318008486378785</v>
      </c>
      <c r="E605" s="76">
        <f>MIN(D605*Constantes!$D$17,0.8*(H604+Observaciones!$F604-F605-G605-Constantes!$D$14))</f>
        <v>1.0859334860512605E-3</v>
      </c>
      <c r="F605" s="76">
        <f>IF(Observaciones!$F604&gt;0.05*Constantes!$D$18,((Observaciones!$F604-0.05*Constantes!$D$18)^2)/(Observaciones!$F604+0.95*Constantes!$D$18),0)</f>
        <v>0</v>
      </c>
      <c r="G605" s="76">
        <f>MAX(0,H604+Observaciones!$F604-F605-Constantes!$D$13)</f>
        <v>0</v>
      </c>
      <c r="H605" s="76">
        <f>H604+Observaciones!$F604-F605-E605-G605-I604</f>
        <v>11.250225244770165</v>
      </c>
      <c r="I605" s="76">
        <f>MAX(0,(H605-Constantes!$D$14)*(1-EXP(-Constantes!$D$22)))</f>
        <v>7.6726637623125703E-6</v>
      </c>
      <c r="J605" s="76">
        <f t="shared" si="315"/>
        <v>73.726577692054704</v>
      </c>
      <c r="K605" s="76">
        <f>MAX(0,(J605-Constantes!$D$13)*(1-EXP(-Constantes!$D$23)))</f>
        <v>0.24610016895713954</v>
      </c>
      <c r="L605" s="76">
        <f t="shared" si="316"/>
        <v>0.24610784162090185</v>
      </c>
      <c r="M605" s="76">
        <f>0.0526*F605*Observaciones!$F604^1.218</f>
        <v>0</v>
      </c>
      <c r="N605" s="76">
        <f>M605*Constantes!$D$30</f>
        <v>0</v>
      </c>
      <c r="O605" s="76">
        <f t="shared" si="317"/>
        <v>0</v>
      </c>
      <c r="P605" s="15"/>
      <c r="Q605" s="75">
        <v>599</v>
      </c>
      <c r="R605" s="148">
        <f>ETo!$I604*((1-Constantes!$E$19)*ETo!$K604+ETo!$L604)</f>
        <v>3.3318008486378785</v>
      </c>
      <c r="S605" s="76">
        <f>MIN(R605*Constantes!$E$17,0.8*(V604+Observaciones!$F604-T605-U605-Constantes!$D$14))</f>
        <v>1.0859334860512605E-3</v>
      </c>
      <c r="T605" s="76">
        <f>IF(Observaciones!$F604&gt;0.05*Constantes!$E$18,((Observaciones!$F604-0.05*Constantes!$E$18)^2)/(Observaciones!$F604+0.95*Constantes!$E$18),0)</f>
        <v>0</v>
      </c>
      <c r="U605" s="76">
        <f>MAX(0,V604+Observaciones!$F604-T605-Constantes!$D$13)</f>
        <v>0</v>
      </c>
      <c r="V605" s="76">
        <f>V604+Observaciones!$F604-T605-S605-U605-W604</f>
        <v>11.250225244770165</v>
      </c>
      <c r="W605" s="76">
        <f>MAX(0,(V605-Constantes!$D$14)*(1-EXP(-Constantes!$D$22)))</f>
        <v>7.6726637623125703E-6</v>
      </c>
      <c r="X605" s="76">
        <f t="shared" si="338"/>
        <v>73.726577692054704</v>
      </c>
      <c r="Y605" s="76">
        <f>MAX(0,(X605-Constantes!$D$13)*(1-EXP(-Constantes!$D$23)))</f>
        <v>0.24610016895713954</v>
      </c>
      <c r="Z605" s="76">
        <f t="shared" si="339"/>
        <v>0.24610784162090185</v>
      </c>
      <c r="AA605" s="76">
        <f>IF(Z605-Escenarios!$E$29&lt;=0,0,IF(Z605-Escenarios!$E$29&gt;Escenarios!$E$28,Escenarios!$E$28,Z605-Escenarios!$E$29))</f>
        <v>0</v>
      </c>
      <c r="AB605" s="76">
        <f>AA605*Entradas!$E$24</f>
        <v>0</v>
      </c>
      <c r="AC605" s="76">
        <f>R605*Entradas!$D$47/Escenarios!$E$9</f>
        <v>0.15992644073461815</v>
      </c>
      <c r="AD605" s="76">
        <f>Entradas!$D$48*Entradas!$D$46/Escenarios!$E$9</f>
        <v>0.12</v>
      </c>
      <c r="AE605" s="76">
        <f t="shared" si="340"/>
        <v>0.16101237422066941</v>
      </c>
      <c r="AF605" s="76">
        <f t="shared" si="323"/>
        <v>0</v>
      </c>
      <c r="AG605" s="76">
        <f t="shared" si="324"/>
        <v>0</v>
      </c>
      <c r="AH605" s="76">
        <f t="shared" si="318"/>
        <v>7.6726637623125703E-6</v>
      </c>
      <c r="AI605" s="76">
        <f t="shared" si="325"/>
        <v>0</v>
      </c>
      <c r="AJ605" s="76">
        <f t="shared" si="319"/>
        <v>0.24610016895713954</v>
      </c>
      <c r="AK605" s="76">
        <f t="shared" si="326"/>
        <v>0</v>
      </c>
      <c r="AL605" s="76">
        <f t="shared" si="327"/>
        <v>0.24610784162090185</v>
      </c>
      <c r="AM605" s="76">
        <f t="shared" si="328"/>
        <v>0</v>
      </c>
      <c r="AN605" s="76">
        <f t="shared" si="329"/>
        <v>0</v>
      </c>
      <c r="AO605" s="76">
        <f t="shared" si="341"/>
        <v>52.576370552566694</v>
      </c>
      <c r="AP605" s="76">
        <f>MAX(0,(AO605-Constantes!$D$13)*(1-EXP(-Constantes!$D$24)))</f>
        <v>5.8487019260398822E-2</v>
      </c>
      <c r="AQ605" s="76">
        <f t="shared" si="320"/>
        <v>0.30458718821753838</v>
      </c>
      <c r="AR605" s="76">
        <f t="shared" si="330"/>
        <v>0.30459486088130067</v>
      </c>
      <c r="AS605" s="76">
        <f>0.0526*AF605*Observaciones!$F604^1.218</f>
        <v>0</v>
      </c>
      <c r="AT605" s="76">
        <f>AS605*Constantes!$E$30</f>
        <v>0</v>
      </c>
      <c r="AU605" s="76">
        <f t="shared" si="342"/>
        <v>0</v>
      </c>
      <c r="AV605" s="15"/>
      <c r="AW605" s="75">
        <v>599</v>
      </c>
      <c r="AX605" s="148">
        <f>ETo!$I604*((1-Constantes!$F$19)*ETo!$K604+ETo!$L604)</f>
        <v>3.3318008486378785</v>
      </c>
      <c r="AY605" s="76">
        <f>MIN(AX605*Constantes!$F$17,0.8*(BB604+Observaciones!$F604-AZ605-BA605-Constantes!$D$14))</f>
        <v>1.0859334860512605E-3</v>
      </c>
      <c r="AZ605" s="76">
        <f>IF(Observaciones!$F604&gt;0.05*Constantes!$F$18,((Observaciones!$F604-0.05*Constantes!$F$18)^2)/(Observaciones!$F604+0.95*Constantes!$F$18),0)</f>
        <v>0</v>
      </c>
      <c r="BA605" s="76">
        <f>MAX(0,BB604+Observaciones!$F604-AZ605-Constantes!$D$13)</f>
        <v>0</v>
      </c>
      <c r="BB605" s="76">
        <f>BB604+Observaciones!$F604-AZ605-AY605-BA605-BC604</f>
        <v>11.250225244770165</v>
      </c>
      <c r="BC605" s="76">
        <f>MAX(0,(BB605-Constantes!$D$14)*(1-EXP(-Constantes!$D$22)))</f>
        <v>7.6726637623125703E-6</v>
      </c>
      <c r="BD605" s="76">
        <f t="shared" si="343"/>
        <v>73.726577692054704</v>
      </c>
      <c r="BE605" s="76">
        <f>MAX(0,(BD605-Constantes!$D$13)*(1-EXP(-Constantes!$D$23)))</f>
        <v>0.24610016895713954</v>
      </c>
      <c r="BF605" s="76">
        <f t="shared" si="344"/>
        <v>0.24610784162090185</v>
      </c>
      <c r="BG605" s="76">
        <f>IF(BF605-Escenarios!$F$29&lt;=0,0,IF(BF605-Escenarios!$F$29&gt;Escenarios!$F$28,Escenarios!$F$28,BF605-Escenarios!$F$29))</f>
        <v>0</v>
      </c>
      <c r="BH605" s="76">
        <f>BG605*Entradas!$F$24</f>
        <v>0</v>
      </c>
      <c r="BI605" s="76">
        <f>AX605*Entradas!$D$47/Escenarios!$F$9</f>
        <v>0.15992644073461815</v>
      </c>
      <c r="BJ605" s="76">
        <f>Entradas!$D$48*Entradas!$D$46/Escenarios!$F$9</f>
        <v>0.12</v>
      </c>
      <c r="BK605" s="76">
        <f t="shared" si="345"/>
        <v>0.16101237422066941</v>
      </c>
      <c r="BL605" s="76">
        <f t="shared" si="331"/>
        <v>0</v>
      </c>
      <c r="BM605" s="76">
        <f t="shared" si="332"/>
        <v>0</v>
      </c>
      <c r="BN605" s="76">
        <f t="shared" si="321"/>
        <v>7.6726637623125703E-6</v>
      </c>
      <c r="BO605" s="76">
        <f t="shared" si="333"/>
        <v>0</v>
      </c>
      <c r="BP605" s="76">
        <f t="shared" si="322"/>
        <v>0.24610016895713954</v>
      </c>
      <c r="BQ605" s="76">
        <f t="shared" si="334"/>
        <v>0</v>
      </c>
      <c r="BR605" s="76">
        <f t="shared" si="335"/>
        <v>0.24610784162090185</v>
      </c>
      <c r="BS605" s="76">
        <f t="shared" si="336"/>
        <v>0</v>
      </c>
      <c r="BT605" s="76">
        <f t="shared" si="337"/>
        <v>0</v>
      </c>
      <c r="BU605" s="76">
        <f t="shared" si="346"/>
        <v>55.695195040140305</v>
      </c>
      <c r="BV605" s="76">
        <f>MAX(0,(BU605-Constantes!$D$13)*(1-EXP(-Constantes!$D$24)))</f>
        <v>0.10615902210710741</v>
      </c>
      <c r="BW605" s="76">
        <f t="shared" si="347"/>
        <v>0.35225919106424697</v>
      </c>
      <c r="BX605" s="76">
        <f t="shared" si="348"/>
        <v>0.35226686372800925</v>
      </c>
      <c r="BY605" s="76">
        <f>0.0526*BL605*Observaciones!$F604^1.218</f>
        <v>0</v>
      </c>
      <c r="BZ605" s="76">
        <f>BY605*Constantes!$F$30</f>
        <v>0</v>
      </c>
      <c r="CA605" s="76">
        <f t="shared" si="349"/>
        <v>0</v>
      </c>
      <c r="CB605" s="15"/>
      <c r="CC605" s="75">
        <v>599</v>
      </c>
      <c r="CD605" s="76">
        <f>0.0526*Observaciones!$F604^2.218</f>
        <v>0</v>
      </c>
      <c r="CE605" s="76">
        <f>IF(Observaciones!$F604&gt;0.05*$CI$7,((Observaciones!$F604-0.05*$CI$7)^2)/(Observaciones!$F604+0.95*$CI$7),0)</f>
        <v>0</v>
      </c>
      <c r="CF605" s="76">
        <f>0.0526*CE605*Observaciones!$F604^1.218</f>
        <v>0</v>
      </c>
      <c r="CG605" s="29"/>
      <c r="CH605" s="29"/>
      <c r="CI605" s="110"/>
      <c r="CJ605" s="40"/>
    </row>
    <row r="606" spans="2:88" s="2" customFormat="1" x14ac:dyDescent="0.3">
      <c r="B606" s="39"/>
      <c r="C606" s="75">
        <v>600</v>
      </c>
      <c r="D606" s="148">
        <f>ETo!$I605*((1-Constantes!$D$19)*ETo!$K605+ETo!$L605)</f>
        <v>3.2037586357265497</v>
      </c>
      <c r="E606" s="76">
        <f>MIN(D606*Constantes!$D$17,0.8*(H605+Observaciones!$F605-F606-G606-Constantes!$D$14))</f>
        <v>1.8019581613231141E-4</v>
      </c>
      <c r="F606" s="76">
        <f>IF(Observaciones!$F605&gt;0.05*Constantes!$D$18,((Observaciones!$F605-0.05*Constantes!$D$18)^2)/(Observaciones!$F605+0.95*Constantes!$D$18),0)</f>
        <v>0</v>
      </c>
      <c r="G606" s="76">
        <f>MAX(0,H605+Observaciones!$F605-F606-Constantes!$D$13)</f>
        <v>0</v>
      </c>
      <c r="H606" s="76">
        <f>H605+Observaciones!$F605-F606-E606-G606-I605</f>
        <v>11.250037376290271</v>
      </c>
      <c r="I606" s="76">
        <f>MAX(0,(H606-Constantes!$D$14)*(1-EXP(-Constantes!$D$22)))</f>
        <v>1.2731736577935227E-6</v>
      </c>
      <c r="J606" s="76">
        <f t="shared" si="315"/>
        <v>73.480477523097562</v>
      </c>
      <c r="K606" s="76">
        <f>MAX(0,(J606-Constantes!$D$13)*(1-EXP(-Constantes!$D$23)))</f>
        <v>0.24367528537591138</v>
      </c>
      <c r="L606" s="76">
        <f t="shared" si="316"/>
        <v>0.24367655854956918</v>
      </c>
      <c r="M606" s="76">
        <f>0.0526*F606*Observaciones!$F605^1.218</f>
        <v>0</v>
      </c>
      <c r="N606" s="76">
        <f>M606*Constantes!$D$30</f>
        <v>0</v>
      </c>
      <c r="O606" s="76">
        <f t="shared" si="317"/>
        <v>0</v>
      </c>
      <c r="P606" s="15"/>
      <c r="Q606" s="75">
        <v>600</v>
      </c>
      <c r="R606" s="148">
        <f>ETo!$I605*((1-Constantes!$E$19)*ETo!$K605+ETo!$L605)</f>
        <v>3.2037586357265497</v>
      </c>
      <c r="S606" s="76">
        <f>MIN(R606*Constantes!$E$17,0.8*(V605+Observaciones!$F605-T606-U606-Constantes!$D$14))</f>
        <v>1.8019581613231141E-4</v>
      </c>
      <c r="T606" s="76">
        <f>IF(Observaciones!$F605&gt;0.05*Constantes!$E$18,((Observaciones!$F605-0.05*Constantes!$E$18)^2)/(Observaciones!$F605+0.95*Constantes!$E$18),0)</f>
        <v>0</v>
      </c>
      <c r="U606" s="76">
        <f>MAX(0,V605+Observaciones!$F605-T606-Constantes!$D$13)</f>
        <v>0</v>
      </c>
      <c r="V606" s="76">
        <f>V605+Observaciones!$F605-T606-S606-U606-W605</f>
        <v>11.250037376290271</v>
      </c>
      <c r="W606" s="76">
        <f>MAX(0,(V606-Constantes!$D$14)*(1-EXP(-Constantes!$D$22)))</f>
        <v>1.2731736577935227E-6</v>
      </c>
      <c r="X606" s="76">
        <f t="shared" si="338"/>
        <v>73.480477523097562</v>
      </c>
      <c r="Y606" s="76">
        <f>MAX(0,(X606-Constantes!$D$13)*(1-EXP(-Constantes!$D$23)))</f>
        <v>0.24367528537591138</v>
      </c>
      <c r="Z606" s="76">
        <f t="shared" si="339"/>
        <v>0.24367655854956918</v>
      </c>
      <c r="AA606" s="76">
        <f>IF(Z606-Escenarios!$E$29&lt;=0,0,IF(Z606-Escenarios!$E$29&gt;Escenarios!$E$28,Escenarios!$E$28,Z606-Escenarios!$E$29))</f>
        <v>0</v>
      </c>
      <c r="AB606" s="76">
        <f>AA606*Entradas!$E$24</f>
        <v>0</v>
      </c>
      <c r="AC606" s="76">
        <f>R606*Entradas!$D$47/Escenarios!$E$9</f>
        <v>0.1537804145148744</v>
      </c>
      <c r="AD606" s="76">
        <f>Entradas!$D$48*Entradas!$D$46/Escenarios!$E$9</f>
        <v>0.12</v>
      </c>
      <c r="AE606" s="76">
        <f t="shared" si="340"/>
        <v>0.15396061033100672</v>
      </c>
      <c r="AF606" s="76">
        <f t="shared" si="323"/>
        <v>0</v>
      </c>
      <c r="AG606" s="76">
        <f t="shared" si="324"/>
        <v>0</v>
      </c>
      <c r="AH606" s="76">
        <f t="shared" si="318"/>
        <v>1.2731736577935227E-6</v>
      </c>
      <c r="AI606" s="76">
        <f t="shared" si="325"/>
        <v>0</v>
      </c>
      <c r="AJ606" s="76">
        <f t="shared" si="319"/>
        <v>0.24367528537591138</v>
      </c>
      <c r="AK606" s="76">
        <f t="shared" si="326"/>
        <v>0</v>
      </c>
      <c r="AL606" s="76">
        <f t="shared" si="327"/>
        <v>0.24367655854956918</v>
      </c>
      <c r="AM606" s="76">
        <f t="shared" si="328"/>
        <v>0</v>
      </c>
      <c r="AN606" s="76">
        <f t="shared" si="329"/>
        <v>0</v>
      </c>
      <c r="AO606" s="76">
        <f t="shared" si="341"/>
        <v>52.517883533306296</v>
      </c>
      <c r="AP606" s="76">
        <f>MAX(0,(AO606-Constantes!$D$13)*(1-EXP(-Constantes!$D$24)))</f>
        <v>5.7593030720874974E-2</v>
      </c>
      <c r="AQ606" s="76">
        <f t="shared" si="320"/>
        <v>0.30126831609678634</v>
      </c>
      <c r="AR606" s="76">
        <f t="shared" si="330"/>
        <v>0.30126958927044417</v>
      </c>
      <c r="AS606" s="76">
        <f>0.0526*AF606*Observaciones!$F605^1.218</f>
        <v>0</v>
      </c>
      <c r="AT606" s="76">
        <f>AS606*Constantes!$E$30</f>
        <v>0</v>
      </c>
      <c r="AU606" s="76">
        <f t="shared" si="342"/>
        <v>0</v>
      </c>
      <c r="AV606" s="15"/>
      <c r="AW606" s="75">
        <v>600</v>
      </c>
      <c r="AX606" s="148">
        <f>ETo!$I605*((1-Constantes!$F$19)*ETo!$K605+ETo!$L605)</f>
        <v>3.2037586357265497</v>
      </c>
      <c r="AY606" s="76">
        <f>MIN(AX606*Constantes!$F$17,0.8*(BB605+Observaciones!$F605-AZ606-BA606-Constantes!$D$14))</f>
        <v>1.8019581613231141E-4</v>
      </c>
      <c r="AZ606" s="76">
        <f>IF(Observaciones!$F605&gt;0.05*Constantes!$F$18,((Observaciones!$F605-0.05*Constantes!$F$18)^2)/(Observaciones!$F605+0.95*Constantes!$F$18),0)</f>
        <v>0</v>
      </c>
      <c r="BA606" s="76">
        <f>MAX(0,BB605+Observaciones!$F605-AZ606-Constantes!$D$13)</f>
        <v>0</v>
      </c>
      <c r="BB606" s="76">
        <f>BB605+Observaciones!$F605-AZ606-AY606-BA606-BC605</f>
        <v>11.250037376290271</v>
      </c>
      <c r="BC606" s="76">
        <f>MAX(0,(BB606-Constantes!$D$14)*(1-EXP(-Constantes!$D$22)))</f>
        <v>1.2731736577935227E-6</v>
      </c>
      <c r="BD606" s="76">
        <f t="shared" si="343"/>
        <v>73.480477523097562</v>
      </c>
      <c r="BE606" s="76">
        <f>MAX(0,(BD606-Constantes!$D$13)*(1-EXP(-Constantes!$D$23)))</f>
        <v>0.24367528537591138</v>
      </c>
      <c r="BF606" s="76">
        <f t="shared" si="344"/>
        <v>0.24367655854956918</v>
      </c>
      <c r="BG606" s="76">
        <f>IF(BF606-Escenarios!$F$29&lt;=0,0,IF(BF606-Escenarios!$F$29&gt;Escenarios!$F$28,Escenarios!$F$28,BF606-Escenarios!$F$29))</f>
        <v>0</v>
      </c>
      <c r="BH606" s="76">
        <f>BG606*Entradas!$F$24</f>
        <v>0</v>
      </c>
      <c r="BI606" s="76">
        <f>AX606*Entradas!$D$47/Escenarios!$F$9</f>
        <v>0.1537804145148744</v>
      </c>
      <c r="BJ606" s="76">
        <f>Entradas!$D$48*Entradas!$D$46/Escenarios!$F$9</f>
        <v>0.12</v>
      </c>
      <c r="BK606" s="76">
        <f t="shared" si="345"/>
        <v>0.15396061033100672</v>
      </c>
      <c r="BL606" s="76">
        <f t="shared" si="331"/>
        <v>0</v>
      </c>
      <c r="BM606" s="76">
        <f t="shared" si="332"/>
        <v>0</v>
      </c>
      <c r="BN606" s="76">
        <f t="shared" si="321"/>
        <v>1.2731736577935227E-6</v>
      </c>
      <c r="BO606" s="76">
        <f t="shared" si="333"/>
        <v>0</v>
      </c>
      <c r="BP606" s="76">
        <f t="shared" si="322"/>
        <v>0.24367528537591138</v>
      </c>
      <c r="BQ606" s="76">
        <f t="shared" si="334"/>
        <v>0</v>
      </c>
      <c r="BR606" s="76">
        <f t="shared" si="335"/>
        <v>0.24367655854956918</v>
      </c>
      <c r="BS606" s="76">
        <f t="shared" si="336"/>
        <v>0</v>
      </c>
      <c r="BT606" s="76">
        <f t="shared" si="337"/>
        <v>0</v>
      </c>
      <c r="BU606" s="76">
        <f t="shared" si="346"/>
        <v>55.589036018033198</v>
      </c>
      <c r="BV606" s="76">
        <f>MAX(0,(BU606-Constantes!$D$13)*(1-EXP(-Constantes!$D$24)))</f>
        <v>0.10453635522596109</v>
      </c>
      <c r="BW606" s="76">
        <f t="shared" si="347"/>
        <v>0.34821164060187249</v>
      </c>
      <c r="BX606" s="76">
        <f t="shared" si="348"/>
        <v>0.34821291377553026</v>
      </c>
      <c r="BY606" s="76">
        <f>0.0526*BL606*Observaciones!$F605^1.218</f>
        <v>0</v>
      </c>
      <c r="BZ606" s="76">
        <f>BY606*Constantes!$F$30</f>
        <v>0</v>
      </c>
      <c r="CA606" s="76">
        <f t="shared" si="349"/>
        <v>0</v>
      </c>
      <c r="CB606" s="15"/>
      <c r="CC606" s="75">
        <v>600</v>
      </c>
      <c r="CD606" s="76">
        <f>0.0526*Observaciones!$F605^2.218</f>
        <v>0</v>
      </c>
      <c r="CE606" s="76">
        <f>IF(Observaciones!$F605&gt;0.05*$CI$7,((Observaciones!$F605-0.05*$CI$7)^2)/(Observaciones!$F605+0.95*$CI$7),0)</f>
        <v>0</v>
      </c>
      <c r="CF606" s="76">
        <f>0.0526*CE606*Observaciones!$F605^1.218</f>
        <v>0</v>
      </c>
      <c r="CG606" s="29"/>
      <c r="CH606" s="29"/>
      <c r="CI606" s="110"/>
      <c r="CJ606" s="40"/>
    </row>
    <row r="607" spans="2:88" s="2" customFormat="1" x14ac:dyDescent="0.3">
      <c r="B607" s="39"/>
      <c r="C607" s="75">
        <v>601</v>
      </c>
      <c r="D607" s="148">
        <f>ETo!$I606*((1-Constantes!$D$19)*ETo!$K606+ETo!$L606)</f>
        <v>3.2428669668443009</v>
      </c>
      <c r="E607" s="76">
        <f>MIN(D607*Constantes!$D$17,0.8*(H606+Observaciones!$F606-F607-G607-Constantes!$D$14))</f>
        <v>2.990103221662821E-5</v>
      </c>
      <c r="F607" s="76">
        <f>IF(Observaciones!$F606&gt;0.05*Constantes!$D$18,((Observaciones!$F606-0.05*Constantes!$D$18)^2)/(Observaciones!$F606+0.95*Constantes!$D$18),0)</f>
        <v>0</v>
      </c>
      <c r="G607" s="76">
        <f>MAX(0,H606+Observaciones!$F606-F607-Constantes!$D$13)</f>
        <v>0</v>
      </c>
      <c r="H607" s="76">
        <f>H606+Observaciones!$F606-F607-E607-G607-I606</f>
        <v>11.250006202084396</v>
      </c>
      <c r="I607" s="76">
        <f>MAX(0,(H607-Constantes!$D$14)*(1-EXP(-Constantes!$D$22)))</f>
        <v>2.1126576285517671E-7</v>
      </c>
      <c r="J607" s="76">
        <f t="shared" si="315"/>
        <v>73.236802237721648</v>
      </c>
      <c r="K607" s="76">
        <f>MAX(0,(J607-Constantes!$D$13)*(1-EXP(-Constantes!$D$23)))</f>
        <v>0.24127429475017131</v>
      </c>
      <c r="L607" s="76">
        <f t="shared" si="316"/>
        <v>0.24127450601593417</v>
      </c>
      <c r="M607" s="76">
        <f>0.0526*F607*Observaciones!$F606^1.218</f>
        <v>0</v>
      </c>
      <c r="N607" s="76">
        <f>M607*Constantes!$D$30</f>
        <v>0</v>
      </c>
      <c r="O607" s="76">
        <f t="shared" si="317"/>
        <v>0</v>
      </c>
      <c r="P607" s="15"/>
      <c r="Q607" s="75">
        <v>601</v>
      </c>
      <c r="R607" s="148">
        <f>ETo!$I606*((1-Constantes!$E$19)*ETo!$K606+ETo!$L606)</f>
        <v>3.2428669668443009</v>
      </c>
      <c r="S607" s="76">
        <f>MIN(R607*Constantes!$E$17,0.8*(V606+Observaciones!$F606-T607-U607-Constantes!$D$14))</f>
        <v>2.990103221662821E-5</v>
      </c>
      <c r="T607" s="76">
        <f>IF(Observaciones!$F606&gt;0.05*Constantes!$E$18,((Observaciones!$F606-0.05*Constantes!$E$18)^2)/(Observaciones!$F606+0.95*Constantes!$E$18),0)</f>
        <v>0</v>
      </c>
      <c r="U607" s="76">
        <f>MAX(0,V606+Observaciones!$F606-T607-Constantes!$D$13)</f>
        <v>0</v>
      </c>
      <c r="V607" s="76">
        <f>V606+Observaciones!$F606-T607-S607-U607-W606</f>
        <v>11.250006202084396</v>
      </c>
      <c r="W607" s="76">
        <f>MAX(0,(V607-Constantes!$D$14)*(1-EXP(-Constantes!$D$22)))</f>
        <v>2.1126576285517671E-7</v>
      </c>
      <c r="X607" s="76">
        <f t="shared" si="338"/>
        <v>73.236802237721648</v>
      </c>
      <c r="Y607" s="76">
        <f>MAX(0,(X607-Constantes!$D$13)*(1-EXP(-Constantes!$D$23)))</f>
        <v>0.24127429475017131</v>
      </c>
      <c r="Z607" s="76">
        <f t="shared" si="339"/>
        <v>0.24127450601593417</v>
      </c>
      <c r="AA607" s="76">
        <f>IF(Z607-Escenarios!$E$29&lt;=0,0,IF(Z607-Escenarios!$E$29&gt;Escenarios!$E$28,Escenarios!$E$28,Z607-Escenarios!$E$29))</f>
        <v>0</v>
      </c>
      <c r="AB607" s="76">
        <f>AA607*Entradas!$E$24</f>
        <v>0</v>
      </c>
      <c r="AC607" s="76">
        <f>R607*Entradas!$D$47/Escenarios!$E$9</f>
        <v>0.15565761440852646</v>
      </c>
      <c r="AD607" s="76">
        <f>Entradas!$D$48*Entradas!$D$46/Escenarios!$E$9</f>
        <v>0.12</v>
      </c>
      <c r="AE607" s="76">
        <f t="shared" si="340"/>
        <v>0.15568751544074308</v>
      </c>
      <c r="AF607" s="76">
        <f t="shared" si="323"/>
        <v>0</v>
      </c>
      <c r="AG607" s="76">
        <f t="shared" si="324"/>
        <v>0</v>
      </c>
      <c r="AH607" s="76">
        <f t="shared" si="318"/>
        <v>2.1126576285517671E-7</v>
      </c>
      <c r="AI607" s="76">
        <f t="shared" si="325"/>
        <v>0</v>
      </c>
      <c r="AJ607" s="76">
        <f t="shared" si="319"/>
        <v>0.24127429475017131</v>
      </c>
      <c r="AK607" s="76">
        <f t="shared" si="326"/>
        <v>0</v>
      </c>
      <c r="AL607" s="76">
        <f t="shared" si="327"/>
        <v>0.24127450601593417</v>
      </c>
      <c r="AM607" s="76">
        <f t="shared" si="328"/>
        <v>0</v>
      </c>
      <c r="AN607" s="76">
        <f t="shared" si="329"/>
        <v>0</v>
      </c>
      <c r="AO607" s="76">
        <f t="shared" si="341"/>
        <v>52.460290502585423</v>
      </c>
      <c r="AP607" s="76">
        <f>MAX(0,(AO607-Constantes!$D$13)*(1-EXP(-Constantes!$D$24)))</f>
        <v>5.6712707017051528E-2</v>
      </c>
      <c r="AQ607" s="76">
        <f t="shared" si="320"/>
        <v>0.29798700176722281</v>
      </c>
      <c r="AR607" s="76">
        <f t="shared" si="330"/>
        <v>0.2979872130329857</v>
      </c>
      <c r="AS607" s="76">
        <f>0.0526*AF607*Observaciones!$F606^1.218</f>
        <v>0</v>
      </c>
      <c r="AT607" s="76">
        <f>AS607*Constantes!$E$30</f>
        <v>0</v>
      </c>
      <c r="AU607" s="76">
        <f t="shared" si="342"/>
        <v>0</v>
      </c>
      <c r="AV607" s="15"/>
      <c r="AW607" s="75">
        <v>601</v>
      </c>
      <c r="AX607" s="148">
        <f>ETo!$I606*((1-Constantes!$F$19)*ETo!$K606+ETo!$L606)</f>
        <v>3.2428669668443009</v>
      </c>
      <c r="AY607" s="76">
        <f>MIN(AX607*Constantes!$F$17,0.8*(BB606+Observaciones!$F606-AZ607-BA607-Constantes!$D$14))</f>
        <v>2.990103221662821E-5</v>
      </c>
      <c r="AZ607" s="76">
        <f>IF(Observaciones!$F606&gt;0.05*Constantes!$F$18,((Observaciones!$F606-0.05*Constantes!$F$18)^2)/(Observaciones!$F606+0.95*Constantes!$F$18),0)</f>
        <v>0</v>
      </c>
      <c r="BA607" s="76">
        <f>MAX(0,BB606+Observaciones!$F606-AZ607-Constantes!$D$13)</f>
        <v>0</v>
      </c>
      <c r="BB607" s="76">
        <f>BB606+Observaciones!$F606-AZ607-AY607-BA607-BC606</f>
        <v>11.250006202084396</v>
      </c>
      <c r="BC607" s="76">
        <f>MAX(0,(BB607-Constantes!$D$14)*(1-EXP(-Constantes!$D$22)))</f>
        <v>2.1126576285517671E-7</v>
      </c>
      <c r="BD607" s="76">
        <f t="shared" si="343"/>
        <v>73.236802237721648</v>
      </c>
      <c r="BE607" s="76">
        <f>MAX(0,(BD607-Constantes!$D$13)*(1-EXP(-Constantes!$D$23)))</f>
        <v>0.24127429475017131</v>
      </c>
      <c r="BF607" s="76">
        <f t="shared" si="344"/>
        <v>0.24127450601593417</v>
      </c>
      <c r="BG607" s="76">
        <f>IF(BF607-Escenarios!$F$29&lt;=0,0,IF(BF607-Escenarios!$F$29&gt;Escenarios!$F$28,Escenarios!$F$28,BF607-Escenarios!$F$29))</f>
        <v>0</v>
      </c>
      <c r="BH607" s="76">
        <f>BG607*Entradas!$F$24</f>
        <v>0</v>
      </c>
      <c r="BI607" s="76">
        <f>AX607*Entradas!$D$47/Escenarios!$F$9</f>
        <v>0.15565761440852646</v>
      </c>
      <c r="BJ607" s="76">
        <f>Entradas!$D$48*Entradas!$D$46/Escenarios!$F$9</f>
        <v>0.12</v>
      </c>
      <c r="BK607" s="76">
        <f t="shared" si="345"/>
        <v>0.15568751544074308</v>
      </c>
      <c r="BL607" s="76">
        <f t="shared" si="331"/>
        <v>0</v>
      </c>
      <c r="BM607" s="76">
        <f t="shared" si="332"/>
        <v>0</v>
      </c>
      <c r="BN607" s="76">
        <f t="shared" si="321"/>
        <v>2.1126576285517671E-7</v>
      </c>
      <c r="BO607" s="76">
        <f t="shared" si="333"/>
        <v>0</v>
      </c>
      <c r="BP607" s="76">
        <f t="shared" si="322"/>
        <v>0.24127429475017131</v>
      </c>
      <c r="BQ607" s="76">
        <f t="shared" si="334"/>
        <v>0</v>
      </c>
      <c r="BR607" s="76">
        <f t="shared" si="335"/>
        <v>0.24127450601593417</v>
      </c>
      <c r="BS607" s="76">
        <f t="shared" si="336"/>
        <v>0</v>
      </c>
      <c r="BT607" s="76">
        <f t="shared" si="337"/>
        <v>0</v>
      </c>
      <c r="BU607" s="76">
        <f t="shared" si="346"/>
        <v>55.484499662807238</v>
      </c>
      <c r="BV607" s="76">
        <f>MAX(0,(BU607-Constantes!$D$13)*(1-EXP(-Constantes!$D$24)))</f>
        <v>0.10293849120899824</v>
      </c>
      <c r="BW607" s="76">
        <f t="shared" si="347"/>
        <v>0.34421278595916954</v>
      </c>
      <c r="BX607" s="76">
        <f t="shared" si="348"/>
        <v>0.34421299722493243</v>
      </c>
      <c r="BY607" s="76">
        <f>0.0526*BL607*Observaciones!$F606^1.218</f>
        <v>0</v>
      </c>
      <c r="BZ607" s="76">
        <f>BY607*Constantes!$F$30</f>
        <v>0</v>
      </c>
      <c r="CA607" s="76">
        <f t="shared" si="349"/>
        <v>0</v>
      </c>
      <c r="CB607" s="15"/>
      <c r="CC607" s="75">
        <v>601</v>
      </c>
      <c r="CD607" s="76">
        <f>0.0526*Observaciones!$F606^2.218</f>
        <v>0</v>
      </c>
      <c r="CE607" s="76">
        <f>IF(Observaciones!$F606&gt;0.05*$CI$7,((Observaciones!$F606-0.05*$CI$7)^2)/(Observaciones!$F606+0.95*$CI$7),0)</f>
        <v>0</v>
      </c>
      <c r="CF607" s="76">
        <f>0.0526*CE607*Observaciones!$F606^1.218</f>
        <v>0</v>
      </c>
      <c r="CG607" s="29"/>
      <c r="CH607" s="29"/>
      <c r="CI607" s="110"/>
      <c r="CJ607" s="40"/>
    </row>
    <row r="608" spans="2:88" s="2" customFormat="1" x14ac:dyDescent="0.3">
      <c r="B608" s="39"/>
      <c r="C608" s="75">
        <v>602</v>
      </c>
      <c r="D608" s="148">
        <f>ETo!$I607*((1-Constantes!$D$19)*ETo!$K607+ETo!$L607)</f>
        <v>3.0537052461432341</v>
      </c>
      <c r="E608" s="76">
        <f>MIN(D608*Constantes!$D$17,0.8*(H607+Observaciones!$F607-F608-G608-Constantes!$D$14))</f>
        <v>4.9616675170227616E-6</v>
      </c>
      <c r="F608" s="76">
        <f>IF(Observaciones!$F607&gt;0.05*Constantes!$D$18,((Observaciones!$F607-0.05*Constantes!$D$18)^2)/(Observaciones!$F607+0.95*Constantes!$D$18),0)</f>
        <v>0</v>
      </c>
      <c r="G608" s="76">
        <f>MAX(0,H607+Observaciones!$F607-F608-Constantes!$D$13)</f>
        <v>0</v>
      </c>
      <c r="H608" s="76">
        <f>H607+Observaciones!$F607-F608-E608-G608-I607</f>
        <v>11.250001029151116</v>
      </c>
      <c r="I608" s="76">
        <f>MAX(0,(H608-Constantes!$D$14)*(1-EXP(-Constantes!$D$22)))</f>
        <v>3.5056665113204454E-8</v>
      </c>
      <c r="J608" s="76">
        <f t="shared" si="315"/>
        <v>72.995527942971478</v>
      </c>
      <c r="K608" s="76">
        <f>MAX(0,(J608-Constantes!$D$13)*(1-EXP(-Constantes!$D$23)))</f>
        <v>0.23889696165693813</v>
      </c>
      <c r="L608" s="76">
        <f t="shared" si="316"/>
        <v>0.23889699671360326</v>
      </c>
      <c r="M608" s="76">
        <f>0.0526*F608*Observaciones!$F607^1.218</f>
        <v>0</v>
      </c>
      <c r="N608" s="76">
        <f>M608*Constantes!$D$30</f>
        <v>0</v>
      </c>
      <c r="O608" s="76">
        <f t="shared" si="317"/>
        <v>0</v>
      </c>
      <c r="P608" s="15"/>
      <c r="Q608" s="75">
        <v>602</v>
      </c>
      <c r="R608" s="148">
        <f>ETo!$I607*((1-Constantes!$E$19)*ETo!$K607+ETo!$L607)</f>
        <v>3.0537052461432341</v>
      </c>
      <c r="S608" s="76">
        <f>MIN(R608*Constantes!$E$17,0.8*(V607+Observaciones!$F607-T608-U608-Constantes!$D$14))</f>
        <v>4.9616675170227616E-6</v>
      </c>
      <c r="T608" s="76">
        <f>IF(Observaciones!$F607&gt;0.05*Constantes!$E$18,((Observaciones!$F607-0.05*Constantes!$E$18)^2)/(Observaciones!$F607+0.95*Constantes!$E$18),0)</f>
        <v>0</v>
      </c>
      <c r="U608" s="76">
        <f>MAX(0,V607+Observaciones!$F607-T608-Constantes!$D$13)</f>
        <v>0</v>
      </c>
      <c r="V608" s="76">
        <f>V607+Observaciones!$F607-T608-S608-U608-W607</f>
        <v>11.250001029151116</v>
      </c>
      <c r="W608" s="76">
        <f>MAX(0,(V608-Constantes!$D$14)*(1-EXP(-Constantes!$D$22)))</f>
        <v>3.5056665113204454E-8</v>
      </c>
      <c r="X608" s="76">
        <f t="shared" si="338"/>
        <v>72.995527942971478</v>
      </c>
      <c r="Y608" s="76">
        <f>MAX(0,(X608-Constantes!$D$13)*(1-EXP(-Constantes!$D$23)))</f>
        <v>0.23889696165693813</v>
      </c>
      <c r="Z608" s="76">
        <f t="shared" si="339"/>
        <v>0.23889699671360326</v>
      </c>
      <c r="AA608" s="76">
        <f>IF(Z608-Escenarios!$E$29&lt;=0,0,IF(Z608-Escenarios!$E$29&gt;Escenarios!$E$28,Escenarios!$E$28,Z608-Escenarios!$E$29))</f>
        <v>0</v>
      </c>
      <c r="AB608" s="76">
        <f>AA608*Entradas!$E$24</f>
        <v>0</v>
      </c>
      <c r="AC608" s="76">
        <f>R608*Entradas!$D$47/Escenarios!$E$9</f>
        <v>0.14657785181487523</v>
      </c>
      <c r="AD608" s="76">
        <f>Entradas!$D$48*Entradas!$D$46/Escenarios!$E$9</f>
        <v>0.12</v>
      </c>
      <c r="AE608" s="76">
        <f t="shared" si="340"/>
        <v>0.14658281348239224</v>
      </c>
      <c r="AF608" s="76">
        <f t="shared" si="323"/>
        <v>0</v>
      </c>
      <c r="AG608" s="76">
        <f t="shared" si="324"/>
        <v>0</v>
      </c>
      <c r="AH608" s="76">
        <f t="shared" si="318"/>
        <v>3.5056665113204454E-8</v>
      </c>
      <c r="AI608" s="76">
        <f t="shared" si="325"/>
        <v>0</v>
      </c>
      <c r="AJ608" s="76">
        <f t="shared" si="319"/>
        <v>0.23889696165693813</v>
      </c>
      <c r="AK608" s="76">
        <f t="shared" si="326"/>
        <v>0</v>
      </c>
      <c r="AL608" s="76">
        <f t="shared" si="327"/>
        <v>0.23889699671360326</v>
      </c>
      <c r="AM608" s="76">
        <f t="shared" si="328"/>
        <v>0</v>
      </c>
      <c r="AN608" s="76">
        <f t="shared" si="329"/>
        <v>0</v>
      </c>
      <c r="AO608" s="76">
        <f t="shared" si="341"/>
        <v>52.403577795568374</v>
      </c>
      <c r="AP608" s="76">
        <f>MAX(0,(AO608-Constantes!$D$13)*(1-EXP(-Constantes!$D$24)))</f>
        <v>5.5845839278538721E-2</v>
      </c>
      <c r="AQ608" s="76">
        <f t="shared" si="320"/>
        <v>0.29474280093547683</v>
      </c>
      <c r="AR608" s="76">
        <f t="shared" si="330"/>
        <v>0.29474283599214196</v>
      </c>
      <c r="AS608" s="76">
        <f>0.0526*AF608*Observaciones!$F607^1.218</f>
        <v>0</v>
      </c>
      <c r="AT608" s="76">
        <f>AS608*Constantes!$E$30</f>
        <v>0</v>
      </c>
      <c r="AU608" s="76">
        <f t="shared" si="342"/>
        <v>0</v>
      </c>
      <c r="AV608" s="15"/>
      <c r="AW608" s="75">
        <v>602</v>
      </c>
      <c r="AX608" s="148">
        <f>ETo!$I607*((1-Constantes!$F$19)*ETo!$K607+ETo!$L607)</f>
        <v>3.0537052461432341</v>
      </c>
      <c r="AY608" s="76">
        <f>MIN(AX608*Constantes!$F$17,0.8*(BB607+Observaciones!$F607-AZ608-BA608-Constantes!$D$14))</f>
        <v>4.9616675170227616E-6</v>
      </c>
      <c r="AZ608" s="76">
        <f>IF(Observaciones!$F607&gt;0.05*Constantes!$F$18,((Observaciones!$F607-0.05*Constantes!$F$18)^2)/(Observaciones!$F607+0.95*Constantes!$F$18),0)</f>
        <v>0</v>
      </c>
      <c r="BA608" s="76">
        <f>MAX(0,BB607+Observaciones!$F607-AZ608-Constantes!$D$13)</f>
        <v>0</v>
      </c>
      <c r="BB608" s="76">
        <f>BB607+Observaciones!$F607-AZ608-AY608-BA608-BC607</f>
        <v>11.250001029151116</v>
      </c>
      <c r="BC608" s="76">
        <f>MAX(0,(BB608-Constantes!$D$14)*(1-EXP(-Constantes!$D$22)))</f>
        <v>3.5056665113204454E-8</v>
      </c>
      <c r="BD608" s="76">
        <f t="shared" si="343"/>
        <v>72.995527942971478</v>
      </c>
      <c r="BE608" s="76">
        <f>MAX(0,(BD608-Constantes!$D$13)*(1-EXP(-Constantes!$D$23)))</f>
        <v>0.23889696165693813</v>
      </c>
      <c r="BF608" s="76">
        <f t="shared" si="344"/>
        <v>0.23889699671360326</v>
      </c>
      <c r="BG608" s="76">
        <f>IF(BF608-Escenarios!$F$29&lt;=0,0,IF(BF608-Escenarios!$F$29&gt;Escenarios!$F$28,Escenarios!$F$28,BF608-Escenarios!$F$29))</f>
        <v>0</v>
      </c>
      <c r="BH608" s="76">
        <f>BG608*Entradas!$F$24</f>
        <v>0</v>
      </c>
      <c r="BI608" s="76">
        <f>AX608*Entradas!$D$47/Escenarios!$F$9</f>
        <v>0.14657785181487523</v>
      </c>
      <c r="BJ608" s="76">
        <f>Entradas!$D$48*Entradas!$D$46/Escenarios!$F$9</f>
        <v>0.12</v>
      </c>
      <c r="BK608" s="76">
        <f t="shared" si="345"/>
        <v>0.14658281348239224</v>
      </c>
      <c r="BL608" s="76">
        <f t="shared" si="331"/>
        <v>0</v>
      </c>
      <c r="BM608" s="76">
        <f t="shared" si="332"/>
        <v>0</v>
      </c>
      <c r="BN608" s="76">
        <f t="shared" si="321"/>
        <v>3.5056665113204454E-8</v>
      </c>
      <c r="BO608" s="76">
        <f t="shared" si="333"/>
        <v>0</v>
      </c>
      <c r="BP608" s="76">
        <f t="shared" si="322"/>
        <v>0.23889696165693813</v>
      </c>
      <c r="BQ608" s="76">
        <f t="shared" si="334"/>
        <v>0</v>
      </c>
      <c r="BR608" s="76">
        <f t="shared" si="335"/>
        <v>0.23889699671360326</v>
      </c>
      <c r="BS608" s="76">
        <f t="shared" si="336"/>
        <v>0</v>
      </c>
      <c r="BT608" s="76">
        <f t="shared" si="337"/>
        <v>0</v>
      </c>
      <c r="BU608" s="76">
        <f t="shared" si="346"/>
        <v>55.381561171598243</v>
      </c>
      <c r="BV608" s="76">
        <f>MAX(0,(BU608-Constantes!$D$13)*(1-EXP(-Constantes!$D$24)))</f>
        <v>0.10136505093831187</v>
      </c>
      <c r="BW608" s="76">
        <f t="shared" si="347"/>
        <v>0.34026201259525002</v>
      </c>
      <c r="BX608" s="76">
        <f t="shared" si="348"/>
        <v>0.34026204765191514</v>
      </c>
      <c r="BY608" s="76">
        <f>0.0526*BL608*Observaciones!$F607^1.218</f>
        <v>0</v>
      </c>
      <c r="BZ608" s="76">
        <f>BY608*Constantes!$F$30</f>
        <v>0</v>
      </c>
      <c r="CA608" s="76">
        <f t="shared" si="349"/>
        <v>0</v>
      </c>
      <c r="CB608" s="15"/>
      <c r="CC608" s="75">
        <v>602</v>
      </c>
      <c r="CD608" s="76">
        <f>0.0526*Observaciones!$F607^2.218</f>
        <v>0</v>
      </c>
      <c r="CE608" s="76">
        <f>IF(Observaciones!$F607&gt;0.05*$CI$7,((Observaciones!$F607-0.05*$CI$7)^2)/(Observaciones!$F607+0.95*$CI$7),0)</f>
        <v>0</v>
      </c>
      <c r="CF608" s="76">
        <f>0.0526*CE608*Observaciones!$F607^1.218</f>
        <v>0</v>
      </c>
      <c r="CG608" s="29"/>
      <c r="CH608" s="29"/>
      <c r="CI608" s="110"/>
      <c r="CJ608" s="40"/>
    </row>
    <row r="609" spans="2:88" s="2" customFormat="1" x14ac:dyDescent="0.3">
      <c r="B609" s="39"/>
      <c r="C609" s="75">
        <v>603</v>
      </c>
      <c r="D609" s="148">
        <f>ETo!$I608*((1-Constantes!$D$19)*ETo!$K608+ETo!$L608)</f>
        <v>3.2135617476594209</v>
      </c>
      <c r="E609" s="76">
        <f>MIN(D609*Constantes!$D$17,0.8*(H608+Observaciones!$F608-F609-G609-Constantes!$D$14))</f>
        <v>8.2332089306191853E-7</v>
      </c>
      <c r="F609" s="76">
        <f>IF(Observaciones!$F608&gt;0.05*Constantes!$D$18,((Observaciones!$F608-0.05*Constantes!$D$18)^2)/(Observaciones!$F608+0.95*Constantes!$D$18),0)</f>
        <v>0</v>
      </c>
      <c r="G609" s="76">
        <f>MAX(0,H608+Observaciones!$F608-F609-Constantes!$D$13)</f>
        <v>0</v>
      </c>
      <c r="H609" s="76">
        <f>H608+Observaciones!$F608-F609-E609-G609-I608</f>
        <v>11.250000170773559</v>
      </c>
      <c r="I609" s="76">
        <f>MAX(0,(H609-Constantes!$D$14)*(1-EXP(-Constantes!$D$22)))</f>
        <v>5.8171743369878702E-9</v>
      </c>
      <c r="J609" s="76">
        <f t="shared" si="315"/>
        <v>72.756630981314544</v>
      </c>
      <c r="K609" s="76">
        <f>MAX(0,(J609-Constantes!$D$13)*(1-EXP(-Constantes!$D$23)))</f>
        <v>0.23654305299290923</v>
      </c>
      <c r="L609" s="76">
        <f t="shared" si="316"/>
        <v>0.23654305881008356</v>
      </c>
      <c r="M609" s="76">
        <f>0.0526*F609*Observaciones!$F608^1.218</f>
        <v>0</v>
      </c>
      <c r="N609" s="76">
        <f>M609*Constantes!$D$30</f>
        <v>0</v>
      </c>
      <c r="O609" s="76">
        <f t="shared" si="317"/>
        <v>0</v>
      </c>
      <c r="P609" s="15"/>
      <c r="Q609" s="75">
        <v>603</v>
      </c>
      <c r="R609" s="148">
        <f>ETo!$I608*((1-Constantes!$E$19)*ETo!$K608+ETo!$L608)</f>
        <v>3.2135617476594209</v>
      </c>
      <c r="S609" s="76">
        <f>MIN(R609*Constantes!$E$17,0.8*(V608+Observaciones!$F608-T609-U609-Constantes!$D$14))</f>
        <v>8.2332089306191853E-7</v>
      </c>
      <c r="T609" s="76">
        <f>IF(Observaciones!$F608&gt;0.05*Constantes!$E$18,((Observaciones!$F608-0.05*Constantes!$E$18)^2)/(Observaciones!$F608+0.95*Constantes!$E$18),0)</f>
        <v>0</v>
      </c>
      <c r="U609" s="76">
        <f>MAX(0,V608+Observaciones!$F608-T609-Constantes!$D$13)</f>
        <v>0</v>
      </c>
      <c r="V609" s="76">
        <f>V608+Observaciones!$F608-T609-S609-U609-W608</f>
        <v>11.250000170773559</v>
      </c>
      <c r="W609" s="76">
        <f>MAX(0,(V609-Constantes!$D$14)*(1-EXP(-Constantes!$D$22)))</f>
        <v>5.8171743369878702E-9</v>
      </c>
      <c r="X609" s="76">
        <f t="shared" si="338"/>
        <v>72.756630981314544</v>
      </c>
      <c r="Y609" s="76">
        <f>MAX(0,(X609-Constantes!$D$13)*(1-EXP(-Constantes!$D$23)))</f>
        <v>0.23654305299290923</v>
      </c>
      <c r="Z609" s="76">
        <f t="shared" si="339"/>
        <v>0.23654305881008356</v>
      </c>
      <c r="AA609" s="76">
        <f>IF(Z609-Escenarios!$E$29&lt;=0,0,IF(Z609-Escenarios!$E$29&gt;Escenarios!$E$28,Escenarios!$E$28,Z609-Escenarios!$E$29))</f>
        <v>0</v>
      </c>
      <c r="AB609" s="76">
        <f>AA609*Entradas!$E$24</f>
        <v>0</v>
      </c>
      <c r="AC609" s="76">
        <f>R609*Entradas!$D$47/Escenarios!$E$9</f>
        <v>0.15425096388765219</v>
      </c>
      <c r="AD609" s="76">
        <f>Entradas!$D$48*Entradas!$D$46/Escenarios!$E$9</f>
        <v>0.12</v>
      </c>
      <c r="AE609" s="76">
        <f t="shared" si="340"/>
        <v>0.15425178720854527</v>
      </c>
      <c r="AF609" s="76">
        <f t="shared" si="323"/>
        <v>0</v>
      </c>
      <c r="AG609" s="76">
        <f t="shared" si="324"/>
        <v>0</v>
      </c>
      <c r="AH609" s="76">
        <f t="shared" si="318"/>
        <v>5.8171743369878702E-9</v>
      </c>
      <c r="AI609" s="76">
        <f t="shared" si="325"/>
        <v>0</v>
      </c>
      <c r="AJ609" s="76">
        <f t="shared" si="319"/>
        <v>0.23654305299290923</v>
      </c>
      <c r="AK609" s="76">
        <f t="shared" si="326"/>
        <v>0</v>
      </c>
      <c r="AL609" s="76">
        <f t="shared" si="327"/>
        <v>0.23654305881008356</v>
      </c>
      <c r="AM609" s="76">
        <f t="shared" si="328"/>
        <v>0</v>
      </c>
      <c r="AN609" s="76">
        <f t="shared" si="329"/>
        <v>0</v>
      </c>
      <c r="AO609" s="76">
        <f t="shared" si="341"/>
        <v>52.347731956289834</v>
      </c>
      <c r="AP609" s="76">
        <f>MAX(0,(AO609-Constantes!$D$13)*(1-EXP(-Constantes!$D$24)))</f>
        <v>5.4992221827582198E-2</v>
      </c>
      <c r="AQ609" s="76">
        <f t="shared" si="320"/>
        <v>0.29153527482049141</v>
      </c>
      <c r="AR609" s="76">
        <f t="shared" si="330"/>
        <v>0.29153528063766576</v>
      </c>
      <c r="AS609" s="76">
        <f>0.0526*AF609*Observaciones!$F608^1.218</f>
        <v>0</v>
      </c>
      <c r="AT609" s="76">
        <f>AS609*Constantes!$E$30</f>
        <v>0</v>
      </c>
      <c r="AU609" s="76">
        <f t="shared" si="342"/>
        <v>0</v>
      </c>
      <c r="AV609" s="15"/>
      <c r="AW609" s="75">
        <v>603</v>
      </c>
      <c r="AX609" s="148">
        <f>ETo!$I608*((1-Constantes!$F$19)*ETo!$K608+ETo!$L608)</f>
        <v>3.2135617476594209</v>
      </c>
      <c r="AY609" s="76">
        <f>MIN(AX609*Constantes!$F$17,0.8*(BB608+Observaciones!$F608-AZ609-BA609-Constantes!$D$14))</f>
        <v>8.2332089306191853E-7</v>
      </c>
      <c r="AZ609" s="76">
        <f>IF(Observaciones!$F608&gt;0.05*Constantes!$F$18,((Observaciones!$F608-0.05*Constantes!$F$18)^2)/(Observaciones!$F608+0.95*Constantes!$F$18),0)</f>
        <v>0</v>
      </c>
      <c r="BA609" s="76">
        <f>MAX(0,BB608+Observaciones!$F608-AZ609-Constantes!$D$13)</f>
        <v>0</v>
      </c>
      <c r="BB609" s="76">
        <f>BB608+Observaciones!$F608-AZ609-AY609-BA609-BC608</f>
        <v>11.250000170773559</v>
      </c>
      <c r="BC609" s="76">
        <f>MAX(0,(BB609-Constantes!$D$14)*(1-EXP(-Constantes!$D$22)))</f>
        <v>5.8171743369878702E-9</v>
      </c>
      <c r="BD609" s="76">
        <f t="shared" si="343"/>
        <v>72.756630981314544</v>
      </c>
      <c r="BE609" s="76">
        <f>MAX(0,(BD609-Constantes!$D$13)*(1-EXP(-Constantes!$D$23)))</f>
        <v>0.23654305299290923</v>
      </c>
      <c r="BF609" s="76">
        <f t="shared" si="344"/>
        <v>0.23654305881008356</v>
      </c>
      <c r="BG609" s="76">
        <f>IF(BF609-Escenarios!$F$29&lt;=0,0,IF(BF609-Escenarios!$F$29&gt;Escenarios!$F$28,Escenarios!$F$28,BF609-Escenarios!$F$29))</f>
        <v>0</v>
      </c>
      <c r="BH609" s="76">
        <f>BG609*Entradas!$F$24</f>
        <v>0</v>
      </c>
      <c r="BI609" s="76">
        <f>AX609*Entradas!$D$47/Escenarios!$F$9</f>
        <v>0.15425096388765219</v>
      </c>
      <c r="BJ609" s="76">
        <f>Entradas!$D$48*Entradas!$D$46/Escenarios!$F$9</f>
        <v>0.12</v>
      </c>
      <c r="BK609" s="76">
        <f t="shared" si="345"/>
        <v>0.15425178720854527</v>
      </c>
      <c r="BL609" s="76">
        <f t="shared" si="331"/>
        <v>0</v>
      </c>
      <c r="BM609" s="76">
        <f t="shared" si="332"/>
        <v>0</v>
      </c>
      <c r="BN609" s="76">
        <f t="shared" si="321"/>
        <v>5.8171743369878702E-9</v>
      </c>
      <c r="BO609" s="76">
        <f t="shared" si="333"/>
        <v>0</v>
      </c>
      <c r="BP609" s="76">
        <f t="shared" si="322"/>
        <v>0.23654305299290923</v>
      </c>
      <c r="BQ609" s="76">
        <f t="shared" si="334"/>
        <v>0</v>
      </c>
      <c r="BR609" s="76">
        <f t="shared" si="335"/>
        <v>0.23654305881008356</v>
      </c>
      <c r="BS609" s="76">
        <f t="shared" si="336"/>
        <v>0</v>
      </c>
      <c r="BT609" s="76">
        <f t="shared" si="337"/>
        <v>0</v>
      </c>
      <c r="BU609" s="76">
        <f t="shared" si="346"/>
        <v>55.28019612065993</v>
      </c>
      <c r="BV609" s="76">
        <f>MAX(0,(BU609-Constantes!$D$13)*(1-EXP(-Constantes!$D$24)))</f>
        <v>9.9815661090905797E-2</v>
      </c>
      <c r="BW609" s="76">
        <f t="shared" si="347"/>
        <v>0.33635871408381501</v>
      </c>
      <c r="BX609" s="76">
        <f t="shared" si="348"/>
        <v>0.33635871990098937</v>
      </c>
      <c r="BY609" s="76">
        <f>0.0526*BL609*Observaciones!$F608^1.218</f>
        <v>0</v>
      </c>
      <c r="BZ609" s="76">
        <f>BY609*Constantes!$F$30</f>
        <v>0</v>
      </c>
      <c r="CA609" s="76">
        <f t="shared" si="349"/>
        <v>0</v>
      </c>
      <c r="CB609" s="15"/>
      <c r="CC609" s="75">
        <v>603</v>
      </c>
      <c r="CD609" s="76">
        <f>0.0526*Observaciones!$F608^2.218</f>
        <v>0</v>
      </c>
      <c r="CE609" s="76">
        <f>IF(Observaciones!$F608&gt;0.05*$CI$7,((Observaciones!$F608-0.05*$CI$7)^2)/(Observaciones!$F608+0.95*$CI$7),0)</f>
        <v>0</v>
      </c>
      <c r="CF609" s="76">
        <f>0.0526*CE609*Observaciones!$F608^1.218</f>
        <v>0</v>
      </c>
      <c r="CG609" s="29"/>
      <c r="CH609" s="29"/>
      <c r="CI609" s="110"/>
      <c r="CJ609" s="40"/>
    </row>
    <row r="610" spans="2:88" s="2" customFormat="1" x14ac:dyDescent="0.3">
      <c r="B610" s="39"/>
      <c r="C610" s="75">
        <v>604</v>
      </c>
      <c r="D610" s="148">
        <f>ETo!$I609*((1-Constantes!$D$19)*ETo!$K609+ETo!$L609)</f>
        <v>3.2851783473250804</v>
      </c>
      <c r="E610" s="76">
        <f>MIN(D610*Constantes!$D$17,0.8*(H609+Observaciones!$F609-F610-G610-Constantes!$D$14))</f>
        <v>1.3661884707971696E-7</v>
      </c>
      <c r="F610" s="76">
        <f>IF(Observaciones!$F609&gt;0.05*Constantes!$D$18,((Observaciones!$F609-0.05*Constantes!$D$18)^2)/(Observaciones!$F609+0.95*Constantes!$D$18),0)</f>
        <v>0</v>
      </c>
      <c r="G610" s="76">
        <f>MAX(0,H609+Observaciones!$F609-F610-Constantes!$D$13)</f>
        <v>0</v>
      </c>
      <c r="H610" s="76">
        <f>H609+Observaciones!$F609-F610-E610-G610-I609</f>
        <v>11.250000028337537</v>
      </c>
      <c r="I610" s="76">
        <f>MAX(0,(H610-Constantes!$D$14)*(1-EXP(-Constantes!$D$22)))</f>
        <v>9.652805313261834E-10</v>
      </c>
      <c r="J610" s="76">
        <f t="shared" si="315"/>
        <v>72.52008792832163</v>
      </c>
      <c r="K610" s="76">
        <f>MAX(0,(J610-Constantes!$D$13)*(1-EXP(-Constantes!$D$23)))</f>
        <v>0.23421233795160426</v>
      </c>
      <c r="L610" s="76">
        <f t="shared" si="316"/>
        <v>0.23421233891688478</v>
      </c>
      <c r="M610" s="76">
        <f>0.0526*F610*Observaciones!$F609^1.218</f>
        <v>0</v>
      </c>
      <c r="N610" s="76">
        <f>M610*Constantes!$D$30</f>
        <v>0</v>
      </c>
      <c r="O610" s="76">
        <f t="shared" si="317"/>
        <v>0</v>
      </c>
      <c r="P610" s="15"/>
      <c r="Q610" s="75">
        <v>604</v>
      </c>
      <c r="R610" s="148">
        <f>ETo!$I609*((1-Constantes!$E$19)*ETo!$K609+ETo!$L609)</f>
        <v>3.2851783473250804</v>
      </c>
      <c r="S610" s="76">
        <f>MIN(R610*Constantes!$E$17,0.8*(V609+Observaciones!$F609-T610-U610-Constantes!$D$14))</f>
        <v>1.3661884707971696E-7</v>
      </c>
      <c r="T610" s="76">
        <f>IF(Observaciones!$F609&gt;0.05*Constantes!$E$18,((Observaciones!$F609-0.05*Constantes!$E$18)^2)/(Observaciones!$F609+0.95*Constantes!$E$18),0)</f>
        <v>0</v>
      </c>
      <c r="U610" s="76">
        <f>MAX(0,V609+Observaciones!$F609-T610-Constantes!$D$13)</f>
        <v>0</v>
      </c>
      <c r="V610" s="76">
        <f>V609+Observaciones!$F609-T610-S610-U610-W609</f>
        <v>11.250000028337537</v>
      </c>
      <c r="W610" s="76">
        <f>MAX(0,(V610-Constantes!$D$14)*(1-EXP(-Constantes!$D$22)))</f>
        <v>9.652805313261834E-10</v>
      </c>
      <c r="X610" s="76">
        <f t="shared" si="338"/>
        <v>72.52008792832163</v>
      </c>
      <c r="Y610" s="76">
        <f>MAX(0,(X610-Constantes!$D$13)*(1-EXP(-Constantes!$D$23)))</f>
        <v>0.23421233795160426</v>
      </c>
      <c r="Z610" s="76">
        <f t="shared" si="339"/>
        <v>0.23421233891688478</v>
      </c>
      <c r="AA610" s="76">
        <f>IF(Z610-Escenarios!$E$29&lt;=0,0,IF(Z610-Escenarios!$E$29&gt;Escenarios!$E$28,Escenarios!$E$28,Z610-Escenarios!$E$29))</f>
        <v>0</v>
      </c>
      <c r="AB610" s="76">
        <f>AA610*Entradas!$E$24</f>
        <v>0</v>
      </c>
      <c r="AC610" s="76">
        <f>R610*Entradas!$D$47/Escenarios!$E$9</f>
        <v>0.15768856067160386</v>
      </c>
      <c r="AD610" s="76">
        <f>Entradas!$D$48*Entradas!$D$46/Escenarios!$E$9</f>
        <v>0.12</v>
      </c>
      <c r="AE610" s="76">
        <f t="shared" si="340"/>
        <v>0.15768869729045093</v>
      </c>
      <c r="AF610" s="76">
        <f t="shared" si="323"/>
        <v>0</v>
      </c>
      <c r="AG610" s="76">
        <f t="shared" si="324"/>
        <v>0</v>
      </c>
      <c r="AH610" s="76">
        <f t="shared" si="318"/>
        <v>9.652805313261834E-10</v>
      </c>
      <c r="AI610" s="76">
        <f t="shared" si="325"/>
        <v>0</v>
      </c>
      <c r="AJ610" s="76">
        <f t="shared" si="319"/>
        <v>0.23421233795160426</v>
      </c>
      <c r="AK610" s="76">
        <f t="shared" si="326"/>
        <v>0</v>
      </c>
      <c r="AL610" s="76">
        <f t="shared" si="327"/>
        <v>0.23421233891688478</v>
      </c>
      <c r="AM610" s="76">
        <f t="shared" si="328"/>
        <v>0</v>
      </c>
      <c r="AN610" s="76">
        <f t="shared" si="329"/>
        <v>0</v>
      </c>
      <c r="AO610" s="76">
        <f t="shared" si="341"/>
        <v>52.292739734462252</v>
      </c>
      <c r="AP610" s="76">
        <f>MAX(0,(AO610-Constantes!$D$13)*(1-EXP(-Constantes!$D$24)))</f>
        <v>5.4151652130263038E-2</v>
      </c>
      <c r="AQ610" s="76">
        <f t="shared" si="320"/>
        <v>0.28836399008186731</v>
      </c>
      <c r="AR610" s="76">
        <f t="shared" si="330"/>
        <v>0.28836399104714783</v>
      </c>
      <c r="AS610" s="76">
        <f>0.0526*AF610*Observaciones!$F609^1.218</f>
        <v>0</v>
      </c>
      <c r="AT610" s="76">
        <f>AS610*Constantes!$E$30</f>
        <v>0</v>
      </c>
      <c r="AU610" s="76">
        <f t="shared" si="342"/>
        <v>0</v>
      </c>
      <c r="AV610" s="15"/>
      <c r="AW610" s="75">
        <v>604</v>
      </c>
      <c r="AX610" s="148">
        <f>ETo!$I609*((1-Constantes!$F$19)*ETo!$K609+ETo!$L609)</f>
        <v>3.2851783473250804</v>
      </c>
      <c r="AY610" s="76">
        <f>MIN(AX610*Constantes!$F$17,0.8*(BB609+Observaciones!$F609-AZ610-BA610-Constantes!$D$14))</f>
        <v>1.3661884707971696E-7</v>
      </c>
      <c r="AZ610" s="76">
        <f>IF(Observaciones!$F609&gt;0.05*Constantes!$F$18,((Observaciones!$F609-0.05*Constantes!$F$18)^2)/(Observaciones!$F609+0.95*Constantes!$F$18),0)</f>
        <v>0</v>
      </c>
      <c r="BA610" s="76">
        <f>MAX(0,BB609+Observaciones!$F609-AZ610-Constantes!$D$13)</f>
        <v>0</v>
      </c>
      <c r="BB610" s="76">
        <f>BB609+Observaciones!$F609-AZ610-AY610-BA610-BC609</f>
        <v>11.250000028337537</v>
      </c>
      <c r="BC610" s="76">
        <f>MAX(0,(BB610-Constantes!$D$14)*(1-EXP(-Constantes!$D$22)))</f>
        <v>9.652805313261834E-10</v>
      </c>
      <c r="BD610" s="76">
        <f t="shared" si="343"/>
        <v>72.52008792832163</v>
      </c>
      <c r="BE610" s="76">
        <f>MAX(0,(BD610-Constantes!$D$13)*(1-EXP(-Constantes!$D$23)))</f>
        <v>0.23421233795160426</v>
      </c>
      <c r="BF610" s="76">
        <f t="shared" si="344"/>
        <v>0.23421233891688478</v>
      </c>
      <c r="BG610" s="76">
        <f>IF(BF610-Escenarios!$F$29&lt;=0,0,IF(BF610-Escenarios!$F$29&gt;Escenarios!$F$28,Escenarios!$F$28,BF610-Escenarios!$F$29))</f>
        <v>0</v>
      </c>
      <c r="BH610" s="76">
        <f>BG610*Entradas!$F$24</f>
        <v>0</v>
      </c>
      <c r="BI610" s="76">
        <f>AX610*Entradas!$D$47/Escenarios!$F$9</f>
        <v>0.15768856067160386</v>
      </c>
      <c r="BJ610" s="76">
        <f>Entradas!$D$48*Entradas!$D$46/Escenarios!$F$9</f>
        <v>0.12</v>
      </c>
      <c r="BK610" s="76">
        <f t="shared" si="345"/>
        <v>0.15768869729045093</v>
      </c>
      <c r="BL610" s="76">
        <f t="shared" si="331"/>
        <v>0</v>
      </c>
      <c r="BM610" s="76">
        <f t="shared" si="332"/>
        <v>0</v>
      </c>
      <c r="BN610" s="76">
        <f t="shared" si="321"/>
        <v>9.652805313261834E-10</v>
      </c>
      <c r="BO610" s="76">
        <f t="shared" si="333"/>
        <v>0</v>
      </c>
      <c r="BP610" s="76">
        <f t="shared" si="322"/>
        <v>0.23421233795160426</v>
      </c>
      <c r="BQ610" s="76">
        <f t="shared" si="334"/>
        <v>0</v>
      </c>
      <c r="BR610" s="76">
        <f t="shared" si="335"/>
        <v>0.23421233891688478</v>
      </c>
      <c r="BS610" s="76">
        <f t="shared" si="336"/>
        <v>0</v>
      </c>
      <c r="BT610" s="76">
        <f t="shared" si="337"/>
        <v>0</v>
      </c>
      <c r="BU610" s="76">
        <f t="shared" si="346"/>
        <v>55.180380459569022</v>
      </c>
      <c r="BV610" s="76">
        <f>MAX(0,(BU610-Constantes!$D$13)*(1-EXP(-Constantes!$D$24)))</f>
        <v>9.8289954050118186E-2</v>
      </c>
      <c r="BW610" s="76">
        <f t="shared" si="347"/>
        <v>0.33250229200172243</v>
      </c>
      <c r="BX610" s="76">
        <f t="shared" si="348"/>
        <v>0.33250229296700295</v>
      </c>
      <c r="BY610" s="76">
        <f>0.0526*BL610*Observaciones!$F609^1.218</f>
        <v>0</v>
      </c>
      <c r="BZ610" s="76">
        <f>BY610*Constantes!$F$30</f>
        <v>0</v>
      </c>
      <c r="CA610" s="76">
        <f t="shared" si="349"/>
        <v>0</v>
      </c>
      <c r="CB610" s="15"/>
      <c r="CC610" s="75">
        <v>604</v>
      </c>
      <c r="CD610" s="76">
        <f>0.0526*Observaciones!$F609^2.218</f>
        <v>0</v>
      </c>
      <c r="CE610" s="76">
        <f>IF(Observaciones!$F609&gt;0.05*$CI$7,((Observaciones!$F609-0.05*$CI$7)^2)/(Observaciones!$F609+0.95*$CI$7),0)</f>
        <v>0</v>
      </c>
      <c r="CF610" s="76">
        <f>0.0526*CE610*Observaciones!$F609^1.218</f>
        <v>0</v>
      </c>
      <c r="CG610" s="29"/>
      <c r="CH610" s="29"/>
      <c r="CI610" s="110"/>
      <c r="CJ610" s="40"/>
    </row>
    <row r="611" spans="2:88" s="2" customFormat="1" x14ac:dyDescent="0.3">
      <c r="B611" s="39"/>
      <c r="C611" s="75">
        <v>605</v>
      </c>
      <c r="D611" s="148">
        <f>ETo!$I610*((1-Constantes!$D$19)*ETo!$K610+ETo!$L610)</f>
        <v>3.1397395969436164</v>
      </c>
      <c r="E611" s="76">
        <f>MIN(D611*Constantes!$D$17,0.8*(H610+Observaciones!$F610-F611-G611-Constantes!$D$14))</f>
        <v>2.2670029409255221E-8</v>
      </c>
      <c r="F611" s="76">
        <f>IF(Observaciones!$F610&gt;0.05*Constantes!$D$18,((Observaciones!$F610-0.05*Constantes!$D$18)^2)/(Observaciones!$F610+0.95*Constantes!$D$18),0)</f>
        <v>0</v>
      </c>
      <c r="G611" s="76">
        <f>MAX(0,H610+Observaciones!$F610-F611-Constantes!$D$13)</f>
        <v>0</v>
      </c>
      <c r="H611" s="76">
        <f>H610+Observaciones!$F610-F611-E611-G611-I610</f>
        <v>11.250000004702226</v>
      </c>
      <c r="I611" s="76">
        <f>MAX(0,(H611-Constantes!$D$14)*(1-EXP(-Constantes!$D$22)))</f>
        <v>1.6017508537146441E-10</v>
      </c>
      <c r="J611" s="76">
        <f t="shared" si="315"/>
        <v>72.285875590370026</v>
      </c>
      <c r="K611" s="76">
        <f>MAX(0,(J611-Constantes!$D$13)*(1-EXP(-Constantes!$D$23)))</f>
        <v>0.23190458800073441</v>
      </c>
      <c r="L611" s="76">
        <f t="shared" si="316"/>
        <v>0.2319045881609095</v>
      </c>
      <c r="M611" s="76">
        <f>0.0526*F611*Observaciones!$F610^1.218</f>
        <v>0</v>
      </c>
      <c r="N611" s="76">
        <f>M611*Constantes!$D$30</f>
        <v>0</v>
      </c>
      <c r="O611" s="76">
        <f t="shared" si="317"/>
        <v>0</v>
      </c>
      <c r="P611" s="15"/>
      <c r="Q611" s="75">
        <v>605</v>
      </c>
      <c r="R611" s="148">
        <f>ETo!$I610*((1-Constantes!$E$19)*ETo!$K610+ETo!$L610)</f>
        <v>3.1397395969436164</v>
      </c>
      <c r="S611" s="76">
        <f>MIN(R611*Constantes!$E$17,0.8*(V610+Observaciones!$F610-T611-U611-Constantes!$D$14))</f>
        <v>2.2670029409255221E-8</v>
      </c>
      <c r="T611" s="76">
        <f>IF(Observaciones!$F610&gt;0.05*Constantes!$E$18,((Observaciones!$F610-0.05*Constantes!$E$18)^2)/(Observaciones!$F610+0.95*Constantes!$E$18),0)</f>
        <v>0</v>
      </c>
      <c r="U611" s="76">
        <f>MAX(0,V610+Observaciones!$F610-T611-Constantes!$D$13)</f>
        <v>0</v>
      </c>
      <c r="V611" s="76">
        <f>V610+Observaciones!$F610-T611-S611-U611-W610</f>
        <v>11.250000004702226</v>
      </c>
      <c r="W611" s="76">
        <f>MAX(0,(V611-Constantes!$D$14)*(1-EXP(-Constantes!$D$22)))</f>
        <v>1.6017508537146441E-10</v>
      </c>
      <c r="X611" s="76">
        <f t="shared" si="338"/>
        <v>72.285875590370026</v>
      </c>
      <c r="Y611" s="76">
        <f>MAX(0,(X611-Constantes!$D$13)*(1-EXP(-Constantes!$D$23)))</f>
        <v>0.23190458800073441</v>
      </c>
      <c r="Z611" s="76">
        <f t="shared" si="339"/>
        <v>0.2319045881609095</v>
      </c>
      <c r="AA611" s="76">
        <f>IF(Z611-Escenarios!$E$29&lt;=0,0,IF(Z611-Escenarios!$E$29&gt;Escenarios!$E$28,Escenarios!$E$28,Z611-Escenarios!$E$29))</f>
        <v>0</v>
      </c>
      <c r="AB611" s="76">
        <f>AA611*Entradas!$E$24</f>
        <v>0</v>
      </c>
      <c r="AC611" s="76">
        <f>R611*Entradas!$D$47/Escenarios!$E$9</f>
        <v>0.15070750065329358</v>
      </c>
      <c r="AD611" s="76">
        <f>Entradas!$D$48*Entradas!$D$46/Escenarios!$E$9</f>
        <v>0.12</v>
      </c>
      <c r="AE611" s="76">
        <f t="shared" si="340"/>
        <v>0.15070752332332299</v>
      </c>
      <c r="AF611" s="76">
        <f t="shared" si="323"/>
        <v>0</v>
      </c>
      <c r="AG611" s="76">
        <f t="shared" si="324"/>
        <v>0</v>
      </c>
      <c r="AH611" s="76">
        <f t="shared" si="318"/>
        <v>1.6017508537146441E-10</v>
      </c>
      <c r="AI611" s="76">
        <f t="shared" si="325"/>
        <v>0</v>
      </c>
      <c r="AJ611" s="76">
        <f t="shared" si="319"/>
        <v>0.23190458800073441</v>
      </c>
      <c r="AK611" s="76">
        <f t="shared" si="326"/>
        <v>0</v>
      </c>
      <c r="AL611" s="76">
        <f t="shared" si="327"/>
        <v>0.2319045881609095</v>
      </c>
      <c r="AM611" s="76">
        <f t="shared" si="328"/>
        <v>0</v>
      </c>
      <c r="AN611" s="76">
        <f t="shared" si="329"/>
        <v>0</v>
      </c>
      <c r="AO611" s="76">
        <f t="shared" si="341"/>
        <v>52.238588082331987</v>
      </c>
      <c r="AP611" s="76">
        <f>MAX(0,(AO611-Constantes!$D$13)*(1-EXP(-Constantes!$D$24)))</f>
        <v>5.3323930748443195E-2</v>
      </c>
      <c r="AQ611" s="76">
        <f t="shared" si="320"/>
        <v>0.2852285187491776</v>
      </c>
      <c r="AR611" s="76">
        <f t="shared" si="330"/>
        <v>0.28522851890935269</v>
      </c>
      <c r="AS611" s="76">
        <f>0.0526*AF611*Observaciones!$F610^1.218</f>
        <v>0</v>
      </c>
      <c r="AT611" s="76">
        <f>AS611*Constantes!$E$30</f>
        <v>0</v>
      </c>
      <c r="AU611" s="76">
        <f t="shared" si="342"/>
        <v>0</v>
      </c>
      <c r="AV611" s="15"/>
      <c r="AW611" s="75">
        <v>605</v>
      </c>
      <c r="AX611" s="148">
        <f>ETo!$I610*((1-Constantes!$F$19)*ETo!$K610+ETo!$L610)</f>
        <v>3.1397395969436164</v>
      </c>
      <c r="AY611" s="76">
        <f>MIN(AX611*Constantes!$F$17,0.8*(BB610+Observaciones!$F610-AZ611-BA611-Constantes!$D$14))</f>
        <v>2.2670029409255221E-8</v>
      </c>
      <c r="AZ611" s="76">
        <f>IF(Observaciones!$F610&gt;0.05*Constantes!$F$18,((Observaciones!$F610-0.05*Constantes!$F$18)^2)/(Observaciones!$F610+0.95*Constantes!$F$18),0)</f>
        <v>0</v>
      </c>
      <c r="BA611" s="76">
        <f>MAX(0,BB610+Observaciones!$F610-AZ611-Constantes!$D$13)</f>
        <v>0</v>
      </c>
      <c r="BB611" s="76">
        <f>BB610+Observaciones!$F610-AZ611-AY611-BA611-BC610</f>
        <v>11.250000004702226</v>
      </c>
      <c r="BC611" s="76">
        <f>MAX(0,(BB611-Constantes!$D$14)*(1-EXP(-Constantes!$D$22)))</f>
        <v>1.6017508537146441E-10</v>
      </c>
      <c r="BD611" s="76">
        <f t="shared" si="343"/>
        <v>72.285875590370026</v>
      </c>
      <c r="BE611" s="76">
        <f>MAX(0,(BD611-Constantes!$D$13)*(1-EXP(-Constantes!$D$23)))</f>
        <v>0.23190458800073441</v>
      </c>
      <c r="BF611" s="76">
        <f t="shared" si="344"/>
        <v>0.2319045881609095</v>
      </c>
      <c r="BG611" s="76">
        <f>IF(BF611-Escenarios!$F$29&lt;=0,0,IF(BF611-Escenarios!$F$29&gt;Escenarios!$F$28,Escenarios!$F$28,BF611-Escenarios!$F$29))</f>
        <v>0</v>
      </c>
      <c r="BH611" s="76">
        <f>BG611*Entradas!$F$24</f>
        <v>0</v>
      </c>
      <c r="BI611" s="76">
        <f>AX611*Entradas!$D$47/Escenarios!$F$9</f>
        <v>0.15070750065329358</v>
      </c>
      <c r="BJ611" s="76">
        <f>Entradas!$D$48*Entradas!$D$46/Escenarios!$F$9</f>
        <v>0.12</v>
      </c>
      <c r="BK611" s="76">
        <f t="shared" si="345"/>
        <v>0.15070752332332299</v>
      </c>
      <c r="BL611" s="76">
        <f t="shared" si="331"/>
        <v>0</v>
      </c>
      <c r="BM611" s="76">
        <f t="shared" si="332"/>
        <v>0</v>
      </c>
      <c r="BN611" s="76">
        <f t="shared" si="321"/>
        <v>1.6017508537146441E-10</v>
      </c>
      <c r="BO611" s="76">
        <f t="shared" si="333"/>
        <v>0</v>
      </c>
      <c r="BP611" s="76">
        <f t="shared" si="322"/>
        <v>0.23190458800073441</v>
      </c>
      <c r="BQ611" s="76">
        <f t="shared" si="334"/>
        <v>0</v>
      </c>
      <c r="BR611" s="76">
        <f t="shared" si="335"/>
        <v>0.2319045881609095</v>
      </c>
      <c r="BS611" s="76">
        <f t="shared" si="336"/>
        <v>0</v>
      </c>
      <c r="BT611" s="76">
        <f t="shared" si="337"/>
        <v>0</v>
      </c>
      <c r="BU611" s="76">
        <f t="shared" si="346"/>
        <v>55.082090505518906</v>
      </c>
      <c r="BV611" s="76">
        <f>MAX(0,(BU611-Constantes!$D$13)*(1-EXP(-Constantes!$D$24)))</f>
        <v>9.6787567818398756E-2</v>
      </c>
      <c r="BW611" s="76">
        <f t="shared" si="347"/>
        <v>0.32869215581913314</v>
      </c>
      <c r="BX611" s="76">
        <f t="shared" si="348"/>
        <v>0.32869215597930823</v>
      </c>
      <c r="BY611" s="76">
        <f>0.0526*BL611*Observaciones!$F610^1.218</f>
        <v>0</v>
      </c>
      <c r="BZ611" s="76">
        <f>BY611*Constantes!$F$30</f>
        <v>0</v>
      </c>
      <c r="CA611" s="76">
        <f t="shared" si="349"/>
        <v>0</v>
      </c>
      <c r="CB611" s="15"/>
      <c r="CC611" s="75">
        <v>605</v>
      </c>
      <c r="CD611" s="76">
        <f>0.0526*Observaciones!$F610^2.218</f>
        <v>0</v>
      </c>
      <c r="CE611" s="76">
        <f>IF(Observaciones!$F610&gt;0.05*$CI$7,((Observaciones!$F610-0.05*$CI$7)^2)/(Observaciones!$F610+0.95*$CI$7),0)</f>
        <v>0</v>
      </c>
      <c r="CF611" s="76">
        <f>0.0526*CE611*Observaciones!$F610^1.218</f>
        <v>0</v>
      </c>
      <c r="CG611" s="29"/>
      <c r="CH611" s="29"/>
      <c r="CI611" s="110"/>
      <c r="CJ611" s="40"/>
    </row>
    <row r="612" spans="2:88" s="2" customFormat="1" x14ac:dyDescent="0.3">
      <c r="B612" s="39"/>
      <c r="C612" s="75">
        <v>606</v>
      </c>
      <c r="D612" s="148">
        <f>ETo!$I611*((1-Constantes!$D$19)*ETo!$K611+ETo!$L611)</f>
        <v>3.1202360938209583</v>
      </c>
      <c r="E612" s="76">
        <f>MIN(D612*Constantes!$D$17,0.8*(H611+Observaciones!$F611-F612-G612-Constantes!$D$14))</f>
        <v>3.7617809311996096E-9</v>
      </c>
      <c r="F612" s="76">
        <f>IF(Observaciones!$F611&gt;0.05*Constantes!$D$18,((Observaciones!$F611-0.05*Constantes!$D$18)^2)/(Observaciones!$F611+0.95*Constantes!$D$18),0)</f>
        <v>0</v>
      </c>
      <c r="G612" s="76">
        <f>MAX(0,H611+Observaciones!$F611-F612-Constantes!$D$13)</f>
        <v>0</v>
      </c>
      <c r="H612" s="76">
        <f>H611+Observaciones!$F611-F612-E612-G612-I611</f>
        <v>11.25000000078027</v>
      </c>
      <c r="I612" s="76">
        <f>MAX(0,(H612-Constantes!$D$14)*(1-EXP(-Constantes!$D$22)))</f>
        <v>2.6578863040737837E-11</v>
      </c>
      <c r="J612" s="76">
        <f t="shared" si="315"/>
        <v>72.053971002369295</v>
      </c>
      <c r="K612" s="76">
        <f>MAX(0,(J612-Constantes!$D$13)*(1-EXP(-Constantes!$D$23)))</f>
        <v>0.22961957685979373</v>
      </c>
      <c r="L612" s="76">
        <f t="shared" si="316"/>
        <v>0.22961957688637258</v>
      </c>
      <c r="M612" s="76">
        <f>0.0526*F612*Observaciones!$F611^1.218</f>
        <v>0</v>
      </c>
      <c r="N612" s="76">
        <f>M612*Constantes!$D$30</f>
        <v>0</v>
      </c>
      <c r="O612" s="76">
        <f t="shared" si="317"/>
        <v>0</v>
      </c>
      <c r="P612" s="15"/>
      <c r="Q612" s="75">
        <v>606</v>
      </c>
      <c r="R612" s="148">
        <f>ETo!$I611*((1-Constantes!$E$19)*ETo!$K611+ETo!$L611)</f>
        <v>3.1202360938209583</v>
      </c>
      <c r="S612" s="76">
        <f>MIN(R612*Constantes!$E$17,0.8*(V611+Observaciones!$F611-T612-U612-Constantes!$D$14))</f>
        <v>3.7617809311996096E-9</v>
      </c>
      <c r="T612" s="76">
        <f>IF(Observaciones!$F611&gt;0.05*Constantes!$E$18,((Observaciones!$F611-0.05*Constantes!$E$18)^2)/(Observaciones!$F611+0.95*Constantes!$E$18),0)</f>
        <v>0</v>
      </c>
      <c r="U612" s="76">
        <f>MAX(0,V611+Observaciones!$F611-T612-Constantes!$D$13)</f>
        <v>0</v>
      </c>
      <c r="V612" s="76">
        <f>V611+Observaciones!$F611-T612-S612-U612-W611</f>
        <v>11.25000000078027</v>
      </c>
      <c r="W612" s="76">
        <f>MAX(0,(V612-Constantes!$D$14)*(1-EXP(-Constantes!$D$22)))</f>
        <v>2.6578863040737837E-11</v>
      </c>
      <c r="X612" s="76">
        <f t="shared" si="338"/>
        <v>72.053971002369295</v>
      </c>
      <c r="Y612" s="76">
        <f>MAX(0,(X612-Constantes!$D$13)*(1-EXP(-Constantes!$D$23)))</f>
        <v>0.22961957685979373</v>
      </c>
      <c r="Z612" s="76">
        <f t="shared" si="339"/>
        <v>0.22961957688637258</v>
      </c>
      <c r="AA612" s="76">
        <f>IF(Z612-Escenarios!$E$29&lt;=0,0,IF(Z612-Escenarios!$E$29&gt;Escenarios!$E$28,Escenarios!$E$28,Z612-Escenarios!$E$29))</f>
        <v>0</v>
      </c>
      <c r="AB612" s="76">
        <f>AA612*Entradas!$E$24</f>
        <v>0</v>
      </c>
      <c r="AC612" s="76">
        <f>R612*Entradas!$D$47/Escenarios!$E$9</f>
        <v>0.14977133250340599</v>
      </c>
      <c r="AD612" s="76">
        <f>Entradas!$D$48*Entradas!$D$46/Escenarios!$E$9</f>
        <v>0.12</v>
      </c>
      <c r="AE612" s="76">
        <f t="shared" si="340"/>
        <v>0.14977133626518693</v>
      </c>
      <c r="AF612" s="76">
        <f t="shared" si="323"/>
        <v>0</v>
      </c>
      <c r="AG612" s="76">
        <f t="shared" si="324"/>
        <v>0</v>
      </c>
      <c r="AH612" s="76">
        <f t="shared" si="318"/>
        <v>2.6578863040737837E-11</v>
      </c>
      <c r="AI612" s="76">
        <f t="shared" si="325"/>
        <v>0</v>
      </c>
      <c r="AJ612" s="76">
        <f t="shared" si="319"/>
        <v>0.22961957685979373</v>
      </c>
      <c r="AK612" s="76">
        <f t="shared" si="326"/>
        <v>0</v>
      </c>
      <c r="AL612" s="76">
        <f t="shared" si="327"/>
        <v>0.22961957688637258</v>
      </c>
      <c r="AM612" s="76">
        <f t="shared" si="328"/>
        <v>0</v>
      </c>
      <c r="AN612" s="76">
        <f t="shared" si="329"/>
        <v>0</v>
      </c>
      <c r="AO612" s="76">
        <f t="shared" si="341"/>
        <v>52.185264151583546</v>
      </c>
      <c r="AP612" s="76">
        <f>MAX(0,(AO612-Constantes!$D$13)*(1-EXP(-Constantes!$D$24)))</f>
        <v>5.2508861292446002E-2</v>
      </c>
      <c r="AQ612" s="76">
        <f t="shared" si="320"/>
        <v>0.28212843815223976</v>
      </c>
      <c r="AR612" s="76">
        <f t="shared" si="330"/>
        <v>0.28212843817881861</v>
      </c>
      <c r="AS612" s="76">
        <f>0.0526*AF612*Observaciones!$F611^1.218</f>
        <v>0</v>
      </c>
      <c r="AT612" s="76">
        <f>AS612*Constantes!$E$30</f>
        <v>0</v>
      </c>
      <c r="AU612" s="76">
        <f t="shared" si="342"/>
        <v>0</v>
      </c>
      <c r="AV612" s="15"/>
      <c r="AW612" s="75">
        <v>606</v>
      </c>
      <c r="AX612" s="148">
        <f>ETo!$I611*((1-Constantes!$F$19)*ETo!$K611+ETo!$L611)</f>
        <v>3.1202360938209583</v>
      </c>
      <c r="AY612" s="76">
        <f>MIN(AX612*Constantes!$F$17,0.8*(BB611+Observaciones!$F611-AZ612-BA612-Constantes!$D$14))</f>
        <v>3.7617809311996096E-9</v>
      </c>
      <c r="AZ612" s="76">
        <f>IF(Observaciones!$F611&gt;0.05*Constantes!$F$18,((Observaciones!$F611-0.05*Constantes!$F$18)^2)/(Observaciones!$F611+0.95*Constantes!$F$18),0)</f>
        <v>0</v>
      </c>
      <c r="BA612" s="76">
        <f>MAX(0,BB611+Observaciones!$F611-AZ612-Constantes!$D$13)</f>
        <v>0</v>
      </c>
      <c r="BB612" s="76">
        <f>BB611+Observaciones!$F611-AZ612-AY612-BA612-BC611</f>
        <v>11.25000000078027</v>
      </c>
      <c r="BC612" s="76">
        <f>MAX(0,(BB612-Constantes!$D$14)*(1-EXP(-Constantes!$D$22)))</f>
        <v>2.6578863040737837E-11</v>
      </c>
      <c r="BD612" s="76">
        <f t="shared" si="343"/>
        <v>72.053971002369295</v>
      </c>
      <c r="BE612" s="76">
        <f>MAX(0,(BD612-Constantes!$D$13)*(1-EXP(-Constantes!$D$23)))</f>
        <v>0.22961957685979373</v>
      </c>
      <c r="BF612" s="76">
        <f t="shared" si="344"/>
        <v>0.22961957688637258</v>
      </c>
      <c r="BG612" s="76">
        <f>IF(BF612-Escenarios!$F$29&lt;=0,0,IF(BF612-Escenarios!$F$29&gt;Escenarios!$F$28,Escenarios!$F$28,BF612-Escenarios!$F$29))</f>
        <v>0</v>
      </c>
      <c r="BH612" s="76">
        <f>BG612*Entradas!$F$24</f>
        <v>0</v>
      </c>
      <c r="BI612" s="76">
        <f>AX612*Entradas!$D$47/Escenarios!$F$9</f>
        <v>0.14977133250340599</v>
      </c>
      <c r="BJ612" s="76">
        <f>Entradas!$D$48*Entradas!$D$46/Escenarios!$F$9</f>
        <v>0.12</v>
      </c>
      <c r="BK612" s="76">
        <f t="shared" si="345"/>
        <v>0.14977133626518693</v>
      </c>
      <c r="BL612" s="76">
        <f t="shared" si="331"/>
        <v>0</v>
      </c>
      <c r="BM612" s="76">
        <f t="shared" si="332"/>
        <v>0</v>
      </c>
      <c r="BN612" s="76">
        <f t="shared" si="321"/>
        <v>2.6578863040737837E-11</v>
      </c>
      <c r="BO612" s="76">
        <f t="shared" si="333"/>
        <v>0</v>
      </c>
      <c r="BP612" s="76">
        <f t="shared" si="322"/>
        <v>0.22961957685979373</v>
      </c>
      <c r="BQ612" s="76">
        <f t="shared" si="334"/>
        <v>0</v>
      </c>
      <c r="BR612" s="76">
        <f t="shared" si="335"/>
        <v>0.22961957688637258</v>
      </c>
      <c r="BS612" s="76">
        <f t="shared" si="336"/>
        <v>0</v>
      </c>
      <c r="BT612" s="76">
        <f t="shared" si="337"/>
        <v>0</v>
      </c>
      <c r="BU612" s="76">
        <f t="shared" si="346"/>
        <v>54.98530293770051</v>
      </c>
      <c r="BV612" s="76">
        <f>MAX(0,(BU612-Constantes!$D$13)*(1-EXP(-Constantes!$D$24)))</f>
        <v>9.5308145931419078E-2</v>
      </c>
      <c r="BW612" s="76">
        <f t="shared" si="347"/>
        <v>0.32492772279121279</v>
      </c>
      <c r="BX612" s="76">
        <f t="shared" si="348"/>
        <v>0.32492772281779164</v>
      </c>
      <c r="BY612" s="76">
        <f>0.0526*BL612*Observaciones!$F611^1.218</f>
        <v>0</v>
      </c>
      <c r="BZ612" s="76">
        <f>BY612*Constantes!$F$30</f>
        <v>0</v>
      </c>
      <c r="CA612" s="76">
        <f t="shared" si="349"/>
        <v>0</v>
      </c>
      <c r="CB612" s="15"/>
      <c r="CC612" s="75">
        <v>606</v>
      </c>
      <c r="CD612" s="76">
        <f>0.0526*Observaciones!$F611^2.218</f>
        <v>0</v>
      </c>
      <c r="CE612" s="76">
        <f>IF(Observaciones!$F611&gt;0.05*$CI$7,((Observaciones!$F611-0.05*$CI$7)^2)/(Observaciones!$F611+0.95*$CI$7),0)</f>
        <v>0</v>
      </c>
      <c r="CF612" s="76">
        <f>0.0526*CE612*Observaciones!$F611^1.218</f>
        <v>0</v>
      </c>
      <c r="CG612" s="29"/>
      <c r="CH612" s="29"/>
      <c r="CI612" s="110"/>
      <c r="CJ612" s="40"/>
    </row>
    <row r="613" spans="2:88" s="2" customFormat="1" x14ac:dyDescent="0.3">
      <c r="B613" s="39"/>
      <c r="C613" s="75">
        <v>607</v>
      </c>
      <c r="D613" s="148">
        <f>ETo!$I612*((1-Constantes!$D$19)*ETo!$K612+ETo!$L612)</f>
        <v>3.2827123855890736</v>
      </c>
      <c r="E613" s="76">
        <f>MIN(D613*Constantes!$D$17,0.8*(H612+Observaciones!$F612-F613-G613-Constantes!$D$14))</f>
        <v>6.2421605662166262E-10</v>
      </c>
      <c r="F613" s="76">
        <f>IF(Observaciones!$F612&gt;0.05*Constantes!$D$18,((Observaciones!$F612-0.05*Constantes!$D$18)^2)/(Observaciones!$F612+0.95*Constantes!$D$18),0)</f>
        <v>0</v>
      </c>
      <c r="G613" s="76">
        <f>MAX(0,H612+Observaciones!$F612-F613-Constantes!$D$13)</f>
        <v>0</v>
      </c>
      <c r="H613" s="76">
        <f>H612+Observaciones!$F612-F613-E613-G613-I612</f>
        <v>11.250000000129475</v>
      </c>
      <c r="I613" s="76">
        <f>MAX(0,(H613-Constantes!$D$14)*(1-EXP(-Constantes!$D$22)))</f>
        <v>4.4103971271984472E-12</v>
      </c>
      <c r="J613" s="76">
        <f t="shared" si="315"/>
        <v>71.824351425509505</v>
      </c>
      <c r="K613" s="76">
        <f>MAX(0,(J613-Constantes!$D$13)*(1-EXP(-Constantes!$D$23)))</f>
        <v>0.22735708047787198</v>
      </c>
      <c r="L613" s="76">
        <f t="shared" si="316"/>
        <v>0.22735708048228237</v>
      </c>
      <c r="M613" s="76">
        <f>0.0526*F613*Observaciones!$F612^1.218</f>
        <v>0</v>
      </c>
      <c r="N613" s="76">
        <f>M613*Constantes!$D$30</f>
        <v>0</v>
      </c>
      <c r="O613" s="76">
        <f t="shared" si="317"/>
        <v>0</v>
      </c>
      <c r="P613" s="15"/>
      <c r="Q613" s="75">
        <v>607</v>
      </c>
      <c r="R613" s="148">
        <f>ETo!$I612*((1-Constantes!$E$19)*ETo!$K612+ETo!$L612)</f>
        <v>3.2827123855890736</v>
      </c>
      <c r="S613" s="76">
        <f>MIN(R613*Constantes!$E$17,0.8*(V612+Observaciones!$F612-T613-U613-Constantes!$D$14))</f>
        <v>6.2421605662166262E-10</v>
      </c>
      <c r="T613" s="76">
        <f>IF(Observaciones!$F612&gt;0.05*Constantes!$E$18,((Observaciones!$F612-0.05*Constantes!$E$18)^2)/(Observaciones!$F612+0.95*Constantes!$E$18),0)</f>
        <v>0</v>
      </c>
      <c r="U613" s="76">
        <f>MAX(0,V612+Observaciones!$F612-T613-Constantes!$D$13)</f>
        <v>0</v>
      </c>
      <c r="V613" s="76">
        <f>V612+Observaciones!$F612-T613-S613-U613-W612</f>
        <v>11.250000000129475</v>
      </c>
      <c r="W613" s="76">
        <f>MAX(0,(V613-Constantes!$D$14)*(1-EXP(-Constantes!$D$22)))</f>
        <v>4.4103971271984472E-12</v>
      </c>
      <c r="X613" s="76">
        <f t="shared" si="338"/>
        <v>71.824351425509505</v>
      </c>
      <c r="Y613" s="76">
        <f>MAX(0,(X613-Constantes!$D$13)*(1-EXP(-Constantes!$D$23)))</f>
        <v>0.22735708047787198</v>
      </c>
      <c r="Z613" s="76">
        <f t="shared" si="339"/>
        <v>0.22735708048228237</v>
      </c>
      <c r="AA613" s="76">
        <f>IF(Z613-Escenarios!$E$29&lt;=0,0,IF(Z613-Escenarios!$E$29&gt;Escenarios!$E$28,Escenarios!$E$28,Z613-Escenarios!$E$29))</f>
        <v>0</v>
      </c>
      <c r="AB613" s="76">
        <f>AA613*Entradas!$E$24</f>
        <v>0</v>
      </c>
      <c r="AC613" s="76">
        <f>R613*Entradas!$D$47/Escenarios!$E$9</f>
        <v>0.15757019450827553</v>
      </c>
      <c r="AD613" s="76">
        <f>Entradas!$D$48*Entradas!$D$46/Escenarios!$E$9</f>
        <v>0.12</v>
      </c>
      <c r="AE613" s="76">
        <f t="shared" si="340"/>
        <v>0.1575701951324916</v>
      </c>
      <c r="AF613" s="76">
        <f t="shared" si="323"/>
        <v>0</v>
      </c>
      <c r="AG613" s="76">
        <f t="shared" si="324"/>
        <v>0</v>
      </c>
      <c r="AH613" s="76">
        <f t="shared" si="318"/>
        <v>4.4103971271984472E-12</v>
      </c>
      <c r="AI613" s="76">
        <f t="shared" si="325"/>
        <v>0</v>
      </c>
      <c r="AJ613" s="76">
        <f t="shared" si="319"/>
        <v>0.22735708047787198</v>
      </c>
      <c r="AK613" s="76">
        <f t="shared" si="326"/>
        <v>0</v>
      </c>
      <c r="AL613" s="76">
        <f t="shared" si="327"/>
        <v>0.22735708048228237</v>
      </c>
      <c r="AM613" s="76">
        <f t="shared" si="328"/>
        <v>0</v>
      </c>
      <c r="AN613" s="76">
        <f t="shared" si="329"/>
        <v>0</v>
      </c>
      <c r="AO613" s="76">
        <f t="shared" si="341"/>
        <v>52.132755290291101</v>
      </c>
      <c r="AP613" s="76">
        <f>MAX(0,(AO613-Constantes!$D$13)*(1-EXP(-Constantes!$D$24)))</f>
        <v>5.1706250374459299E-2</v>
      </c>
      <c r="AQ613" s="76">
        <f t="shared" si="320"/>
        <v>0.27906333085233126</v>
      </c>
      <c r="AR613" s="76">
        <f t="shared" si="330"/>
        <v>0.27906333085674168</v>
      </c>
      <c r="AS613" s="76">
        <f>0.0526*AF613*Observaciones!$F612^1.218</f>
        <v>0</v>
      </c>
      <c r="AT613" s="76">
        <f>AS613*Constantes!$E$30</f>
        <v>0</v>
      </c>
      <c r="AU613" s="76">
        <f t="shared" si="342"/>
        <v>0</v>
      </c>
      <c r="AV613" s="15"/>
      <c r="AW613" s="75">
        <v>607</v>
      </c>
      <c r="AX613" s="148">
        <f>ETo!$I612*((1-Constantes!$F$19)*ETo!$K612+ETo!$L612)</f>
        <v>3.2827123855890736</v>
      </c>
      <c r="AY613" s="76">
        <f>MIN(AX613*Constantes!$F$17,0.8*(BB612+Observaciones!$F612-AZ613-BA613-Constantes!$D$14))</f>
        <v>6.2421605662166262E-10</v>
      </c>
      <c r="AZ613" s="76">
        <f>IF(Observaciones!$F612&gt;0.05*Constantes!$F$18,((Observaciones!$F612-0.05*Constantes!$F$18)^2)/(Observaciones!$F612+0.95*Constantes!$F$18),0)</f>
        <v>0</v>
      </c>
      <c r="BA613" s="76">
        <f>MAX(0,BB612+Observaciones!$F612-AZ613-Constantes!$D$13)</f>
        <v>0</v>
      </c>
      <c r="BB613" s="76">
        <f>BB612+Observaciones!$F612-AZ613-AY613-BA613-BC612</f>
        <v>11.250000000129475</v>
      </c>
      <c r="BC613" s="76">
        <f>MAX(0,(BB613-Constantes!$D$14)*(1-EXP(-Constantes!$D$22)))</f>
        <v>4.4103971271984472E-12</v>
      </c>
      <c r="BD613" s="76">
        <f t="shared" si="343"/>
        <v>71.824351425509505</v>
      </c>
      <c r="BE613" s="76">
        <f>MAX(0,(BD613-Constantes!$D$13)*(1-EXP(-Constantes!$D$23)))</f>
        <v>0.22735708047787198</v>
      </c>
      <c r="BF613" s="76">
        <f t="shared" si="344"/>
        <v>0.22735708048228237</v>
      </c>
      <c r="BG613" s="76">
        <f>IF(BF613-Escenarios!$F$29&lt;=0,0,IF(BF613-Escenarios!$F$29&gt;Escenarios!$F$28,Escenarios!$F$28,BF613-Escenarios!$F$29))</f>
        <v>0</v>
      </c>
      <c r="BH613" s="76">
        <f>BG613*Entradas!$F$24</f>
        <v>0</v>
      </c>
      <c r="BI613" s="76">
        <f>AX613*Entradas!$D$47/Escenarios!$F$9</f>
        <v>0.15757019450827553</v>
      </c>
      <c r="BJ613" s="76">
        <f>Entradas!$D$48*Entradas!$D$46/Escenarios!$F$9</f>
        <v>0.12</v>
      </c>
      <c r="BK613" s="76">
        <f t="shared" si="345"/>
        <v>0.1575701951324916</v>
      </c>
      <c r="BL613" s="76">
        <f t="shared" si="331"/>
        <v>0</v>
      </c>
      <c r="BM613" s="76">
        <f t="shared" si="332"/>
        <v>0</v>
      </c>
      <c r="BN613" s="76">
        <f t="shared" si="321"/>
        <v>4.4103971271984472E-12</v>
      </c>
      <c r="BO613" s="76">
        <f t="shared" si="333"/>
        <v>0</v>
      </c>
      <c r="BP613" s="76">
        <f t="shared" si="322"/>
        <v>0.22735708047787198</v>
      </c>
      <c r="BQ613" s="76">
        <f t="shared" si="334"/>
        <v>0</v>
      </c>
      <c r="BR613" s="76">
        <f t="shared" si="335"/>
        <v>0.22735708048228237</v>
      </c>
      <c r="BS613" s="76">
        <f t="shared" si="336"/>
        <v>0</v>
      </c>
      <c r="BT613" s="76">
        <f t="shared" si="337"/>
        <v>0</v>
      </c>
      <c r="BU613" s="76">
        <f t="shared" si="346"/>
        <v>54.889994791769091</v>
      </c>
      <c r="BV613" s="76">
        <f>MAX(0,(BU613-Constantes!$D$13)*(1-EXP(-Constantes!$D$24)))</f>
        <v>9.385133737349606E-2</v>
      </c>
      <c r="BW613" s="76">
        <f t="shared" si="347"/>
        <v>0.32120841785136806</v>
      </c>
      <c r="BX613" s="76">
        <f t="shared" si="348"/>
        <v>0.32120841785577842</v>
      </c>
      <c r="BY613" s="76">
        <f>0.0526*BL613*Observaciones!$F612^1.218</f>
        <v>0</v>
      </c>
      <c r="BZ613" s="76">
        <f>BY613*Constantes!$F$30</f>
        <v>0</v>
      </c>
      <c r="CA613" s="76">
        <f t="shared" si="349"/>
        <v>0</v>
      </c>
      <c r="CB613" s="15"/>
      <c r="CC613" s="75">
        <v>607</v>
      </c>
      <c r="CD613" s="76">
        <f>0.0526*Observaciones!$F612^2.218</f>
        <v>0</v>
      </c>
      <c r="CE613" s="76">
        <f>IF(Observaciones!$F612&gt;0.05*$CI$7,((Observaciones!$F612-0.05*$CI$7)^2)/(Observaciones!$F612+0.95*$CI$7),0)</f>
        <v>0</v>
      </c>
      <c r="CF613" s="76">
        <f>0.0526*CE613*Observaciones!$F612^1.218</f>
        <v>0</v>
      </c>
      <c r="CG613" s="29"/>
      <c r="CH613" s="29"/>
      <c r="CI613" s="110"/>
      <c r="CJ613" s="40"/>
    </row>
    <row r="614" spans="2:88" s="2" customFormat="1" x14ac:dyDescent="0.3">
      <c r="B614" s="39"/>
      <c r="C614" s="75">
        <v>608</v>
      </c>
      <c r="D614" s="148">
        <f>ETo!$I613*((1-Constantes!$D$19)*ETo!$K613+ETo!$L613)</f>
        <v>3.2630602251525334</v>
      </c>
      <c r="E614" s="76">
        <f>MIN(D614*Constantes!$D$17,0.8*(H613+Observaciones!$F613-F614-G614-Constantes!$D$14))</f>
        <v>1.0358007784816437E-10</v>
      </c>
      <c r="F614" s="76">
        <f>IF(Observaciones!$F613&gt;0.05*Constantes!$D$18,((Observaciones!$F613-0.05*Constantes!$D$18)^2)/(Observaciones!$F613+0.95*Constantes!$D$18),0)</f>
        <v>0</v>
      </c>
      <c r="G614" s="76">
        <f>MAX(0,H613+Observaciones!$F613-F614-Constantes!$D$13)</f>
        <v>0</v>
      </c>
      <c r="H614" s="76">
        <f>H613+Observaciones!$F613-F614-E614-G614-I613</f>
        <v>11.250000000021485</v>
      </c>
      <c r="I614" s="76">
        <f>MAX(0,(H614-Constantes!$D$14)*(1-EXP(-Constantes!$D$22)))</f>
        <v>7.31859198406668E-13</v>
      </c>
      <c r="J614" s="76">
        <f t="shared" si="315"/>
        <v>71.596994345031632</v>
      </c>
      <c r="K614" s="76">
        <f>MAX(0,(J614-Constantes!$D$13)*(1-EXP(-Constantes!$D$23)))</f>
        <v>0.2251168770116859</v>
      </c>
      <c r="L614" s="76">
        <f t="shared" si="316"/>
        <v>0.22511687701241775</v>
      </c>
      <c r="M614" s="76">
        <f>0.0526*F614*Observaciones!$F613^1.218</f>
        <v>0</v>
      </c>
      <c r="N614" s="76">
        <f>M614*Constantes!$D$30</f>
        <v>0</v>
      </c>
      <c r="O614" s="76">
        <f t="shared" si="317"/>
        <v>0</v>
      </c>
      <c r="P614" s="15"/>
      <c r="Q614" s="75">
        <v>608</v>
      </c>
      <c r="R614" s="148">
        <f>ETo!$I613*((1-Constantes!$E$19)*ETo!$K613+ETo!$L613)</f>
        <v>3.2630602251525334</v>
      </c>
      <c r="S614" s="76">
        <f>MIN(R614*Constantes!$E$17,0.8*(V613+Observaciones!$F613-T614-U614-Constantes!$D$14))</f>
        <v>1.0358007784816437E-10</v>
      </c>
      <c r="T614" s="76">
        <f>IF(Observaciones!$F613&gt;0.05*Constantes!$E$18,((Observaciones!$F613-0.05*Constantes!$E$18)^2)/(Observaciones!$F613+0.95*Constantes!$E$18),0)</f>
        <v>0</v>
      </c>
      <c r="U614" s="76">
        <f>MAX(0,V613+Observaciones!$F613-T614-Constantes!$D$13)</f>
        <v>0</v>
      </c>
      <c r="V614" s="76">
        <f>V613+Observaciones!$F613-T614-S614-U614-W613</f>
        <v>11.250000000021485</v>
      </c>
      <c r="W614" s="76">
        <f>MAX(0,(V614-Constantes!$D$14)*(1-EXP(-Constantes!$D$22)))</f>
        <v>7.31859198406668E-13</v>
      </c>
      <c r="X614" s="76">
        <f t="shared" si="338"/>
        <v>71.596994345031632</v>
      </c>
      <c r="Y614" s="76">
        <f>MAX(0,(X614-Constantes!$D$13)*(1-EXP(-Constantes!$D$23)))</f>
        <v>0.2251168770116859</v>
      </c>
      <c r="Z614" s="76">
        <f t="shared" si="339"/>
        <v>0.22511687701241775</v>
      </c>
      <c r="AA614" s="76">
        <f>IF(Z614-Escenarios!$E$29&lt;=0,0,IF(Z614-Escenarios!$E$29&gt;Escenarios!$E$28,Escenarios!$E$28,Z614-Escenarios!$E$29))</f>
        <v>0</v>
      </c>
      <c r="AB614" s="76">
        <f>AA614*Entradas!$E$24</f>
        <v>0</v>
      </c>
      <c r="AC614" s="76">
        <f>R614*Entradas!$D$47/Escenarios!$E$9</f>
        <v>0.15662689080732162</v>
      </c>
      <c r="AD614" s="76">
        <f>Entradas!$D$48*Entradas!$D$46/Escenarios!$E$9</f>
        <v>0.12</v>
      </c>
      <c r="AE614" s="76">
        <f t="shared" si="340"/>
        <v>0.15662689091090171</v>
      </c>
      <c r="AF614" s="76">
        <f t="shared" si="323"/>
        <v>0</v>
      </c>
      <c r="AG614" s="76">
        <f t="shared" si="324"/>
        <v>0</v>
      </c>
      <c r="AH614" s="76">
        <f t="shared" si="318"/>
        <v>7.31859198406668E-13</v>
      </c>
      <c r="AI614" s="76">
        <f t="shared" si="325"/>
        <v>0</v>
      </c>
      <c r="AJ614" s="76">
        <f t="shared" si="319"/>
        <v>0.2251168770116859</v>
      </c>
      <c r="AK614" s="76">
        <f t="shared" si="326"/>
        <v>0</v>
      </c>
      <c r="AL614" s="76">
        <f t="shared" si="327"/>
        <v>0.22511687701241775</v>
      </c>
      <c r="AM614" s="76">
        <f t="shared" si="328"/>
        <v>0</v>
      </c>
      <c r="AN614" s="76">
        <f t="shared" si="329"/>
        <v>0</v>
      </c>
      <c r="AO614" s="76">
        <f t="shared" si="341"/>
        <v>52.081049039916643</v>
      </c>
      <c r="AP614" s="76">
        <f>MAX(0,(AO614-Constantes!$D$13)*(1-EXP(-Constantes!$D$24)))</f>
        <v>5.0915907562651547E-2</v>
      </c>
      <c r="AQ614" s="76">
        <f t="shared" si="320"/>
        <v>0.27603278457433744</v>
      </c>
      <c r="AR614" s="76">
        <f t="shared" si="330"/>
        <v>0.2760327845750693</v>
      </c>
      <c r="AS614" s="76">
        <f>0.0526*AF614*Observaciones!$F613^1.218</f>
        <v>0</v>
      </c>
      <c r="AT614" s="76">
        <f>AS614*Constantes!$E$30</f>
        <v>0</v>
      </c>
      <c r="AU614" s="76">
        <f t="shared" si="342"/>
        <v>0</v>
      </c>
      <c r="AV614" s="15"/>
      <c r="AW614" s="75">
        <v>608</v>
      </c>
      <c r="AX614" s="148">
        <f>ETo!$I613*((1-Constantes!$F$19)*ETo!$K613+ETo!$L613)</f>
        <v>3.2630602251525334</v>
      </c>
      <c r="AY614" s="76">
        <f>MIN(AX614*Constantes!$F$17,0.8*(BB613+Observaciones!$F613-AZ614-BA614-Constantes!$D$14))</f>
        <v>1.0358007784816437E-10</v>
      </c>
      <c r="AZ614" s="76">
        <f>IF(Observaciones!$F613&gt;0.05*Constantes!$F$18,((Observaciones!$F613-0.05*Constantes!$F$18)^2)/(Observaciones!$F613+0.95*Constantes!$F$18),0)</f>
        <v>0</v>
      </c>
      <c r="BA614" s="76">
        <f>MAX(0,BB613+Observaciones!$F613-AZ614-Constantes!$D$13)</f>
        <v>0</v>
      </c>
      <c r="BB614" s="76">
        <f>BB613+Observaciones!$F613-AZ614-AY614-BA614-BC613</f>
        <v>11.250000000021485</v>
      </c>
      <c r="BC614" s="76">
        <f>MAX(0,(BB614-Constantes!$D$14)*(1-EXP(-Constantes!$D$22)))</f>
        <v>7.31859198406668E-13</v>
      </c>
      <c r="BD614" s="76">
        <f t="shared" si="343"/>
        <v>71.596994345031632</v>
      </c>
      <c r="BE614" s="76">
        <f>MAX(0,(BD614-Constantes!$D$13)*(1-EXP(-Constantes!$D$23)))</f>
        <v>0.2251168770116859</v>
      </c>
      <c r="BF614" s="76">
        <f t="shared" si="344"/>
        <v>0.22511687701241775</v>
      </c>
      <c r="BG614" s="76">
        <f>IF(BF614-Escenarios!$F$29&lt;=0,0,IF(BF614-Escenarios!$F$29&gt;Escenarios!$F$28,Escenarios!$F$28,BF614-Escenarios!$F$29))</f>
        <v>0</v>
      </c>
      <c r="BH614" s="76">
        <f>BG614*Entradas!$F$24</f>
        <v>0</v>
      </c>
      <c r="BI614" s="76">
        <f>AX614*Entradas!$D$47/Escenarios!$F$9</f>
        <v>0.15662689080732162</v>
      </c>
      <c r="BJ614" s="76">
        <f>Entradas!$D$48*Entradas!$D$46/Escenarios!$F$9</f>
        <v>0.12</v>
      </c>
      <c r="BK614" s="76">
        <f t="shared" si="345"/>
        <v>0.15662689091090171</v>
      </c>
      <c r="BL614" s="76">
        <f t="shared" si="331"/>
        <v>0</v>
      </c>
      <c r="BM614" s="76">
        <f t="shared" si="332"/>
        <v>0</v>
      </c>
      <c r="BN614" s="76">
        <f t="shared" si="321"/>
        <v>7.31859198406668E-13</v>
      </c>
      <c r="BO614" s="76">
        <f t="shared" si="333"/>
        <v>0</v>
      </c>
      <c r="BP614" s="76">
        <f t="shared" si="322"/>
        <v>0.2251168770116859</v>
      </c>
      <c r="BQ614" s="76">
        <f t="shared" si="334"/>
        <v>0</v>
      </c>
      <c r="BR614" s="76">
        <f t="shared" si="335"/>
        <v>0.22511687701241775</v>
      </c>
      <c r="BS614" s="76">
        <f t="shared" si="336"/>
        <v>0</v>
      </c>
      <c r="BT614" s="76">
        <f t="shared" si="337"/>
        <v>0</v>
      </c>
      <c r="BU614" s="76">
        <f t="shared" si="346"/>
        <v>54.796143454395597</v>
      </c>
      <c r="BV614" s="76">
        <f>MAX(0,(BU614-Constantes!$D$13)*(1-EXP(-Constantes!$D$24)))</f>
        <v>9.2416796494308159E-2</v>
      </c>
      <c r="BW614" s="76">
        <f t="shared" si="347"/>
        <v>0.31753367350599404</v>
      </c>
      <c r="BX614" s="76">
        <f t="shared" si="348"/>
        <v>0.3175336735067259</v>
      </c>
      <c r="BY614" s="76">
        <f>0.0526*BL614*Observaciones!$F613^1.218</f>
        <v>0</v>
      </c>
      <c r="BZ614" s="76">
        <f>BY614*Constantes!$F$30</f>
        <v>0</v>
      </c>
      <c r="CA614" s="76">
        <f t="shared" si="349"/>
        <v>0</v>
      </c>
      <c r="CB614" s="15"/>
      <c r="CC614" s="75">
        <v>608</v>
      </c>
      <c r="CD614" s="76">
        <f>0.0526*Observaciones!$F613^2.218</f>
        <v>0</v>
      </c>
      <c r="CE614" s="76">
        <f>IF(Observaciones!$F613&gt;0.05*$CI$7,((Observaciones!$F613-0.05*$CI$7)^2)/(Observaciones!$F613+0.95*$CI$7),0)</f>
        <v>0</v>
      </c>
      <c r="CF614" s="76">
        <f>0.0526*CE614*Observaciones!$F613^1.218</f>
        <v>0</v>
      </c>
      <c r="CG614" s="29"/>
      <c r="CH614" s="29"/>
      <c r="CI614" s="110"/>
      <c r="CJ614" s="40"/>
    </row>
    <row r="615" spans="2:88" s="2" customFormat="1" x14ac:dyDescent="0.3">
      <c r="B615" s="39"/>
      <c r="C615" s="75">
        <v>609</v>
      </c>
      <c r="D615" s="148">
        <f>ETo!$I614*((1-Constantes!$D$19)*ETo!$K614+ETo!$L614)</f>
        <v>3.3464274897935362</v>
      </c>
      <c r="E615" s="76">
        <f>MIN(D615*Constantes!$D$17,0.8*(H614+Observaciones!$F614-F615-G615-Constantes!$D$14))</f>
        <v>1.7188028778036823E-11</v>
      </c>
      <c r="F615" s="76">
        <f>IF(Observaciones!$F614&gt;0.05*Constantes!$D$18,((Observaciones!$F614-0.05*Constantes!$D$18)^2)/(Observaciones!$F614+0.95*Constantes!$D$18),0)</f>
        <v>0</v>
      </c>
      <c r="G615" s="76">
        <f>MAX(0,H614+Observaciones!$F614-F615-Constantes!$D$13)</f>
        <v>0</v>
      </c>
      <c r="H615" s="76">
        <f>H614+Observaciones!$F614-F615-E615-G615-I614</f>
        <v>11.250000000003565</v>
      </c>
      <c r="I615" s="76">
        <f>MAX(0,(H615-Constantes!$D$14)*(1-EXP(-Constantes!$D$22)))</f>
        <v>1.2144203482448802E-13</v>
      </c>
      <c r="J615" s="76">
        <f t="shared" si="315"/>
        <v>71.371877468019946</v>
      </c>
      <c r="K615" s="76">
        <f>MAX(0,(J615-Constantes!$D$13)*(1-EXP(-Constantes!$D$23)))</f>
        <v>0.22289874680382707</v>
      </c>
      <c r="L615" s="76">
        <f t="shared" si="316"/>
        <v>0.2228987468039485</v>
      </c>
      <c r="M615" s="76">
        <f>0.0526*F615*Observaciones!$F614^1.218</f>
        <v>0</v>
      </c>
      <c r="N615" s="76">
        <f>M615*Constantes!$D$30</f>
        <v>0</v>
      </c>
      <c r="O615" s="76">
        <f t="shared" si="317"/>
        <v>0</v>
      </c>
      <c r="P615" s="15"/>
      <c r="Q615" s="75">
        <v>609</v>
      </c>
      <c r="R615" s="148">
        <f>ETo!$I614*((1-Constantes!$E$19)*ETo!$K614+ETo!$L614)</f>
        <v>3.3464274897935362</v>
      </c>
      <c r="S615" s="76">
        <f>MIN(R615*Constantes!$E$17,0.8*(V614+Observaciones!$F614-T615-U615-Constantes!$D$14))</f>
        <v>1.7188028778036823E-11</v>
      </c>
      <c r="T615" s="76">
        <f>IF(Observaciones!$F614&gt;0.05*Constantes!$E$18,((Observaciones!$F614-0.05*Constantes!$E$18)^2)/(Observaciones!$F614+0.95*Constantes!$E$18),0)</f>
        <v>0</v>
      </c>
      <c r="U615" s="76">
        <f>MAX(0,V614+Observaciones!$F614-T615-Constantes!$D$13)</f>
        <v>0</v>
      </c>
      <c r="V615" s="76">
        <f>V614+Observaciones!$F614-T615-S615-U615-W614</f>
        <v>11.250000000003565</v>
      </c>
      <c r="W615" s="76">
        <f>MAX(0,(V615-Constantes!$D$14)*(1-EXP(-Constantes!$D$22)))</f>
        <v>1.2144203482448802E-13</v>
      </c>
      <c r="X615" s="76">
        <f t="shared" si="338"/>
        <v>71.371877468019946</v>
      </c>
      <c r="Y615" s="76">
        <f>MAX(0,(X615-Constantes!$D$13)*(1-EXP(-Constantes!$D$23)))</f>
        <v>0.22289874680382707</v>
      </c>
      <c r="Z615" s="76">
        <f t="shared" si="339"/>
        <v>0.2228987468039485</v>
      </c>
      <c r="AA615" s="76">
        <f>IF(Z615-Escenarios!$E$29&lt;=0,0,IF(Z615-Escenarios!$E$29&gt;Escenarios!$E$28,Escenarios!$E$28,Z615-Escenarios!$E$29))</f>
        <v>0</v>
      </c>
      <c r="AB615" s="76">
        <f>AA615*Entradas!$E$24</f>
        <v>0</v>
      </c>
      <c r="AC615" s="76">
        <f>R615*Entradas!$D$47/Escenarios!$E$9</f>
        <v>0.16062851951008975</v>
      </c>
      <c r="AD615" s="76">
        <f>Entradas!$D$48*Entradas!$D$46/Escenarios!$E$9</f>
        <v>0.12</v>
      </c>
      <c r="AE615" s="76">
        <f t="shared" si="340"/>
        <v>0.16062851952727777</v>
      </c>
      <c r="AF615" s="76">
        <f t="shared" si="323"/>
        <v>0</v>
      </c>
      <c r="AG615" s="76">
        <f t="shared" si="324"/>
        <v>0</v>
      </c>
      <c r="AH615" s="76">
        <f t="shared" si="318"/>
        <v>1.2144203482448802E-13</v>
      </c>
      <c r="AI615" s="76">
        <f t="shared" si="325"/>
        <v>0</v>
      </c>
      <c r="AJ615" s="76">
        <f t="shared" si="319"/>
        <v>0.22289874680382707</v>
      </c>
      <c r="AK615" s="76">
        <f t="shared" si="326"/>
        <v>0</v>
      </c>
      <c r="AL615" s="76">
        <f t="shared" si="327"/>
        <v>0.2228987468039485</v>
      </c>
      <c r="AM615" s="76">
        <f t="shared" si="328"/>
        <v>0</v>
      </c>
      <c r="AN615" s="76">
        <f t="shared" si="329"/>
        <v>0</v>
      </c>
      <c r="AO615" s="76">
        <f t="shared" si="341"/>
        <v>52.030133132353988</v>
      </c>
      <c r="AP615" s="76">
        <f>MAX(0,(AO615-Constantes!$D$13)*(1-EXP(-Constantes!$D$24)))</f>
        <v>5.0137645335988711E-2</v>
      </c>
      <c r="AQ615" s="76">
        <f t="shared" si="320"/>
        <v>0.27303639213981579</v>
      </c>
      <c r="AR615" s="76">
        <f t="shared" si="330"/>
        <v>0.27303639213993719</v>
      </c>
      <c r="AS615" s="76">
        <f>0.0526*AF615*Observaciones!$F614^1.218</f>
        <v>0</v>
      </c>
      <c r="AT615" s="76">
        <f>AS615*Constantes!$E$30</f>
        <v>0</v>
      </c>
      <c r="AU615" s="76">
        <f t="shared" si="342"/>
        <v>0</v>
      </c>
      <c r="AV615" s="15"/>
      <c r="AW615" s="75">
        <v>609</v>
      </c>
      <c r="AX615" s="148">
        <f>ETo!$I614*((1-Constantes!$F$19)*ETo!$K614+ETo!$L614)</f>
        <v>3.3464274897935362</v>
      </c>
      <c r="AY615" s="76">
        <f>MIN(AX615*Constantes!$F$17,0.8*(BB614+Observaciones!$F614-AZ615-BA615-Constantes!$D$14))</f>
        <v>1.7188028778036823E-11</v>
      </c>
      <c r="AZ615" s="76">
        <f>IF(Observaciones!$F614&gt;0.05*Constantes!$F$18,((Observaciones!$F614-0.05*Constantes!$F$18)^2)/(Observaciones!$F614+0.95*Constantes!$F$18),0)</f>
        <v>0</v>
      </c>
      <c r="BA615" s="76">
        <f>MAX(0,BB614+Observaciones!$F614-AZ615-Constantes!$D$13)</f>
        <v>0</v>
      </c>
      <c r="BB615" s="76">
        <f>BB614+Observaciones!$F614-AZ615-AY615-BA615-BC614</f>
        <v>11.250000000003565</v>
      </c>
      <c r="BC615" s="76">
        <f>MAX(0,(BB615-Constantes!$D$14)*(1-EXP(-Constantes!$D$22)))</f>
        <v>1.2144203482448802E-13</v>
      </c>
      <c r="BD615" s="76">
        <f t="shared" si="343"/>
        <v>71.371877468019946</v>
      </c>
      <c r="BE615" s="76">
        <f>MAX(0,(BD615-Constantes!$D$13)*(1-EXP(-Constantes!$D$23)))</f>
        <v>0.22289874680382707</v>
      </c>
      <c r="BF615" s="76">
        <f t="shared" si="344"/>
        <v>0.2228987468039485</v>
      </c>
      <c r="BG615" s="76">
        <f>IF(BF615-Escenarios!$F$29&lt;=0,0,IF(BF615-Escenarios!$F$29&gt;Escenarios!$F$28,Escenarios!$F$28,BF615-Escenarios!$F$29))</f>
        <v>0</v>
      </c>
      <c r="BH615" s="76">
        <f>BG615*Entradas!$F$24</f>
        <v>0</v>
      </c>
      <c r="BI615" s="76">
        <f>AX615*Entradas!$D$47/Escenarios!$F$9</f>
        <v>0.16062851951008975</v>
      </c>
      <c r="BJ615" s="76">
        <f>Entradas!$D$48*Entradas!$D$46/Escenarios!$F$9</f>
        <v>0.12</v>
      </c>
      <c r="BK615" s="76">
        <f t="shared" si="345"/>
        <v>0.16062851952727777</v>
      </c>
      <c r="BL615" s="76">
        <f t="shared" si="331"/>
        <v>0</v>
      </c>
      <c r="BM615" s="76">
        <f t="shared" si="332"/>
        <v>0</v>
      </c>
      <c r="BN615" s="76">
        <f t="shared" si="321"/>
        <v>1.2144203482448802E-13</v>
      </c>
      <c r="BO615" s="76">
        <f t="shared" si="333"/>
        <v>0</v>
      </c>
      <c r="BP615" s="76">
        <f t="shared" si="322"/>
        <v>0.22289874680382707</v>
      </c>
      <c r="BQ615" s="76">
        <f t="shared" si="334"/>
        <v>0</v>
      </c>
      <c r="BR615" s="76">
        <f t="shared" si="335"/>
        <v>0.2228987468039485</v>
      </c>
      <c r="BS615" s="76">
        <f t="shared" si="336"/>
        <v>0</v>
      </c>
      <c r="BT615" s="76">
        <f t="shared" si="337"/>
        <v>0</v>
      </c>
      <c r="BU615" s="76">
        <f t="shared" si="346"/>
        <v>54.703726657901292</v>
      </c>
      <c r="BV615" s="76">
        <f>MAX(0,(BU615-Constantes!$D$13)*(1-EXP(-Constantes!$D$24)))</f>
        <v>9.1004182926884308E-2</v>
      </c>
      <c r="BW615" s="76">
        <f t="shared" si="347"/>
        <v>0.31390292973071138</v>
      </c>
      <c r="BX615" s="76">
        <f t="shared" si="348"/>
        <v>0.31390292973083278</v>
      </c>
      <c r="BY615" s="76">
        <f>0.0526*BL615*Observaciones!$F614^1.218</f>
        <v>0</v>
      </c>
      <c r="BZ615" s="76">
        <f>BY615*Constantes!$F$30</f>
        <v>0</v>
      </c>
      <c r="CA615" s="76">
        <f t="shared" si="349"/>
        <v>0</v>
      </c>
      <c r="CB615" s="15"/>
      <c r="CC615" s="75">
        <v>609</v>
      </c>
      <c r="CD615" s="76">
        <f>0.0526*Observaciones!$F614^2.218</f>
        <v>0</v>
      </c>
      <c r="CE615" s="76">
        <f>IF(Observaciones!$F614&gt;0.05*$CI$7,((Observaciones!$F614-0.05*$CI$7)^2)/(Observaciones!$F614+0.95*$CI$7),0)</f>
        <v>0</v>
      </c>
      <c r="CF615" s="76">
        <f>0.0526*CE615*Observaciones!$F614^1.218</f>
        <v>0</v>
      </c>
      <c r="CG615" s="29"/>
      <c r="CH615" s="29"/>
      <c r="CI615" s="110"/>
      <c r="CJ615" s="40"/>
    </row>
    <row r="616" spans="2:88" s="2" customFormat="1" x14ac:dyDescent="0.3">
      <c r="B616" s="39"/>
      <c r="C616" s="75">
        <v>610</v>
      </c>
      <c r="D616" s="148">
        <f>ETo!$I615*((1-Constantes!$D$19)*ETo!$K615+ETo!$L615)</f>
        <v>3.3411804294606533</v>
      </c>
      <c r="E616" s="76">
        <f>MIN(D616*Constantes!$D$17,0.8*(H615+Observaciones!$F615-F616-G616-Constantes!$D$14))</f>
        <v>2.8521185413410424E-12</v>
      </c>
      <c r="F616" s="76">
        <f>IF(Observaciones!$F615&gt;0.05*Constantes!$D$18,((Observaciones!$F615-0.05*Constantes!$D$18)^2)/(Observaciones!$F615+0.95*Constantes!$D$18),0)</f>
        <v>0</v>
      </c>
      <c r="G616" s="76">
        <f>MAX(0,H615+Observaciones!$F615-F616-Constantes!$D$13)</f>
        <v>0</v>
      </c>
      <c r="H616" s="76">
        <f>H615+Observaciones!$F615-F616-E616-G616-I615</f>
        <v>11.250000000000592</v>
      </c>
      <c r="I616" s="76">
        <f>MAX(0,(H616-Constantes!$D$14)*(1-EXP(-Constantes!$D$22)))</f>
        <v>2.0149575284780524E-14</v>
      </c>
      <c r="J616" s="76">
        <f t="shared" si="315"/>
        <v>71.148978721216125</v>
      </c>
      <c r="K616" s="76">
        <f>MAX(0,(J616-Constantes!$D$13)*(1-EXP(-Constantes!$D$23)))</f>
        <v>0.22070247236122378</v>
      </c>
      <c r="L616" s="76">
        <f t="shared" si="316"/>
        <v>0.22070247236124393</v>
      </c>
      <c r="M616" s="76">
        <f>0.0526*F616*Observaciones!$F615^1.218</f>
        <v>0</v>
      </c>
      <c r="N616" s="76">
        <f>M616*Constantes!$D$30</f>
        <v>0</v>
      </c>
      <c r="O616" s="76">
        <f t="shared" si="317"/>
        <v>0</v>
      </c>
      <c r="P616" s="15"/>
      <c r="Q616" s="75">
        <v>610</v>
      </c>
      <c r="R616" s="148">
        <f>ETo!$I615*((1-Constantes!$E$19)*ETo!$K615+ETo!$L615)</f>
        <v>3.3411804294606533</v>
      </c>
      <c r="S616" s="76">
        <f>MIN(R616*Constantes!$E$17,0.8*(V615+Observaciones!$F615-T616-U616-Constantes!$D$14))</f>
        <v>2.8521185413410424E-12</v>
      </c>
      <c r="T616" s="76">
        <f>IF(Observaciones!$F615&gt;0.05*Constantes!$E$18,((Observaciones!$F615-0.05*Constantes!$E$18)^2)/(Observaciones!$F615+0.95*Constantes!$E$18),0)</f>
        <v>0</v>
      </c>
      <c r="U616" s="76">
        <f>MAX(0,V615+Observaciones!$F615-T616-Constantes!$D$13)</f>
        <v>0</v>
      </c>
      <c r="V616" s="76">
        <f>V615+Observaciones!$F615-T616-S616-U616-W615</f>
        <v>11.250000000000592</v>
      </c>
      <c r="W616" s="76">
        <f>MAX(0,(V616-Constantes!$D$14)*(1-EXP(-Constantes!$D$22)))</f>
        <v>2.0149575284780524E-14</v>
      </c>
      <c r="X616" s="76">
        <f t="shared" si="338"/>
        <v>71.148978721216125</v>
      </c>
      <c r="Y616" s="76">
        <f>MAX(0,(X616-Constantes!$D$13)*(1-EXP(-Constantes!$D$23)))</f>
        <v>0.22070247236122378</v>
      </c>
      <c r="Z616" s="76">
        <f t="shared" si="339"/>
        <v>0.22070247236124393</v>
      </c>
      <c r="AA616" s="76">
        <f>IF(Z616-Escenarios!$E$29&lt;=0,0,IF(Z616-Escenarios!$E$29&gt;Escenarios!$E$28,Escenarios!$E$28,Z616-Escenarios!$E$29))</f>
        <v>0</v>
      </c>
      <c r="AB616" s="76">
        <f>AA616*Entradas!$E$24</f>
        <v>0</v>
      </c>
      <c r="AC616" s="76">
        <f>R616*Entradas!$D$47/Escenarios!$E$9</f>
        <v>0.16037666061411135</v>
      </c>
      <c r="AD616" s="76">
        <f>Entradas!$D$48*Entradas!$D$46/Escenarios!$E$9</f>
        <v>0.12</v>
      </c>
      <c r="AE616" s="76">
        <f t="shared" si="340"/>
        <v>0.16037666061696346</v>
      </c>
      <c r="AF616" s="76">
        <f t="shared" si="323"/>
        <v>0</v>
      </c>
      <c r="AG616" s="76">
        <f t="shared" si="324"/>
        <v>0</v>
      </c>
      <c r="AH616" s="76">
        <f t="shared" si="318"/>
        <v>2.0149575284780524E-14</v>
      </c>
      <c r="AI616" s="76">
        <f t="shared" si="325"/>
        <v>0</v>
      </c>
      <c r="AJ616" s="76">
        <f t="shared" si="319"/>
        <v>0.22070247236122378</v>
      </c>
      <c r="AK616" s="76">
        <f t="shared" si="326"/>
        <v>0</v>
      </c>
      <c r="AL616" s="76">
        <f t="shared" si="327"/>
        <v>0.22070247236124393</v>
      </c>
      <c r="AM616" s="76">
        <f t="shared" si="328"/>
        <v>0</v>
      </c>
      <c r="AN616" s="76">
        <f t="shared" si="329"/>
        <v>0</v>
      </c>
      <c r="AO616" s="76">
        <f t="shared" si="341"/>
        <v>51.979995487018002</v>
      </c>
      <c r="AP616" s="76">
        <f>MAX(0,(AO616-Constantes!$D$13)*(1-EXP(-Constantes!$D$24)))</f>
        <v>4.9371279039742297E-2</v>
      </c>
      <c r="AQ616" s="76">
        <f t="shared" si="320"/>
        <v>0.27007375140096607</v>
      </c>
      <c r="AR616" s="76">
        <f t="shared" si="330"/>
        <v>0.27007375140098622</v>
      </c>
      <c r="AS616" s="76">
        <f>0.0526*AF616*Observaciones!$F615^1.218</f>
        <v>0</v>
      </c>
      <c r="AT616" s="76">
        <f>AS616*Constantes!$E$30</f>
        <v>0</v>
      </c>
      <c r="AU616" s="76">
        <f t="shared" si="342"/>
        <v>0</v>
      </c>
      <c r="AV616" s="15"/>
      <c r="AW616" s="75">
        <v>610</v>
      </c>
      <c r="AX616" s="148">
        <f>ETo!$I615*((1-Constantes!$F$19)*ETo!$K615+ETo!$L615)</f>
        <v>3.3411804294606533</v>
      </c>
      <c r="AY616" s="76">
        <f>MIN(AX616*Constantes!$F$17,0.8*(BB615+Observaciones!$F615-AZ616-BA616-Constantes!$D$14))</f>
        <v>2.8521185413410424E-12</v>
      </c>
      <c r="AZ616" s="76">
        <f>IF(Observaciones!$F615&gt;0.05*Constantes!$F$18,((Observaciones!$F615-0.05*Constantes!$F$18)^2)/(Observaciones!$F615+0.95*Constantes!$F$18),0)</f>
        <v>0</v>
      </c>
      <c r="BA616" s="76">
        <f>MAX(0,BB615+Observaciones!$F615-AZ616-Constantes!$D$13)</f>
        <v>0</v>
      </c>
      <c r="BB616" s="76">
        <f>BB615+Observaciones!$F615-AZ616-AY616-BA616-BC615</f>
        <v>11.250000000000592</v>
      </c>
      <c r="BC616" s="76">
        <f>MAX(0,(BB616-Constantes!$D$14)*(1-EXP(-Constantes!$D$22)))</f>
        <v>2.0149575284780524E-14</v>
      </c>
      <c r="BD616" s="76">
        <f t="shared" si="343"/>
        <v>71.148978721216125</v>
      </c>
      <c r="BE616" s="76">
        <f>MAX(0,(BD616-Constantes!$D$13)*(1-EXP(-Constantes!$D$23)))</f>
        <v>0.22070247236122378</v>
      </c>
      <c r="BF616" s="76">
        <f t="shared" si="344"/>
        <v>0.22070247236124393</v>
      </c>
      <c r="BG616" s="76">
        <f>IF(BF616-Escenarios!$F$29&lt;=0,0,IF(BF616-Escenarios!$F$29&gt;Escenarios!$F$28,Escenarios!$F$28,BF616-Escenarios!$F$29))</f>
        <v>0</v>
      </c>
      <c r="BH616" s="76">
        <f>BG616*Entradas!$F$24</f>
        <v>0</v>
      </c>
      <c r="BI616" s="76">
        <f>AX616*Entradas!$D$47/Escenarios!$F$9</f>
        <v>0.16037666061411135</v>
      </c>
      <c r="BJ616" s="76">
        <f>Entradas!$D$48*Entradas!$D$46/Escenarios!$F$9</f>
        <v>0.12</v>
      </c>
      <c r="BK616" s="76">
        <f t="shared" si="345"/>
        <v>0.16037666061696346</v>
      </c>
      <c r="BL616" s="76">
        <f t="shared" si="331"/>
        <v>0</v>
      </c>
      <c r="BM616" s="76">
        <f t="shared" si="332"/>
        <v>0</v>
      </c>
      <c r="BN616" s="76">
        <f t="shared" si="321"/>
        <v>2.0149575284780524E-14</v>
      </c>
      <c r="BO616" s="76">
        <f t="shared" si="333"/>
        <v>0</v>
      </c>
      <c r="BP616" s="76">
        <f t="shared" si="322"/>
        <v>0.22070247236122378</v>
      </c>
      <c r="BQ616" s="76">
        <f t="shared" si="334"/>
        <v>0</v>
      </c>
      <c r="BR616" s="76">
        <f t="shared" si="335"/>
        <v>0.22070247236124393</v>
      </c>
      <c r="BS616" s="76">
        <f t="shared" si="336"/>
        <v>0</v>
      </c>
      <c r="BT616" s="76">
        <f t="shared" si="337"/>
        <v>0</v>
      </c>
      <c r="BU616" s="76">
        <f t="shared" si="346"/>
        <v>54.612722474974404</v>
      </c>
      <c r="BV616" s="76">
        <f>MAX(0,(BU616-Constantes!$D$13)*(1-EXP(-Constantes!$D$24)))</f>
        <v>8.9613161506846617E-2</v>
      </c>
      <c r="BW616" s="76">
        <f t="shared" si="347"/>
        <v>0.31031563386807037</v>
      </c>
      <c r="BX616" s="76">
        <f t="shared" si="348"/>
        <v>0.31031563386809058</v>
      </c>
      <c r="BY616" s="76">
        <f>0.0526*BL616*Observaciones!$F615^1.218</f>
        <v>0</v>
      </c>
      <c r="BZ616" s="76">
        <f>BY616*Constantes!$F$30</f>
        <v>0</v>
      </c>
      <c r="CA616" s="76">
        <f t="shared" si="349"/>
        <v>0</v>
      </c>
      <c r="CB616" s="15"/>
      <c r="CC616" s="75">
        <v>610</v>
      </c>
      <c r="CD616" s="76">
        <f>0.0526*Observaciones!$F615^2.218</f>
        <v>0</v>
      </c>
      <c r="CE616" s="76">
        <f>IF(Observaciones!$F615&gt;0.05*$CI$7,((Observaciones!$F615-0.05*$CI$7)^2)/(Observaciones!$F615+0.95*$CI$7),0)</f>
        <v>0</v>
      </c>
      <c r="CF616" s="76">
        <f>0.0526*CE616*Observaciones!$F615^1.218</f>
        <v>0</v>
      </c>
      <c r="CG616" s="29"/>
      <c r="CH616" s="29"/>
      <c r="CI616" s="110"/>
      <c r="CJ616" s="40"/>
    </row>
    <row r="617" spans="2:88" s="2" customFormat="1" x14ac:dyDescent="0.3">
      <c r="B617" s="39"/>
      <c r="C617" s="75">
        <v>611</v>
      </c>
      <c r="D617" s="148">
        <f>ETo!$I616*((1-Constantes!$D$19)*ETo!$K616+ETo!$L616)</f>
        <v>3.3729520084239932</v>
      </c>
      <c r="E617" s="76">
        <f>MIN(D617*Constantes!$D$17,0.8*(H616+Observaciones!$F616-F617-G617-Constantes!$D$14))</f>
        <v>4.7322146201622678E-13</v>
      </c>
      <c r="F617" s="76">
        <f>IF(Observaciones!$F616&gt;0.05*Constantes!$D$18,((Observaciones!$F616-0.05*Constantes!$D$18)^2)/(Observaciones!$F616+0.95*Constantes!$D$18),0)</f>
        <v>0</v>
      </c>
      <c r="G617" s="76">
        <f>MAX(0,H616+Observaciones!$F616-F617-Constantes!$D$13)</f>
        <v>0</v>
      </c>
      <c r="H617" s="76">
        <f>H616+Observaciones!$F616-F617-E617-G617-I616</f>
        <v>11.250000000000099</v>
      </c>
      <c r="I617" s="76">
        <f>MAX(0,(H617-Constantes!$D$14)*(1-EXP(-Constantes!$D$22)))</f>
        <v>3.3885171650081361E-15</v>
      </c>
      <c r="J617" s="76">
        <f t="shared" si="315"/>
        <v>70.9282762488549</v>
      </c>
      <c r="K617" s="76">
        <f>MAX(0,(J617-Constantes!$D$13)*(1-EXP(-Constantes!$D$23)))</f>
        <v>0.21852783833381523</v>
      </c>
      <c r="L617" s="76">
        <f t="shared" si="316"/>
        <v>0.21852783833381861</v>
      </c>
      <c r="M617" s="76">
        <f>0.0526*F617*Observaciones!$F616^1.218</f>
        <v>0</v>
      </c>
      <c r="N617" s="76">
        <f>M617*Constantes!$D$30</f>
        <v>0</v>
      </c>
      <c r="O617" s="76">
        <f t="shared" si="317"/>
        <v>0</v>
      </c>
      <c r="P617" s="15"/>
      <c r="Q617" s="75">
        <v>611</v>
      </c>
      <c r="R617" s="148">
        <f>ETo!$I616*((1-Constantes!$E$19)*ETo!$K616+ETo!$L616)</f>
        <v>3.3729520084239932</v>
      </c>
      <c r="S617" s="76">
        <f>MIN(R617*Constantes!$E$17,0.8*(V616+Observaciones!$F616-T617-U617-Constantes!$D$14))</f>
        <v>4.7322146201622678E-13</v>
      </c>
      <c r="T617" s="76">
        <f>IF(Observaciones!$F616&gt;0.05*Constantes!$E$18,((Observaciones!$F616-0.05*Constantes!$E$18)^2)/(Observaciones!$F616+0.95*Constantes!$E$18),0)</f>
        <v>0</v>
      </c>
      <c r="U617" s="76">
        <f>MAX(0,V616+Observaciones!$F616-T617-Constantes!$D$13)</f>
        <v>0</v>
      </c>
      <c r="V617" s="76">
        <f>V616+Observaciones!$F616-T617-S617-U617-W616</f>
        <v>11.250000000000099</v>
      </c>
      <c r="W617" s="76">
        <f>MAX(0,(V617-Constantes!$D$14)*(1-EXP(-Constantes!$D$22)))</f>
        <v>3.3885171650081361E-15</v>
      </c>
      <c r="X617" s="76">
        <f t="shared" si="338"/>
        <v>70.9282762488549</v>
      </c>
      <c r="Y617" s="76">
        <f>MAX(0,(X617-Constantes!$D$13)*(1-EXP(-Constantes!$D$23)))</f>
        <v>0.21852783833381523</v>
      </c>
      <c r="Z617" s="76">
        <f t="shared" si="339"/>
        <v>0.21852783833381861</v>
      </c>
      <c r="AA617" s="76">
        <f>IF(Z617-Escenarios!$E$29&lt;=0,0,IF(Z617-Escenarios!$E$29&gt;Escenarios!$E$28,Escenarios!$E$28,Z617-Escenarios!$E$29))</f>
        <v>0</v>
      </c>
      <c r="AB617" s="76">
        <f>AA617*Entradas!$E$24</f>
        <v>0</v>
      </c>
      <c r="AC617" s="76">
        <f>R617*Entradas!$D$47/Escenarios!$E$9</f>
        <v>0.16190169640435167</v>
      </c>
      <c r="AD617" s="76">
        <f>Entradas!$D$48*Entradas!$D$46/Escenarios!$E$9</f>
        <v>0.12</v>
      </c>
      <c r="AE617" s="76">
        <f t="shared" si="340"/>
        <v>0.16190169640482491</v>
      </c>
      <c r="AF617" s="76">
        <f t="shared" si="323"/>
        <v>0</v>
      </c>
      <c r="AG617" s="76">
        <f t="shared" si="324"/>
        <v>0</v>
      </c>
      <c r="AH617" s="76">
        <f t="shared" si="318"/>
        <v>3.3885171650081361E-15</v>
      </c>
      <c r="AI617" s="76">
        <f t="shared" si="325"/>
        <v>0</v>
      </c>
      <c r="AJ617" s="76">
        <f t="shared" si="319"/>
        <v>0.21852783833381523</v>
      </c>
      <c r="AK617" s="76">
        <f t="shared" si="326"/>
        <v>0</v>
      </c>
      <c r="AL617" s="76">
        <f t="shared" si="327"/>
        <v>0.21852783833381861</v>
      </c>
      <c r="AM617" s="76">
        <f t="shared" si="328"/>
        <v>0</v>
      </c>
      <c r="AN617" s="76">
        <f t="shared" si="329"/>
        <v>0</v>
      </c>
      <c r="AO617" s="76">
        <f t="shared" si="341"/>
        <v>51.930624207978262</v>
      </c>
      <c r="AP617" s="76">
        <f>MAX(0,(AO617-Constantes!$D$13)*(1-EXP(-Constantes!$D$24)))</f>
        <v>4.8616626841676738E-2</v>
      </c>
      <c r="AQ617" s="76">
        <f t="shared" si="320"/>
        <v>0.26714446517549195</v>
      </c>
      <c r="AR617" s="76">
        <f t="shared" si="330"/>
        <v>0.26714446517549534</v>
      </c>
      <c r="AS617" s="76">
        <f>0.0526*AF617*Observaciones!$F616^1.218</f>
        <v>0</v>
      </c>
      <c r="AT617" s="76">
        <f>AS617*Constantes!$E$30</f>
        <v>0</v>
      </c>
      <c r="AU617" s="76">
        <f t="shared" si="342"/>
        <v>0</v>
      </c>
      <c r="AV617" s="15"/>
      <c r="AW617" s="75">
        <v>611</v>
      </c>
      <c r="AX617" s="148">
        <f>ETo!$I616*((1-Constantes!$F$19)*ETo!$K616+ETo!$L616)</f>
        <v>3.3729520084239932</v>
      </c>
      <c r="AY617" s="76">
        <f>MIN(AX617*Constantes!$F$17,0.8*(BB616+Observaciones!$F616-AZ617-BA617-Constantes!$D$14))</f>
        <v>4.7322146201622678E-13</v>
      </c>
      <c r="AZ617" s="76">
        <f>IF(Observaciones!$F616&gt;0.05*Constantes!$F$18,((Observaciones!$F616-0.05*Constantes!$F$18)^2)/(Observaciones!$F616+0.95*Constantes!$F$18),0)</f>
        <v>0</v>
      </c>
      <c r="BA617" s="76">
        <f>MAX(0,BB616+Observaciones!$F616-AZ617-Constantes!$D$13)</f>
        <v>0</v>
      </c>
      <c r="BB617" s="76">
        <f>BB616+Observaciones!$F616-AZ617-AY617-BA617-BC616</f>
        <v>11.250000000000099</v>
      </c>
      <c r="BC617" s="76">
        <f>MAX(0,(BB617-Constantes!$D$14)*(1-EXP(-Constantes!$D$22)))</f>
        <v>3.3885171650081361E-15</v>
      </c>
      <c r="BD617" s="76">
        <f t="shared" si="343"/>
        <v>70.9282762488549</v>
      </c>
      <c r="BE617" s="76">
        <f>MAX(0,(BD617-Constantes!$D$13)*(1-EXP(-Constantes!$D$23)))</f>
        <v>0.21852783833381523</v>
      </c>
      <c r="BF617" s="76">
        <f t="shared" si="344"/>
        <v>0.21852783833381861</v>
      </c>
      <c r="BG617" s="76">
        <f>IF(BF617-Escenarios!$F$29&lt;=0,0,IF(BF617-Escenarios!$F$29&gt;Escenarios!$F$28,Escenarios!$F$28,BF617-Escenarios!$F$29))</f>
        <v>0</v>
      </c>
      <c r="BH617" s="76">
        <f>BG617*Entradas!$F$24</f>
        <v>0</v>
      </c>
      <c r="BI617" s="76">
        <f>AX617*Entradas!$D$47/Escenarios!$F$9</f>
        <v>0.16190169640435167</v>
      </c>
      <c r="BJ617" s="76">
        <f>Entradas!$D$48*Entradas!$D$46/Escenarios!$F$9</f>
        <v>0.12</v>
      </c>
      <c r="BK617" s="76">
        <f t="shared" si="345"/>
        <v>0.16190169640482491</v>
      </c>
      <c r="BL617" s="76">
        <f t="shared" si="331"/>
        <v>0</v>
      </c>
      <c r="BM617" s="76">
        <f t="shared" si="332"/>
        <v>0</v>
      </c>
      <c r="BN617" s="76">
        <f t="shared" si="321"/>
        <v>3.3885171650081361E-15</v>
      </c>
      <c r="BO617" s="76">
        <f t="shared" si="333"/>
        <v>0</v>
      </c>
      <c r="BP617" s="76">
        <f t="shared" si="322"/>
        <v>0.21852783833381523</v>
      </c>
      <c r="BQ617" s="76">
        <f t="shared" si="334"/>
        <v>0</v>
      </c>
      <c r="BR617" s="76">
        <f t="shared" si="335"/>
        <v>0.21852783833381861</v>
      </c>
      <c r="BS617" s="76">
        <f t="shared" si="336"/>
        <v>0</v>
      </c>
      <c r="BT617" s="76">
        <f t="shared" si="337"/>
        <v>0</v>
      </c>
      <c r="BU617" s="76">
        <f t="shared" si="346"/>
        <v>54.523109313467558</v>
      </c>
      <c r="BV617" s="76">
        <f>MAX(0,(BU617-Constantes!$D$13)*(1-EXP(-Constantes!$D$24)))</f>
        <v>8.8243402192887746E-2</v>
      </c>
      <c r="BW617" s="76">
        <f t="shared" si="347"/>
        <v>0.30677124052670296</v>
      </c>
      <c r="BX617" s="76">
        <f t="shared" si="348"/>
        <v>0.30677124052670635</v>
      </c>
      <c r="BY617" s="76">
        <f>0.0526*BL617*Observaciones!$F616^1.218</f>
        <v>0</v>
      </c>
      <c r="BZ617" s="76">
        <f>BY617*Constantes!$F$30</f>
        <v>0</v>
      </c>
      <c r="CA617" s="76">
        <f t="shared" si="349"/>
        <v>0</v>
      </c>
      <c r="CB617" s="15"/>
      <c r="CC617" s="75">
        <v>611</v>
      </c>
      <c r="CD617" s="76">
        <f>0.0526*Observaciones!$F616^2.218</f>
        <v>0</v>
      </c>
      <c r="CE617" s="76">
        <f>IF(Observaciones!$F616&gt;0.05*$CI$7,((Observaciones!$F616-0.05*$CI$7)^2)/(Observaciones!$F616+0.95*$CI$7),0)</f>
        <v>0</v>
      </c>
      <c r="CF617" s="76">
        <f>0.0526*CE617*Observaciones!$F616^1.218</f>
        <v>0</v>
      </c>
      <c r="CG617" s="29"/>
      <c r="CH617" s="29"/>
      <c r="CI617" s="110"/>
      <c r="CJ617" s="40"/>
    </row>
    <row r="618" spans="2:88" s="2" customFormat="1" x14ac:dyDescent="0.3">
      <c r="B618" s="39"/>
      <c r="C618" s="75">
        <v>612</v>
      </c>
      <c r="D618" s="148">
        <f>ETo!$I617*((1-Constantes!$D$19)*ETo!$K617+ETo!$L617)</f>
        <v>3.2849517020951042</v>
      </c>
      <c r="E618" s="76">
        <f>MIN(D618*Constantes!$D$17,0.8*(H617+Observaciones!$F617-F618-G618-Constantes!$D$14))</f>
        <v>7.9580786405131228E-14</v>
      </c>
      <c r="F618" s="76">
        <f>IF(Observaciones!$F617&gt;0.05*Constantes!$D$18,((Observaciones!$F617-0.05*Constantes!$D$18)^2)/(Observaciones!$F617+0.95*Constantes!$D$18),0)</f>
        <v>0</v>
      </c>
      <c r="G618" s="76">
        <f>MAX(0,H617+Observaciones!$F617-F618-Constantes!$D$13)</f>
        <v>0</v>
      </c>
      <c r="H618" s="76">
        <f>H617+Observaciones!$F617-F618-E618-G618-I617</f>
        <v>11.250000000000016</v>
      </c>
      <c r="I618" s="76">
        <f>MAX(0,(H618-Constantes!$D$14)*(1-EXP(-Constantes!$D$22)))</f>
        <v>5.4458311580487902E-16</v>
      </c>
      <c r="J618" s="76">
        <f t="shared" si="315"/>
        <v>70.709748410521087</v>
      </c>
      <c r="K618" s="76">
        <f>MAX(0,(J618-Constantes!$D$13)*(1-EXP(-Constantes!$D$23)))</f>
        <v>0.21637463149343622</v>
      </c>
      <c r="L618" s="76">
        <f t="shared" si="316"/>
        <v>0.21637463149343678</v>
      </c>
      <c r="M618" s="76">
        <f>0.0526*F618*Observaciones!$F617^1.218</f>
        <v>0</v>
      </c>
      <c r="N618" s="76">
        <f>M618*Constantes!$D$30</f>
        <v>0</v>
      </c>
      <c r="O618" s="76">
        <f t="shared" si="317"/>
        <v>0</v>
      </c>
      <c r="P618" s="15"/>
      <c r="Q618" s="75">
        <v>612</v>
      </c>
      <c r="R618" s="148">
        <f>ETo!$I617*((1-Constantes!$E$19)*ETo!$K617+ETo!$L617)</f>
        <v>3.2849517020951042</v>
      </c>
      <c r="S618" s="76">
        <f>MIN(R618*Constantes!$E$17,0.8*(V617+Observaciones!$F617-T618-U618-Constantes!$D$14))</f>
        <v>7.9580786405131228E-14</v>
      </c>
      <c r="T618" s="76">
        <f>IF(Observaciones!$F617&gt;0.05*Constantes!$E$18,((Observaciones!$F617-0.05*Constantes!$E$18)^2)/(Observaciones!$F617+0.95*Constantes!$E$18),0)</f>
        <v>0</v>
      </c>
      <c r="U618" s="76">
        <f>MAX(0,V617+Observaciones!$F617-T618-Constantes!$D$13)</f>
        <v>0</v>
      </c>
      <c r="V618" s="76">
        <f>V617+Observaciones!$F617-T618-S618-U618-W617</f>
        <v>11.250000000000016</v>
      </c>
      <c r="W618" s="76">
        <f>MAX(0,(V618-Constantes!$D$14)*(1-EXP(-Constantes!$D$22)))</f>
        <v>5.4458311580487902E-16</v>
      </c>
      <c r="X618" s="76">
        <f t="shared" si="338"/>
        <v>70.709748410521087</v>
      </c>
      <c r="Y618" s="76">
        <f>MAX(0,(X618-Constantes!$D$13)*(1-EXP(-Constantes!$D$23)))</f>
        <v>0.21637463149343622</v>
      </c>
      <c r="Z618" s="76">
        <f t="shared" si="339"/>
        <v>0.21637463149343678</v>
      </c>
      <c r="AA618" s="76">
        <f>IF(Z618-Escenarios!$E$29&lt;=0,0,IF(Z618-Escenarios!$E$29&gt;Escenarios!$E$28,Escenarios!$E$28,Z618-Escenarios!$E$29))</f>
        <v>0</v>
      </c>
      <c r="AB618" s="76">
        <f>AA618*Entradas!$E$24</f>
        <v>0</v>
      </c>
      <c r="AC618" s="76">
        <f>R618*Entradas!$D$47/Escenarios!$E$9</f>
        <v>0.15767768170056501</v>
      </c>
      <c r="AD618" s="76">
        <f>Entradas!$D$48*Entradas!$D$46/Escenarios!$E$9</f>
        <v>0.12</v>
      </c>
      <c r="AE618" s="76">
        <f t="shared" si="340"/>
        <v>0.15767768170064458</v>
      </c>
      <c r="AF618" s="76">
        <f t="shared" si="323"/>
        <v>0</v>
      </c>
      <c r="AG618" s="76">
        <f t="shared" si="324"/>
        <v>0</v>
      </c>
      <c r="AH618" s="76">
        <f t="shared" si="318"/>
        <v>5.4458311580487902E-16</v>
      </c>
      <c r="AI618" s="76">
        <f t="shared" si="325"/>
        <v>0</v>
      </c>
      <c r="AJ618" s="76">
        <f t="shared" si="319"/>
        <v>0.21637463149343622</v>
      </c>
      <c r="AK618" s="76">
        <f t="shared" si="326"/>
        <v>0</v>
      </c>
      <c r="AL618" s="76">
        <f t="shared" si="327"/>
        <v>0.21637463149343678</v>
      </c>
      <c r="AM618" s="76">
        <f t="shared" si="328"/>
        <v>0</v>
      </c>
      <c r="AN618" s="76">
        <f t="shared" si="329"/>
        <v>0</v>
      </c>
      <c r="AO618" s="76">
        <f t="shared" si="341"/>
        <v>51.882007581136584</v>
      </c>
      <c r="AP618" s="76">
        <f>MAX(0,(AO618-Constantes!$D$13)*(1-EXP(-Constantes!$D$24)))</f>
        <v>4.7873509688907127E-2</v>
      </c>
      <c r="AQ618" s="76">
        <f t="shared" si="320"/>
        <v>0.26424814118234335</v>
      </c>
      <c r="AR618" s="76">
        <f t="shared" si="330"/>
        <v>0.26424814118234391</v>
      </c>
      <c r="AS618" s="76">
        <f>0.0526*AF618*Observaciones!$F617^1.218</f>
        <v>0</v>
      </c>
      <c r="AT618" s="76">
        <f>AS618*Constantes!$E$30</f>
        <v>0</v>
      </c>
      <c r="AU618" s="76">
        <f t="shared" si="342"/>
        <v>0</v>
      </c>
      <c r="AV618" s="15"/>
      <c r="AW618" s="75">
        <v>612</v>
      </c>
      <c r="AX618" s="148">
        <f>ETo!$I617*((1-Constantes!$F$19)*ETo!$K617+ETo!$L617)</f>
        <v>3.2849517020951042</v>
      </c>
      <c r="AY618" s="76">
        <f>MIN(AX618*Constantes!$F$17,0.8*(BB617+Observaciones!$F617-AZ618-BA618-Constantes!$D$14))</f>
        <v>7.9580786405131228E-14</v>
      </c>
      <c r="AZ618" s="76">
        <f>IF(Observaciones!$F617&gt;0.05*Constantes!$F$18,((Observaciones!$F617-0.05*Constantes!$F$18)^2)/(Observaciones!$F617+0.95*Constantes!$F$18),0)</f>
        <v>0</v>
      </c>
      <c r="BA618" s="76">
        <f>MAX(0,BB617+Observaciones!$F617-AZ618-Constantes!$D$13)</f>
        <v>0</v>
      </c>
      <c r="BB618" s="76">
        <f>BB617+Observaciones!$F617-AZ618-AY618-BA618-BC617</f>
        <v>11.250000000000016</v>
      </c>
      <c r="BC618" s="76">
        <f>MAX(0,(BB618-Constantes!$D$14)*(1-EXP(-Constantes!$D$22)))</f>
        <v>5.4458311580487902E-16</v>
      </c>
      <c r="BD618" s="76">
        <f t="shared" si="343"/>
        <v>70.709748410521087</v>
      </c>
      <c r="BE618" s="76">
        <f>MAX(0,(BD618-Constantes!$D$13)*(1-EXP(-Constantes!$D$23)))</f>
        <v>0.21637463149343622</v>
      </c>
      <c r="BF618" s="76">
        <f t="shared" si="344"/>
        <v>0.21637463149343678</v>
      </c>
      <c r="BG618" s="76">
        <f>IF(BF618-Escenarios!$F$29&lt;=0,0,IF(BF618-Escenarios!$F$29&gt;Escenarios!$F$28,Escenarios!$F$28,BF618-Escenarios!$F$29))</f>
        <v>0</v>
      </c>
      <c r="BH618" s="76">
        <f>BG618*Entradas!$F$24</f>
        <v>0</v>
      </c>
      <c r="BI618" s="76">
        <f>AX618*Entradas!$D$47/Escenarios!$F$9</f>
        <v>0.15767768170056501</v>
      </c>
      <c r="BJ618" s="76">
        <f>Entradas!$D$48*Entradas!$D$46/Escenarios!$F$9</f>
        <v>0.12</v>
      </c>
      <c r="BK618" s="76">
        <f t="shared" si="345"/>
        <v>0.15767768170064458</v>
      </c>
      <c r="BL618" s="76">
        <f t="shared" si="331"/>
        <v>0</v>
      </c>
      <c r="BM618" s="76">
        <f t="shared" si="332"/>
        <v>0</v>
      </c>
      <c r="BN618" s="76">
        <f t="shared" si="321"/>
        <v>5.4458311580487902E-16</v>
      </c>
      <c r="BO618" s="76">
        <f t="shared" si="333"/>
        <v>0</v>
      </c>
      <c r="BP618" s="76">
        <f t="shared" si="322"/>
        <v>0.21637463149343622</v>
      </c>
      <c r="BQ618" s="76">
        <f t="shared" si="334"/>
        <v>0</v>
      </c>
      <c r="BR618" s="76">
        <f t="shared" si="335"/>
        <v>0.21637463149343678</v>
      </c>
      <c r="BS618" s="76">
        <f t="shared" si="336"/>
        <v>0</v>
      </c>
      <c r="BT618" s="76">
        <f t="shared" si="337"/>
        <v>0</v>
      </c>
      <c r="BU618" s="76">
        <f t="shared" si="346"/>
        <v>54.43486591127467</v>
      </c>
      <c r="BV618" s="76">
        <f>MAX(0,(BU618-Constantes!$D$13)*(1-EXP(-Constantes!$D$24)))</f>
        <v>8.6894579988463116E-2</v>
      </c>
      <c r="BW618" s="76">
        <f t="shared" si="347"/>
        <v>0.30326921148189934</v>
      </c>
      <c r="BX618" s="76">
        <f t="shared" si="348"/>
        <v>0.30326921148189989</v>
      </c>
      <c r="BY618" s="76">
        <f>0.0526*BL618*Observaciones!$F617^1.218</f>
        <v>0</v>
      </c>
      <c r="BZ618" s="76">
        <f>BY618*Constantes!$F$30</f>
        <v>0</v>
      </c>
      <c r="CA618" s="76">
        <f t="shared" si="349"/>
        <v>0</v>
      </c>
      <c r="CB618" s="15"/>
      <c r="CC618" s="75">
        <v>612</v>
      </c>
      <c r="CD618" s="76">
        <f>0.0526*Observaciones!$F617^2.218</f>
        <v>0</v>
      </c>
      <c r="CE618" s="76">
        <f>IF(Observaciones!$F617&gt;0.05*$CI$7,((Observaciones!$F617-0.05*$CI$7)^2)/(Observaciones!$F617+0.95*$CI$7),0)</f>
        <v>0</v>
      </c>
      <c r="CF618" s="76">
        <f>0.0526*CE618*Observaciones!$F617^1.218</f>
        <v>0</v>
      </c>
      <c r="CG618" s="29"/>
      <c r="CH618" s="29"/>
      <c r="CI618" s="110"/>
      <c r="CJ618" s="40"/>
    </row>
    <row r="619" spans="2:88" s="2" customFormat="1" x14ac:dyDescent="0.3">
      <c r="B619" s="39"/>
      <c r="C619" s="75">
        <v>613</v>
      </c>
      <c r="D619" s="148">
        <f>ETo!$I618*((1-Constantes!$D$19)*ETo!$K618+ETo!$L618)</f>
        <v>3.3650045946375693</v>
      </c>
      <c r="E619" s="76">
        <f>MIN(D619*Constantes!$D$17,0.8*(H618+Observaciones!$F618-F619-G619-Constantes!$D$14))</f>
        <v>1.2789769243681804E-14</v>
      </c>
      <c r="F619" s="76">
        <f>IF(Observaciones!$F618&gt;0.05*Constantes!$D$18,((Observaciones!$F618-0.05*Constantes!$D$18)^2)/(Observaciones!$F618+0.95*Constantes!$D$18),0)</f>
        <v>0</v>
      </c>
      <c r="G619" s="76">
        <f>MAX(0,H618+Observaciones!$F618-F619-Constantes!$D$13)</f>
        <v>0</v>
      </c>
      <c r="H619" s="76">
        <f>H618+Observaciones!$F618-F619-E619-G619-I618</f>
        <v>11.250000000000004</v>
      </c>
      <c r="I619" s="76">
        <f>MAX(0,(H619-Constantes!$D$14)*(1-EXP(-Constantes!$D$22)))</f>
        <v>1.21018470178862E-16</v>
      </c>
      <c r="J619" s="76">
        <f t="shared" si="315"/>
        <v>70.49337377902765</v>
      </c>
      <c r="K619" s="76">
        <f>MAX(0,(J619-Constantes!$D$13)*(1-EXP(-Constantes!$D$23)))</f>
        <v>0.21424264071290935</v>
      </c>
      <c r="L619" s="76">
        <f t="shared" si="316"/>
        <v>0.21424264071290947</v>
      </c>
      <c r="M619" s="76">
        <f>0.0526*F619*Observaciones!$F618^1.218</f>
        <v>0</v>
      </c>
      <c r="N619" s="76">
        <f>M619*Constantes!$D$30</f>
        <v>0</v>
      </c>
      <c r="O619" s="76">
        <f t="shared" si="317"/>
        <v>0</v>
      </c>
      <c r="P619" s="15"/>
      <c r="Q619" s="75">
        <v>613</v>
      </c>
      <c r="R619" s="148">
        <f>ETo!$I618*((1-Constantes!$E$19)*ETo!$K618+ETo!$L618)</f>
        <v>3.3650045946375693</v>
      </c>
      <c r="S619" s="76">
        <f>MIN(R619*Constantes!$E$17,0.8*(V618+Observaciones!$F618-T619-U619-Constantes!$D$14))</f>
        <v>1.2789769243681804E-14</v>
      </c>
      <c r="T619" s="76">
        <f>IF(Observaciones!$F618&gt;0.05*Constantes!$E$18,((Observaciones!$F618-0.05*Constantes!$E$18)^2)/(Observaciones!$F618+0.95*Constantes!$E$18),0)</f>
        <v>0</v>
      </c>
      <c r="U619" s="76">
        <f>MAX(0,V618+Observaciones!$F618-T619-Constantes!$D$13)</f>
        <v>0</v>
      </c>
      <c r="V619" s="76">
        <f>V618+Observaciones!$F618-T619-S619-U619-W618</f>
        <v>11.250000000000004</v>
      </c>
      <c r="W619" s="76">
        <f>MAX(0,(V619-Constantes!$D$14)*(1-EXP(-Constantes!$D$22)))</f>
        <v>1.21018470178862E-16</v>
      </c>
      <c r="X619" s="76">
        <f t="shared" si="338"/>
        <v>70.49337377902765</v>
      </c>
      <c r="Y619" s="76">
        <f>MAX(0,(X619-Constantes!$D$13)*(1-EXP(-Constantes!$D$23)))</f>
        <v>0.21424264071290935</v>
      </c>
      <c r="Z619" s="76">
        <f t="shared" si="339"/>
        <v>0.21424264071290947</v>
      </c>
      <c r="AA619" s="76">
        <f>IF(Z619-Escenarios!$E$29&lt;=0,0,IF(Z619-Escenarios!$E$29&gt;Escenarios!$E$28,Escenarios!$E$28,Z619-Escenarios!$E$29))</f>
        <v>0</v>
      </c>
      <c r="AB619" s="76">
        <f>AA619*Entradas!$E$24</f>
        <v>0</v>
      </c>
      <c r="AC619" s="76">
        <f>R619*Entradas!$D$47/Escenarios!$E$9</f>
        <v>0.16152022054260334</v>
      </c>
      <c r="AD619" s="76">
        <f>Entradas!$D$48*Entradas!$D$46/Escenarios!$E$9</f>
        <v>0.12</v>
      </c>
      <c r="AE619" s="76">
        <f t="shared" si="340"/>
        <v>0.16152022054261614</v>
      </c>
      <c r="AF619" s="76">
        <f t="shared" si="323"/>
        <v>0</v>
      </c>
      <c r="AG619" s="76">
        <f t="shared" si="324"/>
        <v>0</v>
      </c>
      <c r="AH619" s="76">
        <f t="shared" si="318"/>
        <v>1.21018470178862E-16</v>
      </c>
      <c r="AI619" s="76">
        <f t="shared" si="325"/>
        <v>0</v>
      </c>
      <c r="AJ619" s="76">
        <f t="shared" si="319"/>
        <v>0.21424264071290935</v>
      </c>
      <c r="AK619" s="76">
        <f t="shared" si="326"/>
        <v>0</v>
      </c>
      <c r="AL619" s="76">
        <f t="shared" si="327"/>
        <v>0.21424264071290947</v>
      </c>
      <c r="AM619" s="76">
        <f t="shared" si="328"/>
        <v>0</v>
      </c>
      <c r="AN619" s="76">
        <f t="shared" si="329"/>
        <v>0</v>
      </c>
      <c r="AO619" s="76">
        <f t="shared" si="341"/>
        <v>51.834134071447679</v>
      </c>
      <c r="AP619" s="76">
        <f>MAX(0,(AO619-Constantes!$D$13)*(1-EXP(-Constantes!$D$24)))</f>
        <v>4.714175126541631E-2</v>
      </c>
      <c r="AQ619" s="76">
        <f t="shared" si="320"/>
        <v>0.26138439197832564</v>
      </c>
      <c r="AR619" s="76">
        <f t="shared" si="330"/>
        <v>0.26138439197832575</v>
      </c>
      <c r="AS619" s="76">
        <f>0.0526*AF619*Observaciones!$F618^1.218</f>
        <v>0</v>
      </c>
      <c r="AT619" s="76">
        <f>AS619*Constantes!$E$30</f>
        <v>0</v>
      </c>
      <c r="AU619" s="76">
        <f t="shared" si="342"/>
        <v>0</v>
      </c>
      <c r="AV619" s="15"/>
      <c r="AW619" s="75">
        <v>613</v>
      </c>
      <c r="AX619" s="148">
        <f>ETo!$I618*((1-Constantes!$F$19)*ETo!$K618+ETo!$L618)</f>
        <v>3.3650045946375693</v>
      </c>
      <c r="AY619" s="76">
        <f>MIN(AX619*Constantes!$F$17,0.8*(BB618+Observaciones!$F618-AZ619-BA619-Constantes!$D$14))</f>
        <v>1.2789769243681804E-14</v>
      </c>
      <c r="AZ619" s="76">
        <f>IF(Observaciones!$F618&gt;0.05*Constantes!$F$18,((Observaciones!$F618-0.05*Constantes!$F$18)^2)/(Observaciones!$F618+0.95*Constantes!$F$18),0)</f>
        <v>0</v>
      </c>
      <c r="BA619" s="76">
        <f>MAX(0,BB618+Observaciones!$F618-AZ619-Constantes!$D$13)</f>
        <v>0</v>
      </c>
      <c r="BB619" s="76">
        <f>BB618+Observaciones!$F618-AZ619-AY619-BA619-BC618</f>
        <v>11.250000000000004</v>
      </c>
      <c r="BC619" s="76">
        <f>MAX(0,(BB619-Constantes!$D$14)*(1-EXP(-Constantes!$D$22)))</f>
        <v>1.21018470178862E-16</v>
      </c>
      <c r="BD619" s="76">
        <f t="shared" si="343"/>
        <v>70.49337377902765</v>
      </c>
      <c r="BE619" s="76">
        <f>MAX(0,(BD619-Constantes!$D$13)*(1-EXP(-Constantes!$D$23)))</f>
        <v>0.21424264071290935</v>
      </c>
      <c r="BF619" s="76">
        <f t="shared" si="344"/>
        <v>0.21424264071290947</v>
      </c>
      <c r="BG619" s="76">
        <f>IF(BF619-Escenarios!$F$29&lt;=0,0,IF(BF619-Escenarios!$F$29&gt;Escenarios!$F$28,Escenarios!$F$28,BF619-Escenarios!$F$29))</f>
        <v>0</v>
      </c>
      <c r="BH619" s="76">
        <f>BG619*Entradas!$F$24</f>
        <v>0</v>
      </c>
      <c r="BI619" s="76">
        <f>AX619*Entradas!$D$47/Escenarios!$F$9</f>
        <v>0.16152022054260334</v>
      </c>
      <c r="BJ619" s="76">
        <f>Entradas!$D$48*Entradas!$D$46/Escenarios!$F$9</f>
        <v>0.12</v>
      </c>
      <c r="BK619" s="76">
        <f t="shared" si="345"/>
        <v>0.16152022054261614</v>
      </c>
      <c r="BL619" s="76">
        <f t="shared" si="331"/>
        <v>0</v>
      </c>
      <c r="BM619" s="76">
        <f t="shared" si="332"/>
        <v>0</v>
      </c>
      <c r="BN619" s="76">
        <f t="shared" si="321"/>
        <v>1.21018470178862E-16</v>
      </c>
      <c r="BO619" s="76">
        <f t="shared" si="333"/>
        <v>0</v>
      </c>
      <c r="BP619" s="76">
        <f t="shared" si="322"/>
        <v>0.21424264071290935</v>
      </c>
      <c r="BQ619" s="76">
        <f t="shared" si="334"/>
        <v>0</v>
      </c>
      <c r="BR619" s="76">
        <f t="shared" si="335"/>
        <v>0.21424264071290947</v>
      </c>
      <c r="BS619" s="76">
        <f t="shared" si="336"/>
        <v>0</v>
      </c>
      <c r="BT619" s="76">
        <f t="shared" si="337"/>
        <v>0</v>
      </c>
      <c r="BU619" s="76">
        <f t="shared" si="346"/>
        <v>54.34797133128621</v>
      </c>
      <c r="BV619" s="76">
        <f>MAX(0,(BU619-Constantes!$D$13)*(1-EXP(-Constantes!$D$24)))</f>
        <v>8.5566374864680675E-2</v>
      </c>
      <c r="BW619" s="76">
        <f t="shared" si="347"/>
        <v>0.29980901557759004</v>
      </c>
      <c r="BX619" s="76">
        <f t="shared" si="348"/>
        <v>0.29980901557759015</v>
      </c>
      <c r="BY619" s="76">
        <f>0.0526*BL619*Observaciones!$F618^1.218</f>
        <v>0</v>
      </c>
      <c r="BZ619" s="76">
        <f>BY619*Constantes!$F$30</f>
        <v>0</v>
      </c>
      <c r="CA619" s="76">
        <f t="shared" si="349"/>
        <v>0</v>
      </c>
      <c r="CB619" s="15"/>
      <c r="CC619" s="75">
        <v>613</v>
      </c>
      <c r="CD619" s="76">
        <f>0.0526*Observaciones!$F618^2.218</f>
        <v>0</v>
      </c>
      <c r="CE619" s="76">
        <f>IF(Observaciones!$F618&gt;0.05*$CI$7,((Observaciones!$F618-0.05*$CI$7)^2)/(Observaciones!$F618+0.95*$CI$7),0)</f>
        <v>0</v>
      </c>
      <c r="CF619" s="76">
        <f>0.0526*CE619*Observaciones!$F618^1.218</f>
        <v>0</v>
      </c>
      <c r="CG619" s="29"/>
      <c r="CH619" s="29"/>
      <c r="CI619" s="110"/>
      <c r="CJ619" s="40"/>
    </row>
    <row r="620" spans="2:88" s="2" customFormat="1" x14ac:dyDescent="0.3">
      <c r="B620" s="39"/>
      <c r="C620" s="75">
        <v>614</v>
      </c>
      <c r="D620" s="148">
        <f>ETo!$I619*((1-Constantes!$D$19)*ETo!$K619+ETo!$L619)</f>
        <v>3.2644758632868318</v>
      </c>
      <c r="E620" s="76">
        <f>MIN(D620*Constantes!$D$17,0.8*(H619+Observaciones!$F619-F620-G620-Constantes!$D$14))</f>
        <v>2.8421709430404009E-15</v>
      </c>
      <c r="F620" s="76">
        <f>IF(Observaciones!$F619&gt;0.05*Constantes!$D$18,((Observaciones!$F619-0.05*Constantes!$D$18)^2)/(Observaciones!$F619+0.95*Constantes!$D$18),0)</f>
        <v>0</v>
      </c>
      <c r="G620" s="76">
        <f>MAX(0,H619+Observaciones!$F619-F620-Constantes!$D$13)</f>
        <v>0</v>
      </c>
      <c r="H620" s="76">
        <f>H619+Observaciones!$F619-F620-E620-G620-I619</f>
        <v>11.25</v>
      </c>
      <c r="I620" s="76">
        <f>MAX(0,(H620-Constantes!$D$14)*(1-EXP(-Constantes!$D$22)))</f>
        <v>0</v>
      </c>
      <c r="J620" s="76">
        <f t="shared" si="315"/>
        <v>70.279131138314739</v>
      </c>
      <c r="K620" s="76">
        <f>MAX(0,(J620-Constantes!$D$13)*(1-EXP(-Constantes!$D$23)))</f>
        <v>0.21213165694534364</v>
      </c>
      <c r="L620" s="76">
        <f t="shared" si="316"/>
        <v>0.21213165694534364</v>
      </c>
      <c r="M620" s="76">
        <f>0.0526*F620*Observaciones!$F619^1.218</f>
        <v>0</v>
      </c>
      <c r="N620" s="76">
        <f>M620*Constantes!$D$30</f>
        <v>0</v>
      </c>
      <c r="O620" s="76">
        <f t="shared" si="317"/>
        <v>0</v>
      </c>
      <c r="P620" s="15"/>
      <c r="Q620" s="75">
        <v>614</v>
      </c>
      <c r="R620" s="148">
        <f>ETo!$I619*((1-Constantes!$E$19)*ETo!$K619+ETo!$L619)</f>
        <v>3.2644758632868318</v>
      </c>
      <c r="S620" s="76">
        <f>MIN(R620*Constantes!$E$17,0.8*(V619+Observaciones!$F619-T620-U620-Constantes!$D$14))</f>
        <v>2.8421709430404009E-15</v>
      </c>
      <c r="T620" s="76">
        <f>IF(Observaciones!$F619&gt;0.05*Constantes!$E$18,((Observaciones!$F619-0.05*Constantes!$E$18)^2)/(Observaciones!$F619+0.95*Constantes!$E$18),0)</f>
        <v>0</v>
      </c>
      <c r="U620" s="76">
        <f>MAX(0,V619+Observaciones!$F619-T620-Constantes!$D$13)</f>
        <v>0</v>
      </c>
      <c r="V620" s="76">
        <f>V619+Observaciones!$F619-T620-S620-U620-W619</f>
        <v>11.25</v>
      </c>
      <c r="W620" s="76">
        <f>MAX(0,(V620-Constantes!$D$14)*(1-EXP(-Constantes!$D$22)))</f>
        <v>0</v>
      </c>
      <c r="X620" s="76">
        <f t="shared" si="338"/>
        <v>70.279131138314739</v>
      </c>
      <c r="Y620" s="76">
        <f>MAX(0,(X620-Constantes!$D$13)*(1-EXP(-Constantes!$D$23)))</f>
        <v>0.21213165694534364</v>
      </c>
      <c r="Z620" s="76">
        <f t="shared" si="339"/>
        <v>0.21213165694534364</v>
      </c>
      <c r="AA620" s="76">
        <f>IF(Z620-Escenarios!$E$29&lt;=0,0,IF(Z620-Escenarios!$E$29&gt;Escenarios!$E$28,Escenarios!$E$28,Z620-Escenarios!$E$29))</f>
        <v>0</v>
      </c>
      <c r="AB620" s="76">
        <f>AA620*Entradas!$E$24</f>
        <v>0</v>
      </c>
      <c r="AC620" s="76">
        <f>R620*Entradas!$D$47/Escenarios!$E$9</f>
        <v>0.15669484143776793</v>
      </c>
      <c r="AD620" s="76">
        <f>Entradas!$D$48*Entradas!$D$46/Escenarios!$E$9</f>
        <v>0.12</v>
      </c>
      <c r="AE620" s="76">
        <f t="shared" si="340"/>
        <v>0.15669484143777077</v>
      </c>
      <c r="AF620" s="76">
        <f t="shared" si="323"/>
        <v>0</v>
      </c>
      <c r="AG620" s="76">
        <f t="shared" si="324"/>
        <v>0</v>
      </c>
      <c r="AH620" s="76">
        <f t="shared" si="318"/>
        <v>0</v>
      </c>
      <c r="AI620" s="76">
        <f t="shared" si="325"/>
        <v>0</v>
      </c>
      <c r="AJ620" s="76">
        <f t="shared" si="319"/>
        <v>0.21213165694534364</v>
      </c>
      <c r="AK620" s="76">
        <f t="shared" si="326"/>
        <v>0</v>
      </c>
      <c r="AL620" s="76">
        <f t="shared" si="327"/>
        <v>0.21213165694534364</v>
      </c>
      <c r="AM620" s="76">
        <f t="shared" si="328"/>
        <v>0</v>
      </c>
      <c r="AN620" s="76">
        <f t="shared" si="329"/>
        <v>0</v>
      </c>
      <c r="AO620" s="76">
        <f t="shared" si="341"/>
        <v>51.786992320182264</v>
      </c>
      <c r="AP620" s="76">
        <f>MAX(0,(AO620-Constantes!$D$13)*(1-EXP(-Constantes!$D$24)))</f>
        <v>4.6421177950220861E-2</v>
      </c>
      <c r="AQ620" s="76">
        <f t="shared" si="320"/>
        <v>0.25855283489556452</v>
      </c>
      <c r="AR620" s="76">
        <f t="shared" si="330"/>
        <v>0.25855283489556452</v>
      </c>
      <c r="AS620" s="76">
        <f>0.0526*AF620*Observaciones!$F619^1.218</f>
        <v>0</v>
      </c>
      <c r="AT620" s="76">
        <f>AS620*Constantes!$E$30</f>
        <v>0</v>
      </c>
      <c r="AU620" s="76">
        <f t="shared" si="342"/>
        <v>0</v>
      </c>
      <c r="AV620" s="15"/>
      <c r="AW620" s="75">
        <v>614</v>
      </c>
      <c r="AX620" s="148">
        <f>ETo!$I619*((1-Constantes!$F$19)*ETo!$K619+ETo!$L619)</f>
        <v>3.2644758632868318</v>
      </c>
      <c r="AY620" s="76">
        <f>MIN(AX620*Constantes!$F$17,0.8*(BB619+Observaciones!$F619-AZ620-BA620-Constantes!$D$14))</f>
        <v>2.8421709430404009E-15</v>
      </c>
      <c r="AZ620" s="76">
        <f>IF(Observaciones!$F619&gt;0.05*Constantes!$F$18,((Observaciones!$F619-0.05*Constantes!$F$18)^2)/(Observaciones!$F619+0.95*Constantes!$F$18),0)</f>
        <v>0</v>
      </c>
      <c r="BA620" s="76">
        <f>MAX(0,BB619+Observaciones!$F619-AZ620-Constantes!$D$13)</f>
        <v>0</v>
      </c>
      <c r="BB620" s="76">
        <f>BB619+Observaciones!$F619-AZ620-AY620-BA620-BC619</f>
        <v>11.25</v>
      </c>
      <c r="BC620" s="76">
        <f>MAX(0,(BB620-Constantes!$D$14)*(1-EXP(-Constantes!$D$22)))</f>
        <v>0</v>
      </c>
      <c r="BD620" s="76">
        <f t="shared" si="343"/>
        <v>70.279131138314739</v>
      </c>
      <c r="BE620" s="76">
        <f>MAX(0,(BD620-Constantes!$D$13)*(1-EXP(-Constantes!$D$23)))</f>
        <v>0.21213165694534364</v>
      </c>
      <c r="BF620" s="76">
        <f t="shared" si="344"/>
        <v>0.21213165694534364</v>
      </c>
      <c r="BG620" s="76">
        <f>IF(BF620-Escenarios!$F$29&lt;=0,0,IF(BF620-Escenarios!$F$29&gt;Escenarios!$F$28,Escenarios!$F$28,BF620-Escenarios!$F$29))</f>
        <v>0</v>
      </c>
      <c r="BH620" s="76">
        <f>BG620*Entradas!$F$24</f>
        <v>0</v>
      </c>
      <c r="BI620" s="76">
        <f>AX620*Entradas!$D$47/Escenarios!$F$9</f>
        <v>0.15669484143776793</v>
      </c>
      <c r="BJ620" s="76">
        <f>Entradas!$D$48*Entradas!$D$46/Escenarios!$F$9</f>
        <v>0.12</v>
      </c>
      <c r="BK620" s="76">
        <f t="shared" si="345"/>
        <v>0.15669484143777077</v>
      </c>
      <c r="BL620" s="76">
        <f t="shared" si="331"/>
        <v>0</v>
      </c>
      <c r="BM620" s="76">
        <f t="shared" si="332"/>
        <v>0</v>
      </c>
      <c r="BN620" s="76">
        <f t="shared" si="321"/>
        <v>0</v>
      </c>
      <c r="BO620" s="76">
        <f t="shared" si="333"/>
        <v>0</v>
      </c>
      <c r="BP620" s="76">
        <f t="shared" si="322"/>
        <v>0.21213165694534364</v>
      </c>
      <c r="BQ620" s="76">
        <f t="shared" si="334"/>
        <v>0</v>
      </c>
      <c r="BR620" s="76">
        <f t="shared" si="335"/>
        <v>0.21213165694534364</v>
      </c>
      <c r="BS620" s="76">
        <f t="shared" si="336"/>
        <v>0</v>
      </c>
      <c r="BT620" s="76">
        <f t="shared" si="337"/>
        <v>0</v>
      </c>
      <c r="BU620" s="76">
        <f t="shared" si="346"/>
        <v>54.262404956421527</v>
      </c>
      <c r="BV620" s="76">
        <f>MAX(0,(BU620-Constantes!$D$13)*(1-EXP(-Constantes!$D$24)))</f>
        <v>8.425847168436891E-2</v>
      </c>
      <c r="BW620" s="76">
        <f t="shared" si="347"/>
        <v>0.29639012862971253</v>
      </c>
      <c r="BX620" s="76">
        <f t="shared" si="348"/>
        <v>0.29639012862971253</v>
      </c>
      <c r="BY620" s="76">
        <f>0.0526*BL620*Observaciones!$F619^1.218</f>
        <v>0</v>
      </c>
      <c r="BZ620" s="76">
        <f>BY620*Constantes!$F$30</f>
        <v>0</v>
      </c>
      <c r="CA620" s="76">
        <f t="shared" si="349"/>
        <v>0</v>
      </c>
      <c r="CB620" s="15"/>
      <c r="CC620" s="75">
        <v>614</v>
      </c>
      <c r="CD620" s="76">
        <f>0.0526*Observaciones!$F619^2.218</f>
        <v>0</v>
      </c>
      <c r="CE620" s="76">
        <f>IF(Observaciones!$F619&gt;0.05*$CI$7,((Observaciones!$F619-0.05*$CI$7)^2)/(Observaciones!$F619+0.95*$CI$7),0)</f>
        <v>0</v>
      </c>
      <c r="CF620" s="76">
        <f>0.0526*CE620*Observaciones!$F619^1.218</f>
        <v>0</v>
      </c>
      <c r="CG620" s="29"/>
      <c r="CH620" s="29"/>
      <c r="CI620" s="110"/>
      <c r="CJ620" s="40"/>
    </row>
    <row r="621" spans="2:88" s="2" customFormat="1" x14ac:dyDescent="0.3">
      <c r="B621" s="39"/>
      <c r="C621" s="75">
        <v>615</v>
      </c>
      <c r="D621" s="148">
        <f>ETo!$I620*((1-Constantes!$D$19)*ETo!$K620+ETo!$L620)</f>
        <v>3.5078074773103998</v>
      </c>
      <c r="E621" s="76">
        <f>MIN(D621*Constantes!$D$17,0.8*(H620+Observaciones!$F620-F621-G621-Constantes!$D$14))</f>
        <v>0</v>
      </c>
      <c r="F621" s="76">
        <f>IF(Observaciones!$F620&gt;0.05*Constantes!$D$18,((Observaciones!$F620-0.05*Constantes!$D$18)^2)/(Observaciones!$F620+0.95*Constantes!$D$18),0)</f>
        <v>0</v>
      </c>
      <c r="G621" s="76">
        <f>MAX(0,H620+Observaciones!$F620-F621-Constantes!$D$13)</f>
        <v>0</v>
      </c>
      <c r="H621" s="76">
        <f>H620+Observaciones!$F620-F621-E621-G621-I620</f>
        <v>11.25</v>
      </c>
      <c r="I621" s="76">
        <f>MAX(0,(H621-Constantes!$D$14)*(1-EXP(-Constantes!$D$22)))</f>
        <v>0</v>
      </c>
      <c r="J621" s="76">
        <f t="shared" si="315"/>
        <v>70.066999481369393</v>
      </c>
      <c r="K621" s="76">
        <f>MAX(0,(J621-Constantes!$D$13)*(1-EXP(-Constantes!$D$23)))</f>
        <v>0.21004147320363692</v>
      </c>
      <c r="L621" s="76">
        <f t="shared" si="316"/>
        <v>0.21004147320363692</v>
      </c>
      <c r="M621" s="76">
        <f>0.0526*F621*Observaciones!$F620^1.218</f>
        <v>0</v>
      </c>
      <c r="N621" s="76">
        <f>M621*Constantes!$D$30</f>
        <v>0</v>
      </c>
      <c r="O621" s="76">
        <f t="shared" si="317"/>
        <v>0</v>
      </c>
      <c r="P621" s="15"/>
      <c r="Q621" s="75">
        <v>615</v>
      </c>
      <c r="R621" s="148">
        <f>ETo!$I620*((1-Constantes!$E$19)*ETo!$K620+ETo!$L620)</f>
        <v>3.5078074773103998</v>
      </c>
      <c r="S621" s="76">
        <f>MIN(R621*Constantes!$E$17,0.8*(V620+Observaciones!$F620-T621-U621-Constantes!$D$14))</f>
        <v>0</v>
      </c>
      <c r="T621" s="76">
        <f>IF(Observaciones!$F620&gt;0.05*Constantes!$E$18,((Observaciones!$F620-0.05*Constantes!$E$18)^2)/(Observaciones!$F620+0.95*Constantes!$E$18),0)</f>
        <v>0</v>
      </c>
      <c r="U621" s="76">
        <f>MAX(0,V620+Observaciones!$F620-T621-Constantes!$D$13)</f>
        <v>0</v>
      </c>
      <c r="V621" s="76">
        <f>V620+Observaciones!$F620-T621-S621-U621-W620</f>
        <v>11.25</v>
      </c>
      <c r="W621" s="76">
        <f>MAX(0,(V621-Constantes!$D$14)*(1-EXP(-Constantes!$D$22)))</f>
        <v>0</v>
      </c>
      <c r="X621" s="76">
        <f t="shared" si="338"/>
        <v>70.066999481369393</v>
      </c>
      <c r="Y621" s="76">
        <f>MAX(0,(X621-Constantes!$D$13)*(1-EXP(-Constantes!$D$23)))</f>
        <v>0.21004147320363692</v>
      </c>
      <c r="Z621" s="76">
        <f t="shared" si="339"/>
        <v>0.21004147320363692</v>
      </c>
      <c r="AA621" s="76">
        <f>IF(Z621-Escenarios!$E$29&lt;=0,0,IF(Z621-Escenarios!$E$29&gt;Escenarios!$E$28,Escenarios!$E$28,Z621-Escenarios!$E$29))</f>
        <v>0</v>
      </c>
      <c r="AB621" s="76">
        <f>AA621*Entradas!$E$24</f>
        <v>0</v>
      </c>
      <c r="AC621" s="76">
        <f>R621*Entradas!$D$47/Escenarios!$E$9</f>
        <v>0.16837475891089917</v>
      </c>
      <c r="AD621" s="76">
        <f>Entradas!$D$48*Entradas!$D$46/Escenarios!$E$9</f>
        <v>0.12</v>
      </c>
      <c r="AE621" s="76">
        <f t="shared" si="340"/>
        <v>0.16837475891089917</v>
      </c>
      <c r="AF621" s="76">
        <f t="shared" si="323"/>
        <v>0</v>
      </c>
      <c r="AG621" s="76">
        <f t="shared" si="324"/>
        <v>0</v>
      </c>
      <c r="AH621" s="76">
        <f t="shared" si="318"/>
        <v>0</v>
      </c>
      <c r="AI621" s="76">
        <f t="shared" si="325"/>
        <v>0</v>
      </c>
      <c r="AJ621" s="76">
        <f t="shared" si="319"/>
        <v>0.21004147320363692</v>
      </c>
      <c r="AK621" s="76">
        <f t="shared" si="326"/>
        <v>0</v>
      </c>
      <c r="AL621" s="76">
        <f t="shared" si="327"/>
        <v>0.21004147320363692</v>
      </c>
      <c r="AM621" s="76">
        <f t="shared" si="328"/>
        <v>0</v>
      </c>
      <c r="AN621" s="76">
        <f t="shared" si="329"/>
        <v>0</v>
      </c>
      <c r="AO621" s="76">
        <f t="shared" si="341"/>
        <v>51.740571142232042</v>
      </c>
      <c r="AP621" s="76">
        <f>MAX(0,(AO621-Constantes!$D$13)*(1-EXP(-Constantes!$D$24)))</f>
        <v>4.5711618776176979E-2</v>
      </c>
      <c r="AQ621" s="76">
        <f t="shared" si="320"/>
        <v>0.25575309197981388</v>
      </c>
      <c r="AR621" s="76">
        <f t="shared" si="330"/>
        <v>0.25575309197981388</v>
      </c>
      <c r="AS621" s="76">
        <f>0.0526*AF621*Observaciones!$F620^1.218</f>
        <v>0</v>
      </c>
      <c r="AT621" s="76">
        <f>AS621*Constantes!$E$30</f>
        <v>0</v>
      </c>
      <c r="AU621" s="76">
        <f t="shared" si="342"/>
        <v>0</v>
      </c>
      <c r="AV621" s="15"/>
      <c r="AW621" s="75">
        <v>615</v>
      </c>
      <c r="AX621" s="148">
        <f>ETo!$I620*((1-Constantes!$F$19)*ETo!$K620+ETo!$L620)</f>
        <v>3.5078074773103998</v>
      </c>
      <c r="AY621" s="76">
        <f>MIN(AX621*Constantes!$F$17,0.8*(BB620+Observaciones!$F620-AZ621-BA621-Constantes!$D$14))</f>
        <v>0</v>
      </c>
      <c r="AZ621" s="76">
        <f>IF(Observaciones!$F620&gt;0.05*Constantes!$F$18,((Observaciones!$F620-0.05*Constantes!$F$18)^2)/(Observaciones!$F620+0.95*Constantes!$F$18),0)</f>
        <v>0</v>
      </c>
      <c r="BA621" s="76">
        <f>MAX(0,BB620+Observaciones!$F620-AZ621-Constantes!$D$13)</f>
        <v>0</v>
      </c>
      <c r="BB621" s="76">
        <f>BB620+Observaciones!$F620-AZ621-AY621-BA621-BC620</f>
        <v>11.25</v>
      </c>
      <c r="BC621" s="76">
        <f>MAX(0,(BB621-Constantes!$D$14)*(1-EXP(-Constantes!$D$22)))</f>
        <v>0</v>
      </c>
      <c r="BD621" s="76">
        <f t="shared" si="343"/>
        <v>70.066999481369393</v>
      </c>
      <c r="BE621" s="76">
        <f>MAX(0,(BD621-Constantes!$D$13)*(1-EXP(-Constantes!$D$23)))</f>
        <v>0.21004147320363692</v>
      </c>
      <c r="BF621" s="76">
        <f t="shared" si="344"/>
        <v>0.21004147320363692</v>
      </c>
      <c r="BG621" s="76">
        <f>IF(BF621-Escenarios!$F$29&lt;=0,0,IF(BF621-Escenarios!$F$29&gt;Escenarios!$F$28,Escenarios!$F$28,BF621-Escenarios!$F$29))</f>
        <v>0</v>
      </c>
      <c r="BH621" s="76">
        <f>BG621*Entradas!$F$24</f>
        <v>0</v>
      </c>
      <c r="BI621" s="76">
        <f>AX621*Entradas!$D$47/Escenarios!$F$9</f>
        <v>0.16837475891089917</v>
      </c>
      <c r="BJ621" s="76">
        <f>Entradas!$D$48*Entradas!$D$46/Escenarios!$F$9</f>
        <v>0.12</v>
      </c>
      <c r="BK621" s="76">
        <f t="shared" si="345"/>
        <v>0.16837475891089917</v>
      </c>
      <c r="BL621" s="76">
        <f t="shared" si="331"/>
        <v>0</v>
      </c>
      <c r="BM621" s="76">
        <f t="shared" si="332"/>
        <v>0</v>
      </c>
      <c r="BN621" s="76">
        <f t="shared" si="321"/>
        <v>0</v>
      </c>
      <c r="BO621" s="76">
        <f t="shared" si="333"/>
        <v>0</v>
      </c>
      <c r="BP621" s="76">
        <f t="shared" si="322"/>
        <v>0.21004147320363692</v>
      </c>
      <c r="BQ621" s="76">
        <f t="shared" si="334"/>
        <v>0</v>
      </c>
      <c r="BR621" s="76">
        <f t="shared" si="335"/>
        <v>0.21004147320363692</v>
      </c>
      <c r="BS621" s="76">
        <f t="shared" si="336"/>
        <v>0</v>
      </c>
      <c r="BT621" s="76">
        <f t="shared" si="337"/>
        <v>0</v>
      </c>
      <c r="BU621" s="76">
        <f t="shared" si="346"/>
        <v>54.178146484737155</v>
      </c>
      <c r="BV621" s="76">
        <f>MAX(0,(BU621-Constantes!$D$13)*(1-EXP(-Constantes!$D$24)))</f>
        <v>8.2970560127306053E-2</v>
      </c>
      <c r="BW621" s="76">
        <f t="shared" si="347"/>
        <v>0.29301203333094294</v>
      </c>
      <c r="BX621" s="76">
        <f t="shared" si="348"/>
        <v>0.29301203333094294</v>
      </c>
      <c r="BY621" s="76">
        <f>0.0526*BL621*Observaciones!$F620^1.218</f>
        <v>0</v>
      </c>
      <c r="BZ621" s="76">
        <f>BY621*Constantes!$F$30</f>
        <v>0</v>
      </c>
      <c r="CA621" s="76">
        <f t="shared" si="349"/>
        <v>0</v>
      </c>
      <c r="CB621" s="15"/>
      <c r="CC621" s="75">
        <v>615</v>
      </c>
      <c r="CD621" s="76">
        <f>0.0526*Observaciones!$F620^2.218</f>
        <v>0</v>
      </c>
      <c r="CE621" s="76">
        <f>IF(Observaciones!$F620&gt;0.05*$CI$7,((Observaciones!$F620-0.05*$CI$7)^2)/(Observaciones!$F620+0.95*$CI$7),0)</f>
        <v>0</v>
      </c>
      <c r="CF621" s="76">
        <f>0.0526*CE621*Observaciones!$F620^1.218</f>
        <v>0</v>
      </c>
      <c r="CG621" s="29"/>
      <c r="CH621" s="29"/>
      <c r="CI621" s="110"/>
      <c r="CJ621" s="40"/>
    </row>
    <row r="622" spans="2:88" s="2" customFormat="1" x14ac:dyDescent="0.3">
      <c r="B622" s="39"/>
      <c r="C622" s="75">
        <v>616</v>
      </c>
      <c r="D622" s="148">
        <f>ETo!$I621*((1-Constantes!$D$19)*ETo!$K621+ETo!$L621)</f>
        <v>3.5358095945884105</v>
      </c>
      <c r="E622" s="76">
        <f>MIN(D622*Constantes!$D$17,0.8*(H621+Observaciones!$F621-F622-G622-Constantes!$D$14))</f>
        <v>0</v>
      </c>
      <c r="F622" s="76">
        <f>IF(Observaciones!$F621&gt;0.05*Constantes!$D$18,((Observaciones!$F621-0.05*Constantes!$D$18)^2)/(Observaciones!$F621+0.95*Constantes!$D$18),0)</f>
        <v>0</v>
      </c>
      <c r="G622" s="76">
        <f>MAX(0,H621+Observaciones!$F621-F622-Constantes!$D$13)</f>
        <v>0</v>
      </c>
      <c r="H622" s="76">
        <f>H621+Observaciones!$F621-F622-E622-G622-I621</f>
        <v>11.25</v>
      </c>
      <c r="I622" s="76">
        <f>MAX(0,(H622-Constantes!$D$14)*(1-EXP(-Constantes!$D$22)))</f>
        <v>0</v>
      </c>
      <c r="J622" s="76">
        <f t="shared" si="315"/>
        <v>69.856958008165762</v>
      </c>
      <c r="K622" s="76">
        <f>MAX(0,(J622-Constantes!$D$13)*(1-EXP(-Constantes!$D$23)))</f>
        <v>0.20797188454018029</v>
      </c>
      <c r="L622" s="76">
        <f t="shared" si="316"/>
        <v>0.20797188454018029</v>
      </c>
      <c r="M622" s="76">
        <f>0.0526*F622*Observaciones!$F621^1.218</f>
        <v>0</v>
      </c>
      <c r="N622" s="76">
        <f>M622*Constantes!$D$30</f>
        <v>0</v>
      </c>
      <c r="O622" s="76">
        <f t="shared" si="317"/>
        <v>0</v>
      </c>
      <c r="P622" s="15"/>
      <c r="Q622" s="75">
        <v>616</v>
      </c>
      <c r="R622" s="148">
        <f>ETo!$I621*((1-Constantes!$E$19)*ETo!$K621+ETo!$L621)</f>
        <v>3.5358095945884105</v>
      </c>
      <c r="S622" s="76">
        <f>MIN(R622*Constantes!$E$17,0.8*(V621+Observaciones!$F621-T622-U622-Constantes!$D$14))</f>
        <v>0</v>
      </c>
      <c r="T622" s="76">
        <f>IF(Observaciones!$F621&gt;0.05*Constantes!$E$18,((Observaciones!$F621-0.05*Constantes!$E$18)^2)/(Observaciones!$F621+0.95*Constantes!$E$18),0)</f>
        <v>0</v>
      </c>
      <c r="U622" s="76">
        <f>MAX(0,V621+Observaciones!$F621-T622-Constantes!$D$13)</f>
        <v>0</v>
      </c>
      <c r="V622" s="76">
        <f>V621+Observaciones!$F621-T622-S622-U622-W621</f>
        <v>11.25</v>
      </c>
      <c r="W622" s="76">
        <f>MAX(0,(V622-Constantes!$D$14)*(1-EXP(-Constantes!$D$22)))</f>
        <v>0</v>
      </c>
      <c r="X622" s="76">
        <f t="shared" si="338"/>
        <v>69.856958008165762</v>
      </c>
      <c r="Y622" s="76">
        <f>MAX(0,(X622-Constantes!$D$13)*(1-EXP(-Constantes!$D$23)))</f>
        <v>0.20797188454018029</v>
      </c>
      <c r="Z622" s="76">
        <f t="shared" si="339"/>
        <v>0.20797188454018029</v>
      </c>
      <c r="AA622" s="76">
        <f>IF(Z622-Escenarios!$E$29&lt;=0,0,IF(Z622-Escenarios!$E$29&gt;Escenarios!$E$28,Escenarios!$E$28,Z622-Escenarios!$E$29))</f>
        <v>0</v>
      </c>
      <c r="AB622" s="76">
        <f>AA622*Entradas!$E$24</f>
        <v>0</v>
      </c>
      <c r="AC622" s="76">
        <f>R622*Entradas!$D$47/Escenarios!$E$9</f>
        <v>0.16971886054024371</v>
      </c>
      <c r="AD622" s="76">
        <f>Entradas!$D$48*Entradas!$D$46/Escenarios!$E$9</f>
        <v>0.12</v>
      </c>
      <c r="AE622" s="76">
        <f t="shared" si="340"/>
        <v>0.16971886054024371</v>
      </c>
      <c r="AF622" s="76">
        <f t="shared" si="323"/>
        <v>0</v>
      </c>
      <c r="AG622" s="76">
        <f t="shared" si="324"/>
        <v>0</v>
      </c>
      <c r="AH622" s="76">
        <f t="shared" si="318"/>
        <v>0</v>
      </c>
      <c r="AI622" s="76">
        <f t="shared" si="325"/>
        <v>0</v>
      </c>
      <c r="AJ622" s="76">
        <f t="shared" si="319"/>
        <v>0.20797188454018029</v>
      </c>
      <c r="AK622" s="76">
        <f t="shared" si="326"/>
        <v>0</v>
      </c>
      <c r="AL622" s="76">
        <f t="shared" si="327"/>
        <v>0.20797188454018029</v>
      </c>
      <c r="AM622" s="76">
        <f t="shared" si="328"/>
        <v>0</v>
      </c>
      <c r="AN622" s="76">
        <f t="shared" si="329"/>
        <v>0</v>
      </c>
      <c r="AO622" s="76">
        <f t="shared" si="341"/>
        <v>51.694859523455868</v>
      </c>
      <c r="AP622" s="76">
        <f>MAX(0,(AO622-Constantes!$D$13)*(1-EXP(-Constantes!$D$24)))</f>
        <v>4.5012905389416068E-2</v>
      </c>
      <c r="AQ622" s="76">
        <f t="shared" si="320"/>
        <v>0.25298478992959633</v>
      </c>
      <c r="AR622" s="76">
        <f t="shared" si="330"/>
        <v>0.25298478992959633</v>
      </c>
      <c r="AS622" s="76">
        <f>0.0526*AF622*Observaciones!$F621^1.218</f>
        <v>0</v>
      </c>
      <c r="AT622" s="76">
        <f>AS622*Constantes!$E$30</f>
        <v>0</v>
      </c>
      <c r="AU622" s="76">
        <f t="shared" si="342"/>
        <v>0</v>
      </c>
      <c r="AV622" s="15"/>
      <c r="AW622" s="75">
        <v>616</v>
      </c>
      <c r="AX622" s="148">
        <f>ETo!$I621*((1-Constantes!$F$19)*ETo!$K621+ETo!$L621)</f>
        <v>3.5358095945884105</v>
      </c>
      <c r="AY622" s="76">
        <f>MIN(AX622*Constantes!$F$17,0.8*(BB621+Observaciones!$F621-AZ622-BA622-Constantes!$D$14))</f>
        <v>0</v>
      </c>
      <c r="AZ622" s="76">
        <f>IF(Observaciones!$F621&gt;0.05*Constantes!$F$18,((Observaciones!$F621-0.05*Constantes!$F$18)^2)/(Observaciones!$F621+0.95*Constantes!$F$18),0)</f>
        <v>0</v>
      </c>
      <c r="BA622" s="76">
        <f>MAX(0,BB621+Observaciones!$F621-AZ622-Constantes!$D$13)</f>
        <v>0</v>
      </c>
      <c r="BB622" s="76">
        <f>BB621+Observaciones!$F621-AZ622-AY622-BA622-BC621</f>
        <v>11.25</v>
      </c>
      <c r="BC622" s="76">
        <f>MAX(0,(BB622-Constantes!$D$14)*(1-EXP(-Constantes!$D$22)))</f>
        <v>0</v>
      </c>
      <c r="BD622" s="76">
        <f t="shared" si="343"/>
        <v>69.856958008165762</v>
      </c>
      <c r="BE622" s="76">
        <f>MAX(0,(BD622-Constantes!$D$13)*(1-EXP(-Constantes!$D$23)))</f>
        <v>0.20797188454018029</v>
      </c>
      <c r="BF622" s="76">
        <f t="shared" si="344"/>
        <v>0.20797188454018029</v>
      </c>
      <c r="BG622" s="76">
        <f>IF(BF622-Escenarios!$F$29&lt;=0,0,IF(BF622-Escenarios!$F$29&gt;Escenarios!$F$28,Escenarios!$F$28,BF622-Escenarios!$F$29))</f>
        <v>0</v>
      </c>
      <c r="BH622" s="76">
        <f>BG622*Entradas!$F$24</f>
        <v>0</v>
      </c>
      <c r="BI622" s="76">
        <f>AX622*Entradas!$D$47/Escenarios!$F$9</f>
        <v>0.16971886054024371</v>
      </c>
      <c r="BJ622" s="76">
        <f>Entradas!$D$48*Entradas!$D$46/Escenarios!$F$9</f>
        <v>0.12</v>
      </c>
      <c r="BK622" s="76">
        <f t="shared" si="345"/>
        <v>0.16971886054024371</v>
      </c>
      <c r="BL622" s="76">
        <f t="shared" si="331"/>
        <v>0</v>
      </c>
      <c r="BM622" s="76">
        <f t="shared" si="332"/>
        <v>0</v>
      </c>
      <c r="BN622" s="76">
        <f t="shared" si="321"/>
        <v>0</v>
      </c>
      <c r="BO622" s="76">
        <f t="shared" si="333"/>
        <v>0</v>
      </c>
      <c r="BP622" s="76">
        <f t="shared" si="322"/>
        <v>0.20797188454018029</v>
      </c>
      <c r="BQ622" s="76">
        <f t="shared" si="334"/>
        <v>0</v>
      </c>
      <c r="BR622" s="76">
        <f t="shared" si="335"/>
        <v>0.20797188454018029</v>
      </c>
      <c r="BS622" s="76">
        <f t="shared" si="336"/>
        <v>0</v>
      </c>
      <c r="BT622" s="76">
        <f t="shared" si="337"/>
        <v>0</v>
      </c>
      <c r="BU622" s="76">
        <f t="shared" si="346"/>
        <v>54.095175924609848</v>
      </c>
      <c r="BV622" s="76">
        <f>MAX(0,(BU622-Constantes!$D$13)*(1-EXP(-Constantes!$D$24)))</f>
        <v>8.1702334616591529E-2</v>
      </c>
      <c r="BW622" s="76">
        <f t="shared" si="347"/>
        <v>0.28967421915677183</v>
      </c>
      <c r="BX622" s="76">
        <f t="shared" si="348"/>
        <v>0.28967421915677183</v>
      </c>
      <c r="BY622" s="76">
        <f>0.0526*BL622*Observaciones!$F621^1.218</f>
        <v>0</v>
      </c>
      <c r="BZ622" s="76">
        <f>BY622*Constantes!$F$30</f>
        <v>0</v>
      </c>
      <c r="CA622" s="76">
        <f t="shared" si="349"/>
        <v>0</v>
      </c>
      <c r="CB622" s="15"/>
      <c r="CC622" s="75">
        <v>616</v>
      </c>
      <c r="CD622" s="76">
        <f>0.0526*Observaciones!$F621^2.218</f>
        <v>0</v>
      </c>
      <c r="CE622" s="76">
        <f>IF(Observaciones!$F621&gt;0.05*$CI$7,((Observaciones!$F621-0.05*$CI$7)^2)/(Observaciones!$F621+0.95*$CI$7),0)</f>
        <v>0</v>
      </c>
      <c r="CF622" s="76">
        <f>0.0526*CE622*Observaciones!$F621^1.218</f>
        <v>0</v>
      </c>
      <c r="CG622" s="29"/>
      <c r="CH622" s="29"/>
      <c r="CI622" s="110"/>
      <c r="CJ622" s="40"/>
    </row>
    <row r="623" spans="2:88" s="2" customFormat="1" x14ac:dyDescent="0.3">
      <c r="B623" s="39"/>
      <c r="C623" s="75">
        <v>617</v>
      </c>
      <c r="D623" s="148">
        <f>ETo!$I622*((1-Constantes!$D$19)*ETo!$K622+ETo!$L622)</f>
        <v>3.5752897942760007</v>
      </c>
      <c r="E623" s="76">
        <f>MIN(D623*Constantes!$D$17,0.8*(H622+Observaciones!$F622-F623-G623-Constantes!$D$14))</f>
        <v>0</v>
      </c>
      <c r="F623" s="76">
        <f>IF(Observaciones!$F622&gt;0.05*Constantes!$D$18,((Observaciones!$F622-0.05*Constantes!$D$18)^2)/(Observaciones!$F622+0.95*Constantes!$D$18),0)</f>
        <v>0</v>
      </c>
      <c r="G623" s="76">
        <f>MAX(0,H622+Observaciones!$F622-F623-Constantes!$D$13)</f>
        <v>0</v>
      </c>
      <c r="H623" s="76">
        <f>H622+Observaciones!$F622-F623-E623-G623-I622</f>
        <v>11.25</v>
      </c>
      <c r="I623" s="76">
        <f>MAX(0,(H623-Constantes!$D$14)*(1-EXP(-Constantes!$D$22)))</f>
        <v>0</v>
      </c>
      <c r="J623" s="76">
        <f t="shared" si="315"/>
        <v>69.648986123625576</v>
      </c>
      <c r="K623" s="76">
        <f>MAX(0,(J623-Constantes!$D$13)*(1-EXP(-Constantes!$D$23)))</f>
        <v>0.20592268802676222</v>
      </c>
      <c r="L623" s="76">
        <f t="shared" si="316"/>
        <v>0.20592268802676222</v>
      </c>
      <c r="M623" s="76">
        <f>0.0526*F623*Observaciones!$F622^1.218</f>
        <v>0</v>
      </c>
      <c r="N623" s="76">
        <f>M623*Constantes!$D$30</f>
        <v>0</v>
      </c>
      <c r="O623" s="76">
        <f t="shared" si="317"/>
        <v>0</v>
      </c>
      <c r="P623" s="15"/>
      <c r="Q623" s="75">
        <v>617</v>
      </c>
      <c r="R623" s="148">
        <f>ETo!$I622*((1-Constantes!$E$19)*ETo!$K622+ETo!$L622)</f>
        <v>3.5752897942760007</v>
      </c>
      <c r="S623" s="76">
        <f>MIN(R623*Constantes!$E$17,0.8*(V622+Observaciones!$F622-T623-U623-Constantes!$D$14))</f>
        <v>0</v>
      </c>
      <c r="T623" s="76">
        <f>IF(Observaciones!$F622&gt;0.05*Constantes!$E$18,((Observaciones!$F622-0.05*Constantes!$E$18)^2)/(Observaciones!$F622+0.95*Constantes!$E$18),0)</f>
        <v>0</v>
      </c>
      <c r="U623" s="76">
        <f>MAX(0,V622+Observaciones!$F622-T623-Constantes!$D$13)</f>
        <v>0</v>
      </c>
      <c r="V623" s="76">
        <f>V622+Observaciones!$F622-T623-S623-U623-W622</f>
        <v>11.25</v>
      </c>
      <c r="W623" s="76">
        <f>MAX(0,(V623-Constantes!$D$14)*(1-EXP(-Constantes!$D$22)))</f>
        <v>0</v>
      </c>
      <c r="X623" s="76">
        <f t="shared" si="338"/>
        <v>69.648986123625576</v>
      </c>
      <c r="Y623" s="76">
        <f>MAX(0,(X623-Constantes!$D$13)*(1-EXP(-Constantes!$D$23)))</f>
        <v>0.20592268802676222</v>
      </c>
      <c r="Z623" s="76">
        <f t="shared" si="339"/>
        <v>0.20592268802676222</v>
      </c>
      <c r="AA623" s="76">
        <f>IF(Z623-Escenarios!$E$29&lt;=0,0,IF(Z623-Escenarios!$E$29&gt;Escenarios!$E$28,Escenarios!$E$28,Z623-Escenarios!$E$29))</f>
        <v>0</v>
      </c>
      <c r="AB623" s="76">
        <f>AA623*Entradas!$E$24</f>
        <v>0</v>
      </c>
      <c r="AC623" s="76">
        <f>R623*Entradas!$D$47/Escenarios!$E$9</f>
        <v>0.17161391012524801</v>
      </c>
      <c r="AD623" s="76">
        <f>Entradas!$D$48*Entradas!$D$46/Escenarios!$E$9</f>
        <v>0.12</v>
      </c>
      <c r="AE623" s="76">
        <f t="shared" si="340"/>
        <v>0.17161391012524801</v>
      </c>
      <c r="AF623" s="76">
        <f t="shared" si="323"/>
        <v>0</v>
      </c>
      <c r="AG623" s="76">
        <f t="shared" si="324"/>
        <v>0</v>
      </c>
      <c r="AH623" s="76">
        <f t="shared" si="318"/>
        <v>0</v>
      </c>
      <c r="AI623" s="76">
        <f t="shared" si="325"/>
        <v>0</v>
      </c>
      <c r="AJ623" s="76">
        <f t="shared" si="319"/>
        <v>0.20592268802676222</v>
      </c>
      <c r="AK623" s="76">
        <f t="shared" si="326"/>
        <v>0</v>
      </c>
      <c r="AL623" s="76">
        <f t="shared" si="327"/>
        <v>0.20592268802676222</v>
      </c>
      <c r="AM623" s="76">
        <f t="shared" si="328"/>
        <v>0</v>
      </c>
      <c r="AN623" s="76">
        <f t="shared" si="329"/>
        <v>0</v>
      </c>
      <c r="AO623" s="76">
        <f t="shared" si="341"/>
        <v>51.649846618066455</v>
      </c>
      <c r="AP623" s="76">
        <f>MAX(0,(AO623-Constantes!$D$13)*(1-EXP(-Constantes!$D$24)))</f>
        <v>4.4324872009399816E-2</v>
      </c>
      <c r="AQ623" s="76">
        <f t="shared" si="320"/>
        <v>0.25024756003616205</v>
      </c>
      <c r="AR623" s="76">
        <f t="shared" si="330"/>
        <v>0.25024756003616205</v>
      </c>
      <c r="AS623" s="76">
        <f>0.0526*AF623*Observaciones!$F622^1.218</f>
        <v>0</v>
      </c>
      <c r="AT623" s="76">
        <f>AS623*Constantes!$E$30</f>
        <v>0</v>
      </c>
      <c r="AU623" s="76">
        <f t="shared" si="342"/>
        <v>0</v>
      </c>
      <c r="AV623" s="15"/>
      <c r="AW623" s="75">
        <v>617</v>
      </c>
      <c r="AX623" s="148">
        <f>ETo!$I622*((1-Constantes!$F$19)*ETo!$K622+ETo!$L622)</f>
        <v>3.5752897942760007</v>
      </c>
      <c r="AY623" s="76">
        <f>MIN(AX623*Constantes!$F$17,0.8*(BB622+Observaciones!$F622-AZ623-BA623-Constantes!$D$14))</f>
        <v>0</v>
      </c>
      <c r="AZ623" s="76">
        <f>IF(Observaciones!$F622&gt;0.05*Constantes!$F$18,((Observaciones!$F622-0.05*Constantes!$F$18)^2)/(Observaciones!$F622+0.95*Constantes!$F$18),0)</f>
        <v>0</v>
      </c>
      <c r="BA623" s="76">
        <f>MAX(0,BB622+Observaciones!$F622-AZ623-Constantes!$D$13)</f>
        <v>0</v>
      </c>
      <c r="BB623" s="76">
        <f>BB622+Observaciones!$F622-AZ623-AY623-BA623-BC622</f>
        <v>11.25</v>
      </c>
      <c r="BC623" s="76">
        <f>MAX(0,(BB623-Constantes!$D$14)*(1-EXP(-Constantes!$D$22)))</f>
        <v>0</v>
      </c>
      <c r="BD623" s="76">
        <f t="shared" si="343"/>
        <v>69.648986123625576</v>
      </c>
      <c r="BE623" s="76">
        <f>MAX(0,(BD623-Constantes!$D$13)*(1-EXP(-Constantes!$D$23)))</f>
        <v>0.20592268802676222</v>
      </c>
      <c r="BF623" s="76">
        <f t="shared" si="344"/>
        <v>0.20592268802676222</v>
      </c>
      <c r="BG623" s="76">
        <f>IF(BF623-Escenarios!$F$29&lt;=0,0,IF(BF623-Escenarios!$F$29&gt;Escenarios!$F$28,Escenarios!$F$28,BF623-Escenarios!$F$29))</f>
        <v>0</v>
      </c>
      <c r="BH623" s="76">
        <f>BG623*Entradas!$F$24</f>
        <v>0</v>
      </c>
      <c r="BI623" s="76">
        <f>AX623*Entradas!$D$47/Escenarios!$F$9</f>
        <v>0.17161391012524801</v>
      </c>
      <c r="BJ623" s="76">
        <f>Entradas!$D$48*Entradas!$D$46/Escenarios!$F$9</f>
        <v>0.12</v>
      </c>
      <c r="BK623" s="76">
        <f t="shared" si="345"/>
        <v>0.17161391012524801</v>
      </c>
      <c r="BL623" s="76">
        <f t="shared" si="331"/>
        <v>0</v>
      </c>
      <c r="BM623" s="76">
        <f t="shared" si="332"/>
        <v>0</v>
      </c>
      <c r="BN623" s="76">
        <f t="shared" si="321"/>
        <v>0</v>
      </c>
      <c r="BO623" s="76">
        <f t="shared" si="333"/>
        <v>0</v>
      </c>
      <c r="BP623" s="76">
        <f t="shared" si="322"/>
        <v>0.20592268802676222</v>
      </c>
      <c r="BQ623" s="76">
        <f t="shared" si="334"/>
        <v>0</v>
      </c>
      <c r="BR623" s="76">
        <f t="shared" si="335"/>
        <v>0.20592268802676222</v>
      </c>
      <c r="BS623" s="76">
        <f t="shared" si="336"/>
        <v>0</v>
      </c>
      <c r="BT623" s="76">
        <f t="shared" si="337"/>
        <v>0</v>
      </c>
      <c r="BU623" s="76">
        <f t="shared" si="346"/>
        <v>54.013473589993254</v>
      </c>
      <c r="BV623" s="76">
        <f>MAX(0,(BU623-Constantes!$D$13)*(1-EXP(-Constantes!$D$24)))</f>
        <v>8.045349424614312E-2</v>
      </c>
      <c r="BW623" s="76">
        <f t="shared" si="347"/>
        <v>0.28637618227290534</v>
      </c>
      <c r="BX623" s="76">
        <f t="shared" si="348"/>
        <v>0.28637618227290534</v>
      </c>
      <c r="BY623" s="76">
        <f>0.0526*BL623*Observaciones!$F622^1.218</f>
        <v>0</v>
      </c>
      <c r="BZ623" s="76">
        <f>BY623*Constantes!$F$30</f>
        <v>0</v>
      </c>
      <c r="CA623" s="76">
        <f t="shared" si="349"/>
        <v>0</v>
      </c>
      <c r="CB623" s="15"/>
      <c r="CC623" s="75">
        <v>617</v>
      </c>
      <c r="CD623" s="76">
        <f>0.0526*Observaciones!$F622^2.218</f>
        <v>0</v>
      </c>
      <c r="CE623" s="76">
        <f>IF(Observaciones!$F622&gt;0.05*$CI$7,((Observaciones!$F622-0.05*$CI$7)^2)/(Observaciones!$F622+0.95*$CI$7),0)</f>
        <v>0</v>
      </c>
      <c r="CF623" s="76">
        <f>0.0526*CE623*Observaciones!$F622^1.218</f>
        <v>0</v>
      </c>
      <c r="CG623" s="29"/>
      <c r="CH623" s="29"/>
      <c r="CI623" s="110"/>
      <c r="CJ623" s="40"/>
    </row>
    <row r="624" spans="2:88" s="2" customFormat="1" x14ac:dyDescent="0.3">
      <c r="B624" s="39"/>
      <c r="C624" s="75">
        <v>618</v>
      </c>
      <c r="D624" s="148">
        <f>ETo!$I623*((1-Constantes!$D$19)*ETo!$K623+ETo!$L623)</f>
        <v>3.572309946543788</v>
      </c>
      <c r="E624" s="76">
        <f>MIN(D624*Constantes!$D$17,0.8*(H623+Observaciones!$F623-F624-G624-Constantes!$D$14))</f>
        <v>0</v>
      </c>
      <c r="F624" s="76">
        <f>IF(Observaciones!$F623&gt;0.05*Constantes!$D$18,((Observaciones!$F623-0.05*Constantes!$D$18)^2)/(Observaciones!$F623+0.95*Constantes!$D$18),0)</f>
        <v>0</v>
      </c>
      <c r="G624" s="76">
        <f>MAX(0,H623+Observaciones!$F623-F624-Constantes!$D$13)</f>
        <v>0</v>
      </c>
      <c r="H624" s="76">
        <f>H623+Observaciones!$F623-F624-E624-G624-I623</f>
        <v>11.25</v>
      </c>
      <c r="I624" s="76">
        <f>MAX(0,(H624-Constantes!$D$14)*(1-EXP(-Constantes!$D$22)))</f>
        <v>0</v>
      </c>
      <c r="J624" s="76">
        <f t="shared" si="315"/>
        <v>69.443063435598816</v>
      </c>
      <c r="K624" s="76">
        <f>MAX(0,(J624-Constantes!$D$13)*(1-EXP(-Constantes!$D$23)))</f>
        <v>0.20389368273467148</v>
      </c>
      <c r="L624" s="76">
        <f t="shared" si="316"/>
        <v>0.20389368273467148</v>
      </c>
      <c r="M624" s="76">
        <f>0.0526*F624*Observaciones!$F623^1.218</f>
        <v>0</v>
      </c>
      <c r="N624" s="76">
        <f>M624*Constantes!$D$30</f>
        <v>0</v>
      </c>
      <c r="O624" s="76">
        <f t="shared" si="317"/>
        <v>0</v>
      </c>
      <c r="P624" s="15"/>
      <c r="Q624" s="75">
        <v>618</v>
      </c>
      <c r="R624" s="148">
        <f>ETo!$I623*((1-Constantes!$E$19)*ETo!$K623+ETo!$L623)</f>
        <v>3.572309946543788</v>
      </c>
      <c r="S624" s="76">
        <f>MIN(R624*Constantes!$E$17,0.8*(V623+Observaciones!$F623-T624-U624-Constantes!$D$14))</f>
        <v>0</v>
      </c>
      <c r="T624" s="76">
        <f>IF(Observaciones!$F623&gt;0.05*Constantes!$E$18,((Observaciones!$F623-0.05*Constantes!$E$18)^2)/(Observaciones!$F623+0.95*Constantes!$E$18),0)</f>
        <v>0</v>
      </c>
      <c r="U624" s="76">
        <f>MAX(0,V623+Observaciones!$F623-T624-Constantes!$D$13)</f>
        <v>0</v>
      </c>
      <c r="V624" s="76">
        <f>V623+Observaciones!$F623-T624-S624-U624-W623</f>
        <v>11.25</v>
      </c>
      <c r="W624" s="76">
        <f>MAX(0,(V624-Constantes!$D$14)*(1-EXP(-Constantes!$D$22)))</f>
        <v>0</v>
      </c>
      <c r="X624" s="76">
        <f t="shared" si="338"/>
        <v>69.443063435598816</v>
      </c>
      <c r="Y624" s="76">
        <f>MAX(0,(X624-Constantes!$D$13)*(1-EXP(-Constantes!$D$23)))</f>
        <v>0.20389368273467148</v>
      </c>
      <c r="Z624" s="76">
        <f t="shared" si="339"/>
        <v>0.20389368273467148</v>
      </c>
      <c r="AA624" s="76">
        <f>IF(Z624-Escenarios!$E$29&lt;=0,0,IF(Z624-Escenarios!$E$29&gt;Escenarios!$E$28,Escenarios!$E$28,Z624-Escenarios!$E$29))</f>
        <v>0</v>
      </c>
      <c r="AB624" s="76">
        <f>AA624*Entradas!$E$24</f>
        <v>0</v>
      </c>
      <c r="AC624" s="76">
        <f>R624*Entradas!$D$47/Escenarios!$E$9</f>
        <v>0.17147087743410183</v>
      </c>
      <c r="AD624" s="76">
        <f>Entradas!$D$48*Entradas!$D$46/Escenarios!$E$9</f>
        <v>0.12</v>
      </c>
      <c r="AE624" s="76">
        <f t="shared" si="340"/>
        <v>0.17147087743410183</v>
      </c>
      <c r="AF624" s="76">
        <f t="shared" si="323"/>
        <v>0</v>
      </c>
      <c r="AG624" s="76">
        <f t="shared" si="324"/>
        <v>0</v>
      </c>
      <c r="AH624" s="76">
        <f t="shared" si="318"/>
        <v>0</v>
      </c>
      <c r="AI624" s="76">
        <f t="shared" si="325"/>
        <v>0</v>
      </c>
      <c r="AJ624" s="76">
        <f t="shared" si="319"/>
        <v>0.20389368273467148</v>
      </c>
      <c r="AK624" s="76">
        <f t="shared" si="326"/>
        <v>0</v>
      </c>
      <c r="AL624" s="76">
        <f t="shared" si="327"/>
        <v>0.20389368273467148</v>
      </c>
      <c r="AM624" s="76">
        <f t="shared" si="328"/>
        <v>0</v>
      </c>
      <c r="AN624" s="76">
        <f t="shared" si="329"/>
        <v>0</v>
      </c>
      <c r="AO624" s="76">
        <f t="shared" si="341"/>
        <v>51.605521746057057</v>
      </c>
      <c r="AP624" s="76">
        <f>MAX(0,(AO624-Constantes!$D$13)*(1-EXP(-Constantes!$D$24)))</f>
        <v>4.3647355389586459E-2</v>
      </c>
      <c r="AQ624" s="76">
        <f t="shared" si="320"/>
        <v>0.24754103812425793</v>
      </c>
      <c r="AR624" s="76">
        <f t="shared" si="330"/>
        <v>0.24754103812425793</v>
      </c>
      <c r="AS624" s="76">
        <f>0.0526*AF624*Observaciones!$F623^1.218</f>
        <v>0</v>
      </c>
      <c r="AT624" s="76">
        <f>AS624*Constantes!$E$30</f>
        <v>0</v>
      </c>
      <c r="AU624" s="76">
        <f t="shared" si="342"/>
        <v>0</v>
      </c>
      <c r="AV624" s="15"/>
      <c r="AW624" s="75">
        <v>618</v>
      </c>
      <c r="AX624" s="148">
        <f>ETo!$I623*((1-Constantes!$F$19)*ETo!$K623+ETo!$L623)</f>
        <v>3.572309946543788</v>
      </c>
      <c r="AY624" s="76">
        <f>MIN(AX624*Constantes!$F$17,0.8*(BB623+Observaciones!$F623-AZ624-BA624-Constantes!$D$14))</f>
        <v>0</v>
      </c>
      <c r="AZ624" s="76">
        <f>IF(Observaciones!$F623&gt;0.05*Constantes!$F$18,((Observaciones!$F623-0.05*Constantes!$F$18)^2)/(Observaciones!$F623+0.95*Constantes!$F$18),0)</f>
        <v>0</v>
      </c>
      <c r="BA624" s="76">
        <f>MAX(0,BB623+Observaciones!$F623-AZ624-Constantes!$D$13)</f>
        <v>0</v>
      </c>
      <c r="BB624" s="76">
        <f>BB623+Observaciones!$F623-AZ624-AY624-BA624-BC623</f>
        <v>11.25</v>
      </c>
      <c r="BC624" s="76">
        <f>MAX(0,(BB624-Constantes!$D$14)*(1-EXP(-Constantes!$D$22)))</f>
        <v>0</v>
      </c>
      <c r="BD624" s="76">
        <f t="shared" si="343"/>
        <v>69.443063435598816</v>
      </c>
      <c r="BE624" s="76">
        <f>MAX(0,(BD624-Constantes!$D$13)*(1-EXP(-Constantes!$D$23)))</f>
        <v>0.20389368273467148</v>
      </c>
      <c r="BF624" s="76">
        <f t="shared" si="344"/>
        <v>0.20389368273467148</v>
      </c>
      <c r="BG624" s="76">
        <f>IF(BF624-Escenarios!$F$29&lt;=0,0,IF(BF624-Escenarios!$F$29&gt;Escenarios!$F$28,Escenarios!$F$28,BF624-Escenarios!$F$29))</f>
        <v>0</v>
      </c>
      <c r="BH624" s="76">
        <f>BG624*Entradas!$F$24</f>
        <v>0</v>
      </c>
      <c r="BI624" s="76">
        <f>AX624*Entradas!$D$47/Escenarios!$F$9</f>
        <v>0.17147087743410183</v>
      </c>
      <c r="BJ624" s="76">
        <f>Entradas!$D$48*Entradas!$D$46/Escenarios!$F$9</f>
        <v>0.12</v>
      </c>
      <c r="BK624" s="76">
        <f t="shared" si="345"/>
        <v>0.17147087743410183</v>
      </c>
      <c r="BL624" s="76">
        <f t="shared" si="331"/>
        <v>0</v>
      </c>
      <c r="BM624" s="76">
        <f t="shared" si="332"/>
        <v>0</v>
      </c>
      <c r="BN624" s="76">
        <f t="shared" si="321"/>
        <v>0</v>
      </c>
      <c r="BO624" s="76">
        <f t="shared" si="333"/>
        <v>0</v>
      </c>
      <c r="BP624" s="76">
        <f t="shared" si="322"/>
        <v>0.20389368273467148</v>
      </c>
      <c r="BQ624" s="76">
        <f t="shared" si="334"/>
        <v>0</v>
      </c>
      <c r="BR624" s="76">
        <f t="shared" si="335"/>
        <v>0.20389368273467148</v>
      </c>
      <c r="BS624" s="76">
        <f t="shared" si="336"/>
        <v>0</v>
      </c>
      <c r="BT624" s="76">
        <f t="shared" si="337"/>
        <v>0</v>
      </c>
      <c r="BU624" s="76">
        <f t="shared" si="346"/>
        <v>53.933020095747111</v>
      </c>
      <c r="BV624" s="76">
        <f>MAX(0,(BU624-Constantes!$D$13)*(1-EXP(-Constantes!$D$24)))</f>
        <v>7.9223742709302505E-2</v>
      </c>
      <c r="BW624" s="76">
        <f t="shared" si="347"/>
        <v>0.283117425443974</v>
      </c>
      <c r="BX624" s="76">
        <f t="shared" si="348"/>
        <v>0.283117425443974</v>
      </c>
      <c r="BY624" s="76">
        <f>0.0526*BL624*Observaciones!$F623^1.218</f>
        <v>0</v>
      </c>
      <c r="BZ624" s="76">
        <f>BY624*Constantes!$F$30</f>
        <v>0</v>
      </c>
      <c r="CA624" s="76">
        <f t="shared" si="349"/>
        <v>0</v>
      </c>
      <c r="CB624" s="15"/>
      <c r="CC624" s="75">
        <v>618</v>
      </c>
      <c r="CD624" s="76">
        <f>0.0526*Observaciones!$F623^2.218</f>
        <v>0</v>
      </c>
      <c r="CE624" s="76">
        <f>IF(Observaciones!$F623&gt;0.05*$CI$7,((Observaciones!$F623-0.05*$CI$7)^2)/(Observaciones!$F623+0.95*$CI$7),0)</f>
        <v>0</v>
      </c>
      <c r="CF624" s="76">
        <f>0.0526*CE624*Observaciones!$F623^1.218</f>
        <v>0</v>
      </c>
      <c r="CG624" s="29"/>
      <c r="CH624" s="29"/>
      <c r="CI624" s="110"/>
      <c r="CJ624" s="40"/>
    </row>
    <row r="625" spans="2:88" s="2" customFormat="1" x14ac:dyDescent="0.3">
      <c r="B625" s="39"/>
      <c r="C625" s="75">
        <v>619</v>
      </c>
      <c r="D625" s="148">
        <f>ETo!$I624*((1-Constantes!$D$19)*ETo!$K624+ETo!$L624)</f>
        <v>3.5457959665204783</v>
      </c>
      <c r="E625" s="76">
        <f>MIN(D625*Constantes!$D$17,0.8*(H624+Observaciones!$F624-F625-G625-Constantes!$D$14))</f>
        <v>0</v>
      </c>
      <c r="F625" s="76">
        <f>IF(Observaciones!$F624&gt;0.05*Constantes!$D$18,((Observaciones!$F624-0.05*Constantes!$D$18)^2)/(Observaciones!$F624+0.95*Constantes!$D$18),0)</f>
        <v>0</v>
      </c>
      <c r="G625" s="76">
        <f>MAX(0,H624+Observaciones!$F624-F625-Constantes!$D$13)</f>
        <v>0</v>
      </c>
      <c r="H625" s="76">
        <f>H624+Observaciones!$F624-F625-E625-G625-I624</f>
        <v>11.25</v>
      </c>
      <c r="I625" s="76">
        <f>MAX(0,(H625-Constantes!$D$14)*(1-EXP(-Constantes!$D$22)))</f>
        <v>0</v>
      </c>
      <c r="J625" s="76">
        <f t="shared" si="315"/>
        <v>69.239169752864143</v>
      </c>
      <c r="K625" s="76">
        <f>MAX(0,(J625-Constantes!$D$13)*(1-EXP(-Constantes!$D$23)))</f>
        <v>0.20188466971499511</v>
      </c>
      <c r="L625" s="76">
        <f t="shared" si="316"/>
        <v>0.20188466971499511</v>
      </c>
      <c r="M625" s="76">
        <f>0.0526*F625*Observaciones!$F624^1.218</f>
        <v>0</v>
      </c>
      <c r="N625" s="76">
        <f>M625*Constantes!$D$30</f>
        <v>0</v>
      </c>
      <c r="O625" s="76">
        <f t="shared" si="317"/>
        <v>0</v>
      </c>
      <c r="P625" s="15"/>
      <c r="Q625" s="75">
        <v>619</v>
      </c>
      <c r="R625" s="148">
        <f>ETo!$I624*((1-Constantes!$E$19)*ETo!$K624+ETo!$L624)</f>
        <v>3.5457959665204783</v>
      </c>
      <c r="S625" s="76">
        <f>MIN(R625*Constantes!$E$17,0.8*(V624+Observaciones!$F624-T625-U625-Constantes!$D$14))</f>
        <v>0</v>
      </c>
      <c r="T625" s="76">
        <f>IF(Observaciones!$F624&gt;0.05*Constantes!$E$18,((Observaciones!$F624-0.05*Constantes!$E$18)^2)/(Observaciones!$F624+0.95*Constantes!$E$18),0)</f>
        <v>0</v>
      </c>
      <c r="U625" s="76">
        <f>MAX(0,V624+Observaciones!$F624-T625-Constantes!$D$13)</f>
        <v>0</v>
      </c>
      <c r="V625" s="76">
        <f>V624+Observaciones!$F624-T625-S625-U625-W624</f>
        <v>11.25</v>
      </c>
      <c r="W625" s="76">
        <f>MAX(0,(V625-Constantes!$D$14)*(1-EXP(-Constantes!$D$22)))</f>
        <v>0</v>
      </c>
      <c r="X625" s="76">
        <f t="shared" si="338"/>
        <v>69.239169752864143</v>
      </c>
      <c r="Y625" s="76">
        <f>MAX(0,(X625-Constantes!$D$13)*(1-EXP(-Constantes!$D$23)))</f>
        <v>0.20188466971499511</v>
      </c>
      <c r="Z625" s="76">
        <f t="shared" si="339"/>
        <v>0.20188466971499511</v>
      </c>
      <c r="AA625" s="76">
        <f>IF(Z625-Escenarios!$E$29&lt;=0,0,IF(Z625-Escenarios!$E$29&gt;Escenarios!$E$28,Escenarios!$E$28,Z625-Escenarios!$E$29))</f>
        <v>0</v>
      </c>
      <c r="AB625" s="76">
        <f>AA625*Entradas!$E$24</f>
        <v>0</v>
      </c>
      <c r="AC625" s="76">
        <f>R625*Entradas!$D$47/Escenarios!$E$9</f>
        <v>0.17019820639298297</v>
      </c>
      <c r="AD625" s="76">
        <f>Entradas!$D$48*Entradas!$D$46/Escenarios!$E$9</f>
        <v>0.12</v>
      </c>
      <c r="AE625" s="76">
        <f t="shared" si="340"/>
        <v>0.17019820639298297</v>
      </c>
      <c r="AF625" s="76">
        <f t="shared" si="323"/>
        <v>0</v>
      </c>
      <c r="AG625" s="76">
        <f t="shared" si="324"/>
        <v>0</v>
      </c>
      <c r="AH625" s="76">
        <f t="shared" si="318"/>
        <v>0</v>
      </c>
      <c r="AI625" s="76">
        <f t="shared" si="325"/>
        <v>0</v>
      </c>
      <c r="AJ625" s="76">
        <f t="shared" si="319"/>
        <v>0.20188466971499511</v>
      </c>
      <c r="AK625" s="76">
        <f t="shared" si="326"/>
        <v>0</v>
      </c>
      <c r="AL625" s="76">
        <f t="shared" si="327"/>
        <v>0.20188466971499511</v>
      </c>
      <c r="AM625" s="76">
        <f t="shared" si="328"/>
        <v>0</v>
      </c>
      <c r="AN625" s="76">
        <f t="shared" si="329"/>
        <v>0</v>
      </c>
      <c r="AO625" s="76">
        <f t="shared" si="341"/>
        <v>51.561874390667469</v>
      </c>
      <c r="AP625" s="76">
        <f>MAX(0,(AO625-Constantes!$D$13)*(1-EXP(-Constantes!$D$24)))</f>
        <v>4.2980194778697925E-2</v>
      </c>
      <c r="AQ625" s="76">
        <f t="shared" si="320"/>
        <v>0.24486486449369305</v>
      </c>
      <c r="AR625" s="76">
        <f t="shared" si="330"/>
        <v>0.24486486449369305</v>
      </c>
      <c r="AS625" s="76">
        <f>0.0526*AF625*Observaciones!$F624^1.218</f>
        <v>0</v>
      </c>
      <c r="AT625" s="76">
        <f>AS625*Constantes!$E$30</f>
        <v>0</v>
      </c>
      <c r="AU625" s="76">
        <f t="shared" si="342"/>
        <v>0</v>
      </c>
      <c r="AV625" s="15"/>
      <c r="AW625" s="75">
        <v>619</v>
      </c>
      <c r="AX625" s="148">
        <f>ETo!$I624*((1-Constantes!$F$19)*ETo!$K624+ETo!$L624)</f>
        <v>3.5457959665204783</v>
      </c>
      <c r="AY625" s="76">
        <f>MIN(AX625*Constantes!$F$17,0.8*(BB624+Observaciones!$F624-AZ625-BA625-Constantes!$D$14))</f>
        <v>0</v>
      </c>
      <c r="AZ625" s="76">
        <f>IF(Observaciones!$F624&gt;0.05*Constantes!$F$18,((Observaciones!$F624-0.05*Constantes!$F$18)^2)/(Observaciones!$F624+0.95*Constantes!$F$18),0)</f>
        <v>0</v>
      </c>
      <c r="BA625" s="76">
        <f>MAX(0,BB624+Observaciones!$F624-AZ625-Constantes!$D$13)</f>
        <v>0</v>
      </c>
      <c r="BB625" s="76">
        <f>BB624+Observaciones!$F624-AZ625-AY625-BA625-BC624</f>
        <v>11.25</v>
      </c>
      <c r="BC625" s="76">
        <f>MAX(0,(BB625-Constantes!$D$14)*(1-EXP(-Constantes!$D$22)))</f>
        <v>0</v>
      </c>
      <c r="BD625" s="76">
        <f t="shared" si="343"/>
        <v>69.239169752864143</v>
      </c>
      <c r="BE625" s="76">
        <f>MAX(0,(BD625-Constantes!$D$13)*(1-EXP(-Constantes!$D$23)))</f>
        <v>0.20188466971499511</v>
      </c>
      <c r="BF625" s="76">
        <f t="shared" si="344"/>
        <v>0.20188466971499511</v>
      </c>
      <c r="BG625" s="76">
        <f>IF(BF625-Escenarios!$F$29&lt;=0,0,IF(BF625-Escenarios!$F$29&gt;Escenarios!$F$28,Escenarios!$F$28,BF625-Escenarios!$F$29))</f>
        <v>0</v>
      </c>
      <c r="BH625" s="76">
        <f>BG625*Entradas!$F$24</f>
        <v>0</v>
      </c>
      <c r="BI625" s="76">
        <f>AX625*Entradas!$D$47/Escenarios!$F$9</f>
        <v>0.17019820639298297</v>
      </c>
      <c r="BJ625" s="76">
        <f>Entradas!$D$48*Entradas!$D$46/Escenarios!$F$9</f>
        <v>0.12</v>
      </c>
      <c r="BK625" s="76">
        <f t="shared" si="345"/>
        <v>0.17019820639298297</v>
      </c>
      <c r="BL625" s="76">
        <f t="shared" si="331"/>
        <v>0</v>
      </c>
      <c r="BM625" s="76">
        <f t="shared" si="332"/>
        <v>0</v>
      </c>
      <c r="BN625" s="76">
        <f t="shared" si="321"/>
        <v>0</v>
      </c>
      <c r="BO625" s="76">
        <f t="shared" si="333"/>
        <v>0</v>
      </c>
      <c r="BP625" s="76">
        <f t="shared" si="322"/>
        <v>0.20188466971499511</v>
      </c>
      <c r="BQ625" s="76">
        <f t="shared" si="334"/>
        <v>0</v>
      </c>
      <c r="BR625" s="76">
        <f t="shared" si="335"/>
        <v>0.20188466971499511</v>
      </c>
      <c r="BS625" s="76">
        <f t="shared" si="336"/>
        <v>0</v>
      </c>
      <c r="BT625" s="76">
        <f t="shared" si="337"/>
        <v>0</v>
      </c>
      <c r="BU625" s="76">
        <f t="shared" si="346"/>
        <v>53.853796353037808</v>
      </c>
      <c r="BV625" s="76">
        <f>MAX(0,(BU625-Constantes!$D$13)*(1-EXP(-Constantes!$D$24)))</f>
        <v>7.8012788228531763E-2</v>
      </c>
      <c r="BW625" s="76">
        <f t="shared" si="347"/>
        <v>0.27989745794352688</v>
      </c>
      <c r="BX625" s="76">
        <f t="shared" si="348"/>
        <v>0.27989745794352688</v>
      </c>
      <c r="BY625" s="76">
        <f>0.0526*BL625*Observaciones!$F624^1.218</f>
        <v>0</v>
      </c>
      <c r="BZ625" s="76">
        <f>BY625*Constantes!$F$30</f>
        <v>0</v>
      </c>
      <c r="CA625" s="76">
        <f t="shared" si="349"/>
        <v>0</v>
      </c>
      <c r="CB625" s="15"/>
      <c r="CC625" s="75">
        <v>619</v>
      </c>
      <c r="CD625" s="76">
        <f>0.0526*Observaciones!$F624^2.218</f>
        <v>0</v>
      </c>
      <c r="CE625" s="76">
        <f>IF(Observaciones!$F624&gt;0.05*$CI$7,((Observaciones!$F624-0.05*$CI$7)^2)/(Observaciones!$F624+0.95*$CI$7),0)</f>
        <v>0</v>
      </c>
      <c r="CF625" s="76">
        <f>0.0526*CE625*Observaciones!$F624^1.218</f>
        <v>0</v>
      </c>
      <c r="CG625" s="29"/>
      <c r="CH625" s="29"/>
      <c r="CI625" s="110"/>
      <c r="CJ625" s="40"/>
    </row>
    <row r="626" spans="2:88" s="2" customFormat="1" x14ac:dyDescent="0.3">
      <c r="B626" s="39"/>
      <c r="C626" s="75">
        <v>620</v>
      </c>
      <c r="D626" s="148">
        <f>ETo!$I625*((1-Constantes!$D$19)*ETo!$K625+ETo!$L625)</f>
        <v>3.6237310812565275</v>
      </c>
      <c r="E626" s="76">
        <f>MIN(D626*Constantes!$D$17,0.8*(H625+Observaciones!$F625-F626-G626-Constantes!$D$14))</f>
        <v>0</v>
      </c>
      <c r="F626" s="76">
        <f>IF(Observaciones!$F625&gt;0.05*Constantes!$D$18,((Observaciones!$F625-0.05*Constantes!$D$18)^2)/(Observaciones!$F625+0.95*Constantes!$D$18),0)</f>
        <v>0</v>
      </c>
      <c r="G626" s="76">
        <f>MAX(0,H625+Observaciones!$F625-F626-Constantes!$D$13)</f>
        <v>0</v>
      </c>
      <c r="H626" s="76">
        <f>H625+Observaciones!$F625-F626-E626-G626-I625</f>
        <v>11.25</v>
      </c>
      <c r="I626" s="76">
        <f>MAX(0,(H626-Constantes!$D$14)*(1-EXP(-Constantes!$D$22)))</f>
        <v>0</v>
      </c>
      <c r="J626" s="76">
        <f t="shared" si="315"/>
        <v>69.037285083149143</v>
      </c>
      <c r="K626" s="76">
        <f>MAX(0,(J626-Constantes!$D$13)*(1-EXP(-Constantes!$D$23)))</f>
        <v>0.19989545197911121</v>
      </c>
      <c r="L626" s="76">
        <f t="shared" si="316"/>
        <v>0.19989545197911121</v>
      </c>
      <c r="M626" s="76">
        <f>0.0526*F626*Observaciones!$F625^1.218</f>
        <v>0</v>
      </c>
      <c r="N626" s="76">
        <f>M626*Constantes!$D$30</f>
        <v>0</v>
      </c>
      <c r="O626" s="76">
        <f t="shared" si="317"/>
        <v>0</v>
      </c>
      <c r="P626" s="15"/>
      <c r="Q626" s="75">
        <v>620</v>
      </c>
      <c r="R626" s="148">
        <f>ETo!$I625*((1-Constantes!$E$19)*ETo!$K625+ETo!$L625)</f>
        <v>3.6237310812565275</v>
      </c>
      <c r="S626" s="76">
        <f>MIN(R626*Constantes!$E$17,0.8*(V625+Observaciones!$F625-T626-U626-Constantes!$D$14))</f>
        <v>0</v>
      </c>
      <c r="T626" s="76">
        <f>IF(Observaciones!$F625&gt;0.05*Constantes!$E$18,((Observaciones!$F625-0.05*Constantes!$E$18)^2)/(Observaciones!$F625+0.95*Constantes!$E$18),0)</f>
        <v>0</v>
      </c>
      <c r="U626" s="76">
        <f>MAX(0,V625+Observaciones!$F625-T626-Constantes!$D$13)</f>
        <v>0</v>
      </c>
      <c r="V626" s="76">
        <f>V625+Observaciones!$F625-T626-S626-U626-W625</f>
        <v>11.25</v>
      </c>
      <c r="W626" s="76">
        <f>MAX(0,(V626-Constantes!$D$14)*(1-EXP(-Constantes!$D$22)))</f>
        <v>0</v>
      </c>
      <c r="X626" s="76">
        <f t="shared" si="338"/>
        <v>69.037285083149143</v>
      </c>
      <c r="Y626" s="76">
        <f>MAX(0,(X626-Constantes!$D$13)*(1-EXP(-Constantes!$D$23)))</f>
        <v>0.19989545197911121</v>
      </c>
      <c r="Z626" s="76">
        <f t="shared" si="339"/>
        <v>0.19989545197911121</v>
      </c>
      <c r="AA626" s="76">
        <f>IF(Z626-Escenarios!$E$29&lt;=0,0,IF(Z626-Escenarios!$E$29&gt;Escenarios!$E$28,Escenarios!$E$28,Z626-Escenarios!$E$29))</f>
        <v>0</v>
      </c>
      <c r="AB626" s="76">
        <f>AA626*Entradas!$E$24</f>
        <v>0</v>
      </c>
      <c r="AC626" s="76">
        <f>R626*Entradas!$D$47/Escenarios!$E$9</f>
        <v>0.17393909190031331</v>
      </c>
      <c r="AD626" s="76">
        <f>Entradas!$D$48*Entradas!$D$46/Escenarios!$E$9</f>
        <v>0.12</v>
      </c>
      <c r="AE626" s="76">
        <f t="shared" si="340"/>
        <v>0.17393909190031331</v>
      </c>
      <c r="AF626" s="76">
        <f t="shared" si="323"/>
        <v>0</v>
      </c>
      <c r="AG626" s="76">
        <f t="shared" si="324"/>
        <v>0</v>
      </c>
      <c r="AH626" s="76">
        <f t="shared" si="318"/>
        <v>0</v>
      </c>
      <c r="AI626" s="76">
        <f t="shared" si="325"/>
        <v>0</v>
      </c>
      <c r="AJ626" s="76">
        <f t="shared" si="319"/>
        <v>0.19989545197911121</v>
      </c>
      <c r="AK626" s="76">
        <f t="shared" si="326"/>
        <v>0</v>
      </c>
      <c r="AL626" s="76">
        <f t="shared" si="327"/>
        <v>0.19989545197911121</v>
      </c>
      <c r="AM626" s="76">
        <f t="shared" si="328"/>
        <v>0</v>
      </c>
      <c r="AN626" s="76">
        <f t="shared" si="329"/>
        <v>0</v>
      </c>
      <c r="AO626" s="76">
        <f t="shared" si="341"/>
        <v>51.51889419588877</v>
      </c>
      <c r="AP626" s="76">
        <f>MAX(0,(AO626-Constantes!$D$13)*(1-EXP(-Constantes!$D$24)))</f>
        <v>4.2323231882579228E-2</v>
      </c>
      <c r="AQ626" s="76">
        <f t="shared" si="320"/>
        <v>0.24221868386169043</v>
      </c>
      <c r="AR626" s="76">
        <f t="shared" si="330"/>
        <v>0.24221868386169043</v>
      </c>
      <c r="AS626" s="76">
        <f>0.0526*AF626*Observaciones!$F625^1.218</f>
        <v>0</v>
      </c>
      <c r="AT626" s="76">
        <f>AS626*Constantes!$E$30</f>
        <v>0</v>
      </c>
      <c r="AU626" s="76">
        <f t="shared" si="342"/>
        <v>0</v>
      </c>
      <c r="AV626" s="15"/>
      <c r="AW626" s="75">
        <v>620</v>
      </c>
      <c r="AX626" s="148">
        <f>ETo!$I625*((1-Constantes!$F$19)*ETo!$K625+ETo!$L625)</f>
        <v>3.6237310812565275</v>
      </c>
      <c r="AY626" s="76">
        <f>MIN(AX626*Constantes!$F$17,0.8*(BB625+Observaciones!$F625-AZ626-BA626-Constantes!$D$14))</f>
        <v>0</v>
      </c>
      <c r="AZ626" s="76">
        <f>IF(Observaciones!$F625&gt;0.05*Constantes!$F$18,((Observaciones!$F625-0.05*Constantes!$F$18)^2)/(Observaciones!$F625+0.95*Constantes!$F$18),0)</f>
        <v>0</v>
      </c>
      <c r="BA626" s="76">
        <f>MAX(0,BB625+Observaciones!$F625-AZ626-Constantes!$D$13)</f>
        <v>0</v>
      </c>
      <c r="BB626" s="76">
        <f>BB625+Observaciones!$F625-AZ626-AY626-BA626-BC625</f>
        <v>11.25</v>
      </c>
      <c r="BC626" s="76">
        <f>MAX(0,(BB626-Constantes!$D$14)*(1-EXP(-Constantes!$D$22)))</f>
        <v>0</v>
      </c>
      <c r="BD626" s="76">
        <f t="shared" si="343"/>
        <v>69.037285083149143</v>
      </c>
      <c r="BE626" s="76">
        <f>MAX(0,(BD626-Constantes!$D$13)*(1-EXP(-Constantes!$D$23)))</f>
        <v>0.19989545197911121</v>
      </c>
      <c r="BF626" s="76">
        <f t="shared" si="344"/>
        <v>0.19989545197911121</v>
      </c>
      <c r="BG626" s="76">
        <f>IF(BF626-Escenarios!$F$29&lt;=0,0,IF(BF626-Escenarios!$F$29&gt;Escenarios!$F$28,Escenarios!$F$28,BF626-Escenarios!$F$29))</f>
        <v>0</v>
      </c>
      <c r="BH626" s="76">
        <f>BG626*Entradas!$F$24</f>
        <v>0</v>
      </c>
      <c r="BI626" s="76">
        <f>AX626*Entradas!$D$47/Escenarios!$F$9</f>
        <v>0.17393909190031331</v>
      </c>
      <c r="BJ626" s="76">
        <f>Entradas!$D$48*Entradas!$D$46/Escenarios!$F$9</f>
        <v>0.12</v>
      </c>
      <c r="BK626" s="76">
        <f t="shared" si="345"/>
        <v>0.17393909190031331</v>
      </c>
      <c r="BL626" s="76">
        <f t="shared" si="331"/>
        <v>0</v>
      </c>
      <c r="BM626" s="76">
        <f t="shared" si="332"/>
        <v>0</v>
      </c>
      <c r="BN626" s="76">
        <f t="shared" si="321"/>
        <v>0</v>
      </c>
      <c r="BO626" s="76">
        <f t="shared" si="333"/>
        <v>0</v>
      </c>
      <c r="BP626" s="76">
        <f t="shared" si="322"/>
        <v>0.19989545197911121</v>
      </c>
      <c r="BQ626" s="76">
        <f t="shared" si="334"/>
        <v>0</v>
      </c>
      <c r="BR626" s="76">
        <f t="shared" si="335"/>
        <v>0.19989545197911121</v>
      </c>
      <c r="BS626" s="76">
        <f t="shared" si="336"/>
        <v>0</v>
      </c>
      <c r="BT626" s="76">
        <f t="shared" si="337"/>
        <v>0</v>
      </c>
      <c r="BU626" s="76">
        <f t="shared" si="346"/>
        <v>53.775783564809274</v>
      </c>
      <c r="BV626" s="76">
        <f>MAX(0,(BU626-Constantes!$D$13)*(1-EXP(-Constantes!$D$24)))</f>
        <v>7.6820343486184731E-2</v>
      </c>
      <c r="BW626" s="76">
        <f t="shared" si="347"/>
        <v>0.27671579546529596</v>
      </c>
      <c r="BX626" s="76">
        <f t="shared" si="348"/>
        <v>0.27671579546529596</v>
      </c>
      <c r="BY626" s="76">
        <f>0.0526*BL626*Observaciones!$F625^1.218</f>
        <v>0</v>
      </c>
      <c r="BZ626" s="76">
        <f>BY626*Constantes!$F$30</f>
        <v>0</v>
      </c>
      <c r="CA626" s="76">
        <f t="shared" si="349"/>
        <v>0</v>
      </c>
      <c r="CB626" s="15"/>
      <c r="CC626" s="75">
        <v>620</v>
      </c>
      <c r="CD626" s="76">
        <f>0.0526*Observaciones!$F625^2.218</f>
        <v>0</v>
      </c>
      <c r="CE626" s="76">
        <f>IF(Observaciones!$F625&gt;0.05*$CI$7,((Observaciones!$F625-0.05*$CI$7)^2)/(Observaciones!$F625+0.95*$CI$7),0)</f>
        <v>0</v>
      </c>
      <c r="CF626" s="76">
        <f>0.0526*CE626*Observaciones!$F625^1.218</f>
        <v>0</v>
      </c>
      <c r="CG626" s="29"/>
      <c r="CH626" s="29"/>
      <c r="CI626" s="110"/>
      <c r="CJ626" s="40"/>
    </row>
    <row r="627" spans="2:88" s="2" customFormat="1" x14ac:dyDescent="0.3">
      <c r="B627" s="39"/>
      <c r="C627" s="75">
        <v>621</v>
      </c>
      <c r="D627" s="148">
        <f>ETo!$I626*((1-Constantes!$D$19)*ETo!$K626+ETo!$L626)</f>
        <v>3.5692589960506806</v>
      </c>
      <c r="E627" s="76">
        <f>MIN(D627*Constantes!$D$17,0.8*(H626+Observaciones!$F626-F627-G627-Constantes!$D$14))</f>
        <v>0</v>
      </c>
      <c r="F627" s="76">
        <f>IF(Observaciones!$F626&gt;0.05*Constantes!$D$18,((Observaciones!$F626-0.05*Constantes!$D$18)^2)/(Observaciones!$F626+0.95*Constantes!$D$18),0)</f>
        <v>0</v>
      </c>
      <c r="G627" s="76">
        <f>MAX(0,H626+Observaciones!$F626-F627-Constantes!$D$13)</f>
        <v>0</v>
      </c>
      <c r="H627" s="76">
        <f>H626+Observaciones!$F626-F627-E627-G627-I626</f>
        <v>11.25</v>
      </c>
      <c r="I627" s="76">
        <f>MAX(0,(H627-Constantes!$D$14)*(1-EXP(-Constantes!$D$22)))</f>
        <v>0</v>
      </c>
      <c r="J627" s="76">
        <f t="shared" si="315"/>
        <v>68.837389631170026</v>
      </c>
      <c r="K627" s="76">
        <f>MAX(0,(J627-Constantes!$D$13)*(1-EXP(-Constantes!$D$23)))</f>
        <v>0.1979258344793737</v>
      </c>
      <c r="L627" s="76">
        <f t="shared" si="316"/>
        <v>0.1979258344793737</v>
      </c>
      <c r="M627" s="76">
        <f>0.0526*F627*Observaciones!$F626^1.218</f>
        <v>0</v>
      </c>
      <c r="N627" s="76">
        <f>M627*Constantes!$D$30</f>
        <v>0</v>
      </c>
      <c r="O627" s="76">
        <f t="shared" si="317"/>
        <v>0</v>
      </c>
      <c r="P627" s="15"/>
      <c r="Q627" s="75">
        <v>621</v>
      </c>
      <c r="R627" s="148">
        <f>ETo!$I626*((1-Constantes!$E$19)*ETo!$K626+ETo!$L626)</f>
        <v>3.5692589960506806</v>
      </c>
      <c r="S627" s="76">
        <f>MIN(R627*Constantes!$E$17,0.8*(V626+Observaciones!$F626-T627-U627-Constantes!$D$14))</f>
        <v>0</v>
      </c>
      <c r="T627" s="76">
        <f>IF(Observaciones!$F626&gt;0.05*Constantes!$E$18,((Observaciones!$F626-0.05*Constantes!$E$18)^2)/(Observaciones!$F626+0.95*Constantes!$E$18),0)</f>
        <v>0</v>
      </c>
      <c r="U627" s="76">
        <f>MAX(0,V626+Observaciones!$F626-T627-Constantes!$D$13)</f>
        <v>0</v>
      </c>
      <c r="V627" s="76">
        <f>V626+Observaciones!$F626-T627-S627-U627-W626</f>
        <v>11.25</v>
      </c>
      <c r="W627" s="76">
        <f>MAX(0,(V627-Constantes!$D$14)*(1-EXP(-Constantes!$D$22)))</f>
        <v>0</v>
      </c>
      <c r="X627" s="76">
        <f t="shared" si="338"/>
        <v>68.837389631170026</v>
      </c>
      <c r="Y627" s="76">
        <f>MAX(0,(X627-Constantes!$D$13)*(1-EXP(-Constantes!$D$23)))</f>
        <v>0.1979258344793737</v>
      </c>
      <c r="Z627" s="76">
        <f t="shared" si="339"/>
        <v>0.1979258344793737</v>
      </c>
      <c r="AA627" s="76">
        <f>IF(Z627-Escenarios!$E$29&lt;=0,0,IF(Z627-Escenarios!$E$29&gt;Escenarios!$E$28,Escenarios!$E$28,Z627-Escenarios!$E$29))</f>
        <v>0</v>
      </c>
      <c r="AB627" s="76">
        <f>AA627*Entradas!$E$24</f>
        <v>0</v>
      </c>
      <c r="AC627" s="76">
        <f>R627*Entradas!$D$47/Escenarios!$E$9</f>
        <v>0.17132443181043266</v>
      </c>
      <c r="AD627" s="76">
        <f>Entradas!$D$48*Entradas!$D$46/Escenarios!$E$9</f>
        <v>0.12</v>
      </c>
      <c r="AE627" s="76">
        <f t="shared" si="340"/>
        <v>0.17132443181043266</v>
      </c>
      <c r="AF627" s="76">
        <f t="shared" si="323"/>
        <v>0</v>
      </c>
      <c r="AG627" s="76">
        <f t="shared" si="324"/>
        <v>0</v>
      </c>
      <c r="AH627" s="76">
        <f t="shared" si="318"/>
        <v>0</v>
      </c>
      <c r="AI627" s="76">
        <f t="shared" si="325"/>
        <v>0</v>
      </c>
      <c r="AJ627" s="76">
        <f t="shared" si="319"/>
        <v>0.1979258344793737</v>
      </c>
      <c r="AK627" s="76">
        <f t="shared" si="326"/>
        <v>0</v>
      </c>
      <c r="AL627" s="76">
        <f t="shared" si="327"/>
        <v>0.1979258344793737</v>
      </c>
      <c r="AM627" s="76">
        <f t="shared" si="328"/>
        <v>0</v>
      </c>
      <c r="AN627" s="76">
        <f t="shared" si="329"/>
        <v>0</v>
      </c>
      <c r="AO627" s="76">
        <f t="shared" si="341"/>
        <v>51.476570964006193</v>
      </c>
      <c r="AP627" s="76">
        <f>MAX(0,(AO627-Constantes!$D$13)*(1-EXP(-Constantes!$D$24)))</f>
        <v>4.1676310826640681E-2</v>
      </c>
      <c r="AQ627" s="76">
        <f t="shared" si="320"/>
        <v>0.23960214530601437</v>
      </c>
      <c r="AR627" s="76">
        <f t="shared" si="330"/>
        <v>0.23960214530601437</v>
      </c>
      <c r="AS627" s="76">
        <f>0.0526*AF627*Observaciones!$F626^1.218</f>
        <v>0</v>
      </c>
      <c r="AT627" s="76">
        <f>AS627*Constantes!$E$30</f>
        <v>0</v>
      </c>
      <c r="AU627" s="76">
        <f t="shared" si="342"/>
        <v>0</v>
      </c>
      <c r="AV627" s="15"/>
      <c r="AW627" s="75">
        <v>621</v>
      </c>
      <c r="AX627" s="148">
        <f>ETo!$I626*((1-Constantes!$F$19)*ETo!$K626+ETo!$L626)</f>
        <v>3.5692589960506806</v>
      </c>
      <c r="AY627" s="76">
        <f>MIN(AX627*Constantes!$F$17,0.8*(BB626+Observaciones!$F626-AZ627-BA627-Constantes!$D$14))</f>
        <v>0</v>
      </c>
      <c r="AZ627" s="76">
        <f>IF(Observaciones!$F626&gt;0.05*Constantes!$F$18,((Observaciones!$F626-0.05*Constantes!$F$18)^2)/(Observaciones!$F626+0.95*Constantes!$F$18),0)</f>
        <v>0</v>
      </c>
      <c r="BA627" s="76">
        <f>MAX(0,BB626+Observaciones!$F626-AZ627-Constantes!$D$13)</f>
        <v>0</v>
      </c>
      <c r="BB627" s="76">
        <f>BB626+Observaciones!$F626-AZ627-AY627-BA627-BC626</f>
        <v>11.25</v>
      </c>
      <c r="BC627" s="76">
        <f>MAX(0,(BB627-Constantes!$D$14)*(1-EXP(-Constantes!$D$22)))</f>
        <v>0</v>
      </c>
      <c r="BD627" s="76">
        <f t="shared" si="343"/>
        <v>68.837389631170026</v>
      </c>
      <c r="BE627" s="76">
        <f>MAX(0,(BD627-Constantes!$D$13)*(1-EXP(-Constantes!$D$23)))</f>
        <v>0.1979258344793737</v>
      </c>
      <c r="BF627" s="76">
        <f t="shared" si="344"/>
        <v>0.1979258344793737</v>
      </c>
      <c r="BG627" s="76">
        <f>IF(BF627-Escenarios!$F$29&lt;=0,0,IF(BF627-Escenarios!$F$29&gt;Escenarios!$F$28,Escenarios!$F$28,BF627-Escenarios!$F$29))</f>
        <v>0</v>
      </c>
      <c r="BH627" s="76">
        <f>BG627*Entradas!$F$24</f>
        <v>0</v>
      </c>
      <c r="BI627" s="76">
        <f>AX627*Entradas!$D$47/Escenarios!$F$9</f>
        <v>0.17132443181043266</v>
      </c>
      <c r="BJ627" s="76">
        <f>Entradas!$D$48*Entradas!$D$46/Escenarios!$F$9</f>
        <v>0.12</v>
      </c>
      <c r="BK627" s="76">
        <f t="shared" si="345"/>
        <v>0.17132443181043266</v>
      </c>
      <c r="BL627" s="76">
        <f t="shared" si="331"/>
        <v>0</v>
      </c>
      <c r="BM627" s="76">
        <f t="shared" si="332"/>
        <v>0</v>
      </c>
      <c r="BN627" s="76">
        <f t="shared" si="321"/>
        <v>0</v>
      </c>
      <c r="BO627" s="76">
        <f t="shared" si="333"/>
        <v>0</v>
      </c>
      <c r="BP627" s="76">
        <f t="shared" si="322"/>
        <v>0.1979258344793737</v>
      </c>
      <c r="BQ627" s="76">
        <f t="shared" si="334"/>
        <v>0</v>
      </c>
      <c r="BR627" s="76">
        <f t="shared" si="335"/>
        <v>0.1979258344793737</v>
      </c>
      <c r="BS627" s="76">
        <f t="shared" si="336"/>
        <v>0</v>
      </c>
      <c r="BT627" s="76">
        <f t="shared" si="337"/>
        <v>0</v>
      </c>
      <c r="BU627" s="76">
        <f t="shared" si="346"/>
        <v>53.698963221323091</v>
      </c>
      <c r="BV627" s="76">
        <f>MAX(0,(BU627-Constantes!$D$13)*(1-EXP(-Constantes!$D$24)))</f>
        <v>7.5646125556336555E-2</v>
      </c>
      <c r="BW627" s="76">
        <f t="shared" si="347"/>
        <v>0.27357196003571027</v>
      </c>
      <c r="BX627" s="76">
        <f t="shared" si="348"/>
        <v>0.27357196003571027</v>
      </c>
      <c r="BY627" s="76">
        <f>0.0526*BL627*Observaciones!$F626^1.218</f>
        <v>0</v>
      </c>
      <c r="BZ627" s="76">
        <f>BY627*Constantes!$F$30</f>
        <v>0</v>
      </c>
      <c r="CA627" s="76">
        <f t="shared" si="349"/>
        <v>0</v>
      </c>
      <c r="CB627" s="15"/>
      <c r="CC627" s="75">
        <v>621</v>
      </c>
      <c r="CD627" s="76">
        <f>0.0526*Observaciones!$F626^2.218</f>
        <v>0</v>
      </c>
      <c r="CE627" s="76">
        <f>IF(Observaciones!$F626&gt;0.05*$CI$7,((Observaciones!$F626-0.05*$CI$7)^2)/(Observaciones!$F626+0.95*$CI$7),0)</f>
        <v>0</v>
      </c>
      <c r="CF627" s="76">
        <f>0.0526*CE627*Observaciones!$F626^1.218</f>
        <v>0</v>
      </c>
      <c r="CG627" s="29"/>
      <c r="CH627" s="29"/>
      <c r="CI627" s="110"/>
      <c r="CJ627" s="40"/>
    </row>
    <row r="628" spans="2:88" s="2" customFormat="1" x14ac:dyDescent="0.3">
      <c r="B628" s="39"/>
      <c r="C628" s="75">
        <v>622</v>
      </c>
      <c r="D628" s="148">
        <f>ETo!$I627*((1-Constantes!$D$19)*ETo!$K627+ETo!$L627)</f>
        <v>3.5571931976195414</v>
      </c>
      <c r="E628" s="76">
        <f>MIN(D628*Constantes!$D$17,0.8*(H627+Observaciones!$F627-F628-G628-Constantes!$D$14))</f>
        <v>0</v>
      </c>
      <c r="F628" s="76">
        <f>IF(Observaciones!$F627&gt;0.05*Constantes!$D$18,((Observaciones!$F627-0.05*Constantes!$D$18)^2)/(Observaciones!$F627+0.95*Constantes!$D$18),0)</f>
        <v>0</v>
      </c>
      <c r="G628" s="76">
        <f>MAX(0,H627+Observaciones!$F627-F628-Constantes!$D$13)</f>
        <v>0</v>
      </c>
      <c r="H628" s="76">
        <f>H627+Observaciones!$F627-F628-E628-G628-I627</f>
        <v>11.25</v>
      </c>
      <c r="I628" s="76">
        <f>MAX(0,(H628-Constantes!$D$14)*(1-EXP(-Constantes!$D$22)))</f>
        <v>0</v>
      </c>
      <c r="J628" s="76">
        <f t="shared" ref="J628:J691" si="350">J627+G628-K627</f>
        <v>68.639463796690649</v>
      </c>
      <c r="K628" s="76">
        <f>MAX(0,(J628-Constantes!$D$13)*(1-EXP(-Constantes!$D$23)))</f>
        <v>0.19597562408998745</v>
      </c>
      <c r="L628" s="76">
        <f t="shared" ref="L628:L691" si="351">F628+I628+K628</f>
        <v>0.19597562408998745</v>
      </c>
      <c r="M628" s="76">
        <f>0.0526*F628*Observaciones!$F627^1.218</f>
        <v>0</v>
      </c>
      <c r="N628" s="76">
        <f>M628*Constantes!$D$30</f>
        <v>0</v>
      </c>
      <c r="O628" s="76">
        <f t="shared" ref="O628:O691" si="352">N628*1000000/(L628/1000*10000)</f>
        <v>0</v>
      </c>
      <c r="P628" s="15"/>
      <c r="Q628" s="75">
        <v>622</v>
      </c>
      <c r="R628" s="148">
        <f>ETo!$I627*((1-Constantes!$E$19)*ETo!$K627+ETo!$L627)</f>
        <v>3.5571931976195414</v>
      </c>
      <c r="S628" s="76">
        <f>MIN(R628*Constantes!$E$17,0.8*(V627+Observaciones!$F627-T628-U628-Constantes!$D$14))</f>
        <v>0</v>
      </c>
      <c r="T628" s="76">
        <f>IF(Observaciones!$F627&gt;0.05*Constantes!$E$18,((Observaciones!$F627-0.05*Constantes!$E$18)^2)/(Observaciones!$F627+0.95*Constantes!$E$18),0)</f>
        <v>0</v>
      </c>
      <c r="U628" s="76">
        <f>MAX(0,V627+Observaciones!$F627-T628-Constantes!$D$13)</f>
        <v>0</v>
      </c>
      <c r="V628" s="76">
        <f>V627+Observaciones!$F627-T628-S628-U628-W627</f>
        <v>11.25</v>
      </c>
      <c r="W628" s="76">
        <f>MAX(0,(V628-Constantes!$D$14)*(1-EXP(-Constantes!$D$22)))</f>
        <v>0</v>
      </c>
      <c r="X628" s="76">
        <f t="shared" si="338"/>
        <v>68.639463796690649</v>
      </c>
      <c r="Y628" s="76">
        <f>MAX(0,(X628-Constantes!$D$13)*(1-EXP(-Constantes!$D$23)))</f>
        <v>0.19597562408998745</v>
      </c>
      <c r="Z628" s="76">
        <f t="shared" si="339"/>
        <v>0.19597562408998745</v>
      </c>
      <c r="AA628" s="76">
        <f>IF(Z628-Escenarios!$E$29&lt;=0,0,IF(Z628-Escenarios!$E$29&gt;Escenarios!$E$28,Escenarios!$E$28,Z628-Escenarios!$E$29))</f>
        <v>0</v>
      </c>
      <c r="AB628" s="76">
        <f>AA628*Entradas!$E$24</f>
        <v>0</v>
      </c>
      <c r="AC628" s="76">
        <f>R628*Entradas!$D$47/Escenarios!$E$9</f>
        <v>0.17074527348573798</v>
      </c>
      <c r="AD628" s="76">
        <f>Entradas!$D$48*Entradas!$D$46/Escenarios!$E$9</f>
        <v>0.12</v>
      </c>
      <c r="AE628" s="76">
        <f t="shared" si="340"/>
        <v>0.17074527348573798</v>
      </c>
      <c r="AF628" s="76">
        <f t="shared" si="323"/>
        <v>0</v>
      </c>
      <c r="AG628" s="76">
        <f t="shared" si="324"/>
        <v>0</v>
      </c>
      <c r="AH628" s="76">
        <f t="shared" si="318"/>
        <v>0</v>
      </c>
      <c r="AI628" s="76">
        <f t="shared" si="325"/>
        <v>0</v>
      </c>
      <c r="AJ628" s="76">
        <f t="shared" si="319"/>
        <v>0.19597562408998745</v>
      </c>
      <c r="AK628" s="76">
        <f t="shared" si="326"/>
        <v>0</v>
      </c>
      <c r="AL628" s="76">
        <f t="shared" si="327"/>
        <v>0.19597562408998745</v>
      </c>
      <c r="AM628" s="76">
        <f t="shared" si="328"/>
        <v>0</v>
      </c>
      <c r="AN628" s="76">
        <f t="shared" si="329"/>
        <v>0</v>
      </c>
      <c r="AO628" s="76">
        <f t="shared" si="341"/>
        <v>51.434894653179555</v>
      </c>
      <c r="AP628" s="76">
        <f>MAX(0,(AO628-Constantes!$D$13)*(1-EXP(-Constantes!$D$24)))</f>
        <v>4.1039278118874083E-2</v>
      </c>
      <c r="AQ628" s="76">
        <f t="shared" si="320"/>
        <v>0.23701490220886154</v>
      </c>
      <c r="AR628" s="76">
        <f t="shared" si="330"/>
        <v>0.23701490220886154</v>
      </c>
      <c r="AS628" s="76">
        <f>0.0526*AF628*Observaciones!$F627^1.218</f>
        <v>0</v>
      </c>
      <c r="AT628" s="76">
        <f>AS628*Constantes!$E$30</f>
        <v>0</v>
      </c>
      <c r="AU628" s="76">
        <f t="shared" si="342"/>
        <v>0</v>
      </c>
      <c r="AV628" s="15"/>
      <c r="AW628" s="75">
        <v>622</v>
      </c>
      <c r="AX628" s="148">
        <f>ETo!$I627*((1-Constantes!$F$19)*ETo!$K627+ETo!$L627)</f>
        <v>3.5571931976195414</v>
      </c>
      <c r="AY628" s="76">
        <f>MIN(AX628*Constantes!$F$17,0.8*(BB627+Observaciones!$F627-AZ628-BA628-Constantes!$D$14))</f>
        <v>0</v>
      </c>
      <c r="AZ628" s="76">
        <f>IF(Observaciones!$F627&gt;0.05*Constantes!$F$18,((Observaciones!$F627-0.05*Constantes!$F$18)^2)/(Observaciones!$F627+0.95*Constantes!$F$18),0)</f>
        <v>0</v>
      </c>
      <c r="BA628" s="76">
        <f>MAX(0,BB627+Observaciones!$F627-AZ628-Constantes!$D$13)</f>
        <v>0</v>
      </c>
      <c r="BB628" s="76">
        <f>BB627+Observaciones!$F627-AZ628-AY628-BA628-BC627</f>
        <v>11.25</v>
      </c>
      <c r="BC628" s="76">
        <f>MAX(0,(BB628-Constantes!$D$14)*(1-EXP(-Constantes!$D$22)))</f>
        <v>0</v>
      </c>
      <c r="BD628" s="76">
        <f t="shared" si="343"/>
        <v>68.639463796690649</v>
      </c>
      <c r="BE628" s="76">
        <f>MAX(0,(BD628-Constantes!$D$13)*(1-EXP(-Constantes!$D$23)))</f>
        <v>0.19597562408998745</v>
      </c>
      <c r="BF628" s="76">
        <f t="shared" si="344"/>
        <v>0.19597562408998745</v>
      </c>
      <c r="BG628" s="76">
        <f>IF(BF628-Escenarios!$F$29&lt;=0,0,IF(BF628-Escenarios!$F$29&gt;Escenarios!$F$28,Escenarios!$F$28,BF628-Escenarios!$F$29))</f>
        <v>0</v>
      </c>
      <c r="BH628" s="76">
        <f>BG628*Entradas!$F$24</f>
        <v>0</v>
      </c>
      <c r="BI628" s="76">
        <f>AX628*Entradas!$D$47/Escenarios!$F$9</f>
        <v>0.17074527348573798</v>
      </c>
      <c r="BJ628" s="76">
        <f>Entradas!$D$48*Entradas!$D$46/Escenarios!$F$9</f>
        <v>0.12</v>
      </c>
      <c r="BK628" s="76">
        <f t="shared" si="345"/>
        <v>0.17074527348573798</v>
      </c>
      <c r="BL628" s="76">
        <f t="shared" si="331"/>
        <v>0</v>
      </c>
      <c r="BM628" s="76">
        <f t="shared" si="332"/>
        <v>0</v>
      </c>
      <c r="BN628" s="76">
        <f t="shared" si="321"/>
        <v>0</v>
      </c>
      <c r="BO628" s="76">
        <f t="shared" si="333"/>
        <v>0</v>
      </c>
      <c r="BP628" s="76">
        <f t="shared" si="322"/>
        <v>0.19597562408998745</v>
      </c>
      <c r="BQ628" s="76">
        <f t="shared" si="334"/>
        <v>0</v>
      </c>
      <c r="BR628" s="76">
        <f t="shared" si="335"/>
        <v>0.19597562408998745</v>
      </c>
      <c r="BS628" s="76">
        <f t="shared" si="336"/>
        <v>0</v>
      </c>
      <c r="BT628" s="76">
        <f t="shared" si="337"/>
        <v>0</v>
      </c>
      <c r="BU628" s="76">
        <f t="shared" si="346"/>
        <v>53.623317095766751</v>
      </c>
      <c r="BV628" s="76">
        <f>MAX(0,(BU628-Constantes!$D$13)*(1-EXP(-Constantes!$D$24)))</f>
        <v>7.448985583765487E-2</v>
      </c>
      <c r="BW628" s="76">
        <f t="shared" si="347"/>
        <v>0.2704654799276423</v>
      </c>
      <c r="BX628" s="76">
        <f t="shared" si="348"/>
        <v>0.2704654799276423</v>
      </c>
      <c r="BY628" s="76">
        <f>0.0526*BL628*Observaciones!$F627^1.218</f>
        <v>0</v>
      </c>
      <c r="BZ628" s="76">
        <f>BY628*Constantes!$F$30</f>
        <v>0</v>
      </c>
      <c r="CA628" s="76">
        <f t="shared" si="349"/>
        <v>0</v>
      </c>
      <c r="CB628" s="15"/>
      <c r="CC628" s="75">
        <v>622</v>
      </c>
      <c r="CD628" s="76">
        <f>0.0526*Observaciones!$F627^2.218</f>
        <v>0</v>
      </c>
      <c r="CE628" s="76">
        <f>IF(Observaciones!$F627&gt;0.05*$CI$7,((Observaciones!$F627-0.05*$CI$7)^2)/(Observaciones!$F627+0.95*$CI$7),0)</f>
        <v>0</v>
      </c>
      <c r="CF628" s="76">
        <f>0.0526*CE628*Observaciones!$F627^1.218</f>
        <v>0</v>
      </c>
      <c r="CG628" s="29"/>
      <c r="CH628" s="29"/>
      <c r="CI628" s="110"/>
      <c r="CJ628" s="40"/>
    </row>
    <row r="629" spans="2:88" s="2" customFormat="1" x14ac:dyDescent="0.3">
      <c r="B629" s="39"/>
      <c r="C629" s="75">
        <v>623</v>
      </c>
      <c r="D629" s="148">
        <f>ETo!$I628*((1-Constantes!$D$19)*ETo!$K628+ETo!$L628)</f>
        <v>3.56042881013648</v>
      </c>
      <c r="E629" s="76">
        <f>MIN(D629*Constantes!$D$17,0.8*(H628+Observaciones!$F628-F629-G629-Constantes!$D$14))</f>
        <v>0.4</v>
      </c>
      <c r="F629" s="76">
        <f>IF(Observaciones!$F628&gt;0.05*Constantes!$D$18,((Observaciones!$F628-0.05*Constantes!$D$18)^2)/(Observaciones!$F628+0.95*Constantes!$D$18),0)</f>
        <v>0</v>
      </c>
      <c r="G629" s="76">
        <f>MAX(0,H628+Observaciones!$F628-F629-Constantes!$D$13)</f>
        <v>0</v>
      </c>
      <c r="H629" s="76">
        <f>H628+Observaciones!$F628-F629-E629-G629-I628</f>
        <v>11.35</v>
      </c>
      <c r="I629" s="76">
        <f>MAX(0,(H629-Constantes!$D$14)*(1-EXP(-Constantes!$D$22)))</f>
        <v>3.406367107515428E-3</v>
      </c>
      <c r="J629" s="76">
        <f t="shared" si="350"/>
        <v>68.443488172600667</v>
      </c>
      <c r="K629" s="76">
        <f>MAX(0,(J629-Constantes!$D$13)*(1-EXP(-Constantes!$D$23)))</f>
        <v>0.19404462958807184</v>
      </c>
      <c r="L629" s="76">
        <f t="shared" si="351"/>
        <v>0.19745099669558727</v>
      </c>
      <c r="M629" s="76">
        <f>0.0526*F629*Observaciones!$F628^1.218</f>
        <v>0</v>
      </c>
      <c r="N629" s="76">
        <f>M629*Constantes!$D$30</f>
        <v>0</v>
      </c>
      <c r="O629" s="76">
        <f t="shared" si="352"/>
        <v>0</v>
      </c>
      <c r="P629" s="15"/>
      <c r="Q629" s="75">
        <v>623</v>
      </c>
      <c r="R629" s="148">
        <f>ETo!$I628*((1-Constantes!$E$19)*ETo!$K628+ETo!$L628)</f>
        <v>3.56042881013648</v>
      </c>
      <c r="S629" s="76">
        <f>MIN(R629*Constantes!$E$17,0.8*(V628+Observaciones!$F628-T629-U629-Constantes!$D$14))</f>
        <v>0.4</v>
      </c>
      <c r="T629" s="76">
        <f>IF(Observaciones!$F628&gt;0.05*Constantes!$E$18,((Observaciones!$F628-0.05*Constantes!$E$18)^2)/(Observaciones!$F628+0.95*Constantes!$E$18),0)</f>
        <v>0</v>
      </c>
      <c r="U629" s="76">
        <f>MAX(0,V628+Observaciones!$F628-T629-Constantes!$D$13)</f>
        <v>0</v>
      </c>
      <c r="V629" s="76">
        <f>V628+Observaciones!$F628-T629-S629-U629-W628</f>
        <v>11.35</v>
      </c>
      <c r="W629" s="76">
        <f>MAX(0,(V629-Constantes!$D$14)*(1-EXP(-Constantes!$D$22)))</f>
        <v>3.406367107515428E-3</v>
      </c>
      <c r="X629" s="76">
        <f t="shared" si="338"/>
        <v>68.443488172600667</v>
      </c>
      <c r="Y629" s="76">
        <f>MAX(0,(X629-Constantes!$D$13)*(1-EXP(-Constantes!$D$23)))</f>
        <v>0.19404462958807184</v>
      </c>
      <c r="Z629" s="76">
        <f t="shared" si="339"/>
        <v>0.19745099669558727</v>
      </c>
      <c r="AA629" s="76">
        <f>IF(Z629-Escenarios!$E$29&lt;=0,0,IF(Z629-Escenarios!$E$29&gt;Escenarios!$E$28,Escenarios!$E$28,Z629-Escenarios!$E$29))</f>
        <v>0</v>
      </c>
      <c r="AB629" s="76">
        <f>AA629*Entradas!$E$24</f>
        <v>0</v>
      </c>
      <c r="AC629" s="76">
        <f>R629*Entradas!$D$47/Escenarios!$E$9</f>
        <v>0.17090058288655102</v>
      </c>
      <c r="AD629" s="76">
        <f>Entradas!$D$48*Entradas!$D$46/Escenarios!$E$9</f>
        <v>0.12</v>
      </c>
      <c r="AE629" s="76">
        <f t="shared" si="340"/>
        <v>0.57090058288655099</v>
      </c>
      <c r="AF629" s="76">
        <f t="shared" si="323"/>
        <v>0</v>
      </c>
      <c r="AG629" s="76">
        <f t="shared" si="324"/>
        <v>0</v>
      </c>
      <c r="AH629" s="76">
        <f t="shared" si="318"/>
        <v>3.406367107515428E-3</v>
      </c>
      <c r="AI629" s="76">
        <f t="shared" si="325"/>
        <v>0</v>
      </c>
      <c r="AJ629" s="76">
        <f t="shared" si="319"/>
        <v>0.19404462958807184</v>
      </c>
      <c r="AK629" s="76">
        <f t="shared" si="326"/>
        <v>0</v>
      </c>
      <c r="AL629" s="76">
        <f t="shared" si="327"/>
        <v>0.19745099669558727</v>
      </c>
      <c r="AM629" s="76">
        <f t="shared" si="328"/>
        <v>0</v>
      </c>
      <c r="AN629" s="76">
        <f t="shared" si="329"/>
        <v>0</v>
      </c>
      <c r="AO629" s="76">
        <f t="shared" si="341"/>
        <v>51.393855375060681</v>
      </c>
      <c r="AP629" s="76">
        <f>MAX(0,(AO629-Constantes!$D$13)*(1-EXP(-Constantes!$D$24)))</f>
        <v>4.0411982613434511E-2</v>
      </c>
      <c r="AQ629" s="76">
        <f t="shared" si="320"/>
        <v>0.23445661220150635</v>
      </c>
      <c r="AR629" s="76">
        <f t="shared" si="330"/>
        <v>0.23786297930902178</v>
      </c>
      <c r="AS629" s="76">
        <f>0.0526*AF629*Observaciones!$F628^1.218</f>
        <v>0</v>
      </c>
      <c r="AT629" s="76">
        <f>AS629*Constantes!$E$30</f>
        <v>0</v>
      </c>
      <c r="AU629" s="76">
        <f t="shared" si="342"/>
        <v>0</v>
      </c>
      <c r="AV629" s="15"/>
      <c r="AW629" s="75">
        <v>623</v>
      </c>
      <c r="AX629" s="148">
        <f>ETo!$I628*((1-Constantes!$F$19)*ETo!$K628+ETo!$L628)</f>
        <v>3.56042881013648</v>
      </c>
      <c r="AY629" s="76">
        <f>MIN(AX629*Constantes!$F$17,0.8*(BB628+Observaciones!$F628-AZ629-BA629-Constantes!$D$14))</f>
        <v>0.4</v>
      </c>
      <c r="AZ629" s="76">
        <f>IF(Observaciones!$F628&gt;0.05*Constantes!$F$18,((Observaciones!$F628-0.05*Constantes!$F$18)^2)/(Observaciones!$F628+0.95*Constantes!$F$18),0)</f>
        <v>0</v>
      </c>
      <c r="BA629" s="76">
        <f>MAX(0,BB628+Observaciones!$F628-AZ629-Constantes!$D$13)</f>
        <v>0</v>
      </c>
      <c r="BB629" s="76">
        <f>BB628+Observaciones!$F628-AZ629-AY629-BA629-BC628</f>
        <v>11.35</v>
      </c>
      <c r="BC629" s="76">
        <f>MAX(0,(BB629-Constantes!$D$14)*(1-EXP(-Constantes!$D$22)))</f>
        <v>3.406367107515428E-3</v>
      </c>
      <c r="BD629" s="76">
        <f t="shared" si="343"/>
        <v>68.443488172600667</v>
      </c>
      <c r="BE629" s="76">
        <f>MAX(0,(BD629-Constantes!$D$13)*(1-EXP(-Constantes!$D$23)))</f>
        <v>0.19404462958807184</v>
      </c>
      <c r="BF629" s="76">
        <f t="shared" si="344"/>
        <v>0.19745099669558727</v>
      </c>
      <c r="BG629" s="76">
        <f>IF(BF629-Escenarios!$F$29&lt;=0,0,IF(BF629-Escenarios!$F$29&gt;Escenarios!$F$28,Escenarios!$F$28,BF629-Escenarios!$F$29))</f>
        <v>0</v>
      </c>
      <c r="BH629" s="76">
        <f>BG629*Entradas!$F$24</f>
        <v>0</v>
      </c>
      <c r="BI629" s="76">
        <f>AX629*Entradas!$D$47/Escenarios!$F$9</f>
        <v>0.17090058288655102</v>
      </c>
      <c r="BJ629" s="76">
        <f>Entradas!$D$48*Entradas!$D$46/Escenarios!$F$9</f>
        <v>0.12</v>
      </c>
      <c r="BK629" s="76">
        <f t="shared" si="345"/>
        <v>0.57090058288655099</v>
      </c>
      <c r="BL629" s="76">
        <f t="shared" si="331"/>
        <v>0</v>
      </c>
      <c r="BM629" s="76">
        <f t="shared" si="332"/>
        <v>0</v>
      </c>
      <c r="BN629" s="76">
        <f t="shared" si="321"/>
        <v>3.406367107515428E-3</v>
      </c>
      <c r="BO629" s="76">
        <f t="shared" si="333"/>
        <v>0</v>
      </c>
      <c r="BP629" s="76">
        <f t="shared" si="322"/>
        <v>0.19404462958807184</v>
      </c>
      <c r="BQ629" s="76">
        <f t="shared" si="334"/>
        <v>0</v>
      </c>
      <c r="BR629" s="76">
        <f t="shared" si="335"/>
        <v>0.19745099669558727</v>
      </c>
      <c r="BS629" s="76">
        <f t="shared" si="336"/>
        <v>0</v>
      </c>
      <c r="BT629" s="76">
        <f t="shared" si="337"/>
        <v>0</v>
      </c>
      <c r="BU629" s="76">
        <f t="shared" si="346"/>
        <v>53.548827239929096</v>
      </c>
      <c r="BV629" s="76">
        <f>MAX(0,(BU629-Constantes!$D$13)*(1-EXP(-Constantes!$D$24)))</f>
        <v>7.3351259987297718E-2</v>
      </c>
      <c r="BW629" s="76">
        <f t="shared" si="347"/>
        <v>0.26739588957536953</v>
      </c>
      <c r="BX629" s="76">
        <f t="shared" si="348"/>
        <v>0.27080225668288499</v>
      </c>
      <c r="BY629" s="76">
        <f>0.0526*BL629*Observaciones!$F628^1.218</f>
        <v>0</v>
      </c>
      <c r="BZ629" s="76">
        <f>BY629*Constantes!$F$30</f>
        <v>0</v>
      </c>
      <c r="CA629" s="76">
        <f t="shared" si="349"/>
        <v>0</v>
      </c>
      <c r="CB629" s="15"/>
      <c r="CC629" s="75">
        <v>623</v>
      </c>
      <c r="CD629" s="76">
        <f>0.0526*Observaciones!$F628^2.218</f>
        <v>1.1305797794095535E-2</v>
      </c>
      <c r="CE629" s="76">
        <f>IF(Observaciones!$F628&gt;0.05*$CI$7,((Observaciones!$F628-0.05*$CI$7)^2)/(Observaciones!$F628+0.95*$CI$7),0)</f>
        <v>0</v>
      </c>
      <c r="CF629" s="76">
        <f>0.0526*CE629*Observaciones!$F628^1.218</f>
        <v>0</v>
      </c>
      <c r="CG629" s="29"/>
      <c r="CH629" s="29"/>
      <c r="CI629" s="110"/>
      <c r="CJ629" s="40"/>
    </row>
    <row r="630" spans="2:88" s="2" customFormat="1" x14ac:dyDescent="0.3">
      <c r="B630" s="39"/>
      <c r="C630" s="75">
        <v>624</v>
      </c>
      <c r="D630" s="148">
        <f>ETo!$I629*((1-Constantes!$D$19)*ETo!$K629+ETo!$L629)</f>
        <v>3.7409739606159951</v>
      </c>
      <c r="E630" s="76">
        <f>MIN(D630*Constantes!$D$17,0.8*(H629+Observaciones!$F629-F630-G630-Constantes!$D$14))</f>
        <v>7.9999999999999724E-2</v>
      </c>
      <c r="F630" s="76">
        <f>IF(Observaciones!$F629&gt;0.05*Constantes!$D$18,((Observaciones!$F629-0.05*Constantes!$D$18)^2)/(Observaciones!$F629+0.95*Constantes!$D$18),0)</f>
        <v>0</v>
      </c>
      <c r="G630" s="76">
        <f>MAX(0,H629+Observaciones!$F629-F630-Constantes!$D$13)</f>
        <v>0</v>
      </c>
      <c r="H630" s="76">
        <f>H629+Observaciones!$F629-F630-E630-G630-I629</f>
        <v>11.266593632892484</v>
      </c>
      <c r="I630" s="76">
        <f>MAX(0,(H630-Constantes!$D$14)*(1-EXP(-Constantes!$D$22)))</f>
        <v>5.6524005279142461E-4</v>
      </c>
      <c r="J630" s="76">
        <f t="shared" si="350"/>
        <v>68.249443543012589</v>
      </c>
      <c r="K630" s="76">
        <f>MAX(0,(J630-Constantes!$D$13)*(1-EXP(-Constantes!$D$23)))</f>
        <v>0.19213266163491058</v>
      </c>
      <c r="L630" s="76">
        <f t="shared" si="351"/>
        <v>0.19269790168770201</v>
      </c>
      <c r="M630" s="76">
        <f>0.0526*F630*Observaciones!$F629^1.218</f>
        <v>0</v>
      </c>
      <c r="N630" s="76">
        <f>M630*Constantes!$D$30</f>
        <v>0</v>
      </c>
      <c r="O630" s="76">
        <f t="shared" si="352"/>
        <v>0</v>
      </c>
      <c r="P630" s="15"/>
      <c r="Q630" s="75">
        <v>624</v>
      </c>
      <c r="R630" s="148">
        <f>ETo!$I629*((1-Constantes!$E$19)*ETo!$K629+ETo!$L629)</f>
        <v>3.7409739606159951</v>
      </c>
      <c r="S630" s="76">
        <f>MIN(R630*Constantes!$E$17,0.8*(V629+Observaciones!$F629-T630-U630-Constantes!$D$14))</f>
        <v>7.9999999999999724E-2</v>
      </c>
      <c r="T630" s="76">
        <f>IF(Observaciones!$F629&gt;0.05*Constantes!$E$18,((Observaciones!$F629-0.05*Constantes!$E$18)^2)/(Observaciones!$F629+0.95*Constantes!$E$18),0)</f>
        <v>0</v>
      </c>
      <c r="U630" s="76">
        <f>MAX(0,V629+Observaciones!$F629-T630-Constantes!$D$13)</f>
        <v>0</v>
      </c>
      <c r="V630" s="76">
        <f>V629+Observaciones!$F629-T630-S630-U630-W629</f>
        <v>11.266593632892484</v>
      </c>
      <c r="W630" s="76">
        <f>MAX(0,(V630-Constantes!$D$14)*(1-EXP(-Constantes!$D$22)))</f>
        <v>5.6524005279142461E-4</v>
      </c>
      <c r="X630" s="76">
        <f t="shared" si="338"/>
        <v>68.249443543012589</v>
      </c>
      <c r="Y630" s="76">
        <f>MAX(0,(X630-Constantes!$D$13)*(1-EXP(-Constantes!$D$23)))</f>
        <v>0.19213266163491058</v>
      </c>
      <c r="Z630" s="76">
        <f t="shared" si="339"/>
        <v>0.19269790168770201</v>
      </c>
      <c r="AA630" s="76">
        <f>IF(Z630-Escenarios!$E$29&lt;=0,0,IF(Z630-Escenarios!$E$29&gt;Escenarios!$E$28,Escenarios!$E$28,Z630-Escenarios!$E$29))</f>
        <v>0</v>
      </c>
      <c r="AB630" s="76">
        <f>AA630*Entradas!$E$24</f>
        <v>0</v>
      </c>
      <c r="AC630" s="76">
        <f>R630*Entradas!$D$47/Escenarios!$E$9</f>
        <v>0.17956675010956774</v>
      </c>
      <c r="AD630" s="76">
        <f>Entradas!$D$48*Entradas!$D$46/Escenarios!$E$9</f>
        <v>0.12</v>
      </c>
      <c r="AE630" s="76">
        <f t="shared" si="340"/>
        <v>0.25956675010956748</v>
      </c>
      <c r="AF630" s="76">
        <f t="shared" si="323"/>
        <v>0</v>
      </c>
      <c r="AG630" s="76">
        <f t="shared" si="324"/>
        <v>0</v>
      </c>
      <c r="AH630" s="76">
        <f t="shared" si="318"/>
        <v>5.6524005279142461E-4</v>
      </c>
      <c r="AI630" s="76">
        <f t="shared" si="325"/>
        <v>0</v>
      </c>
      <c r="AJ630" s="76">
        <f t="shared" si="319"/>
        <v>0.19213266163491058</v>
      </c>
      <c r="AK630" s="76">
        <f t="shared" si="326"/>
        <v>0</v>
      </c>
      <c r="AL630" s="76">
        <f t="shared" si="327"/>
        <v>0.19269790168770201</v>
      </c>
      <c r="AM630" s="76">
        <f t="shared" si="328"/>
        <v>0</v>
      </c>
      <c r="AN630" s="76">
        <f t="shared" si="329"/>
        <v>0</v>
      </c>
      <c r="AO630" s="76">
        <f t="shared" si="341"/>
        <v>51.353443392447247</v>
      </c>
      <c r="AP630" s="76">
        <f>MAX(0,(AO630-Constantes!$D$13)*(1-EXP(-Constantes!$D$24)))</f>
        <v>3.9794275474778693E-2</v>
      </c>
      <c r="AQ630" s="76">
        <f t="shared" si="320"/>
        <v>0.23192693710968926</v>
      </c>
      <c r="AR630" s="76">
        <f t="shared" si="330"/>
        <v>0.23249217716248072</v>
      </c>
      <c r="AS630" s="76">
        <f>0.0526*AF630*Observaciones!$F629^1.218</f>
        <v>0</v>
      </c>
      <c r="AT630" s="76">
        <f>AS630*Constantes!$E$30</f>
        <v>0</v>
      </c>
      <c r="AU630" s="76">
        <f t="shared" si="342"/>
        <v>0</v>
      </c>
      <c r="AV630" s="15"/>
      <c r="AW630" s="75">
        <v>624</v>
      </c>
      <c r="AX630" s="148">
        <f>ETo!$I629*((1-Constantes!$F$19)*ETo!$K629+ETo!$L629)</f>
        <v>3.7409739606159951</v>
      </c>
      <c r="AY630" s="76">
        <f>MIN(AX630*Constantes!$F$17,0.8*(BB629+Observaciones!$F629-AZ630-BA630-Constantes!$D$14))</f>
        <v>7.9999999999999724E-2</v>
      </c>
      <c r="AZ630" s="76">
        <f>IF(Observaciones!$F629&gt;0.05*Constantes!$F$18,((Observaciones!$F629-0.05*Constantes!$F$18)^2)/(Observaciones!$F629+0.95*Constantes!$F$18),0)</f>
        <v>0</v>
      </c>
      <c r="BA630" s="76">
        <f>MAX(0,BB629+Observaciones!$F629-AZ630-Constantes!$D$13)</f>
        <v>0</v>
      </c>
      <c r="BB630" s="76">
        <f>BB629+Observaciones!$F629-AZ630-AY630-BA630-BC629</f>
        <v>11.266593632892484</v>
      </c>
      <c r="BC630" s="76">
        <f>MAX(0,(BB630-Constantes!$D$14)*(1-EXP(-Constantes!$D$22)))</f>
        <v>5.6524005279142461E-4</v>
      </c>
      <c r="BD630" s="76">
        <f t="shared" si="343"/>
        <v>68.249443543012589</v>
      </c>
      <c r="BE630" s="76">
        <f>MAX(0,(BD630-Constantes!$D$13)*(1-EXP(-Constantes!$D$23)))</f>
        <v>0.19213266163491058</v>
      </c>
      <c r="BF630" s="76">
        <f t="shared" si="344"/>
        <v>0.19269790168770201</v>
      </c>
      <c r="BG630" s="76">
        <f>IF(BF630-Escenarios!$F$29&lt;=0,0,IF(BF630-Escenarios!$F$29&gt;Escenarios!$F$28,Escenarios!$F$28,BF630-Escenarios!$F$29))</f>
        <v>0</v>
      </c>
      <c r="BH630" s="76">
        <f>BG630*Entradas!$F$24</f>
        <v>0</v>
      </c>
      <c r="BI630" s="76">
        <f>AX630*Entradas!$D$47/Escenarios!$F$9</f>
        <v>0.17956675010956774</v>
      </c>
      <c r="BJ630" s="76">
        <f>Entradas!$D$48*Entradas!$D$46/Escenarios!$F$9</f>
        <v>0.12</v>
      </c>
      <c r="BK630" s="76">
        <f t="shared" si="345"/>
        <v>0.25956675010956748</v>
      </c>
      <c r="BL630" s="76">
        <f t="shared" si="331"/>
        <v>0</v>
      </c>
      <c r="BM630" s="76">
        <f t="shared" si="332"/>
        <v>0</v>
      </c>
      <c r="BN630" s="76">
        <f t="shared" si="321"/>
        <v>5.6524005279142461E-4</v>
      </c>
      <c r="BO630" s="76">
        <f t="shared" si="333"/>
        <v>0</v>
      </c>
      <c r="BP630" s="76">
        <f t="shared" si="322"/>
        <v>0.19213266163491058</v>
      </c>
      <c r="BQ630" s="76">
        <f t="shared" si="334"/>
        <v>0</v>
      </c>
      <c r="BR630" s="76">
        <f t="shared" si="335"/>
        <v>0.19269790168770201</v>
      </c>
      <c r="BS630" s="76">
        <f t="shared" si="336"/>
        <v>0</v>
      </c>
      <c r="BT630" s="76">
        <f t="shared" si="337"/>
        <v>0</v>
      </c>
      <c r="BU630" s="76">
        <f t="shared" si="346"/>
        <v>53.475475979941798</v>
      </c>
      <c r="BV630" s="76">
        <f>MAX(0,(BU630-Constantes!$D$13)*(1-EXP(-Constantes!$D$24)))</f>
        <v>7.2230067855821103E-2</v>
      </c>
      <c r="BW630" s="76">
        <f t="shared" si="347"/>
        <v>0.2643627294907317</v>
      </c>
      <c r="BX630" s="76">
        <f t="shared" si="348"/>
        <v>0.2649279695435231</v>
      </c>
      <c r="BY630" s="76">
        <f>0.0526*BL630*Observaciones!$F629^1.218</f>
        <v>0</v>
      </c>
      <c r="BZ630" s="76">
        <f>BY630*Constantes!$F$30</f>
        <v>0</v>
      </c>
      <c r="CA630" s="76">
        <f t="shared" si="349"/>
        <v>0</v>
      </c>
      <c r="CB630" s="15"/>
      <c r="CC630" s="75">
        <v>624</v>
      </c>
      <c r="CD630" s="76">
        <f>0.0526*Observaciones!$F629^2.218</f>
        <v>0</v>
      </c>
      <c r="CE630" s="76">
        <f>IF(Observaciones!$F629&gt;0.05*$CI$7,((Observaciones!$F629-0.05*$CI$7)^2)/(Observaciones!$F629+0.95*$CI$7),0)</f>
        <v>0</v>
      </c>
      <c r="CF630" s="76">
        <f>0.0526*CE630*Observaciones!$F629^1.218</f>
        <v>0</v>
      </c>
      <c r="CG630" s="29"/>
      <c r="CH630" s="29"/>
      <c r="CI630" s="110"/>
      <c r="CJ630" s="40"/>
    </row>
    <row r="631" spans="2:88" s="2" customFormat="1" x14ac:dyDescent="0.3">
      <c r="B631" s="39"/>
      <c r="C631" s="75">
        <v>625</v>
      </c>
      <c r="D631" s="148">
        <f>ETo!$I630*((1-Constantes!$D$19)*ETo!$K630+ETo!$L630)</f>
        <v>3.7600825557191433</v>
      </c>
      <c r="E631" s="76">
        <f>MIN(D631*Constantes!$D$17,0.8*(H630+Observaciones!$F630-F631-G631-Constantes!$D$14))</f>
        <v>1.327490631398689E-2</v>
      </c>
      <c r="F631" s="76">
        <f>IF(Observaciones!$F630&gt;0.05*Constantes!$D$18,((Observaciones!$F630-0.05*Constantes!$D$18)^2)/(Observaciones!$F630+0.95*Constantes!$D$18),0)</f>
        <v>0</v>
      </c>
      <c r="G631" s="76">
        <f>MAX(0,H630+Observaciones!$F630-F631-Constantes!$D$13)</f>
        <v>0</v>
      </c>
      <c r="H631" s="76">
        <f>H630+Observaciones!$F630-F631-E631-G631-I630</f>
        <v>11.252753486525705</v>
      </c>
      <c r="I631" s="76">
        <f>MAX(0,(H631-Constantes!$D$14)*(1-EXP(-Constantes!$D$22)))</f>
        <v>9.379385932149447E-5</v>
      </c>
      <c r="J631" s="76">
        <f t="shared" si="350"/>
        <v>68.057310881377674</v>
      </c>
      <c r="K631" s="76">
        <f>MAX(0,(J631-Constantes!$D$13)*(1-EXP(-Constantes!$D$23)))</f>
        <v>0.19023953275738709</v>
      </c>
      <c r="L631" s="76">
        <f t="shared" si="351"/>
        <v>0.19033332661670857</v>
      </c>
      <c r="M631" s="76">
        <f>0.0526*F631*Observaciones!$F630^1.218</f>
        <v>0</v>
      </c>
      <c r="N631" s="76">
        <f>M631*Constantes!$D$30</f>
        <v>0</v>
      </c>
      <c r="O631" s="76">
        <f t="shared" si="352"/>
        <v>0</v>
      </c>
      <c r="P631" s="15"/>
      <c r="Q631" s="75">
        <v>625</v>
      </c>
      <c r="R631" s="148">
        <f>ETo!$I630*((1-Constantes!$E$19)*ETo!$K630+ETo!$L630)</f>
        <v>3.7600825557191433</v>
      </c>
      <c r="S631" s="76">
        <f>MIN(R631*Constantes!$E$17,0.8*(V630+Observaciones!$F630-T631-U631-Constantes!$D$14))</f>
        <v>1.327490631398689E-2</v>
      </c>
      <c r="T631" s="76">
        <f>IF(Observaciones!$F630&gt;0.05*Constantes!$E$18,((Observaciones!$F630-0.05*Constantes!$E$18)^2)/(Observaciones!$F630+0.95*Constantes!$E$18),0)</f>
        <v>0</v>
      </c>
      <c r="U631" s="76">
        <f>MAX(0,V630+Observaciones!$F630-T631-Constantes!$D$13)</f>
        <v>0</v>
      </c>
      <c r="V631" s="76">
        <f>V630+Observaciones!$F630-T631-S631-U631-W630</f>
        <v>11.252753486525705</v>
      </c>
      <c r="W631" s="76">
        <f>MAX(0,(V631-Constantes!$D$14)*(1-EXP(-Constantes!$D$22)))</f>
        <v>9.379385932149447E-5</v>
      </c>
      <c r="X631" s="76">
        <f t="shared" si="338"/>
        <v>68.057310881377674</v>
      </c>
      <c r="Y631" s="76">
        <f>MAX(0,(X631-Constantes!$D$13)*(1-EXP(-Constantes!$D$23)))</f>
        <v>0.19023953275738709</v>
      </c>
      <c r="Z631" s="76">
        <f t="shared" si="339"/>
        <v>0.19033332661670857</v>
      </c>
      <c r="AA631" s="76">
        <f>IF(Z631-Escenarios!$E$29&lt;=0,0,IF(Z631-Escenarios!$E$29&gt;Escenarios!$E$28,Escenarios!$E$28,Z631-Escenarios!$E$29))</f>
        <v>0</v>
      </c>
      <c r="AB631" s="76">
        <f>AA631*Entradas!$E$24</f>
        <v>0</v>
      </c>
      <c r="AC631" s="76">
        <f>R631*Entradas!$D$47/Escenarios!$E$9</f>
        <v>0.18048396267451886</v>
      </c>
      <c r="AD631" s="76">
        <f>Entradas!$D$48*Entradas!$D$46/Escenarios!$E$9</f>
        <v>0.12</v>
      </c>
      <c r="AE631" s="76">
        <f t="shared" si="340"/>
        <v>0.19375886898850575</v>
      </c>
      <c r="AF631" s="76">
        <f t="shared" si="323"/>
        <v>0</v>
      </c>
      <c r="AG631" s="76">
        <f t="shared" si="324"/>
        <v>0</v>
      </c>
      <c r="AH631" s="76">
        <f t="shared" si="318"/>
        <v>9.379385932149447E-5</v>
      </c>
      <c r="AI631" s="76">
        <f t="shared" si="325"/>
        <v>0</v>
      </c>
      <c r="AJ631" s="76">
        <f t="shared" si="319"/>
        <v>0.19023953275738709</v>
      </c>
      <c r="AK631" s="76">
        <f t="shared" si="326"/>
        <v>0</v>
      </c>
      <c r="AL631" s="76">
        <f t="shared" si="327"/>
        <v>0.19033332661670857</v>
      </c>
      <c r="AM631" s="76">
        <f t="shared" si="328"/>
        <v>0</v>
      </c>
      <c r="AN631" s="76">
        <f t="shared" si="329"/>
        <v>0</v>
      </c>
      <c r="AO631" s="76">
        <f t="shared" si="341"/>
        <v>51.313649116972471</v>
      </c>
      <c r="AP631" s="76">
        <f>MAX(0,(AO631-Constantes!$D$13)*(1-EXP(-Constantes!$D$24)))</f>
        <v>3.9186010142351436E-2</v>
      </c>
      <c r="AQ631" s="76">
        <f t="shared" si="320"/>
        <v>0.22942554289973852</v>
      </c>
      <c r="AR631" s="76">
        <f t="shared" si="330"/>
        <v>0.22951933675906</v>
      </c>
      <c r="AS631" s="76">
        <f>0.0526*AF631*Observaciones!$F630^1.218</f>
        <v>0</v>
      </c>
      <c r="AT631" s="76">
        <f>AS631*Constantes!$E$30</f>
        <v>0</v>
      </c>
      <c r="AU631" s="76">
        <f t="shared" si="342"/>
        <v>0</v>
      </c>
      <c r="AV631" s="15"/>
      <c r="AW631" s="75">
        <v>625</v>
      </c>
      <c r="AX631" s="148">
        <f>ETo!$I630*((1-Constantes!$F$19)*ETo!$K630+ETo!$L630)</f>
        <v>3.7600825557191433</v>
      </c>
      <c r="AY631" s="76">
        <f>MIN(AX631*Constantes!$F$17,0.8*(BB630+Observaciones!$F630-AZ631-BA631-Constantes!$D$14))</f>
        <v>1.327490631398689E-2</v>
      </c>
      <c r="AZ631" s="76">
        <f>IF(Observaciones!$F630&gt;0.05*Constantes!$F$18,((Observaciones!$F630-0.05*Constantes!$F$18)^2)/(Observaciones!$F630+0.95*Constantes!$F$18),0)</f>
        <v>0</v>
      </c>
      <c r="BA631" s="76">
        <f>MAX(0,BB630+Observaciones!$F630-AZ631-Constantes!$D$13)</f>
        <v>0</v>
      </c>
      <c r="BB631" s="76">
        <f>BB630+Observaciones!$F630-AZ631-AY631-BA631-BC630</f>
        <v>11.252753486525705</v>
      </c>
      <c r="BC631" s="76">
        <f>MAX(0,(BB631-Constantes!$D$14)*(1-EXP(-Constantes!$D$22)))</f>
        <v>9.379385932149447E-5</v>
      </c>
      <c r="BD631" s="76">
        <f t="shared" si="343"/>
        <v>68.057310881377674</v>
      </c>
      <c r="BE631" s="76">
        <f>MAX(0,(BD631-Constantes!$D$13)*(1-EXP(-Constantes!$D$23)))</f>
        <v>0.19023953275738709</v>
      </c>
      <c r="BF631" s="76">
        <f t="shared" si="344"/>
        <v>0.19033332661670857</v>
      </c>
      <c r="BG631" s="76">
        <f>IF(BF631-Escenarios!$F$29&lt;=0,0,IF(BF631-Escenarios!$F$29&gt;Escenarios!$F$28,Escenarios!$F$28,BF631-Escenarios!$F$29))</f>
        <v>0</v>
      </c>
      <c r="BH631" s="76">
        <f>BG631*Entradas!$F$24</f>
        <v>0</v>
      </c>
      <c r="BI631" s="76">
        <f>AX631*Entradas!$D$47/Escenarios!$F$9</f>
        <v>0.18048396267451886</v>
      </c>
      <c r="BJ631" s="76">
        <f>Entradas!$D$48*Entradas!$D$46/Escenarios!$F$9</f>
        <v>0.12</v>
      </c>
      <c r="BK631" s="76">
        <f t="shared" si="345"/>
        <v>0.19375886898850575</v>
      </c>
      <c r="BL631" s="76">
        <f t="shared" si="331"/>
        <v>0</v>
      </c>
      <c r="BM631" s="76">
        <f t="shared" si="332"/>
        <v>0</v>
      </c>
      <c r="BN631" s="76">
        <f t="shared" si="321"/>
        <v>9.379385932149447E-5</v>
      </c>
      <c r="BO631" s="76">
        <f t="shared" si="333"/>
        <v>0</v>
      </c>
      <c r="BP631" s="76">
        <f t="shared" si="322"/>
        <v>0.19023953275738709</v>
      </c>
      <c r="BQ631" s="76">
        <f t="shared" si="334"/>
        <v>0</v>
      </c>
      <c r="BR631" s="76">
        <f t="shared" si="335"/>
        <v>0.19033332661670857</v>
      </c>
      <c r="BS631" s="76">
        <f t="shared" si="336"/>
        <v>0</v>
      </c>
      <c r="BT631" s="76">
        <f t="shared" si="337"/>
        <v>0</v>
      </c>
      <c r="BU631" s="76">
        <f t="shared" si="346"/>
        <v>53.403245912085978</v>
      </c>
      <c r="BV631" s="76">
        <f>MAX(0,(BU631-Constantes!$D$13)*(1-EXP(-Constantes!$D$24)))</f>
        <v>7.1126013423082099E-2</v>
      </c>
      <c r="BW631" s="76">
        <f t="shared" si="347"/>
        <v>0.2613655461804692</v>
      </c>
      <c r="BX631" s="76">
        <f t="shared" si="348"/>
        <v>0.26145934003979066</v>
      </c>
      <c r="BY631" s="76">
        <f>0.0526*BL631*Observaciones!$F630^1.218</f>
        <v>0</v>
      </c>
      <c r="BZ631" s="76">
        <f>BY631*Constantes!$F$30</f>
        <v>0</v>
      </c>
      <c r="CA631" s="76">
        <f t="shared" si="349"/>
        <v>0</v>
      </c>
      <c r="CB631" s="15"/>
      <c r="CC631" s="75">
        <v>625</v>
      </c>
      <c r="CD631" s="76">
        <f>0.0526*Observaciones!$F630^2.218</f>
        <v>0</v>
      </c>
      <c r="CE631" s="76">
        <f>IF(Observaciones!$F630&gt;0.05*$CI$7,((Observaciones!$F630-0.05*$CI$7)^2)/(Observaciones!$F630+0.95*$CI$7),0)</f>
        <v>0</v>
      </c>
      <c r="CF631" s="76">
        <f>0.0526*CE631*Observaciones!$F630^1.218</f>
        <v>0</v>
      </c>
      <c r="CG631" s="29"/>
      <c r="CH631" s="29"/>
      <c r="CI631" s="110"/>
      <c r="CJ631" s="40"/>
    </row>
    <row r="632" spans="2:88" s="2" customFormat="1" x14ac:dyDescent="0.3">
      <c r="B632" s="39"/>
      <c r="C632" s="75">
        <v>626</v>
      </c>
      <c r="D632" s="148">
        <f>ETo!$I631*((1-Constantes!$D$19)*ETo!$K631+ETo!$L631)</f>
        <v>3.7232270584961045</v>
      </c>
      <c r="E632" s="76">
        <f>MIN(D632*Constantes!$D$17,0.8*(H631+Observaciones!$F631-F632-G632-Constantes!$D$14))</f>
        <v>2.2027892205642276E-3</v>
      </c>
      <c r="F632" s="76">
        <f>IF(Observaciones!$F631&gt;0.05*Constantes!$D$18,((Observaciones!$F631-0.05*Constantes!$D$18)^2)/(Observaciones!$F631+0.95*Constantes!$D$18),0)</f>
        <v>0</v>
      </c>
      <c r="G632" s="76">
        <f>MAX(0,H631+Observaciones!$F631-F632-Constantes!$D$13)</f>
        <v>0</v>
      </c>
      <c r="H632" s="76">
        <f>H631+Observaciones!$F631-F632-E632-G632-I631</f>
        <v>11.250456903445819</v>
      </c>
      <c r="I632" s="76">
        <f>MAX(0,(H632-Constantes!$D$14)*(1-EXP(-Constantes!$D$22)))</f>
        <v>1.5563808691492545E-5</v>
      </c>
      <c r="J632" s="76">
        <f t="shared" si="350"/>
        <v>67.867071348620286</v>
      </c>
      <c r="K632" s="76">
        <f>MAX(0,(J632-Constantes!$D$13)*(1-EXP(-Constantes!$D$23)))</f>
        <v>0.18836505732960204</v>
      </c>
      <c r="L632" s="76">
        <f t="shared" si="351"/>
        <v>0.18838062113829354</v>
      </c>
      <c r="M632" s="76">
        <f>0.0526*F632*Observaciones!$F631^1.218</f>
        <v>0</v>
      </c>
      <c r="N632" s="76">
        <f>M632*Constantes!$D$30</f>
        <v>0</v>
      </c>
      <c r="O632" s="76">
        <f t="shared" si="352"/>
        <v>0</v>
      </c>
      <c r="P632" s="15"/>
      <c r="Q632" s="75">
        <v>626</v>
      </c>
      <c r="R632" s="148">
        <f>ETo!$I631*((1-Constantes!$E$19)*ETo!$K631+ETo!$L631)</f>
        <v>3.7232270584961045</v>
      </c>
      <c r="S632" s="76">
        <f>MIN(R632*Constantes!$E$17,0.8*(V631+Observaciones!$F631-T632-U632-Constantes!$D$14))</f>
        <v>2.2027892205642276E-3</v>
      </c>
      <c r="T632" s="76">
        <f>IF(Observaciones!$F631&gt;0.05*Constantes!$E$18,((Observaciones!$F631-0.05*Constantes!$E$18)^2)/(Observaciones!$F631+0.95*Constantes!$E$18),0)</f>
        <v>0</v>
      </c>
      <c r="U632" s="76">
        <f>MAX(0,V631+Observaciones!$F631-T632-Constantes!$D$13)</f>
        <v>0</v>
      </c>
      <c r="V632" s="76">
        <f>V631+Observaciones!$F631-T632-S632-U632-W631</f>
        <v>11.250456903445819</v>
      </c>
      <c r="W632" s="76">
        <f>MAX(0,(V632-Constantes!$D$14)*(1-EXP(-Constantes!$D$22)))</f>
        <v>1.5563808691492545E-5</v>
      </c>
      <c r="X632" s="76">
        <f t="shared" si="338"/>
        <v>67.867071348620286</v>
      </c>
      <c r="Y632" s="76">
        <f>MAX(0,(X632-Constantes!$D$13)*(1-EXP(-Constantes!$D$23)))</f>
        <v>0.18836505732960204</v>
      </c>
      <c r="Z632" s="76">
        <f t="shared" si="339"/>
        <v>0.18838062113829354</v>
      </c>
      <c r="AA632" s="76">
        <f>IF(Z632-Escenarios!$E$29&lt;=0,0,IF(Z632-Escenarios!$E$29&gt;Escenarios!$E$28,Escenarios!$E$28,Z632-Escenarios!$E$29))</f>
        <v>0</v>
      </c>
      <c r="AB632" s="76">
        <f>AA632*Entradas!$E$24</f>
        <v>0</v>
      </c>
      <c r="AC632" s="76">
        <f>R632*Entradas!$D$47/Escenarios!$E$9</f>
        <v>0.17871489880781302</v>
      </c>
      <c r="AD632" s="76">
        <f>Entradas!$D$48*Entradas!$D$46/Escenarios!$E$9</f>
        <v>0.12</v>
      </c>
      <c r="AE632" s="76">
        <f t="shared" si="340"/>
        <v>0.18091768802837724</v>
      </c>
      <c r="AF632" s="76">
        <f t="shared" si="323"/>
        <v>0</v>
      </c>
      <c r="AG632" s="76">
        <f t="shared" si="324"/>
        <v>0</v>
      </c>
      <c r="AH632" s="76">
        <f t="shared" si="318"/>
        <v>1.5563808691492545E-5</v>
      </c>
      <c r="AI632" s="76">
        <f t="shared" si="325"/>
        <v>0</v>
      </c>
      <c r="AJ632" s="76">
        <f t="shared" si="319"/>
        <v>0.18836505732960204</v>
      </c>
      <c r="AK632" s="76">
        <f t="shared" si="326"/>
        <v>0</v>
      </c>
      <c r="AL632" s="76">
        <f t="shared" si="327"/>
        <v>0.18838062113829354</v>
      </c>
      <c r="AM632" s="76">
        <f t="shared" si="328"/>
        <v>0</v>
      </c>
      <c r="AN632" s="76">
        <f t="shared" si="329"/>
        <v>0</v>
      </c>
      <c r="AO632" s="76">
        <f t="shared" si="341"/>
        <v>51.274463106830119</v>
      </c>
      <c r="AP632" s="76">
        <f>MAX(0,(AO632-Constantes!$D$13)*(1-EXP(-Constantes!$D$24)))</f>
        <v>3.8587042295811703E-2</v>
      </c>
      <c r="AQ632" s="76">
        <f t="shared" si="320"/>
        <v>0.22695209962541374</v>
      </c>
      <c r="AR632" s="76">
        <f t="shared" si="330"/>
        <v>0.22696766343410524</v>
      </c>
      <c r="AS632" s="76">
        <f>0.0526*AF632*Observaciones!$F631^1.218</f>
        <v>0</v>
      </c>
      <c r="AT632" s="76">
        <f>AS632*Constantes!$E$30</f>
        <v>0</v>
      </c>
      <c r="AU632" s="76">
        <f t="shared" si="342"/>
        <v>0</v>
      </c>
      <c r="AV632" s="15"/>
      <c r="AW632" s="75">
        <v>626</v>
      </c>
      <c r="AX632" s="148">
        <f>ETo!$I631*((1-Constantes!$F$19)*ETo!$K631+ETo!$L631)</f>
        <v>3.7232270584961045</v>
      </c>
      <c r="AY632" s="76">
        <f>MIN(AX632*Constantes!$F$17,0.8*(BB631+Observaciones!$F631-AZ632-BA632-Constantes!$D$14))</f>
        <v>2.2027892205642276E-3</v>
      </c>
      <c r="AZ632" s="76">
        <f>IF(Observaciones!$F631&gt;0.05*Constantes!$F$18,((Observaciones!$F631-0.05*Constantes!$F$18)^2)/(Observaciones!$F631+0.95*Constantes!$F$18),0)</f>
        <v>0</v>
      </c>
      <c r="BA632" s="76">
        <f>MAX(0,BB631+Observaciones!$F631-AZ632-Constantes!$D$13)</f>
        <v>0</v>
      </c>
      <c r="BB632" s="76">
        <f>BB631+Observaciones!$F631-AZ632-AY632-BA632-BC631</f>
        <v>11.250456903445819</v>
      </c>
      <c r="BC632" s="76">
        <f>MAX(0,(BB632-Constantes!$D$14)*(1-EXP(-Constantes!$D$22)))</f>
        <v>1.5563808691492545E-5</v>
      </c>
      <c r="BD632" s="76">
        <f t="shared" si="343"/>
        <v>67.867071348620286</v>
      </c>
      <c r="BE632" s="76">
        <f>MAX(0,(BD632-Constantes!$D$13)*(1-EXP(-Constantes!$D$23)))</f>
        <v>0.18836505732960204</v>
      </c>
      <c r="BF632" s="76">
        <f t="shared" si="344"/>
        <v>0.18838062113829354</v>
      </c>
      <c r="BG632" s="76">
        <f>IF(BF632-Escenarios!$F$29&lt;=0,0,IF(BF632-Escenarios!$F$29&gt;Escenarios!$F$28,Escenarios!$F$28,BF632-Escenarios!$F$29))</f>
        <v>0</v>
      </c>
      <c r="BH632" s="76">
        <f>BG632*Entradas!$F$24</f>
        <v>0</v>
      </c>
      <c r="BI632" s="76">
        <f>AX632*Entradas!$D$47/Escenarios!$F$9</f>
        <v>0.17871489880781302</v>
      </c>
      <c r="BJ632" s="76">
        <f>Entradas!$D$48*Entradas!$D$46/Escenarios!$F$9</f>
        <v>0.12</v>
      </c>
      <c r="BK632" s="76">
        <f t="shared" si="345"/>
        <v>0.18091768802837724</v>
      </c>
      <c r="BL632" s="76">
        <f t="shared" si="331"/>
        <v>0</v>
      </c>
      <c r="BM632" s="76">
        <f t="shared" si="332"/>
        <v>0</v>
      </c>
      <c r="BN632" s="76">
        <f t="shared" si="321"/>
        <v>1.5563808691492545E-5</v>
      </c>
      <c r="BO632" s="76">
        <f t="shared" si="333"/>
        <v>0</v>
      </c>
      <c r="BP632" s="76">
        <f t="shared" si="322"/>
        <v>0.18836505732960204</v>
      </c>
      <c r="BQ632" s="76">
        <f t="shared" si="334"/>
        <v>0</v>
      </c>
      <c r="BR632" s="76">
        <f t="shared" si="335"/>
        <v>0.18838062113829354</v>
      </c>
      <c r="BS632" s="76">
        <f t="shared" si="336"/>
        <v>0</v>
      </c>
      <c r="BT632" s="76">
        <f t="shared" si="337"/>
        <v>0</v>
      </c>
      <c r="BU632" s="76">
        <f t="shared" si="346"/>
        <v>53.332119898662896</v>
      </c>
      <c r="BV632" s="76">
        <f>MAX(0,(BU632-Constantes!$D$13)*(1-EXP(-Constantes!$D$24)))</f>
        <v>7.0038834735121319E-2</v>
      </c>
      <c r="BW632" s="76">
        <f t="shared" si="347"/>
        <v>0.25840389206472336</v>
      </c>
      <c r="BX632" s="76">
        <f t="shared" si="348"/>
        <v>0.25841945587341486</v>
      </c>
      <c r="BY632" s="76">
        <f>0.0526*BL632*Observaciones!$F631^1.218</f>
        <v>0</v>
      </c>
      <c r="BZ632" s="76">
        <f>BY632*Constantes!$F$30</f>
        <v>0</v>
      </c>
      <c r="CA632" s="76">
        <f t="shared" si="349"/>
        <v>0</v>
      </c>
      <c r="CB632" s="15"/>
      <c r="CC632" s="75">
        <v>626</v>
      </c>
      <c r="CD632" s="76">
        <f>0.0526*Observaciones!$F631^2.218</f>
        <v>0</v>
      </c>
      <c r="CE632" s="76">
        <f>IF(Observaciones!$F631&gt;0.05*$CI$7,((Observaciones!$F631-0.05*$CI$7)^2)/(Observaciones!$F631+0.95*$CI$7),0)</f>
        <v>0</v>
      </c>
      <c r="CF632" s="76">
        <f>0.0526*CE632*Observaciones!$F631^1.218</f>
        <v>0</v>
      </c>
      <c r="CG632" s="29"/>
      <c r="CH632" s="29"/>
      <c r="CI632" s="110"/>
      <c r="CJ632" s="40"/>
    </row>
    <row r="633" spans="2:88" s="2" customFormat="1" x14ac:dyDescent="0.3">
      <c r="B633" s="39"/>
      <c r="C633" s="75">
        <v>627</v>
      </c>
      <c r="D633" s="148">
        <f>ETo!$I632*((1-Constantes!$D$19)*ETo!$K632+ETo!$L632)</f>
        <v>3.8337404576792449</v>
      </c>
      <c r="E633" s="76">
        <f>MIN(D633*Constantes!$D$17,0.8*(H632+Observaciones!$F632-F633-G633-Constantes!$D$14))</f>
        <v>3.6552275665542312E-4</v>
      </c>
      <c r="F633" s="76">
        <f>IF(Observaciones!$F632&gt;0.05*Constantes!$D$18,((Observaciones!$F632-0.05*Constantes!$D$18)^2)/(Observaciones!$F632+0.95*Constantes!$D$18),0)</f>
        <v>0</v>
      </c>
      <c r="G633" s="76">
        <f>MAX(0,H632+Observaciones!$F632-F633-Constantes!$D$13)</f>
        <v>0</v>
      </c>
      <c r="H633" s="76">
        <f>H632+Observaciones!$F632-F633-E633-G633-I632</f>
        <v>11.250075816880472</v>
      </c>
      <c r="I633" s="76">
        <f>MAX(0,(H633-Constantes!$D$14)*(1-EXP(-Constantes!$D$22)))</f>
        <v>2.5826012783266771E-6</v>
      </c>
      <c r="J633" s="76">
        <f t="shared" si="350"/>
        <v>67.67870629129068</v>
      </c>
      <c r="K633" s="76">
        <f>MAX(0,(J633-Constantes!$D$13)*(1-EXP(-Constantes!$D$23)))</f>
        <v>0.18650905155467223</v>
      </c>
      <c r="L633" s="76">
        <f t="shared" si="351"/>
        <v>0.18651163415595057</v>
      </c>
      <c r="M633" s="76">
        <f>0.0526*F633*Observaciones!$F632^1.218</f>
        <v>0</v>
      </c>
      <c r="N633" s="76">
        <f>M633*Constantes!$D$30</f>
        <v>0</v>
      </c>
      <c r="O633" s="76">
        <f t="shared" si="352"/>
        <v>0</v>
      </c>
      <c r="P633" s="15"/>
      <c r="Q633" s="75">
        <v>627</v>
      </c>
      <c r="R633" s="148">
        <f>ETo!$I632*((1-Constantes!$E$19)*ETo!$K632+ETo!$L632)</f>
        <v>3.8337404576792449</v>
      </c>
      <c r="S633" s="76">
        <f>MIN(R633*Constantes!$E$17,0.8*(V632+Observaciones!$F632-T633-U633-Constantes!$D$14))</f>
        <v>3.6552275665542312E-4</v>
      </c>
      <c r="T633" s="76">
        <f>IF(Observaciones!$F632&gt;0.05*Constantes!$E$18,((Observaciones!$F632-0.05*Constantes!$E$18)^2)/(Observaciones!$F632+0.95*Constantes!$E$18),0)</f>
        <v>0</v>
      </c>
      <c r="U633" s="76">
        <f>MAX(0,V632+Observaciones!$F632-T633-Constantes!$D$13)</f>
        <v>0</v>
      </c>
      <c r="V633" s="76">
        <f>V632+Observaciones!$F632-T633-S633-U633-W632</f>
        <v>11.250075816880472</v>
      </c>
      <c r="W633" s="76">
        <f>MAX(0,(V633-Constantes!$D$14)*(1-EXP(-Constantes!$D$22)))</f>
        <v>2.5826012783266771E-6</v>
      </c>
      <c r="X633" s="76">
        <f t="shared" si="338"/>
        <v>67.67870629129068</v>
      </c>
      <c r="Y633" s="76">
        <f>MAX(0,(X633-Constantes!$D$13)*(1-EXP(-Constantes!$D$23)))</f>
        <v>0.18650905155467223</v>
      </c>
      <c r="Z633" s="76">
        <f t="shared" si="339"/>
        <v>0.18651163415595057</v>
      </c>
      <c r="AA633" s="76">
        <f>IF(Z633-Escenarios!$E$29&lt;=0,0,IF(Z633-Escenarios!$E$29&gt;Escenarios!$E$28,Escenarios!$E$28,Z633-Escenarios!$E$29))</f>
        <v>0</v>
      </c>
      <c r="AB633" s="76">
        <f>AA633*Entradas!$E$24</f>
        <v>0</v>
      </c>
      <c r="AC633" s="76">
        <f>R633*Entradas!$D$47/Escenarios!$E$9</f>
        <v>0.18401954196860376</v>
      </c>
      <c r="AD633" s="76">
        <f>Entradas!$D$48*Entradas!$D$46/Escenarios!$E$9</f>
        <v>0.12</v>
      </c>
      <c r="AE633" s="76">
        <f t="shared" si="340"/>
        <v>0.18438506472525917</v>
      </c>
      <c r="AF633" s="76">
        <f t="shared" si="323"/>
        <v>0</v>
      </c>
      <c r="AG633" s="76">
        <f t="shared" si="324"/>
        <v>0</v>
      </c>
      <c r="AH633" s="76">
        <f t="shared" si="318"/>
        <v>2.5826012783266771E-6</v>
      </c>
      <c r="AI633" s="76">
        <f t="shared" si="325"/>
        <v>0</v>
      </c>
      <c r="AJ633" s="76">
        <f t="shared" si="319"/>
        <v>0.18650905155467223</v>
      </c>
      <c r="AK633" s="76">
        <f t="shared" si="326"/>
        <v>0</v>
      </c>
      <c r="AL633" s="76">
        <f t="shared" si="327"/>
        <v>0.18651163415595057</v>
      </c>
      <c r="AM633" s="76">
        <f t="shared" si="328"/>
        <v>0</v>
      </c>
      <c r="AN633" s="76">
        <f t="shared" si="329"/>
        <v>0</v>
      </c>
      <c r="AO633" s="76">
        <f t="shared" si="341"/>
        <v>51.23587606453431</v>
      </c>
      <c r="AP633" s="76">
        <f>MAX(0,(AO633-Constantes!$D$13)*(1-EXP(-Constantes!$D$24)))</f>
        <v>3.7997229820790707E-2</v>
      </c>
      <c r="AQ633" s="76">
        <f t="shared" si="320"/>
        <v>0.22450628137546294</v>
      </c>
      <c r="AR633" s="76">
        <f t="shared" si="330"/>
        <v>0.22450886397674127</v>
      </c>
      <c r="AS633" s="76">
        <f>0.0526*AF633*Observaciones!$F632^1.218</f>
        <v>0</v>
      </c>
      <c r="AT633" s="76">
        <f>AS633*Constantes!$E$30</f>
        <v>0</v>
      </c>
      <c r="AU633" s="76">
        <f t="shared" si="342"/>
        <v>0</v>
      </c>
      <c r="AV633" s="15"/>
      <c r="AW633" s="75">
        <v>627</v>
      </c>
      <c r="AX633" s="148">
        <f>ETo!$I632*((1-Constantes!$F$19)*ETo!$K632+ETo!$L632)</f>
        <v>3.8337404576792449</v>
      </c>
      <c r="AY633" s="76">
        <f>MIN(AX633*Constantes!$F$17,0.8*(BB632+Observaciones!$F632-AZ633-BA633-Constantes!$D$14))</f>
        <v>3.6552275665542312E-4</v>
      </c>
      <c r="AZ633" s="76">
        <f>IF(Observaciones!$F632&gt;0.05*Constantes!$F$18,((Observaciones!$F632-0.05*Constantes!$F$18)^2)/(Observaciones!$F632+0.95*Constantes!$F$18),0)</f>
        <v>0</v>
      </c>
      <c r="BA633" s="76">
        <f>MAX(0,BB632+Observaciones!$F632-AZ633-Constantes!$D$13)</f>
        <v>0</v>
      </c>
      <c r="BB633" s="76">
        <f>BB632+Observaciones!$F632-AZ633-AY633-BA633-BC632</f>
        <v>11.250075816880472</v>
      </c>
      <c r="BC633" s="76">
        <f>MAX(0,(BB633-Constantes!$D$14)*(1-EXP(-Constantes!$D$22)))</f>
        <v>2.5826012783266771E-6</v>
      </c>
      <c r="BD633" s="76">
        <f t="shared" si="343"/>
        <v>67.67870629129068</v>
      </c>
      <c r="BE633" s="76">
        <f>MAX(0,(BD633-Constantes!$D$13)*(1-EXP(-Constantes!$D$23)))</f>
        <v>0.18650905155467223</v>
      </c>
      <c r="BF633" s="76">
        <f t="shared" si="344"/>
        <v>0.18651163415595057</v>
      </c>
      <c r="BG633" s="76">
        <f>IF(BF633-Escenarios!$F$29&lt;=0,0,IF(BF633-Escenarios!$F$29&gt;Escenarios!$F$28,Escenarios!$F$28,BF633-Escenarios!$F$29))</f>
        <v>0</v>
      </c>
      <c r="BH633" s="76">
        <f>BG633*Entradas!$F$24</f>
        <v>0</v>
      </c>
      <c r="BI633" s="76">
        <f>AX633*Entradas!$D$47/Escenarios!$F$9</f>
        <v>0.18401954196860376</v>
      </c>
      <c r="BJ633" s="76">
        <f>Entradas!$D$48*Entradas!$D$46/Escenarios!$F$9</f>
        <v>0.12</v>
      </c>
      <c r="BK633" s="76">
        <f t="shared" si="345"/>
        <v>0.18438506472525917</v>
      </c>
      <c r="BL633" s="76">
        <f t="shared" si="331"/>
        <v>0</v>
      </c>
      <c r="BM633" s="76">
        <f t="shared" si="332"/>
        <v>0</v>
      </c>
      <c r="BN633" s="76">
        <f t="shared" si="321"/>
        <v>2.5826012783266771E-6</v>
      </c>
      <c r="BO633" s="76">
        <f t="shared" si="333"/>
        <v>0</v>
      </c>
      <c r="BP633" s="76">
        <f t="shared" si="322"/>
        <v>0.18650905155467223</v>
      </c>
      <c r="BQ633" s="76">
        <f t="shared" si="334"/>
        <v>0</v>
      </c>
      <c r="BR633" s="76">
        <f t="shared" si="335"/>
        <v>0.18651163415595057</v>
      </c>
      <c r="BS633" s="76">
        <f t="shared" si="336"/>
        <v>0</v>
      </c>
      <c r="BT633" s="76">
        <f t="shared" si="337"/>
        <v>0</v>
      </c>
      <c r="BU633" s="76">
        <f t="shared" si="346"/>
        <v>53.262081063927774</v>
      </c>
      <c r="BV633" s="76">
        <f>MAX(0,(BU633-Constantes!$D$13)*(1-EXP(-Constantes!$D$24)))</f>
        <v>6.896827384201043E-2</v>
      </c>
      <c r="BW633" s="76">
        <f t="shared" si="347"/>
        <v>0.25547732539668266</v>
      </c>
      <c r="BX633" s="76">
        <f t="shared" si="348"/>
        <v>0.255479907997961</v>
      </c>
      <c r="BY633" s="76">
        <f>0.0526*BL633*Observaciones!$F632^1.218</f>
        <v>0</v>
      </c>
      <c r="BZ633" s="76">
        <f>BY633*Constantes!$F$30</f>
        <v>0</v>
      </c>
      <c r="CA633" s="76">
        <f t="shared" si="349"/>
        <v>0</v>
      </c>
      <c r="CB633" s="15"/>
      <c r="CC633" s="75">
        <v>627</v>
      </c>
      <c r="CD633" s="76">
        <f>0.0526*Observaciones!$F632^2.218</f>
        <v>0</v>
      </c>
      <c r="CE633" s="76">
        <f>IF(Observaciones!$F632&gt;0.05*$CI$7,((Observaciones!$F632-0.05*$CI$7)^2)/(Observaciones!$F632+0.95*$CI$7),0)</f>
        <v>0</v>
      </c>
      <c r="CF633" s="76">
        <f>0.0526*CE633*Observaciones!$F632^1.218</f>
        <v>0</v>
      </c>
      <c r="CG633" s="29"/>
      <c r="CH633" s="29"/>
      <c r="CI633" s="110"/>
      <c r="CJ633" s="40"/>
    </row>
    <row r="634" spans="2:88" s="2" customFormat="1" x14ac:dyDescent="0.3">
      <c r="B634" s="39"/>
      <c r="C634" s="75">
        <v>628</v>
      </c>
      <c r="D634" s="148">
        <f>ETo!$I633*((1-Constantes!$D$19)*ETo!$K633+ETo!$L633)</f>
        <v>3.9248535165865013</v>
      </c>
      <c r="E634" s="76">
        <f>MIN(D634*Constantes!$D$17,0.8*(H633+Observaciones!$F633-F634-G634-Constantes!$D$14))</f>
        <v>6.0653504377228273E-5</v>
      </c>
      <c r="F634" s="76">
        <f>IF(Observaciones!$F633&gt;0.05*Constantes!$D$18,((Observaciones!$F633-0.05*Constantes!$D$18)^2)/(Observaciones!$F633+0.95*Constantes!$D$18),0)</f>
        <v>0</v>
      </c>
      <c r="G634" s="76">
        <f>MAX(0,H633+Observaciones!$F633-F634-Constantes!$D$13)</f>
        <v>0</v>
      </c>
      <c r="H634" s="76">
        <f>H633+Observaciones!$F633-F634-E634-G634-I633</f>
        <v>11.250012580774817</v>
      </c>
      <c r="I634" s="76">
        <f>MAX(0,(H634-Constantes!$D$14)*(1-EXP(-Constantes!$D$22)))</f>
        <v>4.2854737522270467E-7</v>
      </c>
      <c r="J634" s="76">
        <f t="shared" si="350"/>
        <v>67.492197239736015</v>
      </c>
      <c r="K634" s="76">
        <f>MAX(0,(J634-Constantes!$D$13)*(1-EXP(-Constantes!$D$23)))</f>
        <v>0.184671333446709</v>
      </c>
      <c r="L634" s="76">
        <f t="shared" si="351"/>
        <v>0.18467176199408422</v>
      </c>
      <c r="M634" s="76">
        <f>0.0526*F634*Observaciones!$F633^1.218</f>
        <v>0</v>
      </c>
      <c r="N634" s="76">
        <f>M634*Constantes!$D$30</f>
        <v>0</v>
      </c>
      <c r="O634" s="76">
        <f t="shared" si="352"/>
        <v>0</v>
      </c>
      <c r="P634" s="15"/>
      <c r="Q634" s="75">
        <v>628</v>
      </c>
      <c r="R634" s="148">
        <f>ETo!$I633*((1-Constantes!$E$19)*ETo!$K633+ETo!$L633)</f>
        <v>3.9248535165865013</v>
      </c>
      <c r="S634" s="76">
        <f>MIN(R634*Constantes!$E$17,0.8*(V633+Observaciones!$F633-T634-U634-Constantes!$D$14))</f>
        <v>6.0653504377228273E-5</v>
      </c>
      <c r="T634" s="76">
        <f>IF(Observaciones!$F633&gt;0.05*Constantes!$E$18,((Observaciones!$F633-0.05*Constantes!$E$18)^2)/(Observaciones!$F633+0.95*Constantes!$E$18),0)</f>
        <v>0</v>
      </c>
      <c r="U634" s="76">
        <f>MAX(0,V633+Observaciones!$F633-T634-Constantes!$D$13)</f>
        <v>0</v>
      </c>
      <c r="V634" s="76">
        <f>V633+Observaciones!$F633-T634-S634-U634-W633</f>
        <v>11.250012580774817</v>
      </c>
      <c r="W634" s="76">
        <f>MAX(0,(V634-Constantes!$D$14)*(1-EXP(-Constantes!$D$22)))</f>
        <v>4.2854737522270467E-7</v>
      </c>
      <c r="X634" s="76">
        <f t="shared" si="338"/>
        <v>67.492197239736015</v>
      </c>
      <c r="Y634" s="76">
        <f>MAX(0,(X634-Constantes!$D$13)*(1-EXP(-Constantes!$D$23)))</f>
        <v>0.184671333446709</v>
      </c>
      <c r="Z634" s="76">
        <f t="shared" si="339"/>
        <v>0.18467176199408422</v>
      </c>
      <c r="AA634" s="76">
        <f>IF(Z634-Escenarios!$E$29&lt;=0,0,IF(Z634-Escenarios!$E$29&gt;Escenarios!$E$28,Escenarios!$E$28,Z634-Escenarios!$E$29))</f>
        <v>0</v>
      </c>
      <c r="AB634" s="76">
        <f>AA634*Entradas!$E$24</f>
        <v>0</v>
      </c>
      <c r="AC634" s="76">
        <f>R634*Entradas!$D$47/Escenarios!$E$9</f>
        <v>0.18839296879615205</v>
      </c>
      <c r="AD634" s="76">
        <f>Entradas!$D$48*Entradas!$D$46/Escenarios!$E$9</f>
        <v>0.12</v>
      </c>
      <c r="AE634" s="76">
        <f t="shared" si="340"/>
        <v>0.18845362230052928</v>
      </c>
      <c r="AF634" s="76">
        <f t="shared" si="323"/>
        <v>0</v>
      </c>
      <c r="AG634" s="76">
        <f t="shared" si="324"/>
        <v>0</v>
      </c>
      <c r="AH634" s="76">
        <f t="shared" si="318"/>
        <v>4.2854737522270467E-7</v>
      </c>
      <c r="AI634" s="76">
        <f t="shared" si="325"/>
        <v>0</v>
      </c>
      <c r="AJ634" s="76">
        <f t="shared" si="319"/>
        <v>0.184671333446709</v>
      </c>
      <c r="AK634" s="76">
        <f t="shared" si="326"/>
        <v>0</v>
      </c>
      <c r="AL634" s="76">
        <f t="shared" si="327"/>
        <v>0.18467176199408422</v>
      </c>
      <c r="AM634" s="76">
        <f t="shared" si="328"/>
        <v>0</v>
      </c>
      <c r="AN634" s="76">
        <f t="shared" si="329"/>
        <v>0</v>
      </c>
      <c r="AO634" s="76">
        <f t="shared" si="341"/>
        <v>51.197878834713521</v>
      </c>
      <c r="AP634" s="76">
        <f>MAX(0,(AO634-Constantes!$D$13)*(1-EXP(-Constantes!$D$24)))</f>
        <v>3.7416432775172752E-2</v>
      </c>
      <c r="AQ634" s="76">
        <f t="shared" si="320"/>
        <v>0.22208776622188175</v>
      </c>
      <c r="AR634" s="76">
        <f t="shared" si="330"/>
        <v>0.22208819476925698</v>
      </c>
      <c r="AS634" s="76">
        <f>0.0526*AF634*Observaciones!$F633^1.218</f>
        <v>0</v>
      </c>
      <c r="AT634" s="76">
        <f>AS634*Constantes!$E$30</f>
        <v>0</v>
      </c>
      <c r="AU634" s="76">
        <f t="shared" si="342"/>
        <v>0</v>
      </c>
      <c r="AV634" s="15"/>
      <c r="AW634" s="75">
        <v>628</v>
      </c>
      <c r="AX634" s="148">
        <f>ETo!$I633*((1-Constantes!$F$19)*ETo!$K633+ETo!$L633)</f>
        <v>3.9248535165865013</v>
      </c>
      <c r="AY634" s="76">
        <f>MIN(AX634*Constantes!$F$17,0.8*(BB633+Observaciones!$F633-AZ634-BA634-Constantes!$D$14))</f>
        <v>6.0653504377228273E-5</v>
      </c>
      <c r="AZ634" s="76">
        <f>IF(Observaciones!$F633&gt;0.05*Constantes!$F$18,((Observaciones!$F633-0.05*Constantes!$F$18)^2)/(Observaciones!$F633+0.95*Constantes!$F$18),0)</f>
        <v>0</v>
      </c>
      <c r="BA634" s="76">
        <f>MAX(0,BB633+Observaciones!$F633-AZ634-Constantes!$D$13)</f>
        <v>0</v>
      </c>
      <c r="BB634" s="76">
        <f>BB633+Observaciones!$F633-AZ634-AY634-BA634-BC633</f>
        <v>11.250012580774817</v>
      </c>
      <c r="BC634" s="76">
        <f>MAX(0,(BB634-Constantes!$D$14)*(1-EXP(-Constantes!$D$22)))</f>
        <v>4.2854737522270467E-7</v>
      </c>
      <c r="BD634" s="76">
        <f t="shared" si="343"/>
        <v>67.492197239736015</v>
      </c>
      <c r="BE634" s="76">
        <f>MAX(0,(BD634-Constantes!$D$13)*(1-EXP(-Constantes!$D$23)))</f>
        <v>0.184671333446709</v>
      </c>
      <c r="BF634" s="76">
        <f t="shared" si="344"/>
        <v>0.18467176199408422</v>
      </c>
      <c r="BG634" s="76">
        <f>IF(BF634-Escenarios!$F$29&lt;=0,0,IF(BF634-Escenarios!$F$29&gt;Escenarios!$F$28,Escenarios!$F$28,BF634-Escenarios!$F$29))</f>
        <v>0</v>
      </c>
      <c r="BH634" s="76">
        <f>BG634*Entradas!$F$24</f>
        <v>0</v>
      </c>
      <c r="BI634" s="76">
        <f>AX634*Entradas!$D$47/Escenarios!$F$9</f>
        <v>0.18839296879615205</v>
      </c>
      <c r="BJ634" s="76">
        <f>Entradas!$D$48*Entradas!$D$46/Escenarios!$F$9</f>
        <v>0.12</v>
      </c>
      <c r="BK634" s="76">
        <f t="shared" si="345"/>
        <v>0.18845362230052928</v>
      </c>
      <c r="BL634" s="76">
        <f t="shared" si="331"/>
        <v>0</v>
      </c>
      <c r="BM634" s="76">
        <f t="shared" si="332"/>
        <v>0</v>
      </c>
      <c r="BN634" s="76">
        <f t="shared" si="321"/>
        <v>4.2854737522270467E-7</v>
      </c>
      <c r="BO634" s="76">
        <f t="shared" si="333"/>
        <v>0</v>
      </c>
      <c r="BP634" s="76">
        <f t="shared" si="322"/>
        <v>0.184671333446709</v>
      </c>
      <c r="BQ634" s="76">
        <f t="shared" si="334"/>
        <v>0</v>
      </c>
      <c r="BR634" s="76">
        <f t="shared" si="335"/>
        <v>0.18467176199408422</v>
      </c>
      <c r="BS634" s="76">
        <f t="shared" si="336"/>
        <v>0</v>
      </c>
      <c r="BT634" s="76">
        <f t="shared" si="337"/>
        <v>0</v>
      </c>
      <c r="BU634" s="76">
        <f t="shared" si="346"/>
        <v>53.193112790085763</v>
      </c>
      <c r="BV634" s="76">
        <f>MAX(0,(BU634-Constantes!$D$13)*(1-EXP(-Constantes!$D$24)))</f>
        <v>6.7914076736649509E-2</v>
      </c>
      <c r="BW634" s="76">
        <f t="shared" si="347"/>
        <v>0.25258541018335851</v>
      </c>
      <c r="BX634" s="76">
        <f t="shared" si="348"/>
        <v>0.2525858387307337</v>
      </c>
      <c r="BY634" s="76">
        <f>0.0526*BL634*Observaciones!$F633^1.218</f>
        <v>0</v>
      </c>
      <c r="BZ634" s="76">
        <f>BY634*Constantes!$F$30</f>
        <v>0</v>
      </c>
      <c r="CA634" s="76">
        <f t="shared" si="349"/>
        <v>0</v>
      </c>
      <c r="CB634" s="15"/>
      <c r="CC634" s="75">
        <v>628</v>
      </c>
      <c r="CD634" s="76">
        <f>0.0526*Observaciones!$F633^2.218</f>
        <v>0</v>
      </c>
      <c r="CE634" s="76">
        <f>IF(Observaciones!$F633&gt;0.05*$CI$7,((Observaciones!$F633-0.05*$CI$7)^2)/(Observaciones!$F633+0.95*$CI$7),0)</f>
        <v>0</v>
      </c>
      <c r="CF634" s="76">
        <f>0.0526*CE634*Observaciones!$F633^1.218</f>
        <v>0</v>
      </c>
      <c r="CG634" s="29"/>
      <c r="CH634" s="29"/>
      <c r="CI634" s="110"/>
      <c r="CJ634" s="40"/>
    </row>
    <row r="635" spans="2:88" s="2" customFormat="1" x14ac:dyDescent="0.3">
      <c r="B635" s="39"/>
      <c r="C635" s="75">
        <v>629</v>
      </c>
      <c r="D635" s="148">
        <f>ETo!$I634*((1-Constantes!$D$19)*ETo!$K634+ETo!$L634)</f>
        <v>3.8506031808042152</v>
      </c>
      <c r="E635" s="76">
        <f>MIN(D635*Constantes!$D$17,0.8*(H634+Observaciones!$F634-F635-G635-Constantes!$D$14))</f>
        <v>1.0064619853267232E-5</v>
      </c>
      <c r="F635" s="76">
        <f>IF(Observaciones!$F634&gt;0.05*Constantes!$D$18,((Observaciones!$F634-0.05*Constantes!$D$18)^2)/(Observaciones!$F634+0.95*Constantes!$D$18),0)</f>
        <v>0</v>
      </c>
      <c r="G635" s="76">
        <f>MAX(0,H634+Observaciones!$F634-F635-Constantes!$D$13)</f>
        <v>0</v>
      </c>
      <c r="H635" s="76">
        <f>H634+Observaciones!$F634-F635-E635-G635-I634</f>
        <v>11.250002087607587</v>
      </c>
      <c r="I635" s="76">
        <f>MAX(0,(H635-Constantes!$D$14)*(1-EXP(-Constantes!$D$22)))</f>
        <v>7.1111578185816569E-8</v>
      </c>
      <c r="J635" s="76">
        <f t="shared" si="350"/>
        <v>67.3075259062893</v>
      </c>
      <c r="K635" s="76">
        <f>MAX(0,(J635-Constantes!$D$13)*(1-EXP(-Constantes!$D$23)))</f>
        <v>0.18285172281297377</v>
      </c>
      <c r="L635" s="76">
        <f t="shared" si="351"/>
        <v>0.18285179392455195</v>
      </c>
      <c r="M635" s="76">
        <f>0.0526*F635*Observaciones!$F634^1.218</f>
        <v>0</v>
      </c>
      <c r="N635" s="76">
        <f>M635*Constantes!$D$30</f>
        <v>0</v>
      </c>
      <c r="O635" s="76">
        <f t="shared" si="352"/>
        <v>0</v>
      </c>
      <c r="P635" s="15"/>
      <c r="Q635" s="75">
        <v>629</v>
      </c>
      <c r="R635" s="148">
        <f>ETo!$I634*((1-Constantes!$E$19)*ETo!$K634+ETo!$L634)</f>
        <v>3.8506031808042152</v>
      </c>
      <c r="S635" s="76">
        <f>MIN(R635*Constantes!$E$17,0.8*(V634+Observaciones!$F634-T635-U635-Constantes!$D$14))</f>
        <v>1.0064619853267232E-5</v>
      </c>
      <c r="T635" s="76">
        <f>IF(Observaciones!$F634&gt;0.05*Constantes!$E$18,((Observaciones!$F634-0.05*Constantes!$E$18)^2)/(Observaciones!$F634+0.95*Constantes!$E$18),0)</f>
        <v>0</v>
      </c>
      <c r="U635" s="76">
        <f>MAX(0,V634+Observaciones!$F634-T635-Constantes!$D$13)</f>
        <v>0</v>
      </c>
      <c r="V635" s="76">
        <f>V634+Observaciones!$F634-T635-S635-U635-W634</f>
        <v>11.250002087607587</v>
      </c>
      <c r="W635" s="76">
        <f>MAX(0,(V635-Constantes!$D$14)*(1-EXP(-Constantes!$D$22)))</f>
        <v>7.1111578185816569E-8</v>
      </c>
      <c r="X635" s="76">
        <f t="shared" si="338"/>
        <v>67.3075259062893</v>
      </c>
      <c r="Y635" s="76">
        <f>MAX(0,(X635-Constantes!$D$13)*(1-EXP(-Constantes!$D$23)))</f>
        <v>0.18285172281297377</v>
      </c>
      <c r="Z635" s="76">
        <f t="shared" si="339"/>
        <v>0.18285179392455195</v>
      </c>
      <c r="AA635" s="76">
        <f>IF(Z635-Escenarios!$E$29&lt;=0,0,IF(Z635-Escenarios!$E$29&gt;Escenarios!$E$28,Escenarios!$E$28,Z635-Escenarios!$E$29))</f>
        <v>0</v>
      </c>
      <c r="AB635" s="76">
        <f>AA635*Entradas!$E$24</f>
        <v>0</v>
      </c>
      <c r="AC635" s="76">
        <f>R635*Entradas!$D$47/Escenarios!$E$9</f>
        <v>0.18482895267860233</v>
      </c>
      <c r="AD635" s="76">
        <f>Entradas!$D$48*Entradas!$D$46/Escenarios!$E$9</f>
        <v>0.12</v>
      </c>
      <c r="AE635" s="76">
        <f t="shared" si="340"/>
        <v>0.18483901729845559</v>
      </c>
      <c r="AF635" s="76">
        <f t="shared" si="323"/>
        <v>0</v>
      </c>
      <c r="AG635" s="76">
        <f t="shared" si="324"/>
        <v>0</v>
      </c>
      <c r="AH635" s="76">
        <f t="shared" si="318"/>
        <v>7.1111578185816569E-8</v>
      </c>
      <c r="AI635" s="76">
        <f t="shared" si="325"/>
        <v>0</v>
      </c>
      <c r="AJ635" s="76">
        <f t="shared" si="319"/>
        <v>0.18285172281297377</v>
      </c>
      <c r="AK635" s="76">
        <f t="shared" si="326"/>
        <v>0</v>
      </c>
      <c r="AL635" s="76">
        <f t="shared" si="327"/>
        <v>0.18285179392455195</v>
      </c>
      <c r="AM635" s="76">
        <f t="shared" si="328"/>
        <v>0</v>
      </c>
      <c r="AN635" s="76">
        <f t="shared" si="329"/>
        <v>0</v>
      </c>
      <c r="AO635" s="76">
        <f t="shared" si="341"/>
        <v>51.160462401938346</v>
      </c>
      <c r="AP635" s="76">
        <f>MAX(0,(AO635-Constantes!$D$13)*(1-EXP(-Constantes!$D$24)))</f>
        <v>3.6844513355891971E-2</v>
      </c>
      <c r="AQ635" s="76">
        <f t="shared" si="320"/>
        <v>0.21969623616886574</v>
      </c>
      <c r="AR635" s="76">
        <f t="shared" si="330"/>
        <v>0.21969630728044393</v>
      </c>
      <c r="AS635" s="76">
        <f>0.0526*AF635*Observaciones!$F634^1.218</f>
        <v>0</v>
      </c>
      <c r="AT635" s="76">
        <f>AS635*Constantes!$E$30</f>
        <v>0</v>
      </c>
      <c r="AU635" s="76">
        <f t="shared" si="342"/>
        <v>0</v>
      </c>
      <c r="AV635" s="15"/>
      <c r="AW635" s="75">
        <v>629</v>
      </c>
      <c r="AX635" s="148">
        <f>ETo!$I634*((1-Constantes!$F$19)*ETo!$K634+ETo!$L634)</f>
        <v>3.8506031808042152</v>
      </c>
      <c r="AY635" s="76">
        <f>MIN(AX635*Constantes!$F$17,0.8*(BB634+Observaciones!$F634-AZ635-BA635-Constantes!$D$14))</f>
        <v>1.0064619853267232E-5</v>
      </c>
      <c r="AZ635" s="76">
        <f>IF(Observaciones!$F634&gt;0.05*Constantes!$F$18,((Observaciones!$F634-0.05*Constantes!$F$18)^2)/(Observaciones!$F634+0.95*Constantes!$F$18),0)</f>
        <v>0</v>
      </c>
      <c r="BA635" s="76">
        <f>MAX(0,BB634+Observaciones!$F634-AZ635-Constantes!$D$13)</f>
        <v>0</v>
      </c>
      <c r="BB635" s="76">
        <f>BB634+Observaciones!$F634-AZ635-AY635-BA635-BC634</f>
        <v>11.250002087607587</v>
      </c>
      <c r="BC635" s="76">
        <f>MAX(0,(BB635-Constantes!$D$14)*(1-EXP(-Constantes!$D$22)))</f>
        <v>7.1111578185816569E-8</v>
      </c>
      <c r="BD635" s="76">
        <f t="shared" si="343"/>
        <v>67.3075259062893</v>
      </c>
      <c r="BE635" s="76">
        <f>MAX(0,(BD635-Constantes!$D$13)*(1-EXP(-Constantes!$D$23)))</f>
        <v>0.18285172281297377</v>
      </c>
      <c r="BF635" s="76">
        <f t="shared" si="344"/>
        <v>0.18285179392455195</v>
      </c>
      <c r="BG635" s="76">
        <f>IF(BF635-Escenarios!$F$29&lt;=0,0,IF(BF635-Escenarios!$F$29&gt;Escenarios!$F$28,Escenarios!$F$28,BF635-Escenarios!$F$29))</f>
        <v>0</v>
      </c>
      <c r="BH635" s="76">
        <f>BG635*Entradas!$F$24</f>
        <v>0</v>
      </c>
      <c r="BI635" s="76">
        <f>AX635*Entradas!$D$47/Escenarios!$F$9</f>
        <v>0.18482895267860233</v>
      </c>
      <c r="BJ635" s="76">
        <f>Entradas!$D$48*Entradas!$D$46/Escenarios!$F$9</f>
        <v>0.12</v>
      </c>
      <c r="BK635" s="76">
        <f t="shared" si="345"/>
        <v>0.18483901729845559</v>
      </c>
      <c r="BL635" s="76">
        <f t="shared" si="331"/>
        <v>0</v>
      </c>
      <c r="BM635" s="76">
        <f t="shared" si="332"/>
        <v>0</v>
      </c>
      <c r="BN635" s="76">
        <f t="shared" si="321"/>
        <v>7.1111578185816569E-8</v>
      </c>
      <c r="BO635" s="76">
        <f t="shared" si="333"/>
        <v>0</v>
      </c>
      <c r="BP635" s="76">
        <f t="shared" si="322"/>
        <v>0.18285172281297377</v>
      </c>
      <c r="BQ635" s="76">
        <f t="shared" si="334"/>
        <v>0</v>
      </c>
      <c r="BR635" s="76">
        <f t="shared" si="335"/>
        <v>0.18285179392455195</v>
      </c>
      <c r="BS635" s="76">
        <f t="shared" si="336"/>
        <v>0</v>
      </c>
      <c r="BT635" s="76">
        <f t="shared" si="337"/>
        <v>0</v>
      </c>
      <c r="BU635" s="76">
        <f t="shared" si="346"/>
        <v>53.125198713349114</v>
      </c>
      <c r="BV635" s="76">
        <f>MAX(0,(BU635-Constantes!$D$13)*(1-EXP(-Constantes!$D$24)))</f>
        <v>6.6875993294499822E-2</v>
      </c>
      <c r="BW635" s="76">
        <f t="shared" si="347"/>
        <v>0.24972771610747357</v>
      </c>
      <c r="BX635" s="76">
        <f t="shared" si="348"/>
        <v>0.24972778721905176</v>
      </c>
      <c r="BY635" s="76">
        <f>0.0526*BL635*Observaciones!$F634^1.218</f>
        <v>0</v>
      </c>
      <c r="BZ635" s="76">
        <f>BY635*Constantes!$F$30</f>
        <v>0</v>
      </c>
      <c r="CA635" s="76">
        <f t="shared" si="349"/>
        <v>0</v>
      </c>
      <c r="CB635" s="15"/>
      <c r="CC635" s="75">
        <v>629</v>
      </c>
      <c r="CD635" s="76">
        <f>0.0526*Observaciones!$F634^2.218</f>
        <v>0</v>
      </c>
      <c r="CE635" s="76">
        <f>IF(Observaciones!$F634&gt;0.05*$CI$7,((Observaciones!$F634-0.05*$CI$7)^2)/(Observaciones!$F634+0.95*$CI$7),0)</f>
        <v>0</v>
      </c>
      <c r="CF635" s="76">
        <f>0.0526*CE635*Observaciones!$F634^1.218</f>
        <v>0</v>
      </c>
      <c r="CG635" s="29"/>
      <c r="CH635" s="29"/>
      <c r="CI635" s="110"/>
      <c r="CJ635" s="40"/>
    </row>
    <row r="636" spans="2:88" s="2" customFormat="1" x14ac:dyDescent="0.3">
      <c r="B636" s="39"/>
      <c r="C636" s="75">
        <v>630</v>
      </c>
      <c r="D636" s="148">
        <f>ETo!$I635*((1-Constantes!$D$19)*ETo!$K635+ETo!$L635)</f>
        <v>3.7879576966251753</v>
      </c>
      <c r="E636" s="76">
        <f>MIN(D636*Constantes!$D$17,0.8*(H635+Observaciones!$F635-F636-G636-Constantes!$D$14))</f>
        <v>1.670086069793797E-6</v>
      </c>
      <c r="F636" s="76">
        <f>IF(Observaciones!$F635&gt;0.05*Constantes!$D$18,((Observaciones!$F635-0.05*Constantes!$D$18)^2)/(Observaciones!$F635+0.95*Constantes!$D$18),0)</f>
        <v>0</v>
      </c>
      <c r="G636" s="76">
        <f>MAX(0,H635+Observaciones!$F635-F636-Constantes!$D$13)</f>
        <v>0</v>
      </c>
      <c r="H636" s="76">
        <f>H635+Observaciones!$F635-F636-E636-G636-I635</f>
        <v>11.250000346409939</v>
      </c>
      <c r="I636" s="76">
        <f>MAX(0,(H636-Constantes!$D$14)*(1-EXP(-Constantes!$D$22)))</f>
        <v>1.1799994217763935E-8</v>
      </c>
      <c r="J636" s="76">
        <f t="shared" si="350"/>
        <v>67.12467418347633</v>
      </c>
      <c r="K636" s="76">
        <f>MAX(0,(J636-Constantes!$D$13)*(1-EXP(-Constantes!$D$23)))</f>
        <v>0.18105004123621032</v>
      </c>
      <c r="L636" s="76">
        <f t="shared" si="351"/>
        <v>0.18105005303620453</v>
      </c>
      <c r="M636" s="76">
        <f>0.0526*F636*Observaciones!$F635^1.218</f>
        <v>0</v>
      </c>
      <c r="N636" s="76">
        <f>M636*Constantes!$D$30</f>
        <v>0</v>
      </c>
      <c r="O636" s="76">
        <f t="shared" si="352"/>
        <v>0</v>
      </c>
      <c r="P636" s="15"/>
      <c r="Q636" s="75">
        <v>630</v>
      </c>
      <c r="R636" s="148">
        <f>ETo!$I635*((1-Constantes!$E$19)*ETo!$K635+ETo!$L635)</f>
        <v>3.7879576966251753</v>
      </c>
      <c r="S636" s="76">
        <f>MIN(R636*Constantes!$E$17,0.8*(V635+Observaciones!$F635-T636-U636-Constantes!$D$14))</f>
        <v>1.670086069793797E-6</v>
      </c>
      <c r="T636" s="76">
        <f>IF(Observaciones!$F635&gt;0.05*Constantes!$E$18,((Observaciones!$F635-0.05*Constantes!$E$18)^2)/(Observaciones!$F635+0.95*Constantes!$E$18),0)</f>
        <v>0</v>
      </c>
      <c r="U636" s="76">
        <f>MAX(0,V635+Observaciones!$F635-T636-Constantes!$D$13)</f>
        <v>0</v>
      </c>
      <c r="V636" s="76">
        <f>V635+Observaciones!$F635-T636-S636-U636-W635</f>
        <v>11.250000346409939</v>
      </c>
      <c r="W636" s="76">
        <f>MAX(0,(V636-Constantes!$D$14)*(1-EXP(-Constantes!$D$22)))</f>
        <v>1.1799994217763935E-8</v>
      </c>
      <c r="X636" s="76">
        <f t="shared" si="338"/>
        <v>67.12467418347633</v>
      </c>
      <c r="Y636" s="76">
        <f>MAX(0,(X636-Constantes!$D$13)*(1-EXP(-Constantes!$D$23)))</f>
        <v>0.18105004123621032</v>
      </c>
      <c r="Z636" s="76">
        <f t="shared" si="339"/>
        <v>0.18105005303620453</v>
      </c>
      <c r="AA636" s="76">
        <f>IF(Z636-Escenarios!$E$29&lt;=0,0,IF(Z636-Escenarios!$E$29&gt;Escenarios!$E$28,Escenarios!$E$28,Z636-Escenarios!$E$29))</f>
        <v>0</v>
      </c>
      <c r="AB636" s="76">
        <f>AA636*Entradas!$E$24</f>
        <v>0</v>
      </c>
      <c r="AC636" s="76">
        <f>R636*Entradas!$D$47/Escenarios!$E$9</f>
        <v>0.18182196943800841</v>
      </c>
      <c r="AD636" s="76">
        <f>Entradas!$D$48*Entradas!$D$46/Escenarios!$E$9</f>
        <v>0.12</v>
      </c>
      <c r="AE636" s="76">
        <f t="shared" si="340"/>
        <v>0.18182363952407821</v>
      </c>
      <c r="AF636" s="76">
        <f t="shared" si="323"/>
        <v>0</v>
      </c>
      <c r="AG636" s="76">
        <f t="shared" si="324"/>
        <v>0</v>
      </c>
      <c r="AH636" s="76">
        <f t="shared" si="318"/>
        <v>1.1799994217763935E-8</v>
      </c>
      <c r="AI636" s="76">
        <f t="shared" si="325"/>
        <v>0</v>
      </c>
      <c r="AJ636" s="76">
        <f t="shared" si="319"/>
        <v>0.18105004123621032</v>
      </c>
      <c r="AK636" s="76">
        <f t="shared" si="326"/>
        <v>0</v>
      </c>
      <c r="AL636" s="76">
        <f t="shared" si="327"/>
        <v>0.18105005303620453</v>
      </c>
      <c r="AM636" s="76">
        <f t="shared" si="328"/>
        <v>0</v>
      </c>
      <c r="AN636" s="76">
        <f t="shared" si="329"/>
        <v>0</v>
      </c>
      <c r="AO636" s="76">
        <f t="shared" si="341"/>
        <v>51.123617888582451</v>
      </c>
      <c r="AP636" s="76">
        <f>MAX(0,(AO636-Constantes!$D$13)*(1-EXP(-Constantes!$D$24)))</f>
        <v>3.6281335866236469E-2</v>
      </c>
      <c r="AQ636" s="76">
        <f t="shared" si="320"/>
        <v>0.21733137710244679</v>
      </c>
      <c r="AR636" s="76">
        <f t="shared" si="330"/>
        <v>0.217331388902441</v>
      </c>
      <c r="AS636" s="76">
        <f>0.0526*AF636*Observaciones!$F635^1.218</f>
        <v>0</v>
      </c>
      <c r="AT636" s="76">
        <f>AS636*Constantes!$E$30</f>
        <v>0</v>
      </c>
      <c r="AU636" s="76">
        <f t="shared" si="342"/>
        <v>0</v>
      </c>
      <c r="AV636" s="15"/>
      <c r="AW636" s="75">
        <v>630</v>
      </c>
      <c r="AX636" s="148">
        <f>ETo!$I635*((1-Constantes!$F$19)*ETo!$K635+ETo!$L635)</f>
        <v>3.7879576966251753</v>
      </c>
      <c r="AY636" s="76">
        <f>MIN(AX636*Constantes!$F$17,0.8*(BB635+Observaciones!$F635-AZ636-BA636-Constantes!$D$14))</f>
        <v>1.670086069793797E-6</v>
      </c>
      <c r="AZ636" s="76">
        <f>IF(Observaciones!$F635&gt;0.05*Constantes!$F$18,((Observaciones!$F635-0.05*Constantes!$F$18)^2)/(Observaciones!$F635+0.95*Constantes!$F$18),0)</f>
        <v>0</v>
      </c>
      <c r="BA636" s="76">
        <f>MAX(0,BB635+Observaciones!$F635-AZ636-Constantes!$D$13)</f>
        <v>0</v>
      </c>
      <c r="BB636" s="76">
        <f>BB635+Observaciones!$F635-AZ636-AY636-BA636-BC635</f>
        <v>11.250000346409939</v>
      </c>
      <c r="BC636" s="76">
        <f>MAX(0,(BB636-Constantes!$D$14)*(1-EXP(-Constantes!$D$22)))</f>
        <v>1.1799994217763935E-8</v>
      </c>
      <c r="BD636" s="76">
        <f t="shared" si="343"/>
        <v>67.12467418347633</v>
      </c>
      <c r="BE636" s="76">
        <f>MAX(0,(BD636-Constantes!$D$13)*(1-EXP(-Constantes!$D$23)))</f>
        <v>0.18105004123621032</v>
      </c>
      <c r="BF636" s="76">
        <f t="shared" si="344"/>
        <v>0.18105005303620453</v>
      </c>
      <c r="BG636" s="76">
        <f>IF(BF636-Escenarios!$F$29&lt;=0,0,IF(BF636-Escenarios!$F$29&gt;Escenarios!$F$28,Escenarios!$F$28,BF636-Escenarios!$F$29))</f>
        <v>0</v>
      </c>
      <c r="BH636" s="76">
        <f>BG636*Entradas!$F$24</f>
        <v>0</v>
      </c>
      <c r="BI636" s="76">
        <f>AX636*Entradas!$D$47/Escenarios!$F$9</f>
        <v>0.18182196943800841</v>
      </c>
      <c r="BJ636" s="76">
        <f>Entradas!$D$48*Entradas!$D$46/Escenarios!$F$9</f>
        <v>0.12</v>
      </c>
      <c r="BK636" s="76">
        <f t="shared" si="345"/>
        <v>0.18182363952407821</v>
      </c>
      <c r="BL636" s="76">
        <f t="shared" si="331"/>
        <v>0</v>
      </c>
      <c r="BM636" s="76">
        <f t="shared" si="332"/>
        <v>0</v>
      </c>
      <c r="BN636" s="76">
        <f t="shared" si="321"/>
        <v>1.1799994217763935E-8</v>
      </c>
      <c r="BO636" s="76">
        <f t="shared" si="333"/>
        <v>0</v>
      </c>
      <c r="BP636" s="76">
        <f t="shared" si="322"/>
        <v>0.18105004123621032</v>
      </c>
      <c r="BQ636" s="76">
        <f t="shared" si="334"/>
        <v>0</v>
      </c>
      <c r="BR636" s="76">
        <f t="shared" si="335"/>
        <v>0.18105005303620453</v>
      </c>
      <c r="BS636" s="76">
        <f t="shared" si="336"/>
        <v>0</v>
      </c>
      <c r="BT636" s="76">
        <f t="shared" si="337"/>
        <v>0</v>
      </c>
      <c r="BU636" s="76">
        <f t="shared" si="346"/>
        <v>53.058322720054612</v>
      </c>
      <c r="BV636" s="76">
        <f>MAX(0,(BU636-Constantes!$D$13)*(1-EXP(-Constantes!$D$24)))</f>
        <v>6.5853777214238032E-2</v>
      </c>
      <c r="BW636" s="76">
        <f t="shared" si="347"/>
        <v>0.24690381845044834</v>
      </c>
      <c r="BX636" s="76">
        <f t="shared" si="348"/>
        <v>0.24690383025044255</v>
      </c>
      <c r="BY636" s="76">
        <f>0.0526*BL636*Observaciones!$F635^1.218</f>
        <v>0</v>
      </c>
      <c r="BZ636" s="76">
        <f>BY636*Constantes!$F$30</f>
        <v>0</v>
      </c>
      <c r="CA636" s="76">
        <f t="shared" si="349"/>
        <v>0</v>
      </c>
      <c r="CB636" s="15"/>
      <c r="CC636" s="75">
        <v>630</v>
      </c>
      <c r="CD636" s="76">
        <f>0.0526*Observaciones!$F635^2.218</f>
        <v>0</v>
      </c>
      <c r="CE636" s="76">
        <f>IF(Observaciones!$F635&gt;0.05*$CI$7,((Observaciones!$F635-0.05*$CI$7)^2)/(Observaciones!$F635+0.95*$CI$7),0)</f>
        <v>0</v>
      </c>
      <c r="CF636" s="76">
        <f>0.0526*CE636*Observaciones!$F635^1.218</f>
        <v>0</v>
      </c>
      <c r="CG636" s="29"/>
      <c r="CH636" s="29"/>
      <c r="CI636" s="110"/>
      <c r="CJ636" s="40"/>
    </row>
    <row r="637" spans="2:88" s="2" customFormat="1" x14ac:dyDescent="0.3">
      <c r="B637" s="39"/>
      <c r="C637" s="75">
        <v>631</v>
      </c>
      <c r="D637" s="148">
        <f>ETo!$I636*((1-Constantes!$D$19)*ETo!$K636+ETo!$L636)</f>
        <v>3.6924687394582372</v>
      </c>
      <c r="E637" s="76">
        <f>MIN(D637*Constantes!$D$17,0.8*(H636+Observaciones!$F636-F637-G637-Constantes!$D$14))</f>
        <v>2.7712795116485725E-7</v>
      </c>
      <c r="F637" s="76">
        <f>IF(Observaciones!$F636&gt;0.05*Constantes!$D$18,((Observaciones!$F636-0.05*Constantes!$D$18)^2)/(Observaciones!$F636+0.95*Constantes!$D$18),0)</f>
        <v>0</v>
      </c>
      <c r="G637" s="76">
        <f>MAX(0,H636+Observaciones!$F636-F637-Constantes!$D$13)</f>
        <v>0</v>
      </c>
      <c r="H637" s="76">
        <f>H636+Observaciones!$F636-F637-E637-G637-I636</f>
        <v>11.250000057481994</v>
      </c>
      <c r="I637" s="76">
        <f>MAX(0,(H637-Constantes!$D$14)*(1-EXP(-Constantes!$D$22)))</f>
        <v>1.9580477457471514E-9</v>
      </c>
      <c r="J637" s="76">
        <f t="shared" si="350"/>
        <v>66.943624142240125</v>
      </c>
      <c r="K637" s="76">
        <f>MAX(0,(J637-Constantes!$D$13)*(1-EXP(-Constantes!$D$23)))</f>
        <v>0.17926611205714987</v>
      </c>
      <c r="L637" s="76">
        <f t="shared" si="351"/>
        <v>0.17926611401519763</v>
      </c>
      <c r="M637" s="76">
        <f>0.0526*F637*Observaciones!$F636^1.218</f>
        <v>0</v>
      </c>
      <c r="N637" s="76">
        <f>M637*Constantes!$D$30</f>
        <v>0</v>
      </c>
      <c r="O637" s="76">
        <f t="shared" si="352"/>
        <v>0</v>
      </c>
      <c r="P637" s="15"/>
      <c r="Q637" s="75">
        <v>631</v>
      </c>
      <c r="R637" s="148">
        <f>ETo!$I636*((1-Constantes!$E$19)*ETo!$K636+ETo!$L636)</f>
        <v>3.6924687394582372</v>
      </c>
      <c r="S637" s="76">
        <f>MIN(R637*Constantes!$E$17,0.8*(V636+Observaciones!$F636-T637-U637-Constantes!$D$14))</f>
        <v>2.7712795116485725E-7</v>
      </c>
      <c r="T637" s="76">
        <f>IF(Observaciones!$F636&gt;0.05*Constantes!$E$18,((Observaciones!$F636-0.05*Constantes!$E$18)^2)/(Observaciones!$F636+0.95*Constantes!$E$18),0)</f>
        <v>0</v>
      </c>
      <c r="U637" s="76">
        <f>MAX(0,V636+Observaciones!$F636-T637-Constantes!$D$13)</f>
        <v>0</v>
      </c>
      <c r="V637" s="76">
        <f>V636+Observaciones!$F636-T637-S637-U637-W636</f>
        <v>11.250000057481994</v>
      </c>
      <c r="W637" s="76">
        <f>MAX(0,(V637-Constantes!$D$14)*(1-EXP(-Constantes!$D$22)))</f>
        <v>1.9580477457471514E-9</v>
      </c>
      <c r="X637" s="76">
        <f t="shared" si="338"/>
        <v>66.943624142240125</v>
      </c>
      <c r="Y637" s="76">
        <f>MAX(0,(X637-Constantes!$D$13)*(1-EXP(-Constantes!$D$23)))</f>
        <v>0.17926611205714987</v>
      </c>
      <c r="Z637" s="76">
        <f t="shared" si="339"/>
        <v>0.17926611401519763</v>
      </c>
      <c r="AA637" s="76">
        <f>IF(Z637-Escenarios!$E$29&lt;=0,0,IF(Z637-Escenarios!$E$29&gt;Escenarios!$E$28,Escenarios!$E$28,Z637-Escenarios!$E$29))</f>
        <v>0</v>
      </c>
      <c r="AB637" s="76">
        <f>AA637*Entradas!$E$24</f>
        <v>0</v>
      </c>
      <c r="AC637" s="76">
        <f>R637*Entradas!$D$47/Escenarios!$E$9</f>
        <v>0.17723849949399539</v>
      </c>
      <c r="AD637" s="76">
        <f>Entradas!$D$48*Entradas!$D$46/Escenarios!$E$9</f>
        <v>0.12</v>
      </c>
      <c r="AE637" s="76">
        <f t="shared" si="340"/>
        <v>0.17723877662194656</v>
      </c>
      <c r="AF637" s="76">
        <f t="shared" si="323"/>
        <v>0</v>
      </c>
      <c r="AG637" s="76">
        <f t="shared" si="324"/>
        <v>0</v>
      </c>
      <c r="AH637" s="76">
        <f t="shared" si="318"/>
        <v>1.9580477457471514E-9</v>
      </c>
      <c r="AI637" s="76">
        <f t="shared" si="325"/>
        <v>0</v>
      </c>
      <c r="AJ637" s="76">
        <f t="shared" si="319"/>
        <v>0.17926611205714987</v>
      </c>
      <c r="AK637" s="76">
        <f t="shared" si="326"/>
        <v>0</v>
      </c>
      <c r="AL637" s="76">
        <f t="shared" si="327"/>
        <v>0.17926611401519763</v>
      </c>
      <c r="AM637" s="76">
        <f t="shared" si="328"/>
        <v>0</v>
      </c>
      <c r="AN637" s="76">
        <f t="shared" si="329"/>
        <v>0</v>
      </c>
      <c r="AO637" s="76">
        <f t="shared" si="341"/>
        <v>51.087336552716216</v>
      </c>
      <c r="AP637" s="76">
        <f>MAX(0,(AO637-Constantes!$D$13)*(1-EXP(-Constantes!$D$24)))</f>
        <v>3.5726766683652184E-2</v>
      </c>
      <c r="AQ637" s="76">
        <f t="shared" si="320"/>
        <v>0.21499287874080206</v>
      </c>
      <c r="AR637" s="76">
        <f t="shared" si="330"/>
        <v>0.21499288069884981</v>
      </c>
      <c r="AS637" s="76">
        <f>0.0526*AF637*Observaciones!$F636^1.218</f>
        <v>0</v>
      </c>
      <c r="AT637" s="76">
        <f>AS637*Constantes!$E$30</f>
        <v>0</v>
      </c>
      <c r="AU637" s="76">
        <f t="shared" si="342"/>
        <v>0</v>
      </c>
      <c r="AV637" s="15"/>
      <c r="AW637" s="75">
        <v>631</v>
      </c>
      <c r="AX637" s="148">
        <f>ETo!$I636*((1-Constantes!$F$19)*ETo!$K636+ETo!$L636)</f>
        <v>3.6924687394582372</v>
      </c>
      <c r="AY637" s="76">
        <f>MIN(AX637*Constantes!$F$17,0.8*(BB636+Observaciones!$F636-AZ637-BA637-Constantes!$D$14))</f>
        <v>2.7712795116485725E-7</v>
      </c>
      <c r="AZ637" s="76">
        <f>IF(Observaciones!$F636&gt;0.05*Constantes!$F$18,((Observaciones!$F636-0.05*Constantes!$F$18)^2)/(Observaciones!$F636+0.95*Constantes!$F$18),0)</f>
        <v>0</v>
      </c>
      <c r="BA637" s="76">
        <f>MAX(0,BB636+Observaciones!$F636-AZ637-Constantes!$D$13)</f>
        <v>0</v>
      </c>
      <c r="BB637" s="76">
        <f>BB636+Observaciones!$F636-AZ637-AY637-BA637-BC636</f>
        <v>11.250000057481994</v>
      </c>
      <c r="BC637" s="76">
        <f>MAX(0,(BB637-Constantes!$D$14)*(1-EXP(-Constantes!$D$22)))</f>
        <v>1.9580477457471514E-9</v>
      </c>
      <c r="BD637" s="76">
        <f t="shared" si="343"/>
        <v>66.943624142240125</v>
      </c>
      <c r="BE637" s="76">
        <f>MAX(0,(BD637-Constantes!$D$13)*(1-EXP(-Constantes!$D$23)))</f>
        <v>0.17926611205714987</v>
      </c>
      <c r="BF637" s="76">
        <f t="shared" si="344"/>
        <v>0.17926611401519763</v>
      </c>
      <c r="BG637" s="76">
        <f>IF(BF637-Escenarios!$F$29&lt;=0,0,IF(BF637-Escenarios!$F$29&gt;Escenarios!$F$28,Escenarios!$F$28,BF637-Escenarios!$F$29))</f>
        <v>0</v>
      </c>
      <c r="BH637" s="76">
        <f>BG637*Entradas!$F$24</f>
        <v>0</v>
      </c>
      <c r="BI637" s="76">
        <f>AX637*Entradas!$D$47/Escenarios!$F$9</f>
        <v>0.17723849949399539</v>
      </c>
      <c r="BJ637" s="76">
        <f>Entradas!$D$48*Entradas!$D$46/Escenarios!$F$9</f>
        <v>0.12</v>
      </c>
      <c r="BK637" s="76">
        <f t="shared" si="345"/>
        <v>0.17723877662194656</v>
      </c>
      <c r="BL637" s="76">
        <f t="shared" si="331"/>
        <v>0</v>
      </c>
      <c r="BM637" s="76">
        <f t="shared" si="332"/>
        <v>0</v>
      </c>
      <c r="BN637" s="76">
        <f t="shared" si="321"/>
        <v>1.9580477457471514E-9</v>
      </c>
      <c r="BO637" s="76">
        <f t="shared" si="333"/>
        <v>0</v>
      </c>
      <c r="BP637" s="76">
        <f t="shared" si="322"/>
        <v>0.17926611205714987</v>
      </c>
      <c r="BQ637" s="76">
        <f t="shared" si="334"/>
        <v>0</v>
      </c>
      <c r="BR637" s="76">
        <f t="shared" si="335"/>
        <v>0.17926611401519763</v>
      </c>
      <c r="BS637" s="76">
        <f t="shared" si="336"/>
        <v>0</v>
      </c>
      <c r="BT637" s="76">
        <f t="shared" si="337"/>
        <v>0</v>
      </c>
      <c r="BU637" s="76">
        <f t="shared" si="346"/>
        <v>52.992468942840375</v>
      </c>
      <c r="BV637" s="76">
        <f>MAX(0,(BU637-Constantes!$D$13)*(1-EXP(-Constantes!$D$24)))</f>
        <v>6.4847185959317502E-2</v>
      </c>
      <c r="BW637" s="76">
        <f t="shared" si="347"/>
        <v>0.24411329801646736</v>
      </c>
      <c r="BX637" s="76">
        <f t="shared" si="348"/>
        <v>0.24411329997451514</v>
      </c>
      <c r="BY637" s="76">
        <f>0.0526*BL637*Observaciones!$F636^1.218</f>
        <v>0</v>
      </c>
      <c r="BZ637" s="76">
        <f>BY637*Constantes!$F$30</f>
        <v>0</v>
      </c>
      <c r="CA637" s="76">
        <f t="shared" si="349"/>
        <v>0</v>
      </c>
      <c r="CB637" s="15"/>
      <c r="CC637" s="75">
        <v>631</v>
      </c>
      <c r="CD637" s="76">
        <f>0.0526*Observaciones!$F636^2.218</f>
        <v>0</v>
      </c>
      <c r="CE637" s="76">
        <f>IF(Observaciones!$F636&gt;0.05*$CI$7,((Observaciones!$F636-0.05*$CI$7)^2)/(Observaciones!$F636+0.95*$CI$7),0)</f>
        <v>0</v>
      </c>
      <c r="CF637" s="76">
        <f>0.0526*CE637*Observaciones!$F636^1.218</f>
        <v>0</v>
      </c>
      <c r="CG637" s="29"/>
      <c r="CH637" s="29"/>
      <c r="CI637" s="110"/>
      <c r="CJ637" s="40"/>
    </row>
    <row r="638" spans="2:88" s="2" customFormat="1" x14ac:dyDescent="0.3">
      <c r="B638" s="39"/>
      <c r="C638" s="75">
        <v>632</v>
      </c>
      <c r="D638" s="148">
        <f>ETo!$I637*((1-Constantes!$D$19)*ETo!$K637+ETo!$L637)</f>
        <v>3.7581165831371872</v>
      </c>
      <c r="E638" s="76">
        <f>MIN(D638*Constantes!$D$17,0.8*(H637+Observaciones!$F637-F638-G638-Constantes!$D$14))</f>
        <v>1.6000000459855954</v>
      </c>
      <c r="F638" s="76">
        <f>IF(Observaciones!$F637&gt;0.05*Constantes!$D$18,((Observaciones!$F637-0.05*Constantes!$D$18)^2)/(Observaciones!$F637+0.95*Constantes!$D$18),0)</f>
        <v>0</v>
      </c>
      <c r="G638" s="76">
        <f>MAX(0,H637+Observaciones!$F637-F638-Constantes!$D$13)</f>
        <v>0</v>
      </c>
      <c r="H638" s="76">
        <f>H637+Observaciones!$F637-F638-E638-G638-I637</f>
        <v>11.650000009538351</v>
      </c>
      <c r="I638" s="76">
        <f>MAX(0,(H638-Constantes!$D$14)*(1-EXP(-Constantes!$D$22)))</f>
        <v>1.3625468754973008E-2</v>
      </c>
      <c r="J638" s="76">
        <f t="shared" si="350"/>
        <v>66.764358030182976</v>
      </c>
      <c r="K638" s="76">
        <f>MAX(0,(J638-Constantes!$D$13)*(1-EXP(-Constantes!$D$23)))</f>
        <v>0.17749976035718945</v>
      </c>
      <c r="L638" s="76">
        <f t="shared" si="351"/>
        <v>0.19112522911216245</v>
      </c>
      <c r="M638" s="76">
        <f>0.0526*F638*Observaciones!$F637^1.218</f>
        <v>0</v>
      </c>
      <c r="N638" s="76">
        <f>M638*Constantes!$D$30</f>
        <v>0</v>
      </c>
      <c r="O638" s="76">
        <f t="shared" si="352"/>
        <v>0</v>
      </c>
      <c r="P638" s="15"/>
      <c r="Q638" s="75">
        <v>632</v>
      </c>
      <c r="R638" s="148">
        <f>ETo!$I637*((1-Constantes!$E$19)*ETo!$K637+ETo!$L637)</f>
        <v>3.7581165831371872</v>
      </c>
      <c r="S638" s="76">
        <f>MIN(R638*Constantes!$E$17,0.8*(V637+Observaciones!$F637-T638-U638-Constantes!$D$14))</f>
        <v>1.6000000459855954</v>
      </c>
      <c r="T638" s="76">
        <f>IF(Observaciones!$F637&gt;0.05*Constantes!$E$18,((Observaciones!$F637-0.05*Constantes!$E$18)^2)/(Observaciones!$F637+0.95*Constantes!$E$18),0)</f>
        <v>0</v>
      </c>
      <c r="U638" s="76">
        <f>MAX(0,V637+Observaciones!$F637-T638-Constantes!$D$13)</f>
        <v>0</v>
      </c>
      <c r="V638" s="76">
        <f>V637+Observaciones!$F637-T638-S638-U638-W637</f>
        <v>11.650000009538351</v>
      </c>
      <c r="W638" s="76">
        <f>MAX(0,(V638-Constantes!$D$14)*(1-EXP(-Constantes!$D$22)))</f>
        <v>1.3625468754973008E-2</v>
      </c>
      <c r="X638" s="76">
        <f t="shared" si="338"/>
        <v>66.764358030182976</v>
      </c>
      <c r="Y638" s="76">
        <f>MAX(0,(X638-Constantes!$D$13)*(1-EXP(-Constantes!$D$23)))</f>
        <v>0.17749976035718945</v>
      </c>
      <c r="Z638" s="76">
        <f t="shared" si="339"/>
        <v>0.19112522911216245</v>
      </c>
      <c r="AA638" s="76">
        <f>IF(Z638-Escenarios!$E$29&lt;=0,0,IF(Z638-Escenarios!$E$29&gt;Escenarios!$E$28,Escenarios!$E$28,Z638-Escenarios!$E$29))</f>
        <v>0</v>
      </c>
      <c r="AB638" s="76">
        <f>AA638*Entradas!$E$24</f>
        <v>0</v>
      </c>
      <c r="AC638" s="76">
        <f>R638*Entradas!$D$47/Escenarios!$E$9</f>
        <v>0.18038959599058499</v>
      </c>
      <c r="AD638" s="76">
        <f>Entradas!$D$48*Entradas!$D$46/Escenarios!$E$9</f>
        <v>0.12</v>
      </c>
      <c r="AE638" s="76">
        <f t="shared" si="340"/>
        <v>1.7803896419761804</v>
      </c>
      <c r="AF638" s="76">
        <f t="shared" si="323"/>
        <v>0</v>
      </c>
      <c r="AG638" s="76">
        <f t="shared" si="324"/>
        <v>0</v>
      </c>
      <c r="AH638" s="76">
        <f t="shared" si="318"/>
        <v>1.3625468754973008E-2</v>
      </c>
      <c r="AI638" s="76">
        <f t="shared" si="325"/>
        <v>0</v>
      </c>
      <c r="AJ638" s="76">
        <f t="shared" si="319"/>
        <v>0.17749976035718945</v>
      </c>
      <c r="AK638" s="76">
        <f t="shared" si="326"/>
        <v>0</v>
      </c>
      <c r="AL638" s="76">
        <f t="shared" si="327"/>
        <v>0.19112522911216245</v>
      </c>
      <c r="AM638" s="76">
        <f t="shared" si="328"/>
        <v>0</v>
      </c>
      <c r="AN638" s="76">
        <f t="shared" si="329"/>
        <v>0</v>
      </c>
      <c r="AO638" s="76">
        <f t="shared" si="341"/>
        <v>51.051609786032564</v>
      </c>
      <c r="AP638" s="76">
        <f>MAX(0,(AO638-Constantes!$D$13)*(1-EXP(-Constantes!$D$24)))</f>
        <v>3.5180674228038632E-2</v>
      </c>
      <c r="AQ638" s="76">
        <f t="shared" si="320"/>
        <v>0.21268043458522809</v>
      </c>
      <c r="AR638" s="76">
        <f t="shared" si="330"/>
        <v>0.22630590334020109</v>
      </c>
      <c r="AS638" s="76">
        <f>0.0526*AF638*Observaciones!$F637^1.218</f>
        <v>0</v>
      </c>
      <c r="AT638" s="76">
        <f>AS638*Constantes!$E$30</f>
        <v>0</v>
      </c>
      <c r="AU638" s="76">
        <f t="shared" si="342"/>
        <v>0</v>
      </c>
      <c r="AV638" s="15"/>
      <c r="AW638" s="75">
        <v>632</v>
      </c>
      <c r="AX638" s="148">
        <f>ETo!$I637*((1-Constantes!$F$19)*ETo!$K637+ETo!$L637)</f>
        <v>3.7581165831371872</v>
      </c>
      <c r="AY638" s="76">
        <f>MIN(AX638*Constantes!$F$17,0.8*(BB637+Observaciones!$F637-AZ638-BA638-Constantes!$D$14))</f>
        <v>1.6000000459855954</v>
      </c>
      <c r="AZ638" s="76">
        <f>IF(Observaciones!$F637&gt;0.05*Constantes!$F$18,((Observaciones!$F637-0.05*Constantes!$F$18)^2)/(Observaciones!$F637+0.95*Constantes!$F$18),0)</f>
        <v>0</v>
      </c>
      <c r="BA638" s="76">
        <f>MAX(0,BB637+Observaciones!$F637-AZ638-Constantes!$D$13)</f>
        <v>0</v>
      </c>
      <c r="BB638" s="76">
        <f>BB637+Observaciones!$F637-AZ638-AY638-BA638-BC637</f>
        <v>11.650000009538351</v>
      </c>
      <c r="BC638" s="76">
        <f>MAX(0,(BB638-Constantes!$D$14)*(1-EXP(-Constantes!$D$22)))</f>
        <v>1.3625468754973008E-2</v>
      </c>
      <c r="BD638" s="76">
        <f t="shared" si="343"/>
        <v>66.764358030182976</v>
      </c>
      <c r="BE638" s="76">
        <f>MAX(0,(BD638-Constantes!$D$13)*(1-EXP(-Constantes!$D$23)))</f>
        <v>0.17749976035718945</v>
      </c>
      <c r="BF638" s="76">
        <f t="shared" si="344"/>
        <v>0.19112522911216245</v>
      </c>
      <c r="BG638" s="76">
        <f>IF(BF638-Escenarios!$F$29&lt;=0,0,IF(BF638-Escenarios!$F$29&gt;Escenarios!$F$28,Escenarios!$F$28,BF638-Escenarios!$F$29))</f>
        <v>0</v>
      </c>
      <c r="BH638" s="76">
        <f>BG638*Entradas!$F$24</f>
        <v>0</v>
      </c>
      <c r="BI638" s="76">
        <f>AX638*Entradas!$D$47/Escenarios!$F$9</f>
        <v>0.18038959599058499</v>
      </c>
      <c r="BJ638" s="76">
        <f>Entradas!$D$48*Entradas!$D$46/Escenarios!$F$9</f>
        <v>0.12</v>
      </c>
      <c r="BK638" s="76">
        <f t="shared" si="345"/>
        <v>1.7803896419761804</v>
      </c>
      <c r="BL638" s="76">
        <f t="shared" si="331"/>
        <v>0</v>
      </c>
      <c r="BM638" s="76">
        <f t="shared" si="332"/>
        <v>0</v>
      </c>
      <c r="BN638" s="76">
        <f t="shared" si="321"/>
        <v>1.3625468754973008E-2</v>
      </c>
      <c r="BO638" s="76">
        <f t="shared" si="333"/>
        <v>0</v>
      </c>
      <c r="BP638" s="76">
        <f t="shared" si="322"/>
        <v>0.17749976035718945</v>
      </c>
      <c r="BQ638" s="76">
        <f t="shared" si="334"/>
        <v>0</v>
      </c>
      <c r="BR638" s="76">
        <f t="shared" si="335"/>
        <v>0.19112522911216245</v>
      </c>
      <c r="BS638" s="76">
        <f t="shared" si="336"/>
        <v>0</v>
      </c>
      <c r="BT638" s="76">
        <f t="shared" si="337"/>
        <v>0</v>
      </c>
      <c r="BU638" s="76">
        <f t="shared" si="346"/>
        <v>52.927621756881059</v>
      </c>
      <c r="BV638" s="76">
        <f>MAX(0,(BU638-Constantes!$D$13)*(1-EXP(-Constantes!$D$24)))</f>
        <v>6.3855980700422477E-2</v>
      </c>
      <c r="BW638" s="76">
        <f t="shared" si="347"/>
        <v>0.24135574105761193</v>
      </c>
      <c r="BX638" s="76">
        <f t="shared" si="348"/>
        <v>0.25498120981258493</v>
      </c>
      <c r="BY638" s="76">
        <f>0.0526*BL638*Observaciones!$F637^1.218</f>
        <v>0</v>
      </c>
      <c r="BZ638" s="76">
        <f>BY638*Constantes!$F$30</f>
        <v>0</v>
      </c>
      <c r="CA638" s="76">
        <f t="shared" si="349"/>
        <v>0</v>
      </c>
      <c r="CB638" s="15"/>
      <c r="CC638" s="75">
        <v>632</v>
      </c>
      <c r="CD638" s="76">
        <f>0.0526*Observaciones!$F637^2.218</f>
        <v>0.24472045674166781</v>
      </c>
      <c r="CE638" s="76">
        <f>IF(Observaciones!$F637&gt;0.05*$CI$7,((Observaciones!$F637-0.05*$CI$7)^2)/(Observaciones!$F637+0.95*$CI$7),0)</f>
        <v>2.0605192437462322E-3</v>
      </c>
      <c r="CF638" s="76">
        <f>0.0526*CE638*Observaciones!$F637^1.218</f>
        <v>2.5212560522728692E-4</v>
      </c>
      <c r="CG638" s="29"/>
      <c r="CH638" s="29"/>
      <c r="CI638" s="110"/>
      <c r="CJ638" s="40"/>
    </row>
    <row r="639" spans="2:88" s="2" customFormat="1" x14ac:dyDescent="0.3">
      <c r="B639" s="39"/>
      <c r="C639" s="75">
        <v>633</v>
      </c>
      <c r="D639" s="148">
        <f>ETo!$I638*((1-Constantes!$D$19)*ETo!$K638+ETo!$L638)</f>
        <v>3.7669659061213121</v>
      </c>
      <c r="E639" s="76">
        <f>MIN(D639*Constantes!$D$17,0.8*(H638+Observaciones!$F638-F639-G639-Constantes!$D$14))</f>
        <v>1.8709526759118817</v>
      </c>
      <c r="F639" s="76">
        <f>IF(Observaciones!$F638&gt;0.05*Constantes!$D$18,((Observaciones!$F638-0.05*Constantes!$D$18)^2)/(Observaciones!$F638+0.95*Constantes!$D$18),0)</f>
        <v>2.7082529888160425E-2</v>
      </c>
      <c r="G639" s="76">
        <f>MAX(0,H638+Observaciones!$F638-F639-Constantes!$D$13)</f>
        <v>0</v>
      </c>
      <c r="H639" s="76">
        <f>H638+Observaciones!$F638-F639-E639-G639-I638</f>
        <v>14.238339334983335</v>
      </c>
      <c r="I639" s="76">
        <f>MAX(0,(H639-Constantes!$D$14)*(1-EXP(-Constantes!$D$22)))</f>
        <v>0.10179380816781797</v>
      </c>
      <c r="J639" s="76">
        <f t="shared" si="350"/>
        <v>66.586858269825782</v>
      </c>
      <c r="K639" s="76">
        <f>MAX(0,(J639-Constantes!$D$13)*(1-EXP(-Constantes!$D$23)))</f>
        <v>0.17575081294124092</v>
      </c>
      <c r="L639" s="76">
        <f t="shared" si="351"/>
        <v>0.30462715099721932</v>
      </c>
      <c r="M639" s="76">
        <f>0.0526*F639*Observaciones!$F638^1.218</f>
        <v>8.897906073963702E-3</v>
      </c>
      <c r="N639" s="76">
        <f>M639*Constantes!$D$30</f>
        <v>1.3900404253315733E-4</v>
      </c>
      <c r="O639" s="76">
        <f t="shared" si="352"/>
        <v>45.630877641115511</v>
      </c>
      <c r="P639" s="15"/>
      <c r="Q639" s="75">
        <v>633</v>
      </c>
      <c r="R639" s="148">
        <f>ETo!$I638*((1-Constantes!$E$19)*ETo!$K638+ETo!$L638)</f>
        <v>3.7669659061213121</v>
      </c>
      <c r="S639" s="76">
        <f>MIN(R639*Constantes!$E$17,0.8*(V638+Observaciones!$F638-T639-U639-Constantes!$D$14))</f>
        <v>1.8709526759118817</v>
      </c>
      <c r="T639" s="76">
        <f>IF(Observaciones!$F638&gt;0.05*Constantes!$E$18,((Observaciones!$F638-0.05*Constantes!$E$18)^2)/(Observaciones!$F638+0.95*Constantes!$E$18),0)</f>
        <v>2.7082529888160425E-2</v>
      </c>
      <c r="U639" s="76">
        <f>MAX(0,V638+Observaciones!$F638-T639-Constantes!$D$13)</f>
        <v>0</v>
      </c>
      <c r="V639" s="76">
        <f>V638+Observaciones!$F638-T639-S639-U639-W638</f>
        <v>14.238339334983335</v>
      </c>
      <c r="W639" s="76">
        <f>MAX(0,(V639-Constantes!$D$14)*(1-EXP(-Constantes!$D$22)))</f>
        <v>0.10179380816781797</v>
      </c>
      <c r="X639" s="76">
        <f t="shared" si="338"/>
        <v>66.586858269825782</v>
      </c>
      <c r="Y639" s="76">
        <f>MAX(0,(X639-Constantes!$D$13)*(1-EXP(-Constantes!$D$23)))</f>
        <v>0.17575081294124092</v>
      </c>
      <c r="Z639" s="76">
        <f t="shared" si="339"/>
        <v>0.30462715099721932</v>
      </c>
      <c r="AA639" s="76">
        <f>IF(Z639-Escenarios!$E$29&lt;=0,0,IF(Z639-Escenarios!$E$29&gt;Escenarios!$E$28,Escenarios!$E$28,Z639-Escenarios!$E$29))</f>
        <v>0</v>
      </c>
      <c r="AB639" s="76">
        <f>AA639*Entradas!$E$24</f>
        <v>0</v>
      </c>
      <c r="AC639" s="76">
        <f>R639*Entradas!$D$47/Escenarios!$E$9</f>
        <v>0.18081436349382299</v>
      </c>
      <c r="AD639" s="76">
        <f>Entradas!$D$48*Entradas!$D$46/Escenarios!$E$9</f>
        <v>0.12</v>
      </c>
      <c r="AE639" s="76">
        <f t="shared" si="340"/>
        <v>2.0517670394057048</v>
      </c>
      <c r="AF639" s="76">
        <f t="shared" si="323"/>
        <v>2.7082529888160425E-2</v>
      </c>
      <c r="AG639" s="76">
        <f t="shared" si="324"/>
        <v>0</v>
      </c>
      <c r="AH639" s="76">
        <f t="shared" si="318"/>
        <v>0.10179380816781797</v>
      </c>
      <c r="AI639" s="76">
        <f t="shared" si="325"/>
        <v>0</v>
      </c>
      <c r="AJ639" s="76">
        <f t="shared" si="319"/>
        <v>0.17575081294124092</v>
      </c>
      <c r="AK639" s="76">
        <f t="shared" si="326"/>
        <v>0</v>
      </c>
      <c r="AL639" s="76">
        <f t="shared" si="327"/>
        <v>0.30462715099721932</v>
      </c>
      <c r="AM639" s="76">
        <f t="shared" si="328"/>
        <v>0</v>
      </c>
      <c r="AN639" s="76">
        <f t="shared" si="329"/>
        <v>0</v>
      </c>
      <c r="AO639" s="76">
        <f t="shared" si="341"/>
        <v>51.016429111804527</v>
      </c>
      <c r="AP639" s="76">
        <f>MAX(0,(AO639-Constantes!$D$13)*(1-EXP(-Constantes!$D$24)))</f>
        <v>3.4642928930529789E-2</v>
      </c>
      <c r="AQ639" s="76">
        <f t="shared" si="320"/>
        <v>0.21039374187177071</v>
      </c>
      <c r="AR639" s="76">
        <f t="shared" si="330"/>
        <v>0.3392700799277491</v>
      </c>
      <c r="AS639" s="76">
        <f>0.0526*AF639*Observaciones!$F638^1.218</f>
        <v>8.897906073963702E-3</v>
      </c>
      <c r="AT639" s="76">
        <f>AS639*Constantes!$E$30</f>
        <v>1.3900404253315733E-4</v>
      </c>
      <c r="AU639" s="76">
        <f t="shared" si="342"/>
        <v>40.971500511556926</v>
      </c>
      <c r="AV639" s="15"/>
      <c r="AW639" s="75">
        <v>633</v>
      </c>
      <c r="AX639" s="148">
        <f>ETo!$I638*((1-Constantes!$F$19)*ETo!$K638+ETo!$L638)</f>
        <v>3.7669659061213121</v>
      </c>
      <c r="AY639" s="76">
        <f>MIN(AX639*Constantes!$F$17,0.8*(BB638+Observaciones!$F638-AZ639-BA639-Constantes!$D$14))</f>
        <v>1.8709526759118817</v>
      </c>
      <c r="AZ639" s="76">
        <f>IF(Observaciones!$F638&gt;0.05*Constantes!$F$18,((Observaciones!$F638-0.05*Constantes!$F$18)^2)/(Observaciones!$F638+0.95*Constantes!$F$18),0)</f>
        <v>2.7082529888160425E-2</v>
      </c>
      <c r="BA639" s="76">
        <f>MAX(0,BB638+Observaciones!$F638-AZ639-Constantes!$D$13)</f>
        <v>0</v>
      </c>
      <c r="BB639" s="76">
        <f>BB638+Observaciones!$F638-AZ639-AY639-BA639-BC638</f>
        <v>14.238339334983335</v>
      </c>
      <c r="BC639" s="76">
        <f>MAX(0,(BB639-Constantes!$D$14)*(1-EXP(-Constantes!$D$22)))</f>
        <v>0.10179380816781797</v>
      </c>
      <c r="BD639" s="76">
        <f t="shared" si="343"/>
        <v>66.586858269825782</v>
      </c>
      <c r="BE639" s="76">
        <f>MAX(0,(BD639-Constantes!$D$13)*(1-EXP(-Constantes!$D$23)))</f>
        <v>0.17575081294124092</v>
      </c>
      <c r="BF639" s="76">
        <f t="shared" si="344"/>
        <v>0.30462715099721932</v>
      </c>
      <c r="BG639" s="76">
        <f>IF(BF639-Escenarios!$F$29&lt;=0,0,IF(BF639-Escenarios!$F$29&gt;Escenarios!$F$28,Escenarios!$F$28,BF639-Escenarios!$F$29))</f>
        <v>0</v>
      </c>
      <c r="BH639" s="76">
        <f>BG639*Entradas!$F$24</f>
        <v>0</v>
      </c>
      <c r="BI639" s="76">
        <f>AX639*Entradas!$D$47/Escenarios!$F$9</f>
        <v>0.18081436349382299</v>
      </c>
      <c r="BJ639" s="76">
        <f>Entradas!$D$48*Entradas!$D$46/Escenarios!$F$9</f>
        <v>0.12</v>
      </c>
      <c r="BK639" s="76">
        <f t="shared" si="345"/>
        <v>2.0517670394057048</v>
      </c>
      <c r="BL639" s="76">
        <f t="shared" si="331"/>
        <v>2.7082529888160425E-2</v>
      </c>
      <c r="BM639" s="76">
        <f t="shared" si="332"/>
        <v>0</v>
      </c>
      <c r="BN639" s="76">
        <f t="shared" si="321"/>
        <v>0.10179380816781797</v>
      </c>
      <c r="BO639" s="76">
        <f t="shared" si="333"/>
        <v>0</v>
      </c>
      <c r="BP639" s="76">
        <f t="shared" si="322"/>
        <v>0.17575081294124092</v>
      </c>
      <c r="BQ639" s="76">
        <f t="shared" si="334"/>
        <v>0</v>
      </c>
      <c r="BR639" s="76">
        <f t="shared" si="335"/>
        <v>0.30462715099721932</v>
      </c>
      <c r="BS639" s="76">
        <f t="shared" si="336"/>
        <v>0</v>
      </c>
      <c r="BT639" s="76">
        <f t="shared" si="337"/>
        <v>0</v>
      </c>
      <c r="BU639" s="76">
        <f t="shared" si="346"/>
        <v>52.863765776180635</v>
      </c>
      <c r="BV639" s="76">
        <f>MAX(0,(BU639-Constantes!$D$13)*(1-EXP(-Constantes!$D$24)))</f>
        <v>6.2879926258802302E-2</v>
      </c>
      <c r="BW639" s="76">
        <f t="shared" si="347"/>
        <v>0.23863073920004324</v>
      </c>
      <c r="BX639" s="76">
        <f t="shared" si="348"/>
        <v>0.36750707725602161</v>
      </c>
      <c r="BY639" s="76">
        <f>0.0526*BL639*Observaciones!$F638^1.218</f>
        <v>8.897906073963702E-3</v>
      </c>
      <c r="BZ639" s="76">
        <f>BY639*Constantes!$F$30</f>
        <v>1.3900404253315733E-4</v>
      </c>
      <c r="CA639" s="76">
        <f t="shared" si="349"/>
        <v>37.823500861813606</v>
      </c>
      <c r="CB639" s="15"/>
      <c r="CC639" s="75">
        <v>633</v>
      </c>
      <c r="CD639" s="76">
        <f>0.0526*Observaciones!$F638^2.218</f>
        <v>1.4784651765617014</v>
      </c>
      <c r="CE639" s="76">
        <f>IF(Observaciones!$F638&gt;0.05*$CI$7,((Observaciones!$F638-0.05*$CI$7)^2)/(Observaciones!$F638+0.95*$CI$7),0)</f>
        <v>0.20486361979252987</v>
      </c>
      <c r="CF639" s="76">
        <f>0.0526*CE639*Observaciones!$F638^1.218</f>
        <v>6.7307495068362658E-2</v>
      </c>
      <c r="CG639" s="29"/>
      <c r="CH639" s="29"/>
      <c r="CI639" s="110"/>
      <c r="CJ639" s="40"/>
    </row>
    <row r="640" spans="2:88" s="2" customFormat="1" x14ac:dyDescent="0.3">
      <c r="B640" s="39"/>
      <c r="C640" s="75">
        <v>634</v>
      </c>
      <c r="D640" s="148">
        <f>ETo!$I639*((1-Constantes!$D$19)*ETo!$K639+ETo!$L639)</f>
        <v>3.7470150293329865</v>
      </c>
      <c r="E640" s="76">
        <f>MIN(D640*Constantes!$D$17,0.8*(H639+Observaciones!$F639-F640-G640-Constantes!$D$14))</f>
        <v>1.8610436012761784</v>
      </c>
      <c r="F640" s="76">
        <f>IF(Observaciones!$F639&gt;0.05*Constantes!$D$18,((Observaciones!$F639-0.05*Constantes!$D$18)^2)/(Observaciones!$F639+0.95*Constantes!$D$18),0)</f>
        <v>0</v>
      </c>
      <c r="G640" s="76">
        <f>MAX(0,H639+Observaciones!$F639-F640-Constantes!$D$13)</f>
        <v>0</v>
      </c>
      <c r="H640" s="76">
        <f>H639+Observaciones!$F639-F640-E640-G640-I639</f>
        <v>12.27550192553934</v>
      </c>
      <c r="I640" s="76">
        <f>MAX(0,(H640-Constantes!$D$14)*(1-EXP(-Constantes!$D$22)))</f>
        <v>3.4932360278509544E-2</v>
      </c>
      <c r="J640" s="76">
        <f t="shared" si="350"/>
        <v>66.411107456884537</v>
      </c>
      <c r="K640" s="76">
        <f>MAX(0,(J640-Constantes!$D$13)*(1-EXP(-Constantes!$D$23)))</f>
        <v>0.17401909832074852</v>
      </c>
      <c r="L640" s="76">
        <f t="shared" si="351"/>
        <v>0.20895145859925807</v>
      </c>
      <c r="M640" s="76">
        <f>0.0526*F640*Observaciones!$F639^1.218</f>
        <v>0</v>
      </c>
      <c r="N640" s="76">
        <f>M640*Constantes!$D$30</f>
        <v>0</v>
      </c>
      <c r="O640" s="76">
        <f t="shared" si="352"/>
        <v>0</v>
      </c>
      <c r="P640" s="15"/>
      <c r="Q640" s="75">
        <v>634</v>
      </c>
      <c r="R640" s="148">
        <f>ETo!$I639*((1-Constantes!$E$19)*ETo!$K639+ETo!$L639)</f>
        <v>3.7470150293329865</v>
      </c>
      <c r="S640" s="76">
        <f>MIN(R640*Constantes!$E$17,0.8*(V639+Observaciones!$F639-T640-U640-Constantes!$D$14))</f>
        <v>1.8610436012761784</v>
      </c>
      <c r="T640" s="76">
        <f>IF(Observaciones!$F639&gt;0.05*Constantes!$E$18,((Observaciones!$F639-0.05*Constantes!$E$18)^2)/(Observaciones!$F639+0.95*Constantes!$E$18),0)</f>
        <v>0</v>
      </c>
      <c r="U640" s="76">
        <f>MAX(0,V639+Observaciones!$F639-T640-Constantes!$D$13)</f>
        <v>0</v>
      </c>
      <c r="V640" s="76">
        <f>V639+Observaciones!$F639-T640-S640-U640-W639</f>
        <v>12.27550192553934</v>
      </c>
      <c r="W640" s="76">
        <f>MAX(0,(V640-Constantes!$D$14)*(1-EXP(-Constantes!$D$22)))</f>
        <v>3.4932360278509544E-2</v>
      </c>
      <c r="X640" s="76">
        <f t="shared" si="338"/>
        <v>66.411107456884537</v>
      </c>
      <c r="Y640" s="76">
        <f>MAX(0,(X640-Constantes!$D$13)*(1-EXP(-Constantes!$D$23)))</f>
        <v>0.17401909832074852</v>
      </c>
      <c r="Z640" s="76">
        <f t="shared" si="339"/>
        <v>0.20895145859925807</v>
      </c>
      <c r="AA640" s="76">
        <f>IF(Z640-Escenarios!$E$29&lt;=0,0,IF(Z640-Escenarios!$E$29&gt;Escenarios!$E$28,Escenarios!$E$28,Z640-Escenarios!$E$29))</f>
        <v>0</v>
      </c>
      <c r="AB640" s="76">
        <f>AA640*Entradas!$E$24</f>
        <v>0</v>
      </c>
      <c r="AC640" s="76">
        <f>R640*Entradas!$D$47/Escenarios!$E$9</f>
        <v>0.17985672140798334</v>
      </c>
      <c r="AD640" s="76">
        <f>Entradas!$D$48*Entradas!$D$46/Escenarios!$E$9</f>
        <v>0.12</v>
      </c>
      <c r="AE640" s="76">
        <f t="shared" si="340"/>
        <v>2.0409003226841618</v>
      </c>
      <c r="AF640" s="76">
        <f t="shared" si="323"/>
        <v>0</v>
      </c>
      <c r="AG640" s="76">
        <f t="shared" si="324"/>
        <v>0</v>
      </c>
      <c r="AH640" s="76">
        <f t="shared" si="318"/>
        <v>3.4932360278509544E-2</v>
      </c>
      <c r="AI640" s="76">
        <f t="shared" si="325"/>
        <v>0</v>
      </c>
      <c r="AJ640" s="76">
        <f t="shared" si="319"/>
        <v>0.17401909832074852</v>
      </c>
      <c r="AK640" s="76">
        <f t="shared" si="326"/>
        <v>0</v>
      </c>
      <c r="AL640" s="76">
        <f t="shared" si="327"/>
        <v>0.20895145859925807</v>
      </c>
      <c r="AM640" s="76">
        <f t="shared" si="328"/>
        <v>0</v>
      </c>
      <c r="AN640" s="76">
        <f t="shared" si="329"/>
        <v>0</v>
      </c>
      <c r="AO640" s="76">
        <f t="shared" si="341"/>
        <v>50.981786182873996</v>
      </c>
      <c r="AP640" s="76">
        <f>MAX(0,(AO640-Constantes!$D$13)*(1-EXP(-Constantes!$D$24)))</f>
        <v>3.4113403202751691E-2</v>
      </c>
      <c r="AQ640" s="76">
        <f t="shared" si="320"/>
        <v>0.20813250152350021</v>
      </c>
      <c r="AR640" s="76">
        <f t="shared" si="330"/>
        <v>0.24306486180200976</v>
      </c>
      <c r="AS640" s="76">
        <f>0.0526*AF640*Observaciones!$F639^1.218</f>
        <v>0</v>
      </c>
      <c r="AT640" s="76">
        <f>AS640*Constantes!$E$30</f>
        <v>0</v>
      </c>
      <c r="AU640" s="76">
        <f t="shared" si="342"/>
        <v>0</v>
      </c>
      <c r="AV640" s="15"/>
      <c r="AW640" s="75">
        <v>634</v>
      </c>
      <c r="AX640" s="148">
        <f>ETo!$I639*((1-Constantes!$F$19)*ETo!$K639+ETo!$L639)</f>
        <v>3.7470150293329865</v>
      </c>
      <c r="AY640" s="76">
        <f>MIN(AX640*Constantes!$F$17,0.8*(BB639+Observaciones!$F639-AZ640-BA640-Constantes!$D$14))</f>
        <v>1.8610436012761784</v>
      </c>
      <c r="AZ640" s="76">
        <f>IF(Observaciones!$F639&gt;0.05*Constantes!$F$18,((Observaciones!$F639-0.05*Constantes!$F$18)^2)/(Observaciones!$F639+0.95*Constantes!$F$18),0)</f>
        <v>0</v>
      </c>
      <c r="BA640" s="76">
        <f>MAX(0,BB639+Observaciones!$F639-AZ640-Constantes!$D$13)</f>
        <v>0</v>
      </c>
      <c r="BB640" s="76">
        <f>BB639+Observaciones!$F639-AZ640-AY640-BA640-BC639</f>
        <v>12.27550192553934</v>
      </c>
      <c r="BC640" s="76">
        <f>MAX(0,(BB640-Constantes!$D$14)*(1-EXP(-Constantes!$D$22)))</f>
        <v>3.4932360278509544E-2</v>
      </c>
      <c r="BD640" s="76">
        <f t="shared" si="343"/>
        <v>66.411107456884537</v>
      </c>
      <c r="BE640" s="76">
        <f>MAX(0,(BD640-Constantes!$D$13)*(1-EXP(-Constantes!$D$23)))</f>
        <v>0.17401909832074852</v>
      </c>
      <c r="BF640" s="76">
        <f t="shared" si="344"/>
        <v>0.20895145859925807</v>
      </c>
      <c r="BG640" s="76">
        <f>IF(BF640-Escenarios!$F$29&lt;=0,0,IF(BF640-Escenarios!$F$29&gt;Escenarios!$F$28,Escenarios!$F$28,BF640-Escenarios!$F$29))</f>
        <v>0</v>
      </c>
      <c r="BH640" s="76">
        <f>BG640*Entradas!$F$24</f>
        <v>0</v>
      </c>
      <c r="BI640" s="76">
        <f>AX640*Entradas!$D$47/Escenarios!$F$9</f>
        <v>0.17985672140798334</v>
      </c>
      <c r="BJ640" s="76">
        <f>Entradas!$D$48*Entradas!$D$46/Escenarios!$F$9</f>
        <v>0.12</v>
      </c>
      <c r="BK640" s="76">
        <f t="shared" si="345"/>
        <v>2.0409003226841618</v>
      </c>
      <c r="BL640" s="76">
        <f t="shared" si="331"/>
        <v>0</v>
      </c>
      <c r="BM640" s="76">
        <f t="shared" si="332"/>
        <v>0</v>
      </c>
      <c r="BN640" s="76">
        <f t="shared" si="321"/>
        <v>3.4932360278509544E-2</v>
      </c>
      <c r="BO640" s="76">
        <f t="shared" si="333"/>
        <v>0</v>
      </c>
      <c r="BP640" s="76">
        <f t="shared" si="322"/>
        <v>0.17401909832074852</v>
      </c>
      <c r="BQ640" s="76">
        <f t="shared" si="334"/>
        <v>0</v>
      </c>
      <c r="BR640" s="76">
        <f t="shared" si="335"/>
        <v>0.20895145859925807</v>
      </c>
      <c r="BS640" s="76">
        <f t="shared" si="336"/>
        <v>0</v>
      </c>
      <c r="BT640" s="76">
        <f t="shared" si="337"/>
        <v>0</v>
      </c>
      <c r="BU640" s="76">
        <f t="shared" si="346"/>
        <v>52.800885849921833</v>
      </c>
      <c r="BV640" s="76">
        <f>MAX(0,(BU640-Constantes!$D$13)*(1-EXP(-Constantes!$D$24)))</f>
        <v>6.1918791050471773E-2</v>
      </c>
      <c r="BW640" s="76">
        <f t="shared" si="347"/>
        <v>0.23593788937122029</v>
      </c>
      <c r="BX640" s="76">
        <f t="shared" si="348"/>
        <v>0.27087024964972983</v>
      </c>
      <c r="BY640" s="76">
        <f>0.0526*BL640*Observaciones!$F639^1.218</f>
        <v>0</v>
      </c>
      <c r="BZ640" s="76">
        <f>BY640*Constantes!$F$30</f>
        <v>0</v>
      </c>
      <c r="CA640" s="76">
        <f t="shared" si="349"/>
        <v>0</v>
      </c>
      <c r="CB640" s="15"/>
      <c r="CC640" s="75">
        <v>634</v>
      </c>
      <c r="CD640" s="76">
        <f>0.0526*Observaciones!$F639^2.218</f>
        <v>0</v>
      </c>
      <c r="CE640" s="76">
        <f>IF(Observaciones!$F639&gt;0.05*$CI$7,((Observaciones!$F639-0.05*$CI$7)^2)/(Observaciones!$F639+0.95*$CI$7),0)</f>
        <v>0</v>
      </c>
      <c r="CF640" s="76">
        <f>0.0526*CE640*Observaciones!$F639^1.218</f>
        <v>0</v>
      </c>
      <c r="CG640" s="29"/>
      <c r="CH640" s="29"/>
      <c r="CI640" s="110"/>
      <c r="CJ640" s="40"/>
    </row>
    <row r="641" spans="2:88" s="2" customFormat="1" x14ac:dyDescent="0.3">
      <c r="B641" s="39"/>
      <c r="C641" s="75">
        <v>635</v>
      </c>
      <c r="D641" s="148">
        <f>ETo!$I640*((1-Constantes!$D$19)*ETo!$K640+ETo!$L640)</f>
        <v>3.7021348249504769</v>
      </c>
      <c r="E641" s="76">
        <f>MIN(D641*Constantes!$D$17,0.8*(H640+Observaciones!$F640-F641-G641-Constantes!$D$14))</f>
        <v>0.82040154043147173</v>
      </c>
      <c r="F641" s="76">
        <f>IF(Observaciones!$F640&gt;0.05*Constantes!$D$18,((Observaciones!$F640-0.05*Constantes!$D$18)^2)/(Observaciones!$F640+0.95*Constantes!$D$18),0)</f>
        <v>0</v>
      </c>
      <c r="G641" s="76">
        <f>MAX(0,H640+Observaciones!$F640-F641-Constantes!$D$13)</f>
        <v>0</v>
      </c>
      <c r="H641" s="76">
        <f>H640+Observaciones!$F640-F641-E641-G641-I640</f>
        <v>11.420168024829358</v>
      </c>
      <c r="I641" s="76">
        <f>MAX(0,(H641-Constantes!$D$14)*(1-EXP(-Constantes!$D$22)))</f>
        <v>5.796547625295973E-3</v>
      </c>
      <c r="J641" s="76">
        <f t="shared" si="350"/>
        <v>66.237088358563781</v>
      </c>
      <c r="K641" s="76">
        <f>MAX(0,(J641-Constantes!$D$13)*(1-EXP(-Constantes!$D$23)))</f>
        <v>0.17230444669687411</v>
      </c>
      <c r="L641" s="76">
        <f t="shared" si="351"/>
        <v>0.17810099432217008</v>
      </c>
      <c r="M641" s="76">
        <f>0.0526*F641*Observaciones!$F640^1.218</f>
        <v>0</v>
      </c>
      <c r="N641" s="76">
        <f>M641*Constantes!$D$30</f>
        <v>0</v>
      </c>
      <c r="O641" s="76">
        <f t="shared" si="352"/>
        <v>0</v>
      </c>
      <c r="P641" s="15"/>
      <c r="Q641" s="75">
        <v>635</v>
      </c>
      <c r="R641" s="148">
        <f>ETo!$I640*((1-Constantes!$E$19)*ETo!$K640+ETo!$L640)</f>
        <v>3.7021348249504769</v>
      </c>
      <c r="S641" s="76">
        <f>MIN(R641*Constantes!$E$17,0.8*(V640+Observaciones!$F640-T641-U641-Constantes!$D$14))</f>
        <v>0.82040154043147173</v>
      </c>
      <c r="T641" s="76">
        <f>IF(Observaciones!$F640&gt;0.05*Constantes!$E$18,((Observaciones!$F640-0.05*Constantes!$E$18)^2)/(Observaciones!$F640+0.95*Constantes!$E$18),0)</f>
        <v>0</v>
      </c>
      <c r="U641" s="76">
        <f>MAX(0,V640+Observaciones!$F640-T641-Constantes!$D$13)</f>
        <v>0</v>
      </c>
      <c r="V641" s="76">
        <f>V640+Observaciones!$F640-T641-S641-U641-W640</f>
        <v>11.420168024829358</v>
      </c>
      <c r="W641" s="76">
        <f>MAX(0,(V641-Constantes!$D$14)*(1-EXP(-Constantes!$D$22)))</f>
        <v>5.796547625295973E-3</v>
      </c>
      <c r="X641" s="76">
        <f t="shared" si="338"/>
        <v>66.237088358563781</v>
      </c>
      <c r="Y641" s="76">
        <f>MAX(0,(X641-Constantes!$D$13)*(1-EXP(-Constantes!$D$23)))</f>
        <v>0.17230444669687411</v>
      </c>
      <c r="Z641" s="76">
        <f t="shared" si="339"/>
        <v>0.17810099432217008</v>
      </c>
      <c r="AA641" s="76">
        <f>IF(Z641-Escenarios!$E$29&lt;=0,0,IF(Z641-Escenarios!$E$29&gt;Escenarios!$E$28,Escenarios!$E$28,Z641-Escenarios!$E$29))</f>
        <v>0</v>
      </c>
      <c r="AB641" s="76">
        <f>AA641*Entradas!$E$24</f>
        <v>0</v>
      </c>
      <c r="AC641" s="76">
        <f>R641*Entradas!$D$47/Escenarios!$E$9</f>
        <v>0.1777024715976229</v>
      </c>
      <c r="AD641" s="76">
        <f>Entradas!$D$48*Entradas!$D$46/Escenarios!$E$9</f>
        <v>0.12</v>
      </c>
      <c r="AE641" s="76">
        <f t="shared" si="340"/>
        <v>0.9981040120290946</v>
      </c>
      <c r="AF641" s="76">
        <f t="shared" si="323"/>
        <v>0</v>
      </c>
      <c r="AG641" s="76">
        <f t="shared" si="324"/>
        <v>0</v>
      </c>
      <c r="AH641" s="76">
        <f t="shared" si="318"/>
        <v>5.796547625295973E-3</v>
      </c>
      <c r="AI641" s="76">
        <f t="shared" si="325"/>
        <v>0</v>
      </c>
      <c r="AJ641" s="76">
        <f t="shared" si="319"/>
        <v>0.17230444669687411</v>
      </c>
      <c r="AK641" s="76">
        <f t="shared" si="326"/>
        <v>0</v>
      </c>
      <c r="AL641" s="76">
        <f t="shared" si="327"/>
        <v>0.17810099432217008</v>
      </c>
      <c r="AM641" s="76">
        <f t="shared" si="328"/>
        <v>0</v>
      </c>
      <c r="AN641" s="76">
        <f t="shared" si="329"/>
        <v>0</v>
      </c>
      <c r="AO641" s="76">
        <f t="shared" si="341"/>
        <v>50.947672779671244</v>
      </c>
      <c r="AP641" s="76">
        <f>MAX(0,(AO641-Constantes!$D$13)*(1-EXP(-Constantes!$D$24)))</f>
        <v>3.359197140655025E-2</v>
      </c>
      <c r="AQ641" s="76">
        <f t="shared" si="320"/>
        <v>0.20589641810342435</v>
      </c>
      <c r="AR641" s="76">
        <f t="shared" si="330"/>
        <v>0.21169296572872032</v>
      </c>
      <c r="AS641" s="76">
        <f>0.0526*AF641*Observaciones!$F640^1.218</f>
        <v>0</v>
      </c>
      <c r="AT641" s="76">
        <f>AS641*Constantes!$E$30</f>
        <v>0</v>
      </c>
      <c r="AU641" s="76">
        <f t="shared" si="342"/>
        <v>0</v>
      </c>
      <c r="AV641" s="15"/>
      <c r="AW641" s="75">
        <v>635</v>
      </c>
      <c r="AX641" s="148">
        <f>ETo!$I640*((1-Constantes!$F$19)*ETo!$K640+ETo!$L640)</f>
        <v>3.7021348249504769</v>
      </c>
      <c r="AY641" s="76">
        <f>MIN(AX641*Constantes!$F$17,0.8*(BB640+Observaciones!$F640-AZ641-BA641-Constantes!$D$14))</f>
        <v>0.82040154043147173</v>
      </c>
      <c r="AZ641" s="76">
        <f>IF(Observaciones!$F640&gt;0.05*Constantes!$F$18,((Observaciones!$F640-0.05*Constantes!$F$18)^2)/(Observaciones!$F640+0.95*Constantes!$F$18),0)</f>
        <v>0</v>
      </c>
      <c r="BA641" s="76">
        <f>MAX(0,BB640+Observaciones!$F640-AZ641-Constantes!$D$13)</f>
        <v>0</v>
      </c>
      <c r="BB641" s="76">
        <f>BB640+Observaciones!$F640-AZ641-AY641-BA641-BC640</f>
        <v>11.420168024829358</v>
      </c>
      <c r="BC641" s="76">
        <f>MAX(0,(BB641-Constantes!$D$14)*(1-EXP(-Constantes!$D$22)))</f>
        <v>5.796547625295973E-3</v>
      </c>
      <c r="BD641" s="76">
        <f t="shared" si="343"/>
        <v>66.237088358563781</v>
      </c>
      <c r="BE641" s="76">
        <f>MAX(0,(BD641-Constantes!$D$13)*(1-EXP(-Constantes!$D$23)))</f>
        <v>0.17230444669687411</v>
      </c>
      <c r="BF641" s="76">
        <f t="shared" si="344"/>
        <v>0.17810099432217008</v>
      </c>
      <c r="BG641" s="76">
        <f>IF(BF641-Escenarios!$F$29&lt;=0,0,IF(BF641-Escenarios!$F$29&gt;Escenarios!$F$28,Escenarios!$F$28,BF641-Escenarios!$F$29))</f>
        <v>0</v>
      </c>
      <c r="BH641" s="76">
        <f>BG641*Entradas!$F$24</f>
        <v>0</v>
      </c>
      <c r="BI641" s="76">
        <f>AX641*Entradas!$D$47/Escenarios!$F$9</f>
        <v>0.1777024715976229</v>
      </c>
      <c r="BJ641" s="76">
        <f>Entradas!$D$48*Entradas!$D$46/Escenarios!$F$9</f>
        <v>0.12</v>
      </c>
      <c r="BK641" s="76">
        <f t="shared" si="345"/>
        <v>0.9981040120290946</v>
      </c>
      <c r="BL641" s="76">
        <f t="shared" si="331"/>
        <v>0</v>
      </c>
      <c r="BM641" s="76">
        <f t="shared" si="332"/>
        <v>0</v>
      </c>
      <c r="BN641" s="76">
        <f t="shared" si="321"/>
        <v>5.796547625295973E-3</v>
      </c>
      <c r="BO641" s="76">
        <f t="shared" si="333"/>
        <v>0</v>
      </c>
      <c r="BP641" s="76">
        <f t="shared" si="322"/>
        <v>0.17230444669687411</v>
      </c>
      <c r="BQ641" s="76">
        <f t="shared" si="334"/>
        <v>0</v>
      </c>
      <c r="BR641" s="76">
        <f t="shared" si="335"/>
        <v>0.17810099432217008</v>
      </c>
      <c r="BS641" s="76">
        <f t="shared" si="336"/>
        <v>0</v>
      </c>
      <c r="BT641" s="76">
        <f t="shared" si="337"/>
        <v>0</v>
      </c>
      <c r="BU641" s="76">
        <f t="shared" si="346"/>
        <v>52.73896705887136</v>
      </c>
      <c r="BV641" s="76">
        <f>MAX(0,(BU641-Constantes!$D$13)*(1-EXP(-Constantes!$D$24)))</f>
        <v>6.097234703126396E-2</v>
      </c>
      <c r="BW641" s="76">
        <f t="shared" si="347"/>
        <v>0.23327679372813809</v>
      </c>
      <c r="BX641" s="76">
        <f t="shared" si="348"/>
        <v>0.23907334135343405</v>
      </c>
      <c r="BY641" s="76">
        <f>0.0526*BL641*Observaciones!$F640^1.218</f>
        <v>0</v>
      </c>
      <c r="BZ641" s="76">
        <f>BY641*Constantes!$F$30</f>
        <v>0</v>
      </c>
      <c r="CA641" s="76">
        <f t="shared" si="349"/>
        <v>0</v>
      </c>
      <c r="CB641" s="15"/>
      <c r="CC641" s="75">
        <v>635</v>
      </c>
      <c r="CD641" s="76">
        <f>0.0526*Observaciones!$F640^2.218</f>
        <v>0</v>
      </c>
      <c r="CE641" s="76">
        <f>IF(Observaciones!$F640&gt;0.05*$CI$7,((Observaciones!$F640-0.05*$CI$7)^2)/(Observaciones!$F640+0.95*$CI$7),0)</f>
        <v>0</v>
      </c>
      <c r="CF641" s="76">
        <f>0.0526*CE641*Observaciones!$F640^1.218</f>
        <v>0</v>
      </c>
      <c r="CG641" s="29"/>
      <c r="CH641" s="29"/>
      <c r="CI641" s="110"/>
      <c r="CJ641" s="40"/>
    </row>
    <row r="642" spans="2:88" s="2" customFormat="1" x14ac:dyDescent="0.3">
      <c r="B642" s="39"/>
      <c r="C642" s="75">
        <v>636</v>
      </c>
      <c r="D642" s="148">
        <f>ETo!$I641*((1-Constantes!$D$19)*ETo!$K641+ETo!$L641)</f>
        <v>3.7836450430828443</v>
      </c>
      <c r="E642" s="76">
        <f>MIN(D642*Constantes!$D$17,0.8*(H641+Observaciones!$F641-F642-G642-Constantes!$D$14))</f>
        <v>0.13613441986348676</v>
      </c>
      <c r="F642" s="76">
        <f>IF(Observaciones!$F641&gt;0.05*Constantes!$D$18,((Observaciones!$F641-0.05*Constantes!$D$18)^2)/(Observaciones!$F641+0.95*Constantes!$D$18),0)</f>
        <v>0</v>
      </c>
      <c r="G642" s="76">
        <f>MAX(0,H641+Observaciones!$F641-F642-Constantes!$D$13)</f>
        <v>0</v>
      </c>
      <c r="H642" s="76">
        <f>H641+Observaciones!$F641-F642-E642-G642-I641</f>
        <v>11.278237057340576</v>
      </c>
      <c r="I642" s="76">
        <f>MAX(0,(H642-Constantes!$D$14)*(1-EXP(-Constantes!$D$22)))</f>
        <v>9.6185783337964436E-4</v>
      </c>
      <c r="J642" s="76">
        <f t="shared" si="350"/>
        <v>66.064783911866911</v>
      </c>
      <c r="K642" s="76">
        <f>MAX(0,(J642-Constantes!$D$13)*(1-EXP(-Constantes!$D$23)))</f>
        <v>0.17060668994384803</v>
      </c>
      <c r="L642" s="76">
        <f t="shared" si="351"/>
        <v>0.17156854777722769</v>
      </c>
      <c r="M642" s="76">
        <f>0.0526*F642*Observaciones!$F641^1.218</f>
        <v>0</v>
      </c>
      <c r="N642" s="76">
        <f>M642*Constantes!$D$30</f>
        <v>0</v>
      </c>
      <c r="O642" s="76">
        <f t="shared" si="352"/>
        <v>0</v>
      </c>
      <c r="P642" s="15"/>
      <c r="Q642" s="75">
        <v>636</v>
      </c>
      <c r="R642" s="148">
        <f>ETo!$I641*((1-Constantes!$E$19)*ETo!$K641+ETo!$L641)</f>
        <v>3.7836450430828443</v>
      </c>
      <c r="S642" s="76">
        <f>MIN(R642*Constantes!$E$17,0.8*(V641+Observaciones!$F641-T642-U642-Constantes!$D$14))</f>
        <v>0.13613441986348676</v>
      </c>
      <c r="T642" s="76">
        <f>IF(Observaciones!$F641&gt;0.05*Constantes!$E$18,((Observaciones!$F641-0.05*Constantes!$E$18)^2)/(Observaciones!$F641+0.95*Constantes!$E$18),0)</f>
        <v>0</v>
      </c>
      <c r="U642" s="76">
        <f>MAX(0,V641+Observaciones!$F641-T642-Constantes!$D$13)</f>
        <v>0</v>
      </c>
      <c r="V642" s="76">
        <f>V641+Observaciones!$F641-T642-S642-U642-W641</f>
        <v>11.278237057340576</v>
      </c>
      <c r="W642" s="76">
        <f>MAX(0,(V642-Constantes!$D$14)*(1-EXP(-Constantes!$D$22)))</f>
        <v>9.6185783337964436E-4</v>
      </c>
      <c r="X642" s="76">
        <f t="shared" si="338"/>
        <v>66.064783911866911</v>
      </c>
      <c r="Y642" s="76">
        <f>MAX(0,(X642-Constantes!$D$13)*(1-EXP(-Constantes!$D$23)))</f>
        <v>0.17060668994384803</v>
      </c>
      <c r="Z642" s="76">
        <f t="shared" si="339"/>
        <v>0.17156854777722769</v>
      </c>
      <c r="AA642" s="76">
        <f>IF(Z642-Escenarios!$E$29&lt;=0,0,IF(Z642-Escenarios!$E$29&gt;Escenarios!$E$28,Escenarios!$E$28,Z642-Escenarios!$E$29))</f>
        <v>0</v>
      </c>
      <c r="AB642" s="76">
        <f>AA642*Entradas!$E$24</f>
        <v>0</v>
      </c>
      <c r="AC642" s="76">
        <f>R642*Entradas!$D$47/Escenarios!$E$9</f>
        <v>0.18161496206797653</v>
      </c>
      <c r="AD642" s="76">
        <f>Entradas!$D$48*Entradas!$D$46/Escenarios!$E$9</f>
        <v>0.12</v>
      </c>
      <c r="AE642" s="76">
        <f t="shared" si="340"/>
        <v>0.31774938193146329</v>
      </c>
      <c r="AF642" s="76">
        <f t="shared" si="323"/>
        <v>0</v>
      </c>
      <c r="AG642" s="76">
        <f t="shared" si="324"/>
        <v>0</v>
      </c>
      <c r="AH642" s="76">
        <f t="shared" si="318"/>
        <v>9.6185783337964436E-4</v>
      </c>
      <c r="AI642" s="76">
        <f t="shared" si="325"/>
        <v>0</v>
      </c>
      <c r="AJ642" s="76">
        <f t="shared" si="319"/>
        <v>0.17060668994384803</v>
      </c>
      <c r="AK642" s="76">
        <f t="shared" si="326"/>
        <v>0</v>
      </c>
      <c r="AL642" s="76">
        <f t="shared" si="327"/>
        <v>0.17156854777722769</v>
      </c>
      <c r="AM642" s="76">
        <f t="shared" si="328"/>
        <v>0</v>
      </c>
      <c r="AN642" s="76">
        <f t="shared" si="329"/>
        <v>0</v>
      </c>
      <c r="AO642" s="76">
        <f t="shared" si="341"/>
        <v>50.914080808264693</v>
      </c>
      <c r="AP642" s="76">
        <f>MAX(0,(AO642-Constantes!$D$13)*(1-EXP(-Constantes!$D$24)))</f>
        <v>3.3078509824181597E-2</v>
      </c>
      <c r="AQ642" s="76">
        <f t="shared" si="320"/>
        <v>0.20368519976802962</v>
      </c>
      <c r="AR642" s="76">
        <f t="shared" si="330"/>
        <v>0.20464705760140928</v>
      </c>
      <c r="AS642" s="76">
        <f>0.0526*AF642*Observaciones!$F641^1.218</f>
        <v>0</v>
      </c>
      <c r="AT642" s="76">
        <f>AS642*Constantes!$E$30</f>
        <v>0</v>
      </c>
      <c r="AU642" s="76">
        <f t="shared" si="342"/>
        <v>0</v>
      </c>
      <c r="AV642" s="15"/>
      <c r="AW642" s="75">
        <v>636</v>
      </c>
      <c r="AX642" s="148">
        <f>ETo!$I641*((1-Constantes!$F$19)*ETo!$K641+ETo!$L641)</f>
        <v>3.7836450430828443</v>
      </c>
      <c r="AY642" s="76">
        <f>MIN(AX642*Constantes!$F$17,0.8*(BB641+Observaciones!$F641-AZ642-BA642-Constantes!$D$14))</f>
        <v>0.13613441986348676</v>
      </c>
      <c r="AZ642" s="76">
        <f>IF(Observaciones!$F641&gt;0.05*Constantes!$F$18,((Observaciones!$F641-0.05*Constantes!$F$18)^2)/(Observaciones!$F641+0.95*Constantes!$F$18),0)</f>
        <v>0</v>
      </c>
      <c r="BA642" s="76">
        <f>MAX(0,BB641+Observaciones!$F641-AZ642-Constantes!$D$13)</f>
        <v>0</v>
      </c>
      <c r="BB642" s="76">
        <f>BB641+Observaciones!$F641-AZ642-AY642-BA642-BC641</f>
        <v>11.278237057340576</v>
      </c>
      <c r="BC642" s="76">
        <f>MAX(0,(BB642-Constantes!$D$14)*(1-EXP(-Constantes!$D$22)))</f>
        <v>9.6185783337964436E-4</v>
      </c>
      <c r="BD642" s="76">
        <f t="shared" si="343"/>
        <v>66.064783911866911</v>
      </c>
      <c r="BE642" s="76">
        <f>MAX(0,(BD642-Constantes!$D$13)*(1-EXP(-Constantes!$D$23)))</f>
        <v>0.17060668994384803</v>
      </c>
      <c r="BF642" s="76">
        <f t="shared" si="344"/>
        <v>0.17156854777722769</v>
      </c>
      <c r="BG642" s="76">
        <f>IF(BF642-Escenarios!$F$29&lt;=0,0,IF(BF642-Escenarios!$F$29&gt;Escenarios!$F$28,Escenarios!$F$28,BF642-Escenarios!$F$29))</f>
        <v>0</v>
      </c>
      <c r="BH642" s="76">
        <f>BG642*Entradas!$F$24</f>
        <v>0</v>
      </c>
      <c r="BI642" s="76">
        <f>AX642*Entradas!$D$47/Escenarios!$F$9</f>
        <v>0.18161496206797653</v>
      </c>
      <c r="BJ642" s="76">
        <f>Entradas!$D$48*Entradas!$D$46/Escenarios!$F$9</f>
        <v>0.12</v>
      </c>
      <c r="BK642" s="76">
        <f t="shared" si="345"/>
        <v>0.31774938193146329</v>
      </c>
      <c r="BL642" s="76">
        <f t="shared" si="331"/>
        <v>0</v>
      </c>
      <c r="BM642" s="76">
        <f t="shared" si="332"/>
        <v>0</v>
      </c>
      <c r="BN642" s="76">
        <f t="shared" si="321"/>
        <v>9.6185783337964436E-4</v>
      </c>
      <c r="BO642" s="76">
        <f t="shared" si="333"/>
        <v>0</v>
      </c>
      <c r="BP642" s="76">
        <f t="shared" si="322"/>
        <v>0.17060668994384803</v>
      </c>
      <c r="BQ642" s="76">
        <f t="shared" si="334"/>
        <v>0</v>
      </c>
      <c r="BR642" s="76">
        <f t="shared" si="335"/>
        <v>0.17156854777722769</v>
      </c>
      <c r="BS642" s="76">
        <f t="shared" si="336"/>
        <v>0</v>
      </c>
      <c r="BT642" s="76">
        <f t="shared" si="337"/>
        <v>0</v>
      </c>
      <c r="BU642" s="76">
        <f t="shared" si="346"/>
        <v>52.677994711840093</v>
      </c>
      <c r="BV642" s="76">
        <f>MAX(0,(BU642-Constantes!$D$13)*(1-EXP(-Constantes!$D$24)))</f>
        <v>6.004036964272344E-2</v>
      </c>
      <c r="BW642" s="76">
        <f t="shared" si="347"/>
        <v>0.23064705958657147</v>
      </c>
      <c r="BX642" s="76">
        <f t="shared" si="348"/>
        <v>0.23160891741995113</v>
      </c>
      <c r="BY642" s="76">
        <f>0.0526*BL642*Observaciones!$F641^1.218</f>
        <v>0</v>
      </c>
      <c r="BZ642" s="76">
        <f>BY642*Constantes!$F$30</f>
        <v>0</v>
      </c>
      <c r="CA642" s="76">
        <f t="shared" si="349"/>
        <v>0</v>
      </c>
      <c r="CB642" s="15"/>
      <c r="CC642" s="75">
        <v>636</v>
      </c>
      <c r="CD642" s="76">
        <f>0.0526*Observaciones!$F641^2.218</f>
        <v>0</v>
      </c>
      <c r="CE642" s="76">
        <f>IF(Observaciones!$F641&gt;0.05*$CI$7,((Observaciones!$F641-0.05*$CI$7)^2)/(Observaciones!$F641+0.95*$CI$7),0)</f>
        <v>0</v>
      </c>
      <c r="CF642" s="76">
        <f>0.0526*CE642*Observaciones!$F641^1.218</f>
        <v>0</v>
      </c>
      <c r="CG642" s="29"/>
      <c r="CH642" s="29"/>
      <c r="CI642" s="110"/>
      <c r="CJ642" s="40"/>
    </row>
    <row r="643" spans="2:88" s="2" customFormat="1" x14ac:dyDescent="0.3">
      <c r="B643" s="39"/>
      <c r="C643" s="75">
        <v>637</v>
      </c>
      <c r="D643" s="148">
        <f>ETo!$I642*((1-Constantes!$D$19)*ETo!$K642+ETo!$L642)</f>
        <v>3.8777081484760827</v>
      </c>
      <c r="E643" s="76">
        <f>MIN(D643*Constantes!$D$17,0.8*(H642+Observaciones!$F642-F643-G643-Constantes!$D$14))</f>
        <v>2.2589645872460554E-2</v>
      </c>
      <c r="F643" s="76">
        <f>IF(Observaciones!$F642&gt;0.05*Constantes!$D$18,((Observaciones!$F642-0.05*Constantes!$D$18)^2)/(Observaciones!$F642+0.95*Constantes!$D$18),0)</f>
        <v>0</v>
      </c>
      <c r="G643" s="76">
        <f>MAX(0,H642+Observaciones!$F642-F643-Constantes!$D$13)</f>
        <v>0</v>
      </c>
      <c r="H643" s="76">
        <f>H642+Observaciones!$F642-F643-E643-G643-I642</f>
        <v>11.254685553634735</v>
      </c>
      <c r="I643" s="76">
        <f>MAX(0,(H643-Constantes!$D$14)*(1-EXP(-Constantes!$D$22)))</f>
        <v>1.5960715781859948E-4</v>
      </c>
      <c r="J643" s="76">
        <f t="shared" si="350"/>
        <v>65.894177221923059</v>
      </c>
      <c r="K643" s="76">
        <f>MAX(0,(J643-Constantes!$D$13)*(1-EXP(-Constantes!$D$23)))</f>
        <v>0.16892566159248359</v>
      </c>
      <c r="L643" s="76">
        <f t="shared" si="351"/>
        <v>0.16908526875030219</v>
      </c>
      <c r="M643" s="76">
        <f>0.0526*F643*Observaciones!$F642^1.218</f>
        <v>0</v>
      </c>
      <c r="N643" s="76">
        <f>M643*Constantes!$D$30</f>
        <v>0</v>
      </c>
      <c r="O643" s="76">
        <f t="shared" si="352"/>
        <v>0</v>
      </c>
      <c r="P643" s="15"/>
      <c r="Q643" s="75">
        <v>637</v>
      </c>
      <c r="R643" s="148">
        <f>ETo!$I642*((1-Constantes!$E$19)*ETo!$K642+ETo!$L642)</f>
        <v>3.8777081484760827</v>
      </c>
      <c r="S643" s="76">
        <f>MIN(R643*Constantes!$E$17,0.8*(V642+Observaciones!$F642-T643-U643-Constantes!$D$14))</f>
        <v>2.2589645872460554E-2</v>
      </c>
      <c r="T643" s="76">
        <f>IF(Observaciones!$F642&gt;0.05*Constantes!$E$18,((Observaciones!$F642-0.05*Constantes!$E$18)^2)/(Observaciones!$F642+0.95*Constantes!$E$18),0)</f>
        <v>0</v>
      </c>
      <c r="U643" s="76">
        <f>MAX(0,V642+Observaciones!$F642-T643-Constantes!$D$13)</f>
        <v>0</v>
      </c>
      <c r="V643" s="76">
        <f>V642+Observaciones!$F642-T643-S643-U643-W642</f>
        <v>11.254685553634735</v>
      </c>
      <c r="W643" s="76">
        <f>MAX(0,(V643-Constantes!$D$14)*(1-EXP(-Constantes!$D$22)))</f>
        <v>1.5960715781859948E-4</v>
      </c>
      <c r="X643" s="76">
        <f t="shared" si="338"/>
        <v>65.894177221923059</v>
      </c>
      <c r="Y643" s="76">
        <f>MAX(0,(X643-Constantes!$D$13)*(1-EXP(-Constantes!$D$23)))</f>
        <v>0.16892566159248359</v>
      </c>
      <c r="Z643" s="76">
        <f t="shared" si="339"/>
        <v>0.16908526875030219</v>
      </c>
      <c r="AA643" s="76">
        <f>IF(Z643-Escenarios!$E$29&lt;=0,0,IF(Z643-Escenarios!$E$29&gt;Escenarios!$E$28,Escenarios!$E$28,Z643-Escenarios!$E$29))</f>
        <v>0</v>
      </c>
      <c r="AB643" s="76">
        <f>AA643*Entradas!$E$24</f>
        <v>0</v>
      </c>
      <c r="AC643" s="76">
        <f>R643*Entradas!$D$47/Escenarios!$E$9</f>
        <v>0.18612999112685197</v>
      </c>
      <c r="AD643" s="76">
        <f>Entradas!$D$48*Entradas!$D$46/Escenarios!$E$9</f>
        <v>0.12</v>
      </c>
      <c r="AE643" s="76">
        <f t="shared" si="340"/>
        <v>0.20871963699931251</v>
      </c>
      <c r="AF643" s="76">
        <f t="shared" si="323"/>
        <v>0</v>
      </c>
      <c r="AG643" s="76">
        <f t="shared" si="324"/>
        <v>0</v>
      </c>
      <c r="AH643" s="76">
        <f t="shared" si="318"/>
        <v>1.5960715781859948E-4</v>
      </c>
      <c r="AI643" s="76">
        <f t="shared" si="325"/>
        <v>0</v>
      </c>
      <c r="AJ643" s="76">
        <f t="shared" si="319"/>
        <v>0.16892566159248359</v>
      </c>
      <c r="AK643" s="76">
        <f t="shared" si="326"/>
        <v>0</v>
      </c>
      <c r="AL643" s="76">
        <f t="shared" si="327"/>
        <v>0.16908526875030219</v>
      </c>
      <c r="AM643" s="76">
        <f t="shared" si="328"/>
        <v>0</v>
      </c>
      <c r="AN643" s="76">
        <f t="shared" si="329"/>
        <v>0</v>
      </c>
      <c r="AO643" s="76">
        <f t="shared" si="341"/>
        <v>50.881002298440514</v>
      </c>
      <c r="AP643" s="76">
        <f>MAX(0,(AO643-Constantes!$D$13)*(1-EXP(-Constantes!$D$24)))</f>
        <v>3.2572896628958174E-2</v>
      </c>
      <c r="AQ643" s="76">
        <f t="shared" si="320"/>
        <v>0.20149855822144178</v>
      </c>
      <c r="AR643" s="76">
        <f t="shared" si="330"/>
        <v>0.20165816537926037</v>
      </c>
      <c r="AS643" s="76">
        <f>0.0526*AF643*Observaciones!$F642^1.218</f>
        <v>0</v>
      </c>
      <c r="AT643" s="76">
        <f>AS643*Constantes!$E$30</f>
        <v>0</v>
      </c>
      <c r="AU643" s="76">
        <f t="shared" si="342"/>
        <v>0</v>
      </c>
      <c r="AV643" s="15"/>
      <c r="AW643" s="75">
        <v>637</v>
      </c>
      <c r="AX643" s="148">
        <f>ETo!$I642*((1-Constantes!$F$19)*ETo!$K642+ETo!$L642)</f>
        <v>3.8777081484760827</v>
      </c>
      <c r="AY643" s="76">
        <f>MIN(AX643*Constantes!$F$17,0.8*(BB642+Observaciones!$F642-AZ643-BA643-Constantes!$D$14))</f>
        <v>2.2589645872460554E-2</v>
      </c>
      <c r="AZ643" s="76">
        <f>IF(Observaciones!$F642&gt;0.05*Constantes!$F$18,((Observaciones!$F642-0.05*Constantes!$F$18)^2)/(Observaciones!$F642+0.95*Constantes!$F$18),0)</f>
        <v>0</v>
      </c>
      <c r="BA643" s="76">
        <f>MAX(0,BB642+Observaciones!$F642-AZ643-Constantes!$D$13)</f>
        <v>0</v>
      </c>
      <c r="BB643" s="76">
        <f>BB642+Observaciones!$F642-AZ643-AY643-BA643-BC642</f>
        <v>11.254685553634735</v>
      </c>
      <c r="BC643" s="76">
        <f>MAX(0,(BB643-Constantes!$D$14)*(1-EXP(-Constantes!$D$22)))</f>
        <v>1.5960715781859948E-4</v>
      </c>
      <c r="BD643" s="76">
        <f t="shared" si="343"/>
        <v>65.894177221923059</v>
      </c>
      <c r="BE643" s="76">
        <f>MAX(0,(BD643-Constantes!$D$13)*(1-EXP(-Constantes!$D$23)))</f>
        <v>0.16892566159248359</v>
      </c>
      <c r="BF643" s="76">
        <f t="shared" si="344"/>
        <v>0.16908526875030219</v>
      </c>
      <c r="BG643" s="76">
        <f>IF(BF643-Escenarios!$F$29&lt;=0,0,IF(BF643-Escenarios!$F$29&gt;Escenarios!$F$28,Escenarios!$F$28,BF643-Escenarios!$F$29))</f>
        <v>0</v>
      </c>
      <c r="BH643" s="76">
        <f>BG643*Entradas!$F$24</f>
        <v>0</v>
      </c>
      <c r="BI643" s="76">
        <f>AX643*Entradas!$D$47/Escenarios!$F$9</f>
        <v>0.18612999112685197</v>
      </c>
      <c r="BJ643" s="76">
        <f>Entradas!$D$48*Entradas!$D$46/Escenarios!$F$9</f>
        <v>0.12</v>
      </c>
      <c r="BK643" s="76">
        <f t="shared" si="345"/>
        <v>0.20871963699931251</v>
      </c>
      <c r="BL643" s="76">
        <f t="shared" si="331"/>
        <v>0</v>
      </c>
      <c r="BM643" s="76">
        <f t="shared" si="332"/>
        <v>0</v>
      </c>
      <c r="BN643" s="76">
        <f t="shared" si="321"/>
        <v>1.5960715781859948E-4</v>
      </c>
      <c r="BO643" s="76">
        <f t="shared" si="333"/>
        <v>0</v>
      </c>
      <c r="BP643" s="76">
        <f t="shared" si="322"/>
        <v>0.16892566159248359</v>
      </c>
      <c r="BQ643" s="76">
        <f t="shared" si="334"/>
        <v>0</v>
      </c>
      <c r="BR643" s="76">
        <f t="shared" si="335"/>
        <v>0.16908526875030219</v>
      </c>
      <c r="BS643" s="76">
        <f t="shared" si="336"/>
        <v>0</v>
      </c>
      <c r="BT643" s="76">
        <f t="shared" si="337"/>
        <v>0</v>
      </c>
      <c r="BU643" s="76">
        <f t="shared" si="346"/>
        <v>52.617954342197372</v>
      </c>
      <c r="BV643" s="76">
        <f>MAX(0,(BU643-Constantes!$D$13)*(1-EXP(-Constantes!$D$24)))</f>
        <v>5.9122637758826375E-2</v>
      </c>
      <c r="BW643" s="76">
        <f t="shared" si="347"/>
        <v>0.22804829935130996</v>
      </c>
      <c r="BX643" s="76">
        <f t="shared" si="348"/>
        <v>0.22820790650912856</v>
      </c>
      <c r="BY643" s="76">
        <f>0.0526*BL643*Observaciones!$F642^1.218</f>
        <v>0</v>
      </c>
      <c r="BZ643" s="76">
        <f>BY643*Constantes!$F$30</f>
        <v>0</v>
      </c>
      <c r="CA643" s="76">
        <f t="shared" si="349"/>
        <v>0</v>
      </c>
      <c r="CB643" s="15"/>
      <c r="CC643" s="75">
        <v>637</v>
      </c>
      <c r="CD643" s="76">
        <f>0.0526*Observaciones!$F642^2.218</f>
        <v>0</v>
      </c>
      <c r="CE643" s="76">
        <f>IF(Observaciones!$F642&gt;0.05*$CI$7,((Observaciones!$F642-0.05*$CI$7)^2)/(Observaciones!$F642+0.95*$CI$7),0)</f>
        <v>0</v>
      </c>
      <c r="CF643" s="76">
        <f>0.0526*CE643*Observaciones!$F642^1.218</f>
        <v>0</v>
      </c>
      <c r="CG643" s="29"/>
      <c r="CH643" s="29"/>
      <c r="CI643" s="110"/>
      <c r="CJ643" s="40"/>
    </row>
    <row r="644" spans="2:88" s="2" customFormat="1" x14ac:dyDescent="0.3">
      <c r="B644" s="39"/>
      <c r="C644" s="75">
        <v>638</v>
      </c>
      <c r="D644" s="148">
        <f>ETo!$I643*((1-Constantes!$D$19)*ETo!$K643+ETo!$L643)</f>
        <v>3.9886385187952613</v>
      </c>
      <c r="E644" s="76">
        <f>MIN(D644*Constantes!$D$17,0.8*(H643+Observaciones!$F643-F644-G644-Constantes!$D$14))</f>
        <v>3.7484429077878191E-3</v>
      </c>
      <c r="F644" s="76">
        <f>IF(Observaciones!$F643&gt;0.05*Constantes!$D$18,((Observaciones!$F643-0.05*Constantes!$D$18)^2)/(Observaciones!$F643+0.95*Constantes!$D$18),0)</f>
        <v>0</v>
      </c>
      <c r="G644" s="76">
        <f>MAX(0,H643+Observaciones!$F643-F644-Constantes!$D$13)</f>
        <v>0</v>
      </c>
      <c r="H644" s="76">
        <f>H643+Observaciones!$F643-F644-E644-G644-I643</f>
        <v>11.250777503569127</v>
      </c>
      <c r="I644" s="76">
        <f>MAX(0,(H644-Constantes!$D$14)*(1-EXP(-Constantes!$D$22)))</f>
        <v>2.6484625838503816E-5</v>
      </c>
      <c r="J644" s="76">
        <f t="shared" si="350"/>
        <v>65.725251560330577</v>
      </c>
      <c r="K644" s="76">
        <f>MAX(0,(J644-Constantes!$D$13)*(1-EXP(-Constantes!$D$23)))</f>
        <v>0.16726119681385498</v>
      </c>
      <c r="L644" s="76">
        <f t="shared" si="351"/>
        <v>0.1672876814396935</v>
      </c>
      <c r="M644" s="76">
        <f>0.0526*F644*Observaciones!$F643^1.218</f>
        <v>0</v>
      </c>
      <c r="N644" s="76">
        <f>M644*Constantes!$D$30</f>
        <v>0</v>
      </c>
      <c r="O644" s="76">
        <f t="shared" si="352"/>
        <v>0</v>
      </c>
      <c r="P644" s="15"/>
      <c r="Q644" s="75">
        <v>638</v>
      </c>
      <c r="R644" s="148">
        <f>ETo!$I643*((1-Constantes!$E$19)*ETo!$K643+ETo!$L643)</f>
        <v>3.9886385187952613</v>
      </c>
      <c r="S644" s="76">
        <f>MIN(R644*Constantes!$E$17,0.8*(V643+Observaciones!$F643-T644-U644-Constantes!$D$14))</f>
        <v>3.7484429077878191E-3</v>
      </c>
      <c r="T644" s="76">
        <f>IF(Observaciones!$F643&gt;0.05*Constantes!$E$18,((Observaciones!$F643-0.05*Constantes!$E$18)^2)/(Observaciones!$F643+0.95*Constantes!$E$18),0)</f>
        <v>0</v>
      </c>
      <c r="U644" s="76">
        <f>MAX(0,V643+Observaciones!$F643-T644-Constantes!$D$13)</f>
        <v>0</v>
      </c>
      <c r="V644" s="76">
        <f>V643+Observaciones!$F643-T644-S644-U644-W643</f>
        <v>11.250777503569127</v>
      </c>
      <c r="W644" s="76">
        <f>MAX(0,(V644-Constantes!$D$14)*(1-EXP(-Constantes!$D$22)))</f>
        <v>2.6484625838503816E-5</v>
      </c>
      <c r="X644" s="76">
        <f t="shared" si="338"/>
        <v>65.725251560330577</v>
      </c>
      <c r="Y644" s="76">
        <f>MAX(0,(X644-Constantes!$D$13)*(1-EXP(-Constantes!$D$23)))</f>
        <v>0.16726119681385498</v>
      </c>
      <c r="Z644" s="76">
        <f t="shared" si="339"/>
        <v>0.1672876814396935</v>
      </c>
      <c r="AA644" s="76">
        <f>IF(Z644-Escenarios!$E$29&lt;=0,0,IF(Z644-Escenarios!$E$29&gt;Escenarios!$E$28,Escenarios!$E$28,Z644-Escenarios!$E$29))</f>
        <v>0</v>
      </c>
      <c r="AB644" s="76">
        <f>AA644*Entradas!$E$24</f>
        <v>0</v>
      </c>
      <c r="AC644" s="76">
        <f>R644*Entradas!$D$47/Escenarios!$E$9</f>
        <v>0.19145464890217256</v>
      </c>
      <c r="AD644" s="76">
        <f>Entradas!$D$48*Entradas!$D$46/Escenarios!$E$9</f>
        <v>0.12</v>
      </c>
      <c r="AE644" s="76">
        <f t="shared" si="340"/>
        <v>0.19520309180996037</v>
      </c>
      <c r="AF644" s="76">
        <f t="shared" si="323"/>
        <v>0</v>
      </c>
      <c r="AG644" s="76">
        <f t="shared" si="324"/>
        <v>0</v>
      </c>
      <c r="AH644" s="76">
        <f t="shared" si="318"/>
        <v>2.6484625838503816E-5</v>
      </c>
      <c r="AI644" s="76">
        <f t="shared" si="325"/>
        <v>0</v>
      </c>
      <c r="AJ644" s="76">
        <f t="shared" si="319"/>
        <v>0.16726119681385498</v>
      </c>
      <c r="AK644" s="76">
        <f t="shared" si="326"/>
        <v>0</v>
      </c>
      <c r="AL644" s="76">
        <f t="shared" si="327"/>
        <v>0.1672876814396935</v>
      </c>
      <c r="AM644" s="76">
        <f t="shared" si="328"/>
        <v>0</v>
      </c>
      <c r="AN644" s="76">
        <f t="shared" si="329"/>
        <v>0</v>
      </c>
      <c r="AO644" s="76">
        <f t="shared" si="341"/>
        <v>50.848429401811558</v>
      </c>
      <c r="AP644" s="76">
        <f>MAX(0,(AO644-Constantes!$D$13)*(1-EXP(-Constantes!$D$24)))</f>
        <v>3.2075011856343351E-2</v>
      </c>
      <c r="AQ644" s="76">
        <f t="shared" si="320"/>
        <v>0.19933620867019833</v>
      </c>
      <c r="AR644" s="76">
        <f t="shared" si="330"/>
        <v>0.19936269329603684</v>
      </c>
      <c r="AS644" s="76">
        <f>0.0526*AF644*Observaciones!$F643^1.218</f>
        <v>0</v>
      </c>
      <c r="AT644" s="76">
        <f>AS644*Constantes!$E$30</f>
        <v>0</v>
      </c>
      <c r="AU644" s="76">
        <f t="shared" si="342"/>
        <v>0</v>
      </c>
      <c r="AV644" s="15"/>
      <c r="AW644" s="75">
        <v>638</v>
      </c>
      <c r="AX644" s="148">
        <f>ETo!$I643*((1-Constantes!$F$19)*ETo!$K643+ETo!$L643)</f>
        <v>3.9886385187952613</v>
      </c>
      <c r="AY644" s="76">
        <f>MIN(AX644*Constantes!$F$17,0.8*(BB643+Observaciones!$F643-AZ644-BA644-Constantes!$D$14))</f>
        <v>3.7484429077878191E-3</v>
      </c>
      <c r="AZ644" s="76">
        <f>IF(Observaciones!$F643&gt;0.05*Constantes!$F$18,((Observaciones!$F643-0.05*Constantes!$F$18)^2)/(Observaciones!$F643+0.95*Constantes!$F$18),0)</f>
        <v>0</v>
      </c>
      <c r="BA644" s="76">
        <f>MAX(0,BB643+Observaciones!$F643-AZ644-Constantes!$D$13)</f>
        <v>0</v>
      </c>
      <c r="BB644" s="76">
        <f>BB643+Observaciones!$F643-AZ644-AY644-BA644-BC643</f>
        <v>11.250777503569127</v>
      </c>
      <c r="BC644" s="76">
        <f>MAX(0,(BB644-Constantes!$D$14)*(1-EXP(-Constantes!$D$22)))</f>
        <v>2.6484625838503816E-5</v>
      </c>
      <c r="BD644" s="76">
        <f t="shared" si="343"/>
        <v>65.725251560330577</v>
      </c>
      <c r="BE644" s="76">
        <f>MAX(0,(BD644-Constantes!$D$13)*(1-EXP(-Constantes!$D$23)))</f>
        <v>0.16726119681385498</v>
      </c>
      <c r="BF644" s="76">
        <f t="shared" si="344"/>
        <v>0.1672876814396935</v>
      </c>
      <c r="BG644" s="76">
        <f>IF(BF644-Escenarios!$F$29&lt;=0,0,IF(BF644-Escenarios!$F$29&gt;Escenarios!$F$28,Escenarios!$F$28,BF644-Escenarios!$F$29))</f>
        <v>0</v>
      </c>
      <c r="BH644" s="76">
        <f>BG644*Entradas!$F$24</f>
        <v>0</v>
      </c>
      <c r="BI644" s="76">
        <f>AX644*Entradas!$D$47/Escenarios!$F$9</f>
        <v>0.19145464890217256</v>
      </c>
      <c r="BJ644" s="76">
        <f>Entradas!$D$48*Entradas!$D$46/Escenarios!$F$9</f>
        <v>0.12</v>
      </c>
      <c r="BK644" s="76">
        <f t="shared" si="345"/>
        <v>0.19520309180996037</v>
      </c>
      <c r="BL644" s="76">
        <f t="shared" si="331"/>
        <v>0</v>
      </c>
      <c r="BM644" s="76">
        <f t="shared" si="332"/>
        <v>0</v>
      </c>
      <c r="BN644" s="76">
        <f t="shared" si="321"/>
        <v>2.6484625838503816E-5</v>
      </c>
      <c r="BO644" s="76">
        <f t="shared" si="333"/>
        <v>0</v>
      </c>
      <c r="BP644" s="76">
        <f t="shared" si="322"/>
        <v>0.16726119681385498</v>
      </c>
      <c r="BQ644" s="76">
        <f t="shared" si="334"/>
        <v>0</v>
      </c>
      <c r="BR644" s="76">
        <f t="shared" si="335"/>
        <v>0.1672876814396935</v>
      </c>
      <c r="BS644" s="76">
        <f t="shared" si="336"/>
        <v>0</v>
      </c>
      <c r="BT644" s="76">
        <f t="shared" si="337"/>
        <v>0</v>
      </c>
      <c r="BU644" s="76">
        <f t="shared" si="346"/>
        <v>52.558831704438546</v>
      </c>
      <c r="BV644" s="76">
        <f>MAX(0,(BU644-Constantes!$D$13)*(1-EXP(-Constantes!$D$24)))</f>
        <v>5.8218933633514602E-2</v>
      </c>
      <c r="BW644" s="76">
        <f t="shared" si="347"/>
        <v>0.22548013044736959</v>
      </c>
      <c r="BX644" s="76">
        <f t="shared" si="348"/>
        <v>0.2255066150732081</v>
      </c>
      <c r="BY644" s="76">
        <f>0.0526*BL644*Observaciones!$F643^1.218</f>
        <v>0</v>
      </c>
      <c r="BZ644" s="76">
        <f>BY644*Constantes!$F$30</f>
        <v>0</v>
      </c>
      <c r="CA644" s="76">
        <f t="shared" si="349"/>
        <v>0</v>
      </c>
      <c r="CB644" s="15"/>
      <c r="CC644" s="75">
        <v>638</v>
      </c>
      <c r="CD644" s="76">
        <f>0.0526*Observaciones!$F643^2.218</f>
        <v>0</v>
      </c>
      <c r="CE644" s="76">
        <f>IF(Observaciones!$F643&gt;0.05*$CI$7,((Observaciones!$F643-0.05*$CI$7)^2)/(Observaciones!$F643+0.95*$CI$7),0)</f>
        <v>0</v>
      </c>
      <c r="CF644" s="76">
        <f>0.0526*CE644*Observaciones!$F643^1.218</f>
        <v>0</v>
      </c>
      <c r="CG644" s="29"/>
      <c r="CH644" s="29"/>
      <c r="CI644" s="110"/>
      <c r="CJ644" s="40"/>
    </row>
    <row r="645" spans="2:88" s="2" customFormat="1" x14ac:dyDescent="0.3">
      <c r="B645" s="39"/>
      <c r="C645" s="75">
        <v>639</v>
      </c>
      <c r="D645" s="148">
        <f>ETo!$I644*((1-Constantes!$D$19)*ETo!$K644+ETo!$L644)</f>
        <v>3.9009871479157754</v>
      </c>
      <c r="E645" s="76">
        <f>MIN(D645*Constantes!$D$17,0.8*(H644+Observaciones!$F644-F645-G645-Constantes!$D$14))</f>
        <v>6.2200285530167321E-4</v>
      </c>
      <c r="F645" s="76">
        <f>IF(Observaciones!$F644&gt;0.05*Constantes!$D$18,((Observaciones!$F644-0.05*Constantes!$D$18)^2)/(Observaciones!$F644+0.95*Constantes!$D$18),0)</f>
        <v>0</v>
      </c>
      <c r="G645" s="76">
        <f>MAX(0,H644+Observaciones!$F644-F645-Constantes!$D$13)</f>
        <v>0</v>
      </c>
      <c r="H645" s="76">
        <f>H644+Observaciones!$F644-F645-E645-G645-I644</f>
        <v>11.250129016087987</v>
      </c>
      <c r="I645" s="76">
        <f>MAX(0,(H645-Constantes!$D$14)*(1-EXP(-Constantes!$D$22)))</f>
        <v>4.3947615845995149E-6</v>
      </c>
      <c r="J645" s="76">
        <f t="shared" si="350"/>
        <v>65.557990363516723</v>
      </c>
      <c r="K645" s="76">
        <f>MAX(0,(J645-Constantes!$D$13)*(1-EXP(-Constantes!$D$23)))</f>
        <v>0.1656131324031348</v>
      </c>
      <c r="L645" s="76">
        <f t="shared" si="351"/>
        <v>0.16561752716471939</v>
      </c>
      <c r="M645" s="76">
        <f>0.0526*F645*Observaciones!$F644^1.218</f>
        <v>0</v>
      </c>
      <c r="N645" s="76">
        <f>M645*Constantes!$D$30</f>
        <v>0</v>
      </c>
      <c r="O645" s="76">
        <f t="shared" si="352"/>
        <v>0</v>
      </c>
      <c r="P645" s="15"/>
      <c r="Q645" s="75">
        <v>639</v>
      </c>
      <c r="R645" s="148">
        <f>ETo!$I644*((1-Constantes!$E$19)*ETo!$K644+ETo!$L644)</f>
        <v>3.9009871479157754</v>
      </c>
      <c r="S645" s="76">
        <f>MIN(R645*Constantes!$E$17,0.8*(V644+Observaciones!$F644-T645-U645-Constantes!$D$14))</f>
        <v>6.2200285530167321E-4</v>
      </c>
      <c r="T645" s="76">
        <f>IF(Observaciones!$F644&gt;0.05*Constantes!$E$18,((Observaciones!$F644-0.05*Constantes!$E$18)^2)/(Observaciones!$F644+0.95*Constantes!$E$18),0)</f>
        <v>0</v>
      </c>
      <c r="U645" s="76">
        <f>MAX(0,V644+Observaciones!$F644-T645-Constantes!$D$13)</f>
        <v>0</v>
      </c>
      <c r="V645" s="76">
        <f>V644+Observaciones!$F644-T645-S645-U645-W644</f>
        <v>11.250129016087987</v>
      </c>
      <c r="W645" s="76">
        <f>MAX(0,(V645-Constantes!$D$14)*(1-EXP(-Constantes!$D$22)))</f>
        <v>4.3947615845995149E-6</v>
      </c>
      <c r="X645" s="76">
        <f t="shared" si="338"/>
        <v>65.557990363516723</v>
      </c>
      <c r="Y645" s="76">
        <f>MAX(0,(X645-Constantes!$D$13)*(1-EXP(-Constantes!$D$23)))</f>
        <v>0.1656131324031348</v>
      </c>
      <c r="Z645" s="76">
        <f t="shared" si="339"/>
        <v>0.16561752716471939</v>
      </c>
      <c r="AA645" s="76">
        <f>IF(Z645-Escenarios!$E$29&lt;=0,0,IF(Z645-Escenarios!$E$29&gt;Escenarios!$E$28,Escenarios!$E$28,Z645-Escenarios!$E$29))</f>
        <v>0</v>
      </c>
      <c r="AB645" s="76">
        <f>AA645*Entradas!$E$24</f>
        <v>0</v>
      </c>
      <c r="AC645" s="76">
        <f>R645*Entradas!$D$47/Escenarios!$E$9</f>
        <v>0.18724738309995723</v>
      </c>
      <c r="AD645" s="76">
        <f>Entradas!$D$48*Entradas!$D$46/Escenarios!$E$9</f>
        <v>0.12</v>
      </c>
      <c r="AE645" s="76">
        <f t="shared" si="340"/>
        <v>0.1878693859552589</v>
      </c>
      <c r="AF645" s="76">
        <f t="shared" si="323"/>
        <v>0</v>
      </c>
      <c r="AG645" s="76">
        <f t="shared" si="324"/>
        <v>0</v>
      </c>
      <c r="AH645" s="76">
        <f t="shared" si="318"/>
        <v>4.3947615845995149E-6</v>
      </c>
      <c r="AI645" s="76">
        <f t="shared" si="325"/>
        <v>0</v>
      </c>
      <c r="AJ645" s="76">
        <f t="shared" si="319"/>
        <v>0.1656131324031348</v>
      </c>
      <c r="AK645" s="76">
        <f t="shared" si="326"/>
        <v>0</v>
      </c>
      <c r="AL645" s="76">
        <f t="shared" si="327"/>
        <v>0.16561752716471939</v>
      </c>
      <c r="AM645" s="76">
        <f t="shared" si="328"/>
        <v>0</v>
      </c>
      <c r="AN645" s="76">
        <f t="shared" si="329"/>
        <v>0</v>
      </c>
      <c r="AO645" s="76">
        <f t="shared" si="341"/>
        <v>50.816354389955215</v>
      </c>
      <c r="AP645" s="76">
        <f>MAX(0,(AO645-Constantes!$D$13)*(1-EXP(-Constantes!$D$24)))</f>
        <v>3.1584737375488108E-2</v>
      </c>
      <c r="AQ645" s="76">
        <f t="shared" si="320"/>
        <v>0.19719786977862291</v>
      </c>
      <c r="AR645" s="76">
        <f t="shared" si="330"/>
        <v>0.19720226454020751</v>
      </c>
      <c r="AS645" s="76">
        <f>0.0526*AF645*Observaciones!$F644^1.218</f>
        <v>0</v>
      </c>
      <c r="AT645" s="76">
        <f>AS645*Constantes!$E$30</f>
        <v>0</v>
      </c>
      <c r="AU645" s="76">
        <f t="shared" si="342"/>
        <v>0</v>
      </c>
      <c r="AV645" s="15"/>
      <c r="AW645" s="75">
        <v>639</v>
      </c>
      <c r="AX645" s="148">
        <f>ETo!$I644*((1-Constantes!$F$19)*ETo!$K644+ETo!$L644)</f>
        <v>3.9009871479157754</v>
      </c>
      <c r="AY645" s="76">
        <f>MIN(AX645*Constantes!$F$17,0.8*(BB644+Observaciones!$F644-AZ645-BA645-Constantes!$D$14))</f>
        <v>6.2200285530167321E-4</v>
      </c>
      <c r="AZ645" s="76">
        <f>IF(Observaciones!$F644&gt;0.05*Constantes!$F$18,((Observaciones!$F644-0.05*Constantes!$F$18)^2)/(Observaciones!$F644+0.95*Constantes!$F$18),0)</f>
        <v>0</v>
      </c>
      <c r="BA645" s="76">
        <f>MAX(0,BB644+Observaciones!$F644-AZ645-Constantes!$D$13)</f>
        <v>0</v>
      </c>
      <c r="BB645" s="76">
        <f>BB644+Observaciones!$F644-AZ645-AY645-BA645-BC644</f>
        <v>11.250129016087987</v>
      </c>
      <c r="BC645" s="76">
        <f>MAX(0,(BB645-Constantes!$D$14)*(1-EXP(-Constantes!$D$22)))</f>
        <v>4.3947615845995149E-6</v>
      </c>
      <c r="BD645" s="76">
        <f t="shared" si="343"/>
        <v>65.557990363516723</v>
      </c>
      <c r="BE645" s="76">
        <f>MAX(0,(BD645-Constantes!$D$13)*(1-EXP(-Constantes!$D$23)))</f>
        <v>0.1656131324031348</v>
      </c>
      <c r="BF645" s="76">
        <f t="shared" si="344"/>
        <v>0.16561752716471939</v>
      </c>
      <c r="BG645" s="76">
        <f>IF(BF645-Escenarios!$F$29&lt;=0,0,IF(BF645-Escenarios!$F$29&gt;Escenarios!$F$28,Escenarios!$F$28,BF645-Escenarios!$F$29))</f>
        <v>0</v>
      </c>
      <c r="BH645" s="76">
        <f>BG645*Entradas!$F$24</f>
        <v>0</v>
      </c>
      <c r="BI645" s="76">
        <f>AX645*Entradas!$D$47/Escenarios!$F$9</f>
        <v>0.18724738309995723</v>
      </c>
      <c r="BJ645" s="76">
        <f>Entradas!$D$48*Entradas!$D$46/Escenarios!$F$9</f>
        <v>0.12</v>
      </c>
      <c r="BK645" s="76">
        <f t="shared" si="345"/>
        <v>0.1878693859552589</v>
      </c>
      <c r="BL645" s="76">
        <f t="shared" si="331"/>
        <v>0</v>
      </c>
      <c r="BM645" s="76">
        <f t="shared" si="332"/>
        <v>0</v>
      </c>
      <c r="BN645" s="76">
        <f t="shared" si="321"/>
        <v>4.3947615845995149E-6</v>
      </c>
      <c r="BO645" s="76">
        <f t="shared" si="333"/>
        <v>0</v>
      </c>
      <c r="BP645" s="76">
        <f t="shared" si="322"/>
        <v>0.1656131324031348</v>
      </c>
      <c r="BQ645" s="76">
        <f t="shared" si="334"/>
        <v>0</v>
      </c>
      <c r="BR645" s="76">
        <f t="shared" si="335"/>
        <v>0.16561752716471939</v>
      </c>
      <c r="BS645" s="76">
        <f t="shared" si="336"/>
        <v>0</v>
      </c>
      <c r="BT645" s="76">
        <f t="shared" si="337"/>
        <v>0</v>
      </c>
      <c r="BU645" s="76">
        <f t="shared" si="346"/>
        <v>52.500612770805034</v>
      </c>
      <c r="BV645" s="76">
        <f>MAX(0,(BU645-Constantes!$D$13)*(1-EXP(-Constantes!$D$24)))</f>
        <v>5.7329042849032417E-2</v>
      </c>
      <c r="BW645" s="76">
        <f t="shared" si="347"/>
        <v>0.22294217525216722</v>
      </c>
      <c r="BX645" s="76">
        <f t="shared" si="348"/>
        <v>0.22294657001375182</v>
      </c>
      <c r="BY645" s="76">
        <f>0.0526*BL645*Observaciones!$F644^1.218</f>
        <v>0</v>
      </c>
      <c r="BZ645" s="76">
        <f>BY645*Constantes!$F$30</f>
        <v>0</v>
      </c>
      <c r="CA645" s="76">
        <f t="shared" si="349"/>
        <v>0</v>
      </c>
      <c r="CB645" s="15"/>
      <c r="CC645" s="75">
        <v>639</v>
      </c>
      <c r="CD645" s="76">
        <f>0.0526*Observaciones!$F644^2.218</f>
        <v>0</v>
      </c>
      <c r="CE645" s="76">
        <f>IF(Observaciones!$F644&gt;0.05*$CI$7,((Observaciones!$F644-0.05*$CI$7)^2)/(Observaciones!$F644+0.95*$CI$7),0)</f>
        <v>0</v>
      </c>
      <c r="CF645" s="76">
        <f>0.0526*CE645*Observaciones!$F644^1.218</f>
        <v>0</v>
      </c>
      <c r="CG645" s="29"/>
      <c r="CH645" s="29"/>
      <c r="CI645" s="110"/>
      <c r="CJ645" s="40"/>
    </row>
    <row r="646" spans="2:88" s="2" customFormat="1" x14ac:dyDescent="0.3">
      <c r="B646" s="39"/>
      <c r="C646" s="75">
        <v>640</v>
      </c>
      <c r="D646" s="148">
        <f>ETo!$I645*((1-Constantes!$D$19)*ETo!$K645+ETo!$L645)</f>
        <v>4.0077174428472642</v>
      </c>
      <c r="E646" s="76">
        <f>MIN(D646*Constantes!$D$17,0.8*(H645+Observaciones!$F645-F646-G646-Constantes!$D$14))</f>
        <v>1.0321287038976834E-4</v>
      </c>
      <c r="F646" s="76">
        <f>IF(Observaciones!$F645&gt;0.05*Constantes!$D$18,((Observaciones!$F645-0.05*Constantes!$D$18)^2)/(Observaciones!$F645+0.95*Constantes!$D$18),0)</f>
        <v>0</v>
      </c>
      <c r="G646" s="76">
        <f>MAX(0,H645+Observaciones!$F645-F646-Constantes!$D$13)</f>
        <v>0</v>
      </c>
      <c r="H646" s="76">
        <f>H645+Observaciones!$F645-F646-E646-G646-I645</f>
        <v>11.250021408456014</v>
      </c>
      <c r="I646" s="76">
        <f>MAX(0,(H646-Constantes!$D$14)*(1-EXP(-Constantes!$D$22)))</f>
        <v>7.2925060389364582E-7</v>
      </c>
      <c r="J646" s="76">
        <f t="shared" si="350"/>
        <v>65.392377231113585</v>
      </c>
      <c r="K646" s="76">
        <f>MAX(0,(J646-Constantes!$D$13)*(1-EXP(-Constantes!$D$23)))</f>
        <v>0.16398130676359177</v>
      </c>
      <c r="L646" s="76">
        <f t="shared" si="351"/>
        <v>0.16398203601419567</v>
      </c>
      <c r="M646" s="76">
        <f>0.0526*F646*Observaciones!$F645^1.218</f>
        <v>0</v>
      </c>
      <c r="N646" s="76">
        <f>M646*Constantes!$D$30</f>
        <v>0</v>
      </c>
      <c r="O646" s="76">
        <f t="shared" si="352"/>
        <v>0</v>
      </c>
      <c r="P646" s="15"/>
      <c r="Q646" s="75">
        <v>640</v>
      </c>
      <c r="R646" s="148">
        <f>ETo!$I645*((1-Constantes!$E$19)*ETo!$K645+ETo!$L645)</f>
        <v>4.0077174428472642</v>
      </c>
      <c r="S646" s="76">
        <f>MIN(R646*Constantes!$E$17,0.8*(V645+Observaciones!$F645-T646-U646-Constantes!$D$14))</f>
        <v>1.0321287038976834E-4</v>
      </c>
      <c r="T646" s="76">
        <f>IF(Observaciones!$F645&gt;0.05*Constantes!$E$18,((Observaciones!$F645-0.05*Constantes!$E$18)^2)/(Observaciones!$F645+0.95*Constantes!$E$18),0)</f>
        <v>0</v>
      </c>
      <c r="U646" s="76">
        <f>MAX(0,V645+Observaciones!$F645-T646-Constantes!$D$13)</f>
        <v>0</v>
      </c>
      <c r="V646" s="76">
        <f>V645+Observaciones!$F645-T646-S646-U646-W645</f>
        <v>11.250021408456014</v>
      </c>
      <c r="W646" s="76">
        <f>MAX(0,(V646-Constantes!$D$14)*(1-EXP(-Constantes!$D$22)))</f>
        <v>7.2925060389364582E-7</v>
      </c>
      <c r="X646" s="76">
        <f t="shared" si="338"/>
        <v>65.392377231113585</v>
      </c>
      <c r="Y646" s="76">
        <f>MAX(0,(X646-Constantes!$D$13)*(1-EXP(-Constantes!$D$23)))</f>
        <v>0.16398130676359177</v>
      </c>
      <c r="Z646" s="76">
        <f t="shared" si="339"/>
        <v>0.16398203601419567</v>
      </c>
      <c r="AA646" s="76">
        <f>IF(Z646-Escenarios!$E$29&lt;=0,0,IF(Z646-Escenarios!$E$29&gt;Escenarios!$E$28,Escenarios!$E$28,Z646-Escenarios!$E$29))</f>
        <v>0</v>
      </c>
      <c r="AB646" s="76">
        <f>AA646*Entradas!$E$24</f>
        <v>0</v>
      </c>
      <c r="AC646" s="76">
        <f>R646*Entradas!$D$47/Escenarios!$E$9</f>
        <v>0.19237043725666869</v>
      </c>
      <c r="AD646" s="76">
        <f>Entradas!$D$48*Entradas!$D$46/Escenarios!$E$9</f>
        <v>0.12</v>
      </c>
      <c r="AE646" s="76">
        <f t="shared" si="340"/>
        <v>0.19247365012705847</v>
      </c>
      <c r="AF646" s="76">
        <f t="shared" si="323"/>
        <v>0</v>
      </c>
      <c r="AG646" s="76">
        <f t="shared" si="324"/>
        <v>0</v>
      </c>
      <c r="AH646" s="76">
        <f t="shared" ref="AH646:AH709" si="353">MAX(0,W646-AG646)</f>
        <v>7.2925060389364582E-7</v>
      </c>
      <c r="AI646" s="76">
        <f t="shared" si="325"/>
        <v>0</v>
      </c>
      <c r="AJ646" s="76">
        <f t="shared" ref="AJ646:AJ709" si="354">MAX(0,Y646-AI646)</f>
        <v>0.16398130676359177</v>
      </c>
      <c r="AK646" s="76">
        <f t="shared" si="326"/>
        <v>0</v>
      </c>
      <c r="AL646" s="76">
        <f t="shared" si="327"/>
        <v>0.16398203601419567</v>
      </c>
      <c r="AM646" s="76">
        <f t="shared" si="328"/>
        <v>0</v>
      </c>
      <c r="AN646" s="76">
        <f t="shared" si="329"/>
        <v>0</v>
      </c>
      <c r="AO646" s="76">
        <f t="shared" si="341"/>
        <v>50.784769652579726</v>
      </c>
      <c r="AP646" s="76">
        <f>MAX(0,(AO646-Constantes!$D$13)*(1-EXP(-Constantes!$D$24)))</f>
        <v>3.1101956861202654E-2</v>
      </c>
      <c r="AQ646" s="76">
        <f t="shared" ref="AQ646:AQ709" si="355">AJ646+AP646</f>
        <v>0.19508326362479442</v>
      </c>
      <c r="AR646" s="76">
        <f t="shared" si="330"/>
        <v>0.19508399287539832</v>
      </c>
      <c r="AS646" s="76">
        <f>0.0526*AF646*Observaciones!$F645^1.218</f>
        <v>0</v>
      </c>
      <c r="AT646" s="76">
        <f>AS646*Constantes!$E$30</f>
        <v>0</v>
      </c>
      <c r="AU646" s="76">
        <f t="shared" si="342"/>
        <v>0</v>
      </c>
      <c r="AV646" s="15"/>
      <c r="AW646" s="75">
        <v>640</v>
      </c>
      <c r="AX646" s="148">
        <f>ETo!$I645*((1-Constantes!$F$19)*ETo!$K645+ETo!$L645)</f>
        <v>4.0077174428472642</v>
      </c>
      <c r="AY646" s="76">
        <f>MIN(AX646*Constantes!$F$17,0.8*(BB645+Observaciones!$F645-AZ646-BA646-Constantes!$D$14))</f>
        <v>1.0321287038976834E-4</v>
      </c>
      <c r="AZ646" s="76">
        <f>IF(Observaciones!$F645&gt;0.05*Constantes!$F$18,((Observaciones!$F645-0.05*Constantes!$F$18)^2)/(Observaciones!$F645+0.95*Constantes!$F$18),0)</f>
        <v>0</v>
      </c>
      <c r="BA646" s="76">
        <f>MAX(0,BB645+Observaciones!$F645-AZ646-Constantes!$D$13)</f>
        <v>0</v>
      </c>
      <c r="BB646" s="76">
        <f>BB645+Observaciones!$F645-AZ646-AY646-BA646-BC645</f>
        <v>11.250021408456014</v>
      </c>
      <c r="BC646" s="76">
        <f>MAX(0,(BB646-Constantes!$D$14)*(1-EXP(-Constantes!$D$22)))</f>
        <v>7.2925060389364582E-7</v>
      </c>
      <c r="BD646" s="76">
        <f t="shared" si="343"/>
        <v>65.392377231113585</v>
      </c>
      <c r="BE646" s="76">
        <f>MAX(0,(BD646-Constantes!$D$13)*(1-EXP(-Constantes!$D$23)))</f>
        <v>0.16398130676359177</v>
      </c>
      <c r="BF646" s="76">
        <f t="shared" si="344"/>
        <v>0.16398203601419567</v>
      </c>
      <c r="BG646" s="76">
        <f>IF(BF646-Escenarios!$F$29&lt;=0,0,IF(BF646-Escenarios!$F$29&gt;Escenarios!$F$28,Escenarios!$F$28,BF646-Escenarios!$F$29))</f>
        <v>0</v>
      </c>
      <c r="BH646" s="76">
        <f>BG646*Entradas!$F$24</f>
        <v>0</v>
      </c>
      <c r="BI646" s="76">
        <f>AX646*Entradas!$D$47/Escenarios!$F$9</f>
        <v>0.19237043725666869</v>
      </c>
      <c r="BJ646" s="76">
        <f>Entradas!$D$48*Entradas!$D$46/Escenarios!$F$9</f>
        <v>0.12</v>
      </c>
      <c r="BK646" s="76">
        <f t="shared" si="345"/>
        <v>0.19247365012705847</v>
      </c>
      <c r="BL646" s="76">
        <f t="shared" si="331"/>
        <v>0</v>
      </c>
      <c r="BM646" s="76">
        <f t="shared" si="332"/>
        <v>0</v>
      </c>
      <c r="BN646" s="76">
        <f t="shared" ref="BN646:BN709" si="356">MAX(0,BC646-BM646)</f>
        <v>7.2925060389364582E-7</v>
      </c>
      <c r="BO646" s="76">
        <f t="shared" si="333"/>
        <v>0</v>
      </c>
      <c r="BP646" s="76">
        <f t="shared" ref="BP646:BP709" si="357">MAX(0,BE646-BO646)</f>
        <v>0.16398130676359177</v>
      </c>
      <c r="BQ646" s="76">
        <f t="shared" si="334"/>
        <v>0</v>
      </c>
      <c r="BR646" s="76">
        <f t="shared" si="335"/>
        <v>0.16398203601419567</v>
      </c>
      <c r="BS646" s="76">
        <f t="shared" si="336"/>
        <v>0</v>
      </c>
      <c r="BT646" s="76">
        <f t="shared" si="337"/>
        <v>0</v>
      </c>
      <c r="BU646" s="76">
        <f t="shared" si="346"/>
        <v>52.443283727956</v>
      </c>
      <c r="BV646" s="76">
        <f>MAX(0,(BU646-Constantes!$D$13)*(1-EXP(-Constantes!$D$24)))</f>
        <v>5.6452754265052363E-2</v>
      </c>
      <c r="BW646" s="76">
        <f t="shared" si="347"/>
        <v>0.22043406102864413</v>
      </c>
      <c r="BX646" s="76">
        <f t="shared" si="348"/>
        <v>0.22043479027924803</v>
      </c>
      <c r="BY646" s="76">
        <f>0.0526*BL646*Observaciones!$F645^1.218</f>
        <v>0</v>
      </c>
      <c r="BZ646" s="76">
        <f>BY646*Constantes!$F$30</f>
        <v>0</v>
      </c>
      <c r="CA646" s="76">
        <f t="shared" si="349"/>
        <v>0</v>
      </c>
      <c r="CB646" s="15"/>
      <c r="CC646" s="75">
        <v>640</v>
      </c>
      <c r="CD646" s="76">
        <f>0.0526*Observaciones!$F645^2.218</f>
        <v>0</v>
      </c>
      <c r="CE646" s="76">
        <f>IF(Observaciones!$F645&gt;0.05*$CI$7,((Observaciones!$F645-0.05*$CI$7)^2)/(Observaciones!$F645+0.95*$CI$7),0)</f>
        <v>0</v>
      </c>
      <c r="CF646" s="76">
        <f>0.0526*CE646*Observaciones!$F645^1.218</f>
        <v>0</v>
      </c>
      <c r="CG646" s="29"/>
      <c r="CH646" s="29"/>
      <c r="CI646" s="110"/>
      <c r="CJ646" s="40"/>
    </row>
    <row r="647" spans="2:88" s="2" customFormat="1" x14ac:dyDescent="0.3">
      <c r="B647" s="39"/>
      <c r="C647" s="75">
        <v>641</v>
      </c>
      <c r="D647" s="148">
        <f>ETo!$I646*((1-Constantes!$D$19)*ETo!$K646+ETo!$L646)</f>
        <v>3.981427878323009</v>
      </c>
      <c r="E647" s="76">
        <f>MIN(D647*Constantes!$D$17,0.8*(H646+Observaciones!$F646-F647-G647-Constantes!$D$14))</f>
        <v>1.7126764811337127E-5</v>
      </c>
      <c r="F647" s="76">
        <f>IF(Observaciones!$F646&gt;0.05*Constantes!$D$18,((Observaciones!$F646-0.05*Constantes!$D$18)^2)/(Observaciones!$F646+0.95*Constantes!$D$18),0)</f>
        <v>0</v>
      </c>
      <c r="G647" s="76">
        <f>MAX(0,H646+Observaciones!$F646-F647-Constantes!$D$13)</f>
        <v>0</v>
      </c>
      <c r="H647" s="76">
        <f>H646+Observaciones!$F646-F647-E647-G647-I646</f>
        <v>11.250003552440599</v>
      </c>
      <c r="I647" s="76">
        <f>MAX(0,(H647-Constantes!$D$14)*(1-EXP(-Constantes!$D$22)))</f>
        <v>1.210091680941517E-7</v>
      </c>
      <c r="J647" s="76">
        <f t="shared" si="350"/>
        <v>65.228395924349996</v>
      </c>
      <c r="K647" s="76">
        <f>MAX(0,(J647-Constantes!$D$13)*(1-EXP(-Constantes!$D$23)))</f>
        <v>0.1623655598907458</v>
      </c>
      <c r="L647" s="76">
        <f t="shared" si="351"/>
        <v>0.16236568089991391</v>
      </c>
      <c r="M647" s="76">
        <f>0.0526*F647*Observaciones!$F646^1.218</f>
        <v>0</v>
      </c>
      <c r="N647" s="76">
        <f>M647*Constantes!$D$30</f>
        <v>0</v>
      </c>
      <c r="O647" s="76">
        <f t="shared" si="352"/>
        <v>0</v>
      </c>
      <c r="P647" s="15"/>
      <c r="Q647" s="75">
        <v>641</v>
      </c>
      <c r="R647" s="148">
        <f>ETo!$I646*((1-Constantes!$E$19)*ETo!$K646+ETo!$L646)</f>
        <v>3.981427878323009</v>
      </c>
      <c r="S647" s="76">
        <f>MIN(R647*Constantes!$E$17,0.8*(V646+Observaciones!$F646-T647-U647-Constantes!$D$14))</f>
        <v>1.7126764811337127E-5</v>
      </c>
      <c r="T647" s="76">
        <f>IF(Observaciones!$F646&gt;0.05*Constantes!$E$18,((Observaciones!$F646-0.05*Constantes!$E$18)^2)/(Observaciones!$F646+0.95*Constantes!$E$18),0)</f>
        <v>0</v>
      </c>
      <c r="U647" s="76">
        <f>MAX(0,V646+Observaciones!$F646-T647-Constantes!$D$13)</f>
        <v>0</v>
      </c>
      <c r="V647" s="76">
        <f>V646+Observaciones!$F646-T647-S647-U647-W646</f>
        <v>11.250003552440599</v>
      </c>
      <c r="W647" s="76">
        <f>MAX(0,(V647-Constantes!$D$14)*(1-EXP(-Constantes!$D$22)))</f>
        <v>1.210091680941517E-7</v>
      </c>
      <c r="X647" s="76">
        <f t="shared" si="338"/>
        <v>65.228395924349996</v>
      </c>
      <c r="Y647" s="76">
        <f>MAX(0,(X647-Constantes!$D$13)*(1-EXP(-Constantes!$D$23)))</f>
        <v>0.1623655598907458</v>
      </c>
      <c r="Z647" s="76">
        <f t="shared" si="339"/>
        <v>0.16236568089991391</v>
      </c>
      <c r="AA647" s="76">
        <f>IF(Z647-Escenarios!$E$29&lt;=0,0,IF(Z647-Escenarios!$E$29&gt;Escenarios!$E$28,Escenarios!$E$28,Z647-Escenarios!$E$29))</f>
        <v>0</v>
      </c>
      <c r="AB647" s="76">
        <f>AA647*Entradas!$E$24</f>
        <v>0</v>
      </c>
      <c r="AC647" s="76">
        <f>R647*Entradas!$D$47/Escenarios!$E$9</f>
        <v>0.19110853815950443</v>
      </c>
      <c r="AD647" s="76">
        <f>Entradas!$D$48*Entradas!$D$46/Escenarios!$E$9</f>
        <v>0.12</v>
      </c>
      <c r="AE647" s="76">
        <f t="shared" si="340"/>
        <v>0.19112566492431576</v>
      </c>
      <c r="AF647" s="76">
        <f t="shared" ref="AF647:AF710" si="358">MAX(0,T647-AA647)</f>
        <v>0</v>
      </c>
      <c r="AG647" s="76">
        <f t="shared" ref="AG647:AG710" si="359">AA647+AF647-T647</f>
        <v>0</v>
      </c>
      <c r="AH647" s="76">
        <f t="shared" si="353"/>
        <v>1.210091680941517E-7</v>
      </c>
      <c r="AI647" s="76">
        <f t="shared" ref="AI647:AI710" si="360">AG647+AH647-W647</f>
        <v>0</v>
      </c>
      <c r="AJ647" s="76">
        <f t="shared" si="354"/>
        <v>0.1623655598907458</v>
      </c>
      <c r="AK647" s="76">
        <f t="shared" ref="AK647:AK710" si="361">AI647+AJ647-Y647</f>
        <v>0</v>
      </c>
      <c r="AL647" s="76">
        <f t="shared" ref="AL647:AL710" si="362">AF647+AH647+AJ647+AB647</f>
        <v>0.16236568089991391</v>
      </c>
      <c r="AM647" s="76">
        <f t="shared" ref="AM647:AM710" si="363">MAX(0,AA647-AB647-AC647-AD647)</f>
        <v>0</v>
      </c>
      <c r="AN647" s="76">
        <f t="shared" ref="AN647:AN710" si="364">U647+AM647</f>
        <v>0</v>
      </c>
      <c r="AO647" s="76">
        <f t="shared" si="341"/>
        <v>50.753667695718526</v>
      </c>
      <c r="AP647" s="76">
        <f>MAX(0,(AO647-Constantes!$D$13)*(1-EXP(-Constantes!$D$24)))</f>
        <v>3.0626555766356554E-2</v>
      </c>
      <c r="AQ647" s="76">
        <f t="shared" si="355"/>
        <v>0.19299211565710236</v>
      </c>
      <c r="AR647" s="76">
        <f t="shared" ref="AR647:AR710" si="365">AL647+AP647</f>
        <v>0.19299223666627047</v>
      </c>
      <c r="AS647" s="76">
        <f>0.0526*AF647*Observaciones!$F646^1.218</f>
        <v>0</v>
      </c>
      <c r="AT647" s="76">
        <f>AS647*Constantes!$E$30</f>
        <v>0</v>
      </c>
      <c r="AU647" s="76">
        <f t="shared" si="342"/>
        <v>0</v>
      </c>
      <c r="AV647" s="15"/>
      <c r="AW647" s="75">
        <v>641</v>
      </c>
      <c r="AX647" s="148">
        <f>ETo!$I646*((1-Constantes!$F$19)*ETo!$K646+ETo!$L646)</f>
        <v>3.981427878323009</v>
      </c>
      <c r="AY647" s="76">
        <f>MIN(AX647*Constantes!$F$17,0.8*(BB646+Observaciones!$F646-AZ647-BA647-Constantes!$D$14))</f>
        <v>1.7126764811337127E-5</v>
      </c>
      <c r="AZ647" s="76">
        <f>IF(Observaciones!$F646&gt;0.05*Constantes!$F$18,((Observaciones!$F646-0.05*Constantes!$F$18)^2)/(Observaciones!$F646+0.95*Constantes!$F$18),0)</f>
        <v>0</v>
      </c>
      <c r="BA647" s="76">
        <f>MAX(0,BB646+Observaciones!$F646-AZ647-Constantes!$D$13)</f>
        <v>0</v>
      </c>
      <c r="BB647" s="76">
        <f>BB646+Observaciones!$F646-AZ647-AY647-BA647-BC646</f>
        <v>11.250003552440599</v>
      </c>
      <c r="BC647" s="76">
        <f>MAX(0,(BB647-Constantes!$D$14)*(1-EXP(-Constantes!$D$22)))</f>
        <v>1.210091680941517E-7</v>
      </c>
      <c r="BD647" s="76">
        <f t="shared" si="343"/>
        <v>65.228395924349996</v>
      </c>
      <c r="BE647" s="76">
        <f>MAX(0,(BD647-Constantes!$D$13)*(1-EXP(-Constantes!$D$23)))</f>
        <v>0.1623655598907458</v>
      </c>
      <c r="BF647" s="76">
        <f t="shared" si="344"/>
        <v>0.16236568089991391</v>
      </c>
      <c r="BG647" s="76">
        <f>IF(BF647-Escenarios!$F$29&lt;=0,0,IF(BF647-Escenarios!$F$29&gt;Escenarios!$F$28,Escenarios!$F$28,BF647-Escenarios!$F$29))</f>
        <v>0</v>
      </c>
      <c r="BH647" s="76">
        <f>BG647*Entradas!$F$24</f>
        <v>0</v>
      </c>
      <c r="BI647" s="76">
        <f>AX647*Entradas!$D$47/Escenarios!$F$9</f>
        <v>0.19110853815950443</v>
      </c>
      <c r="BJ647" s="76">
        <f>Entradas!$D$48*Entradas!$D$46/Escenarios!$F$9</f>
        <v>0.12</v>
      </c>
      <c r="BK647" s="76">
        <f t="shared" si="345"/>
        <v>0.19112566492431576</v>
      </c>
      <c r="BL647" s="76">
        <f t="shared" ref="BL647:BL710" si="366">MAX(0,AZ647-BG647)</f>
        <v>0</v>
      </c>
      <c r="BM647" s="76">
        <f t="shared" ref="BM647:BM710" si="367">BG647+BL647-AZ647</f>
        <v>0</v>
      </c>
      <c r="BN647" s="76">
        <f t="shared" si="356"/>
        <v>1.210091680941517E-7</v>
      </c>
      <c r="BO647" s="76">
        <f t="shared" ref="BO647:BO710" si="368">BM647+BN647-BC647</f>
        <v>0</v>
      </c>
      <c r="BP647" s="76">
        <f t="shared" si="357"/>
        <v>0.1623655598907458</v>
      </c>
      <c r="BQ647" s="76">
        <f t="shared" ref="BQ647:BQ710" si="369">BO647+BP647-BE647</f>
        <v>0</v>
      </c>
      <c r="BR647" s="76">
        <f t="shared" ref="BR647:BR710" si="370">BL647+BN647+BP647+BH647</f>
        <v>0.16236568089991391</v>
      </c>
      <c r="BS647" s="76">
        <f t="shared" ref="BS647:BS710" si="371">MAX(0,BG647-BH647-BI647-BJ647)</f>
        <v>0</v>
      </c>
      <c r="BT647" s="76">
        <f t="shared" ref="BT647:BT710" si="372">BA647+BS647</f>
        <v>0</v>
      </c>
      <c r="BU647" s="76">
        <f t="shared" si="346"/>
        <v>52.386830973690948</v>
      </c>
      <c r="BV647" s="76">
        <f>MAX(0,(BU647-Constantes!$D$13)*(1-EXP(-Constantes!$D$24)))</f>
        <v>5.5589859968579194E-2</v>
      </c>
      <c r="BW647" s="76">
        <f t="shared" si="347"/>
        <v>0.21795541985932498</v>
      </c>
      <c r="BX647" s="76">
        <f t="shared" si="348"/>
        <v>0.21795554086849311</v>
      </c>
      <c r="BY647" s="76">
        <f>0.0526*BL647*Observaciones!$F646^1.218</f>
        <v>0</v>
      </c>
      <c r="BZ647" s="76">
        <f>BY647*Constantes!$F$30</f>
        <v>0</v>
      </c>
      <c r="CA647" s="76">
        <f t="shared" si="349"/>
        <v>0</v>
      </c>
      <c r="CB647" s="15"/>
      <c r="CC647" s="75">
        <v>641</v>
      </c>
      <c r="CD647" s="76">
        <f>0.0526*Observaciones!$F646^2.218</f>
        <v>0</v>
      </c>
      <c r="CE647" s="76">
        <f>IF(Observaciones!$F646&gt;0.05*$CI$7,((Observaciones!$F646-0.05*$CI$7)^2)/(Observaciones!$F646+0.95*$CI$7),0)</f>
        <v>0</v>
      </c>
      <c r="CF647" s="76">
        <f>0.0526*CE647*Observaciones!$F646^1.218</f>
        <v>0</v>
      </c>
      <c r="CG647" s="29"/>
      <c r="CH647" s="29"/>
      <c r="CI647" s="110"/>
      <c r="CJ647" s="40"/>
    </row>
    <row r="648" spans="2:88" s="2" customFormat="1" x14ac:dyDescent="0.3">
      <c r="B648" s="39"/>
      <c r="C648" s="75">
        <v>642</v>
      </c>
      <c r="D648" s="148">
        <f>ETo!$I647*((1-Constantes!$D$19)*ETo!$K647+ETo!$L647)</f>
        <v>3.584282489312165</v>
      </c>
      <c r="E648" s="76">
        <f>MIN(D648*Constantes!$D$17,0.8*(H647+Observaciones!$F647-F648-G648-Constantes!$D$14))</f>
        <v>2.8419524795708639E-6</v>
      </c>
      <c r="F648" s="76">
        <f>IF(Observaciones!$F647&gt;0.05*Constantes!$D$18,((Observaciones!$F647-0.05*Constantes!$D$18)^2)/(Observaciones!$F647+0.95*Constantes!$D$18),0)</f>
        <v>0</v>
      </c>
      <c r="G648" s="76">
        <f>MAX(0,H647+Observaciones!$F647-F648-Constantes!$D$13)</f>
        <v>0</v>
      </c>
      <c r="H648" s="76">
        <f>H647+Observaciones!$F647-F648-E648-G648-I647</f>
        <v>11.250000589478951</v>
      </c>
      <c r="I648" s="76">
        <f>MAX(0,(H648-Constantes!$D$14)*(1-EXP(-Constantes!$D$22)))</f>
        <v>2.0079817092089203E-8</v>
      </c>
      <c r="J648" s="76">
        <f t="shared" si="350"/>
        <v>65.066030364459252</v>
      </c>
      <c r="K648" s="76">
        <f>MAX(0,(J648-Constantes!$D$13)*(1-EXP(-Constantes!$D$23)))</f>
        <v>0.1607657333566789</v>
      </c>
      <c r="L648" s="76">
        <f t="shared" si="351"/>
        <v>0.16076575343649599</v>
      </c>
      <c r="M648" s="76">
        <f>0.0526*F648*Observaciones!$F647^1.218</f>
        <v>0</v>
      </c>
      <c r="N648" s="76">
        <f>M648*Constantes!$D$30</f>
        <v>0</v>
      </c>
      <c r="O648" s="76">
        <f t="shared" si="352"/>
        <v>0</v>
      </c>
      <c r="P648" s="15"/>
      <c r="Q648" s="75">
        <v>642</v>
      </c>
      <c r="R648" s="148">
        <f>ETo!$I647*((1-Constantes!$E$19)*ETo!$K647+ETo!$L647)</f>
        <v>3.584282489312165</v>
      </c>
      <c r="S648" s="76">
        <f>MIN(R648*Constantes!$E$17,0.8*(V647+Observaciones!$F647-T648-U648-Constantes!$D$14))</f>
        <v>2.8419524795708639E-6</v>
      </c>
      <c r="T648" s="76">
        <f>IF(Observaciones!$F647&gt;0.05*Constantes!$E$18,((Observaciones!$F647-0.05*Constantes!$E$18)^2)/(Observaciones!$F647+0.95*Constantes!$E$18),0)</f>
        <v>0</v>
      </c>
      <c r="U648" s="76">
        <f>MAX(0,V647+Observaciones!$F647-T648-Constantes!$D$13)</f>
        <v>0</v>
      </c>
      <c r="V648" s="76">
        <f>V647+Observaciones!$F647-T648-S648-U648-W647</f>
        <v>11.250000589478951</v>
      </c>
      <c r="W648" s="76">
        <f>MAX(0,(V648-Constantes!$D$14)*(1-EXP(-Constantes!$D$22)))</f>
        <v>2.0079817092089203E-8</v>
      </c>
      <c r="X648" s="76">
        <f t="shared" ref="X648:X711" si="373">X647+U648-Y647</f>
        <v>65.066030364459252</v>
      </c>
      <c r="Y648" s="76">
        <f>MAX(0,(X648-Constantes!$D$13)*(1-EXP(-Constantes!$D$23)))</f>
        <v>0.1607657333566789</v>
      </c>
      <c r="Z648" s="76">
        <f t="shared" ref="Z648:Z711" si="374">T648+W648+Y648</f>
        <v>0.16076575343649599</v>
      </c>
      <c r="AA648" s="76">
        <f>IF(Z648-Escenarios!$E$29&lt;=0,0,IF(Z648-Escenarios!$E$29&gt;Escenarios!$E$28,Escenarios!$E$28,Z648-Escenarios!$E$29))</f>
        <v>0</v>
      </c>
      <c r="AB648" s="76">
        <f>AA648*Entradas!$E$24</f>
        <v>0</v>
      </c>
      <c r="AC648" s="76">
        <f>R648*Entradas!$D$47/Escenarios!$E$9</f>
        <v>0.17204555948698391</v>
      </c>
      <c r="AD648" s="76">
        <f>Entradas!$D$48*Entradas!$D$46/Escenarios!$E$9</f>
        <v>0.12</v>
      </c>
      <c r="AE648" s="76">
        <f t="shared" ref="AE648:AE711" si="375">S648+AC648</f>
        <v>0.17204840143946348</v>
      </c>
      <c r="AF648" s="76">
        <f t="shared" si="358"/>
        <v>0</v>
      </c>
      <c r="AG648" s="76">
        <f t="shared" si="359"/>
        <v>0</v>
      </c>
      <c r="AH648" s="76">
        <f t="shared" si="353"/>
        <v>2.0079817092089203E-8</v>
      </c>
      <c r="AI648" s="76">
        <f t="shared" si="360"/>
        <v>0</v>
      </c>
      <c r="AJ648" s="76">
        <f t="shared" si="354"/>
        <v>0.1607657333566789</v>
      </c>
      <c r="AK648" s="76">
        <f t="shared" si="361"/>
        <v>0</v>
      </c>
      <c r="AL648" s="76">
        <f t="shared" si="362"/>
        <v>0.16076575343649599</v>
      </c>
      <c r="AM648" s="76">
        <f t="shared" si="363"/>
        <v>0</v>
      </c>
      <c r="AN648" s="76">
        <f t="shared" si="364"/>
        <v>0</v>
      </c>
      <c r="AO648" s="76">
        <f t="shared" ref="AO648:AO711" si="376">AO647+AM648-AP647</f>
        <v>50.723041139952173</v>
      </c>
      <c r="AP648" s="76">
        <f>MAX(0,(AO648-Constantes!$D$13)*(1-EXP(-Constantes!$D$24)))</f>
        <v>3.0158421294700418E-2</v>
      </c>
      <c r="AQ648" s="76">
        <f t="shared" si="355"/>
        <v>0.19092415465137932</v>
      </c>
      <c r="AR648" s="76">
        <f t="shared" si="365"/>
        <v>0.19092417473119641</v>
      </c>
      <c r="AS648" s="76">
        <f>0.0526*AF648*Observaciones!$F647^1.218</f>
        <v>0</v>
      </c>
      <c r="AT648" s="76">
        <f>AS648*Constantes!$E$30</f>
        <v>0</v>
      </c>
      <c r="AU648" s="76">
        <f t="shared" ref="AU648:AU711" si="377">AT648*1000000/(AR648/1000*10000)</f>
        <v>0</v>
      </c>
      <c r="AV648" s="15"/>
      <c r="AW648" s="75">
        <v>642</v>
      </c>
      <c r="AX648" s="148">
        <f>ETo!$I647*((1-Constantes!$F$19)*ETo!$K647+ETo!$L647)</f>
        <v>3.584282489312165</v>
      </c>
      <c r="AY648" s="76">
        <f>MIN(AX648*Constantes!$F$17,0.8*(BB647+Observaciones!$F647-AZ648-BA648-Constantes!$D$14))</f>
        <v>2.8419524795708639E-6</v>
      </c>
      <c r="AZ648" s="76">
        <f>IF(Observaciones!$F647&gt;0.05*Constantes!$F$18,((Observaciones!$F647-0.05*Constantes!$F$18)^2)/(Observaciones!$F647+0.95*Constantes!$F$18),0)</f>
        <v>0</v>
      </c>
      <c r="BA648" s="76">
        <f>MAX(0,BB647+Observaciones!$F647-AZ648-Constantes!$D$13)</f>
        <v>0</v>
      </c>
      <c r="BB648" s="76">
        <f>BB647+Observaciones!$F647-AZ648-AY648-BA648-BC647</f>
        <v>11.250000589478951</v>
      </c>
      <c r="BC648" s="76">
        <f>MAX(0,(BB648-Constantes!$D$14)*(1-EXP(-Constantes!$D$22)))</f>
        <v>2.0079817092089203E-8</v>
      </c>
      <c r="BD648" s="76">
        <f t="shared" ref="BD648:BD711" si="378">BD647+BA648-BE647</f>
        <v>65.066030364459252</v>
      </c>
      <c r="BE648" s="76">
        <f>MAX(0,(BD648-Constantes!$D$13)*(1-EXP(-Constantes!$D$23)))</f>
        <v>0.1607657333566789</v>
      </c>
      <c r="BF648" s="76">
        <f t="shared" ref="BF648:BF711" si="379">AZ648+BC648+BE648</f>
        <v>0.16076575343649599</v>
      </c>
      <c r="BG648" s="76">
        <f>IF(BF648-Escenarios!$F$29&lt;=0,0,IF(BF648-Escenarios!$F$29&gt;Escenarios!$F$28,Escenarios!$F$28,BF648-Escenarios!$F$29))</f>
        <v>0</v>
      </c>
      <c r="BH648" s="76">
        <f>BG648*Entradas!$F$24</f>
        <v>0</v>
      </c>
      <c r="BI648" s="76">
        <f>AX648*Entradas!$D$47/Escenarios!$F$9</f>
        <v>0.17204555948698391</v>
      </c>
      <c r="BJ648" s="76">
        <f>Entradas!$D$48*Entradas!$D$46/Escenarios!$F$9</f>
        <v>0.12</v>
      </c>
      <c r="BK648" s="76">
        <f t="shared" ref="BK648:BK711" si="380">AY648+BI648</f>
        <v>0.17204840143946348</v>
      </c>
      <c r="BL648" s="76">
        <f t="shared" si="366"/>
        <v>0</v>
      </c>
      <c r="BM648" s="76">
        <f t="shared" si="367"/>
        <v>0</v>
      </c>
      <c r="BN648" s="76">
        <f t="shared" si="356"/>
        <v>2.0079817092089203E-8</v>
      </c>
      <c r="BO648" s="76">
        <f t="shared" si="368"/>
        <v>0</v>
      </c>
      <c r="BP648" s="76">
        <f t="shared" si="357"/>
        <v>0.1607657333566789</v>
      </c>
      <c r="BQ648" s="76">
        <f t="shared" si="369"/>
        <v>0</v>
      </c>
      <c r="BR648" s="76">
        <f t="shared" si="370"/>
        <v>0.16076575343649599</v>
      </c>
      <c r="BS648" s="76">
        <f t="shared" si="371"/>
        <v>0</v>
      </c>
      <c r="BT648" s="76">
        <f t="shared" si="372"/>
        <v>0</v>
      </c>
      <c r="BU648" s="76">
        <f t="shared" ref="BU648:BU711" si="381">BU647+BS648-BV647</f>
        <v>52.331241113722371</v>
      </c>
      <c r="BV648" s="76">
        <f>MAX(0,(BU648-Constantes!$D$13)*(1-EXP(-Constantes!$D$24)))</f>
        <v>5.4740155224619114E-2</v>
      </c>
      <c r="BW648" s="76">
        <f t="shared" ref="BW648:BW711" si="382">BP648+BV648</f>
        <v>0.21550588858129802</v>
      </c>
      <c r="BX648" s="76">
        <f t="shared" ref="BX648:BX711" si="383">BR648+BV648</f>
        <v>0.2155059086611151</v>
      </c>
      <c r="BY648" s="76">
        <f>0.0526*BL648*Observaciones!$F647^1.218</f>
        <v>0</v>
      </c>
      <c r="BZ648" s="76">
        <f>BY648*Constantes!$F$30</f>
        <v>0</v>
      </c>
      <c r="CA648" s="76">
        <f t="shared" ref="CA648:CA711" si="384">BZ648*1000000/(BX648/1000*10000)</f>
        <v>0</v>
      </c>
      <c r="CB648" s="15"/>
      <c r="CC648" s="75">
        <v>642</v>
      </c>
      <c r="CD648" s="76">
        <f>0.0526*Observaciones!$F647^2.218</f>
        <v>0</v>
      </c>
      <c r="CE648" s="76">
        <f>IF(Observaciones!$F647&gt;0.05*$CI$7,((Observaciones!$F647-0.05*$CI$7)^2)/(Observaciones!$F647+0.95*$CI$7),0)</f>
        <v>0</v>
      </c>
      <c r="CF648" s="76">
        <f>0.0526*CE648*Observaciones!$F647^1.218</f>
        <v>0</v>
      </c>
      <c r="CG648" s="29"/>
      <c r="CH648" s="29"/>
      <c r="CI648" s="110"/>
      <c r="CJ648" s="40"/>
    </row>
    <row r="649" spans="2:88" s="2" customFormat="1" x14ac:dyDescent="0.3">
      <c r="B649" s="39"/>
      <c r="C649" s="75">
        <v>643</v>
      </c>
      <c r="D649" s="148">
        <f>ETo!$I648*((1-Constantes!$D$19)*ETo!$K648+ETo!$L648)</f>
        <v>4.0404627141974334</v>
      </c>
      <c r="E649" s="76">
        <f>MIN(D649*Constantes!$D$17,0.8*(H648+Observaciones!$F648-F649-G649-Constantes!$D$14))</f>
        <v>4.7158316078821373E-7</v>
      </c>
      <c r="F649" s="76">
        <f>IF(Observaciones!$F648&gt;0.05*Constantes!$D$18,((Observaciones!$F648-0.05*Constantes!$D$18)^2)/(Observaciones!$F648+0.95*Constantes!$D$18),0)</f>
        <v>0</v>
      </c>
      <c r="G649" s="76">
        <f>MAX(0,H648+Observaciones!$F648-F649-Constantes!$D$13)</f>
        <v>0</v>
      </c>
      <c r="H649" s="76">
        <f>H648+Observaciones!$F648-F649-E649-G649-I648</f>
        <v>11.250000097815974</v>
      </c>
      <c r="I649" s="76">
        <f>MAX(0,(H649-Constantes!$D$14)*(1-EXP(-Constantes!$D$22)))</f>
        <v>3.3319711637985927E-9</v>
      </c>
      <c r="J649" s="76">
        <f t="shared" si="350"/>
        <v>64.905264631102568</v>
      </c>
      <c r="K649" s="76">
        <f>MAX(0,(J649-Constantes!$D$13)*(1-EXP(-Constantes!$D$23)))</f>
        <v>0.15918167029450109</v>
      </c>
      <c r="L649" s="76">
        <f t="shared" si="351"/>
        <v>0.15918167362647226</v>
      </c>
      <c r="M649" s="76">
        <f>0.0526*F649*Observaciones!$F648^1.218</f>
        <v>0</v>
      </c>
      <c r="N649" s="76">
        <f>M649*Constantes!$D$30</f>
        <v>0</v>
      </c>
      <c r="O649" s="76">
        <f t="shared" si="352"/>
        <v>0</v>
      </c>
      <c r="P649" s="15"/>
      <c r="Q649" s="75">
        <v>643</v>
      </c>
      <c r="R649" s="148">
        <f>ETo!$I648*((1-Constantes!$E$19)*ETo!$K648+ETo!$L648)</f>
        <v>4.0404627141974334</v>
      </c>
      <c r="S649" s="76">
        <f>MIN(R649*Constantes!$E$17,0.8*(V648+Observaciones!$F648-T649-U649-Constantes!$D$14))</f>
        <v>4.7158316078821373E-7</v>
      </c>
      <c r="T649" s="76">
        <f>IF(Observaciones!$F648&gt;0.05*Constantes!$E$18,((Observaciones!$F648-0.05*Constantes!$E$18)^2)/(Observaciones!$F648+0.95*Constantes!$E$18),0)</f>
        <v>0</v>
      </c>
      <c r="U649" s="76">
        <f>MAX(0,V648+Observaciones!$F648-T649-Constantes!$D$13)</f>
        <v>0</v>
      </c>
      <c r="V649" s="76">
        <f>V648+Observaciones!$F648-T649-S649-U649-W648</f>
        <v>11.250000097815974</v>
      </c>
      <c r="W649" s="76">
        <f>MAX(0,(V649-Constantes!$D$14)*(1-EXP(-Constantes!$D$22)))</f>
        <v>3.3319711637985927E-9</v>
      </c>
      <c r="X649" s="76">
        <f t="shared" si="373"/>
        <v>64.905264631102568</v>
      </c>
      <c r="Y649" s="76">
        <f>MAX(0,(X649-Constantes!$D$13)*(1-EXP(-Constantes!$D$23)))</f>
        <v>0.15918167029450109</v>
      </c>
      <c r="Z649" s="76">
        <f t="shared" si="374"/>
        <v>0.15918167362647226</v>
      </c>
      <c r="AA649" s="76">
        <f>IF(Z649-Escenarios!$E$29&lt;=0,0,IF(Z649-Escenarios!$E$29&gt;Escenarios!$E$28,Escenarios!$E$28,Z649-Escenarios!$E$29))</f>
        <v>0</v>
      </c>
      <c r="AB649" s="76">
        <f>AA649*Entradas!$E$24</f>
        <v>0</v>
      </c>
      <c r="AC649" s="76">
        <f>R649*Entradas!$D$47/Escenarios!$E$9</f>
        <v>0.19394221028147679</v>
      </c>
      <c r="AD649" s="76">
        <f>Entradas!$D$48*Entradas!$D$46/Escenarios!$E$9</f>
        <v>0.12</v>
      </c>
      <c r="AE649" s="76">
        <f t="shared" si="375"/>
        <v>0.19394268186463759</v>
      </c>
      <c r="AF649" s="76">
        <f t="shared" si="358"/>
        <v>0</v>
      </c>
      <c r="AG649" s="76">
        <f t="shared" si="359"/>
        <v>0</v>
      </c>
      <c r="AH649" s="76">
        <f t="shared" si="353"/>
        <v>3.3319711637985927E-9</v>
      </c>
      <c r="AI649" s="76">
        <f t="shared" si="360"/>
        <v>0</v>
      </c>
      <c r="AJ649" s="76">
        <f t="shared" si="354"/>
        <v>0.15918167029450109</v>
      </c>
      <c r="AK649" s="76">
        <f t="shared" si="361"/>
        <v>0</v>
      </c>
      <c r="AL649" s="76">
        <f t="shared" si="362"/>
        <v>0.15918167362647226</v>
      </c>
      <c r="AM649" s="76">
        <f t="shared" si="363"/>
        <v>0</v>
      </c>
      <c r="AN649" s="76">
        <f t="shared" si="364"/>
        <v>0</v>
      </c>
      <c r="AO649" s="76">
        <f t="shared" si="376"/>
        <v>50.692882718657472</v>
      </c>
      <c r="AP649" s="76">
        <f>MAX(0,(AO649-Constantes!$D$13)*(1-EXP(-Constantes!$D$24)))</f>
        <v>2.9697442374103409E-2</v>
      </c>
      <c r="AQ649" s="76">
        <f t="shared" si="355"/>
        <v>0.18887911266860449</v>
      </c>
      <c r="AR649" s="76">
        <f t="shared" si="365"/>
        <v>0.18887911600057566</v>
      </c>
      <c r="AS649" s="76">
        <f>0.0526*AF649*Observaciones!$F648^1.218</f>
        <v>0</v>
      </c>
      <c r="AT649" s="76">
        <f>AS649*Constantes!$E$30</f>
        <v>0</v>
      </c>
      <c r="AU649" s="76">
        <f t="shared" si="377"/>
        <v>0</v>
      </c>
      <c r="AV649" s="15"/>
      <c r="AW649" s="75">
        <v>643</v>
      </c>
      <c r="AX649" s="148">
        <f>ETo!$I648*((1-Constantes!$F$19)*ETo!$K648+ETo!$L648)</f>
        <v>4.0404627141974334</v>
      </c>
      <c r="AY649" s="76">
        <f>MIN(AX649*Constantes!$F$17,0.8*(BB648+Observaciones!$F648-AZ649-BA649-Constantes!$D$14))</f>
        <v>4.7158316078821373E-7</v>
      </c>
      <c r="AZ649" s="76">
        <f>IF(Observaciones!$F648&gt;0.05*Constantes!$F$18,((Observaciones!$F648-0.05*Constantes!$F$18)^2)/(Observaciones!$F648+0.95*Constantes!$F$18),0)</f>
        <v>0</v>
      </c>
      <c r="BA649" s="76">
        <f>MAX(0,BB648+Observaciones!$F648-AZ649-Constantes!$D$13)</f>
        <v>0</v>
      </c>
      <c r="BB649" s="76">
        <f>BB648+Observaciones!$F648-AZ649-AY649-BA649-BC648</f>
        <v>11.250000097815974</v>
      </c>
      <c r="BC649" s="76">
        <f>MAX(0,(BB649-Constantes!$D$14)*(1-EXP(-Constantes!$D$22)))</f>
        <v>3.3319711637985927E-9</v>
      </c>
      <c r="BD649" s="76">
        <f t="shared" si="378"/>
        <v>64.905264631102568</v>
      </c>
      <c r="BE649" s="76">
        <f>MAX(0,(BD649-Constantes!$D$13)*(1-EXP(-Constantes!$D$23)))</f>
        <v>0.15918167029450109</v>
      </c>
      <c r="BF649" s="76">
        <f t="shared" si="379"/>
        <v>0.15918167362647226</v>
      </c>
      <c r="BG649" s="76">
        <f>IF(BF649-Escenarios!$F$29&lt;=0,0,IF(BF649-Escenarios!$F$29&gt;Escenarios!$F$28,Escenarios!$F$28,BF649-Escenarios!$F$29))</f>
        <v>0</v>
      </c>
      <c r="BH649" s="76">
        <f>BG649*Entradas!$F$24</f>
        <v>0</v>
      </c>
      <c r="BI649" s="76">
        <f>AX649*Entradas!$D$47/Escenarios!$F$9</f>
        <v>0.19394221028147679</v>
      </c>
      <c r="BJ649" s="76">
        <f>Entradas!$D$48*Entradas!$D$46/Escenarios!$F$9</f>
        <v>0.12</v>
      </c>
      <c r="BK649" s="76">
        <f t="shared" si="380"/>
        <v>0.19394268186463759</v>
      </c>
      <c r="BL649" s="76">
        <f t="shared" si="366"/>
        <v>0</v>
      </c>
      <c r="BM649" s="76">
        <f t="shared" si="367"/>
        <v>0</v>
      </c>
      <c r="BN649" s="76">
        <f t="shared" si="356"/>
        <v>3.3319711637985927E-9</v>
      </c>
      <c r="BO649" s="76">
        <f t="shared" si="368"/>
        <v>0</v>
      </c>
      <c r="BP649" s="76">
        <f t="shared" si="357"/>
        <v>0.15918167029450109</v>
      </c>
      <c r="BQ649" s="76">
        <f t="shared" si="369"/>
        <v>0</v>
      </c>
      <c r="BR649" s="76">
        <f t="shared" si="370"/>
        <v>0.15918167362647226</v>
      </c>
      <c r="BS649" s="76">
        <f t="shared" si="371"/>
        <v>0</v>
      </c>
      <c r="BT649" s="76">
        <f t="shared" si="372"/>
        <v>0</v>
      </c>
      <c r="BU649" s="76">
        <f t="shared" si="381"/>
        <v>52.276500958497749</v>
      </c>
      <c r="BV649" s="76">
        <f>MAX(0,(BU649-Constantes!$D$13)*(1-EXP(-Constantes!$D$24)))</f>
        <v>5.3903438427603194E-2</v>
      </c>
      <c r="BW649" s="76">
        <f t="shared" si="382"/>
        <v>0.21308510872210429</v>
      </c>
      <c r="BX649" s="76">
        <f t="shared" si="383"/>
        <v>0.21308511205407546</v>
      </c>
      <c r="BY649" s="76">
        <f>0.0526*BL649*Observaciones!$F648^1.218</f>
        <v>0</v>
      </c>
      <c r="BZ649" s="76">
        <f>BY649*Constantes!$F$30</f>
        <v>0</v>
      </c>
      <c r="CA649" s="76">
        <f t="shared" si="384"/>
        <v>0</v>
      </c>
      <c r="CB649" s="15"/>
      <c r="CC649" s="75">
        <v>643</v>
      </c>
      <c r="CD649" s="76">
        <f>0.0526*Observaciones!$F648^2.218</f>
        <v>0</v>
      </c>
      <c r="CE649" s="76">
        <f>IF(Observaciones!$F648&gt;0.05*$CI$7,((Observaciones!$F648-0.05*$CI$7)^2)/(Observaciones!$F648+0.95*$CI$7),0)</f>
        <v>0</v>
      </c>
      <c r="CF649" s="76">
        <f>0.0526*CE649*Observaciones!$F648^1.218</f>
        <v>0</v>
      </c>
      <c r="CG649" s="29"/>
      <c r="CH649" s="29"/>
      <c r="CI649" s="110"/>
      <c r="CJ649" s="40"/>
    </row>
    <row r="650" spans="2:88" s="2" customFormat="1" x14ac:dyDescent="0.3">
      <c r="B650" s="39"/>
      <c r="C650" s="75">
        <v>644</v>
      </c>
      <c r="D650" s="148">
        <f>ETo!$I649*((1-Constantes!$D$19)*ETo!$K649+ETo!$L649)</f>
        <v>3.9670037001067122</v>
      </c>
      <c r="E650" s="76">
        <f>MIN(D650*Constantes!$D$17,0.8*(H649+Observaciones!$F649-F650-G650-Constantes!$D$14))</f>
        <v>7.8252779189824661E-8</v>
      </c>
      <c r="F650" s="76">
        <f>IF(Observaciones!$F649&gt;0.05*Constantes!$D$18,((Observaciones!$F649-0.05*Constantes!$D$18)^2)/(Observaciones!$F649+0.95*Constantes!$D$18),0)</f>
        <v>0</v>
      </c>
      <c r="G650" s="76">
        <f>MAX(0,H649+Observaciones!$F649-F650-Constantes!$D$13)</f>
        <v>0</v>
      </c>
      <c r="H650" s="76">
        <f>H649+Observaciones!$F649-F650-E650-G650-I649</f>
        <v>11.250000016231224</v>
      </c>
      <c r="I650" s="76">
        <f>MAX(0,(H650-Constantes!$D$14)*(1-EXP(-Constantes!$D$22)))</f>
        <v>5.5289508790140884E-10</v>
      </c>
      <c r="J650" s="76">
        <f t="shared" si="350"/>
        <v>64.746082960808067</v>
      </c>
      <c r="K650" s="76">
        <f>MAX(0,(J650-Constantes!$D$13)*(1-EXP(-Constantes!$D$23)))</f>
        <v>0.15761321538296938</v>
      </c>
      <c r="L650" s="76">
        <f t="shared" si="351"/>
        <v>0.15761321593586447</v>
      </c>
      <c r="M650" s="76">
        <f>0.0526*F650*Observaciones!$F649^1.218</f>
        <v>0</v>
      </c>
      <c r="N650" s="76">
        <f>M650*Constantes!$D$30</f>
        <v>0</v>
      </c>
      <c r="O650" s="76">
        <f t="shared" si="352"/>
        <v>0</v>
      </c>
      <c r="P650" s="15"/>
      <c r="Q650" s="75">
        <v>644</v>
      </c>
      <c r="R650" s="148">
        <f>ETo!$I649*((1-Constantes!$E$19)*ETo!$K649+ETo!$L649)</f>
        <v>3.9670037001067122</v>
      </c>
      <c r="S650" s="76">
        <f>MIN(R650*Constantes!$E$17,0.8*(V649+Observaciones!$F649-T650-U650-Constantes!$D$14))</f>
        <v>7.8252779189824661E-8</v>
      </c>
      <c r="T650" s="76">
        <f>IF(Observaciones!$F649&gt;0.05*Constantes!$E$18,((Observaciones!$F649-0.05*Constantes!$E$18)^2)/(Observaciones!$F649+0.95*Constantes!$E$18),0)</f>
        <v>0</v>
      </c>
      <c r="U650" s="76">
        <f>MAX(0,V649+Observaciones!$F649-T650-Constantes!$D$13)</f>
        <v>0</v>
      </c>
      <c r="V650" s="76">
        <f>V649+Observaciones!$F649-T650-S650-U650-W649</f>
        <v>11.250000016231224</v>
      </c>
      <c r="W650" s="76">
        <f>MAX(0,(V650-Constantes!$D$14)*(1-EXP(-Constantes!$D$22)))</f>
        <v>5.5289508790140884E-10</v>
      </c>
      <c r="X650" s="76">
        <f t="shared" si="373"/>
        <v>64.746082960808067</v>
      </c>
      <c r="Y650" s="76">
        <f>MAX(0,(X650-Constantes!$D$13)*(1-EXP(-Constantes!$D$23)))</f>
        <v>0.15761321538296938</v>
      </c>
      <c r="Z650" s="76">
        <f t="shared" si="374"/>
        <v>0.15761321593586447</v>
      </c>
      <c r="AA650" s="76">
        <f>IF(Z650-Escenarios!$E$29&lt;=0,0,IF(Z650-Escenarios!$E$29&gt;Escenarios!$E$28,Escenarios!$E$28,Z650-Escenarios!$E$29))</f>
        <v>0</v>
      </c>
      <c r="AB650" s="76">
        <f>AA650*Entradas!$E$24</f>
        <v>0</v>
      </c>
      <c r="AC650" s="76">
        <f>R650*Entradas!$D$47/Escenarios!$E$9</f>
        <v>0.19041617760512219</v>
      </c>
      <c r="AD650" s="76">
        <f>Entradas!$D$48*Entradas!$D$46/Escenarios!$E$9</f>
        <v>0.12</v>
      </c>
      <c r="AE650" s="76">
        <f t="shared" si="375"/>
        <v>0.1904162558579014</v>
      </c>
      <c r="AF650" s="76">
        <f t="shared" si="358"/>
        <v>0</v>
      </c>
      <c r="AG650" s="76">
        <f t="shared" si="359"/>
        <v>0</v>
      </c>
      <c r="AH650" s="76">
        <f t="shared" si="353"/>
        <v>5.5289508790140884E-10</v>
      </c>
      <c r="AI650" s="76">
        <f t="shared" si="360"/>
        <v>0</v>
      </c>
      <c r="AJ650" s="76">
        <f t="shared" si="354"/>
        <v>0.15761321538296938</v>
      </c>
      <c r="AK650" s="76">
        <f t="shared" si="361"/>
        <v>0</v>
      </c>
      <c r="AL650" s="76">
        <f t="shared" si="362"/>
        <v>0.15761321593586447</v>
      </c>
      <c r="AM650" s="76">
        <f t="shared" si="363"/>
        <v>0</v>
      </c>
      <c r="AN650" s="76">
        <f t="shared" si="364"/>
        <v>0</v>
      </c>
      <c r="AO650" s="76">
        <f t="shared" si="376"/>
        <v>50.663185276283372</v>
      </c>
      <c r="AP650" s="76">
        <f>MAX(0,(AO650-Constantes!$D$13)*(1-EXP(-Constantes!$D$24)))</f>
        <v>2.9243509630199793E-2</v>
      </c>
      <c r="AQ650" s="76">
        <f t="shared" si="355"/>
        <v>0.18685672501316916</v>
      </c>
      <c r="AR650" s="76">
        <f t="shared" si="365"/>
        <v>0.18685672556606425</v>
      </c>
      <c r="AS650" s="76">
        <f>0.0526*AF650*Observaciones!$F649^1.218</f>
        <v>0</v>
      </c>
      <c r="AT650" s="76">
        <f>AS650*Constantes!$E$30</f>
        <v>0</v>
      </c>
      <c r="AU650" s="76">
        <f t="shared" si="377"/>
        <v>0</v>
      </c>
      <c r="AV650" s="15"/>
      <c r="AW650" s="75">
        <v>644</v>
      </c>
      <c r="AX650" s="148">
        <f>ETo!$I649*((1-Constantes!$F$19)*ETo!$K649+ETo!$L649)</f>
        <v>3.9670037001067122</v>
      </c>
      <c r="AY650" s="76">
        <f>MIN(AX650*Constantes!$F$17,0.8*(BB649+Observaciones!$F649-AZ650-BA650-Constantes!$D$14))</f>
        <v>7.8252779189824661E-8</v>
      </c>
      <c r="AZ650" s="76">
        <f>IF(Observaciones!$F649&gt;0.05*Constantes!$F$18,((Observaciones!$F649-0.05*Constantes!$F$18)^2)/(Observaciones!$F649+0.95*Constantes!$F$18),0)</f>
        <v>0</v>
      </c>
      <c r="BA650" s="76">
        <f>MAX(0,BB649+Observaciones!$F649-AZ650-Constantes!$D$13)</f>
        <v>0</v>
      </c>
      <c r="BB650" s="76">
        <f>BB649+Observaciones!$F649-AZ650-AY650-BA650-BC649</f>
        <v>11.250000016231224</v>
      </c>
      <c r="BC650" s="76">
        <f>MAX(0,(BB650-Constantes!$D$14)*(1-EXP(-Constantes!$D$22)))</f>
        <v>5.5289508790140884E-10</v>
      </c>
      <c r="BD650" s="76">
        <f t="shared" si="378"/>
        <v>64.746082960808067</v>
      </c>
      <c r="BE650" s="76">
        <f>MAX(0,(BD650-Constantes!$D$13)*(1-EXP(-Constantes!$D$23)))</f>
        <v>0.15761321538296938</v>
      </c>
      <c r="BF650" s="76">
        <f t="shared" si="379"/>
        <v>0.15761321593586447</v>
      </c>
      <c r="BG650" s="76">
        <f>IF(BF650-Escenarios!$F$29&lt;=0,0,IF(BF650-Escenarios!$F$29&gt;Escenarios!$F$28,Escenarios!$F$28,BF650-Escenarios!$F$29))</f>
        <v>0</v>
      </c>
      <c r="BH650" s="76">
        <f>BG650*Entradas!$F$24</f>
        <v>0</v>
      </c>
      <c r="BI650" s="76">
        <f>AX650*Entradas!$D$47/Escenarios!$F$9</f>
        <v>0.19041617760512219</v>
      </c>
      <c r="BJ650" s="76">
        <f>Entradas!$D$48*Entradas!$D$46/Escenarios!$F$9</f>
        <v>0.12</v>
      </c>
      <c r="BK650" s="76">
        <f t="shared" si="380"/>
        <v>0.1904162558579014</v>
      </c>
      <c r="BL650" s="76">
        <f t="shared" si="366"/>
        <v>0</v>
      </c>
      <c r="BM650" s="76">
        <f t="shared" si="367"/>
        <v>0</v>
      </c>
      <c r="BN650" s="76">
        <f t="shared" si="356"/>
        <v>5.5289508790140884E-10</v>
      </c>
      <c r="BO650" s="76">
        <f t="shared" si="368"/>
        <v>0</v>
      </c>
      <c r="BP650" s="76">
        <f t="shared" si="357"/>
        <v>0.15761321538296938</v>
      </c>
      <c r="BQ650" s="76">
        <f t="shared" si="369"/>
        <v>0</v>
      </c>
      <c r="BR650" s="76">
        <f t="shared" si="370"/>
        <v>0.15761321593586447</v>
      </c>
      <c r="BS650" s="76">
        <f t="shared" si="371"/>
        <v>0</v>
      </c>
      <c r="BT650" s="76">
        <f t="shared" si="372"/>
        <v>0</v>
      </c>
      <c r="BU650" s="76">
        <f t="shared" si="381"/>
        <v>52.222597520070146</v>
      </c>
      <c r="BV650" s="76">
        <f>MAX(0,(BU650-Constantes!$D$13)*(1-EXP(-Constantes!$D$24)))</f>
        <v>5.3079511053553595E-2</v>
      </c>
      <c r="BW650" s="76">
        <f t="shared" si="382"/>
        <v>0.21069272643652298</v>
      </c>
      <c r="BX650" s="76">
        <f t="shared" si="383"/>
        <v>0.21069272698941807</v>
      </c>
      <c r="BY650" s="76">
        <f>0.0526*BL650*Observaciones!$F649^1.218</f>
        <v>0</v>
      </c>
      <c r="BZ650" s="76">
        <f>BY650*Constantes!$F$30</f>
        <v>0</v>
      </c>
      <c r="CA650" s="76">
        <f t="shared" si="384"/>
        <v>0</v>
      </c>
      <c r="CB650" s="15"/>
      <c r="CC650" s="75">
        <v>644</v>
      </c>
      <c r="CD650" s="76">
        <f>0.0526*Observaciones!$F649^2.218</f>
        <v>0</v>
      </c>
      <c r="CE650" s="76">
        <f>IF(Observaciones!$F649&gt;0.05*$CI$7,((Observaciones!$F649-0.05*$CI$7)^2)/(Observaciones!$F649+0.95*$CI$7),0)</f>
        <v>0</v>
      </c>
      <c r="CF650" s="76">
        <f>0.0526*CE650*Observaciones!$F649^1.218</f>
        <v>0</v>
      </c>
      <c r="CG650" s="29"/>
      <c r="CH650" s="29"/>
      <c r="CI650" s="110"/>
      <c r="CJ650" s="40"/>
    </row>
    <row r="651" spans="2:88" s="2" customFormat="1" x14ac:dyDescent="0.3">
      <c r="B651" s="39"/>
      <c r="C651" s="75">
        <v>645</v>
      </c>
      <c r="D651" s="148">
        <f>ETo!$I650*((1-Constantes!$D$19)*ETo!$K650+ETo!$L650)</f>
        <v>3.9097923822065903</v>
      </c>
      <c r="E651" s="76">
        <f>MIN(D651*Constantes!$D$17,0.8*(H650+Observaciones!$F650-F651-G651-Constantes!$D$14))</f>
        <v>1.298497949164812E-8</v>
      </c>
      <c r="F651" s="76">
        <f>IF(Observaciones!$F650&gt;0.05*Constantes!$D$18,((Observaciones!$F650-0.05*Constantes!$D$18)^2)/(Observaciones!$F650+0.95*Constantes!$D$18),0)</f>
        <v>0</v>
      </c>
      <c r="G651" s="76">
        <f>MAX(0,H650+Observaciones!$F650-F651-Constantes!$D$13)</f>
        <v>0</v>
      </c>
      <c r="H651" s="76">
        <f>H650+Observaciones!$F650-F651-E651-G651-I650</f>
        <v>11.25000000269335</v>
      </c>
      <c r="I651" s="76">
        <f>MAX(0,(H651-Constantes!$D$14)*(1-EXP(-Constantes!$D$22)))</f>
        <v>9.1745372936532168E-11</v>
      </c>
      <c r="J651" s="76">
        <f t="shared" si="350"/>
        <v>64.588469745425101</v>
      </c>
      <c r="K651" s="76">
        <f>MAX(0,(J651-Constantes!$D$13)*(1-EXP(-Constantes!$D$23)))</f>
        <v>0.1560602148312579</v>
      </c>
      <c r="L651" s="76">
        <f t="shared" si="351"/>
        <v>0.15606021492300326</v>
      </c>
      <c r="M651" s="76">
        <f>0.0526*F651*Observaciones!$F650^1.218</f>
        <v>0</v>
      </c>
      <c r="N651" s="76">
        <f>M651*Constantes!$D$30</f>
        <v>0</v>
      </c>
      <c r="O651" s="76">
        <f t="shared" si="352"/>
        <v>0</v>
      </c>
      <c r="P651" s="15"/>
      <c r="Q651" s="75">
        <v>645</v>
      </c>
      <c r="R651" s="148">
        <f>ETo!$I650*((1-Constantes!$E$19)*ETo!$K650+ETo!$L650)</f>
        <v>3.9097923822065903</v>
      </c>
      <c r="S651" s="76">
        <f>MIN(R651*Constantes!$E$17,0.8*(V650+Observaciones!$F650-T651-U651-Constantes!$D$14))</f>
        <v>1.298497949164812E-8</v>
      </c>
      <c r="T651" s="76">
        <f>IF(Observaciones!$F650&gt;0.05*Constantes!$E$18,((Observaciones!$F650-0.05*Constantes!$E$18)^2)/(Observaciones!$F650+0.95*Constantes!$E$18),0)</f>
        <v>0</v>
      </c>
      <c r="U651" s="76">
        <f>MAX(0,V650+Observaciones!$F650-T651-Constantes!$D$13)</f>
        <v>0</v>
      </c>
      <c r="V651" s="76">
        <f>V650+Observaciones!$F650-T651-S651-U651-W650</f>
        <v>11.25000000269335</v>
      </c>
      <c r="W651" s="76">
        <f>MAX(0,(V651-Constantes!$D$14)*(1-EXP(-Constantes!$D$22)))</f>
        <v>9.1745372936532168E-11</v>
      </c>
      <c r="X651" s="76">
        <f t="shared" si="373"/>
        <v>64.588469745425101</v>
      </c>
      <c r="Y651" s="76">
        <f>MAX(0,(X651-Constantes!$D$13)*(1-EXP(-Constantes!$D$23)))</f>
        <v>0.1560602148312579</v>
      </c>
      <c r="Z651" s="76">
        <f t="shared" si="374"/>
        <v>0.15606021492300326</v>
      </c>
      <c r="AA651" s="76">
        <f>IF(Z651-Escenarios!$E$29&lt;=0,0,IF(Z651-Escenarios!$E$29&gt;Escenarios!$E$28,Escenarios!$E$28,Z651-Escenarios!$E$29))</f>
        <v>0</v>
      </c>
      <c r="AB651" s="76">
        <f>AA651*Entradas!$E$24</f>
        <v>0</v>
      </c>
      <c r="AC651" s="76">
        <f>R651*Entradas!$D$47/Escenarios!$E$9</f>
        <v>0.18767003434591634</v>
      </c>
      <c r="AD651" s="76">
        <f>Entradas!$D$48*Entradas!$D$46/Escenarios!$E$9</f>
        <v>0.12</v>
      </c>
      <c r="AE651" s="76">
        <f t="shared" si="375"/>
        <v>0.18767004733089582</v>
      </c>
      <c r="AF651" s="76">
        <f t="shared" si="358"/>
        <v>0</v>
      </c>
      <c r="AG651" s="76">
        <f t="shared" si="359"/>
        <v>0</v>
      </c>
      <c r="AH651" s="76">
        <f t="shared" si="353"/>
        <v>9.1745372936532168E-11</v>
      </c>
      <c r="AI651" s="76">
        <f t="shared" si="360"/>
        <v>0</v>
      </c>
      <c r="AJ651" s="76">
        <f t="shared" si="354"/>
        <v>0.1560602148312579</v>
      </c>
      <c r="AK651" s="76">
        <f t="shared" si="361"/>
        <v>0</v>
      </c>
      <c r="AL651" s="76">
        <f t="shared" si="362"/>
        <v>0.15606021492300326</v>
      </c>
      <c r="AM651" s="76">
        <f t="shared" si="363"/>
        <v>0</v>
      </c>
      <c r="AN651" s="76">
        <f t="shared" si="364"/>
        <v>0</v>
      </c>
      <c r="AO651" s="76">
        <f t="shared" si="376"/>
        <v>50.633941766653173</v>
      </c>
      <c r="AP651" s="76">
        <f>MAX(0,(AO651-Constantes!$D$13)*(1-EXP(-Constantes!$D$24)))</f>
        <v>2.8796515360437865E-2</v>
      </c>
      <c r="AQ651" s="76">
        <f t="shared" si="355"/>
        <v>0.18485673019169577</v>
      </c>
      <c r="AR651" s="76">
        <f t="shared" si="365"/>
        <v>0.18485673028344113</v>
      </c>
      <c r="AS651" s="76">
        <f>0.0526*AF651*Observaciones!$F650^1.218</f>
        <v>0</v>
      </c>
      <c r="AT651" s="76">
        <f>AS651*Constantes!$E$30</f>
        <v>0</v>
      </c>
      <c r="AU651" s="76">
        <f t="shared" si="377"/>
        <v>0</v>
      </c>
      <c r="AV651" s="15"/>
      <c r="AW651" s="75">
        <v>645</v>
      </c>
      <c r="AX651" s="148">
        <f>ETo!$I650*((1-Constantes!$F$19)*ETo!$K650+ETo!$L650)</f>
        <v>3.9097923822065903</v>
      </c>
      <c r="AY651" s="76">
        <f>MIN(AX651*Constantes!$F$17,0.8*(BB650+Observaciones!$F650-AZ651-BA651-Constantes!$D$14))</f>
        <v>1.298497949164812E-8</v>
      </c>
      <c r="AZ651" s="76">
        <f>IF(Observaciones!$F650&gt;0.05*Constantes!$F$18,((Observaciones!$F650-0.05*Constantes!$F$18)^2)/(Observaciones!$F650+0.95*Constantes!$F$18),0)</f>
        <v>0</v>
      </c>
      <c r="BA651" s="76">
        <f>MAX(0,BB650+Observaciones!$F650-AZ651-Constantes!$D$13)</f>
        <v>0</v>
      </c>
      <c r="BB651" s="76">
        <f>BB650+Observaciones!$F650-AZ651-AY651-BA651-BC650</f>
        <v>11.25000000269335</v>
      </c>
      <c r="BC651" s="76">
        <f>MAX(0,(BB651-Constantes!$D$14)*(1-EXP(-Constantes!$D$22)))</f>
        <v>9.1745372936532168E-11</v>
      </c>
      <c r="BD651" s="76">
        <f t="shared" si="378"/>
        <v>64.588469745425101</v>
      </c>
      <c r="BE651" s="76">
        <f>MAX(0,(BD651-Constantes!$D$13)*(1-EXP(-Constantes!$D$23)))</f>
        <v>0.1560602148312579</v>
      </c>
      <c r="BF651" s="76">
        <f t="shared" si="379"/>
        <v>0.15606021492300326</v>
      </c>
      <c r="BG651" s="76">
        <f>IF(BF651-Escenarios!$F$29&lt;=0,0,IF(BF651-Escenarios!$F$29&gt;Escenarios!$F$28,Escenarios!$F$28,BF651-Escenarios!$F$29))</f>
        <v>0</v>
      </c>
      <c r="BH651" s="76">
        <f>BG651*Entradas!$F$24</f>
        <v>0</v>
      </c>
      <c r="BI651" s="76">
        <f>AX651*Entradas!$D$47/Escenarios!$F$9</f>
        <v>0.18767003434591634</v>
      </c>
      <c r="BJ651" s="76">
        <f>Entradas!$D$48*Entradas!$D$46/Escenarios!$F$9</f>
        <v>0.12</v>
      </c>
      <c r="BK651" s="76">
        <f t="shared" si="380"/>
        <v>0.18767004733089582</v>
      </c>
      <c r="BL651" s="76">
        <f t="shared" si="366"/>
        <v>0</v>
      </c>
      <c r="BM651" s="76">
        <f t="shared" si="367"/>
        <v>0</v>
      </c>
      <c r="BN651" s="76">
        <f t="shared" si="356"/>
        <v>9.1745372936532168E-11</v>
      </c>
      <c r="BO651" s="76">
        <f t="shared" si="368"/>
        <v>0</v>
      </c>
      <c r="BP651" s="76">
        <f t="shared" si="357"/>
        <v>0.1560602148312579</v>
      </c>
      <c r="BQ651" s="76">
        <f t="shared" si="369"/>
        <v>0</v>
      </c>
      <c r="BR651" s="76">
        <f t="shared" si="370"/>
        <v>0.15606021492300326</v>
      </c>
      <c r="BS651" s="76">
        <f t="shared" si="371"/>
        <v>0</v>
      </c>
      <c r="BT651" s="76">
        <f t="shared" si="372"/>
        <v>0</v>
      </c>
      <c r="BU651" s="76">
        <f t="shared" si="381"/>
        <v>52.169518009016592</v>
      </c>
      <c r="BV651" s="76">
        <f>MAX(0,(BU651-Constantes!$D$13)*(1-EXP(-Constantes!$D$24)))</f>
        <v>5.2268177612980443E-2</v>
      </c>
      <c r="BW651" s="76">
        <f t="shared" si="382"/>
        <v>0.20832839244423834</v>
      </c>
      <c r="BX651" s="76">
        <f t="shared" si="383"/>
        <v>0.2083283925359837</v>
      </c>
      <c r="BY651" s="76">
        <f>0.0526*BL651*Observaciones!$F650^1.218</f>
        <v>0</v>
      </c>
      <c r="BZ651" s="76">
        <f>BY651*Constantes!$F$30</f>
        <v>0</v>
      </c>
      <c r="CA651" s="76">
        <f t="shared" si="384"/>
        <v>0</v>
      </c>
      <c r="CB651" s="15"/>
      <c r="CC651" s="75">
        <v>645</v>
      </c>
      <c r="CD651" s="76">
        <f>0.0526*Observaciones!$F650^2.218</f>
        <v>0</v>
      </c>
      <c r="CE651" s="76">
        <f>IF(Observaciones!$F650&gt;0.05*$CI$7,((Observaciones!$F650-0.05*$CI$7)^2)/(Observaciones!$F650+0.95*$CI$7),0)</f>
        <v>0</v>
      </c>
      <c r="CF651" s="76">
        <f>0.0526*CE651*Observaciones!$F650^1.218</f>
        <v>0</v>
      </c>
      <c r="CG651" s="29"/>
      <c r="CH651" s="29"/>
      <c r="CI651" s="110"/>
      <c r="CJ651" s="40"/>
    </row>
    <row r="652" spans="2:88" s="2" customFormat="1" x14ac:dyDescent="0.3">
      <c r="B652" s="39"/>
      <c r="C652" s="75">
        <v>646</v>
      </c>
      <c r="D652" s="148">
        <f>ETo!$I651*((1-Constantes!$D$19)*ETo!$K651+ETo!$L651)</f>
        <v>3.6840777507053475</v>
      </c>
      <c r="E652" s="76">
        <f>MIN(D652*Constantes!$D$17,0.8*(H651+Observaciones!$F651-F652-G652-Constantes!$D$14))</f>
        <v>2.1546796347138298E-9</v>
      </c>
      <c r="F652" s="76">
        <f>IF(Observaciones!$F651&gt;0.05*Constantes!$D$18,((Observaciones!$F651-0.05*Constantes!$D$18)^2)/(Observaciones!$F651+0.95*Constantes!$D$18),0)</f>
        <v>0</v>
      </c>
      <c r="G652" s="76">
        <f>MAX(0,H651+Observaciones!$F651-F652-Constantes!$D$13)</f>
        <v>0</v>
      </c>
      <c r="H652" s="76">
        <f>H651+Observaciones!$F651-F652-E652-G652-I651</f>
        <v>11.250000000446924</v>
      </c>
      <c r="I652" s="76">
        <f>MAX(0,(H652-Constantes!$D$14)*(1-EXP(-Constantes!$D$22)))</f>
        <v>1.5223881511560484E-11</v>
      </c>
      <c r="J652" s="76">
        <f t="shared" si="350"/>
        <v>64.432409530593844</v>
      </c>
      <c r="K652" s="76">
        <f>MAX(0,(J652-Constantes!$D$13)*(1-EXP(-Constantes!$D$23)))</f>
        <v>0.15452251636387829</v>
      </c>
      <c r="L652" s="76">
        <f t="shared" si="351"/>
        <v>0.15452251637910216</v>
      </c>
      <c r="M652" s="76">
        <f>0.0526*F652*Observaciones!$F651^1.218</f>
        <v>0</v>
      </c>
      <c r="N652" s="76">
        <f>M652*Constantes!$D$30</f>
        <v>0</v>
      </c>
      <c r="O652" s="76">
        <f t="shared" si="352"/>
        <v>0</v>
      </c>
      <c r="P652" s="15"/>
      <c r="Q652" s="75">
        <v>646</v>
      </c>
      <c r="R652" s="148">
        <f>ETo!$I651*((1-Constantes!$E$19)*ETo!$K651+ETo!$L651)</f>
        <v>3.6840777507053475</v>
      </c>
      <c r="S652" s="76">
        <f>MIN(R652*Constantes!$E$17,0.8*(V651+Observaciones!$F651-T652-U652-Constantes!$D$14))</f>
        <v>2.1546796347138298E-9</v>
      </c>
      <c r="T652" s="76">
        <f>IF(Observaciones!$F651&gt;0.05*Constantes!$E$18,((Observaciones!$F651-0.05*Constantes!$E$18)^2)/(Observaciones!$F651+0.95*Constantes!$E$18),0)</f>
        <v>0</v>
      </c>
      <c r="U652" s="76">
        <f>MAX(0,V651+Observaciones!$F651-T652-Constantes!$D$13)</f>
        <v>0</v>
      </c>
      <c r="V652" s="76">
        <f>V651+Observaciones!$F651-T652-S652-U652-W651</f>
        <v>11.250000000446924</v>
      </c>
      <c r="W652" s="76">
        <f>MAX(0,(V652-Constantes!$D$14)*(1-EXP(-Constantes!$D$22)))</f>
        <v>1.5223881511560484E-11</v>
      </c>
      <c r="X652" s="76">
        <f t="shared" si="373"/>
        <v>64.432409530593844</v>
      </c>
      <c r="Y652" s="76">
        <f>MAX(0,(X652-Constantes!$D$13)*(1-EXP(-Constantes!$D$23)))</f>
        <v>0.15452251636387829</v>
      </c>
      <c r="Z652" s="76">
        <f t="shared" si="374"/>
        <v>0.15452251637910216</v>
      </c>
      <c r="AA652" s="76">
        <f>IF(Z652-Escenarios!$E$29&lt;=0,0,IF(Z652-Escenarios!$E$29&gt;Escenarios!$E$28,Escenarios!$E$28,Z652-Escenarios!$E$29))</f>
        <v>0</v>
      </c>
      <c r="AB652" s="76">
        <f>AA652*Entradas!$E$24</f>
        <v>0</v>
      </c>
      <c r="AC652" s="76">
        <f>R652*Entradas!$D$47/Escenarios!$E$9</f>
        <v>0.17683573203385669</v>
      </c>
      <c r="AD652" s="76">
        <f>Entradas!$D$48*Entradas!$D$46/Escenarios!$E$9</f>
        <v>0.12</v>
      </c>
      <c r="AE652" s="76">
        <f t="shared" si="375"/>
        <v>0.17683573418853632</v>
      </c>
      <c r="AF652" s="76">
        <f t="shared" si="358"/>
        <v>0</v>
      </c>
      <c r="AG652" s="76">
        <f t="shared" si="359"/>
        <v>0</v>
      </c>
      <c r="AH652" s="76">
        <f t="shared" si="353"/>
        <v>1.5223881511560484E-11</v>
      </c>
      <c r="AI652" s="76">
        <f t="shared" si="360"/>
        <v>0</v>
      </c>
      <c r="AJ652" s="76">
        <f t="shared" si="354"/>
        <v>0.15452251636387829</v>
      </c>
      <c r="AK652" s="76">
        <f t="shared" si="361"/>
        <v>0</v>
      </c>
      <c r="AL652" s="76">
        <f t="shared" si="362"/>
        <v>0.15452251637910216</v>
      </c>
      <c r="AM652" s="76">
        <f t="shared" si="363"/>
        <v>0</v>
      </c>
      <c r="AN652" s="76">
        <f t="shared" si="364"/>
        <v>0</v>
      </c>
      <c r="AO652" s="76">
        <f t="shared" si="376"/>
        <v>50.605145251292733</v>
      </c>
      <c r="AP652" s="76">
        <f>MAX(0,(AO652-Constantes!$D$13)*(1-EXP(-Constantes!$D$24)))</f>
        <v>2.835635350852609E-2</v>
      </c>
      <c r="AQ652" s="76">
        <f t="shared" si="355"/>
        <v>0.18287886987240437</v>
      </c>
      <c r="AR652" s="76">
        <f t="shared" si="365"/>
        <v>0.18287886988762825</v>
      </c>
      <c r="AS652" s="76">
        <f>0.0526*AF652*Observaciones!$F651^1.218</f>
        <v>0</v>
      </c>
      <c r="AT652" s="76">
        <f>AS652*Constantes!$E$30</f>
        <v>0</v>
      </c>
      <c r="AU652" s="76">
        <f t="shared" si="377"/>
        <v>0</v>
      </c>
      <c r="AV652" s="15"/>
      <c r="AW652" s="75">
        <v>646</v>
      </c>
      <c r="AX652" s="148">
        <f>ETo!$I651*((1-Constantes!$F$19)*ETo!$K651+ETo!$L651)</f>
        <v>3.6840777507053475</v>
      </c>
      <c r="AY652" s="76">
        <f>MIN(AX652*Constantes!$F$17,0.8*(BB651+Observaciones!$F651-AZ652-BA652-Constantes!$D$14))</f>
        <v>2.1546796347138298E-9</v>
      </c>
      <c r="AZ652" s="76">
        <f>IF(Observaciones!$F651&gt;0.05*Constantes!$F$18,((Observaciones!$F651-0.05*Constantes!$F$18)^2)/(Observaciones!$F651+0.95*Constantes!$F$18),0)</f>
        <v>0</v>
      </c>
      <c r="BA652" s="76">
        <f>MAX(0,BB651+Observaciones!$F651-AZ652-Constantes!$D$13)</f>
        <v>0</v>
      </c>
      <c r="BB652" s="76">
        <f>BB651+Observaciones!$F651-AZ652-AY652-BA652-BC651</f>
        <v>11.250000000446924</v>
      </c>
      <c r="BC652" s="76">
        <f>MAX(0,(BB652-Constantes!$D$14)*(1-EXP(-Constantes!$D$22)))</f>
        <v>1.5223881511560484E-11</v>
      </c>
      <c r="BD652" s="76">
        <f t="shared" si="378"/>
        <v>64.432409530593844</v>
      </c>
      <c r="BE652" s="76">
        <f>MAX(0,(BD652-Constantes!$D$13)*(1-EXP(-Constantes!$D$23)))</f>
        <v>0.15452251636387829</v>
      </c>
      <c r="BF652" s="76">
        <f t="shared" si="379"/>
        <v>0.15452251637910216</v>
      </c>
      <c r="BG652" s="76">
        <f>IF(BF652-Escenarios!$F$29&lt;=0,0,IF(BF652-Escenarios!$F$29&gt;Escenarios!$F$28,Escenarios!$F$28,BF652-Escenarios!$F$29))</f>
        <v>0</v>
      </c>
      <c r="BH652" s="76">
        <f>BG652*Entradas!$F$24</f>
        <v>0</v>
      </c>
      <c r="BI652" s="76">
        <f>AX652*Entradas!$D$47/Escenarios!$F$9</f>
        <v>0.17683573203385669</v>
      </c>
      <c r="BJ652" s="76">
        <f>Entradas!$D$48*Entradas!$D$46/Escenarios!$F$9</f>
        <v>0.12</v>
      </c>
      <c r="BK652" s="76">
        <f t="shared" si="380"/>
        <v>0.17683573418853632</v>
      </c>
      <c r="BL652" s="76">
        <f t="shared" si="366"/>
        <v>0</v>
      </c>
      <c r="BM652" s="76">
        <f t="shared" si="367"/>
        <v>0</v>
      </c>
      <c r="BN652" s="76">
        <f t="shared" si="356"/>
        <v>1.5223881511560484E-11</v>
      </c>
      <c r="BO652" s="76">
        <f t="shared" si="368"/>
        <v>0</v>
      </c>
      <c r="BP652" s="76">
        <f t="shared" si="357"/>
        <v>0.15452251636387829</v>
      </c>
      <c r="BQ652" s="76">
        <f t="shared" si="369"/>
        <v>0</v>
      </c>
      <c r="BR652" s="76">
        <f t="shared" si="370"/>
        <v>0.15452251637910216</v>
      </c>
      <c r="BS652" s="76">
        <f t="shared" si="371"/>
        <v>0</v>
      </c>
      <c r="BT652" s="76">
        <f t="shared" si="372"/>
        <v>0</v>
      </c>
      <c r="BU652" s="76">
        <f t="shared" si="381"/>
        <v>52.117249831403612</v>
      </c>
      <c r="BV652" s="76">
        <f>MAX(0,(BU652-Constantes!$D$13)*(1-EXP(-Constantes!$D$24)))</f>
        <v>5.146924560449901E-2</v>
      </c>
      <c r="BW652" s="76">
        <f t="shared" si="382"/>
        <v>0.20599176196837729</v>
      </c>
      <c r="BX652" s="76">
        <f t="shared" si="383"/>
        <v>0.20599176198360117</v>
      </c>
      <c r="BY652" s="76">
        <f>0.0526*BL652*Observaciones!$F651^1.218</f>
        <v>0</v>
      </c>
      <c r="BZ652" s="76">
        <f>BY652*Constantes!$F$30</f>
        <v>0</v>
      </c>
      <c r="CA652" s="76">
        <f t="shared" si="384"/>
        <v>0</v>
      </c>
      <c r="CB652" s="15"/>
      <c r="CC652" s="75">
        <v>646</v>
      </c>
      <c r="CD652" s="76">
        <f>0.0526*Observaciones!$F651^2.218</f>
        <v>0</v>
      </c>
      <c r="CE652" s="76">
        <f>IF(Observaciones!$F651&gt;0.05*$CI$7,((Observaciones!$F651-0.05*$CI$7)^2)/(Observaciones!$F651+0.95*$CI$7),0)</f>
        <v>0</v>
      </c>
      <c r="CF652" s="76">
        <f>0.0526*CE652*Observaciones!$F651^1.218</f>
        <v>0</v>
      </c>
      <c r="CG652" s="29"/>
      <c r="CH652" s="29"/>
      <c r="CI652" s="110"/>
      <c r="CJ652" s="40"/>
    </row>
    <row r="653" spans="2:88" s="2" customFormat="1" x14ac:dyDescent="0.3">
      <c r="B653" s="39"/>
      <c r="C653" s="75">
        <v>647</v>
      </c>
      <c r="D653" s="148">
        <f>ETo!$I652*((1-Constantes!$D$19)*ETo!$K652+ETo!$L652)</f>
        <v>3.9790289215582662</v>
      </c>
      <c r="E653" s="76">
        <f>MIN(D653*Constantes!$D$17,0.8*(H652+Observaciones!$F652-F653-G653-Constantes!$D$14))</f>
        <v>3.5753942029259636E-10</v>
      </c>
      <c r="F653" s="76">
        <f>IF(Observaciones!$F652&gt;0.05*Constantes!$D$18,((Observaciones!$F652-0.05*Constantes!$D$18)^2)/(Observaciones!$F652+0.95*Constantes!$D$18),0)</f>
        <v>0</v>
      </c>
      <c r="G653" s="76">
        <f>MAX(0,H652+Observaciones!$F652-F653-Constantes!$D$13)</f>
        <v>0</v>
      </c>
      <c r="H653" s="76">
        <f>H652+Observaciones!$F652-F653-E653-G653-I652</f>
        <v>11.250000000074161</v>
      </c>
      <c r="I653" s="76">
        <f>MAX(0,(H653-Constantes!$D$14)*(1-EXP(-Constantes!$D$22)))</f>
        <v>2.5262000557486547E-12</v>
      </c>
      <c r="J653" s="76">
        <f t="shared" si="350"/>
        <v>64.277887014229961</v>
      </c>
      <c r="K653" s="76">
        <f>MAX(0,(J653-Constantes!$D$13)*(1-EXP(-Constantes!$D$23)))</f>
        <v>0.15299996920574899</v>
      </c>
      <c r="L653" s="76">
        <f t="shared" si="351"/>
        <v>0.15299996920827519</v>
      </c>
      <c r="M653" s="76">
        <f>0.0526*F653*Observaciones!$F652^1.218</f>
        <v>0</v>
      </c>
      <c r="N653" s="76">
        <f>M653*Constantes!$D$30</f>
        <v>0</v>
      </c>
      <c r="O653" s="76">
        <f t="shared" si="352"/>
        <v>0</v>
      </c>
      <c r="P653" s="15"/>
      <c r="Q653" s="75">
        <v>647</v>
      </c>
      <c r="R653" s="148">
        <f>ETo!$I652*((1-Constantes!$E$19)*ETo!$K652+ETo!$L652)</f>
        <v>3.9790289215582662</v>
      </c>
      <c r="S653" s="76">
        <f>MIN(R653*Constantes!$E$17,0.8*(V652+Observaciones!$F652-T653-U653-Constantes!$D$14))</f>
        <v>3.5753942029259636E-10</v>
      </c>
      <c r="T653" s="76">
        <f>IF(Observaciones!$F652&gt;0.05*Constantes!$E$18,((Observaciones!$F652-0.05*Constantes!$E$18)^2)/(Observaciones!$F652+0.95*Constantes!$E$18),0)</f>
        <v>0</v>
      </c>
      <c r="U653" s="76">
        <f>MAX(0,V652+Observaciones!$F652-T653-Constantes!$D$13)</f>
        <v>0</v>
      </c>
      <c r="V653" s="76">
        <f>V652+Observaciones!$F652-T653-S653-U653-W652</f>
        <v>11.250000000074161</v>
      </c>
      <c r="W653" s="76">
        <f>MAX(0,(V653-Constantes!$D$14)*(1-EXP(-Constantes!$D$22)))</f>
        <v>2.5262000557486547E-12</v>
      </c>
      <c r="X653" s="76">
        <f t="shared" si="373"/>
        <v>64.277887014229961</v>
      </c>
      <c r="Y653" s="76">
        <f>MAX(0,(X653-Constantes!$D$13)*(1-EXP(-Constantes!$D$23)))</f>
        <v>0.15299996920574899</v>
      </c>
      <c r="Z653" s="76">
        <f t="shared" si="374"/>
        <v>0.15299996920827519</v>
      </c>
      <c r="AA653" s="76">
        <f>IF(Z653-Escenarios!$E$29&lt;=0,0,IF(Z653-Escenarios!$E$29&gt;Escenarios!$E$28,Escenarios!$E$28,Z653-Escenarios!$E$29))</f>
        <v>0</v>
      </c>
      <c r="AB653" s="76">
        <f>AA653*Entradas!$E$24</f>
        <v>0</v>
      </c>
      <c r="AC653" s="76">
        <f>R653*Entradas!$D$47/Escenarios!$E$9</f>
        <v>0.19099338823479678</v>
      </c>
      <c r="AD653" s="76">
        <f>Entradas!$D$48*Entradas!$D$46/Escenarios!$E$9</f>
        <v>0.12</v>
      </c>
      <c r="AE653" s="76">
        <f t="shared" si="375"/>
        <v>0.19099338859233619</v>
      </c>
      <c r="AF653" s="76">
        <f t="shared" si="358"/>
        <v>0</v>
      </c>
      <c r="AG653" s="76">
        <f t="shared" si="359"/>
        <v>0</v>
      </c>
      <c r="AH653" s="76">
        <f t="shared" si="353"/>
        <v>2.5262000557486547E-12</v>
      </c>
      <c r="AI653" s="76">
        <f t="shared" si="360"/>
        <v>0</v>
      </c>
      <c r="AJ653" s="76">
        <f t="shared" si="354"/>
        <v>0.15299996920574899</v>
      </c>
      <c r="AK653" s="76">
        <f t="shared" si="361"/>
        <v>0</v>
      </c>
      <c r="AL653" s="76">
        <f t="shared" si="362"/>
        <v>0.15299996920827519</v>
      </c>
      <c r="AM653" s="76">
        <f t="shared" si="363"/>
        <v>0</v>
      </c>
      <c r="AN653" s="76">
        <f t="shared" si="364"/>
        <v>0</v>
      </c>
      <c r="AO653" s="76">
        <f t="shared" si="376"/>
        <v>50.576788897784205</v>
      </c>
      <c r="AP653" s="76">
        <f>MAX(0,(AO653-Constantes!$D$13)*(1-EXP(-Constantes!$D$24)))</f>
        <v>2.7922919639269631E-2</v>
      </c>
      <c r="AQ653" s="76">
        <f t="shared" si="355"/>
        <v>0.18092288884501861</v>
      </c>
      <c r="AR653" s="76">
        <f t="shared" si="365"/>
        <v>0.18092288884754482</v>
      </c>
      <c r="AS653" s="76">
        <f>0.0526*AF653*Observaciones!$F652^1.218</f>
        <v>0</v>
      </c>
      <c r="AT653" s="76">
        <f>AS653*Constantes!$E$30</f>
        <v>0</v>
      </c>
      <c r="AU653" s="76">
        <f t="shared" si="377"/>
        <v>0</v>
      </c>
      <c r="AV653" s="15"/>
      <c r="AW653" s="75">
        <v>647</v>
      </c>
      <c r="AX653" s="148">
        <f>ETo!$I652*((1-Constantes!$F$19)*ETo!$K652+ETo!$L652)</f>
        <v>3.9790289215582662</v>
      </c>
      <c r="AY653" s="76">
        <f>MIN(AX653*Constantes!$F$17,0.8*(BB652+Observaciones!$F652-AZ653-BA653-Constantes!$D$14))</f>
        <v>3.5753942029259636E-10</v>
      </c>
      <c r="AZ653" s="76">
        <f>IF(Observaciones!$F652&gt;0.05*Constantes!$F$18,((Observaciones!$F652-0.05*Constantes!$F$18)^2)/(Observaciones!$F652+0.95*Constantes!$F$18),0)</f>
        <v>0</v>
      </c>
      <c r="BA653" s="76">
        <f>MAX(0,BB652+Observaciones!$F652-AZ653-Constantes!$D$13)</f>
        <v>0</v>
      </c>
      <c r="BB653" s="76">
        <f>BB652+Observaciones!$F652-AZ653-AY653-BA653-BC652</f>
        <v>11.250000000074161</v>
      </c>
      <c r="BC653" s="76">
        <f>MAX(0,(BB653-Constantes!$D$14)*(1-EXP(-Constantes!$D$22)))</f>
        <v>2.5262000557486547E-12</v>
      </c>
      <c r="BD653" s="76">
        <f t="shared" si="378"/>
        <v>64.277887014229961</v>
      </c>
      <c r="BE653" s="76">
        <f>MAX(0,(BD653-Constantes!$D$13)*(1-EXP(-Constantes!$D$23)))</f>
        <v>0.15299996920574899</v>
      </c>
      <c r="BF653" s="76">
        <f t="shared" si="379"/>
        <v>0.15299996920827519</v>
      </c>
      <c r="BG653" s="76">
        <f>IF(BF653-Escenarios!$F$29&lt;=0,0,IF(BF653-Escenarios!$F$29&gt;Escenarios!$F$28,Escenarios!$F$28,BF653-Escenarios!$F$29))</f>
        <v>0</v>
      </c>
      <c r="BH653" s="76">
        <f>BG653*Entradas!$F$24</f>
        <v>0</v>
      </c>
      <c r="BI653" s="76">
        <f>AX653*Entradas!$D$47/Escenarios!$F$9</f>
        <v>0.19099338823479678</v>
      </c>
      <c r="BJ653" s="76">
        <f>Entradas!$D$48*Entradas!$D$46/Escenarios!$F$9</f>
        <v>0.12</v>
      </c>
      <c r="BK653" s="76">
        <f t="shared" si="380"/>
        <v>0.19099338859233619</v>
      </c>
      <c r="BL653" s="76">
        <f t="shared" si="366"/>
        <v>0</v>
      </c>
      <c r="BM653" s="76">
        <f t="shared" si="367"/>
        <v>0</v>
      </c>
      <c r="BN653" s="76">
        <f t="shared" si="356"/>
        <v>2.5262000557486547E-12</v>
      </c>
      <c r="BO653" s="76">
        <f t="shared" si="368"/>
        <v>0</v>
      </c>
      <c r="BP653" s="76">
        <f t="shared" si="357"/>
        <v>0.15299996920574899</v>
      </c>
      <c r="BQ653" s="76">
        <f t="shared" si="369"/>
        <v>0</v>
      </c>
      <c r="BR653" s="76">
        <f t="shared" si="370"/>
        <v>0.15299996920827519</v>
      </c>
      <c r="BS653" s="76">
        <f t="shared" si="371"/>
        <v>0</v>
      </c>
      <c r="BT653" s="76">
        <f t="shared" si="372"/>
        <v>0</v>
      </c>
      <c r="BU653" s="76">
        <f t="shared" si="381"/>
        <v>52.065780585799111</v>
      </c>
      <c r="BV653" s="76">
        <f>MAX(0,(BU653-Constantes!$D$13)*(1-EXP(-Constantes!$D$24)))</f>
        <v>5.0682525469155769E-2</v>
      </c>
      <c r="BW653" s="76">
        <f t="shared" si="382"/>
        <v>0.20368249467490476</v>
      </c>
      <c r="BX653" s="76">
        <f t="shared" si="383"/>
        <v>0.20368249467743096</v>
      </c>
      <c r="BY653" s="76">
        <f>0.0526*BL653*Observaciones!$F652^1.218</f>
        <v>0</v>
      </c>
      <c r="BZ653" s="76">
        <f>BY653*Constantes!$F$30</f>
        <v>0</v>
      </c>
      <c r="CA653" s="76">
        <f t="shared" si="384"/>
        <v>0</v>
      </c>
      <c r="CB653" s="15"/>
      <c r="CC653" s="75">
        <v>647</v>
      </c>
      <c r="CD653" s="76">
        <f>0.0526*Observaciones!$F652^2.218</f>
        <v>0</v>
      </c>
      <c r="CE653" s="76">
        <f>IF(Observaciones!$F652&gt;0.05*$CI$7,((Observaciones!$F652-0.05*$CI$7)^2)/(Observaciones!$F652+0.95*$CI$7),0)</f>
        <v>0</v>
      </c>
      <c r="CF653" s="76">
        <f>0.0526*CE653*Observaciones!$F652^1.218</f>
        <v>0</v>
      </c>
      <c r="CG653" s="29"/>
      <c r="CH653" s="29"/>
      <c r="CI653" s="110"/>
      <c r="CJ653" s="40"/>
    </row>
    <row r="654" spans="2:88" s="2" customFormat="1" x14ac:dyDescent="0.3">
      <c r="B654" s="39"/>
      <c r="C654" s="75">
        <v>648</v>
      </c>
      <c r="D654" s="148">
        <f>ETo!$I653*((1-Constantes!$D$19)*ETo!$K653+ETo!$L653)</f>
        <v>3.9205604361589401</v>
      </c>
      <c r="E654" s="76">
        <f>MIN(D654*Constantes!$D$17,0.8*(H653+Observaciones!$F653-F654-G654-Constantes!$D$14))</f>
        <v>1.9472390305381222</v>
      </c>
      <c r="F654" s="76">
        <f>IF(Observaciones!$F653&gt;0.05*Constantes!$D$18,((Observaciones!$F653-0.05*Constantes!$D$18)^2)/(Observaciones!$F653+0.95*Constantes!$D$18),0)</f>
        <v>0</v>
      </c>
      <c r="G654" s="76">
        <f>MAX(0,H653+Observaciones!$F653-F654-Constantes!$D$13)</f>
        <v>0</v>
      </c>
      <c r="H654" s="76">
        <f>H653+Observaciones!$F653-F654-E654-G654-I653</f>
        <v>12.302760969533512</v>
      </c>
      <c r="I654" s="76">
        <f>MAX(0,(H654-Constantes!$D$14)*(1-EXP(-Constantes!$D$22)))</f>
        <v>3.5860903386950208E-2</v>
      </c>
      <c r="J654" s="76">
        <f t="shared" si="350"/>
        <v>64.124887045024209</v>
      </c>
      <c r="K654" s="76">
        <f>MAX(0,(J654-Constantes!$D$13)*(1-EXP(-Constantes!$D$23)))</f>
        <v>0.1514924240674112</v>
      </c>
      <c r="L654" s="76">
        <f t="shared" si="351"/>
        <v>0.1873533274543614</v>
      </c>
      <c r="M654" s="76">
        <f>0.0526*F654*Observaciones!$F653^1.218</f>
        <v>0</v>
      </c>
      <c r="N654" s="76">
        <f>M654*Constantes!$D$30</f>
        <v>0</v>
      </c>
      <c r="O654" s="76">
        <f t="shared" si="352"/>
        <v>0</v>
      </c>
      <c r="P654" s="15"/>
      <c r="Q654" s="75">
        <v>648</v>
      </c>
      <c r="R654" s="148">
        <f>ETo!$I653*((1-Constantes!$E$19)*ETo!$K653+ETo!$L653)</f>
        <v>3.9205604361589401</v>
      </c>
      <c r="S654" s="76">
        <f>MIN(R654*Constantes!$E$17,0.8*(V653+Observaciones!$F653-T654-U654-Constantes!$D$14))</f>
        <v>1.9472390305381222</v>
      </c>
      <c r="T654" s="76">
        <f>IF(Observaciones!$F653&gt;0.05*Constantes!$E$18,((Observaciones!$F653-0.05*Constantes!$E$18)^2)/(Observaciones!$F653+0.95*Constantes!$E$18),0)</f>
        <v>0</v>
      </c>
      <c r="U654" s="76">
        <f>MAX(0,V653+Observaciones!$F653-T654-Constantes!$D$13)</f>
        <v>0</v>
      </c>
      <c r="V654" s="76">
        <f>V653+Observaciones!$F653-T654-S654-U654-W653</f>
        <v>12.302760969533512</v>
      </c>
      <c r="W654" s="76">
        <f>MAX(0,(V654-Constantes!$D$14)*(1-EXP(-Constantes!$D$22)))</f>
        <v>3.5860903386950208E-2</v>
      </c>
      <c r="X654" s="76">
        <f t="shared" si="373"/>
        <v>64.124887045024209</v>
      </c>
      <c r="Y654" s="76">
        <f>MAX(0,(X654-Constantes!$D$13)*(1-EXP(-Constantes!$D$23)))</f>
        <v>0.1514924240674112</v>
      </c>
      <c r="Z654" s="76">
        <f t="shared" si="374"/>
        <v>0.1873533274543614</v>
      </c>
      <c r="AA654" s="76">
        <f>IF(Z654-Escenarios!$E$29&lt;=0,0,IF(Z654-Escenarios!$E$29&gt;Escenarios!$E$28,Escenarios!$E$28,Z654-Escenarios!$E$29))</f>
        <v>0</v>
      </c>
      <c r="AB654" s="76">
        <f>AA654*Entradas!$E$24</f>
        <v>0</v>
      </c>
      <c r="AC654" s="76">
        <f>R654*Entradas!$D$47/Escenarios!$E$9</f>
        <v>0.18818690093562912</v>
      </c>
      <c r="AD654" s="76">
        <f>Entradas!$D$48*Entradas!$D$46/Escenarios!$E$9</f>
        <v>0.12</v>
      </c>
      <c r="AE654" s="76">
        <f t="shared" si="375"/>
        <v>2.1354259314737511</v>
      </c>
      <c r="AF654" s="76">
        <f t="shared" si="358"/>
        <v>0</v>
      </c>
      <c r="AG654" s="76">
        <f t="shared" si="359"/>
        <v>0</v>
      </c>
      <c r="AH654" s="76">
        <f t="shared" si="353"/>
        <v>3.5860903386950208E-2</v>
      </c>
      <c r="AI654" s="76">
        <f t="shared" si="360"/>
        <v>0</v>
      </c>
      <c r="AJ654" s="76">
        <f t="shared" si="354"/>
        <v>0.1514924240674112</v>
      </c>
      <c r="AK654" s="76">
        <f t="shared" si="361"/>
        <v>0</v>
      </c>
      <c r="AL654" s="76">
        <f t="shared" si="362"/>
        <v>0.1873533274543614</v>
      </c>
      <c r="AM654" s="76">
        <f t="shared" si="363"/>
        <v>0</v>
      </c>
      <c r="AN654" s="76">
        <f t="shared" si="364"/>
        <v>0</v>
      </c>
      <c r="AO654" s="76">
        <f t="shared" si="376"/>
        <v>50.548865978144939</v>
      </c>
      <c r="AP654" s="76">
        <f>MAX(0,(AO654-Constantes!$D$13)*(1-EXP(-Constantes!$D$24)))</f>
        <v>2.7496110913791425E-2</v>
      </c>
      <c r="AQ654" s="76">
        <f t="shared" si="355"/>
        <v>0.17898853498120262</v>
      </c>
      <c r="AR654" s="76">
        <f t="shared" si="365"/>
        <v>0.21484943836815282</v>
      </c>
      <c r="AS654" s="76">
        <f>0.0526*AF654*Observaciones!$F653^1.218</f>
        <v>0</v>
      </c>
      <c r="AT654" s="76">
        <f>AS654*Constantes!$E$30</f>
        <v>0</v>
      </c>
      <c r="AU654" s="76">
        <f t="shared" si="377"/>
        <v>0</v>
      </c>
      <c r="AV654" s="15"/>
      <c r="AW654" s="75">
        <v>648</v>
      </c>
      <c r="AX654" s="148">
        <f>ETo!$I653*((1-Constantes!$F$19)*ETo!$K653+ETo!$L653)</f>
        <v>3.9205604361589401</v>
      </c>
      <c r="AY654" s="76">
        <f>MIN(AX654*Constantes!$F$17,0.8*(BB653+Observaciones!$F653-AZ654-BA654-Constantes!$D$14))</f>
        <v>1.9472390305381222</v>
      </c>
      <c r="AZ654" s="76">
        <f>IF(Observaciones!$F653&gt;0.05*Constantes!$F$18,((Observaciones!$F653-0.05*Constantes!$F$18)^2)/(Observaciones!$F653+0.95*Constantes!$F$18),0)</f>
        <v>0</v>
      </c>
      <c r="BA654" s="76">
        <f>MAX(0,BB653+Observaciones!$F653-AZ654-Constantes!$D$13)</f>
        <v>0</v>
      </c>
      <c r="BB654" s="76">
        <f>BB653+Observaciones!$F653-AZ654-AY654-BA654-BC653</f>
        <v>12.302760969533512</v>
      </c>
      <c r="BC654" s="76">
        <f>MAX(0,(BB654-Constantes!$D$14)*(1-EXP(-Constantes!$D$22)))</f>
        <v>3.5860903386950208E-2</v>
      </c>
      <c r="BD654" s="76">
        <f t="shared" si="378"/>
        <v>64.124887045024209</v>
      </c>
      <c r="BE654" s="76">
        <f>MAX(0,(BD654-Constantes!$D$13)*(1-EXP(-Constantes!$D$23)))</f>
        <v>0.1514924240674112</v>
      </c>
      <c r="BF654" s="76">
        <f t="shared" si="379"/>
        <v>0.1873533274543614</v>
      </c>
      <c r="BG654" s="76">
        <f>IF(BF654-Escenarios!$F$29&lt;=0,0,IF(BF654-Escenarios!$F$29&gt;Escenarios!$F$28,Escenarios!$F$28,BF654-Escenarios!$F$29))</f>
        <v>0</v>
      </c>
      <c r="BH654" s="76">
        <f>BG654*Entradas!$F$24</f>
        <v>0</v>
      </c>
      <c r="BI654" s="76">
        <f>AX654*Entradas!$D$47/Escenarios!$F$9</f>
        <v>0.18818690093562912</v>
      </c>
      <c r="BJ654" s="76">
        <f>Entradas!$D$48*Entradas!$D$46/Escenarios!$F$9</f>
        <v>0.12</v>
      </c>
      <c r="BK654" s="76">
        <f t="shared" si="380"/>
        <v>2.1354259314737511</v>
      </c>
      <c r="BL654" s="76">
        <f t="shared" si="366"/>
        <v>0</v>
      </c>
      <c r="BM654" s="76">
        <f t="shared" si="367"/>
        <v>0</v>
      </c>
      <c r="BN654" s="76">
        <f t="shared" si="356"/>
        <v>3.5860903386950208E-2</v>
      </c>
      <c r="BO654" s="76">
        <f t="shared" si="368"/>
        <v>0</v>
      </c>
      <c r="BP654" s="76">
        <f t="shared" si="357"/>
        <v>0.1514924240674112</v>
      </c>
      <c r="BQ654" s="76">
        <f t="shared" si="369"/>
        <v>0</v>
      </c>
      <c r="BR654" s="76">
        <f t="shared" si="370"/>
        <v>0.1873533274543614</v>
      </c>
      <c r="BS654" s="76">
        <f t="shared" si="371"/>
        <v>0</v>
      </c>
      <c r="BT654" s="76">
        <f t="shared" si="372"/>
        <v>0</v>
      </c>
      <c r="BU654" s="76">
        <f t="shared" si="381"/>
        <v>52.015098060329954</v>
      </c>
      <c r="BV654" s="76">
        <f>MAX(0,(BU654-Constantes!$D$13)*(1-EXP(-Constantes!$D$24)))</f>
        <v>4.9907830545452732E-2</v>
      </c>
      <c r="BW654" s="76">
        <f t="shared" si="382"/>
        <v>0.20140025461286393</v>
      </c>
      <c r="BX654" s="76">
        <f t="shared" si="383"/>
        <v>0.23726115799981412</v>
      </c>
      <c r="BY654" s="76">
        <f>0.0526*BL654*Observaciones!$F653^1.218</f>
        <v>0</v>
      </c>
      <c r="BZ654" s="76">
        <f>BY654*Constantes!$F$30</f>
        <v>0</v>
      </c>
      <c r="CA654" s="76">
        <f t="shared" si="384"/>
        <v>0</v>
      </c>
      <c r="CB654" s="15"/>
      <c r="CC654" s="75">
        <v>648</v>
      </c>
      <c r="CD654" s="76">
        <f>0.0526*Observaciones!$F653^2.218</f>
        <v>0.6015070018585239</v>
      </c>
      <c r="CE654" s="76">
        <f>IF(Observaciones!$F653&gt;0.05*$CI$7,((Observaciones!$F653-0.05*$CI$7)^2)/(Observaciones!$F653+0.95*$CI$7),0)</f>
        <v>4.4793357041742955E-2</v>
      </c>
      <c r="CF654" s="76">
        <f>0.0526*CE654*Observaciones!$F653^1.218</f>
        <v>8.981172632452402E-3</v>
      </c>
      <c r="CG654" s="29"/>
      <c r="CH654" s="29"/>
      <c r="CI654" s="110"/>
      <c r="CJ654" s="40"/>
    </row>
    <row r="655" spans="2:88" s="2" customFormat="1" x14ac:dyDescent="0.3">
      <c r="B655" s="39"/>
      <c r="C655" s="75">
        <v>649</v>
      </c>
      <c r="D655" s="148">
        <f>ETo!$I654*((1-Constantes!$D$19)*ETo!$K654+ETo!$L654)</f>
        <v>4.0053108263000139</v>
      </c>
      <c r="E655" s="76">
        <f>MIN(D655*Constantes!$D$17,0.8*(H654+Observaciones!$F654-F655-G655-Constantes!$D$14))</f>
        <v>1.0822087756268104</v>
      </c>
      <c r="F655" s="76">
        <f>IF(Observaciones!$F654&gt;0.05*Constantes!$D$18,((Observaciones!$F654-0.05*Constantes!$D$18)^2)/(Observaciones!$F654+0.95*Constantes!$D$18),0)</f>
        <v>0</v>
      </c>
      <c r="G655" s="76">
        <f>MAX(0,H654+Observaciones!$F654-F655-Constantes!$D$13)</f>
        <v>0</v>
      </c>
      <c r="H655" s="76">
        <f>H654+Observaciones!$F654-F655-E655-G655-I654</f>
        <v>11.484691290519752</v>
      </c>
      <c r="I655" s="76">
        <f>MAX(0,(H655-Constantes!$D$14)*(1-EXP(-Constantes!$D$22)))</f>
        <v>7.994446924468334E-3</v>
      </c>
      <c r="J655" s="76">
        <f t="shared" si="350"/>
        <v>63.973394620956796</v>
      </c>
      <c r="K655" s="76">
        <f>MAX(0,(J655-Constantes!$D$13)*(1-EXP(-Constantes!$D$23)))</f>
        <v>0.14999973313039078</v>
      </c>
      <c r="L655" s="76">
        <f t="shared" si="351"/>
        <v>0.1579941800548591</v>
      </c>
      <c r="M655" s="76">
        <f>0.0526*F655*Observaciones!$F654^1.218</f>
        <v>0</v>
      </c>
      <c r="N655" s="76">
        <f>M655*Constantes!$D$30</f>
        <v>0</v>
      </c>
      <c r="O655" s="76">
        <f t="shared" si="352"/>
        <v>0</v>
      </c>
      <c r="P655" s="15"/>
      <c r="Q655" s="75">
        <v>649</v>
      </c>
      <c r="R655" s="148">
        <f>ETo!$I654*((1-Constantes!$E$19)*ETo!$K654+ETo!$L654)</f>
        <v>4.0053108263000139</v>
      </c>
      <c r="S655" s="76">
        <f>MIN(R655*Constantes!$E$17,0.8*(V654+Observaciones!$F654-T655-U655-Constantes!$D$14))</f>
        <v>1.0822087756268104</v>
      </c>
      <c r="T655" s="76">
        <f>IF(Observaciones!$F654&gt;0.05*Constantes!$E$18,((Observaciones!$F654-0.05*Constantes!$E$18)^2)/(Observaciones!$F654+0.95*Constantes!$E$18),0)</f>
        <v>0</v>
      </c>
      <c r="U655" s="76">
        <f>MAX(0,V654+Observaciones!$F654-T655-Constantes!$D$13)</f>
        <v>0</v>
      </c>
      <c r="V655" s="76">
        <f>V654+Observaciones!$F654-T655-S655-U655-W654</f>
        <v>11.484691290519752</v>
      </c>
      <c r="W655" s="76">
        <f>MAX(0,(V655-Constantes!$D$14)*(1-EXP(-Constantes!$D$22)))</f>
        <v>7.994446924468334E-3</v>
      </c>
      <c r="X655" s="76">
        <f t="shared" si="373"/>
        <v>63.973394620956796</v>
      </c>
      <c r="Y655" s="76">
        <f>MAX(0,(X655-Constantes!$D$13)*(1-EXP(-Constantes!$D$23)))</f>
        <v>0.14999973313039078</v>
      </c>
      <c r="Z655" s="76">
        <f t="shared" si="374"/>
        <v>0.1579941800548591</v>
      </c>
      <c r="AA655" s="76">
        <f>IF(Z655-Escenarios!$E$29&lt;=0,0,IF(Z655-Escenarios!$E$29&gt;Escenarios!$E$28,Escenarios!$E$28,Z655-Escenarios!$E$29))</f>
        <v>0</v>
      </c>
      <c r="AB655" s="76">
        <f>AA655*Entradas!$E$24</f>
        <v>0</v>
      </c>
      <c r="AC655" s="76">
        <f>R655*Entradas!$D$47/Escenarios!$E$9</f>
        <v>0.19225491966240066</v>
      </c>
      <c r="AD655" s="76">
        <f>Entradas!$D$48*Entradas!$D$46/Escenarios!$E$9</f>
        <v>0.12</v>
      </c>
      <c r="AE655" s="76">
        <f t="shared" si="375"/>
        <v>1.274463695289211</v>
      </c>
      <c r="AF655" s="76">
        <f t="shared" si="358"/>
        <v>0</v>
      </c>
      <c r="AG655" s="76">
        <f t="shared" si="359"/>
        <v>0</v>
      </c>
      <c r="AH655" s="76">
        <f t="shared" si="353"/>
        <v>7.994446924468334E-3</v>
      </c>
      <c r="AI655" s="76">
        <f t="shared" si="360"/>
        <v>0</v>
      </c>
      <c r="AJ655" s="76">
        <f t="shared" si="354"/>
        <v>0.14999973313039078</v>
      </c>
      <c r="AK655" s="76">
        <f t="shared" si="361"/>
        <v>0</v>
      </c>
      <c r="AL655" s="76">
        <f t="shared" si="362"/>
        <v>0.1579941800548591</v>
      </c>
      <c r="AM655" s="76">
        <f t="shared" si="363"/>
        <v>0</v>
      </c>
      <c r="AN655" s="76">
        <f t="shared" si="364"/>
        <v>0</v>
      </c>
      <c r="AO655" s="76">
        <f t="shared" si="376"/>
        <v>50.521369867231144</v>
      </c>
      <c r="AP655" s="76">
        <f>MAX(0,(AO655-Constantes!$D$13)*(1-EXP(-Constantes!$D$24)))</f>
        <v>2.707582606513179E-2</v>
      </c>
      <c r="AQ655" s="76">
        <f t="shared" si="355"/>
        <v>0.17707555919552256</v>
      </c>
      <c r="AR655" s="76">
        <f t="shared" si="365"/>
        <v>0.18507000611999089</v>
      </c>
      <c r="AS655" s="76">
        <f>0.0526*AF655*Observaciones!$F654^1.218</f>
        <v>0</v>
      </c>
      <c r="AT655" s="76">
        <f>AS655*Constantes!$E$30</f>
        <v>0</v>
      </c>
      <c r="AU655" s="76">
        <f t="shared" si="377"/>
        <v>0</v>
      </c>
      <c r="AV655" s="15"/>
      <c r="AW655" s="75">
        <v>649</v>
      </c>
      <c r="AX655" s="148">
        <f>ETo!$I654*((1-Constantes!$F$19)*ETo!$K654+ETo!$L654)</f>
        <v>4.0053108263000139</v>
      </c>
      <c r="AY655" s="76">
        <f>MIN(AX655*Constantes!$F$17,0.8*(BB654+Observaciones!$F654-AZ655-BA655-Constantes!$D$14))</f>
        <v>1.0822087756268104</v>
      </c>
      <c r="AZ655" s="76">
        <f>IF(Observaciones!$F654&gt;0.05*Constantes!$F$18,((Observaciones!$F654-0.05*Constantes!$F$18)^2)/(Observaciones!$F654+0.95*Constantes!$F$18),0)</f>
        <v>0</v>
      </c>
      <c r="BA655" s="76">
        <f>MAX(0,BB654+Observaciones!$F654-AZ655-Constantes!$D$13)</f>
        <v>0</v>
      </c>
      <c r="BB655" s="76">
        <f>BB654+Observaciones!$F654-AZ655-AY655-BA655-BC654</f>
        <v>11.484691290519752</v>
      </c>
      <c r="BC655" s="76">
        <f>MAX(0,(BB655-Constantes!$D$14)*(1-EXP(-Constantes!$D$22)))</f>
        <v>7.994446924468334E-3</v>
      </c>
      <c r="BD655" s="76">
        <f t="shared" si="378"/>
        <v>63.973394620956796</v>
      </c>
      <c r="BE655" s="76">
        <f>MAX(0,(BD655-Constantes!$D$13)*(1-EXP(-Constantes!$D$23)))</f>
        <v>0.14999973313039078</v>
      </c>
      <c r="BF655" s="76">
        <f t="shared" si="379"/>
        <v>0.1579941800548591</v>
      </c>
      <c r="BG655" s="76">
        <f>IF(BF655-Escenarios!$F$29&lt;=0,0,IF(BF655-Escenarios!$F$29&gt;Escenarios!$F$28,Escenarios!$F$28,BF655-Escenarios!$F$29))</f>
        <v>0</v>
      </c>
      <c r="BH655" s="76">
        <f>BG655*Entradas!$F$24</f>
        <v>0</v>
      </c>
      <c r="BI655" s="76">
        <f>AX655*Entradas!$D$47/Escenarios!$F$9</f>
        <v>0.19225491966240066</v>
      </c>
      <c r="BJ655" s="76">
        <f>Entradas!$D$48*Entradas!$D$46/Escenarios!$F$9</f>
        <v>0.12</v>
      </c>
      <c r="BK655" s="76">
        <f t="shared" si="380"/>
        <v>1.274463695289211</v>
      </c>
      <c r="BL655" s="76">
        <f t="shared" si="366"/>
        <v>0</v>
      </c>
      <c r="BM655" s="76">
        <f t="shared" si="367"/>
        <v>0</v>
      </c>
      <c r="BN655" s="76">
        <f t="shared" si="356"/>
        <v>7.994446924468334E-3</v>
      </c>
      <c r="BO655" s="76">
        <f t="shared" si="368"/>
        <v>0</v>
      </c>
      <c r="BP655" s="76">
        <f t="shared" si="357"/>
        <v>0.14999973313039078</v>
      </c>
      <c r="BQ655" s="76">
        <f t="shared" si="369"/>
        <v>0</v>
      </c>
      <c r="BR655" s="76">
        <f t="shared" si="370"/>
        <v>0.1579941800548591</v>
      </c>
      <c r="BS655" s="76">
        <f t="shared" si="371"/>
        <v>0</v>
      </c>
      <c r="BT655" s="76">
        <f t="shared" si="372"/>
        <v>0</v>
      </c>
      <c r="BU655" s="76">
        <f t="shared" si="381"/>
        <v>51.965190229784504</v>
      </c>
      <c r="BV655" s="76">
        <f>MAX(0,(BU655-Constantes!$D$13)*(1-EXP(-Constantes!$D$24)))</f>
        <v>4.9144977025058982E-2</v>
      </c>
      <c r="BW655" s="76">
        <f t="shared" si="382"/>
        <v>0.19914471015544977</v>
      </c>
      <c r="BX655" s="76">
        <f t="shared" si="383"/>
        <v>0.20713915707991809</v>
      </c>
      <c r="BY655" s="76">
        <f>0.0526*BL655*Observaciones!$F654^1.218</f>
        <v>0</v>
      </c>
      <c r="BZ655" s="76">
        <f>BY655*Constantes!$F$30</f>
        <v>0</v>
      </c>
      <c r="CA655" s="76">
        <f t="shared" si="384"/>
        <v>0</v>
      </c>
      <c r="CB655" s="15"/>
      <c r="CC655" s="75">
        <v>649</v>
      </c>
      <c r="CD655" s="76">
        <f>0.0526*Observaciones!$F654^2.218</f>
        <v>3.6411677467564265E-3</v>
      </c>
      <c r="CE655" s="76">
        <f>IF(Observaciones!$F654&gt;0.05*$CI$7,((Observaciones!$F654-0.05*$CI$7)^2)/(Observaciones!$F654+0.95*$CI$7),0)</f>
        <v>0</v>
      </c>
      <c r="CF655" s="76">
        <f>0.0526*CE655*Observaciones!$F654^1.218</f>
        <v>0</v>
      </c>
      <c r="CG655" s="29"/>
      <c r="CH655" s="29"/>
      <c r="CI655" s="110"/>
      <c r="CJ655" s="40"/>
    </row>
    <row r="656" spans="2:88" s="2" customFormat="1" x14ac:dyDescent="0.3">
      <c r="B656" s="39"/>
      <c r="C656" s="75">
        <v>650</v>
      </c>
      <c r="D656" s="148">
        <f>ETo!$I655*((1-Constantes!$D$19)*ETo!$K655+ETo!$L655)</f>
        <v>4.0435024796628509</v>
      </c>
      <c r="E656" s="76">
        <f>MIN(D656*Constantes!$D$17,0.8*(H655+Observaciones!$F655-F656-G656-Constantes!$D$14))</f>
        <v>2.0083011030410711</v>
      </c>
      <c r="F656" s="76">
        <f>IF(Observaciones!$F655&gt;0.05*Constantes!$D$18,((Observaciones!$F655-0.05*Constantes!$D$18)^2)/(Observaciones!$F655+0.95*Constantes!$D$18),0)</f>
        <v>0.14657598499061908</v>
      </c>
      <c r="G656" s="76">
        <f>MAX(0,H655+Observaciones!$F655-F656-Constantes!$D$13)</f>
        <v>0</v>
      </c>
      <c r="H656" s="76">
        <f>H655+Observaciones!$F655-F656-E656-G656-I655</f>
        <v>15.621819755563594</v>
      </c>
      <c r="I656" s="76">
        <f>MAX(0,(H656-Constantes!$D$14)*(1-EXP(-Constantes!$D$22)))</f>
        <v>0.14892023015338018</v>
      </c>
      <c r="J656" s="76">
        <f t="shared" si="350"/>
        <v>63.823394887826403</v>
      </c>
      <c r="K656" s="76">
        <f>MAX(0,(J656-Constantes!$D$13)*(1-EXP(-Constantes!$D$23)))</f>
        <v>0.14852175003270407</v>
      </c>
      <c r="L656" s="76">
        <f t="shared" si="351"/>
        <v>0.44401796517670333</v>
      </c>
      <c r="M656" s="76">
        <f>0.0526*F656*Observaciones!$F655^1.218</f>
        <v>7.2551326065226532E-2</v>
      </c>
      <c r="N656" s="76">
        <f>M656*Constantes!$D$30</f>
        <v>1.133404593212933E-3</v>
      </c>
      <c r="O656" s="76">
        <f t="shared" si="352"/>
        <v>255.26097638006121</v>
      </c>
      <c r="P656" s="15"/>
      <c r="Q656" s="75">
        <v>650</v>
      </c>
      <c r="R656" s="148">
        <f>ETo!$I655*((1-Constantes!$E$19)*ETo!$K655+ETo!$L655)</f>
        <v>4.0435024796628509</v>
      </c>
      <c r="S656" s="76">
        <f>MIN(R656*Constantes!$E$17,0.8*(V655+Observaciones!$F655-T656-U656-Constantes!$D$14))</f>
        <v>2.0083011030410711</v>
      </c>
      <c r="T656" s="76">
        <f>IF(Observaciones!$F655&gt;0.05*Constantes!$E$18,((Observaciones!$F655-0.05*Constantes!$E$18)^2)/(Observaciones!$F655+0.95*Constantes!$E$18),0)</f>
        <v>0.14657598499061908</v>
      </c>
      <c r="U656" s="76">
        <f>MAX(0,V655+Observaciones!$F655-T656-Constantes!$D$13)</f>
        <v>0</v>
      </c>
      <c r="V656" s="76">
        <f>V655+Observaciones!$F655-T656-S656-U656-W655</f>
        <v>15.621819755563594</v>
      </c>
      <c r="W656" s="76">
        <f>MAX(0,(V656-Constantes!$D$14)*(1-EXP(-Constantes!$D$22)))</f>
        <v>0.14892023015338018</v>
      </c>
      <c r="X656" s="76">
        <f t="shared" si="373"/>
        <v>63.823394887826403</v>
      </c>
      <c r="Y656" s="76">
        <f>MAX(0,(X656-Constantes!$D$13)*(1-EXP(-Constantes!$D$23)))</f>
        <v>0.14852175003270407</v>
      </c>
      <c r="Z656" s="76">
        <f t="shared" si="374"/>
        <v>0.44401796517670333</v>
      </c>
      <c r="AA656" s="76">
        <f>IF(Z656-Escenarios!$E$29&lt;=0,0,IF(Z656-Escenarios!$E$29&gt;Escenarios!$E$28,Escenarios!$E$28,Z656-Escenarios!$E$29))</f>
        <v>0</v>
      </c>
      <c r="AB656" s="76">
        <f>AA656*Entradas!$E$24</f>
        <v>0</v>
      </c>
      <c r="AC656" s="76">
        <f>R656*Entradas!$D$47/Escenarios!$E$9</f>
        <v>0.19408811902381684</v>
      </c>
      <c r="AD656" s="76">
        <f>Entradas!$D$48*Entradas!$D$46/Escenarios!$E$9</f>
        <v>0.12</v>
      </c>
      <c r="AE656" s="76">
        <f t="shared" si="375"/>
        <v>2.202389222064888</v>
      </c>
      <c r="AF656" s="76">
        <f t="shared" si="358"/>
        <v>0.14657598499061908</v>
      </c>
      <c r="AG656" s="76">
        <f t="shared" si="359"/>
        <v>0</v>
      </c>
      <c r="AH656" s="76">
        <f t="shared" si="353"/>
        <v>0.14892023015338018</v>
      </c>
      <c r="AI656" s="76">
        <f t="shared" si="360"/>
        <v>0</v>
      </c>
      <c r="AJ656" s="76">
        <f t="shared" si="354"/>
        <v>0.14852175003270407</v>
      </c>
      <c r="AK656" s="76">
        <f t="shared" si="361"/>
        <v>0</v>
      </c>
      <c r="AL656" s="76">
        <f t="shared" si="362"/>
        <v>0.44401796517670333</v>
      </c>
      <c r="AM656" s="76">
        <f t="shared" si="363"/>
        <v>0</v>
      </c>
      <c r="AN656" s="76">
        <f t="shared" si="364"/>
        <v>0</v>
      </c>
      <c r="AO656" s="76">
        <f t="shared" si="376"/>
        <v>50.494294041166015</v>
      </c>
      <c r="AP656" s="76">
        <f>MAX(0,(AO656-Constantes!$D$13)*(1-EXP(-Constantes!$D$24)))</f>
        <v>2.6661965374221924E-2</v>
      </c>
      <c r="AQ656" s="76">
        <f t="shared" si="355"/>
        <v>0.17518371540692598</v>
      </c>
      <c r="AR656" s="76">
        <f t="shared" si="365"/>
        <v>0.47067993055092527</v>
      </c>
      <c r="AS656" s="76">
        <f>0.0526*AF656*Observaciones!$F655^1.218</f>
        <v>7.2551326065226532E-2</v>
      </c>
      <c r="AT656" s="76">
        <f>AS656*Constantes!$E$30</f>
        <v>1.133404593212933E-3</v>
      </c>
      <c r="AU656" s="76">
        <f t="shared" si="377"/>
        <v>240.80155529178742</v>
      </c>
      <c r="AV656" s="15"/>
      <c r="AW656" s="75">
        <v>650</v>
      </c>
      <c r="AX656" s="148">
        <f>ETo!$I655*((1-Constantes!$F$19)*ETo!$K655+ETo!$L655)</f>
        <v>4.0435024796628509</v>
      </c>
      <c r="AY656" s="76">
        <f>MIN(AX656*Constantes!$F$17,0.8*(BB655+Observaciones!$F655-AZ656-BA656-Constantes!$D$14))</f>
        <v>2.0083011030410711</v>
      </c>
      <c r="AZ656" s="76">
        <f>IF(Observaciones!$F655&gt;0.05*Constantes!$F$18,((Observaciones!$F655-0.05*Constantes!$F$18)^2)/(Observaciones!$F655+0.95*Constantes!$F$18),0)</f>
        <v>0.14657598499061908</v>
      </c>
      <c r="BA656" s="76">
        <f>MAX(0,BB655+Observaciones!$F655-AZ656-Constantes!$D$13)</f>
        <v>0</v>
      </c>
      <c r="BB656" s="76">
        <f>BB655+Observaciones!$F655-AZ656-AY656-BA656-BC655</f>
        <v>15.621819755563594</v>
      </c>
      <c r="BC656" s="76">
        <f>MAX(0,(BB656-Constantes!$D$14)*(1-EXP(-Constantes!$D$22)))</f>
        <v>0.14892023015338018</v>
      </c>
      <c r="BD656" s="76">
        <f t="shared" si="378"/>
        <v>63.823394887826403</v>
      </c>
      <c r="BE656" s="76">
        <f>MAX(0,(BD656-Constantes!$D$13)*(1-EXP(-Constantes!$D$23)))</f>
        <v>0.14852175003270407</v>
      </c>
      <c r="BF656" s="76">
        <f t="shared" si="379"/>
        <v>0.44401796517670333</v>
      </c>
      <c r="BG656" s="76">
        <f>IF(BF656-Escenarios!$F$29&lt;=0,0,IF(BF656-Escenarios!$F$29&gt;Escenarios!$F$28,Escenarios!$F$28,BF656-Escenarios!$F$29))</f>
        <v>0</v>
      </c>
      <c r="BH656" s="76">
        <f>BG656*Entradas!$F$24</f>
        <v>0</v>
      </c>
      <c r="BI656" s="76">
        <f>AX656*Entradas!$D$47/Escenarios!$F$9</f>
        <v>0.19408811902381684</v>
      </c>
      <c r="BJ656" s="76">
        <f>Entradas!$D$48*Entradas!$D$46/Escenarios!$F$9</f>
        <v>0.12</v>
      </c>
      <c r="BK656" s="76">
        <f t="shared" si="380"/>
        <v>2.202389222064888</v>
      </c>
      <c r="BL656" s="76">
        <f t="shared" si="366"/>
        <v>0.14657598499061908</v>
      </c>
      <c r="BM656" s="76">
        <f t="shared" si="367"/>
        <v>0</v>
      </c>
      <c r="BN656" s="76">
        <f t="shared" si="356"/>
        <v>0.14892023015338018</v>
      </c>
      <c r="BO656" s="76">
        <f t="shared" si="368"/>
        <v>0</v>
      </c>
      <c r="BP656" s="76">
        <f t="shared" si="357"/>
        <v>0.14852175003270407</v>
      </c>
      <c r="BQ656" s="76">
        <f t="shared" si="369"/>
        <v>0</v>
      </c>
      <c r="BR656" s="76">
        <f t="shared" si="370"/>
        <v>0.44401796517670333</v>
      </c>
      <c r="BS656" s="76">
        <f t="shared" si="371"/>
        <v>0</v>
      </c>
      <c r="BT656" s="76">
        <f t="shared" si="372"/>
        <v>0</v>
      </c>
      <c r="BU656" s="76">
        <f t="shared" si="381"/>
        <v>51.916045252759446</v>
      </c>
      <c r="BV656" s="76">
        <f>MAX(0,(BU656-Constantes!$D$13)*(1-EXP(-Constantes!$D$24)))</f>
        <v>4.8393783909199267E-2</v>
      </c>
      <c r="BW656" s="76">
        <f t="shared" si="382"/>
        <v>0.19691553394190334</v>
      </c>
      <c r="BX656" s="76">
        <f t="shared" si="383"/>
        <v>0.49241174908590257</v>
      </c>
      <c r="BY656" s="76">
        <f>0.0526*BL656*Observaciones!$F655^1.218</f>
        <v>7.2551326065226532E-2</v>
      </c>
      <c r="BZ656" s="76">
        <f>BY656*Constantes!$F$30</f>
        <v>1.133404593212933E-3</v>
      </c>
      <c r="CA656" s="76">
        <f t="shared" si="384"/>
        <v>230.17415715952129</v>
      </c>
      <c r="CB656" s="15"/>
      <c r="CC656" s="75">
        <v>650</v>
      </c>
      <c r="CD656" s="76">
        <f>0.0526*Observaciones!$F655^2.218</f>
        <v>3.1183372517686312</v>
      </c>
      <c r="CE656" s="76">
        <f>IF(Observaciones!$F655&gt;0.05*$CI$7,((Observaciones!$F655-0.05*$CI$7)^2)/(Observaciones!$F655+0.95*$CI$7),0)</f>
        <v>0.53229249011857738</v>
      </c>
      <c r="CF656" s="76">
        <f>0.0526*CE656*Observaciones!$F655^1.218</f>
        <v>0.26347103186880089</v>
      </c>
      <c r="CG656" s="29"/>
      <c r="CH656" s="29"/>
      <c r="CI656" s="110"/>
      <c r="CJ656" s="40"/>
    </row>
    <row r="657" spans="2:88" s="2" customFormat="1" x14ac:dyDescent="0.3">
      <c r="B657" s="39"/>
      <c r="C657" s="75">
        <v>651</v>
      </c>
      <c r="D657" s="148">
        <f>ETo!$I656*((1-Constantes!$D$19)*ETo!$K656+ETo!$L656)</f>
        <v>3.8523761848415909</v>
      </c>
      <c r="E657" s="76">
        <f>MIN(D657*Constantes!$D$17,0.8*(H656+Observaciones!$F656-F657-G657-Constantes!$D$14))</f>
        <v>1.9133737101087702</v>
      </c>
      <c r="F657" s="76">
        <f>IF(Observaciones!$F656&gt;0.05*Constantes!$D$18,((Observaciones!$F656-0.05*Constantes!$D$18)^2)/(Observaciones!$F656+0.95*Constantes!$D$18),0)</f>
        <v>2.4557956777995901E-4</v>
      </c>
      <c r="G657" s="76">
        <f>MAX(0,H656+Observaciones!$F656-F657-Constantes!$D$13)</f>
        <v>0</v>
      </c>
      <c r="H657" s="76">
        <f>H656+Observaciones!$F656-F657-E657-G657-I656</f>
        <v>16.859280235733664</v>
      </c>
      <c r="I657" s="76">
        <f>MAX(0,(H657-Constantes!$D$14)*(1-EXP(-Constantes!$D$22)))</f>
        <v>0.19107267691839605</v>
      </c>
      <c r="J657" s="76">
        <f t="shared" si="350"/>
        <v>63.674873137793696</v>
      </c>
      <c r="K657" s="76">
        <f>MAX(0,(J657-Constantes!$D$13)*(1-EXP(-Constantes!$D$23)))</f>
        <v>0.14705832985450701</v>
      </c>
      <c r="L657" s="76">
        <f t="shared" si="351"/>
        <v>0.33837658634068302</v>
      </c>
      <c r="M657" s="76">
        <f>0.0526*F657*Observaciones!$F656^1.218</f>
        <v>5.5300359371899124E-5</v>
      </c>
      <c r="N657" s="76">
        <f>M657*Constantes!$D$30</f>
        <v>8.6390814224520989E-7</v>
      </c>
      <c r="O657" s="76">
        <f t="shared" si="352"/>
        <v>0.25530966890700091</v>
      </c>
      <c r="P657" s="15"/>
      <c r="Q657" s="75">
        <v>651</v>
      </c>
      <c r="R657" s="148">
        <f>ETo!$I656*((1-Constantes!$E$19)*ETo!$K656+ETo!$L656)</f>
        <v>3.8523761848415909</v>
      </c>
      <c r="S657" s="76">
        <f>MIN(R657*Constantes!$E$17,0.8*(V656+Observaciones!$F656-T657-U657-Constantes!$D$14))</f>
        <v>1.9133737101087702</v>
      </c>
      <c r="T657" s="76">
        <f>IF(Observaciones!$F656&gt;0.05*Constantes!$E$18,((Observaciones!$F656-0.05*Constantes!$E$18)^2)/(Observaciones!$F656+0.95*Constantes!$E$18),0)</f>
        <v>2.4557956777995901E-4</v>
      </c>
      <c r="U657" s="76">
        <f>MAX(0,V656+Observaciones!$F656-T657-Constantes!$D$13)</f>
        <v>0</v>
      </c>
      <c r="V657" s="76">
        <f>V656+Observaciones!$F656-T657-S657-U657-W656</f>
        <v>16.859280235733664</v>
      </c>
      <c r="W657" s="76">
        <f>MAX(0,(V657-Constantes!$D$14)*(1-EXP(-Constantes!$D$22)))</f>
        <v>0.19107267691839605</v>
      </c>
      <c r="X657" s="76">
        <f t="shared" si="373"/>
        <v>63.674873137793696</v>
      </c>
      <c r="Y657" s="76">
        <f>MAX(0,(X657-Constantes!$D$13)*(1-EXP(-Constantes!$D$23)))</f>
        <v>0.14705832985450701</v>
      </c>
      <c r="Z657" s="76">
        <f t="shared" si="374"/>
        <v>0.33837658634068302</v>
      </c>
      <c r="AA657" s="76">
        <f>IF(Z657-Escenarios!$E$29&lt;=0,0,IF(Z657-Escenarios!$E$29&gt;Escenarios!$E$28,Escenarios!$E$28,Z657-Escenarios!$E$29))</f>
        <v>0</v>
      </c>
      <c r="AB657" s="76">
        <f>AA657*Entradas!$E$24</f>
        <v>0</v>
      </c>
      <c r="AC657" s="76">
        <f>R657*Entradas!$D$47/Escenarios!$E$9</f>
        <v>0.18491405687239637</v>
      </c>
      <c r="AD657" s="76">
        <f>Entradas!$D$48*Entradas!$D$46/Escenarios!$E$9</f>
        <v>0.12</v>
      </c>
      <c r="AE657" s="76">
        <f t="shared" si="375"/>
        <v>2.0982877669811666</v>
      </c>
      <c r="AF657" s="76">
        <f t="shared" si="358"/>
        <v>2.4557956777995901E-4</v>
      </c>
      <c r="AG657" s="76">
        <f t="shared" si="359"/>
        <v>0</v>
      </c>
      <c r="AH657" s="76">
        <f t="shared" si="353"/>
        <v>0.19107267691839605</v>
      </c>
      <c r="AI657" s="76">
        <f t="shared" si="360"/>
        <v>0</v>
      </c>
      <c r="AJ657" s="76">
        <f t="shared" si="354"/>
        <v>0.14705832985450701</v>
      </c>
      <c r="AK657" s="76">
        <f t="shared" si="361"/>
        <v>0</v>
      </c>
      <c r="AL657" s="76">
        <f t="shared" si="362"/>
        <v>0.33837658634068302</v>
      </c>
      <c r="AM657" s="76">
        <f t="shared" si="363"/>
        <v>0</v>
      </c>
      <c r="AN657" s="76">
        <f t="shared" si="364"/>
        <v>0</v>
      </c>
      <c r="AO657" s="76">
        <f t="shared" si="376"/>
        <v>50.467632075791791</v>
      </c>
      <c r="AP657" s="76">
        <f>MAX(0,(AO657-Constantes!$D$13)*(1-EXP(-Constantes!$D$24)))</f>
        <v>2.6254430646223272E-2</v>
      </c>
      <c r="AQ657" s="76">
        <f t="shared" si="355"/>
        <v>0.17331276050073027</v>
      </c>
      <c r="AR657" s="76">
        <f t="shared" si="365"/>
        <v>0.36463101698690631</v>
      </c>
      <c r="AS657" s="76">
        <f>0.0526*AF657*Observaciones!$F656^1.218</f>
        <v>5.5300359371899124E-5</v>
      </c>
      <c r="AT657" s="76">
        <f>AS657*Constantes!$E$30</f>
        <v>8.6390814224520989E-7</v>
      </c>
      <c r="AU657" s="76">
        <f t="shared" si="377"/>
        <v>0.23692667436358886</v>
      </c>
      <c r="AV657" s="15"/>
      <c r="AW657" s="75">
        <v>651</v>
      </c>
      <c r="AX657" s="148">
        <f>ETo!$I656*((1-Constantes!$F$19)*ETo!$K656+ETo!$L656)</f>
        <v>3.8523761848415909</v>
      </c>
      <c r="AY657" s="76">
        <f>MIN(AX657*Constantes!$F$17,0.8*(BB656+Observaciones!$F656-AZ657-BA657-Constantes!$D$14))</f>
        <v>1.9133737101087702</v>
      </c>
      <c r="AZ657" s="76">
        <f>IF(Observaciones!$F656&gt;0.05*Constantes!$F$18,((Observaciones!$F656-0.05*Constantes!$F$18)^2)/(Observaciones!$F656+0.95*Constantes!$F$18),0)</f>
        <v>2.4557956777995901E-4</v>
      </c>
      <c r="BA657" s="76">
        <f>MAX(0,BB656+Observaciones!$F656-AZ657-Constantes!$D$13)</f>
        <v>0</v>
      </c>
      <c r="BB657" s="76">
        <f>BB656+Observaciones!$F656-AZ657-AY657-BA657-BC656</f>
        <v>16.859280235733664</v>
      </c>
      <c r="BC657" s="76">
        <f>MAX(0,(BB657-Constantes!$D$14)*(1-EXP(-Constantes!$D$22)))</f>
        <v>0.19107267691839605</v>
      </c>
      <c r="BD657" s="76">
        <f t="shared" si="378"/>
        <v>63.674873137793696</v>
      </c>
      <c r="BE657" s="76">
        <f>MAX(0,(BD657-Constantes!$D$13)*(1-EXP(-Constantes!$D$23)))</f>
        <v>0.14705832985450701</v>
      </c>
      <c r="BF657" s="76">
        <f t="shared" si="379"/>
        <v>0.33837658634068302</v>
      </c>
      <c r="BG657" s="76">
        <f>IF(BF657-Escenarios!$F$29&lt;=0,0,IF(BF657-Escenarios!$F$29&gt;Escenarios!$F$28,Escenarios!$F$28,BF657-Escenarios!$F$29))</f>
        <v>0</v>
      </c>
      <c r="BH657" s="76">
        <f>BG657*Entradas!$F$24</f>
        <v>0</v>
      </c>
      <c r="BI657" s="76">
        <f>AX657*Entradas!$D$47/Escenarios!$F$9</f>
        <v>0.18491405687239637</v>
      </c>
      <c r="BJ657" s="76">
        <f>Entradas!$D$48*Entradas!$D$46/Escenarios!$F$9</f>
        <v>0.12</v>
      </c>
      <c r="BK657" s="76">
        <f t="shared" si="380"/>
        <v>2.0982877669811666</v>
      </c>
      <c r="BL657" s="76">
        <f t="shared" si="366"/>
        <v>2.4557956777995901E-4</v>
      </c>
      <c r="BM657" s="76">
        <f t="shared" si="367"/>
        <v>0</v>
      </c>
      <c r="BN657" s="76">
        <f t="shared" si="356"/>
        <v>0.19107267691839605</v>
      </c>
      <c r="BO657" s="76">
        <f t="shared" si="368"/>
        <v>0</v>
      </c>
      <c r="BP657" s="76">
        <f t="shared" si="357"/>
        <v>0.14705832985450701</v>
      </c>
      <c r="BQ657" s="76">
        <f t="shared" si="369"/>
        <v>0</v>
      </c>
      <c r="BR657" s="76">
        <f t="shared" si="370"/>
        <v>0.33837658634068302</v>
      </c>
      <c r="BS657" s="76">
        <f t="shared" si="371"/>
        <v>0</v>
      </c>
      <c r="BT657" s="76">
        <f t="shared" si="372"/>
        <v>0</v>
      </c>
      <c r="BU657" s="76">
        <f t="shared" si="381"/>
        <v>51.867651468850248</v>
      </c>
      <c r="BV657" s="76">
        <f>MAX(0,(BU657-Constantes!$D$13)*(1-EXP(-Constantes!$D$24)))</f>
        <v>4.7654072965709428E-2</v>
      </c>
      <c r="BW657" s="76">
        <f t="shared" si="382"/>
        <v>0.19471240282021643</v>
      </c>
      <c r="BX657" s="76">
        <f t="shared" si="383"/>
        <v>0.38603065930639247</v>
      </c>
      <c r="BY657" s="76">
        <f>0.0526*BL657*Observaciones!$F656^1.218</f>
        <v>5.5300359371899124E-5</v>
      </c>
      <c r="BZ657" s="76">
        <f>BY657*Constantes!$F$30</f>
        <v>8.6390814224520989E-7</v>
      </c>
      <c r="CA657" s="76">
        <f t="shared" si="384"/>
        <v>0.22379262408779974</v>
      </c>
      <c r="CB657" s="15"/>
      <c r="CC657" s="75">
        <v>651</v>
      </c>
      <c r="CD657" s="76">
        <f>0.0526*Observaciones!$F656^2.218</f>
        <v>0.74310410909583668</v>
      </c>
      <c r="CE657" s="76">
        <f>IF(Observaciones!$F656&gt;0.05*$CI$7,((Observaciones!$F656-0.05*$CI$7)^2)/(Observaciones!$F656+0.95*$CI$7),0)</f>
        <v>6.7925012840267113E-2</v>
      </c>
      <c r="CF657" s="76">
        <f>0.0526*CE657*Observaciones!$F656^1.218</f>
        <v>1.529556247029999E-2</v>
      </c>
      <c r="CG657" s="29"/>
      <c r="CH657" s="29"/>
      <c r="CI657" s="110"/>
      <c r="CJ657" s="40"/>
    </row>
    <row r="658" spans="2:88" s="2" customFormat="1" x14ac:dyDescent="0.3">
      <c r="B658" s="39"/>
      <c r="C658" s="75">
        <v>652</v>
      </c>
      <c r="D658" s="148">
        <f>ETo!$I657*((1-Constantes!$D$19)*ETo!$K657+ETo!$L657)</f>
        <v>4.0045620503875776</v>
      </c>
      <c r="E658" s="76">
        <f>MIN(D658*Constantes!$D$17,0.8*(H657+Observaciones!$F657-F658-G658-Constantes!$D$14))</f>
        <v>1.9889604182115803</v>
      </c>
      <c r="F658" s="76">
        <f>IF(Observaciones!$F657&gt;0.05*Constantes!$D$18,((Observaciones!$F657-0.05*Constantes!$D$18)^2)/(Observaciones!$F657+0.95*Constantes!$D$18),0)</f>
        <v>3.524190787426082</v>
      </c>
      <c r="G658" s="76">
        <f>MAX(0,H657+Observaciones!$F657-F658-Constantes!$D$13)</f>
        <v>0</v>
      </c>
      <c r="H658" s="76">
        <f>H657+Observaciones!$F657-F658-E658-G658-I657</f>
        <v>31.15505635317761</v>
      </c>
      <c r="I658" s="76">
        <f>MAX(0,(H658-Constantes!$D$14)*(1-EXP(-Constantes!$D$22)))</f>
        <v>0.67803929234705451</v>
      </c>
      <c r="J658" s="76">
        <f t="shared" si="350"/>
        <v>63.527814807939187</v>
      </c>
      <c r="K658" s="76">
        <f>MAX(0,(J658-Constantes!$D$13)*(1-EXP(-Constantes!$D$23)))</f>
        <v>0.14560932910388527</v>
      </c>
      <c r="L658" s="76">
        <f t="shared" si="351"/>
        <v>4.3478394088770216</v>
      </c>
      <c r="M658" s="76">
        <f>0.0526*F658*Observaciones!$F657^1.218</f>
        <v>7.1236027097483969</v>
      </c>
      <c r="N658" s="76">
        <f>M658*Constantes!$D$30</f>
        <v>0.1112856851740263</v>
      </c>
      <c r="O658" s="76">
        <f t="shared" si="352"/>
        <v>2559.5629163950571</v>
      </c>
      <c r="P658" s="15"/>
      <c r="Q658" s="75">
        <v>652</v>
      </c>
      <c r="R658" s="148">
        <f>ETo!$I657*((1-Constantes!$E$19)*ETo!$K657+ETo!$L657)</f>
        <v>4.0045620503875776</v>
      </c>
      <c r="S658" s="76">
        <f>MIN(R658*Constantes!$E$17,0.8*(V657+Observaciones!$F657-T658-U658-Constantes!$D$14))</f>
        <v>1.9889604182115803</v>
      </c>
      <c r="T658" s="76">
        <f>IF(Observaciones!$F657&gt;0.05*Constantes!$E$18,((Observaciones!$F657-0.05*Constantes!$E$18)^2)/(Observaciones!$F657+0.95*Constantes!$E$18),0)</f>
        <v>3.524190787426082</v>
      </c>
      <c r="U658" s="76">
        <f>MAX(0,V657+Observaciones!$F657-T658-Constantes!$D$13)</f>
        <v>0</v>
      </c>
      <c r="V658" s="76">
        <f>V657+Observaciones!$F657-T658-S658-U658-W657</f>
        <v>31.15505635317761</v>
      </c>
      <c r="W658" s="76">
        <f>MAX(0,(V658-Constantes!$D$14)*(1-EXP(-Constantes!$D$22)))</f>
        <v>0.67803929234705451</v>
      </c>
      <c r="X658" s="76">
        <f t="shared" si="373"/>
        <v>63.527814807939187</v>
      </c>
      <c r="Y658" s="76">
        <f>MAX(0,(X658-Constantes!$D$13)*(1-EXP(-Constantes!$D$23)))</f>
        <v>0.14560932910388527</v>
      </c>
      <c r="Z658" s="76">
        <f t="shared" si="374"/>
        <v>4.3478394088770216</v>
      </c>
      <c r="AA658" s="76">
        <f>IF(Z658-Escenarios!$E$29&lt;=0,0,IF(Z658-Escenarios!$E$29&gt;Escenarios!$E$28,Escenarios!$E$28,Z658-Escenarios!$E$29))</f>
        <v>2.2212791916551762</v>
      </c>
      <c r="AB658" s="76">
        <f>AA658*Entradas!$E$24</f>
        <v>0.55531979791379404</v>
      </c>
      <c r="AC658" s="76">
        <f>R658*Entradas!$D$47/Escenarios!$E$9</f>
        <v>0.19221897841860375</v>
      </c>
      <c r="AD658" s="76">
        <f>Entradas!$D$48*Entradas!$D$46/Escenarios!$E$9</f>
        <v>0.12</v>
      </c>
      <c r="AE658" s="76">
        <f t="shared" si="375"/>
        <v>2.181179396630184</v>
      </c>
      <c r="AF658" s="76">
        <f t="shared" si="358"/>
        <v>1.3029115957709059</v>
      </c>
      <c r="AG658" s="76">
        <f t="shared" si="359"/>
        <v>0</v>
      </c>
      <c r="AH658" s="76">
        <f t="shared" si="353"/>
        <v>0.67803929234705451</v>
      </c>
      <c r="AI658" s="76">
        <f t="shared" si="360"/>
        <v>0</v>
      </c>
      <c r="AJ658" s="76">
        <f t="shared" si="354"/>
        <v>0.14560932910388527</v>
      </c>
      <c r="AK658" s="76">
        <f t="shared" si="361"/>
        <v>0</v>
      </c>
      <c r="AL658" s="76">
        <f t="shared" si="362"/>
        <v>2.6818800151356399</v>
      </c>
      <c r="AM658" s="76">
        <f t="shared" si="363"/>
        <v>1.3537404153227786</v>
      </c>
      <c r="AN658" s="76">
        <f t="shared" si="364"/>
        <v>1.3537404153227786</v>
      </c>
      <c r="AO658" s="76">
        <f t="shared" si="376"/>
        <v>51.79511806046834</v>
      </c>
      <c r="AP658" s="76">
        <f>MAX(0,(AO658-Constantes!$D$13)*(1-EXP(-Constantes!$D$24)))</f>
        <v>4.6545381898084173E-2</v>
      </c>
      <c r="AQ658" s="76">
        <f t="shared" si="355"/>
        <v>0.19215471100196946</v>
      </c>
      <c r="AR658" s="76">
        <f t="shared" si="365"/>
        <v>2.7284253970337242</v>
      </c>
      <c r="AS658" s="76">
        <f>0.0526*AF658*Observaciones!$F657^1.218</f>
        <v>2.633632834893989</v>
      </c>
      <c r="AT658" s="76">
        <f>AS658*Constantes!$E$30</f>
        <v>4.1142894469242873E-2</v>
      </c>
      <c r="AU658" s="76">
        <f t="shared" si="377"/>
        <v>1507.9354749436213</v>
      </c>
      <c r="AV658" s="15"/>
      <c r="AW658" s="75">
        <v>652</v>
      </c>
      <c r="AX658" s="148">
        <f>ETo!$I657*((1-Constantes!$F$19)*ETo!$K657+ETo!$L657)</f>
        <v>4.0045620503875776</v>
      </c>
      <c r="AY658" s="76">
        <f>MIN(AX658*Constantes!$F$17,0.8*(BB657+Observaciones!$F657-AZ658-BA658-Constantes!$D$14))</f>
        <v>1.9889604182115803</v>
      </c>
      <c r="AZ658" s="76">
        <f>IF(Observaciones!$F657&gt;0.05*Constantes!$F$18,((Observaciones!$F657-0.05*Constantes!$F$18)^2)/(Observaciones!$F657+0.95*Constantes!$F$18),0)</f>
        <v>3.524190787426082</v>
      </c>
      <c r="BA658" s="76">
        <f>MAX(0,BB657+Observaciones!$F657-AZ658-Constantes!$D$13)</f>
        <v>0</v>
      </c>
      <c r="BB658" s="76">
        <f>BB657+Observaciones!$F657-AZ658-AY658-BA658-BC657</f>
        <v>31.15505635317761</v>
      </c>
      <c r="BC658" s="76">
        <f>MAX(0,(BB658-Constantes!$D$14)*(1-EXP(-Constantes!$D$22)))</f>
        <v>0.67803929234705451</v>
      </c>
      <c r="BD658" s="76">
        <f t="shared" si="378"/>
        <v>63.527814807939187</v>
      </c>
      <c r="BE658" s="76">
        <f>MAX(0,(BD658-Constantes!$D$13)*(1-EXP(-Constantes!$D$23)))</f>
        <v>0.14560932910388527</v>
      </c>
      <c r="BF658" s="76">
        <f t="shared" si="379"/>
        <v>4.3478394088770216</v>
      </c>
      <c r="BG658" s="76">
        <f>IF(BF658-Escenarios!$F$29&lt;=0,0,IF(BF658-Escenarios!$F$29&gt;Escenarios!$F$28,Escenarios!$F$28,BF658-Escenarios!$F$29))</f>
        <v>3.6566394088770213</v>
      </c>
      <c r="BH658" s="76">
        <f>BG658*Entradas!$F$24</f>
        <v>0</v>
      </c>
      <c r="BI658" s="76">
        <f>AX658*Entradas!$D$47/Escenarios!$F$9</f>
        <v>0.19221897841860375</v>
      </c>
      <c r="BJ658" s="76">
        <f>Entradas!$D$48*Entradas!$D$46/Escenarios!$F$9</f>
        <v>0.12</v>
      </c>
      <c r="BK658" s="76">
        <f t="shared" si="380"/>
        <v>2.181179396630184</v>
      </c>
      <c r="BL658" s="76">
        <f t="shared" si="366"/>
        <v>0</v>
      </c>
      <c r="BM658" s="76">
        <f t="shared" si="367"/>
        <v>0.13244862145093927</v>
      </c>
      <c r="BN658" s="76">
        <f t="shared" si="356"/>
        <v>0.54559067089611524</v>
      </c>
      <c r="BO658" s="76">
        <f t="shared" si="368"/>
        <v>0</v>
      </c>
      <c r="BP658" s="76">
        <f t="shared" si="357"/>
        <v>0.14560932910388527</v>
      </c>
      <c r="BQ658" s="76">
        <f t="shared" si="369"/>
        <v>0</v>
      </c>
      <c r="BR658" s="76">
        <f t="shared" si="370"/>
        <v>0.69120000000000048</v>
      </c>
      <c r="BS658" s="76">
        <f t="shared" si="371"/>
        <v>3.3444204304584173</v>
      </c>
      <c r="BT658" s="76">
        <f t="shared" si="372"/>
        <v>3.3444204304584173</v>
      </c>
      <c r="BU658" s="76">
        <f t="shared" si="381"/>
        <v>55.164417826342962</v>
      </c>
      <c r="BV658" s="76">
        <f>MAX(0,(BU658-Constantes!$D$13)*(1-EXP(-Constantes!$D$24)))</f>
        <v>9.8045961257440806E-2</v>
      </c>
      <c r="BW658" s="76">
        <f t="shared" si="382"/>
        <v>0.24365529036132608</v>
      </c>
      <c r="BX658" s="76">
        <f t="shared" si="383"/>
        <v>0.78924596125744129</v>
      </c>
      <c r="BY658" s="76">
        <f>0.0526*BL658*Observaciones!$F657^1.218</f>
        <v>0</v>
      </c>
      <c r="BZ658" s="76">
        <f>BY658*Constantes!$F$30</f>
        <v>0</v>
      </c>
      <c r="CA658" s="76">
        <f t="shared" si="384"/>
        <v>0</v>
      </c>
      <c r="CB658" s="15"/>
      <c r="CC658" s="75">
        <v>652</v>
      </c>
      <c r="CD658" s="76">
        <f>0.0526*Observaciones!$F657^2.218</f>
        <v>40.42688457823914</v>
      </c>
      <c r="CE658" s="76">
        <f>IF(Observaciones!$F657&gt;0.05*$CI$7,((Observaciones!$F657-0.05*$CI$7)^2)/(Observaciones!$F657+0.95*$CI$7),0)</f>
        <v>6.3080868397003833</v>
      </c>
      <c r="CF658" s="76">
        <f>0.0526*CE658*Observaciones!$F657^1.218</f>
        <v>12.750814928903834</v>
      </c>
      <c r="CG658" s="29"/>
      <c r="CH658" s="29"/>
      <c r="CI658" s="110"/>
      <c r="CJ658" s="40"/>
    </row>
    <row r="659" spans="2:88" s="2" customFormat="1" x14ac:dyDescent="0.3">
      <c r="B659" s="39"/>
      <c r="C659" s="75">
        <v>653</v>
      </c>
      <c r="D659" s="148">
        <f>ETo!$I658*((1-Constantes!$D$19)*ETo!$K658+ETo!$L658)</f>
        <v>4.0846667618824277</v>
      </c>
      <c r="E659" s="76">
        <f>MIN(D659*Constantes!$D$17,0.8*(H658+Observaciones!$F658-F659-G659-Constantes!$D$14))</f>
        <v>2.0287463170116991</v>
      </c>
      <c r="F659" s="76">
        <f>IF(Observaciones!$F658&gt;0.05*Constantes!$D$18,((Observaciones!$F658-0.05*Constantes!$D$18)^2)/(Observaciones!$F658+0.95*Constantes!$D$18),0)</f>
        <v>1.6282448663308795E-2</v>
      </c>
      <c r="G659" s="76">
        <f>MAX(0,H658+Observaciones!$F658-F659-Constantes!$D$13)</f>
        <v>0</v>
      </c>
      <c r="H659" s="76">
        <f>H658+Observaciones!$F658-F659-E659-G659-I658</f>
        <v>32.631988295155544</v>
      </c>
      <c r="I659" s="76">
        <f>MAX(0,(H659-Constantes!$D$14)*(1-EXP(-Constantes!$D$22)))</f>
        <v>0.72834901621897985</v>
      </c>
      <c r="J659" s="76">
        <f t="shared" si="350"/>
        <v>63.382205478835303</v>
      </c>
      <c r="K659" s="76">
        <f>MAX(0,(J659-Constantes!$D$13)*(1-EXP(-Constantes!$D$23)))</f>
        <v>0.14417460570278454</v>
      </c>
      <c r="L659" s="76">
        <f t="shared" si="351"/>
        <v>0.8888060705850731</v>
      </c>
      <c r="M659" s="76">
        <f>0.0526*F659*Observaciones!$F658^1.218</f>
        <v>4.9183915244236124E-3</v>
      </c>
      <c r="N659" s="76">
        <f>M659*Constantes!$D$30</f>
        <v>7.6835639640680854E-5</v>
      </c>
      <c r="O659" s="76">
        <f t="shared" si="352"/>
        <v>8.6448149020969645</v>
      </c>
      <c r="P659" s="15"/>
      <c r="Q659" s="75">
        <v>653</v>
      </c>
      <c r="R659" s="148">
        <f>ETo!$I658*((1-Constantes!$E$19)*ETo!$K658+ETo!$L658)</f>
        <v>4.0846667618824277</v>
      </c>
      <c r="S659" s="76">
        <f>MIN(R659*Constantes!$E$17,0.8*(V658+Observaciones!$F658-T659-U659-Constantes!$D$14))</f>
        <v>2.0287463170116991</v>
      </c>
      <c r="T659" s="76">
        <f>IF(Observaciones!$F658&gt;0.05*Constantes!$E$18,((Observaciones!$F658-0.05*Constantes!$E$18)^2)/(Observaciones!$F658+0.95*Constantes!$E$18),0)</f>
        <v>1.6282448663308795E-2</v>
      </c>
      <c r="U659" s="76">
        <f>MAX(0,V658+Observaciones!$F658-T659-Constantes!$D$13)</f>
        <v>0</v>
      </c>
      <c r="V659" s="76">
        <f>V658+Observaciones!$F658-T659-S659-U659-W658</f>
        <v>32.631988295155544</v>
      </c>
      <c r="W659" s="76">
        <f>MAX(0,(V659-Constantes!$D$14)*(1-EXP(-Constantes!$D$22)))</f>
        <v>0.72834901621897985</v>
      </c>
      <c r="X659" s="76">
        <f t="shared" si="373"/>
        <v>63.382205478835303</v>
      </c>
      <c r="Y659" s="76">
        <f>MAX(0,(X659-Constantes!$D$13)*(1-EXP(-Constantes!$D$23)))</f>
        <v>0.14417460570278454</v>
      </c>
      <c r="Z659" s="76">
        <f t="shared" si="374"/>
        <v>0.8888060705850731</v>
      </c>
      <c r="AA659" s="76">
        <f>IF(Z659-Escenarios!$E$29&lt;=0,0,IF(Z659-Escenarios!$E$29&gt;Escenarios!$E$28,Escenarios!$E$28,Z659-Escenarios!$E$29))</f>
        <v>0.19760607058507307</v>
      </c>
      <c r="AB659" s="76">
        <f>AA659*Entradas!$E$24</f>
        <v>4.9401517646268267E-2</v>
      </c>
      <c r="AC659" s="76">
        <f>R659*Entradas!$D$47/Escenarios!$E$9</f>
        <v>0.19606400457035653</v>
      </c>
      <c r="AD659" s="76">
        <f>Entradas!$D$48*Entradas!$D$46/Escenarios!$E$9</f>
        <v>0.12</v>
      </c>
      <c r="AE659" s="76">
        <f t="shared" si="375"/>
        <v>2.2248103215820554</v>
      </c>
      <c r="AF659" s="76">
        <f t="shared" si="358"/>
        <v>0</v>
      </c>
      <c r="AG659" s="76">
        <f t="shared" si="359"/>
        <v>0.18132362192176427</v>
      </c>
      <c r="AH659" s="76">
        <f t="shared" si="353"/>
        <v>0.54702539429721564</v>
      </c>
      <c r="AI659" s="76">
        <f t="shared" si="360"/>
        <v>0</v>
      </c>
      <c r="AJ659" s="76">
        <f t="shared" si="354"/>
        <v>0.14417460570278454</v>
      </c>
      <c r="AK659" s="76">
        <f t="shared" si="361"/>
        <v>0</v>
      </c>
      <c r="AL659" s="76">
        <f t="shared" si="362"/>
        <v>0.74060151764626836</v>
      </c>
      <c r="AM659" s="76">
        <f t="shared" si="363"/>
        <v>0</v>
      </c>
      <c r="AN659" s="76">
        <f t="shared" si="364"/>
        <v>0</v>
      </c>
      <c r="AO659" s="76">
        <f t="shared" si="376"/>
        <v>51.748572678570255</v>
      </c>
      <c r="AP659" s="76">
        <f>MAX(0,(AO659-Constantes!$D$13)*(1-EXP(-Constantes!$D$24)))</f>
        <v>4.5833924236010695E-2</v>
      </c>
      <c r="AQ659" s="76">
        <f t="shared" si="355"/>
        <v>0.19000852993879525</v>
      </c>
      <c r="AR659" s="76">
        <f t="shared" si="365"/>
        <v>0.7864354418822791</v>
      </c>
      <c r="AS659" s="76">
        <f>0.0526*AF659*Observaciones!$F658^1.218</f>
        <v>0</v>
      </c>
      <c r="AT659" s="76">
        <f>AS659*Constantes!$E$30</f>
        <v>0</v>
      </c>
      <c r="AU659" s="76">
        <f t="shared" si="377"/>
        <v>0</v>
      </c>
      <c r="AV659" s="15"/>
      <c r="AW659" s="75">
        <v>653</v>
      </c>
      <c r="AX659" s="148">
        <f>ETo!$I658*((1-Constantes!$F$19)*ETo!$K658+ETo!$L658)</f>
        <v>4.0846667618824277</v>
      </c>
      <c r="AY659" s="76">
        <f>MIN(AX659*Constantes!$F$17,0.8*(BB658+Observaciones!$F658-AZ659-BA659-Constantes!$D$14))</f>
        <v>2.0287463170116991</v>
      </c>
      <c r="AZ659" s="76">
        <f>IF(Observaciones!$F658&gt;0.05*Constantes!$F$18,((Observaciones!$F658-0.05*Constantes!$F$18)^2)/(Observaciones!$F658+0.95*Constantes!$F$18),0)</f>
        <v>1.6282448663308795E-2</v>
      </c>
      <c r="BA659" s="76">
        <f>MAX(0,BB658+Observaciones!$F658-AZ659-Constantes!$D$13)</f>
        <v>0</v>
      </c>
      <c r="BB659" s="76">
        <f>BB658+Observaciones!$F658-AZ659-AY659-BA659-BC658</f>
        <v>32.631988295155544</v>
      </c>
      <c r="BC659" s="76">
        <f>MAX(0,(BB659-Constantes!$D$14)*(1-EXP(-Constantes!$D$22)))</f>
        <v>0.72834901621897985</v>
      </c>
      <c r="BD659" s="76">
        <f t="shared" si="378"/>
        <v>63.382205478835303</v>
      </c>
      <c r="BE659" s="76">
        <f>MAX(0,(BD659-Constantes!$D$13)*(1-EXP(-Constantes!$D$23)))</f>
        <v>0.14417460570278454</v>
      </c>
      <c r="BF659" s="76">
        <f t="shared" si="379"/>
        <v>0.8888060705850731</v>
      </c>
      <c r="BG659" s="76">
        <f>IF(BF659-Escenarios!$F$29&lt;=0,0,IF(BF659-Escenarios!$F$29&gt;Escenarios!$F$28,Escenarios!$F$28,BF659-Escenarios!$F$29))</f>
        <v>0.19760607058507307</v>
      </c>
      <c r="BH659" s="76">
        <f>BG659*Entradas!$F$24</f>
        <v>0</v>
      </c>
      <c r="BI659" s="76">
        <f>AX659*Entradas!$D$47/Escenarios!$F$9</f>
        <v>0.19606400457035653</v>
      </c>
      <c r="BJ659" s="76">
        <f>Entradas!$D$48*Entradas!$D$46/Escenarios!$F$9</f>
        <v>0.12</v>
      </c>
      <c r="BK659" s="76">
        <f t="shared" si="380"/>
        <v>2.2248103215820554</v>
      </c>
      <c r="BL659" s="76">
        <f t="shared" si="366"/>
        <v>0</v>
      </c>
      <c r="BM659" s="76">
        <f t="shared" si="367"/>
        <v>0.18132362192176427</v>
      </c>
      <c r="BN659" s="76">
        <f t="shared" si="356"/>
        <v>0.54702539429721564</v>
      </c>
      <c r="BO659" s="76">
        <f t="shared" si="368"/>
        <v>0</v>
      </c>
      <c r="BP659" s="76">
        <f t="shared" si="357"/>
        <v>0.14417460570278454</v>
      </c>
      <c r="BQ659" s="76">
        <f t="shared" si="369"/>
        <v>0</v>
      </c>
      <c r="BR659" s="76">
        <f t="shared" si="370"/>
        <v>0.69120000000000015</v>
      </c>
      <c r="BS659" s="76">
        <f t="shared" si="371"/>
        <v>0</v>
      </c>
      <c r="BT659" s="76">
        <f t="shared" si="372"/>
        <v>0</v>
      </c>
      <c r="BU659" s="76">
        <f t="shared" si="381"/>
        <v>55.066371865085522</v>
      </c>
      <c r="BV659" s="76">
        <f>MAX(0,(BU659-Constantes!$D$13)*(1-EXP(-Constantes!$D$24)))</f>
        <v>9.6547304515839635E-2</v>
      </c>
      <c r="BW659" s="76">
        <f t="shared" si="382"/>
        <v>0.24072191021862416</v>
      </c>
      <c r="BX659" s="76">
        <f t="shared" si="383"/>
        <v>0.78774730451583974</v>
      </c>
      <c r="BY659" s="76">
        <f>0.0526*BL659*Observaciones!$F658^1.218</f>
        <v>0</v>
      </c>
      <c r="BZ659" s="76">
        <f>BY659*Constantes!$F$30</f>
        <v>0</v>
      </c>
      <c r="CA659" s="76">
        <f t="shared" si="384"/>
        <v>0</v>
      </c>
      <c r="CB659" s="15"/>
      <c r="CC659" s="75">
        <v>653</v>
      </c>
      <c r="CD659" s="76">
        <f>0.0526*Observaciones!$F658^2.218</f>
        <v>1.2686816847842202</v>
      </c>
      <c r="CE659" s="76">
        <f>IF(Observaciones!$F658&gt;0.05*$CI$7,((Observaciones!$F658-0.05*$CI$7)^2)/(Observaciones!$F658+0.95*$CI$7),0)</f>
        <v>0.16418262002606004</v>
      </c>
      <c r="CF659" s="76">
        <f>0.0526*CE659*Observaciones!$F658^1.218</f>
        <v>4.9594162615940303E-2</v>
      </c>
      <c r="CG659" s="29"/>
      <c r="CH659" s="29"/>
      <c r="CI659" s="110"/>
      <c r="CJ659" s="40"/>
    </row>
    <row r="660" spans="2:88" s="2" customFormat="1" x14ac:dyDescent="0.3">
      <c r="B660" s="39"/>
      <c r="C660" s="75">
        <v>654</v>
      </c>
      <c r="D660" s="148">
        <f>ETo!$I659*((1-Constantes!$D$19)*ETo!$K659+ETo!$L659)</f>
        <v>4.1648171329009314</v>
      </c>
      <c r="E660" s="76">
        <f>MIN(D660*Constantes!$D$17,0.8*(H659+Observaciones!$F659-F660-G660-Constantes!$D$14))</f>
        <v>2.0685548936937228</v>
      </c>
      <c r="F660" s="76">
        <f>IF(Observaciones!$F659&gt;0.05*Constantes!$D$18,((Observaciones!$F659-0.05*Constantes!$D$18)^2)/(Observaciones!$F659+0.95*Constantes!$D$18),0)</f>
        <v>1.2181093589304077</v>
      </c>
      <c r="G660" s="76">
        <f>MAX(0,H659+Observaciones!$F659-F660-Constantes!$D$13)</f>
        <v>0</v>
      </c>
      <c r="H660" s="76">
        <f>H659+Observaciones!$F659-F660-E660-G660-I659</f>
        <v>41.21697502631244</v>
      </c>
      <c r="I660" s="76">
        <f>MAX(0,(H660-Constantes!$D$14)*(1-EXP(-Constantes!$D$22)))</f>
        <v>1.0207851804136734</v>
      </c>
      <c r="J660" s="76">
        <f t="shared" si="350"/>
        <v>63.238030873132516</v>
      </c>
      <c r="K660" s="76">
        <f>MAX(0,(J660-Constantes!$D$13)*(1-EXP(-Constantes!$D$23)))</f>
        <v>0.14275401897307929</v>
      </c>
      <c r="L660" s="76">
        <f t="shared" si="351"/>
        <v>2.3816485583171603</v>
      </c>
      <c r="M660" s="76">
        <f>0.0526*F660*Observaciones!$F659^1.218</f>
        <v>1.4025661331666786</v>
      </c>
      <c r="N660" s="76">
        <f>M660*Constantes!$D$30</f>
        <v>2.1911038485869089E-2</v>
      </c>
      <c r="O660" s="76">
        <f t="shared" si="352"/>
        <v>919.9946150472814</v>
      </c>
      <c r="P660" s="15"/>
      <c r="Q660" s="75">
        <v>654</v>
      </c>
      <c r="R660" s="148">
        <f>ETo!$I659*((1-Constantes!$E$19)*ETo!$K659+ETo!$L659)</f>
        <v>4.1648171329009314</v>
      </c>
      <c r="S660" s="76">
        <f>MIN(R660*Constantes!$E$17,0.8*(V659+Observaciones!$F659-T660-U660-Constantes!$D$14))</f>
        <v>2.0685548936937228</v>
      </c>
      <c r="T660" s="76">
        <f>IF(Observaciones!$F659&gt;0.05*Constantes!$E$18,((Observaciones!$F659-0.05*Constantes!$E$18)^2)/(Observaciones!$F659+0.95*Constantes!$E$18),0)</f>
        <v>1.2181093589304077</v>
      </c>
      <c r="U660" s="76">
        <f>MAX(0,V659+Observaciones!$F659-T660-Constantes!$D$13)</f>
        <v>0</v>
      </c>
      <c r="V660" s="76">
        <f>V659+Observaciones!$F659-T660-S660-U660-W659</f>
        <v>41.21697502631244</v>
      </c>
      <c r="W660" s="76">
        <f>MAX(0,(V660-Constantes!$D$14)*(1-EXP(-Constantes!$D$22)))</f>
        <v>1.0207851804136734</v>
      </c>
      <c r="X660" s="76">
        <f t="shared" si="373"/>
        <v>63.238030873132516</v>
      </c>
      <c r="Y660" s="76">
        <f>MAX(0,(X660-Constantes!$D$13)*(1-EXP(-Constantes!$D$23)))</f>
        <v>0.14275401897307929</v>
      </c>
      <c r="Z660" s="76">
        <f t="shared" si="374"/>
        <v>2.3816485583171603</v>
      </c>
      <c r="AA660" s="76">
        <f>IF(Z660-Escenarios!$E$29&lt;=0,0,IF(Z660-Escenarios!$E$29&gt;Escenarios!$E$28,Escenarios!$E$28,Z660-Escenarios!$E$29))</f>
        <v>1.6904485583171602</v>
      </c>
      <c r="AB660" s="76">
        <f>AA660*Entradas!$E$24</f>
        <v>0.42261213957929006</v>
      </c>
      <c r="AC660" s="76">
        <f>R660*Entradas!$D$47/Escenarios!$E$9</f>
        <v>0.19991122237924469</v>
      </c>
      <c r="AD660" s="76">
        <f>Entradas!$D$48*Entradas!$D$46/Escenarios!$E$9</f>
        <v>0.12</v>
      </c>
      <c r="AE660" s="76">
        <f t="shared" si="375"/>
        <v>2.2684661160729673</v>
      </c>
      <c r="AF660" s="76">
        <f t="shared" si="358"/>
        <v>0</v>
      </c>
      <c r="AG660" s="76">
        <f t="shared" si="359"/>
        <v>0.47233919938675251</v>
      </c>
      <c r="AH660" s="76">
        <f t="shared" si="353"/>
        <v>0.54844598102692088</v>
      </c>
      <c r="AI660" s="76">
        <f t="shared" si="360"/>
        <v>0</v>
      </c>
      <c r="AJ660" s="76">
        <f t="shared" si="354"/>
        <v>0.14275401897307929</v>
      </c>
      <c r="AK660" s="76">
        <f t="shared" si="361"/>
        <v>0</v>
      </c>
      <c r="AL660" s="76">
        <f t="shared" si="362"/>
        <v>1.1138121395792902</v>
      </c>
      <c r="AM660" s="76">
        <f t="shared" si="363"/>
        <v>0.94792519635862538</v>
      </c>
      <c r="AN660" s="76">
        <f t="shared" si="364"/>
        <v>0.94792519635862538</v>
      </c>
      <c r="AO660" s="76">
        <f t="shared" si="376"/>
        <v>52.650663950692866</v>
      </c>
      <c r="AP660" s="76">
        <f>MAX(0,(AO660-Constantes!$D$13)*(1-EXP(-Constantes!$D$24)))</f>
        <v>5.962261220609804E-2</v>
      </c>
      <c r="AQ660" s="76">
        <f t="shared" si="355"/>
        <v>0.20237663117917734</v>
      </c>
      <c r="AR660" s="76">
        <f t="shared" si="365"/>
        <v>1.1734347517853883</v>
      </c>
      <c r="AS660" s="76">
        <f>0.0526*AF660*Observaciones!$F659^1.218</f>
        <v>0</v>
      </c>
      <c r="AT660" s="76">
        <f>AS660*Constantes!$E$30</f>
        <v>0</v>
      </c>
      <c r="AU660" s="76">
        <f t="shared" si="377"/>
        <v>0</v>
      </c>
      <c r="AV660" s="15"/>
      <c r="AW660" s="75">
        <v>654</v>
      </c>
      <c r="AX660" s="148">
        <f>ETo!$I659*((1-Constantes!$F$19)*ETo!$K659+ETo!$L659)</f>
        <v>4.1648171329009314</v>
      </c>
      <c r="AY660" s="76">
        <f>MIN(AX660*Constantes!$F$17,0.8*(BB659+Observaciones!$F659-AZ660-BA660-Constantes!$D$14))</f>
        <v>2.0685548936937228</v>
      </c>
      <c r="AZ660" s="76">
        <f>IF(Observaciones!$F659&gt;0.05*Constantes!$F$18,((Observaciones!$F659-0.05*Constantes!$F$18)^2)/(Observaciones!$F659+0.95*Constantes!$F$18),0)</f>
        <v>1.2181093589304077</v>
      </c>
      <c r="BA660" s="76">
        <f>MAX(0,BB659+Observaciones!$F659-AZ660-Constantes!$D$13)</f>
        <v>0</v>
      </c>
      <c r="BB660" s="76">
        <f>BB659+Observaciones!$F659-AZ660-AY660-BA660-BC659</f>
        <v>41.21697502631244</v>
      </c>
      <c r="BC660" s="76">
        <f>MAX(0,(BB660-Constantes!$D$14)*(1-EXP(-Constantes!$D$22)))</f>
        <v>1.0207851804136734</v>
      </c>
      <c r="BD660" s="76">
        <f t="shared" si="378"/>
        <v>63.238030873132516</v>
      </c>
      <c r="BE660" s="76">
        <f>MAX(0,(BD660-Constantes!$D$13)*(1-EXP(-Constantes!$D$23)))</f>
        <v>0.14275401897307929</v>
      </c>
      <c r="BF660" s="76">
        <f t="shared" si="379"/>
        <v>2.3816485583171603</v>
      </c>
      <c r="BG660" s="76">
        <f>IF(BF660-Escenarios!$F$29&lt;=0,0,IF(BF660-Escenarios!$F$29&gt;Escenarios!$F$28,Escenarios!$F$28,BF660-Escenarios!$F$29))</f>
        <v>1.6904485583171602</v>
      </c>
      <c r="BH660" s="76">
        <f>BG660*Entradas!$F$24</f>
        <v>0</v>
      </c>
      <c r="BI660" s="76">
        <f>AX660*Entradas!$D$47/Escenarios!$F$9</f>
        <v>0.19991122237924469</v>
      </c>
      <c r="BJ660" s="76">
        <f>Entradas!$D$48*Entradas!$D$46/Escenarios!$F$9</f>
        <v>0.12</v>
      </c>
      <c r="BK660" s="76">
        <f t="shared" si="380"/>
        <v>2.2684661160729673</v>
      </c>
      <c r="BL660" s="76">
        <f t="shared" si="366"/>
        <v>0</v>
      </c>
      <c r="BM660" s="76">
        <f t="shared" si="367"/>
        <v>0.47233919938675251</v>
      </c>
      <c r="BN660" s="76">
        <f t="shared" si="356"/>
        <v>0.54844598102692088</v>
      </c>
      <c r="BO660" s="76">
        <f t="shared" si="368"/>
        <v>0</v>
      </c>
      <c r="BP660" s="76">
        <f t="shared" si="357"/>
        <v>0.14275401897307929</v>
      </c>
      <c r="BQ660" s="76">
        <f t="shared" si="369"/>
        <v>0</v>
      </c>
      <c r="BR660" s="76">
        <f t="shared" si="370"/>
        <v>0.69120000000000015</v>
      </c>
      <c r="BS660" s="76">
        <f t="shared" si="371"/>
        <v>1.3705373359379154</v>
      </c>
      <c r="BT660" s="76">
        <f t="shared" si="372"/>
        <v>1.3705373359379154</v>
      </c>
      <c r="BU660" s="76">
        <f t="shared" si="381"/>
        <v>56.340361896507602</v>
      </c>
      <c r="BV660" s="76">
        <f>MAX(0,(BU660-Constantes!$D$13)*(1-EXP(-Constantes!$D$24)))</f>
        <v>0.11602055690519786</v>
      </c>
      <c r="BW660" s="76">
        <f t="shared" si="382"/>
        <v>0.25877457587827712</v>
      </c>
      <c r="BX660" s="76">
        <f t="shared" si="383"/>
        <v>0.80722055690519801</v>
      </c>
      <c r="BY660" s="76">
        <f>0.0526*BL660*Observaciones!$F659^1.218</f>
        <v>0</v>
      </c>
      <c r="BZ660" s="76">
        <f>BY660*Constantes!$F$30</f>
        <v>0</v>
      </c>
      <c r="CA660" s="76">
        <f t="shared" si="384"/>
        <v>0</v>
      </c>
      <c r="CB660" s="15"/>
      <c r="CC660" s="75">
        <v>654</v>
      </c>
      <c r="CD660" s="76">
        <f>0.0526*Observaciones!$F659^2.218</f>
        <v>14.508002215349354</v>
      </c>
      <c r="CE660" s="76">
        <f>IF(Observaciones!$F659&gt;0.05*$CI$7,((Observaciones!$F659-0.05*$CI$7)^2)/(Observaciones!$F659+0.95*$CI$7),0)</f>
        <v>2.5957269730569106</v>
      </c>
      <c r="CF660" s="76">
        <f>0.0526*CE660*Observaciones!$F659^1.218</f>
        <v>2.9887946567898225</v>
      </c>
      <c r="CG660" s="29"/>
      <c r="CH660" s="29"/>
      <c r="CI660" s="110"/>
      <c r="CJ660" s="40"/>
    </row>
    <row r="661" spans="2:88" s="2" customFormat="1" x14ac:dyDescent="0.3">
      <c r="B661" s="39"/>
      <c r="C661" s="75">
        <v>655</v>
      </c>
      <c r="D661" s="148">
        <f>ETo!$I660*((1-Constantes!$D$19)*ETo!$K660+ETo!$L660)</f>
        <v>4.1721992394221505</v>
      </c>
      <c r="E661" s="76">
        <f>MIN(D661*Constantes!$D$17,0.8*(H660+Observaciones!$F660-F661-G661-Constantes!$D$14))</f>
        <v>2.0722213914253049</v>
      </c>
      <c r="F661" s="76">
        <f>IF(Observaciones!$F660&gt;0.05*Constantes!$D$18,((Observaciones!$F660-0.05*Constantes!$D$18)^2)/(Observaciones!$F660+0.95*Constantes!$D$18),0)</f>
        <v>0</v>
      </c>
      <c r="G661" s="76">
        <f>MAX(0,H660+Observaciones!$F660-F661-Constantes!$D$13)</f>
        <v>0</v>
      </c>
      <c r="H661" s="76">
        <f>H660+Observaciones!$F660-F661-E661-G661-I660</f>
        <v>38.123968454473463</v>
      </c>
      <c r="I661" s="76">
        <f>MAX(0,(H661-Constantes!$D$14)*(1-EXP(-Constantes!$D$22)))</f>
        <v>0.91542602191725952</v>
      </c>
      <c r="J661" s="76">
        <f t="shared" si="350"/>
        <v>63.095276854159437</v>
      </c>
      <c r="K661" s="76">
        <f>MAX(0,(J661-Constantes!$D$13)*(1-EXP(-Constantes!$D$23)))</f>
        <v>0.14134742962277927</v>
      </c>
      <c r="L661" s="76">
        <f t="shared" si="351"/>
        <v>1.0567734515400389</v>
      </c>
      <c r="M661" s="76">
        <f>0.0526*F661*Observaciones!$F660^1.218</f>
        <v>0</v>
      </c>
      <c r="N661" s="76">
        <f>M661*Constantes!$D$30</f>
        <v>0</v>
      </c>
      <c r="O661" s="76">
        <f t="shared" si="352"/>
        <v>0</v>
      </c>
      <c r="P661" s="15"/>
      <c r="Q661" s="75">
        <v>655</v>
      </c>
      <c r="R661" s="148">
        <f>ETo!$I660*((1-Constantes!$E$19)*ETo!$K660+ETo!$L660)</f>
        <v>4.1721992394221505</v>
      </c>
      <c r="S661" s="76">
        <f>MIN(R661*Constantes!$E$17,0.8*(V660+Observaciones!$F660-T661-U661-Constantes!$D$14))</f>
        <v>2.0722213914253049</v>
      </c>
      <c r="T661" s="76">
        <f>IF(Observaciones!$F660&gt;0.05*Constantes!$E$18,((Observaciones!$F660-0.05*Constantes!$E$18)^2)/(Observaciones!$F660+0.95*Constantes!$E$18),0)</f>
        <v>0</v>
      </c>
      <c r="U661" s="76">
        <f>MAX(0,V660+Observaciones!$F660-T661-Constantes!$D$13)</f>
        <v>0</v>
      </c>
      <c r="V661" s="76">
        <f>V660+Observaciones!$F660-T661-S661-U661-W660</f>
        <v>38.123968454473463</v>
      </c>
      <c r="W661" s="76">
        <f>MAX(0,(V661-Constantes!$D$14)*(1-EXP(-Constantes!$D$22)))</f>
        <v>0.91542602191725952</v>
      </c>
      <c r="X661" s="76">
        <f t="shared" si="373"/>
        <v>63.095276854159437</v>
      </c>
      <c r="Y661" s="76">
        <f>MAX(0,(X661-Constantes!$D$13)*(1-EXP(-Constantes!$D$23)))</f>
        <v>0.14134742962277927</v>
      </c>
      <c r="Z661" s="76">
        <f t="shared" si="374"/>
        <v>1.0567734515400389</v>
      </c>
      <c r="AA661" s="76">
        <f>IF(Z661-Escenarios!$E$29&lt;=0,0,IF(Z661-Escenarios!$E$29&gt;Escenarios!$E$28,Escenarios!$E$28,Z661-Escenarios!$E$29))</f>
        <v>0.36557345154003884</v>
      </c>
      <c r="AB661" s="76">
        <f>AA661*Entradas!$E$24</f>
        <v>9.139336288500971E-2</v>
      </c>
      <c r="AC661" s="76">
        <f>R661*Entradas!$D$47/Escenarios!$E$9</f>
        <v>0.20026556349226324</v>
      </c>
      <c r="AD661" s="76">
        <f>Entradas!$D$48*Entradas!$D$46/Escenarios!$E$9</f>
        <v>0.12</v>
      </c>
      <c r="AE661" s="76">
        <f t="shared" si="375"/>
        <v>2.2724869549175684</v>
      </c>
      <c r="AF661" s="76">
        <f t="shared" si="358"/>
        <v>0</v>
      </c>
      <c r="AG661" s="76">
        <f t="shared" si="359"/>
        <v>0.36557345154003884</v>
      </c>
      <c r="AH661" s="76">
        <f t="shared" si="353"/>
        <v>0.54985257037722068</v>
      </c>
      <c r="AI661" s="76">
        <f t="shared" si="360"/>
        <v>0</v>
      </c>
      <c r="AJ661" s="76">
        <f t="shared" si="354"/>
        <v>0.14134742962277927</v>
      </c>
      <c r="AK661" s="76">
        <f t="shared" si="361"/>
        <v>0</v>
      </c>
      <c r="AL661" s="76">
        <f t="shared" si="362"/>
        <v>0.78259336288500969</v>
      </c>
      <c r="AM661" s="76">
        <f t="shared" si="363"/>
        <v>0</v>
      </c>
      <c r="AN661" s="76">
        <f t="shared" si="364"/>
        <v>0</v>
      </c>
      <c r="AO661" s="76">
        <f t="shared" si="376"/>
        <v>52.591041338486768</v>
      </c>
      <c r="AP661" s="76">
        <f>MAX(0,(AO661-Constantes!$D$13)*(1-EXP(-Constantes!$D$24)))</f>
        <v>5.8711265847833233E-2</v>
      </c>
      <c r="AQ661" s="76">
        <f t="shared" si="355"/>
        <v>0.2000586954706125</v>
      </c>
      <c r="AR661" s="76">
        <f t="shared" si="365"/>
        <v>0.84130462873284295</v>
      </c>
      <c r="AS661" s="76">
        <f>0.0526*AF661*Observaciones!$F660^1.218</f>
        <v>0</v>
      </c>
      <c r="AT661" s="76">
        <f>AS661*Constantes!$E$30</f>
        <v>0</v>
      </c>
      <c r="AU661" s="76">
        <f t="shared" si="377"/>
        <v>0</v>
      </c>
      <c r="AV661" s="15"/>
      <c r="AW661" s="75">
        <v>655</v>
      </c>
      <c r="AX661" s="148">
        <f>ETo!$I660*((1-Constantes!$F$19)*ETo!$K660+ETo!$L660)</f>
        <v>4.1721992394221505</v>
      </c>
      <c r="AY661" s="76">
        <f>MIN(AX661*Constantes!$F$17,0.8*(BB660+Observaciones!$F660-AZ661-BA661-Constantes!$D$14))</f>
        <v>2.0722213914253049</v>
      </c>
      <c r="AZ661" s="76">
        <f>IF(Observaciones!$F660&gt;0.05*Constantes!$F$18,((Observaciones!$F660-0.05*Constantes!$F$18)^2)/(Observaciones!$F660+0.95*Constantes!$F$18),0)</f>
        <v>0</v>
      </c>
      <c r="BA661" s="76">
        <f>MAX(0,BB660+Observaciones!$F660-AZ661-Constantes!$D$13)</f>
        <v>0</v>
      </c>
      <c r="BB661" s="76">
        <f>BB660+Observaciones!$F660-AZ661-AY661-BA661-BC660</f>
        <v>38.123968454473463</v>
      </c>
      <c r="BC661" s="76">
        <f>MAX(0,(BB661-Constantes!$D$14)*(1-EXP(-Constantes!$D$22)))</f>
        <v>0.91542602191725952</v>
      </c>
      <c r="BD661" s="76">
        <f t="shared" si="378"/>
        <v>63.095276854159437</v>
      </c>
      <c r="BE661" s="76">
        <f>MAX(0,(BD661-Constantes!$D$13)*(1-EXP(-Constantes!$D$23)))</f>
        <v>0.14134742962277927</v>
      </c>
      <c r="BF661" s="76">
        <f t="shared" si="379"/>
        <v>1.0567734515400389</v>
      </c>
      <c r="BG661" s="76">
        <f>IF(BF661-Escenarios!$F$29&lt;=0,0,IF(BF661-Escenarios!$F$29&gt;Escenarios!$F$28,Escenarios!$F$28,BF661-Escenarios!$F$29))</f>
        <v>0.36557345154003884</v>
      </c>
      <c r="BH661" s="76">
        <f>BG661*Entradas!$F$24</f>
        <v>0</v>
      </c>
      <c r="BI661" s="76">
        <f>AX661*Entradas!$D$47/Escenarios!$F$9</f>
        <v>0.20026556349226324</v>
      </c>
      <c r="BJ661" s="76">
        <f>Entradas!$D$48*Entradas!$D$46/Escenarios!$F$9</f>
        <v>0.12</v>
      </c>
      <c r="BK661" s="76">
        <f t="shared" si="380"/>
        <v>2.2724869549175684</v>
      </c>
      <c r="BL661" s="76">
        <f t="shared" si="366"/>
        <v>0</v>
      </c>
      <c r="BM661" s="76">
        <f t="shared" si="367"/>
        <v>0.36557345154003884</v>
      </c>
      <c r="BN661" s="76">
        <f t="shared" si="356"/>
        <v>0.54985257037722068</v>
      </c>
      <c r="BO661" s="76">
        <f t="shared" si="368"/>
        <v>0</v>
      </c>
      <c r="BP661" s="76">
        <f t="shared" si="357"/>
        <v>0.14134742962277927</v>
      </c>
      <c r="BQ661" s="76">
        <f t="shared" si="369"/>
        <v>0</v>
      </c>
      <c r="BR661" s="76">
        <f t="shared" si="370"/>
        <v>0.69119999999999993</v>
      </c>
      <c r="BS661" s="76">
        <f t="shared" si="371"/>
        <v>4.5307888047775607E-2</v>
      </c>
      <c r="BT661" s="76">
        <f t="shared" si="372"/>
        <v>4.5307888047775607E-2</v>
      </c>
      <c r="BU661" s="76">
        <f t="shared" si="381"/>
        <v>56.269649227650177</v>
      </c>
      <c r="BV661" s="76">
        <f>MAX(0,(BU661-Constantes!$D$13)*(1-EXP(-Constantes!$D$24)))</f>
        <v>0.11493969629104638</v>
      </c>
      <c r="BW661" s="76">
        <f t="shared" si="382"/>
        <v>0.25628712591382563</v>
      </c>
      <c r="BX661" s="76">
        <f t="shared" si="383"/>
        <v>0.80613969629104631</v>
      </c>
      <c r="BY661" s="76">
        <f>0.0526*BL661*Observaciones!$F660^1.218</f>
        <v>0</v>
      </c>
      <c r="BZ661" s="76">
        <f>BY661*Constantes!$F$30</f>
        <v>0</v>
      </c>
      <c r="CA661" s="76">
        <f t="shared" si="384"/>
        <v>0</v>
      </c>
      <c r="CB661" s="15"/>
      <c r="CC661" s="75">
        <v>655</v>
      </c>
      <c r="CD661" s="76">
        <f>0.0526*Observaciones!$F660^2.218</f>
        <v>0</v>
      </c>
      <c r="CE661" s="76">
        <f>IF(Observaciones!$F660&gt;0.05*$CI$7,((Observaciones!$F660-0.05*$CI$7)^2)/(Observaciones!$F660+0.95*$CI$7),0)</f>
        <v>0</v>
      </c>
      <c r="CF661" s="76">
        <f>0.0526*CE661*Observaciones!$F660^1.218</f>
        <v>0</v>
      </c>
      <c r="CG661" s="29"/>
      <c r="CH661" s="29"/>
      <c r="CI661" s="110"/>
      <c r="CJ661" s="40"/>
    </row>
    <row r="662" spans="2:88" s="2" customFormat="1" x14ac:dyDescent="0.3">
      <c r="B662" s="39"/>
      <c r="C662" s="75">
        <v>656</v>
      </c>
      <c r="D662" s="148">
        <f>ETo!$I661*((1-Constantes!$D$19)*ETo!$K661+ETo!$L661)</f>
        <v>4.0636789108305447</v>
      </c>
      <c r="E662" s="76">
        <f>MIN(D662*Constantes!$D$17,0.8*(H661+Observaciones!$F661-F662-G662-Constantes!$D$14))</f>
        <v>2.0183222045918461</v>
      </c>
      <c r="F662" s="76">
        <f>IF(Observaciones!$F661&gt;0.05*Constantes!$D$18,((Observaciones!$F661-0.05*Constantes!$D$18)^2)/(Observaciones!$F661+0.95*Constantes!$D$18),0)</f>
        <v>0</v>
      </c>
      <c r="G662" s="76">
        <f>MAX(0,H661+Observaciones!$F661-F662-Constantes!$D$13)</f>
        <v>0</v>
      </c>
      <c r="H662" s="76">
        <f>H661+Observaciones!$F661-F662-E662-G662-I661</f>
        <v>35.190220227964353</v>
      </c>
      <c r="I662" s="76">
        <f>MAX(0,(H662-Constantes!$D$14)*(1-EXP(-Constantes!$D$22)))</f>
        <v>0.81549178731213567</v>
      </c>
      <c r="J662" s="76">
        <f t="shared" si="350"/>
        <v>62.953929424536661</v>
      </c>
      <c r="K662" s="76">
        <f>MAX(0,(J662-Constantes!$D$13)*(1-EXP(-Constantes!$D$23)))</f>
        <v>0.13995469973237123</v>
      </c>
      <c r="L662" s="76">
        <f t="shared" si="351"/>
        <v>0.95544648704450696</v>
      </c>
      <c r="M662" s="76">
        <f>0.0526*F662*Observaciones!$F661^1.218</f>
        <v>0</v>
      </c>
      <c r="N662" s="76">
        <f>M662*Constantes!$D$30</f>
        <v>0</v>
      </c>
      <c r="O662" s="76">
        <f t="shared" si="352"/>
        <v>0</v>
      </c>
      <c r="P662" s="15"/>
      <c r="Q662" s="75">
        <v>656</v>
      </c>
      <c r="R662" s="148">
        <f>ETo!$I661*((1-Constantes!$E$19)*ETo!$K661+ETo!$L661)</f>
        <v>4.0636789108305447</v>
      </c>
      <c r="S662" s="76">
        <f>MIN(R662*Constantes!$E$17,0.8*(V661+Observaciones!$F661-T662-U662-Constantes!$D$14))</f>
        <v>2.0183222045918461</v>
      </c>
      <c r="T662" s="76">
        <f>IF(Observaciones!$F661&gt;0.05*Constantes!$E$18,((Observaciones!$F661-0.05*Constantes!$E$18)^2)/(Observaciones!$F661+0.95*Constantes!$E$18),0)</f>
        <v>0</v>
      </c>
      <c r="U662" s="76">
        <f>MAX(0,V661+Observaciones!$F661-T662-Constantes!$D$13)</f>
        <v>0</v>
      </c>
      <c r="V662" s="76">
        <f>V661+Observaciones!$F661-T662-S662-U662-W661</f>
        <v>35.190220227964353</v>
      </c>
      <c r="W662" s="76">
        <f>MAX(0,(V662-Constantes!$D$14)*(1-EXP(-Constantes!$D$22)))</f>
        <v>0.81549178731213567</v>
      </c>
      <c r="X662" s="76">
        <f t="shared" si="373"/>
        <v>62.953929424536661</v>
      </c>
      <c r="Y662" s="76">
        <f>MAX(0,(X662-Constantes!$D$13)*(1-EXP(-Constantes!$D$23)))</f>
        <v>0.13995469973237123</v>
      </c>
      <c r="Z662" s="76">
        <f t="shared" si="374"/>
        <v>0.95544648704450696</v>
      </c>
      <c r="AA662" s="76">
        <f>IF(Z662-Escenarios!$E$29&lt;=0,0,IF(Z662-Escenarios!$E$29&gt;Escenarios!$E$28,Escenarios!$E$28,Z662-Escenarios!$E$29))</f>
        <v>0.26424648704450693</v>
      </c>
      <c r="AB662" s="76">
        <f>AA662*Entradas!$E$24</f>
        <v>6.6061621761126732E-2</v>
      </c>
      <c r="AC662" s="76">
        <f>R662*Entradas!$D$47/Escenarios!$E$9</f>
        <v>0.19505658771986614</v>
      </c>
      <c r="AD662" s="76">
        <f>Entradas!$D$48*Entradas!$D$46/Escenarios!$E$9</f>
        <v>0.12</v>
      </c>
      <c r="AE662" s="76">
        <f t="shared" si="375"/>
        <v>2.2133787923117123</v>
      </c>
      <c r="AF662" s="76">
        <f t="shared" si="358"/>
        <v>0</v>
      </c>
      <c r="AG662" s="76">
        <f t="shared" si="359"/>
        <v>0.26424648704450693</v>
      </c>
      <c r="AH662" s="76">
        <f t="shared" si="353"/>
        <v>0.55124530026762875</v>
      </c>
      <c r="AI662" s="76">
        <f t="shared" si="360"/>
        <v>0</v>
      </c>
      <c r="AJ662" s="76">
        <f t="shared" si="354"/>
        <v>0.13995469973237123</v>
      </c>
      <c r="AK662" s="76">
        <f t="shared" si="361"/>
        <v>0</v>
      </c>
      <c r="AL662" s="76">
        <f t="shared" si="362"/>
        <v>0.75726162176112677</v>
      </c>
      <c r="AM662" s="76">
        <f t="shared" si="363"/>
        <v>0</v>
      </c>
      <c r="AN662" s="76">
        <f t="shared" si="364"/>
        <v>0</v>
      </c>
      <c r="AO662" s="76">
        <f t="shared" si="376"/>
        <v>52.532330072638935</v>
      </c>
      <c r="AP662" s="76">
        <f>MAX(0,(AO662-Constantes!$D$13)*(1-EXP(-Constantes!$D$24)))</f>
        <v>5.7813849643816806E-2</v>
      </c>
      <c r="AQ662" s="76">
        <f t="shared" si="355"/>
        <v>0.19776854937618804</v>
      </c>
      <c r="AR662" s="76">
        <f t="shared" si="365"/>
        <v>0.81507547140494352</v>
      </c>
      <c r="AS662" s="76">
        <f>0.0526*AF662*Observaciones!$F661^1.218</f>
        <v>0</v>
      </c>
      <c r="AT662" s="76">
        <f>AS662*Constantes!$E$30</f>
        <v>0</v>
      </c>
      <c r="AU662" s="76">
        <f t="shared" si="377"/>
        <v>0</v>
      </c>
      <c r="AV662" s="15"/>
      <c r="AW662" s="75">
        <v>656</v>
      </c>
      <c r="AX662" s="148">
        <f>ETo!$I661*((1-Constantes!$F$19)*ETo!$K661+ETo!$L661)</f>
        <v>4.0636789108305447</v>
      </c>
      <c r="AY662" s="76">
        <f>MIN(AX662*Constantes!$F$17,0.8*(BB661+Observaciones!$F661-AZ662-BA662-Constantes!$D$14))</f>
        <v>2.0183222045918461</v>
      </c>
      <c r="AZ662" s="76">
        <f>IF(Observaciones!$F661&gt;0.05*Constantes!$F$18,((Observaciones!$F661-0.05*Constantes!$F$18)^2)/(Observaciones!$F661+0.95*Constantes!$F$18),0)</f>
        <v>0</v>
      </c>
      <c r="BA662" s="76">
        <f>MAX(0,BB661+Observaciones!$F661-AZ662-Constantes!$D$13)</f>
        <v>0</v>
      </c>
      <c r="BB662" s="76">
        <f>BB661+Observaciones!$F661-AZ662-AY662-BA662-BC661</f>
        <v>35.190220227964353</v>
      </c>
      <c r="BC662" s="76">
        <f>MAX(0,(BB662-Constantes!$D$14)*(1-EXP(-Constantes!$D$22)))</f>
        <v>0.81549178731213567</v>
      </c>
      <c r="BD662" s="76">
        <f t="shared" si="378"/>
        <v>62.953929424536661</v>
      </c>
      <c r="BE662" s="76">
        <f>MAX(0,(BD662-Constantes!$D$13)*(1-EXP(-Constantes!$D$23)))</f>
        <v>0.13995469973237123</v>
      </c>
      <c r="BF662" s="76">
        <f t="shared" si="379"/>
        <v>0.95544648704450696</v>
      </c>
      <c r="BG662" s="76">
        <f>IF(BF662-Escenarios!$F$29&lt;=0,0,IF(BF662-Escenarios!$F$29&gt;Escenarios!$F$28,Escenarios!$F$28,BF662-Escenarios!$F$29))</f>
        <v>0.26424648704450693</v>
      </c>
      <c r="BH662" s="76">
        <f>BG662*Entradas!$F$24</f>
        <v>0</v>
      </c>
      <c r="BI662" s="76">
        <f>AX662*Entradas!$D$47/Escenarios!$F$9</f>
        <v>0.19505658771986614</v>
      </c>
      <c r="BJ662" s="76">
        <f>Entradas!$D$48*Entradas!$D$46/Escenarios!$F$9</f>
        <v>0.12</v>
      </c>
      <c r="BK662" s="76">
        <f t="shared" si="380"/>
        <v>2.2133787923117123</v>
      </c>
      <c r="BL662" s="76">
        <f t="shared" si="366"/>
        <v>0</v>
      </c>
      <c r="BM662" s="76">
        <f t="shared" si="367"/>
        <v>0.26424648704450693</v>
      </c>
      <c r="BN662" s="76">
        <f t="shared" si="356"/>
        <v>0.55124530026762875</v>
      </c>
      <c r="BO662" s="76">
        <f t="shared" si="368"/>
        <v>0</v>
      </c>
      <c r="BP662" s="76">
        <f t="shared" si="357"/>
        <v>0.13995469973237123</v>
      </c>
      <c r="BQ662" s="76">
        <f t="shared" si="369"/>
        <v>0</v>
      </c>
      <c r="BR662" s="76">
        <f t="shared" si="370"/>
        <v>0.69120000000000004</v>
      </c>
      <c r="BS662" s="76">
        <f t="shared" si="371"/>
        <v>0</v>
      </c>
      <c r="BT662" s="76">
        <f t="shared" si="372"/>
        <v>0</v>
      </c>
      <c r="BU662" s="76">
        <f t="shared" si="381"/>
        <v>56.154709531359131</v>
      </c>
      <c r="BV662" s="76">
        <f>MAX(0,(BU662-Constantes!$D$13)*(1-EXP(-Constantes!$D$24)))</f>
        <v>0.11318281463559629</v>
      </c>
      <c r="BW662" s="76">
        <f t="shared" si="382"/>
        <v>0.2531375143679675</v>
      </c>
      <c r="BX662" s="76">
        <f t="shared" si="383"/>
        <v>0.80438281463559635</v>
      </c>
      <c r="BY662" s="76">
        <f>0.0526*BL662*Observaciones!$F661^1.218</f>
        <v>0</v>
      </c>
      <c r="BZ662" s="76">
        <f>BY662*Constantes!$F$30</f>
        <v>0</v>
      </c>
      <c r="CA662" s="76">
        <f t="shared" si="384"/>
        <v>0</v>
      </c>
      <c r="CB662" s="15"/>
      <c r="CC662" s="75">
        <v>656</v>
      </c>
      <c r="CD662" s="76">
        <f>0.0526*Observaciones!$F661^2.218</f>
        <v>0</v>
      </c>
      <c r="CE662" s="76">
        <f>IF(Observaciones!$F661&gt;0.05*$CI$7,((Observaciones!$F661-0.05*$CI$7)^2)/(Observaciones!$F661+0.95*$CI$7),0)</f>
        <v>0</v>
      </c>
      <c r="CF662" s="76">
        <f>0.0526*CE662*Observaciones!$F661^1.218</f>
        <v>0</v>
      </c>
      <c r="CG662" s="29"/>
      <c r="CH662" s="29"/>
      <c r="CI662" s="110"/>
      <c r="CJ662" s="40"/>
    </row>
    <row r="663" spans="2:88" s="2" customFormat="1" x14ac:dyDescent="0.3">
      <c r="B663" s="39"/>
      <c r="C663" s="75">
        <v>657</v>
      </c>
      <c r="D663" s="148">
        <f>ETo!$I662*((1-Constantes!$D$19)*ETo!$K662+ETo!$L662)</f>
        <v>4.096091715613392</v>
      </c>
      <c r="E663" s="76">
        <f>MIN(D663*Constantes!$D$17,0.8*(H662+Observaciones!$F662-F663-G663-Constantes!$D$14))</f>
        <v>2.0344207903910259</v>
      </c>
      <c r="F663" s="76">
        <f>IF(Observaciones!$F662&gt;0.05*Constantes!$D$18,((Observaciones!$F662-0.05*Constantes!$D$18)^2)/(Observaciones!$F662+0.95*Constantes!$D$18),0)</f>
        <v>0.39724445252819207</v>
      </c>
      <c r="G663" s="76">
        <f>MAX(0,H662+Observaciones!$F662-F663-Constantes!$D$13)</f>
        <v>0</v>
      </c>
      <c r="H663" s="76">
        <f>H662+Observaciones!$F662-F663-E663-G663-I662</f>
        <v>40.343063197733002</v>
      </c>
      <c r="I663" s="76">
        <f>MAX(0,(H663-Constantes!$D$14)*(1-EXP(-Constantes!$D$22)))</f>
        <v>0.99101653533625667</v>
      </c>
      <c r="J663" s="76">
        <f t="shared" si="350"/>
        <v>62.813974724804289</v>
      </c>
      <c r="K663" s="76">
        <f>MAX(0,(J663-Constantes!$D$13)*(1-EXP(-Constantes!$D$23)))</f>
        <v>0.1385756927412958</v>
      </c>
      <c r="L663" s="76">
        <f t="shared" si="351"/>
        <v>1.5268366806057445</v>
      </c>
      <c r="M663" s="76">
        <f>0.0526*F663*Observaciones!$F662^1.218</f>
        <v>0.27913593883229421</v>
      </c>
      <c r="N663" s="76">
        <f>M663*Constantes!$D$30</f>
        <v>4.360691559502217E-3</v>
      </c>
      <c r="O663" s="76">
        <f t="shared" si="352"/>
        <v>285.60301274476802</v>
      </c>
      <c r="P663" s="15"/>
      <c r="Q663" s="75">
        <v>657</v>
      </c>
      <c r="R663" s="148">
        <f>ETo!$I662*((1-Constantes!$E$19)*ETo!$K662+ETo!$L662)</f>
        <v>4.096091715613392</v>
      </c>
      <c r="S663" s="76">
        <f>MIN(R663*Constantes!$E$17,0.8*(V662+Observaciones!$F662-T663-U663-Constantes!$D$14))</f>
        <v>2.0344207903910259</v>
      </c>
      <c r="T663" s="76">
        <f>IF(Observaciones!$F662&gt;0.05*Constantes!$E$18,((Observaciones!$F662-0.05*Constantes!$E$18)^2)/(Observaciones!$F662+0.95*Constantes!$E$18),0)</f>
        <v>0.39724445252819207</v>
      </c>
      <c r="U663" s="76">
        <f>MAX(0,V662+Observaciones!$F662-T663-Constantes!$D$13)</f>
        <v>0</v>
      </c>
      <c r="V663" s="76">
        <f>V662+Observaciones!$F662-T663-S663-U663-W662</f>
        <v>40.343063197733002</v>
      </c>
      <c r="W663" s="76">
        <f>MAX(0,(V663-Constantes!$D$14)*(1-EXP(-Constantes!$D$22)))</f>
        <v>0.99101653533625667</v>
      </c>
      <c r="X663" s="76">
        <f t="shared" si="373"/>
        <v>62.813974724804289</v>
      </c>
      <c r="Y663" s="76">
        <f>MAX(0,(X663-Constantes!$D$13)*(1-EXP(-Constantes!$D$23)))</f>
        <v>0.1385756927412958</v>
      </c>
      <c r="Z663" s="76">
        <f t="shared" si="374"/>
        <v>1.5268366806057445</v>
      </c>
      <c r="AA663" s="76">
        <f>IF(Z663-Escenarios!$E$29&lt;=0,0,IF(Z663-Escenarios!$E$29&gt;Escenarios!$E$28,Escenarios!$E$28,Z663-Escenarios!$E$29))</f>
        <v>0.83563668060574448</v>
      </c>
      <c r="AB663" s="76">
        <f>AA663*Entradas!$E$24</f>
        <v>0.20890917015143612</v>
      </c>
      <c r="AC663" s="76">
        <f>R663*Entradas!$D$47/Escenarios!$E$9</f>
        <v>0.19661240234944283</v>
      </c>
      <c r="AD663" s="76">
        <f>Entradas!$D$48*Entradas!$D$46/Escenarios!$E$9</f>
        <v>0.12</v>
      </c>
      <c r="AE663" s="76">
        <f t="shared" si="375"/>
        <v>2.2310331927404685</v>
      </c>
      <c r="AF663" s="76">
        <f t="shared" si="358"/>
        <v>0</v>
      </c>
      <c r="AG663" s="76">
        <f t="shared" si="359"/>
        <v>0.4383922280775524</v>
      </c>
      <c r="AH663" s="76">
        <f t="shared" si="353"/>
        <v>0.55262430725870426</v>
      </c>
      <c r="AI663" s="76">
        <f t="shared" si="360"/>
        <v>0</v>
      </c>
      <c r="AJ663" s="76">
        <f t="shared" si="354"/>
        <v>0.1385756927412958</v>
      </c>
      <c r="AK663" s="76">
        <f t="shared" si="361"/>
        <v>0</v>
      </c>
      <c r="AL663" s="76">
        <f t="shared" si="362"/>
        <v>0.9001091701514361</v>
      </c>
      <c r="AM663" s="76">
        <f t="shared" si="363"/>
        <v>0.31011510810486559</v>
      </c>
      <c r="AN663" s="76">
        <f t="shared" si="364"/>
        <v>0.31011510810486559</v>
      </c>
      <c r="AO663" s="76">
        <f t="shared" si="376"/>
        <v>52.784631331099988</v>
      </c>
      <c r="AP663" s="76">
        <f>MAX(0,(AO663-Constantes!$D$13)*(1-EXP(-Constantes!$D$24)))</f>
        <v>6.167033671434792E-2</v>
      </c>
      <c r="AQ663" s="76">
        <f t="shared" si="355"/>
        <v>0.20024602945564374</v>
      </c>
      <c r="AR663" s="76">
        <f t="shared" si="365"/>
        <v>0.96177950686578406</v>
      </c>
      <c r="AS663" s="76">
        <f>0.0526*AF663*Observaciones!$F662^1.218</f>
        <v>0</v>
      </c>
      <c r="AT663" s="76">
        <f>AS663*Constantes!$E$30</f>
        <v>0</v>
      </c>
      <c r="AU663" s="76">
        <f t="shared" si="377"/>
        <v>0</v>
      </c>
      <c r="AV663" s="15"/>
      <c r="AW663" s="75">
        <v>657</v>
      </c>
      <c r="AX663" s="148">
        <f>ETo!$I662*((1-Constantes!$F$19)*ETo!$K662+ETo!$L662)</f>
        <v>4.096091715613392</v>
      </c>
      <c r="AY663" s="76">
        <f>MIN(AX663*Constantes!$F$17,0.8*(BB662+Observaciones!$F662-AZ663-BA663-Constantes!$D$14))</f>
        <v>2.0344207903910259</v>
      </c>
      <c r="AZ663" s="76">
        <f>IF(Observaciones!$F662&gt;0.05*Constantes!$F$18,((Observaciones!$F662-0.05*Constantes!$F$18)^2)/(Observaciones!$F662+0.95*Constantes!$F$18),0)</f>
        <v>0.39724445252819207</v>
      </c>
      <c r="BA663" s="76">
        <f>MAX(0,BB662+Observaciones!$F662-AZ663-Constantes!$D$13)</f>
        <v>0</v>
      </c>
      <c r="BB663" s="76">
        <f>BB662+Observaciones!$F662-AZ663-AY663-BA663-BC662</f>
        <v>40.343063197733002</v>
      </c>
      <c r="BC663" s="76">
        <f>MAX(0,(BB663-Constantes!$D$14)*(1-EXP(-Constantes!$D$22)))</f>
        <v>0.99101653533625667</v>
      </c>
      <c r="BD663" s="76">
        <f t="shared" si="378"/>
        <v>62.813974724804289</v>
      </c>
      <c r="BE663" s="76">
        <f>MAX(0,(BD663-Constantes!$D$13)*(1-EXP(-Constantes!$D$23)))</f>
        <v>0.1385756927412958</v>
      </c>
      <c r="BF663" s="76">
        <f t="shared" si="379"/>
        <v>1.5268366806057445</v>
      </c>
      <c r="BG663" s="76">
        <f>IF(BF663-Escenarios!$F$29&lt;=0,0,IF(BF663-Escenarios!$F$29&gt;Escenarios!$F$28,Escenarios!$F$28,BF663-Escenarios!$F$29))</f>
        <v>0.83563668060574448</v>
      </c>
      <c r="BH663" s="76">
        <f>BG663*Entradas!$F$24</f>
        <v>0</v>
      </c>
      <c r="BI663" s="76">
        <f>AX663*Entradas!$D$47/Escenarios!$F$9</f>
        <v>0.19661240234944283</v>
      </c>
      <c r="BJ663" s="76">
        <f>Entradas!$D$48*Entradas!$D$46/Escenarios!$F$9</f>
        <v>0.12</v>
      </c>
      <c r="BK663" s="76">
        <f t="shared" si="380"/>
        <v>2.2310331927404685</v>
      </c>
      <c r="BL663" s="76">
        <f t="shared" si="366"/>
        <v>0</v>
      </c>
      <c r="BM663" s="76">
        <f t="shared" si="367"/>
        <v>0.4383922280775524</v>
      </c>
      <c r="BN663" s="76">
        <f t="shared" si="356"/>
        <v>0.55262430725870426</v>
      </c>
      <c r="BO663" s="76">
        <f t="shared" si="368"/>
        <v>0</v>
      </c>
      <c r="BP663" s="76">
        <f t="shared" si="357"/>
        <v>0.1385756927412958</v>
      </c>
      <c r="BQ663" s="76">
        <f t="shared" si="369"/>
        <v>0</v>
      </c>
      <c r="BR663" s="76">
        <f t="shared" si="370"/>
        <v>0.69120000000000004</v>
      </c>
      <c r="BS663" s="76">
        <f t="shared" si="371"/>
        <v>0.5190242782563016</v>
      </c>
      <c r="BT663" s="76">
        <f t="shared" si="372"/>
        <v>0.5190242782563016</v>
      </c>
      <c r="BU663" s="76">
        <f t="shared" si="381"/>
        <v>56.560550994979842</v>
      </c>
      <c r="BV663" s="76">
        <f>MAX(0,(BU663-Constantes!$D$13)*(1-EXP(-Constantes!$D$24)))</f>
        <v>0.1193862016764909</v>
      </c>
      <c r="BW663" s="76">
        <f t="shared" si="382"/>
        <v>0.25796189441778672</v>
      </c>
      <c r="BX663" s="76">
        <f t="shared" si="383"/>
        <v>0.81058620167649098</v>
      </c>
      <c r="BY663" s="76">
        <f>0.0526*BL663*Observaciones!$F662^1.218</f>
        <v>0</v>
      </c>
      <c r="BZ663" s="76">
        <f>BY663*Constantes!$F$30</f>
        <v>0</v>
      </c>
      <c r="CA663" s="76">
        <f t="shared" si="384"/>
        <v>0</v>
      </c>
      <c r="CB663" s="15"/>
      <c r="CC663" s="75">
        <v>657</v>
      </c>
      <c r="CD663" s="76">
        <f>0.0526*Observaciones!$F662^2.218</f>
        <v>5.9025163756688794</v>
      </c>
      <c r="CE663" s="76">
        <f>IF(Observaciones!$F662&gt;0.05*$CI$7,((Observaciones!$F662-0.05*$CI$7)^2)/(Observaciones!$F662+0.95*$CI$7),0)</f>
        <v>1.0765073981812185</v>
      </c>
      <c r="CF663" s="76">
        <f>0.0526*CE663*Observaciones!$F662^1.218</f>
        <v>0.75644077932063547</v>
      </c>
      <c r="CG663" s="29"/>
      <c r="CH663" s="29"/>
      <c r="CI663" s="110"/>
      <c r="CJ663" s="40"/>
    </row>
    <row r="664" spans="2:88" s="2" customFormat="1" x14ac:dyDescent="0.3">
      <c r="B664" s="39"/>
      <c r="C664" s="75">
        <v>658</v>
      </c>
      <c r="D664" s="148">
        <f>ETo!$I663*((1-Constantes!$D$19)*ETo!$K663+ETo!$L663)</f>
        <v>4.01245101553355</v>
      </c>
      <c r="E664" s="76">
        <f>MIN(D664*Constantes!$D$17,0.8*(H663+Observaciones!$F663-F664-G664-Constantes!$D$14))</f>
        <v>1.9928786592623018</v>
      </c>
      <c r="F664" s="76">
        <f>IF(Observaciones!$F663&gt;0.05*Constantes!$D$18,((Observaciones!$F663-0.05*Constantes!$D$18)^2)/(Observaciones!$F663+0.95*Constantes!$D$18),0)</f>
        <v>7.9442918791682764E-4</v>
      </c>
      <c r="G664" s="76">
        <f>MAX(0,H663+Observaciones!$F663-F664-Constantes!$D$13)</f>
        <v>0</v>
      </c>
      <c r="H664" s="76">
        <f>H663+Observaciones!$F663-F664-E664-G664-I663</f>
        <v>40.758373573946521</v>
      </c>
      <c r="I664" s="76">
        <f>MAX(0,(H664-Constantes!$D$14)*(1-EXP(-Constantes!$D$22)))</f>
        <v>1.0051635313856926</v>
      </c>
      <c r="J664" s="76">
        <f t="shared" si="350"/>
        <v>62.675399032062991</v>
      </c>
      <c r="K664" s="76">
        <f>MAX(0,(J664-Constantes!$D$13)*(1-EXP(-Constantes!$D$23)))</f>
        <v>0.13721027343455727</v>
      </c>
      <c r="L664" s="76">
        <f t="shared" si="351"/>
        <v>1.1431682340081666</v>
      </c>
      <c r="M664" s="76">
        <f>0.0526*F664*Observaciones!$F663^1.218</f>
        <v>1.8551637825392389E-4</v>
      </c>
      <c r="N664" s="76">
        <f>M664*Constantes!$D$30</f>
        <v>2.8981567482334985E-6</v>
      </c>
      <c r="O664" s="76">
        <f t="shared" si="352"/>
        <v>0.25351970620037323</v>
      </c>
      <c r="P664" s="15"/>
      <c r="Q664" s="75">
        <v>658</v>
      </c>
      <c r="R664" s="148">
        <f>ETo!$I663*((1-Constantes!$E$19)*ETo!$K663+ETo!$L663)</f>
        <v>4.01245101553355</v>
      </c>
      <c r="S664" s="76">
        <f>MIN(R664*Constantes!$E$17,0.8*(V663+Observaciones!$F663-T664-U664-Constantes!$D$14))</f>
        <v>1.9928786592623018</v>
      </c>
      <c r="T664" s="76">
        <f>IF(Observaciones!$F663&gt;0.05*Constantes!$E$18,((Observaciones!$F663-0.05*Constantes!$E$18)^2)/(Observaciones!$F663+0.95*Constantes!$E$18),0)</f>
        <v>7.9442918791682764E-4</v>
      </c>
      <c r="U664" s="76">
        <f>MAX(0,V663+Observaciones!$F663-T664-Constantes!$D$13)</f>
        <v>0</v>
      </c>
      <c r="V664" s="76">
        <f>V663+Observaciones!$F663-T664-S664-U664-W663</f>
        <v>40.758373573946521</v>
      </c>
      <c r="W664" s="76">
        <f>MAX(0,(V664-Constantes!$D$14)*(1-EXP(-Constantes!$D$22)))</f>
        <v>1.0051635313856926</v>
      </c>
      <c r="X664" s="76">
        <f t="shared" si="373"/>
        <v>62.675399032062991</v>
      </c>
      <c r="Y664" s="76">
        <f>MAX(0,(X664-Constantes!$D$13)*(1-EXP(-Constantes!$D$23)))</f>
        <v>0.13721027343455727</v>
      </c>
      <c r="Z664" s="76">
        <f t="shared" si="374"/>
        <v>1.1431682340081666</v>
      </c>
      <c r="AA664" s="76">
        <f>IF(Z664-Escenarios!$E$29&lt;=0,0,IF(Z664-Escenarios!$E$29&gt;Escenarios!$E$28,Escenarios!$E$28,Z664-Escenarios!$E$29))</f>
        <v>0.45196823400816655</v>
      </c>
      <c r="AB664" s="76">
        <f>AA664*Entradas!$E$24</f>
        <v>0.11299205850204164</v>
      </c>
      <c r="AC664" s="76">
        <f>R664*Entradas!$D$47/Escenarios!$E$9</f>
        <v>0.19259764874561039</v>
      </c>
      <c r="AD664" s="76">
        <f>Entradas!$D$48*Entradas!$D$46/Escenarios!$E$9</f>
        <v>0.12</v>
      </c>
      <c r="AE664" s="76">
        <f t="shared" si="375"/>
        <v>2.185476308007912</v>
      </c>
      <c r="AF664" s="76">
        <f t="shared" si="358"/>
        <v>0</v>
      </c>
      <c r="AG664" s="76">
        <f t="shared" si="359"/>
        <v>0.45117380482024971</v>
      </c>
      <c r="AH664" s="76">
        <f t="shared" si="353"/>
        <v>0.55398972656544287</v>
      </c>
      <c r="AI664" s="76">
        <f t="shared" si="360"/>
        <v>0</v>
      </c>
      <c r="AJ664" s="76">
        <f t="shared" si="354"/>
        <v>0.13721027343455727</v>
      </c>
      <c r="AK664" s="76">
        <f t="shared" si="361"/>
        <v>0</v>
      </c>
      <c r="AL664" s="76">
        <f t="shared" si="362"/>
        <v>0.80419205850204178</v>
      </c>
      <c r="AM664" s="76">
        <f t="shared" si="363"/>
        <v>2.6378526760514526E-2</v>
      </c>
      <c r="AN664" s="76">
        <f t="shared" si="364"/>
        <v>2.6378526760514526E-2</v>
      </c>
      <c r="AO664" s="76">
        <f t="shared" si="376"/>
        <v>52.749339521146155</v>
      </c>
      <c r="AP664" s="76">
        <f>MAX(0,(AO664-Constantes!$D$13)*(1-EXP(-Constantes!$D$24)))</f>
        <v>6.113089267981249E-2</v>
      </c>
      <c r="AQ664" s="76">
        <f t="shared" si="355"/>
        <v>0.19834116611436975</v>
      </c>
      <c r="AR664" s="76">
        <f t="shared" si="365"/>
        <v>0.86532295118185432</v>
      </c>
      <c r="AS664" s="76">
        <f>0.0526*AF664*Observaciones!$F663^1.218</f>
        <v>0</v>
      </c>
      <c r="AT664" s="76">
        <f>AS664*Constantes!$E$30</f>
        <v>0</v>
      </c>
      <c r="AU664" s="76">
        <f t="shared" si="377"/>
        <v>0</v>
      </c>
      <c r="AV664" s="15"/>
      <c r="AW664" s="75">
        <v>658</v>
      </c>
      <c r="AX664" s="148">
        <f>ETo!$I663*((1-Constantes!$F$19)*ETo!$K663+ETo!$L663)</f>
        <v>4.01245101553355</v>
      </c>
      <c r="AY664" s="76">
        <f>MIN(AX664*Constantes!$F$17,0.8*(BB663+Observaciones!$F663-AZ664-BA664-Constantes!$D$14))</f>
        <v>1.9928786592623018</v>
      </c>
      <c r="AZ664" s="76">
        <f>IF(Observaciones!$F663&gt;0.05*Constantes!$F$18,((Observaciones!$F663-0.05*Constantes!$F$18)^2)/(Observaciones!$F663+0.95*Constantes!$F$18),0)</f>
        <v>7.9442918791682764E-4</v>
      </c>
      <c r="BA664" s="76">
        <f>MAX(0,BB663+Observaciones!$F663-AZ664-Constantes!$D$13)</f>
        <v>0</v>
      </c>
      <c r="BB664" s="76">
        <f>BB663+Observaciones!$F663-AZ664-AY664-BA664-BC663</f>
        <v>40.758373573946521</v>
      </c>
      <c r="BC664" s="76">
        <f>MAX(0,(BB664-Constantes!$D$14)*(1-EXP(-Constantes!$D$22)))</f>
        <v>1.0051635313856926</v>
      </c>
      <c r="BD664" s="76">
        <f t="shared" si="378"/>
        <v>62.675399032062991</v>
      </c>
      <c r="BE664" s="76">
        <f>MAX(0,(BD664-Constantes!$D$13)*(1-EXP(-Constantes!$D$23)))</f>
        <v>0.13721027343455727</v>
      </c>
      <c r="BF664" s="76">
        <f t="shared" si="379"/>
        <v>1.1431682340081666</v>
      </c>
      <c r="BG664" s="76">
        <f>IF(BF664-Escenarios!$F$29&lt;=0,0,IF(BF664-Escenarios!$F$29&gt;Escenarios!$F$28,Escenarios!$F$28,BF664-Escenarios!$F$29))</f>
        <v>0.45196823400816655</v>
      </c>
      <c r="BH664" s="76">
        <f>BG664*Entradas!$F$24</f>
        <v>0</v>
      </c>
      <c r="BI664" s="76">
        <f>AX664*Entradas!$D$47/Escenarios!$F$9</f>
        <v>0.19259764874561039</v>
      </c>
      <c r="BJ664" s="76">
        <f>Entradas!$D$48*Entradas!$D$46/Escenarios!$F$9</f>
        <v>0.12</v>
      </c>
      <c r="BK664" s="76">
        <f t="shared" si="380"/>
        <v>2.185476308007912</v>
      </c>
      <c r="BL664" s="76">
        <f t="shared" si="366"/>
        <v>0</v>
      </c>
      <c r="BM664" s="76">
        <f t="shared" si="367"/>
        <v>0.45117380482024971</v>
      </c>
      <c r="BN664" s="76">
        <f t="shared" si="356"/>
        <v>0.55398972656544287</v>
      </c>
      <c r="BO664" s="76">
        <f t="shared" si="368"/>
        <v>0</v>
      </c>
      <c r="BP664" s="76">
        <f t="shared" si="357"/>
        <v>0.13721027343455727</v>
      </c>
      <c r="BQ664" s="76">
        <f t="shared" si="369"/>
        <v>0</v>
      </c>
      <c r="BR664" s="76">
        <f t="shared" si="370"/>
        <v>0.69120000000000015</v>
      </c>
      <c r="BS664" s="76">
        <f t="shared" si="371"/>
        <v>0.13937058526255619</v>
      </c>
      <c r="BT664" s="76">
        <f t="shared" si="372"/>
        <v>0.13937058526255619</v>
      </c>
      <c r="BU664" s="76">
        <f t="shared" si="381"/>
        <v>56.580535378565905</v>
      </c>
      <c r="BV664" s="76">
        <f>MAX(0,(BU664-Constantes!$D$13)*(1-EXP(-Constantes!$D$24)))</f>
        <v>0.11969166791705697</v>
      </c>
      <c r="BW664" s="76">
        <f t="shared" si="382"/>
        <v>0.25690194135161426</v>
      </c>
      <c r="BX664" s="76">
        <f t="shared" si="383"/>
        <v>0.81089166791705714</v>
      </c>
      <c r="BY664" s="76">
        <f>0.0526*BL664*Observaciones!$F663^1.218</f>
        <v>0</v>
      </c>
      <c r="BZ664" s="76">
        <f>BY664*Constantes!$F$30</f>
        <v>0</v>
      </c>
      <c r="CA664" s="76">
        <f t="shared" si="384"/>
        <v>0</v>
      </c>
      <c r="CB664" s="15"/>
      <c r="CC664" s="75">
        <v>658</v>
      </c>
      <c r="CD664" s="76">
        <f>0.0526*Observaciones!$F663^2.218</f>
        <v>0.79397345371627714</v>
      </c>
      <c r="CE664" s="76">
        <f>IF(Observaciones!$F663&gt;0.05*$CI$7,((Observaciones!$F663-0.05*$CI$7)^2)/(Observaciones!$F663+0.95*$CI$7),0)</f>
        <v>7.6652401060814793E-2</v>
      </c>
      <c r="CF664" s="76">
        <f>0.0526*CE664*Observaciones!$F663^1.218</f>
        <v>1.7899991648794227E-2</v>
      </c>
      <c r="CG664" s="29"/>
      <c r="CH664" s="29"/>
      <c r="CI664" s="110"/>
      <c r="CJ664" s="40"/>
    </row>
    <row r="665" spans="2:88" s="2" customFormat="1" x14ac:dyDescent="0.3">
      <c r="B665" s="39"/>
      <c r="C665" s="75">
        <v>659</v>
      </c>
      <c r="D665" s="148">
        <f>ETo!$I664*((1-Constantes!$D$19)*ETo!$K664+ETo!$L664)</f>
        <v>4.1002005575689955</v>
      </c>
      <c r="E665" s="76">
        <f>MIN(D665*Constantes!$D$17,0.8*(H664+Observaciones!$F664-F665-G665-Constantes!$D$14))</f>
        <v>2.036461543889549</v>
      </c>
      <c r="F665" s="76">
        <f>IF(Observaciones!$F664&gt;0.05*Constantes!$D$18,((Observaciones!$F664-0.05*Constantes!$D$18)^2)/(Observaciones!$F664+0.95*Constantes!$D$18),0)</f>
        <v>0</v>
      </c>
      <c r="G665" s="76">
        <f>MAX(0,H664+Observaciones!$F664-F665-Constantes!$D$13)</f>
        <v>0</v>
      </c>
      <c r="H665" s="76">
        <f>H664+Observaciones!$F664-F665-E665-G665-I664</f>
        <v>37.716748498671279</v>
      </c>
      <c r="I665" s="76">
        <f>MAX(0,(H665-Constantes!$D$14)*(1-EXP(-Constantes!$D$22)))</f>
        <v>0.90155461528757497</v>
      </c>
      <c r="J665" s="76">
        <f t="shared" si="350"/>
        <v>62.538188758628436</v>
      </c>
      <c r="K665" s="76">
        <f>MAX(0,(J665-Constantes!$D$13)*(1-EXP(-Constantes!$D$23)))</f>
        <v>0.13585830792946565</v>
      </c>
      <c r="L665" s="76">
        <f t="shared" si="351"/>
        <v>1.0374129232170406</v>
      </c>
      <c r="M665" s="76">
        <f>0.0526*F665*Observaciones!$F664^1.218</f>
        <v>0</v>
      </c>
      <c r="N665" s="76">
        <f>M665*Constantes!$D$30</f>
        <v>0</v>
      </c>
      <c r="O665" s="76">
        <f t="shared" si="352"/>
        <v>0</v>
      </c>
      <c r="P665" s="15"/>
      <c r="Q665" s="75">
        <v>659</v>
      </c>
      <c r="R665" s="148">
        <f>ETo!$I664*((1-Constantes!$E$19)*ETo!$K664+ETo!$L664)</f>
        <v>4.1002005575689955</v>
      </c>
      <c r="S665" s="76">
        <f>MIN(R665*Constantes!$E$17,0.8*(V664+Observaciones!$F664-T665-U665-Constantes!$D$14))</f>
        <v>2.036461543889549</v>
      </c>
      <c r="T665" s="76">
        <f>IF(Observaciones!$F664&gt;0.05*Constantes!$E$18,((Observaciones!$F664-0.05*Constantes!$E$18)^2)/(Observaciones!$F664+0.95*Constantes!$E$18),0)</f>
        <v>0</v>
      </c>
      <c r="U665" s="76">
        <f>MAX(0,V664+Observaciones!$F664-T665-Constantes!$D$13)</f>
        <v>0</v>
      </c>
      <c r="V665" s="76">
        <f>V664+Observaciones!$F664-T665-S665-U665-W664</f>
        <v>37.716748498671279</v>
      </c>
      <c r="W665" s="76">
        <f>MAX(0,(V665-Constantes!$D$14)*(1-EXP(-Constantes!$D$22)))</f>
        <v>0.90155461528757497</v>
      </c>
      <c r="X665" s="76">
        <f t="shared" si="373"/>
        <v>62.538188758628436</v>
      </c>
      <c r="Y665" s="76">
        <f>MAX(0,(X665-Constantes!$D$13)*(1-EXP(-Constantes!$D$23)))</f>
        <v>0.13585830792946565</v>
      </c>
      <c r="Z665" s="76">
        <f t="shared" si="374"/>
        <v>1.0374129232170406</v>
      </c>
      <c r="AA665" s="76">
        <f>IF(Z665-Escenarios!$E$29&lt;=0,0,IF(Z665-Escenarios!$E$29&gt;Escenarios!$E$28,Escenarios!$E$28,Z665-Escenarios!$E$29))</f>
        <v>0.34621292321704056</v>
      </c>
      <c r="AB665" s="76">
        <f>AA665*Entradas!$E$24</f>
        <v>8.6553230804260139E-2</v>
      </c>
      <c r="AC665" s="76">
        <f>R665*Entradas!$D$47/Escenarios!$E$9</f>
        <v>0.19680962676331176</v>
      </c>
      <c r="AD665" s="76">
        <f>Entradas!$D$48*Entradas!$D$46/Escenarios!$E$9</f>
        <v>0.12</v>
      </c>
      <c r="AE665" s="76">
        <f t="shared" si="375"/>
        <v>2.233271170652861</v>
      </c>
      <c r="AF665" s="76">
        <f t="shared" si="358"/>
        <v>0</v>
      </c>
      <c r="AG665" s="76">
        <f t="shared" si="359"/>
        <v>0.34621292321704056</v>
      </c>
      <c r="AH665" s="76">
        <f t="shared" si="353"/>
        <v>0.55534169207053441</v>
      </c>
      <c r="AI665" s="76">
        <f t="shared" si="360"/>
        <v>0</v>
      </c>
      <c r="AJ665" s="76">
        <f t="shared" si="354"/>
        <v>0.13585830792946565</v>
      </c>
      <c r="AK665" s="76">
        <f t="shared" si="361"/>
        <v>0</v>
      </c>
      <c r="AL665" s="76">
        <f t="shared" si="362"/>
        <v>0.77775323080426018</v>
      </c>
      <c r="AM665" s="76">
        <f t="shared" si="363"/>
        <v>0</v>
      </c>
      <c r="AN665" s="76">
        <f t="shared" si="364"/>
        <v>0</v>
      </c>
      <c r="AO665" s="76">
        <f t="shared" si="376"/>
        <v>52.688208628466342</v>
      </c>
      <c r="AP665" s="76">
        <f>MAX(0,(AO665-Constantes!$D$13)*(1-EXP(-Constantes!$D$24)))</f>
        <v>6.0196491881862775E-2</v>
      </c>
      <c r="AQ665" s="76">
        <f t="shared" si="355"/>
        <v>0.19605479981132842</v>
      </c>
      <c r="AR665" s="76">
        <f t="shared" si="365"/>
        <v>0.837949722686123</v>
      </c>
      <c r="AS665" s="76">
        <f>0.0526*AF665*Observaciones!$F664^1.218</f>
        <v>0</v>
      </c>
      <c r="AT665" s="76">
        <f>AS665*Constantes!$E$30</f>
        <v>0</v>
      </c>
      <c r="AU665" s="76">
        <f t="shared" si="377"/>
        <v>0</v>
      </c>
      <c r="AV665" s="15"/>
      <c r="AW665" s="75">
        <v>659</v>
      </c>
      <c r="AX665" s="148">
        <f>ETo!$I664*((1-Constantes!$F$19)*ETo!$K664+ETo!$L664)</f>
        <v>4.1002005575689955</v>
      </c>
      <c r="AY665" s="76">
        <f>MIN(AX665*Constantes!$F$17,0.8*(BB664+Observaciones!$F664-AZ665-BA665-Constantes!$D$14))</f>
        <v>2.036461543889549</v>
      </c>
      <c r="AZ665" s="76">
        <f>IF(Observaciones!$F664&gt;0.05*Constantes!$F$18,((Observaciones!$F664-0.05*Constantes!$F$18)^2)/(Observaciones!$F664+0.95*Constantes!$F$18),0)</f>
        <v>0</v>
      </c>
      <c r="BA665" s="76">
        <f>MAX(0,BB664+Observaciones!$F664-AZ665-Constantes!$D$13)</f>
        <v>0</v>
      </c>
      <c r="BB665" s="76">
        <f>BB664+Observaciones!$F664-AZ665-AY665-BA665-BC664</f>
        <v>37.716748498671279</v>
      </c>
      <c r="BC665" s="76">
        <f>MAX(0,(BB665-Constantes!$D$14)*(1-EXP(-Constantes!$D$22)))</f>
        <v>0.90155461528757497</v>
      </c>
      <c r="BD665" s="76">
        <f t="shared" si="378"/>
        <v>62.538188758628436</v>
      </c>
      <c r="BE665" s="76">
        <f>MAX(0,(BD665-Constantes!$D$13)*(1-EXP(-Constantes!$D$23)))</f>
        <v>0.13585830792946565</v>
      </c>
      <c r="BF665" s="76">
        <f t="shared" si="379"/>
        <v>1.0374129232170406</v>
      </c>
      <c r="BG665" s="76">
        <f>IF(BF665-Escenarios!$F$29&lt;=0,0,IF(BF665-Escenarios!$F$29&gt;Escenarios!$F$28,Escenarios!$F$28,BF665-Escenarios!$F$29))</f>
        <v>0.34621292321704056</v>
      </c>
      <c r="BH665" s="76">
        <f>BG665*Entradas!$F$24</f>
        <v>0</v>
      </c>
      <c r="BI665" s="76">
        <f>AX665*Entradas!$D$47/Escenarios!$F$9</f>
        <v>0.19680962676331176</v>
      </c>
      <c r="BJ665" s="76">
        <f>Entradas!$D$48*Entradas!$D$46/Escenarios!$F$9</f>
        <v>0.12</v>
      </c>
      <c r="BK665" s="76">
        <f t="shared" si="380"/>
        <v>2.233271170652861</v>
      </c>
      <c r="BL665" s="76">
        <f t="shared" si="366"/>
        <v>0</v>
      </c>
      <c r="BM665" s="76">
        <f t="shared" si="367"/>
        <v>0.34621292321704056</v>
      </c>
      <c r="BN665" s="76">
        <f t="shared" si="356"/>
        <v>0.55534169207053441</v>
      </c>
      <c r="BO665" s="76">
        <f t="shared" si="368"/>
        <v>0</v>
      </c>
      <c r="BP665" s="76">
        <f t="shared" si="357"/>
        <v>0.13585830792946565</v>
      </c>
      <c r="BQ665" s="76">
        <f t="shared" si="369"/>
        <v>0</v>
      </c>
      <c r="BR665" s="76">
        <f t="shared" si="370"/>
        <v>0.69120000000000004</v>
      </c>
      <c r="BS665" s="76">
        <f t="shared" si="371"/>
        <v>2.94032964537288E-2</v>
      </c>
      <c r="BT665" s="76">
        <f t="shared" si="372"/>
        <v>2.94032964537288E-2</v>
      </c>
      <c r="BU665" s="76">
        <f t="shared" si="381"/>
        <v>56.490247007102575</v>
      </c>
      <c r="BV665" s="76">
        <f>MAX(0,(BU665-Constantes!$D$13)*(1-EXP(-Constantes!$D$24)))</f>
        <v>0.11831158785209211</v>
      </c>
      <c r="BW665" s="76">
        <f t="shared" si="382"/>
        <v>0.2541698957815578</v>
      </c>
      <c r="BX665" s="76">
        <f t="shared" si="383"/>
        <v>0.80951158785209221</v>
      </c>
      <c r="BY665" s="76">
        <f>0.0526*BL665*Observaciones!$F664^1.218</f>
        <v>0</v>
      </c>
      <c r="BZ665" s="76">
        <f>BY665*Constantes!$F$30</f>
        <v>0</v>
      </c>
      <c r="CA665" s="76">
        <f t="shared" si="384"/>
        <v>0</v>
      </c>
      <c r="CB665" s="15"/>
      <c r="CC665" s="75">
        <v>659</v>
      </c>
      <c r="CD665" s="76">
        <f>0.0526*Observaciones!$F664^2.218</f>
        <v>0</v>
      </c>
      <c r="CE665" s="76">
        <f>IF(Observaciones!$F664&gt;0.05*$CI$7,((Observaciones!$F664-0.05*$CI$7)^2)/(Observaciones!$F664+0.95*$CI$7),0)</f>
        <v>0</v>
      </c>
      <c r="CF665" s="76">
        <f>0.0526*CE665*Observaciones!$F664^1.218</f>
        <v>0</v>
      </c>
      <c r="CG665" s="29"/>
      <c r="CH665" s="29"/>
      <c r="CI665" s="110"/>
      <c r="CJ665" s="40"/>
    </row>
    <row r="666" spans="2:88" s="2" customFormat="1" x14ac:dyDescent="0.3">
      <c r="B666" s="39"/>
      <c r="C666" s="75">
        <v>660</v>
      </c>
      <c r="D666" s="148">
        <f>ETo!$I665*((1-Constantes!$D$19)*ETo!$K665+ETo!$L665)</f>
        <v>4.1406061286425011</v>
      </c>
      <c r="E666" s="76">
        <f>MIN(D666*Constantes!$D$17,0.8*(H665+Observaciones!$F665-F666-G666-Constantes!$D$14))</f>
        <v>2.0565299260320256</v>
      </c>
      <c r="F666" s="76">
        <f>IF(Observaciones!$F665&gt;0.05*Constantes!$D$18,((Observaciones!$F665-0.05*Constantes!$D$18)^2)/(Observaciones!$F665+0.95*Constantes!$D$18),0)</f>
        <v>0</v>
      </c>
      <c r="G666" s="76">
        <f>MAX(0,H665+Observaciones!$F665-F666-Constantes!$D$13)</f>
        <v>0</v>
      </c>
      <c r="H666" s="76">
        <f>H665+Observaciones!$F665-F666-E666-G666-I665</f>
        <v>37.258663957351679</v>
      </c>
      <c r="I666" s="76">
        <f>MAX(0,(H666-Constantes!$D$14)*(1-EXP(-Constantes!$D$22)))</f>
        <v>0.88595057414745115</v>
      </c>
      <c r="J666" s="76">
        <f t="shared" si="350"/>
        <v>62.402330450698969</v>
      </c>
      <c r="K666" s="76">
        <f>MAX(0,(J666-Constantes!$D$13)*(1-EXP(-Constantes!$D$23)))</f>
        <v>0.13451966366250873</v>
      </c>
      <c r="L666" s="76">
        <f t="shared" si="351"/>
        <v>1.0204702378099599</v>
      </c>
      <c r="M666" s="76">
        <f>0.0526*F666*Observaciones!$F665^1.218</f>
        <v>0</v>
      </c>
      <c r="N666" s="76">
        <f>M666*Constantes!$D$30</f>
        <v>0</v>
      </c>
      <c r="O666" s="76">
        <f t="shared" si="352"/>
        <v>0</v>
      </c>
      <c r="P666" s="15"/>
      <c r="Q666" s="75">
        <v>660</v>
      </c>
      <c r="R666" s="148">
        <f>ETo!$I665*((1-Constantes!$E$19)*ETo!$K665+ETo!$L665)</f>
        <v>4.1406061286425011</v>
      </c>
      <c r="S666" s="76">
        <f>MIN(R666*Constantes!$E$17,0.8*(V665+Observaciones!$F665-T666-U666-Constantes!$D$14))</f>
        <v>2.0565299260320256</v>
      </c>
      <c r="T666" s="76">
        <f>IF(Observaciones!$F665&gt;0.05*Constantes!$E$18,((Observaciones!$F665-0.05*Constantes!$E$18)^2)/(Observaciones!$F665+0.95*Constantes!$E$18),0)</f>
        <v>0</v>
      </c>
      <c r="U666" s="76">
        <f>MAX(0,V665+Observaciones!$F665-T666-Constantes!$D$13)</f>
        <v>0</v>
      </c>
      <c r="V666" s="76">
        <f>V665+Observaciones!$F665-T666-S666-U666-W665</f>
        <v>37.258663957351679</v>
      </c>
      <c r="W666" s="76">
        <f>MAX(0,(V666-Constantes!$D$14)*(1-EXP(-Constantes!$D$22)))</f>
        <v>0.88595057414745115</v>
      </c>
      <c r="X666" s="76">
        <f t="shared" si="373"/>
        <v>62.402330450698969</v>
      </c>
      <c r="Y666" s="76">
        <f>MAX(0,(X666-Constantes!$D$13)*(1-EXP(-Constantes!$D$23)))</f>
        <v>0.13451966366250873</v>
      </c>
      <c r="Z666" s="76">
        <f t="shared" si="374"/>
        <v>1.0204702378099599</v>
      </c>
      <c r="AA666" s="76">
        <f>IF(Z666-Escenarios!$E$29&lt;=0,0,IF(Z666-Escenarios!$E$29&gt;Escenarios!$E$28,Escenarios!$E$28,Z666-Escenarios!$E$29))</f>
        <v>0.3292702378099599</v>
      </c>
      <c r="AB666" s="76">
        <f>AA666*Entradas!$E$24</f>
        <v>8.2317559452489975E-2</v>
      </c>
      <c r="AC666" s="76">
        <f>R666*Entradas!$D$47/Escenarios!$E$9</f>
        <v>0.19874909417484005</v>
      </c>
      <c r="AD666" s="76">
        <f>Entradas!$D$48*Entradas!$D$46/Escenarios!$E$9</f>
        <v>0.12</v>
      </c>
      <c r="AE666" s="76">
        <f t="shared" si="375"/>
        <v>2.2552790202068658</v>
      </c>
      <c r="AF666" s="76">
        <f t="shared" si="358"/>
        <v>0</v>
      </c>
      <c r="AG666" s="76">
        <f t="shared" si="359"/>
        <v>0.3292702378099599</v>
      </c>
      <c r="AH666" s="76">
        <f t="shared" si="353"/>
        <v>0.55668033633749125</v>
      </c>
      <c r="AI666" s="76">
        <f t="shared" si="360"/>
        <v>0</v>
      </c>
      <c r="AJ666" s="76">
        <f t="shared" si="354"/>
        <v>0.13451966366250873</v>
      </c>
      <c r="AK666" s="76">
        <f t="shared" si="361"/>
        <v>0</v>
      </c>
      <c r="AL666" s="76">
        <f t="shared" si="362"/>
        <v>0.77351755945249001</v>
      </c>
      <c r="AM666" s="76">
        <f t="shared" si="363"/>
        <v>0</v>
      </c>
      <c r="AN666" s="76">
        <f t="shared" si="364"/>
        <v>0</v>
      </c>
      <c r="AO666" s="76">
        <f t="shared" si="376"/>
        <v>52.628012136584481</v>
      </c>
      <c r="AP666" s="76">
        <f>MAX(0,(AO666-Constantes!$D$13)*(1-EXP(-Constantes!$D$24)))</f>
        <v>5.9276373630968028E-2</v>
      </c>
      <c r="AQ666" s="76">
        <f t="shared" si="355"/>
        <v>0.19379603729347675</v>
      </c>
      <c r="AR666" s="76">
        <f t="shared" si="365"/>
        <v>0.83279393308345806</v>
      </c>
      <c r="AS666" s="76">
        <f>0.0526*AF666*Observaciones!$F665^1.218</f>
        <v>0</v>
      </c>
      <c r="AT666" s="76">
        <f>AS666*Constantes!$E$30</f>
        <v>0</v>
      </c>
      <c r="AU666" s="76">
        <f t="shared" si="377"/>
        <v>0</v>
      </c>
      <c r="AV666" s="15"/>
      <c r="AW666" s="75">
        <v>660</v>
      </c>
      <c r="AX666" s="148">
        <f>ETo!$I665*((1-Constantes!$F$19)*ETo!$K665+ETo!$L665)</f>
        <v>4.1406061286425011</v>
      </c>
      <c r="AY666" s="76">
        <f>MIN(AX666*Constantes!$F$17,0.8*(BB665+Observaciones!$F665-AZ666-BA666-Constantes!$D$14))</f>
        <v>2.0565299260320256</v>
      </c>
      <c r="AZ666" s="76">
        <f>IF(Observaciones!$F665&gt;0.05*Constantes!$F$18,((Observaciones!$F665-0.05*Constantes!$F$18)^2)/(Observaciones!$F665+0.95*Constantes!$F$18),0)</f>
        <v>0</v>
      </c>
      <c r="BA666" s="76">
        <f>MAX(0,BB665+Observaciones!$F665-AZ666-Constantes!$D$13)</f>
        <v>0</v>
      </c>
      <c r="BB666" s="76">
        <f>BB665+Observaciones!$F665-AZ666-AY666-BA666-BC665</f>
        <v>37.258663957351679</v>
      </c>
      <c r="BC666" s="76">
        <f>MAX(0,(BB666-Constantes!$D$14)*(1-EXP(-Constantes!$D$22)))</f>
        <v>0.88595057414745115</v>
      </c>
      <c r="BD666" s="76">
        <f t="shared" si="378"/>
        <v>62.402330450698969</v>
      </c>
      <c r="BE666" s="76">
        <f>MAX(0,(BD666-Constantes!$D$13)*(1-EXP(-Constantes!$D$23)))</f>
        <v>0.13451966366250873</v>
      </c>
      <c r="BF666" s="76">
        <f t="shared" si="379"/>
        <v>1.0204702378099599</v>
      </c>
      <c r="BG666" s="76">
        <f>IF(BF666-Escenarios!$F$29&lt;=0,0,IF(BF666-Escenarios!$F$29&gt;Escenarios!$F$28,Escenarios!$F$28,BF666-Escenarios!$F$29))</f>
        <v>0.3292702378099599</v>
      </c>
      <c r="BH666" s="76">
        <f>BG666*Entradas!$F$24</f>
        <v>0</v>
      </c>
      <c r="BI666" s="76">
        <f>AX666*Entradas!$D$47/Escenarios!$F$9</f>
        <v>0.19874909417484005</v>
      </c>
      <c r="BJ666" s="76">
        <f>Entradas!$D$48*Entradas!$D$46/Escenarios!$F$9</f>
        <v>0.12</v>
      </c>
      <c r="BK666" s="76">
        <f t="shared" si="380"/>
        <v>2.2552790202068658</v>
      </c>
      <c r="BL666" s="76">
        <f t="shared" si="366"/>
        <v>0</v>
      </c>
      <c r="BM666" s="76">
        <f t="shared" si="367"/>
        <v>0.3292702378099599</v>
      </c>
      <c r="BN666" s="76">
        <f t="shared" si="356"/>
        <v>0.55668033633749125</v>
      </c>
      <c r="BO666" s="76">
        <f t="shared" si="368"/>
        <v>0</v>
      </c>
      <c r="BP666" s="76">
        <f t="shared" si="357"/>
        <v>0.13451966366250873</v>
      </c>
      <c r="BQ666" s="76">
        <f t="shared" si="369"/>
        <v>0</v>
      </c>
      <c r="BR666" s="76">
        <f t="shared" si="370"/>
        <v>0.69120000000000004</v>
      </c>
      <c r="BS666" s="76">
        <f t="shared" si="371"/>
        <v>1.0521143635119856E-2</v>
      </c>
      <c r="BT666" s="76">
        <f t="shared" si="372"/>
        <v>1.0521143635119856E-2</v>
      </c>
      <c r="BU666" s="76">
        <f t="shared" si="381"/>
        <v>56.382456562885601</v>
      </c>
      <c r="BV666" s="76">
        <f>MAX(0,(BU666-Constantes!$D$13)*(1-EXP(-Constantes!$D$24)))</f>
        <v>0.11666398428092827</v>
      </c>
      <c r="BW666" s="76">
        <f t="shared" si="382"/>
        <v>0.25118364794343701</v>
      </c>
      <c r="BX666" s="76">
        <f t="shared" si="383"/>
        <v>0.80786398428092832</v>
      </c>
      <c r="BY666" s="76">
        <f>0.0526*BL666*Observaciones!$F665^1.218</f>
        <v>0</v>
      </c>
      <c r="BZ666" s="76">
        <f>BY666*Constantes!$F$30</f>
        <v>0</v>
      </c>
      <c r="CA666" s="76">
        <f t="shared" si="384"/>
        <v>0</v>
      </c>
      <c r="CB666" s="15"/>
      <c r="CC666" s="75">
        <v>660</v>
      </c>
      <c r="CD666" s="76">
        <f>0.0526*Observaciones!$F665^2.218</f>
        <v>0.40143633905347276</v>
      </c>
      <c r="CE666" s="76">
        <f>IF(Observaciones!$F665&gt;0.05*$CI$7,((Observaciones!$F665-0.05*$CI$7)^2)/(Observaciones!$F665+0.95*$CI$7),0)</f>
        <v>1.6667444764761515E-2</v>
      </c>
      <c r="CF666" s="76">
        <f>0.0526*CE666*Observaciones!$F665^1.218</f>
        <v>2.6763672030967324E-3</v>
      </c>
      <c r="CG666" s="29"/>
      <c r="CH666" s="29"/>
      <c r="CI666" s="110"/>
      <c r="CJ666" s="40"/>
    </row>
    <row r="667" spans="2:88" s="2" customFormat="1" x14ac:dyDescent="0.3">
      <c r="B667" s="39"/>
      <c r="C667" s="75">
        <v>661</v>
      </c>
      <c r="D667" s="148">
        <f>ETo!$I666*((1-Constantes!$D$19)*ETo!$K666+ETo!$L666)</f>
        <v>4.1938042286325565</v>
      </c>
      <c r="E667" s="76">
        <f>MIN(D667*Constantes!$D$17,0.8*(H666+Observaciones!$F666-F667-G667-Constantes!$D$14))</f>
        <v>2.0829520201019731</v>
      </c>
      <c r="F667" s="76">
        <f>IF(Observaciones!$F666&gt;0.05*Constantes!$D$18,((Observaciones!$F666-0.05*Constantes!$D$18)^2)/(Observaciones!$F666+0.95*Constantes!$D$18),0)</f>
        <v>9.8386462022824963E-6</v>
      </c>
      <c r="G667" s="76">
        <f>MAX(0,H666+Observaciones!$F666-F667-Constantes!$D$13)</f>
        <v>0</v>
      </c>
      <c r="H667" s="76">
        <f>H666+Observaciones!$F666-F667-E667-G667-I666</f>
        <v>37.489751524456061</v>
      </c>
      <c r="I667" s="76">
        <f>MAX(0,(H667-Constantes!$D$14)*(1-EXP(-Constantes!$D$22)))</f>
        <v>0.89382226502285245</v>
      </c>
      <c r="J667" s="76">
        <f t="shared" si="350"/>
        <v>62.26781078703646</v>
      </c>
      <c r="K667" s="76">
        <f>MAX(0,(J667-Constantes!$D$13)*(1-EXP(-Constantes!$D$23)))</f>
        <v>0.13319420937635437</v>
      </c>
      <c r="L667" s="76">
        <f t="shared" si="351"/>
        <v>1.0270263130454091</v>
      </c>
      <c r="M667" s="76">
        <f>0.0526*F667*Observaciones!$F666^1.218</f>
        <v>2.1339967878105509E-6</v>
      </c>
      <c r="N667" s="76">
        <f>M667*Constantes!$D$30</f>
        <v>3.33375265812734E-8</v>
      </c>
      <c r="O667" s="76">
        <f t="shared" si="352"/>
        <v>3.2460245816310854E-3</v>
      </c>
      <c r="P667" s="15"/>
      <c r="Q667" s="75">
        <v>661</v>
      </c>
      <c r="R667" s="148">
        <f>ETo!$I666*((1-Constantes!$E$19)*ETo!$K666+ETo!$L666)</f>
        <v>4.1938042286325565</v>
      </c>
      <c r="S667" s="76">
        <f>MIN(R667*Constantes!$E$17,0.8*(V666+Observaciones!$F666-T667-U667-Constantes!$D$14))</f>
        <v>2.0829520201019731</v>
      </c>
      <c r="T667" s="76">
        <f>IF(Observaciones!$F666&gt;0.05*Constantes!$E$18,((Observaciones!$F666-0.05*Constantes!$E$18)^2)/(Observaciones!$F666+0.95*Constantes!$E$18),0)</f>
        <v>9.8386462022824963E-6</v>
      </c>
      <c r="U667" s="76">
        <f>MAX(0,V666+Observaciones!$F666-T667-Constantes!$D$13)</f>
        <v>0</v>
      </c>
      <c r="V667" s="76">
        <f>V666+Observaciones!$F666-T667-S667-U667-W666</f>
        <v>37.489751524456061</v>
      </c>
      <c r="W667" s="76">
        <f>MAX(0,(V667-Constantes!$D$14)*(1-EXP(-Constantes!$D$22)))</f>
        <v>0.89382226502285245</v>
      </c>
      <c r="X667" s="76">
        <f t="shared" si="373"/>
        <v>62.26781078703646</v>
      </c>
      <c r="Y667" s="76">
        <f>MAX(0,(X667-Constantes!$D$13)*(1-EXP(-Constantes!$D$23)))</f>
        <v>0.13319420937635437</v>
      </c>
      <c r="Z667" s="76">
        <f t="shared" si="374"/>
        <v>1.0270263130454091</v>
      </c>
      <c r="AA667" s="76">
        <f>IF(Z667-Escenarios!$E$29&lt;=0,0,IF(Z667-Escenarios!$E$29&gt;Escenarios!$E$28,Escenarios!$E$28,Z667-Escenarios!$E$29))</f>
        <v>0.33582631304540911</v>
      </c>
      <c r="AB667" s="76">
        <f>AA667*Entradas!$E$24</f>
        <v>8.3956578261352277E-2</v>
      </c>
      <c r="AC667" s="76">
        <f>R667*Entradas!$D$47/Escenarios!$E$9</f>
        <v>0.20130260297436273</v>
      </c>
      <c r="AD667" s="76">
        <f>Entradas!$D$48*Entradas!$D$46/Escenarios!$E$9</f>
        <v>0.12</v>
      </c>
      <c r="AE667" s="76">
        <f t="shared" si="375"/>
        <v>2.2842546230763356</v>
      </c>
      <c r="AF667" s="76">
        <f t="shared" si="358"/>
        <v>0</v>
      </c>
      <c r="AG667" s="76">
        <f t="shared" si="359"/>
        <v>0.33581647439920681</v>
      </c>
      <c r="AH667" s="76">
        <f t="shared" si="353"/>
        <v>0.55800579062364564</v>
      </c>
      <c r="AI667" s="76">
        <f t="shared" si="360"/>
        <v>0</v>
      </c>
      <c r="AJ667" s="76">
        <f t="shared" si="354"/>
        <v>0.13319420937635437</v>
      </c>
      <c r="AK667" s="76">
        <f t="shared" si="361"/>
        <v>0</v>
      </c>
      <c r="AL667" s="76">
        <f t="shared" si="362"/>
        <v>0.77515657826135231</v>
      </c>
      <c r="AM667" s="76">
        <f t="shared" si="363"/>
        <v>0</v>
      </c>
      <c r="AN667" s="76">
        <f t="shared" si="364"/>
        <v>0</v>
      </c>
      <c r="AO667" s="76">
        <f t="shared" si="376"/>
        <v>52.568735762953516</v>
      </c>
      <c r="AP667" s="76">
        <f>MAX(0,(AO667-Constantes!$D$13)*(1-EXP(-Constantes!$D$24)))</f>
        <v>5.8370319614867758E-2</v>
      </c>
      <c r="AQ667" s="76">
        <f t="shared" si="355"/>
        <v>0.19156452899122212</v>
      </c>
      <c r="AR667" s="76">
        <f t="shared" si="365"/>
        <v>0.83352689787622003</v>
      </c>
      <c r="AS667" s="76">
        <f>0.0526*AF667*Observaciones!$F666^1.218</f>
        <v>0</v>
      </c>
      <c r="AT667" s="76">
        <f>AS667*Constantes!$E$30</f>
        <v>0</v>
      </c>
      <c r="AU667" s="76">
        <f t="shared" si="377"/>
        <v>0</v>
      </c>
      <c r="AV667" s="15"/>
      <c r="AW667" s="75">
        <v>661</v>
      </c>
      <c r="AX667" s="148">
        <f>ETo!$I666*((1-Constantes!$F$19)*ETo!$K666+ETo!$L666)</f>
        <v>4.1938042286325565</v>
      </c>
      <c r="AY667" s="76">
        <f>MIN(AX667*Constantes!$F$17,0.8*(BB666+Observaciones!$F666-AZ667-BA667-Constantes!$D$14))</f>
        <v>2.0829520201019731</v>
      </c>
      <c r="AZ667" s="76">
        <f>IF(Observaciones!$F666&gt;0.05*Constantes!$F$18,((Observaciones!$F666-0.05*Constantes!$F$18)^2)/(Observaciones!$F666+0.95*Constantes!$F$18),0)</f>
        <v>9.8386462022824963E-6</v>
      </c>
      <c r="BA667" s="76">
        <f>MAX(0,BB666+Observaciones!$F666-AZ667-Constantes!$D$13)</f>
        <v>0</v>
      </c>
      <c r="BB667" s="76">
        <f>BB666+Observaciones!$F666-AZ667-AY667-BA667-BC666</f>
        <v>37.489751524456061</v>
      </c>
      <c r="BC667" s="76">
        <f>MAX(0,(BB667-Constantes!$D$14)*(1-EXP(-Constantes!$D$22)))</f>
        <v>0.89382226502285245</v>
      </c>
      <c r="BD667" s="76">
        <f t="shared" si="378"/>
        <v>62.26781078703646</v>
      </c>
      <c r="BE667" s="76">
        <f>MAX(0,(BD667-Constantes!$D$13)*(1-EXP(-Constantes!$D$23)))</f>
        <v>0.13319420937635437</v>
      </c>
      <c r="BF667" s="76">
        <f t="shared" si="379"/>
        <v>1.0270263130454091</v>
      </c>
      <c r="BG667" s="76">
        <f>IF(BF667-Escenarios!$F$29&lt;=0,0,IF(BF667-Escenarios!$F$29&gt;Escenarios!$F$28,Escenarios!$F$28,BF667-Escenarios!$F$29))</f>
        <v>0.33582631304540911</v>
      </c>
      <c r="BH667" s="76">
        <f>BG667*Entradas!$F$24</f>
        <v>0</v>
      </c>
      <c r="BI667" s="76">
        <f>AX667*Entradas!$D$47/Escenarios!$F$9</f>
        <v>0.20130260297436273</v>
      </c>
      <c r="BJ667" s="76">
        <f>Entradas!$D$48*Entradas!$D$46/Escenarios!$F$9</f>
        <v>0.12</v>
      </c>
      <c r="BK667" s="76">
        <f t="shared" si="380"/>
        <v>2.2842546230763356</v>
      </c>
      <c r="BL667" s="76">
        <f t="shared" si="366"/>
        <v>0</v>
      </c>
      <c r="BM667" s="76">
        <f t="shared" si="367"/>
        <v>0.33581647439920681</v>
      </c>
      <c r="BN667" s="76">
        <f t="shared" si="356"/>
        <v>0.55800579062364564</v>
      </c>
      <c r="BO667" s="76">
        <f t="shared" si="368"/>
        <v>0</v>
      </c>
      <c r="BP667" s="76">
        <f t="shared" si="357"/>
        <v>0.13319420937635437</v>
      </c>
      <c r="BQ667" s="76">
        <f t="shared" si="369"/>
        <v>0</v>
      </c>
      <c r="BR667" s="76">
        <f t="shared" si="370"/>
        <v>0.69120000000000004</v>
      </c>
      <c r="BS667" s="76">
        <f t="shared" si="371"/>
        <v>1.4523710071046386E-2</v>
      </c>
      <c r="BT667" s="76">
        <f t="shared" si="372"/>
        <v>1.4523710071046386E-2</v>
      </c>
      <c r="BU667" s="76">
        <f t="shared" si="381"/>
        <v>56.280316288675721</v>
      </c>
      <c r="BV667" s="76">
        <f>MAX(0,(BU667-Constantes!$D$13)*(1-EXP(-Constantes!$D$24)))</f>
        <v>0.11510274495428531</v>
      </c>
      <c r="BW667" s="76">
        <f t="shared" si="382"/>
        <v>0.2482969543306397</v>
      </c>
      <c r="BX667" s="76">
        <f t="shared" si="383"/>
        <v>0.80630274495428533</v>
      </c>
      <c r="BY667" s="76">
        <f>0.0526*BL667*Observaciones!$F666^1.218</f>
        <v>0</v>
      </c>
      <c r="BZ667" s="76">
        <f>BY667*Constantes!$F$30</f>
        <v>0</v>
      </c>
      <c r="CA667" s="76">
        <f t="shared" si="384"/>
        <v>0</v>
      </c>
      <c r="CB667" s="15"/>
      <c r="CC667" s="75">
        <v>661</v>
      </c>
      <c r="CD667" s="76">
        <f>0.0526*Observaciones!$F666^2.218</f>
        <v>0.69407818724181081</v>
      </c>
      <c r="CE667" s="76">
        <f>IF(Observaciones!$F666&gt;0.05*$CI$7,((Observaciones!$F666-0.05*$CI$7)^2)/(Observaciones!$F666+0.95*$CI$7),0)</f>
        <v>5.9703226397170815E-2</v>
      </c>
      <c r="CF667" s="76">
        <f>0.0526*CE667*Observaciones!$F666^1.218</f>
        <v>1.2949595984448673E-2</v>
      </c>
      <c r="CG667" s="29"/>
      <c r="CH667" s="29"/>
      <c r="CI667" s="110"/>
      <c r="CJ667" s="40"/>
    </row>
    <row r="668" spans="2:88" s="2" customFormat="1" x14ac:dyDescent="0.3">
      <c r="B668" s="39"/>
      <c r="C668" s="75">
        <v>662</v>
      </c>
      <c r="D668" s="148">
        <f>ETo!$I667*((1-Constantes!$D$19)*ETo!$K667+ETo!$L667)</f>
        <v>3.9146964598959393</v>
      </c>
      <c r="E668" s="76">
        <f>MIN(D668*Constantes!$D$17,0.8*(H667+Observaciones!$F667-F668-G668-Constantes!$D$14))</f>
        <v>1.9443265480909313</v>
      </c>
      <c r="F668" s="76">
        <f>IF(Observaciones!$F667&gt;0.05*Constantes!$D$18,((Observaciones!$F667-0.05*Constantes!$D$18)^2)/(Observaciones!$F667+0.95*Constantes!$D$18),0)</f>
        <v>0</v>
      </c>
      <c r="G668" s="76">
        <f>MAX(0,H667+Observaciones!$F667-F668-Constantes!$D$13)</f>
        <v>0</v>
      </c>
      <c r="H668" s="76">
        <f>H667+Observaciones!$F667-F668-E668-G668-I667</f>
        <v>36.451602711342268</v>
      </c>
      <c r="I668" s="76">
        <f>MAX(0,(H668-Constantes!$D$14)*(1-EXP(-Constantes!$D$22)))</f>
        <v>0.85845910532588232</v>
      </c>
      <c r="J668" s="76">
        <f t="shared" si="350"/>
        <v>62.134616577660104</v>
      </c>
      <c r="K668" s="76">
        <f>MAX(0,(J668-Constantes!$D$13)*(1-EXP(-Constantes!$D$23)))</f>
        <v>0.1318818151069801</v>
      </c>
      <c r="L668" s="76">
        <f t="shared" si="351"/>
        <v>0.99034092043286237</v>
      </c>
      <c r="M668" s="76">
        <f>0.0526*F668*Observaciones!$F667^1.218</f>
        <v>0</v>
      </c>
      <c r="N668" s="76">
        <f>M668*Constantes!$D$30</f>
        <v>0</v>
      </c>
      <c r="O668" s="76">
        <f t="shared" si="352"/>
        <v>0</v>
      </c>
      <c r="P668" s="15"/>
      <c r="Q668" s="75">
        <v>662</v>
      </c>
      <c r="R668" s="148">
        <f>ETo!$I667*((1-Constantes!$E$19)*ETo!$K667+ETo!$L667)</f>
        <v>3.9146964598959393</v>
      </c>
      <c r="S668" s="76">
        <f>MIN(R668*Constantes!$E$17,0.8*(V667+Observaciones!$F667-T668-U668-Constantes!$D$14))</f>
        <v>1.9443265480909313</v>
      </c>
      <c r="T668" s="76">
        <f>IF(Observaciones!$F667&gt;0.05*Constantes!$E$18,((Observaciones!$F667-0.05*Constantes!$E$18)^2)/(Observaciones!$F667+0.95*Constantes!$E$18),0)</f>
        <v>0</v>
      </c>
      <c r="U668" s="76">
        <f>MAX(0,V667+Observaciones!$F667-T668-Constantes!$D$13)</f>
        <v>0</v>
      </c>
      <c r="V668" s="76">
        <f>V667+Observaciones!$F667-T668-S668-U668-W667</f>
        <v>36.451602711342268</v>
      </c>
      <c r="W668" s="76">
        <f>MAX(0,(V668-Constantes!$D$14)*(1-EXP(-Constantes!$D$22)))</f>
        <v>0.85845910532588232</v>
      </c>
      <c r="X668" s="76">
        <f t="shared" si="373"/>
        <v>62.134616577660104</v>
      </c>
      <c r="Y668" s="76">
        <f>MAX(0,(X668-Constantes!$D$13)*(1-EXP(-Constantes!$D$23)))</f>
        <v>0.1318818151069801</v>
      </c>
      <c r="Z668" s="76">
        <f t="shared" si="374"/>
        <v>0.99034092043286237</v>
      </c>
      <c r="AA668" s="76">
        <f>IF(Z668-Escenarios!$E$29&lt;=0,0,IF(Z668-Escenarios!$E$29&gt;Escenarios!$E$28,Escenarios!$E$28,Z668-Escenarios!$E$29))</f>
        <v>0.29914092043286233</v>
      </c>
      <c r="AB668" s="76">
        <f>AA668*Entradas!$E$24</f>
        <v>7.4785230108215583E-2</v>
      </c>
      <c r="AC668" s="76">
        <f>R668*Entradas!$D$47/Escenarios!$E$9</f>
        <v>0.1879054300750051</v>
      </c>
      <c r="AD668" s="76">
        <f>Entradas!$D$48*Entradas!$D$46/Escenarios!$E$9</f>
        <v>0.12</v>
      </c>
      <c r="AE668" s="76">
        <f t="shared" si="375"/>
        <v>2.1322319781659362</v>
      </c>
      <c r="AF668" s="76">
        <f t="shared" si="358"/>
        <v>0</v>
      </c>
      <c r="AG668" s="76">
        <f t="shared" si="359"/>
        <v>0.29914092043286233</v>
      </c>
      <c r="AH668" s="76">
        <f t="shared" si="353"/>
        <v>0.55931818489301999</v>
      </c>
      <c r="AI668" s="76">
        <f t="shared" si="360"/>
        <v>0</v>
      </c>
      <c r="AJ668" s="76">
        <f t="shared" si="354"/>
        <v>0.1318818151069801</v>
      </c>
      <c r="AK668" s="76">
        <f t="shared" si="361"/>
        <v>0</v>
      </c>
      <c r="AL668" s="76">
        <f t="shared" si="362"/>
        <v>0.76598523010821562</v>
      </c>
      <c r="AM668" s="76">
        <f t="shared" si="363"/>
        <v>0</v>
      </c>
      <c r="AN668" s="76">
        <f t="shared" si="364"/>
        <v>0</v>
      </c>
      <c r="AO668" s="76">
        <f t="shared" si="376"/>
        <v>52.51036544333865</v>
      </c>
      <c r="AP668" s="76">
        <f>MAX(0,(AO668-Constantes!$D$13)*(1-EXP(-Constantes!$D$24)))</f>
        <v>5.7478114858258315E-2</v>
      </c>
      <c r="AQ668" s="76">
        <f t="shared" si="355"/>
        <v>0.18935992996523843</v>
      </c>
      <c r="AR668" s="76">
        <f t="shared" si="365"/>
        <v>0.82346334496647389</v>
      </c>
      <c r="AS668" s="76">
        <f>0.0526*AF668*Observaciones!$F667^1.218</f>
        <v>0</v>
      </c>
      <c r="AT668" s="76">
        <f>AS668*Constantes!$E$30</f>
        <v>0</v>
      </c>
      <c r="AU668" s="76">
        <f t="shared" si="377"/>
        <v>0</v>
      </c>
      <c r="AV668" s="15"/>
      <c r="AW668" s="75">
        <v>662</v>
      </c>
      <c r="AX668" s="148">
        <f>ETo!$I667*((1-Constantes!$F$19)*ETo!$K667+ETo!$L667)</f>
        <v>3.9146964598959393</v>
      </c>
      <c r="AY668" s="76">
        <f>MIN(AX668*Constantes!$F$17,0.8*(BB667+Observaciones!$F667-AZ668-BA668-Constantes!$D$14))</f>
        <v>1.9443265480909313</v>
      </c>
      <c r="AZ668" s="76">
        <f>IF(Observaciones!$F667&gt;0.05*Constantes!$F$18,((Observaciones!$F667-0.05*Constantes!$F$18)^2)/(Observaciones!$F667+0.95*Constantes!$F$18),0)</f>
        <v>0</v>
      </c>
      <c r="BA668" s="76">
        <f>MAX(0,BB667+Observaciones!$F667-AZ668-Constantes!$D$13)</f>
        <v>0</v>
      </c>
      <c r="BB668" s="76">
        <f>BB667+Observaciones!$F667-AZ668-AY668-BA668-BC667</f>
        <v>36.451602711342268</v>
      </c>
      <c r="BC668" s="76">
        <f>MAX(0,(BB668-Constantes!$D$14)*(1-EXP(-Constantes!$D$22)))</f>
        <v>0.85845910532588232</v>
      </c>
      <c r="BD668" s="76">
        <f t="shared" si="378"/>
        <v>62.134616577660104</v>
      </c>
      <c r="BE668" s="76">
        <f>MAX(0,(BD668-Constantes!$D$13)*(1-EXP(-Constantes!$D$23)))</f>
        <v>0.1318818151069801</v>
      </c>
      <c r="BF668" s="76">
        <f t="shared" si="379"/>
        <v>0.99034092043286237</v>
      </c>
      <c r="BG668" s="76">
        <f>IF(BF668-Escenarios!$F$29&lt;=0,0,IF(BF668-Escenarios!$F$29&gt;Escenarios!$F$28,Escenarios!$F$28,BF668-Escenarios!$F$29))</f>
        <v>0.29914092043286233</v>
      </c>
      <c r="BH668" s="76">
        <f>BG668*Entradas!$F$24</f>
        <v>0</v>
      </c>
      <c r="BI668" s="76">
        <f>AX668*Entradas!$D$47/Escenarios!$F$9</f>
        <v>0.1879054300750051</v>
      </c>
      <c r="BJ668" s="76">
        <f>Entradas!$D$48*Entradas!$D$46/Escenarios!$F$9</f>
        <v>0.12</v>
      </c>
      <c r="BK668" s="76">
        <f t="shared" si="380"/>
        <v>2.1322319781659362</v>
      </c>
      <c r="BL668" s="76">
        <f t="shared" si="366"/>
        <v>0</v>
      </c>
      <c r="BM668" s="76">
        <f t="shared" si="367"/>
        <v>0.29914092043286233</v>
      </c>
      <c r="BN668" s="76">
        <f t="shared" si="356"/>
        <v>0.55931818489301999</v>
      </c>
      <c r="BO668" s="76">
        <f t="shared" si="368"/>
        <v>0</v>
      </c>
      <c r="BP668" s="76">
        <f t="shared" si="357"/>
        <v>0.1318818151069801</v>
      </c>
      <c r="BQ668" s="76">
        <f t="shared" si="369"/>
        <v>0</v>
      </c>
      <c r="BR668" s="76">
        <f t="shared" si="370"/>
        <v>0.69120000000000004</v>
      </c>
      <c r="BS668" s="76">
        <f t="shared" si="371"/>
        <v>0</v>
      </c>
      <c r="BT668" s="76">
        <f t="shared" si="372"/>
        <v>0</v>
      </c>
      <c r="BU668" s="76">
        <f t="shared" si="381"/>
        <v>56.165213543721435</v>
      </c>
      <c r="BV668" s="76">
        <f>MAX(0,(BU668-Constantes!$D$13)*(1-EXP(-Constantes!$D$24)))</f>
        <v>0.11334337105973391</v>
      </c>
      <c r="BW668" s="76">
        <f t="shared" si="382"/>
        <v>0.24522518616671402</v>
      </c>
      <c r="BX668" s="76">
        <f t="shared" si="383"/>
        <v>0.80454337105973395</v>
      </c>
      <c r="BY668" s="76">
        <f>0.0526*BL668*Observaciones!$F667^1.218</f>
        <v>0</v>
      </c>
      <c r="BZ668" s="76">
        <f>BY668*Constantes!$F$30</f>
        <v>0</v>
      </c>
      <c r="CA668" s="76">
        <f t="shared" si="384"/>
        <v>0</v>
      </c>
      <c r="CB668" s="15"/>
      <c r="CC668" s="75">
        <v>662</v>
      </c>
      <c r="CD668" s="76">
        <f>0.0526*Observaciones!$F667^2.218</f>
        <v>0.19372254258423433</v>
      </c>
      <c r="CE668" s="76">
        <f>IF(Observaciones!$F667&gt;0.05*$CI$7,((Observaciones!$F667-0.05*$CI$7)^2)/(Observaciones!$F667+0.95*$CI$7),0)</f>
        <v>1.3395249151634377E-4</v>
      </c>
      <c r="CF668" s="76">
        <f>0.0526*CE668*Observaciones!$F667^1.218</f>
        <v>1.441645402335511E-5</v>
      </c>
      <c r="CG668" s="29"/>
      <c r="CH668" s="29"/>
      <c r="CI668" s="110"/>
      <c r="CJ668" s="40"/>
    </row>
    <row r="669" spans="2:88" s="2" customFormat="1" x14ac:dyDescent="0.3">
      <c r="B669" s="39"/>
      <c r="C669" s="75">
        <v>663</v>
      </c>
      <c r="D669" s="148">
        <f>ETo!$I668*((1-Constantes!$D$19)*ETo!$K668+ETo!$L668)</f>
        <v>3.9326758653423433</v>
      </c>
      <c r="E669" s="76">
        <f>MIN(D669*Constantes!$D$17,0.8*(H668+Observaciones!$F668-F669-G669-Constantes!$D$14))</f>
        <v>1.9532564448751288</v>
      </c>
      <c r="F669" s="76">
        <f>IF(Observaciones!$F668&gt;0.05*Constantes!$D$18,((Observaciones!$F668-0.05*Constantes!$D$18)^2)/(Observaciones!$F668+0.95*Constantes!$D$18),0)</f>
        <v>0.10420604914933833</v>
      </c>
      <c r="G669" s="76">
        <f>MAX(0,H668+Observaciones!$F668-F669-Constantes!$D$13)</f>
        <v>0</v>
      </c>
      <c r="H669" s="76">
        <f>H668+Observaciones!$F668-F669-E669-G669-I668</f>
        <v>39.33568111199191</v>
      </c>
      <c r="I669" s="76">
        <f>MAX(0,(H669-Constantes!$D$14)*(1-EXP(-Constantes!$D$22)))</f>
        <v>0.95670140332056908</v>
      </c>
      <c r="J669" s="76">
        <f t="shared" si="350"/>
        <v>62.002734762553125</v>
      </c>
      <c r="K669" s="76">
        <f>MAX(0,(J669-Constantes!$D$13)*(1-EXP(-Constantes!$D$23)))</f>
        <v>0.13058235217092998</v>
      </c>
      <c r="L669" s="76">
        <f t="shared" si="351"/>
        <v>1.1914898046408373</v>
      </c>
      <c r="M669" s="76">
        <f>0.0526*F669*Observaciones!$F668^1.218</f>
        <v>4.6637361332176039E-2</v>
      </c>
      <c r="N669" s="76">
        <f>M669*Constantes!$D$30</f>
        <v>7.2857385820484111E-4</v>
      </c>
      <c r="O669" s="76">
        <f t="shared" si="352"/>
        <v>61.148140367383377</v>
      </c>
      <c r="P669" s="15"/>
      <c r="Q669" s="75">
        <v>663</v>
      </c>
      <c r="R669" s="148">
        <f>ETo!$I668*((1-Constantes!$E$19)*ETo!$K668+ETo!$L668)</f>
        <v>3.9326758653423433</v>
      </c>
      <c r="S669" s="76">
        <f>MIN(R669*Constantes!$E$17,0.8*(V668+Observaciones!$F668-T669-U669-Constantes!$D$14))</f>
        <v>1.9532564448751288</v>
      </c>
      <c r="T669" s="76">
        <f>IF(Observaciones!$F668&gt;0.05*Constantes!$E$18,((Observaciones!$F668-0.05*Constantes!$E$18)^2)/(Observaciones!$F668+0.95*Constantes!$E$18),0)</f>
        <v>0.10420604914933833</v>
      </c>
      <c r="U669" s="76">
        <f>MAX(0,V668+Observaciones!$F668-T669-Constantes!$D$13)</f>
        <v>0</v>
      </c>
      <c r="V669" s="76">
        <f>V668+Observaciones!$F668-T669-S669-U669-W668</f>
        <v>39.33568111199191</v>
      </c>
      <c r="W669" s="76">
        <f>MAX(0,(V669-Constantes!$D$14)*(1-EXP(-Constantes!$D$22)))</f>
        <v>0.95670140332056908</v>
      </c>
      <c r="X669" s="76">
        <f t="shared" si="373"/>
        <v>62.002734762553125</v>
      </c>
      <c r="Y669" s="76">
        <f>MAX(0,(X669-Constantes!$D$13)*(1-EXP(-Constantes!$D$23)))</f>
        <v>0.13058235217092998</v>
      </c>
      <c r="Z669" s="76">
        <f t="shared" si="374"/>
        <v>1.1914898046408373</v>
      </c>
      <c r="AA669" s="76">
        <f>IF(Z669-Escenarios!$E$29&lt;=0,0,IF(Z669-Escenarios!$E$29&gt;Escenarios!$E$28,Escenarios!$E$28,Z669-Escenarios!$E$29))</f>
        <v>0.50028980464083728</v>
      </c>
      <c r="AB669" s="76">
        <f>AA669*Entradas!$E$24</f>
        <v>0.12507245116020932</v>
      </c>
      <c r="AC669" s="76">
        <f>R669*Entradas!$D$47/Escenarios!$E$9</f>
        <v>0.18876844153643246</v>
      </c>
      <c r="AD669" s="76">
        <f>Entradas!$D$48*Entradas!$D$46/Escenarios!$E$9</f>
        <v>0.12</v>
      </c>
      <c r="AE669" s="76">
        <f t="shared" si="375"/>
        <v>2.1420248864115612</v>
      </c>
      <c r="AF669" s="76">
        <f t="shared" si="358"/>
        <v>0</v>
      </c>
      <c r="AG669" s="76">
        <f t="shared" si="359"/>
        <v>0.39608375549149893</v>
      </c>
      <c r="AH669" s="76">
        <f t="shared" si="353"/>
        <v>0.56061764782907009</v>
      </c>
      <c r="AI669" s="76">
        <f t="shared" si="360"/>
        <v>0</v>
      </c>
      <c r="AJ669" s="76">
        <f t="shared" si="354"/>
        <v>0.13058235217092998</v>
      </c>
      <c r="AK669" s="76">
        <f t="shared" si="361"/>
        <v>0</v>
      </c>
      <c r="AL669" s="76">
        <f t="shared" si="362"/>
        <v>0.8162724511602093</v>
      </c>
      <c r="AM669" s="76">
        <f t="shared" si="363"/>
        <v>6.6448911944195499E-2</v>
      </c>
      <c r="AN669" s="76">
        <f t="shared" si="364"/>
        <v>6.6448911944195499E-2</v>
      </c>
      <c r="AO669" s="76">
        <f t="shared" si="376"/>
        <v>52.519336240424586</v>
      </c>
      <c r="AP669" s="76">
        <f>MAX(0,(AO669-Constantes!$D$13)*(1-EXP(-Constantes!$D$24)))</f>
        <v>5.761523570809194E-2</v>
      </c>
      <c r="AQ669" s="76">
        <f t="shared" si="355"/>
        <v>0.18819758787902191</v>
      </c>
      <c r="AR669" s="76">
        <f t="shared" si="365"/>
        <v>0.87388768686830121</v>
      </c>
      <c r="AS669" s="76">
        <f>0.0526*AF669*Observaciones!$F668^1.218</f>
        <v>0</v>
      </c>
      <c r="AT669" s="76">
        <f>AS669*Constantes!$E$30</f>
        <v>0</v>
      </c>
      <c r="AU669" s="76">
        <f t="shared" si="377"/>
        <v>0</v>
      </c>
      <c r="AV669" s="15"/>
      <c r="AW669" s="75">
        <v>663</v>
      </c>
      <c r="AX669" s="148">
        <f>ETo!$I668*((1-Constantes!$F$19)*ETo!$K668+ETo!$L668)</f>
        <v>3.9326758653423433</v>
      </c>
      <c r="AY669" s="76">
        <f>MIN(AX669*Constantes!$F$17,0.8*(BB668+Observaciones!$F668-AZ669-BA669-Constantes!$D$14))</f>
        <v>1.9532564448751288</v>
      </c>
      <c r="AZ669" s="76">
        <f>IF(Observaciones!$F668&gt;0.05*Constantes!$F$18,((Observaciones!$F668-0.05*Constantes!$F$18)^2)/(Observaciones!$F668+0.95*Constantes!$F$18),0)</f>
        <v>0.10420604914933833</v>
      </c>
      <c r="BA669" s="76">
        <f>MAX(0,BB668+Observaciones!$F668-AZ669-Constantes!$D$13)</f>
        <v>0</v>
      </c>
      <c r="BB669" s="76">
        <f>BB668+Observaciones!$F668-AZ669-AY669-BA669-BC668</f>
        <v>39.33568111199191</v>
      </c>
      <c r="BC669" s="76">
        <f>MAX(0,(BB669-Constantes!$D$14)*(1-EXP(-Constantes!$D$22)))</f>
        <v>0.95670140332056908</v>
      </c>
      <c r="BD669" s="76">
        <f t="shared" si="378"/>
        <v>62.002734762553125</v>
      </c>
      <c r="BE669" s="76">
        <f>MAX(0,(BD669-Constantes!$D$13)*(1-EXP(-Constantes!$D$23)))</f>
        <v>0.13058235217092998</v>
      </c>
      <c r="BF669" s="76">
        <f t="shared" si="379"/>
        <v>1.1914898046408373</v>
      </c>
      <c r="BG669" s="76">
        <f>IF(BF669-Escenarios!$F$29&lt;=0,0,IF(BF669-Escenarios!$F$29&gt;Escenarios!$F$28,Escenarios!$F$28,BF669-Escenarios!$F$29))</f>
        <v>0.50028980464083728</v>
      </c>
      <c r="BH669" s="76">
        <f>BG669*Entradas!$F$24</f>
        <v>0</v>
      </c>
      <c r="BI669" s="76">
        <f>AX669*Entradas!$D$47/Escenarios!$F$9</f>
        <v>0.18876844153643246</v>
      </c>
      <c r="BJ669" s="76">
        <f>Entradas!$D$48*Entradas!$D$46/Escenarios!$F$9</f>
        <v>0.12</v>
      </c>
      <c r="BK669" s="76">
        <f t="shared" si="380"/>
        <v>2.1420248864115612</v>
      </c>
      <c r="BL669" s="76">
        <f t="shared" si="366"/>
        <v>0</v>
      </c>
      <c r="BM669" s="76">
        <f t="shared" si="367"/>
        <v>0.39608375549149893</v>
      </c>
      <c r="BN669" s="76">
        <f t="shared" si="356"/>
        <v>0.56061764782907009</v>
      </c>
      <c r="BO669" s="76">
        <f t="shared" si="368"/>
        <v>0</v>
      </c>
      <c r="BP669" s="76">
        <f t="shared" si="357"/>
        <v>0.13058235217092998</v>
      </c>
      <c r="BQ669" s="76">
        <f t="shared" si="369"/>
        <v>0</v>
      </c>
      <c r="BR669" s="76">
        <f t="shared" si="370"/>
        <v>0.69120000000000004</v>
      </c>
      <c r="BS669" s="76">
        <f t="shared" si="371"/>
        <v>0.19152136310440482</v>
      </c>
      <c r="BT669" s="76">
        <f t="shared" si="372"/>
        <v>0.19152136310440482</v>
      </c>
      <c r="BU669" s="76">
        <f t="shared" si="381"/>
        <v>56.243391535766108</v>
      </c>
      <c r="BV669" s="76">
        <f>MAX(0,(BU669-Constantes!$D$13)*(1-EXP(-Constantes!$D$24)))</f>
        <v>0.11453834098322679</v>
      </c>
      <c r="BW669" s="76">
        <f t="shared" si="382"/>
        <v>0.24512069315415677</v>
      </c>
      <c r="BX669" s="76">
        <f t="shared" si="383"/>
        <v>0.80573834098322683</v>
      </c>
      <c r="BY669" s="76">
        <f>0.0526*BL669*Observaciones!$F668^1.218</f>
        <v>0</v>
      </c>
      <c r="BZ669" s="76">
        <f>BY669*Constantes!$F$30</f>
        <v>0</v>
      </c>
      <c r="CA669" s="76">
        <f t="shared" si="384"/>
        <v>0</v>
      </c>
      <c r="CB669" s="15"/>
      <c r="CC669" s="75">
        <v>663</v>
      </c>
      <c r="CD669" s="76">
        <f>0.0526*Observaciones!$F668^2.218</f>
        <v>2.5957868850681649</v>
      </c>
      <c r="CE669" s="76">
        <f>IF(Observaciones!$F668&gt;0.05*$CI$7,((Observaciones!$F668-0.05*$CI$7)^2)/(Observaciones!$F668+0.95*$CI$7),0)</f>
        <v>0.42760102492926944</v>
      </c>
      <c r="CF669" s="76">
        <f>0.0526*CE669*Observaciones!$F668^1.218</f>
        <v>0.19137260906087983</v>
      </c>
      <c r="CG669" s="29"/>
      <c r="CH669" s="29"/>
      <c r="CI669" s="110"/>
      <c r="CJ669" s="40"/>
    </row>
    <row r="670" spans="2:88" s="2" customFormat="1" x14ac:dyDescent="0.3">
      <c r="B670" s="39"/>
      <c r="C670" s="75">
        <v>664</v>
      </c>
      <c r="D670" s="148">
        <f>ETo!$I669*((1-Constantes!$D$19)*ETo!$K669+ETo!$L669)</f>
        <v>4.062835381088223</v>
      </c>
      <c r="E670" s="76">
        <f>MIN(D670*Constantes!$D$17,0.8*(H669+Observaciones!$F669-F670-G670-Constantes!$D$14))</f>
        <v>2.0179032456025854</v>
      </c>
      <c r="F670" s="76">
        <f>IF(Observaciones!$F669&gt;0.05*Constantes!$D$18,((Observaciones!$F669-0.05*Constantes!$D$18)^2)/(Observaciones!$F669+0.95*Constantes!$D$18),0)</f>
        <v>0</v>
      </c>
      <c r="G670" s="76">
        <f>MAX(0,H669+Observaciones!$F669-F670-Constantes!$D$13)</f>
        <v>0</v>
      </c>
      <c r="H670" s="76">
        <f>H669+Observaciones!$F669-F670-E670-G670-I669</f>
        <v>38.061076463068758</v>
      </c>
      <c r="I670" s="76">
        <f>MAX(0,(H670-Constantes!$D$14)*(1-EXP(-Constantes!$D$22)))</f>
        <v>0.91328368980878816</v>
      </c>
      <c r="J670" s="76">
        <f t="shared" si="350"/>
        <v>61.872152410382192</v>
      </c>
      <c r="K670" s="76">
        <f>MAX(0,(J670-Constantes!$D$13)*(1-EXP(-Constantes!$D$23)))</f>
        <v>0.12929569315269665</v>
      </c>
      <c r="L670" s="76">
        <f t="shared" si="351"/>
        <v>1.0425793829614849</v>
      </c>
      <c r="M670" s="76">
        <f>0.0526*F670*Observaciones!$F669^1.218</f>
        <v>0</v>
      </c>
      <c r="N670" s="76">
        <f>M670*Constantes!$D$30</f>
        <v>0</v>
      </c>
      <c r="O670" s="76">
        <f t="shared" si="352"/>
        <v>0</v>
      </c>
      <c r="P670" s="15"/>
      <c r="Q670" s="75">
        <v>664</v>
      </c>
      <c r="R670" s="148">
        <f>ETo!$I669*((1-Constantes!$E$19)*ETo!$K669+ETo!$L669)</f>
        <v>4.062835381088223</v>
      </c>
      <c r="S670" s="76">
        <f>MIN(R670*Constantes!$E$17,0.8*(V669+Observaciones!$F669-T670-U670-Constantes!$D$14))</f>
        <v>2.0179032456025854</v>
      </c>
      <c r="T670" s="76">
        <f>IF(Observaciones!$F669&gt;0.05*Constantes!$E$18,((Observaciones!$F669-0.05*Constantes!$E$18)^2)/(Observaciones!$F669+0.95*Constantes!$E$18),0)</f>
        <v>0</v>
      </c>
      <c r="U670" s="76">
        <f>MAX(0,V669+Observaciones!$F669-T670-Constantes!$D$13)</f>
        <v>0</v>
      </c>
      <c r="V670" s="76">
        <f>V669+Observaciones!$F669-T670-S670-U670-W669</f>
        <v>38.061076463068758</v>
      </c>
      <c r="W670" s="76">
        <f>MAX(0,(V670-Constantes!$D$14)*(1-EXP(-Constantes!$D$22)))</f>
        <v>0.91328368980878816</v>
      </c>
      <c r="X670" s="76">
        <f t="shared" si="373"/>
        <v>61.872152410382192</v>
      </c>
      <c r="Y670" s="76">
        <f>MAX(0,(X670-Constantes!$D$13)*(1-EXP(-Constantes!$D$23)))</f>
        <v>0.12929569315269665</v>
      </c>
      <c r="Z670" s="76">
        <f t="shared" si="374"/>
        <v>1.0425793829614849</v>
      </c>
      <c r="AA670" s="76">
        <f>IF(Z670-Escenarios!$E$29&lt;=0,0,IF(Z670-Escenarios!$E$29&gt;Escenarios!$E$28,Escenarios!$E$28,Z670-Escenarios!$E$29))</f>
        <v>0.35137938296148485</v>
      </c>
      <c r="AB670" s="76">
        <f>AA670*Entradas!$E$24</f>
        <v>8.7844845740371214E-2</v>
      </c>
      <c r="AC670" s="76">
        <f>R670*Entradas!$D$47/Escenarios!$E$9</f>
        <v>0.19501609829223468</v>
      </c>
      <c r="AD670" s="76">
        <f>Entradas!$D$48*Entradas!$D$46/Escenarios!$E$9</f>
        <v>0.12</v>
      </c>
      <c r="AE670" s="76">
        <f t="shared" si="375"/>
        <v>2.21291934389482</v>
      </c>
      <c r="AF670" s="76">
        <f t="shared" si="358"/>
        <v>0</v>
      </c>
      <c r="AG670" s="76">
        <f t="shared" si="359"/>
        <v>0.35137938296148485</v>
      </c>
      <c r="AH670" s="76">
        <f t="shared" si="353"/>
        <v>0.5619043068473033</v>
      </c>
      <c r="AI670" s="76">
        <f t="shared" si="360"/>
        <v>0</v>
      </c>
      <c r="AJ670" s="76">
        <f t="shared" si="354"/>
        <v>0.12929569315269665</v>
      </c>
      <c r="AK670" s="76">
        <f t="shared" si="361"/>
        <v>0</v>
      </c>
      <c r="AL670" s="76">
        <f t="shared" si="362"/>
        <v>0.77904484574037114</v>
      </c>
      <c r="AM670" s="76">
        <f t="shared" si="363"/>
        <v>0</v>
      </c>
      <c r="AN670" s="76">
        <f t="shared" si="364"/>
        <v>0</v>
      </c>
      <c r="AO670" s="76">
        <f t="shared" si="376"/>
        <v>52.461721004716495</v>
      </c>
      <c r="AP670" s="76">
        <f>MAX(0,(AO670-Constantes!$D$13)*(1-EXP(-Constantes!$D$24)))</f>
        <v>5.6734572595552785E-2</v>
      </c>
      <c r="AQ670" s="76">
        <f t="shared" si="355"/>
        <v>0.18603026574824943</v>
      </c>
      <c r="AR670" s="76">
        <f t="shared" si="365"/>
        <v>0.83577941833592395</v>
      </c>
      <c r="AS670" s="76">
        <f>0.0526*AF670*Observaciones!$F669^1.218</f>
        <v>0</v>
      </c>
      <c r="AT670" s="76">
        <f>AS670*Constantes!$E$30</f>
        <v>0</v>
      </c>
      <c r="AU670" s="76">
        <f t="shared" si="377"/>
        <v>0</v>
      </c>
      <c r="AV670" s="15"/>
      <c r="AW670" s="75">
        <v>664</v>
      </c>
      <c r="AX670" s="148">
        <f>ETo!$I669*((1-Constantes!$F$19)*ETo!$K669+ETo!$L669)</f>
        <v>4.062835381088223</v>
      </c>
      <c r="AY670" s="76">
        <f>MIN(AX670*Constantes!$F$17,0.8*(BB669+Observaciones!$F669-AZ670-BA670-Constantes!$D$14))</f>
        <v>2.0179032456025854</v>
      </c>
      <c r="AZ670" s="76">
        <f>IF(Observaciones!$F669&gt;0.05*Constantes!$F$18,((Observaciones!$F669-0.05*Constantes!$F$18)^2)/(Observaciones!$F669+0.95*Constantes!$F$18),0)</f>
        <v>0</v>
      </c>
      <c r="BA670" s="76">
        <f>MAX(0,BB669+Observaciones!$F669-AZ670-Constantes!$D$13)</f>
        <v>0</v>
      </c>
      <c r="BB670" s="76">
        <f>BB669+Observaciones!$F669-AZ670-AY670-BA670-BC669</f>
        <v>38.061076463068758</v>
      </c>
      <c r="BC670" s="76">
        <f>MAX(0,(BB670-Constantes!$D$14)*(1-EXP(-Constantes!$D$22)))</f>
        <v>0.91328368980878816</v>
      </c>
      <c r="BD670" s="76">
        <f t="shared" si="378"/>
        <v>61.872152410382192</v>
      </c>
      <c r="BE670" s="76">
        <f>MAX(0,(BD670-Constantes!$D$13)*(1-EXP(-Constantes!$D$23)))</f>
        <v>0.12929569315269665</v>
      </c>
      <c r="BF670" s="76">
        <f t="shared" si="379"/>
        <v>1.0425793829614849</v>
      </c>
      <c r="BG670" s="76">
        <f>IF(BF670-Escenarios!$F$29&lt;=0,0,IF(BF670-Escenarios!$F$29&gt;Escenarios!$F$28,Escenarios!$F$28,BF670-Escenarios!$F$29))</f>
        <v>0.35137938296148485</v>
      </c>
      <c r="BH670" s="76">
        <f>BG670*Entradas!$F$24</f>
        <v>0</v>
      </c>
      <c r="BI670" s="76">
        <f>AX670*Entradas!$D$47/Escenarios!$F$9</f>
        <v>0.19501609829223468</v>
      </c>
      <c r="BJ670" s="76">
        <f>Entradas!$D$48*Entradas!$D$46/Escenarios!$F$9</f>
        <v>0.12</v>
      </c>
      <c r="BK670" s="76">
        <f t="shared" si="380"/>
        <v>2.21291934389482</v>
      </c>
      <c r="BL670" s="76">
        <f t="shared" si="366"/>
        <v>0</v>
      </c>
      <c r="BM670" s="76">
        <f t="shared" si="367"/>
        <v>0.35137938296148485</v>
      </c>
      <c r="BN670" s="76">
        <f t="shared" si="356"/>
        <v>0.5619043068473033</v>
      </c>
      <c r="BO670" s="76">
        <f t="shared" si="368"/>
        <v>0</v>
      </c>
      <c r="BP670" s="76">
        <f t="shared" si="357"/>
        <v>0.12929569315269665</v>
      </c>
      <c r="BQ670" s="76">
        <f t="shared" si="369"/>
        <v>0</v>
      </c>
      <c r="BR670" s="76">
        <f t="shared" si="370"/>
        <v>0.69119999999999993</v>
      </c>
      <c r="BS670" s="76">
        <f t="shared" si="371"/>
        <v>3.6363284669250179E-2</v>
      </c>
      <c r="BT670" s="76">
        <f t="shared" si="372"/>
        <v>3.6363284669250179E-2</v>
      </c>
      <c r="BU670" s="76">
        <f t="shared" si="381"/>
        <v>56.165216479452134</v>
      </c>
      <c r="BV670" s="76">
        <f>MAX(0,(BU670-Constantes!$D$13)*(1-EXP(-Constantes!$D$24)))</f>
        <v>0.11334341593310295</v>
      </c>
      <c r="BW670" s="76">
        <f t="shared" si="382"/>
        <v>0.24263910908579961</v>
      </c>
      <c r="BX670" s="76">
        <f t="shared" si="383"/>
        <v>0.80454341593310286</v>
      </c>
      <c r="BY670" s="76">
        <f>0.0526*BL670*Observaciones!$F669^1.218</f>
        <v>0</v>
      </c>
      <c r="BZ670" s="76">
        <f>BY670*Constantes!$F$30</f>
        <v>0</v>
      </c>
      <c r="CA670" s="76">
        <f t="shared" si="384"/>
        <v>0</v>
      </c>
      <c r="CB670" s="15"/>
      <c r="CC670" s="75">
        <v>664</v>
      </c>
      <c r="CD670" s="76">
        <f>0.0526*Observaciones!$F669^2.218</f>
        <v>0.17065595668433275</v>
      </c>
      <c r="CE670" s="76">
        <f>IF(Observaciones!$F669&gt;0.05*$CI$7,((Observaciones!$F669-0.05*$CI$7)^2)/(Observaciones!$F669+0.95*$CI$7),0)</f>
        <v>0</v>
      </c>
      <c r="CF670" s="76">
        <f>0.0526*CE670*Observaciones!$F669^1.218</f>
        <v>0</v>
      </c>
      <c r="CG670" s="29"/>
      <c r="CH670" s="29"/>
      <c r="CI670" s="110"/>
      <c r="CJ670" s="40"/>
    </row>
    <row r="671" spans="2:88" s="2" customFormat="1" x14ac:dyDescent="0.3">
      <c r="B671" s="39"/>
      <c r="C671" s="75">
        <v>665</v>
      </c>
      <c r="D671" s="148">
        <f>ETo!$I670*((1-Constantes!$D$19)*ETo!$K670+ETo!$L670)</f>
        <v>4.1930737655226231</v>
      </c>
      <c r="E671" s="76">
        <f>MIN(D671*Constantes!$D$17,0.8*(H670+Observaciones!$F670-F671-G671-Constantes!$D$14))</f>
        <v>2.0825892183288102</v>
      </c>
      <c r="F671" s="76">
        <f>IF(Observaciones!$F670&gt;0.05*Constantes!$D$18,((Observaciones!$F670-0.05*Constantes!$D$18)^2)/(Observaciones!$F670+0.95*Constantes!$D$18),0)</f>
        <v>0</v>
      </c>
      <c r="G671" s="76">
        <f>MAX(0,H670+Observaciones!$F670-F671-Constantes!$D$13)</f>
        <v>0</v>
      </c>
      <c r="H671" s="76">
        <f>H670+Observaciones!$F670-F671-E671-G671-I670</f>
        <v>35.365203554931156</v>
      </c>
      <c r="I671" s="76">
        <f>MAX(0,(H671-Constantes!$D$14)*(1-EXP(-Constantes!$D$22)))</f>
        <v>0.82145236180556902</v>
      </c>
      <c r="J671" s="76">
        <f t="shared" si="350"/>
        <v>61.742856717229493</v>
      </c>
      <c r="K671" s="76">
        <f>MAX(0,(J671-Constantes!$D$13)*(1-EXP(-Constantes!$D$23)))</f>
        <v>0.1280217118922283</v>
      </c>
      <c r="L671" s="76">
        <f t="shared" si="351"/>
        <v>0.94947407369779735</v>
      </c>
      <c r="M671" s="76">
        <f>0.0526*F671*Observaciones!$F670^1.218</f>
        <v>0</v>
      </c>
      <c r="N671" s="76">
        <f>M671*Constantes!$D$30</f>
        <v>0</v>
      </c>
      <c r="O671" s="76">
        <f t="shared" si="352"/>
        <v>0</v>
      </c>
      <c r="P671" s="15"/>
      <c r="Q671" s="75">
        <v>665</v>
      </c>
      <c r="R671" s="148">
        <f>ETo!$I670*((1-Constantes!$E$19)*ETo!$K670+ETo!$L670)</f>
        <v>4.1930737655226231</v>
      </c>
      <c r="S671" s="76">
        <f>MIN(R671*Constantes!$E$17,0.8*(V670+Observaciones!$F670-T671-U671-Constantes!$D$14))</f>
        <v>2.0825892183288102</v>
      </c>
      <c r="T671" s="76">
        <f>IF(Observaciones!$F670&gt;0.05*Constantes!$E$18,((Observaciones!$F670-0.05*Constantes!$E$18)^2)/(Observaciones!$F670+0.95*Constantes!$E$18),0)</f>
        <v>0</v>
      </c>
      <c r="U671" s="76">
        <f>MAX(0,V670+Observaciones!$F670-T671-Constantes!$D$13)</f>
        <v>0</v>
      </c>
      <c r="V671" s="76">
        <f>V670+Observaciones!$F670-T671-S671-U671-W670</f>
        <v>35.365203554931156</v>
      </c>
      <c r="W671" s="76">
        <f>MAX(0,(V671-Constantes!$D$14)*(1-EXP(-Constantes!$D$22)))</f>
        <v>0.82145236180556902</v>
      </c>
      <c r="X671" s="76">
        <f t="shared" si="373"/>
        <v>61.742856717229493</v>
      </c>
      <c r="Y671" s="76">
        <f>MAX(0,(X671-Constantes!$D$13)*(1-EXP(-Constantes!$D$23)))</f>
        <v>0.1280217118922283</v>
      </c>
      <c r="Z671" s="76">
        <f t="shared" si="374"/>
        <v>0.94947407369779735</v>
      </c>
      <c r="AA671" s="76">
        <f>IF(Z671-Escenarios!$E$29&lt;=0,0,IF(Z671-Escenarios!$E$29&gt;Escenarios!$E$28,Escenarios!$E$28,Z671-Escenarios!$E$29))</f>
        <v>0.25827407369779731</v>
      </c>
      <c r="AB671" s="76">
        <f>AA671*Entradas!$E$24</f>
        <v>6.4568518424449328E-2</v>
      </c>
      <c r="AC671" s="76">
        <f>R671*Entradas!$D$47/Escenarios!$E$9</f>
        <v>0.2012675407450859</v>
      </c>
      <c r="AD671" s="76">
        <f>Entradas!$D$48*Entradas!$D$46/Escenarios!$E$9</f>
        <v>0.12</v>
      </c>
      <c r="AE671" s="76">
        <f t="shared" si="375"/>
        <v>2.2838567590738963</v>
      </c>
      <c r="AF671" s="76">
        <f t="shared" si="358"/>
        <v>0</v>
      </c>
      <c r="AG671" s="76">
        <f t="shared" si="359"/>
        <v>0.25827407369779731</v>
      </c>
      <c r="AH671" s="76">
        <f t="shared" si="353"/>
        <v>0.56317828810777171</v>
      </c>
      <c r="AI671" s="76">
        <f t="shared" si="360"/>
        <v>0</v>
      </c>
      <c r="AJ671" s="76">
        <f t="shared" si="354"/>
        <v>0.1280217118922283</v>
      </c>
      <c r="AK671" s="76">
        <f t="shared" si="361"/>
        <v>0</v>
      </c>
      <c r="AL671" s="76">
        <f t="shared" si="362"/>
        <v>0.75576851842444936</v>
      </c>
      <c r="AM671" s="76">
        <f t="shared" si="363"/>
        <v>0</v>
      </c>
      <c r="AN671" s="76">
        <f t="shared" si="364"/>
        <v>0</v>
      </c>
      <c r="AO671" s="76">
        <f t="shared" si="376"/>
        <v>52.404986432120943</v>
      </c>
      <c r="AP671" s="76">
        <f>MAX(0,(AO671-Constantes!$D$13)*(1-EXP(-Constantes!$D$24)))</f>
        <v>5.5867370636270321E-2</v>
      </c>
      <c r="AQ671" s="76">
        <f t="shared" si="355"/>
        <v>0.18388908252849862</v>
      </c>
      <c r="AR671" s="76">
        <f t="shared" si="365"/>
        <v>0.81163588906071971</v>
      </c>
      <c r="AS671" s="76">
        <f>0.0526*AF671*Observaciones!$F670^1.218</f>
        <v>0</v>
      </c>
      <c r="AT671" s="76">
        <f>AS671*Constantes!$E$30</f>
        <v>0</v>
      </c>
      <c r="AU671" s="76">
        <f t="shared" si="377"/>
        <v>0</v>
      </c>
      <c r="AV671" s="15"/>
      <c r="AW671" s="75">
        <v>665</v>
      </c>
      <c r="AX671" s="148">
        <f>ETo!$I670*((1-Constantes!$F$19)*ETo!$K670+ETo!$L670)</f>
        <v>4.1930737655226231</v>
      </c>
      <c r="AY671" s="76">
        <f>MIN(AX671*Constantes!$F$17,0.8*(BB670+Observaciones!$F670-AZ671-BA671-Constantes!$D$14))</f>
        <v>2.0825892183288102</v>
      </c>
      <c r="AZ671" s="76">
        <f>IF(Observaciones!$F670&gt;0.05*Constantes!$F$18,((Observaciones!$F670-0.05*Constantes!$F$18)^2)/(Observaciones!$F670+0.95*Constantes!$F$18),0)</f>
        <v>0</v>
      </c>
      <c r="BA671" s="76">
        <f>MAX(0,BB670+Observaciones!$F670-AZ671-Constantes!$D$13)</f>
        <v>0</v>
      </c>
      <c r="BB671" s="76">
        <f>BB670+Observaciones!$F670-AZ671-AY671-BA671-BC670</f>
        <v>35.365203554931156</v>
      </c>
      <c r="BC671" s="76">
        <f>MAX(0,(BB671-Constantes!$D$14)*(1-EXP(-Constantes!$D$22)))</f>
        <v>0.82145236180556902</v>
      </c>
      <c r="BD671" s="76">
        <f t="shared" si="378"/>
        <v>61.742856717229493</v>
      </c>
      <c r="BE671" s="76">
        <f>MAX(0,(BD671-Constantes!$D$13)*(1-EXP(-Constantes!$D$23)))</f>
        <v>0.1280217118922283</v>
      </c>
      <c r="BF671" s="76">
        <f t="shared" si="379"/>
        <v>0.94947407369779735</v>
      </c>
      <c r="BG671" s="76">
        <f>IF(BF671-Escenarios!$F$29&lt;=0,0,IF(BF671-Escenarios!$F$29&gt;Escenarios!$F$28,Escenarios!$F$28,BF671-Escenarios!$F$29))</f>
        <v>0.25827407369779731</v>
      </c>
      <c r="BH671" s="76">
        <f>BG671*Entradas!$F$24</f>
        <v>0</v>
      </c>
      <c r="BI671" s="76">
        <f>AX671*Entradas!$D$47/Escenarios!$F$9</f>
        <v>0.2012675407450859</v>
      </c>
      <c r="BJ671" s="76">
        <f>Entradas!$D$48*Entradas!$D$46/Escenarios!$F$9</f>
        <v>0.12</v>
      </c>
      <c r="BK671" s="76">
        <f t="shared" si="380"/>
        <v>2.2838567590738963</v>
      </c>
      <c r="BL671" s="76">
        <f t="shared" si="366"/>
        <v>0</v>
      </c>
      <c r="BM671" s="76">
        <f t="shared" si="367"/>
        <v>0.25827407369779731</v>
      </c>
      <c r="BN671" s="76">
        <f t="shared" si="356"/>
        <v>0.56317828810777171</v>
      </c>
      <c r="BO671" s="76">
        <f t="shared" si="368"/>
        <v>0</v>
      </c>
      <c r="BP671" s="76">
        <f t="shared" si="357"/>
        <v>0.1280217118922283</v>
      </c>
      <c r="BQ671" s="76">
        <f t="shared" si="369"/>
        <v>0</v>
      </c>
      <c r="BR671" s="76">
        <f t="shared" si="370"/>
        <v>0.69120000000000004</v>
      </c>
      <c r="BS671" s="76">
        <f t="shared" si="371"/>
        <v>0</v>
      </c>
      <c r="BT671" s="76">
        <f t="shared" si="372"/>
        <v>0</v>
      </c>
      <c r="BU671" s="76">
        <f t="shared" si="381"/>
        <v>56.051873063519032</v>
      </c>
      <c r="BV671" s="76">
        <f>MAX(0,(BU671-Constantes!$D$13)*(1-EXP(-Constantes!$D$24)))</f>
        <v>0.11161093381730997</v>
      </c>
      <c r="BW671" s="76">
        <f t="shared" si="382"/>
        <v>0.23963264570953827</v>
      </c>
      <c r="BX671" s="76">
        <f t="shared" si="383"/>
        <v>0.80281093381730995</v>
      </c>
      <c r="BY671" s="76">
        <f>0.0526*BL671*Observaciones!$F670^1.218</f>
        <v>0</v>
      </c>
      <c r="BZ671" s="76">
        <f>BY671*Constantes!$F$30</f>
        <v>0</v>
      </c>
      <c r="CA671" s="76">
        <f t="shared" si="384"/>
        <v>0</v>
      </c>
      <c r="CB671" s="15"/>
      <c r="CC671" s="75">
        <v>665</v>
      </c>
      <c r="CD671" s="76">
        <f>0.0526*Observaciones!$F670^2.218</f>
        <v>3.6411677467564265E-3</v>
      </c>
      <c r="CE671" s="76">
        <f>IF(Observaciones!$F670&gt;0.05*$CI$7,((Observaciones!$F670-0.05*$CI$7)^2)/(Observaciones!$F670+0.95*$CI$7),0)</f>
        <v>0</v>
      </c>
      <c r="CF671" s="76">
        <f>0.0526*CE671*Observaciones!$F670^1.218</f>
        <v>0</v>
      </c>
      <c r="CG671" s="29"/>
      <c r="CH671" s="29"/>
      <c r="CI671" s="110"/>
      <c r="CJ671" s="40"/>
    </row>
    <row r="672" spans="2:88" s="2" customFormat="1" x14ac:dyDescent="0.3">
      <c r="B672" s="39"/>
      <c r="C672" s="75">
        <v>666</v>
      </c>
      <c r="D672" s="148">
        <f>ETo!$I671*((1-Constantes!$D$19)*ETo!$K671+ETo!$L671)</f>
        <v>4.3191829120495431</v>
      </c>
      <c r="E672" s="76">
        <f>MIN(D672*Constantes!$D$17,0.8*(H671+Observaciones!$F671-F672-G672-Constantes!$D$14))</f>
        <v>2.1452243074248107</v>
      </c>
      <c r="F672" s="76">
        <f>IF(Observaciones!$F671&gt;0.05*Constantes!$D$18,((Observaciones!$F671-0.05*Constantes!$D$18)^2)/(Observaciones!$F671+0.95*Constantes!$D$18),0)</f>
        <v>0</v>
      </c>
      <c r="G672" s="76">
        <f>MAX(0,H671+Observaciones!$F671-F672-Constantes!$D$13)</f>
        <v>0</v>
      </c>
      <c r="H672" s="76">
        <f>H671+Observaciones!$F671-F672-E672-G672-I671</f>
        <v>33.798526885700774</v>
      </c>
      <c r="I672" s="76">
        <f>MAX(0,(H672-Constantes!$D$14)*(1-EXP(-Constantes!$D$22)))</f>
        <v>0.76808560306378681</v>
      </c>
      <c r="J672" s="76">
        <f t="shared" si="350"/>
        <v>61.614835005337262</v>
      </c>
      <c r="K672" s="76">
        <f>MAX(0,(J672-Constantes!$D$13)*(1-EXP(-Constantes!$D$23)))</f>
        <v>0.12676028347255802</v>
      </c>
      <c r="L672" s="76">
        <f t="shared" si="351"/>
        <v>0.89484588653634489</v>
      </c>
      <c r="M672" s="76">
        <f>0.0526*F672*Observaciones!$F671^1.218</f>
        <v>0</v>
      </c>
      <c r="N672" s="76">
        <f>M672*Constantes!$D$30</f>
        <v>0</v>
      </c>
      <c r="O672" s="76">
        <f t="shared" si="352"/>
        <v>0</v>
      </c>
      <c r="P672" s="15"/>
      <c r="Q672" s="75">
        <v>666</v>
      </c>
      <c r="R672" s="148">
        <f>ETo!$I671*((1-Constantes!$E$19)*ETo!$K671+ETo!$L671)</f>
        <v>4.3191829120495431</v>
      </c>
      <c r="S672" s="76">
        <f>MIN(R672*Constantes!$E$17,0.8*(V671+Observaciones!$F671-T672-U672-Constantes!$D$14))</f>
        <v>2.1452243074248107</v>
      </c>
      <c r="T672" s="76">
        <f>IF(Observaciones!$F671&gt;0.05*Constantes!$E$18,((Observaciones!$F671-0.05*Constantes!$E$18)^2)/(Observaciones!$F671+0.95*Constantes!$E$18),0)</f>
        <v>0</v>
      </c>
      <c r="U672" s="76">
        <f>MAX(0,V671+Observaciones!$F671-T672-Constantes!$D$13)</f>
        <v>0</v>
      </c>
      <c r="V672" s="76">
        <f>V671+Observaciones!$F671-T672-S672-U672-W671</f>
        <v>33.798526885700774</v>
      </c>
      <c r="W672" s="76">
        <f>MAX(0,(V672-Constantes!$D$14)*(1-EXP(-Constantes!$D$22)))</f>
        <v>0.76808560306378681</v>
      </c>
      <c r="X672" s="76">
        <f t="shared" si="373"/>
        <v>61.614835005337262</v>
      </c>
      <c r="Y672" s="76">
        <f>MAX(0,(X672-Constantes!$D$13)*(1-EXP(-Constantes!$D$23)))</f>
        <v>0.12676028347255802</v>
      </c>
      <c r="Z672" s="76">
        <f t="shared" si="374"/>
        <v>0.89484588653634489</v>
      </c>
      <c r="AA672" s="76">
        <f>IF(Z672-Escenarios!$E$29&lt;=0,0,IF(Z672-Escenarios!$E$29&gt;Escenarios!$E$28,Escenarios!$E$28,Z672-Escenarios!$E$29))</f>
        <v>0.20364588653634486</v>
      </c>
      <c r="AB672" s="76">
        <f>AA672*Entradas!$E$24</f>
        <v>5.0911471634086214E-2</v>
      </c>
      <c r="AC672" s="76">
        <f>R672*Entradas!$D$47/Escenarios!$E$9</f>
        <v>0.20732077977837807</v>
      </c>
      <c r="AD672" s="76">
        <f>Entradas!$D$48*Entradas!$D$46/Escenarios!$E$9</f>
        <v>0.12</v>
      </c>
      <c r="AE672" s="76">
        <f t="shared" si="375"/>
        <v>2.3525450872031888</v>
      </c>
      <c r="AF672" s="76">
        <f t="shared" si="358"/>
        <v>0</v>
      </c>
      <c r="AG672" s="76">
        <f t="shared" si="359"/>
        <v>0.20364588653634486</v>
      </c>
      <c r="AH672" s="76">
        <f t="shared" si="353"/>
        <v>0.56443971652744196</v>
      </c>
      <c r="AI672" s="76">
        <f t="shared" si="360"/>
        <v>0</v>
      </c>
      <c r="AJ672" s="76">
        <f t="shared" si="354"/>
        <v>0.12676028347255802</v>
      </c>
      <c r="AK672" s="76">
        <f t="shared" si="361"/>
        <v>0</v>
      </c>
      <c r="AL672" s="76">
        <f t="shared" si="362"/>
        <v>0.74211147163408619</v>
      </c>
      <c r="AM672" s="76">
        <f t="shared" si="363"/>
        <v>0</v>
      </c>
      <c r="AN672" s="76">
        <f t="shared" si="364"/>
        <v>0</v>
      </c>
      <c r="AO672" s="76">
        <f t="shared" si="376"/>
        <v>52.349119061484672</v>
      </c>
      <c r="AP672" s="76">
        <f>MAX(0,(AO672-Constantes!$D$13)*(1-EXP(-Constantes!$D$24)))</f>
        <v>5.5013424073191215E-2</v>
      </c>
      <c r="AQ672" s="76">
        <f t="shared" si="355"/>
        <v>0.18177370754574923</v>
      </c>
      <c r="AR672" s="76">
        <f t="shared" si="365"/>
        <v>0.7971248957072774</v>
      </c>
      <c r="AS672" s="76">
        <f>0.0526*AF672*Observaciones!$F671^1.218</f>
        <v>0</v>
      </c>
      <c r="AT672" s="76">
        <f>AS672*Constantes!$E$30</f>
        <v>0</v>
      </c>
      <c r="AU672" s="76">
        <f t="shared" si="377"/>
        <v>0</v>
      </c>
      <c r="AV672" s="15"/>
      <c r="AW672" s="75">
        <v>666</v>
      </c>
      <c r="AX672" s="148">
        <f>ETo!$I671*((1-Constantes!$F$19)*ETo!$K671+ETo!$L671)</f>
        <v>4.3191829120495431</v>
      </c>
      <c r="AY672" s="76">
        <f>MIN(AX672*Constantes!$F$17,0.8*(BB671+Observaciones!$F671-AZ672-BA672-Constantes!$D$14))</f>
        <v>2.1452243074248107</v>
      </c>
      <c r="AZ672" s="76">
        <f>IF(Observaciones!$F671&gt;0.05*Constantes!$F$18,((Observaciones!$F671-0.05*Constantes!$F$18)^2)/(Observaciones!$F671+0.95*Constantes!$F$18),0)</f>
        <v>0</v>
      </c>
      <c r="BA672" s="76">
        <f>MAX(0,BB671+Observaciones!$F671-AZ672-Constantes!$D$13)</f>
        <v>0</v>
      </c>
      <c r="BB672" s="76">
        <f>BB671+Observaciones!$F671-AZ672-AY672-BA672-BC671</f>
        <v>33.798526885700774</v>
      </c>
      <c r="BC672" s="76">
        <f>MAX(0,(BB672-Constantes!$D$14)*(1-EXP(-Constantes!$D$22)))</f>
        <v>0.76808560306378681</v>
      </c>
      <c r="BD672" s="76">
        <f t="shared" si="378"/>
        <v>61.614835005337262</v>
      </c>
      <c r="BE672" s="76">
        <f>MAX(0,(BD672-Constantes!$D$13)*(1-EXP(-Constantes!$D$23)))</f>
        <v>0.12676028347255802</v>
      </c>
      <c r="BF672" s="76">
        <f t="shared" si="379"/>
        <v>0.89484588653634489</v>
      </c>
      <c r="BG672" s="76">
        <f>IF(BF672-Escenarios!$F$29&lt;=0,0,IF(BF672-Escenarios!$F$29&gt;Escenarios!$F$28,Escenarios!$F$28,BF672-Escenarios!$F$29))</f>
        <v>0.20364588653634486</v>
      </c>
      <c r="BH672" s="76">
        <f>BG672*Entradas!$F$24</f>
        <v>0</v>
      </c>
      <c r="BI672" s="76">
        <f>AX672*Entradas!$D$47/Escenarios!$F$9</f>
        <v>0.20732077977837807</v>
      </c>
      <c r="BJ672" s="76">
        <f>Entradas!$D$48*Entradas!$D$46/Escenarios!$F$9</f>
        <v>0.12</v>
      </c>
      <c r="BK672" s="76">
        <f t="shared" si="380"/>
        <v>2.3525450872031888</v>
      </c>
      <c r="BL672" s="76">
        <f t="shared" si="366"/>
        <v>0</v>
      </c>
      <c r="BM672" s="76">
        <f t="shared" si="367"/>
        <v>0.20364588653634486</v>
      </c>
      <c r="BN672" s="76">
        <f t="shared" si="356"/>
        <v>0.56443971652744196</v>
      </c>
      <c r="BO672" s="76">
        <f t="shared" si="368"/>
        <v>0</v>
      </c>
      <c r="BP672" s="76">
        <f t="shared" si="357"/>
        <v>0.12676028347255802</v>
      </c>
      <c r="BQ672" s="76">
        <f t="shared" si="369"/>
        <v>0</v>
      </c>
      <c r="BR672" s="76">
        <f t="shared" si="370"/>
        <v>0.69120000000000004</v>
      </c>
      <c r="BS672" s="76">
        <f t="shared" si="371"/>
        <v>0</v>
      </c>
      <c r="BT672" s="76">
        <f t="shared" si="372"/>
        <v>0</v>
      </c>
      <c r="BU672" s="76">
        <f t="shared" si="381"/>
        <v>55.940262129701722</v>
      </c>
      <c r="BV672" s="76">
        <f>MAX(0,(BU672-Constantes!$D$13)*(1-EXP(-Constantes!$D$24)))</f>
        <v>0.10990493311869354</v>
      </c>
      <c r="BW672" s="76">
        <f t="shared" si="382"/>
        <v>0.23666521659125156</v>
      </c>
      <c r="BX672" s="76">
        <f t="shared" si="383"/>
        <v>0.80110493311869357</v>
      </c>
      <c r="BY672" s="76">
        <f>0.0526*BL672*Observaciones!$F671^1.218</f>
        <v>0</v>
      </c>
      <c r="BZ672" s="76">
        <f>BY672*Constantes!$F$30</f>
        <v>0</v>
      </c>
      <c r="CA672" s="76">
        <f t="shared" si="384"/>
        <v>0</v>
      </c>
      <c r="CB672" s="15"/>
      <c r="CC672" s="75">
        <v>666</v>
      </c>
      <c r="CD672" s="76">
        <f>0.0526*Observaciones!$F671^2.218</f>
        <v>0.11094244358496377</v>
      </c>
      <c r="CE672" s="76">
        <f>IF(Observaciones!$F671&gt;0.05*$CI$7,((Observaciones!$F671-0.05*$CI$7)^2)/(Observaciones!$F671+0.95*$CI$7),0)</f>
        <v>0</v>
      </c>
      <c r="CF672" s="76">
        <f>0.0526*CE672*Observaciones!$F671^1.218</f>
        <v>0</v>
      </c>
      <c r="CG672" s="29"/>
      <c r="CH672" s="29"/>
      <c r="CI672" s="110"/>
      <c r="CJ672" s="40"/>
    </row>
    <row r="673" spans="2:88" s="2" customFormat="1" x14ac:dyDescent="0.3">
      <c r="B673" s="39"/>
      <c r="C673" s="75">
        <v>667</v>
      </c>
      <c r="D673" s="148">
        <f>ETo!$I672*((1-Constantes!$D$19)*ETo!$K672+ETo!$L672)</f>
        <v>4.3106676236446058</v>
      </c>
      <c r="E673" s="76">
        <f>MIN(D673*Constantes!$D$17,0.8*(H672+Observaciones!$F672-F673-G673-Constantes!$D$14))</f>
        <v>2.140994988119985</v>
      </c>
      <c r="F673" s="76">
        <f>IF(Observaciones!$F672&gt;0.05*Constantes!$D$18,((Observaciones!$F672-0.05*Constantes!$D$18)^2)/(Observaciones!$F672+0.95*Constantes!$D$18),0)</f>
        <v>0</v>
      </c>
      <c r="G673" s="76">
        <f>MAX(0,H672+Observaciones!$F672-F673-Constantes!$D$13)</f>
        <v>0</v>
      </c>
      <c r="H673" s="76">
        <f>H672+Observaciones!$F672-F673-E673-G673-I672</f>
        <v>30.889446294517001</v>
      </c>
      <c r="I673" s="76">
        <f>MAX(0,(H673-Constantes!$D$14)*(1-EXP(-Constantes!$D$22)))</f>
        <v>0.668991638674587</v>
      </c>
      <c r="J673" s="76">
        <f t="shared" si="350"/>
        <v>61.488074721864706</v>
      </c>
      <c r="K673" s="76">
        <f>MAX(0,(J673-Constantes!$D$13)*(1-EXP(-Constantes!$D$23)))</f>
        <v>0.12551128420755567</v>
      </c>
      <c r="L673" s="76">
        <f t="shared" si="351"/>
        <v>0.79450292288214264</v>
      </c>
      <c r="M673" s="76">
        <f>0.0526*F673*Observaciones!$F672^1.218</f>
        <v>0</v>
      </c>
      <c r="N673" s="76">
        <f>M673*Constantes!$D$30</f>
        <v>0</v>
      </c>
      <c r="O673" s="76">
        <f t="shared" si="352"/>
        <v>0</v>
      </c>
      <c r="P673" s="15"/>
      <c r="Q673" s="75">
        <v>667</v>
      </c>
      <c r="R673" s="148">
        <f>ETo!$I672*((1-Constantes!$E$19)*ETo!$K672+ETo!$L672)</f>
        <v>4.3106676236446058</v>
      </c>
      <c r="S673" s="76">
        <f>MIN(R673*Constantes!$E$17,0.8*(V672+Observaciones!$F672-T673-U673-Constantes!$D$14))</f>
        <v>2.140994988119985</v>
      </c>
      <c r="T673" s="76">
        <f>IF(Observaciones!$F672&gt;0.05*Constantes!$E$18,((Observaciones!$F672-0.05*Constantes!$E$18)^2)/(Observaciones!$F672+0.95*Constantes!$E$18),0)</f>
        <v>0</v>
      </c>
      <c r="U673" s="76">
        <f>MAX(0,V672+Observaciones!$F672-T673-Constantes!$D$13)</f>
        <v>0</v>
      </c>
      <c r="V673" s="76">
        <f>V672+Observaciones!$F672-T673-S673-U673-W672</f>
        <v>30.889446294517001</v>
      </c>
      <c r="W673" s="76">
        <f>MAX(0,(V673-Constantes!$D$14)*(1-EXP(-Constantes!$D$22)))</f>
        <v>0.668991638674587</v>
      </c>
      <c r="X673" s="76">
        <f t="shared" si="373"/>
        <v>61.488074721864706</v>
      </c>
      <c r="Y673" s="76">
        <f>MAX(0,(X673-Constantes!$D$13)*(1-EXP(-Constantes!$D$23)))</f>
        <v>0.12551128420755567</v>
      </c>
      <c r="Z673" s="76">
        <f t="shared" si="374"/>
        <v>0.79450292288214264</v>
      </c>
      <c r="AA673" s="76">
        <f>IF(Z673-Escenarios!$E$29&lt;=0,0,IF(Z673-Escenarios!$E$29&gt;Escenarios!$E$28,Escenarios!$E$28,Z673-Escenarios!$E$29))</f>
        <v>0.1033029228821426</v>
      </c>
      <c r="AB673" s="76">
        <f>AA673*Entradas!$E$24</f>
        <v>2.582573072053565E-2</v>
      </c>
      <c r="AC673" s="76">
        <f>R673*Entradas!$D$47/Escenarios!$E$9</f>
        <v>0.20691204593494109</v>
      </c>
      <c r="AD673" s="76">
        <f>Entradas!$D$48*Entradas!$D$46/Escenarios!$E$9</f>
        <v>0.12</v>
      </c>
      <c r="AE673" s="76">
        <f t="shared" si="375"/>
        <v>2.3479070340549262</v>
      </c>
      <c r="AF673" s="76">
        <f t="shared" si="358"/>
        <v>0</v>
      </c>
      <c r="AG673" s="76">
        <f t="shared" si="359"/>
        <v>0.1033029228821426</v>
      </c>
      <c r="AH673" s="76">
        <f t="shared" si="353"/>
        <v>0.5656887157924444</v>
      </c>
      <c r="AI673" s="76">
        <f t="shared" si="360"/>
        <v>0</v>
      </c>
      <c r="AJ673" s="76">
        <f t="shared" si="354"/>
        <v>0.12551128420755567</v>
      </c>
      <c r="AK673" s="76">
        <f t="shared" si="361"/>
        <v>0</v>
      </c>
      <c r="AL673" s="76">
        <f t="shared" si="362"/>
        <v>0.71702573072053566</v>
      </c>
      <c r="AM673" s="76">
        <f t="shared" si="363"/>
        <v>0</v>
      </c>
      <c r="AN673" s="76">
        <f t="shared" si="364"/>
        <v>0</v>
      </c>
      <c r="AO673" s="76">
        <f t="shared" si="376"/>
        <v>52.294105637411484</v>
      </c>
      <c r="AP673" s="76">
        <f>MAX(0,(AO673-Constantes!$D$13)*(1-EXP(-Constantes!$D$24)))</f>
        <v>5.4172530294309629E-2</v>
      </c>
      <c r="AQ673" s="76">
        <f t="shared" si="355"/>
        <v>0.1796838145018653</v>
      </c>
      <c r="AR673" s="76">
        <f t="shared" si="365"/>
        <v>0.77119826101484534</v>
      </c>
      <c r="AS673" s="76">
        <f>0.0526*AF673*Observaciones!$F672^1.218</f>
        <v>0</v>
      </c>
      <c r="AT673" s="76">
        <f>AS673*Constantes!$E$30</f>
        <v>0</v>
      </c>
      <c r="AU673" s="76">
        <f t="shared" si="377"/>
        <v>0</v>
      </c>
      <c r="AV673" s="15"/>
      <c r="AW673" s="75">
        <v>667</v>
      </c>
      <c r="AX673" s="148">
        <f>ETo!$I672*((1-Constantes!$F$19)*ETo!$K672+ETo!$L672)</f>
        <v>4.3106676236446058</v>
      </c>
      <c r="AY673" s="76">
        <f>MIN(AX673*Constantes!$F$17,0.8*(BB672+Observaciones!$F672-AZ673-BA673-Constantes!$D$14))</f>
        <v>2.140994988119985</v>
      </c>
      <c r="AZ673" s="76">
        <f>IF(Observaciones!$F672&gt;0.05*Constantes!$F$18,((Observaciones!$F672-0.05*Constantes!$F$18)^2)/(Observaciones!$F672+0.95*Constantes!$F$18),0)</f>
        <v>0</v>
      </c>
      <c r="BA673" s="76">
        <f>MAX(0,BB672+Observaciones!$F672-AZ673-Constantes!$D$13)</f>
        <v>0</v>
      </c>
      <c r="BB673" s="76">
        <f>BB672+Observaciones!$F672-AZ673-AY673-BA673-BC672</f>
        <v>30.889446294517001</v>
      </c>
      <c r="BC673" s="76">
        <f>MAX(0,(BB673-Constantes!$D$14)*(1-EXP(-Constantes!$D$22)))</f>
        <v>0.668991638674587</v>
      </c>
      <c r="BD673" s="76">
        <f t="shared" si="378"/>
        <v>61.488074721864706</v>
      </c>
      <c r="BE673" s="76">
        <f>MAX(0,(BD673-Constantes!$D$13)*(1-EXP(-Constantes!$D$23)))</f>
        <v>0.12551128420755567</v>
      </c>
      <c r="BF673" s="76">
        <f t="shared" si="379"/>
        <v>0.79450292288214264</v>
      </c>
      <c r="BG673" s="76">
        <f>IF(BF673-Escenarios!$F$29&lt;=0,0,IF(BF673-Escenarios!$F$29&gt;Escenarios!$F$28,Escenarios!$F$28,BF673-Escenarios!$F$29))</f>
        <v>0.1033029228821426</v>
      </c>
      <c r="BH673" s="76">
        <f>BG673*Entradas!$F$24</f>
        <v>0</v>
      </c>
      <c r="BI673" s="76">
        <f>AX673*Entradas!$D$47/Escenarios!$F$9</f>
        <v>0.20691204593494109</v>
      </c>
      <c r="BJ673" s="76">
        <f>Entradas!$D$48*Entradas!$D$46/Escenarios!$F$9</f>
        <v>0.12</v>
      </c>
      <c r="BK673" s="76">
        <f t="shared" si="380"/>
        <v>2.3479070340549262</v>
      </c>
      <c r="BL673" s="76">
        <f t="shared" si="366"/>
        <v>0</v>
      </c>
      <c r="BM673" s="76">
        <f t="shared" si="367"/>
        <v>0.1033029228821426</v>
      </c>
      <c r="BN673" s="76">
        <f t="shared" si="356"/>
        <v>0.5656887157924444</v>
      </c>
      <c r="BO673" s="76">
        <f t="shared" si="368"/>
        <v>0</v>
      </c>
      <c r="BP673" s="76">
        <f t="shared" si="357"/>
        <v>0.12551128420755567</v>
      </c>
      <c r="BQ673" s="76">
        <f t="shared" si="369"/>
        <v>0</v>
      </c>
      <c r="BR673" s="76">
        <f t="shared" si="370"/>
        <v>0.69120000000000004</v>
      </c>
      <c r="BS673" s="76">
        <f t="shared" si="371"/>
        <v>0</v>
      </c>
      <c r="BT673" s="76">
        <f t="shared" si="372"/>
        <v>0</v>
      </c>
      <c r="BU673" s="76">
        <f t="shared" si="381"/>
        <v>55.83035719658303</v>
      </c>
      <c r="BV673" s="76">
        <f>MAX(0,(BU673-Constantes!$D$13)*(1-EXP(-Constantes!$D$24)))</f>
        <v>0.10822500906224951</v>
      </c>
      <c r="BW673" s="76">
        <f t="shared" si="382"/>
        <v>0.23373629326980516</v>
      </c>
      <c r="BX673" s="76">
        <f t="shared" si="383"/>
        <v>0.79942500906224956</v>
      </c>
      <c r="BY673" s="76">
        <f>0.0526*BL673*Observaciones!$F672^1.218</f>
        <v>0</v>
      </c>
      <c r="BZ673" s="76">
        <f>BY673*Constantes!$F$30</f>
        <v>0</v>
      </c>
      <c r="CA673" s="76">
        <f t="shared" si="384"/>
        <v>0</v>
      </c>
      <c r="CB673" s="15"/>
      <c r="CC673" s="75">
        <v>667</v>
      </c>
      <c r="CD673" s="76">
        <f>0.0526*Observaciones!$F672^2.218</f>
        <v>0</v>
      </c>
      <c r="CE673" s="76">
        <f>IF(Observaciones!$F672&gt;0.05*$CI$7,((Observaciones!$F672-0.05*$CI$7)^2)/(Observaciones!$F672+0.95*$CI$7),0)</f>
        <v>0</v>
      </c>
      <c r="CF673" s="76">
        <f>0.0526*CE673*Observaciones!$F672^1.218</f>
        <v>0</v>
      </c>
      <c r="CG673" s="29"/>
      <c r="CH673" s="29"/>
      <c r="CI673" s="110"/>
      <c r="CJ673" s="40"/>
    </row>
    <row r="674" spans="2:88" s="2" customFormat="1" x14ac:dyDescent="0.3">
      <c r="B674" s="39"/>
      <c r="C674" s="75">
        <v>668</v>
      </c>
      <c r="D674" s="148">
        <f>ETo!$I673*((1-Constantes!$D$19)*ETo!$K673+ETo!$L673)</f>
        <v>4.1889644721113157</v>
      </c>
      <c r="E674" s="76">
        <f>MIN(D674*Constantes!$D$17,0.8*(H673+Observaciones!$F673-F674-G674-Constantes!$D$14))</f>
        <v>2.0805482406041382</v>
      </c>
      <c r="F674" s="76">
        <f>IF(Observaciones!$F673&gt;0.05*Constantes!$D$18,((Observaciones!$F673-0.05*Constantes!$D$18)^2)/(Observaciones!$F673+0.95*Constantes!$D$18),0)</f>
        <v>0</v>
      </c>
      <c r="G674" s="76">
        <f>MAX(0,H673+Observaciones!$F673-F674-Constantes!$D$13)</f>
        <v>0</v>
      </c>
      <c r="H674" s="76">
        <f>H673+Observaciones!$F673-F674-E674-G674-I673</f>
        <v>30.639906415238276</v>
      </c>
      <c r="I674" s="76">
        <f>MAX(0,(H674-Constantes!$D$14)*(1-EXP(-Constantes!$D$22)))</f>
        <v>0.66049139430670278</v>
      </c>
      <c r="J674" s="76">
        <f t="shared" si="350"/>
        <v>61.362563437657151</v>
      </c>
      <c r="K674" s="76">
        <f>MAX(0,(J674-Constantes!$D$13)*(1-EXP(-Constantes!$D$23)))</f>
        <v>0.1242745916297998</v>
      </c>
      <c r="L674" s="76">
        <f t="shared" si="351"/>
        <v>0.7847659859365026</v>
      </c>
      <c r="M674" s="76">
        <f>0.0526*F674*Observaciones!$F673^1.218</f>
        <v>0</v>
      </c>
      <c r="N674" s="76">
        <f>M674*Constantes!$D$30</f>
        <v>0</v>
      </c>
      <c r="O674" s="76">
        <f t="shared" si="352"/>
        <v>0</v>
      </c>
      <c r="P674" s="15"/>
      <c r="Q674" s="75">
        <v>668</v>
      </c>
      <c r="R674" s="148">
        <f>ETo!$I673*((1-Constantes!$E$19)*ETo!$K673+ETo!$L673)</f>
        <v>4.1889644721113157</v>
      </c>
      <c r="S674" s="76">
        <f>MIN(R674*Constantes!$E$17,0.8*(V673+Observaciones!$F673-T674-U674-Constantes!$D$14))</f>
        <v>2.0805482406041382</v>
      </c>
      <c r="T674" s="76">
        <f>IF(Observaciones!$F673&gt;0.05*Constantes!$E$18,((Observaciones!$F673-0.05*Constantes!$E$18)^2)/(Observaciones!$F673+0.95*Constantes!$E$18),0)</f>
        <v>0</v>
      </c>
      <c r="U674" s="76">
        <f>MAX(0,V673+Observaciones!$F673-T674-Constantes!$D$13)</f>
        <v>0</v>
      </c>
      <c r="V674" s="76">
        <f>V673+Observaciones!$F673-T674-S674-U674-W673</f>
        <v>30.639906415238276</v>
      </c>
      <c r="W674" s="76">
        <f>MAX(0,(V674-Constantes!$D$14)*(1-EXP(-Constantes!$D$22)))</f>
        <v>0.66049139430670278</v>
      </c>
      <c r="X674" s="76">
        <f t="shared" si="373"/>
        <v>61.362563437657151</v>
      </c>
      <c r="Y674" s="76">
        <f>MAX(0,(X674-Constantes!$D$13)*(1-EXP(-Constantes!$D$23)))</f>
        <v>0.1242745916297998</v>
      </c>
      <c r="Z674" s="76">
        <f t="shared" si="374"/>
        <v>0.7847659859365026</v>
      </c>
      <c r="AA674" s="76">
        <f>IF(Z674-Escenarios!$E$29&lt;=0,0,IF(Z674-Escenarios!$E$29&gt;Escenarios!$E$28,Escenarios!$E$28,Z674-Escenarios!$E$29))</f>
        <v>9.356598593650256E-2</v>
      </c>
      <c r="AB674" s="76">
        <f>AA674*Entradas!$E$24</f>
        <v>2.339149648412564E-2</v>
      </c>
      <c r="AC674" s="76">
        <f>R674*Entradas!$D$47/Escenarios!$E$9</f>
        <v>0.20107029466134316</v>
      </c>
      <c r="AD674" s="76">
        <f>Entradas!$D$48*Entradas!$D$46/Escenarios!$E$9</f>
        <v>0.12</v>
      </c>
      <c r="AE674" s="76">
        <f t="shared" si="375"/>
        <v>2.2816185352654812</v>
      </c>
      <c r="AF674" s="76">
        <f t="shared" si="358"/>
        <v>0</v>
      </c>
      <c r="AG674" s="76">
        <f t="shared" si="359"/>
        <v>9.356598593650256E-2</v>
      </c>
      <c r="AH674" s="76">
        <f t="shared" si="353"/>
        <v>0.56692540837020022</v>
      </c>
      <c r="AI674" s="76">
        <f t="shared" si="360"/>
        <v>0</v>
      </c>
      <c r="AJ674" s="76">
        <f t="shared" si="354"/>
        <v>0.1242745916297998</v>
      </c>
      <c r="AK674" s="76">
        <f t="shared" si="361"/>
        <v>0</v>
      </c>
      <c r="AL674" s="76">
        <f t="shared" si="362"/>
        <v>0.71459149648412568</v>
      </c>
      <c r="AM674" s="76">
        <f t="shared" si="363"/>
        <v>0</v>
      </c>
      <c r="AN674" s="76">
        <f t="shared" si="364"/>
        <v>0</v>
      </c>
      <c r="AO674" s="76">
        <f t="shared" si="376"/>
        <v>52.239933107117174</v>
      </c>
      <c r="AP674" s="76">
        <f>MAX(0,(AO674-Constantes!$D$13)*(1-EXP(-Constantes!$D$24)))</f>
        <v>5.3344489784594107E-2</v>
      </c>
      <c r="AQ674" s="76">
        <f t="shared" si="355"/>
        <v>0.17761908141439392</v>
      </c>
      <c r="AR674" s="76">
        <f t="shared" si="365"/>
        <v>0.76793598626871984</v>
      </c>
      <c r="AS674" s="76">
        <f>0.0526*AF674*Observaciones!$F673^1.218</f>
        <v>0</v>
      </c>
      <c r="AT674" s="76">
        <f>AS674*Constantes!$E$30</f>
        <v>0</v>
      </c>
      <c r="AU674" s="76">
        <f t="shared" si="377"/>
        <v>0</v>
      </c>
      <c r="AV674" s="15"/>
      <c r="AW674" s="75">
        <v>668</v>
      </c>
      <c r="AX674" s="148">
        <f>ETo!$I673*((1-Constantes!$F$19)*ETo!$K673+ETo!$L673)</f>
        <v>4.1889644721113157</v>
      </c>
      <c r="AY674" s="76">
        <f>MIN(AX674*Constantes!$F$17,0.8*(BB673+Observaciones!$F673-AZ674-BA674-Constantes!$D$14))</f>
        <v>2.0805482406041382</v>
      </c>
      <c r="AZ674" s="76">
        <f>IF(Observaciones!$F673&gt;0.05*Constantes!$F$18,((Observaciones!$F673-0.05*Constantes!$F$18)^2)/(Observaciones!$F673+0.95*Constantes!$F$18),0)</f>
        <v>0</v>
      </c>
      <c r="BA674" s="76">
        <f>MAX(0,BB673+Observaciones!$F673-AZ674-Constantes!$D$13)</f>
        <v>0</v>
      </c>
      <c r="BB674" s="76">
        <f>BB673+Observaciones!$F673-AZ674-AY674-BA674-BC673</f>
        <v>30.639906415238276</v>
      </c>
      <c r="BC674" s="76">
        <f>MAX(0,(BB674-Constantes!$D$14)*(1-EXP(-Constantes!$D$22)))</f>
        <v>0.66049139430670278</v>
      </c>
      <c r="BD674" s="76">
        <f t="shared" si="378"/>
        <v>61.362563437657151</v>
      </c>
      <c r="BE674" s="76">
        <f>MAX(0,(BD674-Constantes!$D$13)*(1-EXP(-Constantes!$D$23)))</f>
        <v>0.1242745916297998</v>
      </c>
      <c r="BF674" s="76">
        <f t="shared" si="379"/>
        <v>0.7847659859365026</v>
      </c>
      <c r="BG674" s="76">
        <f>IF(BF674-Escenarios!$F$29&lt;=0,0,IF(BF674-Escenarios!$F$29&gt;Escenarios!$F$28,Escenarios!$F$28,BF674-Escenarios!$F$29))</f>
        <v>9.356598593650256E-2</v>
      </c>
      <c r="BH674" s="76">
        <f>BG674*Entradas!$F$24</f>
        <v>0</v>
      </c>
      <c r="BI674" s="76">
        <f>AX674*Entradas!$D$47/Escenarios!$F$9</f>
        <v>0.20107029466134316</v>
      </c>
      <c r="BJ674" s="76">
        <f>Entradas!$D$48*Entradas!$D$46/Escenarios!$F$9</f>
        <v>0.12</v>
      </c>
      <c r="BK674" s="76">
        <f t="shared" si="380"/>
        <v>2.2816185352654812</v>
      </c>
      <c r="BL674" s="76">
        <f t="shared" si="366"/>
        <v>0</v>
      </c>
      <c r="BM674" s="76">
        <f t="shared" si="367"/>
        <v>9.356598593650256E-2</v>
      </c>
      <c r="BN674" s="76">
        <f t="shared" si="356"/>
        <v>0.56692540837020022</v>
      </c>
      <c r="BO674" s="76">
        <f t="shared" si="368"/>
        <v>0</v>
      </c>
      <c r="BP674" s="76">
        <f t="shared" si="357"/>
        <v>0.1242745916297998</v>
      </c>
      <c r="BQ674" s="76">
        <f t="shared" si="369"/>
        <v>0</v>
      </c>
      <c r="BR674" s="76">
        <f t="shared" si="370"/>
        <v>0.69120000000000004</v>
      </c>
      <c r="BS674" s="76">
        <f t="shared" si="371"/>
        <v>0</v>
      </c>
      <c r="BT674" s="76">
        <f t="shared" si="372"/>
        <v>0</v>
      </c>
      <c r="BU674" s="76">
        <f t="shared" si="381"/>
        <v>55.722132187520778</v>
      </c>
      <c r="BV674" s="76">
        <f>MAX(0,(BU674-Constantes!$D$13)*(1-EXP(-Constantes!$D$24)))</f>
        <v>0.10657076306005957</v>
      </c>
      <c r="BW674" s="76">
        <f t="shared" si="382"/>
        <v>0.23084535468985937</v>
      </c>
      <c r="BX674" s="76">
        <f t="shared" si="383"/>
        <v>0.79777076306005956</v>
      </c>
      <c r="BY674" s="76">
        <f>0.0526*BL674*Observaciones!$F673^1.218</f>
        <v>0</v>
      </c>
      <c r="BZ674" s="76">
        <f>BY674*Constantes!$F$30</f>
        <v>0</v>
      </c>
      <c r="CA674" s="76">
        <f t="shared" si="384"/>
        <v>0</v>
      </c>
      <c r="CB674" s="15"/>
      <c r="CC674" s="75">
        <v>668</v>
      </c>
      <c r="CD674" s="76">
        <f>0.0526*Observaciones!$F673^2.218</f>
        <v>0.40143633905347276</v>
      </c>
      <c r="CE674" s="76">
        <f>IF(Observaciones!$F673&gt;0.05*$CI$7,((Observaciones!$F673-0.05*$CI$7)^2)/(Observaciones!$F673+0.95*$CI$7),0)</f>
        <v>1.6667444764761515E-2</v>
      </c>
      <c r="CF674" s="76">
        <f>0.0526*CE674*Observaciones!$F673^1.218</f>
        <v>2.6763672030967324E-3</v>
      </c>
      <c r="CG674" s="29"/>
      <c r="CH674" s="29"/>
      <c r="CI674" s="110"/>
      <c r="CJ674" s="40"/>
    </row>
    <row r="675" spans="2:88" s="2" customFormat="1" x14ac:dyDescent="0.3">
      <c r="B675" s="39"/>
      <c r="C675" s="75">
        <v>669</v>
      </c>
      <c r="D675" s="148">
        <f>ETo!$I674*((1-Constantes!$D$19)*ETo!$K674+ETo!$L674)</f>
        <v>4.2581361408300049</v>
      </c>
      <c r="E675" s="76">
        <f>MIN(D675*Constantes!$D$17,0.8*(H674+Observaciones!$F674-F675-G675-Constantes!$D$14))</f>
        <v>2.1149039852303955</v>
      </c>
      <c r="F675" s="76">
        <f>IF(Observaciones!$F674&gt;0.05*Constantes!$D$18,((Observaciones!$F674-0.05*Constantes!$D$18)^2)/(Observaciones!$F674+0.95*Constantes!$D$18),0)</f>
        <v>0</v>
      </c>
      <c r="G675" s="76">
        <f>MAX(0,H674+Observaciones!$F674-F675-Constantes!$D$13)</f>
        <v>0</v>
      </c>
      <c r="H675" s="76">
        <f>H674+Observaciones!$F674-F675-E675-G675-I674</f>
        <v>27.864511035701177</v>
      </c>
      <c r="I675" s="76">
        <f>MAX(0,(H675-Constantes!$D$14)*(1-EXP(-Constantes!$D$22)))</f>
        <v>0.56595123899464772</v>
      </c>
      <c r="J675" s="76">
        <f t="shared" si="350"/>
        <v>61.238288846027352</v>
      </c>
      <c r="K675" s="76">
        <f>MAX(0,(J675-Constantes!$D$13)*(1-EXP(-Constantes!$D$23)))</f>
        <v>0.12305008447856977</v>
      </c>
      <c r="L675" s="76">
        <f t="shared" si="351"/>
        <v>0.68900132347321752</v>
      </c>
      <c r="M675" s="76">
        <f>0.0526*F675*Observaciones!$F674^1.218</f>
        <v>0</v>
      </c>
      <c r="N675" s="76">
        <f>M675*Constantes!$D$30</f>
        <v>0</v>
      </c>
      <c r="O675" s="76">
        <f t="shared" si="352"/>
        <v>0</v>
      </c>
      <c r="P675" s="15"/>
      <c r="Q675" s="75">
        <v>669</v>
      </c>
      <c r="R675" s="148">
        <f>ETo!$I674*((1-Constantes!$E$19)*ETo!$K674+ETo!$L674)</f>
        <v>4.2581361408300049</v>
      </c>
      <c r="S675" s="76">
        <f>MIN(R675*Constantes!$E$17,0.8*(V674+Observaciones!$F674-T675-U675-Constantes!$D$14))</f>
        <v>2.1149039852303955</v>
      </c>
      <c r="T675" s="76">
        <f>IF(Observaciones!$F674&gt;0.05*Constantes!$E$18,((Observaciones!$F674-0.05*Constantes!$E$18)^2)/(Observaciones!$F674+0.95*Constantes!$E$18),0)</f>
        <v>0</v>
      </c>
      <c r="U675" s="76">
        <f>MAX(0,V674+Observaciones!$F674-T675-Constantes!$D$13)</f>
        <v>0</v>
      </c>
      <c r="V675" s="76">
        <f>V674+Observaciones!$F674-T675-S675-U675-W674</f>
        <v>27.864511035701177</v>
      </c>
      <c r="W675" s="76">
        <f>MAX(0,(V675-Constantes!$D$14)*(1-EXP(-Constantes!$D$22)))</f>
        <v>0.56595123899464772</v>
      </c>
      <c r="X675" s="76">
        <f t="shared" si="373"/>
        <v>61.238288846027352</v>
      </c>
      <c r="Y675" s="76">
        <f>MAX(0,(X675-Constantes!$D$13)*(1-EXP(-Constantes!$D$23)))</f>
        <v>0.12305008447856977</v>
      </c>
      <c r="Z675" s="76">
        <f t="shared" si="374"/>
        <v>0.68900132347321752</v>
      </c>
      <c r="AA675" s="76">
        <f>IF(Z675-Escenarios!$E$29&lt;=0,0,IF(Z675-Escenarios!$E$29&gt;Escenarios!$E$28,Escenarios!$E$28,Z675-Escenarios!$E$29))</f>
        <v>0</v>
      </c>
      <c r="AB675" s="76">
        <f>AA675*Entradas!$E$24</f>
        <v>0</v>
      </c>
      <c r="AC675" s="76">
        <f>R675*Entradas!$D$47/Escenarios!$E$9</f>
        <v>0.20439053475984026</v>
      </c>
      <c r="AD675" s="76">
        <f>Entradas!$D$48*Entradas!$D$46/Escenarios!$E$9</f>
        <v>0.12</v>
      </c>
      <c r="AE675" s="76">
        <f t="shared" si="375"/>
        <v>2.3192945199902359</v>
      </c>
      <c r="AF675" s="76">
        <f t="shared" si="358"/>
        <v>0</v>
      </c>
      <c r="AG675" s="76">
        <f t="shared" si="359"/>
        <v>0</v>
      </c>
      <c r="AH675" s="76">
        <f t="shared" si="353"/>
        <v>0.56595123899464772</v>
      </c>
      <c r="AI675" s="76">
        <f t="shared" si="360"/>
        <v>0</v>
      </c>
      <c r="AJ675" s="76">
        <f t="shared" si="354"/>
        <v>0.12305008447856977</v>
      </c>
      <c r="AK675" s="76">
        <f t="shared" si="361"/>
        <v>0</v>
      </c>
      <c r="AL675" s="76">
        <f t="shared" si="362"/>
        <v>0.68900132347321752</v>
      </c>
      <c r="AM675" s="76">
        <f t="shared" si="363"/>
        <v>0</v>
      </c>
      <c r="AN675" s="76">
        <f t="shared" si="364"/>
        <v>0</v>
      </c>
      <c r="AO675" s="76">
        <f t="shared" si="376"/>
        <v>52.186588617332582</v>
      </c>
      <c r="AP675" s="76">
        <f>MAX(0,(AO675-Constantes!$D$13)*(1-EXP(-Constantes!$D$24)))</f>
        <v>5.2529106078649898E-2</v>
      </c>
      <c r="AQ675" s="76">
        <f t="shared" si="355"/>
        <v>0.17557919055721966</v>
      </c>
      <c r="AR675" s="76">
        <f t="shared" si="365"/>
        <v>0.74153042955186743</v>
      </c>
      <c r="AS675" s="76">
        <f>0.0526*AF675*Observaciones!$F674^1.218</f>
        <v>0</v>
      </c>
      <c r="AT675" s="76">
        <f>AS675*Constantes!$E$30</f>
        <v>0</v>
      </c>
      <c r="AU675" s="76">
        <f t="shared" si="377"/>
        <v>0</v>
      </c>
      <c r="AV675" s="15"/>
      <c r="AW675" s="75">
        <v>669</v>
      </c>
      <c r="AX675" s="148">
        <f>ETo!$I674*((1-Constantes!$F$19)*ETo!$K674+ETo!$L674)</f>
        <v>4.2581361408300049</v>
      </c>
      <c r="AY675" s="76">
        <f>MIN(AX675*Constantes!$F$17,0.8*(BB674+Observaciones!$F674-AZ675-BA675-Constantes!$D$14))</f>
        <v>2.1149039852303955</v>
      </c>
      <c r="AZ675" s="76">
        <f>IF(Observaciones!$F674&gt;0.05*Constantes!$F$18,((Observaciones!$F674-0.05*Constantes!$F$18)^2)/(Observaciones!$F674+0.95*Constantes!$F$18),0)</f>
        <v>0</v>
      </c>
      <c r="BA675" s="76">
        <f>MAX(0,BB674+Observaciones!$F674-AZ675-Constantes!$D$13)</f>
        <v>0</v>
      </c>
      <c r="BB675" s="76">
        <f>BB674+Observaciones!$F674-AZ675-AY675-BA675-BC674</f>
        <v>27.864511035701177</v>
      </c>
      <c r="BC675" s="76">
        <f>MAX(0,(BB675-Constantes!$D$14)*(1-EXP(-Constantes!$D$22)))</f>
        <v>0.56595123899464772</v>
      </c>
      <c r="BD675" s="76">
        <f t="shared" si="378"/>
        <v>61.238288846027352</v>
      </c>
      <c r="BE675" s="76">
        <f>MAX(0,(BD675-Constantes!$D$13)*(1-EXP(-Constantes!$D$23)))</f>
        <v>0.12305008447856977</v>
      </c>
      <c r="BF675" s="76">
        <f t="shared" si="379"/>
        <v>0.68900132347321752</v>
      </c>
      <c r="BG675" s="76">
        <f>IF(BF675-Escenarios!$F$29&lt;=0,0,IF(BF675-Escenarios!$F$29&gt;Escenarios!$F$28,Escenarios!$F$28,BF675-Escenarios!$F$29))</f>
        <v>0</v>
      </c>
      <c r="BH675" s="76">
        <f>BG675*Entradas!$F$24</f>
        <v>0</v>
      </c>
      <c r="BI675" s="76">
        <f>AX675*Entradas!$D$47/Escenarios!$F$9</f>
        <v>0.20439053475984026</v>
      </c>
      <c r="BJ675" s="76">
        <f>Entradas!$D$48*Entradas!$D$46/Escenarios!$F$9</f>
        <v>0.12</v>
      </c>
      <c r="BK675" s="76">
        <f t="shared" si="380"/>
        <v>2.3192945199902359</v>
      </c>
      <c r="BL675" s="76">
        <f t="shared" si="366"/>
        <v>0</v>
      </c>
      <c r="BM675" s="76">
        <f t="shared" si="367"/>
        <v>0</v>
      </c>
      <c r="BN675" s="76">
        <f t="shared" si="356"/>
        <v>0.56595123899464772</v>
      </c>
      <c r="BO675" s="76">
        <f t="shared" si="368"/>
        <v>0</v>
      </c>
      <c r="BP675" s="76">
        <f t="shared" si="357"/>
        <v>0.12305008447856977</v>
      </c>
      <c r="BQ675" s="76">
        <f t="shared" si="369"/>
        <v>0</v>
      </c>
      <c r="BR675" s="76">
        <f t="shared" si="370"/>
        <v>0.68900132347321752</v>
      </c>
      <c r="BS675" s="76">
        <f t="shared" si="371"/>
        <v>0</v>
      </c>
      <c r="BT675" s="76">
        <f t="shared" si="372"/>
        <v>0</v>
      </c>
      <c r="BU675" s="76">
        <f t="shared" si="381"/>
        <v>55.615561424460715</v>
      </c>
      <c r="BV675" s="76">
        <f>MAX(0,(BU675-Constantes!$D$13)*(1-EXP(-Constantes!$D$24)))</f>
        <v>0.10494180261672031</v>
      </c>
      <c r="BW675" s="76">
        <f t="shared" si="382"/>
        <v>0.22799188709529009</v>
      </c>
      <c r="BX675" s="76">
        <f t="shared" si="383"/>
        <v>0.79394312608993789</v>
      </c>
      <c r="BY675" s="76">
        <f>0.0526*BL675*Observaciones!$F674^1.218</f>
        <v>0</v>
      </c>
      <c r="BZ675" s="76">
        <f>BY675*Constantes!$F$30</f>
        <v>0</v>
      </c>
      <c r="CA675" s="76">
        <f t="shared" si="384"/>
        <v>0</v>
      </c>
      <c r="CB675" s="15"/>
      <c r="CC675" s="75">
        <v>669</v>
      </c>
      <c r="CD675" s="76">
        <f>0.0526*Observaciones!$F674^2.218</f>
        <v>0</v>
      </c>
      <c r="CE675" s="76">
        <f>IF(Observaciones!$F674&gt;0.05*$CI$7,((Observaciones!$F674-0.05*$CI$7)^2)/(Observaciones!$F674+0.95*$CI$7),0)</f>
        <v>0</v>
      </c>
      <c r="CF675" s="76">
        <f>0.0526*CE675*Observaciones!$F674^1.218</f>
        <v>0</v>
      </c>
      <c r="CG675" s="29"/>
      <c r="CH675" s="29"/>
      <c r="CI675" s="110"/>
      <c r="CJ675" s="40"/>
    </row>
    <row r="676" spans="2:88" s="2" customFormat="1" x14ac:dyDescent="0.3">
      <c r="B676" s="39"/>
      <c r="C676" s="75">
        <v>670</v>
      </c>
      <c r="D676" s="148">
        <f>ETo!$I675*((1-Constantes!$D$19)*ETo!$K675+ETo!$L675)</f>
        <v>4.227158686449707</v>
      </c>
      <c r="E676" s="76">
        <f>MIN(D676*Constantes!$D$17,0.8*(H675+Observaciones!$F675-F676-G676-Constantes!$D$14))</f>
        <v>2.0995183001432074</v>
      </c>
      <c r="F676" s="76">
        <f>IF(Observaciones!$F675&gt;0.05*Constantes!$D$18,((Observaciones!$F675-0.05*Constantes!$D$18)^2)/(Observaciones!$F675+0.95*Constantes!$D$18),0)</f>
        <v>0</v>
      </c>
      <c r="G676" s="76">
        <f>MAX(0,H675+Observaciones!$F675-F676-Constantes!$D$13)</f>
        <v>0</v>
      </c>
      <c r="H676" s="76">
        <f>H675+Observaciones!$F675-F676-E676-G676-I675</f>
        <v>25.599041496563324</v>
      </c>
      <c r="I676" s="76">
        <f>MAX(0,(H676-Constantes!$D$14)*(1-EXP(-Constantes!$D$22)))</f>
        <v>0.48878102978267429</v>
      </c>
      <c r="J676" s="76">
        <f t="shared" si="350"/>
        <v>61.115238761548781</v>
      </c>
      <c r="K676" s="76">
        <f>MAX(0,(J676-Constantes!$D$13)*(1-EXP(-Constantes!$D$23)))</f>
        <v>0.12183764268795569</v>
      </c>
      <c r="L676" s="76">
        <f t="shared" si="351"/>
        <v>0.61061867247062995</v>
      </c>
      <c r="M676" s="76">
        <f>0.0526*F676*Observaciones!$F675^1.218</f>
        <v>0</v>
      </c>
      <c r="N676" s="76">
        <f>M676*Constantes!$D$30</f>
        <v>0</v>
      </c>
      <c r="O676" s="76">
        <f t="shared" si="352"/>
        <v>0</v>
      </c>
      <c r="P676" s="15"/>
      <c r="Q676" s="75">
        <v>670</v>
      </c>
      <c r="R676" s="148">
        <f>ETo!$I675*((1-Constantes!$E$19)*ETo!$K675+ETo!$L675)</f>
        <v>4.227158686449707</v>
      </c>
      <c r="S676" s="76">
        <f>MIN(R676*Constantes!$E$17,0.8*(V675+Observaciones!$F675-T676-U676-Constantes!$D$14))</f>
        <v>2.0995183001432074</v>
      </c>
      <c r="T676" s="76">
        <f>IF(Observaciones!$F675&gt;0.05*Constantes!$E$18,((Observaciones!$F675-0.05*Constantes!$E$18)^2)/(Observaciones!$F675+0.95*Constantes!$E$18),0)</f>
        <v>0</v>
      </c>
      <c r="U676" s="76">
        <f>MAX(0,V675+Observaciones!$F675-T676-Constantes!$D$13)</f>
        <v>0</v>
      </c>
      <c r="V676" s="76">
        <f>V675+Observaciones!$F675-T676-S676-U676-W675</f>
        <v>25.599041496563324</v>
      </c>
      <c r="W676" s="76">
        <f>MAX(0,(V676-Constantes!$D$14)*(1-EXP(-Constantes!$D$22)))</f>
        <v>0.48878102978267429</v>
      </c>
      <c r="X676" s="76">
        <f t="shared" si="373"/>
        <v>61.115238761548781</v>
      </c>
      <c r="Y676" s="76">
        <f>MAX(0,(X676-Constantes!$D$13)*(1-EXP(-Constantes!$D$23)))</f>
        <v>0.12183764268795569</v>
      </c>
      <c r="Z676" s="76">
        <f t="shared" si="374"/>
        <v>0.61061867247062995</v>
      </c>
      <c r="AA676" s="76">
        <f>IF(Z676-Escenarios!$E$29&lt;=0,0,IF(Z676-Escenarios!$E$29&gt;Escenarios!$E$28,Escenarios!$E$28,Z676-Escenarios!$E$29))</f>
        <v>0</v>
      </c>
      <c r="AB676" s="76">
        <f>AA676*Entradas!$E$24</f>
        <v>0</v>
      </c>
      <c r="AC676" s="76">
        <f>R676*Entradas!$D$47/Escenarios!$E$9</f>
        <v>0.20290361694958595</v>
      </c>
      <c r="AD676" s="76">
        <f>Entradas!$D$48*Entradas!$D$46/Escenarios!$E$9</f>
        <v>0.12</v>
      </c>
      <c r="AE676" s="76">
        <f t="shared" si="375"/>
        <v>2.3024219170927935</v>
      </c>
      <c r="AF676" s="76">
        <f t="shared" si="358"/>
        <v>0</v>
      </c>
      <c r="AG676" s="76">
        <f t="shared" si="359"/>
        <v>0</v>
      </c>
      <c r="AH676" s="76">
        <f t="shared" si="353"/>
        <v>0.48878102978267429</v>
      </c>
      <c r="AI676" s="76">
        <f t="shared" si="360"/>
        <v>0</v>
      </c>
      <c r="AJ676" s="76">
        <f t="shared" si="354"/>
        <v>0.12183764268795569</v>
      </c>
      <c r="AK676" s="76">
        <f t="shared" si="361"/>
        <v>0</v>
      </c>
      <c r="AL676" s="76">
        <f t="shared" si="362"/>
        <v>0.61061867247062995</v>
      </c>
      <c r="AM676" s="76">
        <f t="shared" si="363"/>
        <v>0</v>
      </c>
      <c r="AN676" s="76">
        <f t="shared" si="364"/>
        <v>0</v>
      </c>
      <c r="AO676" s="76">
        <f t="shared" si="376"/>
        <v>52.13405951125393</v>
      </c>
      <c r="AP676" s="76">
        <f>MAX(0,(AO676-Constantes!$D$13)*(1-EXP(-Constantes!$D$24)))</f>
        <v>5.1726185714104242E-2</v>
      </c>
      <c r="AQ676" s="76">
        <f t="shared" si="355"/>
        <v>0.17356382840205992</v>
      </c>
      <c r="AR676" s="76">
        <f t="shared" si="365"/>
        <v>0.66234485818473421</v>
      </c>
      <c r="AS676" s="76">
        <f>0.0526*AF676*Observaciones!$F675^1.218</f>
        <v>0</v>
      </c>
      <c r="AT676" s="76">
        <f>AS676*Constantes!$E$30</f>
        <v>0</v>
      </c>
      <c r="AU676" s="76">
        <f t="shared" si="377"/>
        <v>0</v>
      </c>
      <c r="AV676" s="15"/>
      <c r="AW676" s="75">
        <v>670</v>
      </c>
      <c r="AX676" s="148">
        <f>ETo!$I675*((1-Constantes!$F$19)*ETo!$K675+ETo!$L675)</f>
        <v>4.227158686449707</v>
      </c>
      <c r="AY676" s="76">
        <f>MIN(AX676*Constantes!$F$17,0.8*(BB675+Observaciones!$F675-AZ676-BA676-Constantes!$D$14))</f>
        <v>2.0995183001432074</v>
      </c>
      <c r="AZ676" s="76">
        <f>IF(Observaciones!$F675&gt;0.05*Constantes!$F$18,((Observaciones!$F675-0.05*Constantes!$F$18)^2)/(Observaciones!$F675+0.95*Constantes!$F$18),0)</f>
        <v>0</v>
      </c>
      <c r="BA676" s="76">
        <f>MAX(0,BB675+Observaciones!$F675-AZ676-Constantes!$D$13)</f>
        <v>0</v>
      </c>
      <c r="BB676" s="76">
        <f>BB675+Observaciones!$F675-AZ676-AY676-BA676-BC675</f>
        <v>25.599041496563324</v>
      </c>
      <c r="BC676" s="76">
        <f>MAX(0,(BB676-Constantes!$D$14)*(1-EXP(-Constantes!$D$22)))</f>
        <v>0.48878102978267429</v>
      </c>
      <c r="BD676" s="76">
        <f t="shared" si="378"/>
        <v>61.115238761548781</v>
      </c>
      <c r="BE676" s="76">
        <f>MAX(0,(BD676-Constantes!$D$13)*(1-EXP(-Constantes!$D$23)))</f>
        <v>0.12183764268795569</v>
      </c>
      <c r="BF676" s="76">
        <f t="shared" si="379"/>
        <v>0.61061867247062995</v>
      </c>
      <c r="BG676" s="76">
        <f>IF(BF676-Escenarios!$F$29&lt;=0,0,IF(BF676-Escenarios!$F$29&gt;Escenarios!$F$28,Escenarios!$F$28,BF676-Escenarios!$F$29))</f>
        <v>0</v>
      </c>
      <c r="BH676" s="76">
        <f>BG676*Entradas!$F$24</f>
        <v>0</v>
      </c>
      <c r="BI676" s="76">
        <f>AX676*Entradas!$D$47/Escenarios!$F$9</f>
        <v>0.20290361694958595</v>
      </c>
      <c r="BJ676" s="76">
        <f>Entradas!$D$48*Entradas!$D$46/Escenarios!$F$9</f>
        <v>0.12</v>
      </c>
      <c r="BK676" s="76">
        <f t="shared" si="380"/>
        <v>2.3024219170927935</v>
      </c>
      <c r="BL676" s="76">
        <f t="shared" si="366"/>
        <v>0</v>
      </c>
      <c r="BM676" s="76">
        <f t="shared" si="367"/>
        <v>0</v>
      </c>
      <c r="BN676" s="76">
        <f t="shared" si="356"/>
        <v>0.48878102978267429</v>
      </c>
      <c r="BO676" s="76">
        <f t="shared" si="368"/>
        <v>0</v>
      </c>
      <c r="BP676" s="76">
        <f t="shared" si="357"/>
        <v>0.12183764268795569</v>
      </c>
      <c r="BQ676" s="76">
        <f t="shared" si="369"/>
        <v>0</v>
      </c>
      <c r="BR676" s="76">
        <f t="shared" si="370"/>
        <v>0.61061867247062995</v>
      </c>
      <c r="BS676" s="76">
        <f t="shared" si="371"/>
        <v>0</v>
      </c>
      <c r="BT676" s="76">
        <f t="shared" si="372"/>
        <v>0</v>
      </c>
      <c r="BU676" s="76">
        <f t="shared" si="381"/>
        <v>55.510619621843993</v>
      </c>
      <c r="BV676" s="76">
        <f>MAX(0,(BU676-Constantes!$D$13)*(1-EXP(-Constantes!$D$24)))</f>
        <v>0.10333774123621757</v>
      </c>
      <c r="BW676" s="76">
        <f t="shared" si="382"/>
        <v>0.22517538392417324</v>
      </c>
      <c r="BX676" s="76">
        <f t="shared" si="383"/>
        <v>0.71395641370684748</v>
      </c>
      <c r="BY676" s="76">
        <f>0.0526*BL676*Observaciones!$F675^1.218</f>
        <v>0</v>
      </c>
      <c r="BZ676" s="76">
        <f>BY676*Constantes!$F$30</f>
        <v>0</v>
      </c>
      <c r="CA676" s="76">
        <f t="shared" si="384"/>
        <v>0</v>
      </c>
      <c r="CB676" s="15"/>
      <c r="CC676" s="75">
        <v>670</v>
      </c>
      <c r="CD676" s="76">
        <f>0.0526*Observaciones!$F675^2.218</f>
        <v>6.8921513346888582E-3</v>
      </c>
      <c r="CE676" s="76">
        <f>IF(Observaciones!$F675&gt;0.05*$CI$7,((Observaciones!$F675-0.05*$CI$7)^2)/(Observaciones!$F675+0.95*$CI$7),0)</f>
        <v>0</v>
      </c>
      <c r="CF676" s="76">
        <f>0.0526*CE676*Observaciones!$F675^1.218</f>
        <v>0</v>
      </c>
      <c r="CG676" s="29"/>
      <c r="CH676" s="29"/>
      <c r="CI676" s="110"/>
      <c r="CJ676" s="40"/>
    </row>
    <row r="677" spans="2:88" s="2" customFormat="1" x14ac:dyDescent="0.3">
      <c r="B677" s="39"/>
      <c r="C677" s="75">
        <v>671</v>
      </c>
      <c r="D677" s="148">
        <f>ETo!$I676*((1-Constantes!$D$19)*ETo!$K676+ETo!$L676)</f>
        <v>4.2394627973008188</v>
      </c>
      <c r="E677" s="76">
        <f>MIN(D677*Constantes!$D$17,0.8*(H676+Observaciones!$F676-F677-G677-Constantes!$D$14))</f>
        <v>2.1056294276912948</v>
      </c>
      <c r="F677" s="76">
        <f>IF(Observaciones!$F676&gt;0.05*Constantes!$D$18,((Observaciones!$F676-0.05*Constantes!$D$18)^2)/(Observaciones!$F676+0.95*Constantes!$D$18),0)</f>
        <v>0</v>
      </c>
      <c r="G677" s="76">
        <f>MAX(0,H676+Observaciones!$F676-F677-Constantes!$D$13)</f>
        <v>0</v>
      </c>
      <c r="H677" s="76">
        <f>H676+Observaciones!$F676-F677-E677-G677-I676</f>
        <v>25.204631039089353</v>
      </c>
      <c r="I677" s="76">
        <f>MAX(0,(H677-Constantes!$D$14)*(1-EXP(-Constantes!$D$22)))</f>
        <v>0.47534596169067977</v>
      </c>
      <c r="J677" s="76">
        <f t="shared" si="350"/>
        <v>60.993401118860824</v>
      </c>
      <c r="K677" s="76">
        <f>MAX(0,(J677-Constantes!$D$13)*(1-EXP(-Constantes!$D$23)))</f>
        <v>0.12063714737508566</v>
      </c>
      <c r="L677" s="76">
        <f t="shared" si="351"/>
        <v>0.59598310906576546</v>
      </c>
      <c r="M677" s="76">
        <f>0.0526*F677*Observaciones!$F676^1.218</f>
        <v>0</v>
      </c>
      <c r="N677" s="76">
        <f>M677*Constantes!$D$30</f>
        <v>0</v>
      </c>
      <c r="O677" s="76">
        <f t="shared" si="352"/>
        <v>0</v>
      </c>
      <c r="P677" s="15"/>
      <c r="Q677" s="75">
        <v>671</v>
      </c>
      <c r="R677" s="148">
        <f>ETo!$I676*((1-Constantes!$E$19)*ETo!$K676+ETo!$L676)</f>
        <v>4.2394627973008188</v>
      </c>
      <c r="S677" s="76">
        <f>MIN(R677*Constantes!$E$17,0.8*(V676+Observaciones!$F676-T677-U677-Constantes!$D$14))</f>
        <v>2.1056294276912948</v>
      </c>
      <c r="T677" s="76">
        <f>IF(Observaciones!$F676&gt;0.05*Constantes!$E$18,((Observaciones!$F676-0.05*Constantes!$E$18)^2)/(Observaciones!$F676+0.95*Constantes!$E$18),0)</f>
        <v>0</v>
      </c>
      <c r="U677" s="76">
        <f>MAX(0,V676+Observaciones!$F676-T677-Constantes!$D$13)</f>
        <v>0</v>
      </c>
      <c r="V677" s="76">
        <f>V676+Observaciones!$F676-T677-S677-U677-W676</f>
        <v>25.204631039089353</v>
      </c>
      <c r="W677" s="76">
        <f>MAX(0,(V677-Constantes!$D$14)*(1-EXP(-Constantes!$D$22)))</f>
        <v>0.47534596169067977</v>
      </c>
      <c r="X677" s="76">
        <f t="shared" si="373"/>
        <v>60.993401118860824</v>
      </c>
      <c r="Y677" s="76">
        <f>MAX(0,(X677-Constantes!$D$13)*(1-EXP(-Constantes!$D$23)))</f>
        <v>0.12063714737508566</v>
      </c>
      <c r="Z677" s="76">
        <f t="shared" si="374"/>
        <v>0.59598310906576546</v>
      </c>
      <c r="AA677" s="76">
        <f>IF(Z677-Escenarios!$E$29&lt;=0,0,IF(Z677-Escenarios!$E$29&gt;Escenarios!$E$28,Escenarios!$E$28,Z677-Escenarios!$E$29))</f>
        <v>0</v>
      </c>
      <c r="AB677" s="76">
        <f>AA677*Entradas!$E$24</f>
        <v>0</v>
      </c>
      <c r="AC677" s="76">
        <f>R677*Entradas!$D$47/Escenarios!$E$9</f>
        <v>0.20349421427043929</v>
      </c>
      <c r="AD677" s="76">
        <f>Entradas!$D$48*Entradas!$D$46/Escenarios!$E$9</f>
        <v>0.12</v>
      </c>
      <c r="AE677" s="76">
        <f t="shared" si="375"/>
        <v>2.309123641961734</v>
      </c>
      <c r="AF677" s="76">
        <f t="shared" si="358"/>
        <v>0</v>
      </c>
      <c r="AG677" s="76">
        <f t="shared" si="359"/>
        <v>0</v>
      </c>
      <c r="AH677" s="76">
        <f t="shared" si="353"/>
        <v>0.47534596169067977</v>
      </c>
      <c r="AI677" s="76">
        <f t="shared" si="360"/>
        <v>0</v>
      </c>
      <c r="AJ677" s="76">
        <f t="shared" si="354"/>
        <v>0.12063714737508566</v>
      </c>
      <c r="AK677" s="76">
        <f t="shared" si="361"/>
        <v>0</v>
      </c>
      <c r="AL677" s="76">
        <f t="shared" si="362"/>
        <v>0.59598310906576546</v>
      </c>
      <c r="AM677" s="76">
        <f t="shared" si="363"/>
        <v>0</v>
      </c>
      <c r="AN677" s="76">
        <f t="shared" si="364"/>
        <v>0</v>
      </c>
      <c r="AO677" s="76">
        <f t="shared" si="376"/>
        <v>52.082333325539828</v>
      </c>
      <c r="AP677" s="76">
        <f>MAX(0,(AO677-Constantes!$D$13)*(1-EXP(-Constantes!$D$24)))</f>
        <v>5.0935538185704697E-2</v>
      </c>
      <c r="AQ677" s="76">
        <f t="shared" si="355"/>
        <v>0.17157268556079036</v>
      </c>
      <c r="AR677" s="76">
        <f t="shared" si="365"/>
        <v>0.64691864725147019</v>
      </c>
      <c r="AS677" s="76">
        <f>0.0526*AF677*Observaciones!$F676^1.218</f>
        <v>0</v>
      </c>
      <c r="AT677" s="76">
        <f>AS677*Constantes!$E$30</f>
        <v>0</v>
      </c>
      <c r="AU677" s="76">
        <f t="shared" si="377"/>
        <v>0</v>
      </c>
      <c r="AV677" s="15"/>
      <c r="AW677" s="75">
        <v>671</v>
      </c>
      <c r="AX677" s="148">
        <f>ETo!$I676*((1-Constantes!$F$19)*ETo!$K676+ETo!$L676)</f>
        <v>4.2394627973008188</v>
      </c>
      <c r="AY677" s="76">
        <f>MIN(AX677*Constantes!$F$17,0.8*(BB676+Observaciones!$F676-AZ677-BA677-Constantes!$D$14))</f>
        <v>2.1056294276912948</v>
      </c>
      <c r="AZ677" s="76">
        <f>IF(Observaciones!$F676&gt;0.05*Constantes!$F$18,((Observaciones!$F676-0.05*Constantes!$F$18)^2)/(Observaciones!$F676+0.95*Constantes!$F$18),0)</f>
        <v>0</v>
      </c>
      <c r="BA677" s="76">
        <f>MAX(0,BB676+Observaciones!$F676-AZ677-Constantes!$D$13)</f>
        <v>0</v>
      </c>
      <c r="BB677" s="76">
        <f>BB676+Observaciones!$F676-AZ677-AY677-BA677-BC676</f>
        <v>25.204631039089353</v>
      </c>
      <c r="BC677" s="76">
        <f>MAX(0,(BB677-Constantes!$D$14)*(1-EXP(-Constantes!$D$22)))</f>
        <v>0.47534596169067977</v>
      </c>
      <c r="BD677" s="76">
        <f t="shared" si="378"/>
        <v>60.993401118860824</v>
      </c>
      <c r="BE677" s="76">
        <f>MAX(0,(BD677-Constantes!$D$13)*(1-EXP(-Constantes!$D$23)))</f>
        <v>0.12063714737508566</v>
      </c>
      <c r="BF677" s="76">
        <f t="shared" si="379"/>
        <v>0.59598310906576546</v>
      </c>
      <c r="BG677" s="76">
        <f>IF(BF677-Escenarios!$F$29&lt;=0,0,IF(BF677-Escenarios!$F$29&gt;Escenarios!$F$28,Escenarios!$F$28,BF677-Escenarios!$F$29))</f>
        <v>0</v>
      </c>
      <c r="BH677" s="76">
        <f>BG677*Entradas!$F$24</f>
        <v>0</v>
      </c>
      <c r="BI677" s="76">
        <f>AX677*Entradas!$D$47/Escenarios!$F$9</f>
        <v>0.20349421427043929</v>
      </c>
      <c r="BJ677" s="76">
        <f>Entradas!$D$48*Entradas!$D$46/Escenarios!$F$9</f>
        <v>0.12</v>
      </c>
      <c r="BK677" s="76">
        <f t="shared" si="380"/>
        <v>2.309123641961734</v>
      </c>
      <c r="BL677" s="76">
        <f t="shared" si="366"/>
        <v>0</v>
      </c>
      <c r="BM677" s="76">
        <f t="shared" si="367"/>
        <v>0</v>
      </c>
      <c r="BN677" s="76">
        <f t="shared" si="356"/>
        <v>0.47534596169067977</v>
      </c>
      <c r="BO677" s="76">
        <f t="shared" si="368"/>
        <v>0</v>
      </c>
      <c r="BP677" s="76">
        <f t="shared" si="357"/>
        <v>0.12063714737508566</v>
      </c>
      <c r="BQ677" s="76">
        <f t="shared" si="369"/>
        <v>0</v>
      </c>
      <c r="BR677" s="76">
        <f t="shared" si="370"/>
        <v>0.59598310906576546</v>
      </c>
      <c r="BS677" s="76">
        <f t="shared" si="371"/>
        <v>0</v>
      </c>
      <c r="BT677" s="76">
        <f t="shared" si="372"/>
        <v>0</v>
      </c>
      <c r="BU677" s="76">
        <f t="shared" si="381"/>
        <v>55.407281880607776</v>
      </c>
      <c r="BV677" s="76">
        <f>MAX(0,(BU677-Constantes!$D$13)*(1-EXP(-Constantes!$D$24)))</f>
        <v>0.10175819833022419</v>
      </c>
      <c r="BW677" s="76">
        <f t="shared" si="382"/>
        <v>0.22239534570530983</v>
      </c>
      <c r="BX677" s="76">
        <f t="shared" si="383"/>
        <v>0.69774130739598961</v>
      </c>
      <c r="BY677" s="76">
        <f>0.0526*BL677*Observaciones!$F676^1.218</f>
        <v>0</v>
      </c>
      <c r="BZ677" s="76">
        <f>BY677*Constantes!$F$30</f>
        <v>0</v>
      </c>
      <c r="CA677" s="76">
        <f t="shared" si="384"/>
        <v>0</v>
      </c>
      <c r="CB677" s="15"/>
      <c r="CC677" s="75">
        <v>671</v>
      </c>
      <c r="CD677" s="76">
        <f>0.0526*Observaciones!$F676^2.218</f>
        <v>0.30232861200727251</v>
      </c>
      <c r="CE677" s="76">
        <f>IF(Observaciones!$F676&gt;0.05*$CI$7,((Observaciones!$F676-0.05*$CI$7)^2)/(Observaciones!$F676+0.95*$CI$7),0)</f>
        <v>6.2440408225724973E-3</v>
      </c>
      <c r="CF677" s="76">
        <f>0.0526*CE677*Observaciones!$F676^1.218</f>
        <v>8.5806917963867778E-4</v>
      </c>
      <c r="CG677" s="29"/>
      <c r="CH677" s="29"/>
      <c r="CI677" s="110"/>
      <c r="CJ677" s="40"/>
    </row>
    <row r="678" spans="2:88" s="2" customFormat="1" x14ac:dyDescent="0.3">
      <c r="B678" s="39"/>
      <c r="C678" s="75">
        <v>672</v>
      </c>
      <c r="D678" s="148">
        <f>ETo!$I677*((1-Constantes!$D$19)*ETo!$K677+ETo!$L677)</f>
        <v>4.277728266482864</v>
      </c>
      <c r="E678" s="76">
        <f>MIN(D678*Constantes!$D$17,0.8*(H677+Observaciones!$F677-F678-G678-Constantes!$D$14))</f>
        <v>2.1246348776330723</v>
      </c>
      <c r="F678" s="76">
        <f>IF(Observaciones!$F677&gt;0.05*Constantes!$D$18,((Observaciones!$F677-0.05*Constantes!$D$18)^2)/(Observaciones!$F677+0.95*Constantes!$D$18),0)</f>
        <v>0</v>
      </c>
      <c r="G678" s="76">
        <f>MAX(0,H677+Observaciones!$F677-F678-Constantes!$D$13)</f>
        <v>0</v>
      </c>
      <c r="H678" s="76">
        <f>H677+Observaciones!$F677-F678-E678-G678-I677</f>
        <v>22.604650199765601</v>
      </c>
      <c r="I678" s="76">
        <f>MAX(0,(H678-Constantes!$D$14)*(1-EXP(-Constantes!$D$22)))</f>
        <v>0.38678106957825165</v>
      </c>
      <c r="J678" s="76">
        <f t="shared" si="350"/>
        <v>60.872763971485739</v>
      </c>
      <c r="K678" s="76">
        <f>MAX(0,(J678-Constantes!$D$13)*(1-EXP(-Constantes!$D$23)))</f>
        <v>0.11944848082846907</v>
      </c>
      <c r="L678" s="76">
        <f t="shared" si="351"/>
        <v>0.50622955040672069</v>
      </c>
      <c r="M678" s="76">
        <f>0.0526*F678*Observaciones!$F677^1.218</f>
        <v>0</v>
      </c>
      <c r="N678" s="76">
        <f>M678*Constantes!$D$30</f>
        <v>0</v>
      </c>
      <c r="O678" s="76">
        <f t="shared" si="352"/>
        <v>0</v>
      </c>
      <c r="P678" s="15"/>
      <c r="Q678" s="75">
        <v>672</v>
      </c>
      <c r="R678" s="148">
        <f>ETo!$I677*((1-Constantes!$E$19)*ETo!$K677+ETo!$L677)</f>
        <v>4.277728266482864</v>
      </c>
      <c r="S678" s="76">
        <f>MIN(R678*Constantes!$E$17,0.8*(V677+Observaciones!$F677-T678-U678-Constantes!$D$14))</f>
        <v>2.1246348776330723</v>
      </c>
      <c r="T678" s="76">
        <f>IF(Observaciones!$F677&gt;0.05*Constantes!$E$18,((Observaciones!$F677-0.05*Constantes!$E$18)^2)/(Observaciones!$F677+0.95*Constantes!$E$18),0)</f>
        <v>0</v>
      </c>
      <c r="U678" s="76">
        <f>MAX(0,V677+Observaciones!$F677-T678-Constantes!$D$13)</f>
        <v>0</v>
      </c>
      <c r="V678" s="76">
        <f>V677+Observaciones!$F677-T678-S678-U678-W677</f>
        <v>22.604650199765601</v>
      </c>
      <c r="W678" s="76">
        <f>MAX(0,(V678-Constantes!$D$14)*(1-EXP(-Constantes!$D$22)))</f>
        <v>0.38678106957825165</v>
      </c>
      <c r="X678" s="76">
        <f t="shared" si="373"/>
        <v>60.872763971485739</v>
      </c>
      <c r="Y678" s="76">
        <f>MAX(0,(X678-Constantes!$D$13)*(1-EXP(-Constantes!$D$23)))</f>
        <v>0.11944848082846907</v>
      </c>
      <c r="Z678" s="76">
        <f t="shared" si="374"/>
        <v>0.50622955040672069</v>
      </c>
      <c r="AA678" s="76">
        <f>IF(Z678-Escenarios!$E$29&lt;=0,0,IF(Z678-Escenarios!$E$29&gt;Escenarios!$E$28,Escenarios!$E$28,Z678-Escenarios!$E$29))</f>
        <v>0</v>
      </c>
      <c r="AB678" s="76">
        <f>AA678*Entradas!$E$24</f>
        <v>0</v>
      </c>
      <c r="AC678" s="76">
        <f>R678*Entradas!$D$47/Escenarios!$E$9</f>
        <v>0.20533095679117747</v>
      </c>
      <c r="AD678" s="76">
        <f>Entradas!$D$48*Entradas!$D$46/Escenarios!$E$9</f>
        <v>0.12</v>
      </c>
      <c r="AE678" s="76">
        <f t="shared" si="375"/>
        <v>2.3299658344242498</v>
      </c>
      <c r="AF678" s="76">
        <f t="shared" si="358"/>
        <v>0</v>
      </c>
      <c r="AG678" s="76">
        <f t="shared" si="359"/>
        <v>0</v>
      </c>
      <c r="AH678" s="76">
        <f t="shared" si="353"/>
        <v>0.38678106957825165</v>
      </c>
      <c r="AI678" s="76">
        <f t="shared" si="360"/>
        <v>0</v>
      </c>
      <c r="AJ678" s="76">
        <f t="shared" si="354"/>
        <v>0.11944848082846907</v>
      </c>
      <c r="AK678" s="76">
        <f t="shared" si="361"/>
        <v>0</v>
      </c>
      <c r="AL678" s="76">
        <f t="shared" si="362"/>
        <v>0.50622955040672069</v>
      </c>
      <c r="AM678" s="76">
        <f t="shared" si="363"/>
        <v>0</v>
      </c>
      <c r="AN678" s="76">
        <f t="shared" si="364"/>
        <v>0</v>
      </c>
      <c r="AO678" s="76">
        <f t="shared" si="376"/>
        <v>52.031397787354123</v>
      </c>
      <c r="AP678" s="76">
        <f>MAX(0,(AO678-Constantes!$D$13)*(1-EXP(-Constantes!$D$24)))</f>
        <v>5.0156975900118486E-2</v>
      </c>
      <c r="AQ678" s="76">
        <f t="shared" si="355"/>
        <v>0.16960545672858757</v>
      </c>
      <c r="AR678" s="76">
        <f t="shared" si="365"/>
        <v>0.55638652630683916</v>
      </c>
      <c r="AS678" s="76">
        <f>0.0526*AF678*Observaciones!$F677^1.218</f>
        <v>0</v>
      </c>
      <c r="AT678" s="76">
        <f>AS678*Constantes!$E$30</f>
        <v>0</v>
      </c>
      <c r="AU678" s="76">
        <f t="shared" si="377"/>
        <v>0</v>
      </c>
      <c r="AV678" s="15"/>
      <c r="AW678" s="75">
        <v>672</v>
      </c>
      <c r="AX678" s="148">
        <f>ETo!$I677*((1-Constantes!$F$19)*ETo!$K677+ETo!$L677)</f>
        <v>4.277728266482864</v>
      </c>
      <c r="AY678" s="76">
        <f>MIN(AX678*Constantes!$F$17,0.8*(BB677+Observaciones!$F677-AZ678-BA678-Constantes!$D$14))</f>
        <v>2.1246348776330723</v>
      </c>
      <c r="AZ678" s="76">
        <f>IF(Observaciones!$F677&gt;0.05*Constantes!$F$18,((Observaciones!$F677-0.05*Constantes!$F$18)^2)/(Observaciones!$F677+0.95*Constantes!$F$18),0)</f>
        <v>0</v>
      </c>
      <c r="BA678" s="76">
        <f>MAX(0,BB677+Observaciones!$F677-AZ678-Constantes!$D$13)</f>
        <v>0</v>
      </c>
      <c r="BB678" s="76">
        <f>BB677+Observaciones!$F677-AZ678-AY678-BA678-BC677</f>
        <v>22.604650199765601</v>
      </c>
      <c r="BC678" s="76">
        <f>MAX(0,(BB678-Constantes!$D$14)*(1-EXP(-Constantes!$D$22)))</f>
        <v>0.38678106957825165</v>
      </c>
      <c r="BD678" s="76">
        <f t="shared" si="378"/>
        <v>60.872763971485739</v>
      </c>
      <c r="BE678" s="76">
        <f>MAX(0,(BD678-Constantes!$D$13)*(1-EXP(-Constantes!$D$23)))</f>
        <v>0.11944848082846907</v>
      </c>
      <c r="BF678" s="76">
        <f t="shared" si="379"/>
        <v>0.50622955040672069</v>
      </c>
      <c r="BG678" s="76">
        <f>IF(BF678-Escenarios!$F$29&lt;=0,0,IF(BF678-Escenarios!$F$29&gt;Escenarios!$F$28,Escenarios!$F$28,BF678-Escenarios!$F$29))</f>
        <v>0</v>
      </c>
      <c r="BH678" s="76">
        <f>BG678*Entradas!$F$24</f>
        <v>0</v>
      </c>
      <c r="BI678" s="76">
        <f>AX678*Entradas!$D$47/Escenarios!$F$9</f>
        <v>0.20533095679117747</v>
      </c>
      <c r="BJ678" s="76">
        <f>Entradas!$D$48*Entradas!$D$46/Escenarios!$F$9</f>
        <v>0.12</v>
      </c>
      <c r="BK678" s="76">
        <f t="shared" si="380"/>
        <v>2.3299658344242498</v>
      </c>
      <c r="BL678" s="76">
        <f t="shared" si="366"/>
        <v>0</v>
      </c>
      <c r="BM678" s="76">
        <f t="shared" si="367"/>
        <v>0</v>
      </c>
      <c r="BN678" s="76">
        <f t="shared" si="356"/>
        <v>0.38678106957825165</v>
      </c>
      <c r="BO678" s="76">
        <f t="shared" si="368"/>
        <v>0</v>
      </c>
      <c r="BP678" s="76">
        <f t="shared" si="357"/>
        <v>0.11944848082846907</v>
      </c>
      <c r="BQ678" s="76">
        <f t="shared" si="369"/>
        <v>0</v>
      </c>
      <c r="BR678" s="76">
        <f t="shared" si="370"/>
        <v>0.50622955040672069</v>
      </c>
      <c r="BS678" s="76">
        <f t="shared" si="371"/>
        <v>0</v>
      </c>
      <c r="BT678" s="76">
        <f t="shared" si="372"/>
        <v>0</v>
      </c>
      <c r="BU678" s="76">
        <f t="shared" si="381"/>
        <v>55.305523682277553</v>
      </c>
      <c r="BV678" s="76">
        <f>MAX(0,(BU678-Constantes!$D$13)*(1-EXP(-Constantes!$D$24)))</f>
        <v>0.10020279912779957</v>
      </c>
      <c r="BW678" s="76">
        <f t="shared" si="382"/>
        <v>0.21965127995626865</v>
      </c>
      <c r="BX678" s="76">
        <f t="shared" si="383"/>
        <v>0.6064323495345203</v>
      </c>
      <c r="BY678" s="76">
        <f>0.0526*BL678*Observaciones!$F677^1.218</f>
        <v>0</v>
      </c>
      <c r="BZ678" s="76">
        <f>BY678*Constantes!$F$30</f>
        <v>0</v>
      </c>
      <c r="CA678" s="76">
        <f t="shared" si="384"/>
        <v>0</v>
      </c>
      <c r="CB678" s="15"/>
      <c r="CC678" s="75">
        <v>672</v>
      </c>
      <c r="CD678" s="76">
        <f>0.0526*Observaciones!$F677^2.218</f>
        <v>0</v>
      </c>
      <c r="CE678" s="76">
        <f>IF(Observaciones!$F677&gt;0.05*$CI$7,((Observaciones!$F677-0.05*$CI$7)^2)/(Observaciones!$F677+0.95*$CI$7),0)</f>
        <v>0</v>
      </c>
      <c r="CF678" s="76">
        <f>0.0526*CE678*Observaciones!$F677^1.218</f>
        <v>0</v>
      </c>
      <c r="CG678" s="29"/>
      <c r="CH678" s="29"/>
      <c r="CI678" s="110"/>
      <c r="CJ678" s="40"/>
    </row>
    <row r="679" spans="2:88" s="2" customFormat="1" x14ac:dyDescent="0.3">
      <c r="B679" s="39"/>
      <c r="C679" s="75">
        <v>673</v>
      </c>
      <c r="D679" s="148">
        <f>ETo!$I678*((1-Constantes!$D$19)*ETo!$K678+ETo!$L678)</f>
        <v>4.215587533302056</v>
      </c>
      <c r="E679" s="76">
        <f>MIN(D679*Constantes!$D$17,0.8*(H678+Observaciones!$F678-F679-G679-Constantes!$D$14))</f>
        <v>2.0937712133671353</v>
      </c>
      <c r="F679" s="76">
        <f>IF(Observaciones!$F678&gt;0.05*Constantes!$D$18,((Observaciones!$F678-0.05*Constantes!$D$18)^2)/(Observaciones!$F678+0.95*Constantes!$D$18),0)</f>
        <v>0</v>
      </c>
      <c r="G679" s="76">
        <f>MAX(0,H678+Observaciones!$F678-F679-Constantes!$D$13)</f>
        <v>0</v>
      </c>
      <c r="H679" s="76">
        <f>H678+Observaciones!$F678-F679-E679-G679-I678</f>
        <v>22.724097916820217</v>
      </c>
      <c r="I679" s="76">
        <f>MAX(0,(H679-Constantes!$D$14)*(1-EXP(-Constantes!$D$22)))</f>
        <v>0.39084989732267816</v>
      </c>
      <c r="J679" s="76">
        <f t="shared" si="350"/>
        <v>60.753315490657272</v>
      </c>
      <c r="K679" s="76">
        <f>MAX(0,(J679-Constantes!$D$13)*(1-EXP(-Constantes!$D$23)))</f>
        <v>0.11827152649645462</v>
      </c>
      <c r="L679" s="76">
        <f t="shared" si="351"/>
        <v>0.50912142381913283</v>
      </c>
      <c r="M679" s="76">
        <f>0.0526*F679*Observaciones!$F678^1.218</f>
        <v>0</v>
      </c>
      <c r="N679" s="76">
        <f>M679*Constantes!$D$30</f>
        <v>0</v>
      </c>
      <c r="O679" s="76">
        <f t="shared" si="352"/>
        <v>0</v>
      </c>
      <c r="P679" s="15"/>
      <c r="Q679" s="75">
        <v>673</v>
      </c>
      <c r="R679" s="148">
        <f>ETo!$I678*((1-Constantes!$E$19)*ETo!$K678+ETo!$L678)</f>
        <v>4.215587533302056</v>
      </c>
      <c r="S679" s="76">
        <f>MIN(R679*Constantes!$E$17,0.8*(V678+Observaciones!$F678-T679-U679-Constantes!$D$14))</f>
        <v>2.0937712133671353</v>
      </c>
      <c r="T679" s="76">
        <f>IF(Observaciones!$F678&gt;0.05*Constantes!$E$18,((Observaciones!$F678-0.05*Constantes!$E$18)^2)/(Observaciones!$F678+0.95*Constantes!$E$18),0)</f>
        <v>0</v>
      </c>
      <c r="U679" s="76">
        <f>MAX(0,V678+Observaciones!$F678-T679-Constantes!$D$13)</f>
        <v>0</v>
      </c>
      <c r="V679" s="76">
        <f>V678+Observaciones!$F678-T679-S679-U679-W678</f>
        <v>22.724097916820217</v>
      </c>
      <c r="W679" s="76">
        <f>MAX(0,(V679-Constantes!$D$14)*(1-EXP(-Constantes!$D$22)))</f>
        <v>0.39084989732267816</v>
      </c>
      <c r="X679" s="76">
        <f t="shared" si="373"/>
        <v>60.753315490657272</v>
      </c>
      <c r="Y679" s="76">
        <f>MAX(0,(X679-Constantes!$D$13)*(1-EXP(-Constantes!$D$23)))</f>
        <v>0.11827152649645462</v>
      </c>
      <c r="Z679" s="76">
        <f t="shared" si="374"/>
        <v>0.50912142381913283</v>
      </c>
      <c r="AA679" s="76">
        <f>IF(Z679-Escenarios!$E$29&lt;=0,0,IF(Z679-Escenarios!$E$29&gt;Escenarios!$E$28,Escenarios!$E$28,Z679-Escenarios!$E$29))</f>
        <v>0</v>
      </c>
      <c r="AB679" s="76">
        <f>AA679*Entradas!$E$24</f>
        <v>0</v>
      </c>
      <c r="AC679" s="76">
        <f>R679*Entradas!$D$47/Escenarios!$E$9</f>
        <v>0.2023482015984987</v>
      </c>
      <c r="AD679" s="76">
        <f>Entradas!$D$48*Entradas!$D$46/Escenarios!$E$9</f>
        <v>0.12</v>
      </c>
      <c r="AE679" s="76">
        <f t="shared" si="375"/>
        <v>2.2961194149656339</v>
      </c>
      <c r="AF679" s="76">
        <f t="shared" si="358"/>
        <v>0</v>
      </c>
      <c r="AG679" s="76">
        <f t="shared" si="359"/>
        <v>0</v>
      </c>
      <c r="AH679" s="76">
        <f t="shared" si="353"/>
        <v>0.39084989732267816</v>
      </c>
      <c r="AI679" s="76">
        <f t="shared" si="360"/>
        <v>0</v>
      </c>
      <c r="AJ679" s="76">
        <f t="shared" si="354"/>
        <v>0.11827152649645462</v>
      </c>
      <c r="AK679" s="76">
        <f t="shared" si="361"/>
        <v>0</v>
      </c>
      <c r="AL679" s="76">
        <f t="shared" si="362"/>
        <v>0.50912142381913283</v>
      </c>
      <c r="AM679" s="76">
        <f t="shared" si="363"/>
        <v>0</v>
      </c>
      <c r="AN679" s="76">
        <f t="shared" si="364"/>
        <v>0</v>
      </c>
      <c r="AO679" s="76">
        <f t="shared" si="376"/>
        <v>51.981240811454008</v>
      </c>
      <c r="AP679" s="76">
        <f>MAX(0,(AO679-Constantes!$D$13)*(1-EXP(-Constantes!$D$24)))</f>
        <v>4.9390314131423439E-2</v>
      </c>
      <c r="AQ679" s="76">
        <f t="shared" si="355"/>
        <v>0.16766184062787806</v>
      </c>
      <c r="AR679" s="76">
        <f t="shared" si="365"/>
        <v>0.55851173795055631</v>
      </c>
      <c r="AS679" s="76">
        <f>0.0526*AF679*Observaciones!$F678^1.218</f>
        <v>0</v>
      </c>
      <c r="AT679" s="76">
        <f>AS679*Constantes!$E$30</f>
        <v>0</v>
      </c>
      <c r="AU679" s="76">
        <f t="shared" si="377"/>
        <v>0</v>
      </c>
      <c r="AV679" s="15"/>
      <c r="AW679" s="75">
        <v>673</v>
      </c>
      <c r="AX679" s="148">
        <f>ETo!$I678*((1-Constantes!$F$19)*ETo!$K678+ETo!$L678)</f>
        <v>4.215587533302056</v>
      </c>
      <c r="AY679" s="76">
        <f>MIN(AX679*Constantes!$F$17,0.8*(BB678+Observaciones!$F678-AZ679-BA679-Constantes!$D$14))</f>
        <v>2.0937712133671353</v>
      </c>
      <c r="AZ679" s="76">
        <f>IF(Observaciones!$F678&gt;0.05*Constantes!$F$18,((Observaciones!$F678-0.05*Constantes!$F$18)^2)/(Observaciones!$F678+0.95*Constantes!$F$18),0)</f>
        <v>0</v>
      </c>
      <c r="BA679" s="76">
        <f>MAX(0,BB678+Observaciones!$F678-AZ679-Constantes!$D$13)</f>
        <v>0</v>
      </c>
      <c r="BB679" s="76">
        <f>BB678+Observaciones!$F678-AZ679-AY679-BA679-BC678</f>
        <v>22.724097916820217</v>
      </c>
      <c r="BC679" s="76">
        <f>MAX(0,(BB679-Constantes!$D$14)*(1-EXP(-Constantes!$D$22)))</f>
        <v>0.39084989732267816</v>
      </c>
      <c r="BD679" s="76">
        <f t="shared" si="378"/>
        <v>60.753315490657272</v>
      </c>
      <c r="BE679" s="76">
        <f>MAX(0,(BD679-Constantes!$D$13)*(1-EXP(-Constantes!$D$23)))</f>
        <v>0.11827152649645462</v>
      </c>
      <c r="BF679" s="76">
        <f t="shared" si="379"/>
        <v>0.50912142381913283</v>
      </c>
      <c r="BG679" s="76">
        <f>IF(BF679-Escenarios!$F$29&lt;=0,0,IF(BF679-Escenarios!$F$29&gt;Escenarios!$F$28,Escenarios!$F$28,BF679-Escenarios!$F$29))</f>
        <v>0</v>
      </c>
      <c r="BH679" s="76">
        <f>BG679*Entradas!$F$24</f>
        <v>0</v>
      </c>
      <c r="BI679" s="76">
        <f>AX679*Entradas!$D$47/Escenarios!$F$9</f>
        <v>0.2023482015984987</v>
      </c>
      <c r="BJ679" s="76">
        <f>Entradas!$D$48*Entradas!$D$46/Escenarios!$F$9</f>
        <v>0.12</v>
      </c>
      <c r="BK679" s="76">
        <f t="shared" si="380"/>
        <v>2.2961194149656339</v>
      </c>
      <c r="BL679" s="76">
        <f t="shared" si="366"/>
        <v>0</v>
      </c>
      <c r="BM679" s="76">
        <f t="shared" si="367"/>
        <v>0</v>
      </c>
      <c r="BN679" s="76">
        <f t="shared" si="356"/>
        <v>0.39084989732267816</v>
      </c>
      <c r="BO679" s="76">
        <f t="shared" si="368"/>
        <v>0</v>
      </c>
      <c r="BP679" s="76">
        <f t="shared" si="357"/>
        <v>0.11827152649645462</v>
      </c>
      <c r="BQ679" s="76">
        <f t="shared" si="369"/>
        <v>0</v>
      </c>
      <c r="BR679" s="76">
        <f t="shared" si="370"/>
        <v>0.50912142381913283</v>
      </c>
      <c r="BS679" s="76">
        <f t="shared" si="371"/>
        <v>0</v>
      </c>
      <c r="BT679" s="76">
        <f t="shared" si="372"/>
        <v>0</v>
      </c>
      <c r="BU679" s="76">
        <f t="shared" si="381"/>
        <v>55.205320883149753</v>
      </c>
      <c r="BV679" s="76">
        <f>MAX(0,(BU679-Constantes!$D$13)*(1-EXP(-Constantes!$D$24)))</f>
        <v>9.8671174586469595E-2</v>
      </c>
      <c r="BW679" s="76">
        <f t="shared" si="382"/>
        <v>0.21694270108292421</v>
      </c>
      <c r="BX679" s="76">
        <f t="shared" si="383"/>
        <v>0.6077925984056024</v>
      </c>
      <c r="BY679" s="76">
        <f>0.0526*BL679*Observaciones!$F678^1.218</f>
        <v>0</v>
      </c>
      <c r="BZ679" s="76">
        <f>BY679*Constantes!$F$30</f>
        <v>0</v>
      </c>
      <c r="CA679" s="76">
        <f t="shared" si="384"/>
        <v>0</v>
      </c>
      <c r="CB679" s="15"/>
      <c r="CC679" s="75">
        <v>673</v>
      </c>
      <c r="CD679" s="76">
        <f>0.0526*Observaciones!$F678^2.218</f>
        <v>0.43792186533391209</v>
      </c>
      <c r="CE679" s="76">
        <f>IF(Observaciones!$F678&gt;0.05*$CI$7,((Observaciones!$F678-0.05*$CI$7)^2)/(Observaciones!$F678+0.95*$CI$7),0)</f>
        <v>2.1229385132854627E-2</v>
      </c>
      <c r="CF679" s="76">
        <f>0.0526*CE679*Observaciones!$F678^1.218</f>
        <v>3.5756968989506619E-3</v>
      </c>
      <c r="CG679" s="29"/>
      <c r="CH679" s="29"/>
      <c r="CI679" s="110"/>
      <c r="CJ679" s="40"/>
    </row>
    <row r="680" spans="2:88" s="2" customFormat="1" x14ac:dyDescent="0.3">
      <c r="B680" s="39"/>
      <c r="C680" s="75">
        <v>674</v>
      </c>
      <c r="D680" s="148">
        <f>ETo!$I679*((1-Constantes!$D$19)*ETo!$K679+ETo!$L679)</f>
        <v>4.3364122027098579</v>
      </c>
      <c r="E680" s="76">
        <f>MIN(D680*Constantes!$D$17,0.8*(H679+Observaciones!$F679-F680-G680-Constantes!$D$14))</f>
        <v>2.1537816419662774</v>
      </c>
      <c r="F680" s="76">
        <f>IF(Observaciones!$F679&gt;0.05*Constantes!$D$18,((Observaciones!$F679-0.05*Constantes!$D$18)^2)/(Observaciones!$F679+0.95*Constantes!$D$18),0)</f>
        <v>0</v>
      </c>
      <c r="G680" s="76">
        <f>MAX(0,H679+Observaciones!$F679-F680-Constantes!$D$13)</f>
        <v>0</v>
      </c>
      <c r="H680" s="76">
        <f>H679+Observaciones!$F679-F680-E680-G680-I679</f>
        <v>21.279466377531264</v>
      </c>
      <c r="I680" s="76">
        <f>MAX(0,(H680-Constantes!$D$14)*(1-EXP(-Constantes!$D$22)))</f>
        <v>0.3416404437435453</v>
      </c>
      <c r="J680" s="76">
        <f t="shared" si="350"/>
        <v>60.635043964160815</v>
      </c>
      <c r="K680" s="76">
        <f>MAX(0,(J680-Constantes!$D$13)*(1-EXP(-Constantes!$D$23)))</f>
        <v>0.11710616897580213</v>
      </c>
      <c r="L680" s="76">
        <f t="shared" si="351"/>
        <v>0.45874661271934741</v>
      </c>
      <c r="M680" s="76">
        <f>0.0526*F680*Observaciones!$F679^1.218</f>
        <v>0</v>
      </c>
      <c r="N680" s="76">
        <f>M680*Constantes!$D$30</f>
        <v>0</v>
      </c>
      <c r="O680" s="76">
        <f t="shared" si="352"/>
        <v>0</v>
      </c>
      <c r="P680" s="15"/>
      <c r="Q680" s="75">
        <v>674</v>
      </c>
      <c r="R680" s="148">
        <f>ETo!$I679*((1-Constantes!$E$19)*ETo!$K679+ETo!$L679)</f>
        <v>4.3364122027098579</v>
      </c>
      <c r="S680" s="76">
        <f>MIN(R680*Constantes!$E$17,0.8*(V679+Observaciones!$F679-T680-U680-Constantes!$D$14))</f>
        <v>2.1537816419662774</v>
      </c>
      <c r="T680" s="76">
        <f>IF(Observaciones!$F679&gt;0.05*Constantes!$E$18,((Observaciones!$F679-0.05*Constantes!$E$18)^2)/(Observaciones!$F679+0.95*Constantes!$E$18),0)</f>
        <v>0</v>
      </c>
      <c r="U680" s="76">
        <f>MAX(0,V679+Observaciones!$F679-T680-Constantes!$D$13)</f>
        <v>0</v>
      </c>
      <c r="V680" s="76">
        <f>V679+Observaciones!$F679-T680-S680-U680-W679</f>
        <v>21.279466377531264</v>
      </c>
      <c r="W680" s="76">
        <f>MAX(0,(V680-Constantes!$D$14)*(1-EXP(-Constantes!$D$22)))</f>
        <v>0.3416404437435453</v>
      </c>
      <c r="X680" s="76">
        <f t="shared" si="373"/>
        <v>60.635043964160815</v>
      </c>
      <c r="Y680" s="76">
        <f>MAX(0,(X680-Constantes!$D$13)*(1-EXP(-Constantes!$D$23)))</f>
        <v>0.11710616897580213</v>
      </c>
      <c r="Z680" s="76">
        <f t="shared" si="374"/>
        <v>0.45874661271934741</v>
      </c>
      <c r="AA680" s="76">
        <f>IF(Z680-Escenarios!$E$29&lt;=0,0,IF(Z680-Escenarios!$E$29&gt;Escenarios!$E$28,Escenarios!$E$28,Z680-Escenarios!$E$29))</f>
        <v>0</v>
      </c>
      <c r="AB680" s="76">
        <f>AA680*Entradas!$E$24</f>
        <v>0</v>
      </c>
      <c r="AC680" s="76">
        <f>R680*Entradas!$D$47/Escenarios!$E$9</f>
        <v>0.20814778573007317</v>
      </c>
      <c r="AD680" s="76">
        <f>Entradas!$D$48*Entradas!$D$46/Escenarios!$E$9</f>
        <v>0.12</v>
      </c>
      <c r="AE680" s="76">
        <f t="shared" si="375"/>
        <v>2.3619294276963507</v>
      </c>
      <c r="AF680" s="76">
        <f t="shared" si="358"/>
        <v>0</v>
      </c>
      <c r="AG680" s="76">
        <f t="shared" si="359"/>
        <v>0</v>
      </c>
      <c r="AH680" s="76">
        <f t="shared" si="353"/>
        <v>0.3416404437435453</v>
      </c>
      <c r="AI680" s="76">
        <f t="shared" si="360"/>
        <v>0</v>
      </c>
      <c r="AJ680" s="76">
        <f t="shared" si="354"/>
        <v>0.11710616897580213</v>
      </c>
      <c r="AK680" s="76">
        <f t="shared" si="361"/>
        <v>0</v>
      </c>
      <c r="AL680" s="76">
        <f t="shared" si="362"/>
        <v>0.45874661271934741</v>
      </c>
      <c r="AM680" s="76">
        <f t="shared" si="363"/>
        <v>0</v>
      </c>
      <c r="AN680" s="76">
        <f t="shared" si="364"/>
        <v>0</v>
      </c>
      <c r="AO680" s="76">
        <f t="shared" si="376"/>
        <v>51.931850497322586</v>
      </c>
      <c r="AP680" s="76">
        <f>MAX(0,(AO680-Constantes!$D$13)*(1-EXP(-Constantes!$D$24)))</f>
        <v>4.8635370977278596E-2</v>
      </c>
      <c r="AQ680" s="76">
        <f t="shared" si="355"/>
        <v>0.16574153995308072</v>
      </c>
      <c r="AR680" s="76">
        <f t="shared" si="365"/>
        <v>0.50738198369662602</v>
      </c>
      <c r="AS680" s="76">
        <f>0.0526*AF680*Observaciones!$F679^1.218</f>
        <v>0</v>
      </c>
      <c r="AT680" s="76">
        <f>AS680*Constantes!$E$30</f>
        <v>0</v>
      </c>
      <c r="AU680" s="76">
        <f t="shared" si="377"/>
        <v>0</v>
      </c>
      <c r="AV680" s="15"/>
      <c r="AW680" s="75">
        <v>674</v>
      </c>
      <c r="AX680" s="148">
        <f>ETo!$I679*((1-Constantes!$F$19)*ETo!$K679+ETo!$L679)</f>
        <v>4.3364122027098579</v>
      </c>
      <c r="AY680" s="76">
        <f>MIN(AX680*Constantes!$F$17,0.8*(BB679+Observaciones!$F679-AZ680-BA680-Constantes!$D$14))</f>
        <v>2.1537816419662774</v>
      </c>
      <c r="AZ680" s="76">
        <f>IF(Observaciones!$F679&gt;0.05*Constantes!$F$18,((Observaciones!$F679-0.05*Constantes!$F$18)^2)/(Observaciones!$F679+0.95*Constantes!$F$18),0)</f>
        <v>0</v>
      </c>
      <c r="BA680" s="76">
        <f>MAX(0,BB679+Observaciones!$F679-AZ680-Constantes!$D$13)</f>
        <v>0</v>
      </c>
      <c r="BB680" s="76">
        <f>BB679+Observaciones!$F679-AZ680-AY680-BA680-BC679</f>
        <v>21.279466377531264</v>
      </c>
      <c r="BC680" s="76">
        <f>MAX(0,(BB680-Constantes!$D$14)*(1-EXP(-Constantes!$D$22)))</f>
        <v>0.3416404437435453</v>
      </c>
      <c r="BD680" s="76">
        <f t="shared" si="378"/>
        <v>60.635043964160815</v>
      </c>
      <c r="BE680" s="76">
        <f>MAX(0,(BD680-Constantes!$D$13)*(1-EXP(-Constantes!$D$23)))</f>
        <v>0.11710616897580213</v>
      </c>
      <c r="BF680" s="76">
        <f t="shared" si="379"/>
        <v>0.45874661271934741</v>
      </c>
      <c r="BG680" s="76">
        <f>IF(BF680-Escenarios!$F$29&lt;=0,0,IF(BF680-Escenarios!$F$29&gt;Escenarios!$F$28,Escenarios!$F$28,BF680-Escenarios!$F$29))</f>
        <v>0</v>
      </c>
      <c r="BH680" s="76">
        <f>BG680*Entradas!$F$24</f>
        <v>0</v>
      </c>
      <c r="BI680" s="76">
        <f>AX680*Entradas!$D$47/Escenarios!$F$9</f>
        <v>0.20814778573007317</v>
      </c>
      <c r="BJ680" s="76">
        <f>Entradas!$D$48*Entradas!$D$46/Escenarios!$F$9</f>
        <v>0.12</v>
      </c>
      <c r="BK680" s="76">
        <f t="shared" si="380"/>
        <v>2.3619294276963507</v>
      </c>
      <c r="BL680" s="76">
        <f t="shared" si="366"/>
        <v>0</v>
      </c>
      <c r="BM680" s="76">
        <f t="shared" si="367"/>
        <v>0</v>
      </c>
      <c r="BN680" s="76">
        <f t="shared" si="356"/>
        <v>0.3416404437435453</v>
      </c>
      <c r="BO680" s="76">
        <f t="shared" si="368"/>
        <v>0</v>
      </c>
      <c r="BP680" s="76">
        <f t="shared" si="357"/>
        <v>0.11710616897580213</v>
      </c>
      <c r="BQ680" s="76">
        <f t="shared" si="369"/>
        <v>0</v>
      </c>
      <c r="BR680" s="76">
        <f t="shared" si="370"/>
        <v>0.45874661271934741</v>
      </c>
      <c r="BS680" s="76">
        <f t="shared" si="371"/>
        <v>0</v>
      </c>
      <c r="BT680" s="76">
        <f t="shared" si="372"/>
        <v>0</v>
      </c>
      <c r="BU680" s="76">
        <f t="shared" si="381"/>
        <v>55.106649708563282</v>
      </c>
      <c r="BV680" s="76">
        <f>MAX(0,(BU680-Constantes!$D$13)*(1-EXP(-Constantes!$D$24)))</f>
        <v>9.7162961304665507E-2</v>
      </c>
      <c r="BW680" s="76">
        <f t="shared" si="382"/>
        <v>0.21426913028046762</v>
      </c>
      <c r="BX680" s="76">
        <f t="shared" si="383"/>
        <v>0.55590957402401298</v>
      </c>
      <c r="BY680" s="76">
        <f>0.0526*BL680*Observaciones!$F679^1.218</f>
        <v>0</v>
      </c>
      <c r="BZ680" s="76">
        <f>BY680*Constantes!$F$30</f>
        <v>0</v>
      </c>
      <c r="CA680" s="76">
        <f t="shared" si="384"/>
        <v>0</v>
      </c>
      <c r="CB680" s="15"/>
      <c r="CC680" s="75">
        <v>674</v>
      </c>
      <c r="CD680" s="76">
        <f>0.0526*Observaciones!$F679^2.218</f>
        <v>6.4982246287524456E-2</v>
      </c>
      <c r="CE680" s="76">
        <f>IF(Observaciones!$F679&gt;0.05*$CI$7,((Observaciones!$F679-0.05*$CI$7)^2)/(Observaciones!$F679+0.95*$CI$7),0)</f>
        <v>0</v>
      </c>
      <c r="CF680" s="76">
        <f>0.0526*CE680*Observaciones!$F679^1.218</f>
        <v>0</v>
      </c>
      <c r="CG680" s="29"/>
      <c r="CH680" s="29"/>
      <c r="CI680" s="110"/>
      <c r="CJ680" s="40"/>
    </row>
    <row r="681" spans="2:88" s="2" customFormat="1" x14ac:dyDescent="0.3">
      <c r="B681" s="39"/>
      <c r="C681" s="75">
        <v>675</v>
      </c>
      <c r="D681" s="148">
        <f>ETo!$I680*((1-Constantes!$D$19)*ETo!$K680+ETo!$L680)</f>
        <v>4.2869065965304314</v>
      </c>
      <c r="E681" s="76">
        <f>MIN(D681*Constantes!$D$17,0.8*(H680+Observaciones!$F680-F681-G681-Constantes!$D$14))</f>
        <v>2.1291935122453456</v>
      </c>
      <c r="F681" s="76">
        <f>IF(Observaciones!$F680&gt;0.05*Constantes!$D$18,((Observaciones!$F680-0.05*Constantes!$D$18)^2)/(Observaciones!$F680+0.95*Constantes!$D$18),0)</f>
        <v>0</v>
      </c>
      <c r="G681" s="76">
        <f>MAX(0,H680+Observaciones!$F680-F681-Constantes!$D$13)</f>
        <v>0</v>
      </c>
      <c r="H681" s="76">
        <f>H680+Observaciones!$F680-F681-E681-G681-I680</f>
        <v>18.908632421542375</v>
      </c>
      <c r="I681" s="76">
        <f>MAX(0,(H681-Constantes!$D$14)*(1-EXP(-Constantes!$D$22)))</f>
        <v>0.2608811356929327</v>
      </c>
      <c r="J681" s="76">
        <f t="shared" si="350"/>
        <v>60.517937795185013</v>
      </c>
      <c r="K681" s="76">
        <f>MAX(0,(J681-Constantes!$D$13)*(1-EXP(-Constantes!$D$23)))</f>
        <v>0.1159522940003672</v>
      </c>
      <c r="L681" s="76">
        <f t="shared" si="351"/>
        <v>0.37683342969329992</v>
      </c>
      <c r="M681" s="76">
        <f>0.0526*F681*Observaciones!$F680^1.218</f>
        <v>0</v>
      </c>
      <c r="N681" s="76">
        <f>M681*Constantes!$D$30</f>
        <v>0</v>
      </c>
      <c r="O681" s="76">
        <f t="shared" si="352"/>
        <v>0</v>
      </c>
      <c r="P681" s="15"/>
      <c r="Q681" s="75">
        <v>675</v>
      </c>
      <c r="R681" s="148">
        <f>ETo!$I680*((1-Constantes!$E$19)*ETo!$K680+ETo!$L680)</f>
        <v>4.2869065965304314</v>
      </c>
      <c r="S681" s="76">
        <f>MIN(R681*Constantes!$E$17,0.8*(V680+Observaciones!$F680-T681-U681-Constantes!$D$14))</f>
        <v>2.1291935122453456</v>
      </c>
      <c r="T681" s="76">
        <f>IF(Observaciones!$F680&gt;0.05*Constantes!$E$18,((Observaciones!$F680-0.05*Constantes!$E$18)^2)/(Observaciones!$F680+0.95*Constantes!$E$18),0)</f>
        <v>0</v>
      </c>
      <c r="U681" s="76">
        <f>MAX(0,V680+Observaciones!$F680-T681-Constantes!$D$13)</f>
        <v>0</v>
      </c>
      <c r="V681" s="76">
        <f>V680+Observaciones!$F680-T681-S681-U681-W680</f>
        <v>18.908632421542375</v>
      </c>
      <c r="W681" s="76">
        <f>MAX(0,(V681-Constantes!$D$14)*(1-EXP(-Constantes!$D$22)))</f>
        <v>0.2608811356929327</v>
      </c>
      <c r="X681" s="76">
        <f t="shared" si="373"/>
        <v>60.517937795185013</v>
      </c>
      <c r="Y681" s="76">
        <f>MAX(0,(X681-Constantes!$D$13)*(1-EXP(-Constantes!$D$23)))</f>
        <v>0.1159522940003672</v>
      </c>
      <c r="Z681" s="76">
        <f t="shared" si="374"/>
        <v>0.37683342969329992</v>
      </c>
      <c r="AA681" s="76">
        <f>IF(Z681-Escenarios!$E$29&lt;=0,0,IF(Z681-Escenarios!$E$29&gt;Escenarios!$E$28,Escenarios!$E$28,Z681-Escenarios!$E$29))</f>
        <v>0</v>
      </c>
      <c r="AB681" s="76">
        <f>AA681*Entradas!$E$24</f>
        <v>0</v>
      </c>
      <c r="AC681" s="76">
        <f>R681*Entradas!$D$47/Escenarios!$E$9</f>
        <v>0.20577151663346069</v>
      </c>
      <c r="AD681" s="76">
        <f>Entradas!$D$48*Entradas!$D$46/Escenarios!$E$9</f>
        <v>0.12</v>
      </c>
      <c r="AE681" s="76">
        <f t="shared" si="375"/>
        <v>2.3349650288788064</v>
      </c>
      <c r="AF681" s="76">
        <f t="shared" si="358"/>
        <v>0</v>
      </c>
      <c r="AG681" s="76">
        <f t="shared" si="359"/>
        <v>0</v>
      </c>
      <c r="AH681" s="76">
        <f t="shared" si="353"/>
        <v>0.2608811356929327</v>
      </c>
      <c r="AI681" s="76">
        <f t="shared" si="360"/>
        <v>0</v>
      </c>
      <c r="AJ681" s="76">
        <f t="shared" si="354"/>
        <v>0.1159522940003672</v>
      </c>
      <c r="AK681" s="76">
        <f t="shared" si="361"/>
        <v>0</v>
      </c>
      <c r="AL681" s="76">
        <f t="shared" si="362"/>
        <v>0.37683342969329992</v>
      </c>
      <c r="AM681" s="76">
        <f t="shared" si="363"/>
        <v>0</v>
      </c>
      <c r="AN681" s="76">
        <f t="shared" si="364"/>
        <v>0</v>
      </c>
      <c r="AO681" s="76">
        <f t="shared" si="376"/>
        <v>51.883215126345306</v>
      </c>
      <c r="AP681" s="76">
        <f>MAX(0,(AO681-Constantes!$D$13)*(1-EXP(-Constantes!$D$24)))</f>
        <v>4.7891967315765283E-2</v>
      </c>
      <c r="AQ681" s="76">
        <f t="shared" si="355"/>
        <v>0.1638442613161325</v>
      </c>
      <c r="AR681" s="76">
        <f t="shared" si="365"/>
        <v>0.4247253970090652</v>
      </c>
      <c r="AS681" s="76">
        <f>0.0526*AF681*Observaciones!$F680^1.218</f>
        <v>0</v>
      </c>
      <c r="AT681" s="76">
        <f>AS681*Constantes!$E$30</f>
        <v>0</v>
      </c>
      <c r="AU681" s="76">
        <f t="shared" si="377"/>
        <v>0</v>
      </c>
      <c r="AV681" s="15"/>
      <c r="AW681" s="75">
        <v>675</v>
      </c>
      <c r="AX681" s="148">
        <f>ETo!$I680*((1-Constantes!$F$19)*ETo!$K680+ETo!$L680)</f>
        <v>4.2869065965304314</v>
      </c>
      <c r="AY681" s="76">
        <f>MIN(AX681*Constantes!$F$17,0.8*(BB680+Observaciones!$F680-AZ681-BA681-Constantes!$D$14))</f>
        <v>2.1291935122453456</v>
      </c>
      <c r="AZ681" s="76">
        <f>IF(Observaciones!$F680&gt;0.05*Constantes!$F$18,((Observaciones!$F680-0.05*Constantes!$F$18)^2)/(Observaciones!$F680+0.95*Constantes!$F$18),0)</f>
        <v>0</v>
      </c>
      <c r="BA681" s="76">
        <f>MAX(0,BB680+Observaciones!$F680-AZ681-Constantes!$D$13)</f>
        <v>0</v>
      </c>
      <c r="BB681" s="76">
        <f>BB680+Observaciones!$F680-AZ681-AY681-BA681-BC680</f>
        <v>18.908632421542375</v>
      </c>
      <c r="BC681" s="76">
        <f>MAX(0,(BB681-Constantes!$D$14)*(1-EXP(-Constantes!$D$22)))</f>
        <v>0.2608811356929327</v>
      </c>
      <c r="BD681" s="76">
        <f t="shared" si="378"/>
        <v>60.517937795185013</v>
      </c>
      <c r="BE681" s="76">
        <f>MAX(0,(BD681-Constantes!$D$13)*(1-EXP(-Constantes!$D$23)))</f>
        <v>0.1159522940003672</v>
      </c>
      <c r="BF681" s="76">
        <f t="shared" si="379"/>
        <v>0.37683342969329992</v>
      </c>
      <c r="BG681" s="76">
        <f>IF(BF681-Escenarios!$F$29&lt;=0,0,IF(BF681-Escenarios!$F$29&gt;Escenarios!$F$28,Escenarios!$F$28,BF681-Escenarios!$F$29))</f>
        <v>0</v>
      </c>
      <c r="BH681" s="76">
        <f>BG681*Entradas!$F$24</f>
        <v>0</v>
      </c>
      <c r="BI681" s="76">
        <f>AX681*Entradas!$D$47/Escenarios!$F$9</f>
        <v>0.20577151663346069</v>
      </c>
      <c r="BJ681" s="76">
        <f>Entradas!$D$48*Entradas!$D$46/Escenarios!$F$9</f>
        <v>0.12</v>
      </c>
      <c r="BK681" s="76">
        <f t="shared" si="380"/>
        <v>2.3349650288788064</v>
      </c>
      <c r="BL681" s="76">
        <f t="shared" si="366"/>
        <v>0</v>
      </c>
      <c r="BM681" s="76">
        <f t="shared" si="367"/>
        <v>0</v>
      </c>
      <c r="BN681" s="76">
        <f t="shared" si="356"/>
        <v>0.2608811356929327</v>
      </c>
      <c r="BO681" s="76">
        <f t="shared" si="368"/>
        <v>0</v>
      </c>
      <c r="BP681" s="76">
        <f t="shared" si="357"/>
        <v>0.1159522940003672</v>
      </c>
      <c r="BQ681" s="76">
        <f t="shared" si="369"/>
        <v>0</v>
      </c>
      <c r="BR681" s="76">
        <f t="shared" si="370"/>
        <v>0.37683342969329992</v>
      </c>
      <c r="BS681" s="76">
        <f t="shared" si="371"/>
        <v>0</v>
      </c>
      <c r="BT681" s="76">
        <f t="shared" si="372"/>
        <v>0</v>
      </c>
      <c r="BU681" s="76">
        <f t="shared" si="381"/>
        <v>55.009486747258613</v>
      </c>
      <c r="BV681" s="76">
        <f>MAX(0,(BU681-Constantes!$D$13)*(1-EXP(-Constantes!$D$24)))</f>
        <v>9.567780143550135E-2</v>
      </c>
      <c r="BW681" s="76">
        <f t="shared" si="382"/>
        <v>0.21163009543586855</v>
      </c>
      <c r="BX681" s="76">
        <f t="shared" si="383"/>
        <v>0.47251123112880128</v>
      </c>
      <c r="BY681" s="76">
        <f>0.0526*BL681*Observaciones!$F680^1.218</f>
        <v>0</v>
      </c>
      <c r="BZ681" s="76">
        <f>BY681*Constantes!$F$30</f>
        <v>0</v>
      </c>
      <c r="CA681" s="76">
        <f t="shared" si="384"/>
        <v>0</v>
      </c>
      <c r="CB681" s="15"/>
      <c r="CC681" s="75">
        <v>675</v>
      </c>
      <c r="CD681" s="76">
        <f>0.0526*Observaciones!$F680^2.218</f>
        <v>3.1840930012055863E-4</v>
      </c>
      <c r="CE681" s="76">
        <f>IF(Observaciones!$F680&gt;0.05*$CI$7,((Observaciones!$F680-0.05*$CI$7)^2)/(Observaciones!$F680+0.95*$CI$7),0)</f>
        <v>0</v>
      </c>
      <c r="CF681" s="76">
        <f>0.0526*CE681*Observaciones!$F680^1.218</f>
        <v>0</v>
      </c>
      <c r="CG681" s="29"/>
      <c r="CH681" s="29"/>
      <c r="CI681" s="110"/>
      <c r="CJ681" s="40"/>
    </row>
    <row r="682" spans="2:88" s="2" customFormat="1" x14ac:dyDescent="0.3">
      <c r="B682" s="39"/>
      <c r="C682" s="75">
        <v>676</v>
      </c>
      <c r="D682" s="148">
        <f>ETo!$I681*((1-Constantes!$D$19)*ETo!$K681+ETo!$L681)</f>
        <v>4.2677726658118456</v>
      </c>
      <c r="E682" s="76">
        <f>MIN(D682*Constantes!$D$17,0.8*(H681+Observaciones!$F681-F682-G682-Constantes!$D$14))</f>
        <v>2.1196901931894239</v>
      </c>
      <c r="F682" s="76">
        <f>IF(Observaciones!$F681&gt;0.05*Constantes!$D$18,((Observaciones!$F681-0.05*Constantes!$D$18)^2)/(Observaciones!$F681+0.95*Constantes!$D$18),0)</f>
        <v>0</v>
      </c>
      <c r="G682" s="76">
        <f>MAX(0,H681+Observaciones!$F681-F682-Constantes!$D$13)</f>
        <v>0</v>
      </c>
      <c r="H682" s="76">
        <f>H681+Observaciones!$F681-F682-E682-G682-I681</f>
        <v>18.528061092660018</v>
      </c>
      <c r="I682" s="76">
        <f>MAX(0,(H682-Constantes!$D$14)*(1-EXP(-Constantes!$D$22)))</f>
        <v>0.24791747912524967</v>
      </c>
      <c r="J682" s="76">
        <f t="shared" si="350"/>
        <v>60.401985501184647</v>
      </c>
      <c r="K682" s="76">
        <f>MAX(0,(J682-Constantes!$D$13)*(1-EXP(-Constantes!$D$23)))</f>
        <v>0.11480978842989686</v>
      </c>
      <c r="L682" s="76">
        <f t="shared" si="351"/>
        <v>0.3627272675551465</v>
      </c>
      <c r="M682" s="76">
        <f>0.0526*F682*Observaciones!$F681^1.218</f>
        <v>0</v>
      </c>
      <c r="N682" s="76">
        <f>M682*Constantes!$D$30</f>
        <v>0</v>
      </c>
      <c r="O682" s="76">
        <f t="shared" si="352"/>
        <v>0</v>
      </c>
      <c r="P682" s="15"/>
      <c r="Q682" s="75">
        <v>676</v>
      </c>
      <c r="R682" s="148">
        <f>ETo!$I681*((1-Constantes!$E$19)*ETo!$K681+ETo!$L681)</f>
        <v>4.2677726658118456</v>
      </c>
      <c r="S682" s="76">
        <f>MIN(R682*Constantes!$E$17,0.8*(V681+Observaciones!$F681-T682-U682-Constantes!$D$14))</f>
        <v>2.1196901931894239</v>
      </c>
      <c r="T682" s="76">
        <f>IF(Observaciones!$F681&gt;0.05*Constantes!$E$18,((Observaciones!$F681-0.05*Constantes!$E$18)^2)/(Observaciones!$F681+0.95*Constantes!$E$18),0)</f>
        <v>0</v>
      </c>
      <c r="U682" s="76">
        <f>MAX(0,V681+Observaciones!$F681-T682-Constantes!$D$13)</f>
        <v>0</v>
      </c>
      <c r="V682" s="76">
        <f>V681+Observaciones!$F681-T682-S682-U682-W681</f>
        <v>18.528061092660018</v>
      </c>
      <c r="W682" s="76">
        <f>MAX(0,(V682-Constantes!$D$14)*(1-EXP(-Constantes!$D$22)))</f>
        <v>0.24791747912524967</v>
      </c>
      <c r="X682" s="76">
        <f t="shared" si="373"/>
        <v>60.401985501184647</v>
      </c>
      <c r="Y682" s="76">
        <f>MAX(0,(X682-Constantes!$D$13)*(1-EXP(-Constantes!$D$23)))</f>
        <v>0.11480978842989686</v>
      </c>
      <c r="Z682" s="76">
        <f t="shared" si="374"/>
        <v>0.3627272675551465</v>
      </c>
      <c r="AA682" s="76">
        <f>IF(Z682-Escenarios!$E$29&lt;=0,0,IF(Z682-Escenarios!$E$29&gt;Escenarios!$E$28,Escenarios!$E$28,Z682-Escenarios!$E$29))</f>
        <v>0</v>
      </c>
      <c r="AB682" s="76">
        <f>AA682*Entradas!$E$24</f>
        <v>0</v>
      </c>
      <c r="AC682" s="76">
        <f>R682*Entradas!$D$47/Escenarios!$E$9</f>
        <v>0.20485308795896859</v>
      </c>
      <c r="AD682" s="76">
        <f>Entradas!$D$48*Entradas!$D$46/Escenarios!$E$9</f>
        <v>0.12</v>
      </c>
      <c r="AE682" s="76">
        <f t="shared" si="375"/>
        <v>2.3245432811483924</v>
      </c>
      <c r="AF682" s="76">
        <f t="shared" si="358"/>
        <v>0</v>
      </c>
      <c r="AG682" s="76">
        <f t="shared" si="359"/>
        <v>0</v>
      </c>
      <c r="AH682" s="76">
        <f t="shared" si="353"/>
        <v>0.24791747912524967</v>
      </c>
      <c r="AI682" s="76">
        <f t="shared" si="360"/>
        <v>0</v>
      </c>
      <c r="AJ682" s="76">
        <f t="shared" si="354"/>
        <v>0.11480978842989686</v>
      </c>
      <c r="AK682" s="76">
        <f t="shared" si="361"/>
        <v>0</v>
      </c>
      <c r="AL682" s="76">
        <f t="shared" si="362"/>
        <v>0.3627272675551465</v>
      </c>
      <c r="AM682" s="76">
        <f t="shared" si="363"/>
        <v>0</v>
      </c>
      <c r="AN682" s="76">
        <f t="shared" si="364"/>
        <v>0</v>
      </c>
      <c r="AO682" s="76">
        <f t="shared" si="376"/>
        <v>51.835323159029542</v>
      </c>
      <c r="AP682" s="76">
        <f>MAX(0,(AO682-Constantes!$D$13)*(1-EXP(-Constantes!$D$24)))</f>
        <v>4.7159926762887688E-2</v>
      </c>
      <c r="AQ682" s="76">
        <f t="shared" si="355"/>
        <v>0.16196971519278455</v>
      </c>
      <c r="AR682" s="76">
        <f t="shared" si="365"/>
        <v>0.40988719431803422</v>
      </c>
      <c r="AS682" s="76">
        <f>0.0526*AF682*Observaciones!$F681^1.218</f>
        <v>0</v>
      </c>
      <c r="AT682" s="76">
        <f>AS682*Constantes!$E$30</f>
        <v>0</v>
      </c>
      <c r="AU682" s="76">
        <f t="shared" si="377"/>
        <v>0</v>
      </c>
      <c r="AV682" s="15"/>
      <c r="AW682" s="75">
        <v>676</v>
      </c>
      <c r="AX682" s="148">
        <f>ETo!$I681*((1-Constantes!$F$19)*ETo!$K681+ETo!$L681)</f>
        <v>4.2677726658118456</v>
      </c>
      <c r="AY682" s="76">
        <f>MIN(AX682*Constantes!$F$17,0.8*(BB681+Observaciones!$F681-AZ682-BA682-Constantes!$D$14))</f>
        <v>2.1196901931894239</v>
      </c>
      <c r="AZ682" s="76">
        <f>IF(Observaciones!$F681&gt;0.05*Constantes!$F$18,((Observaciones!$F681-0.05*Constantes!$F$18)^2)/(Observaciones!$F681+0.95*Constantes!$F$18),0)</f>
        <v>0</v>
      </c>
      <c r="BA682" s="76">
        <f>MAX(0,BB681+Observaciones!$F681-AZ682-Constantes!$D$13)</f>
        <v>0</v>
      </c>
      <c r="BB682" s="76">
        <f>BB681+Observaciones!$F681-AZ682-AY682-BA682-BC681</f>
        <v>18.528061092660018</v>
      </c>
      <c r="BC682" s="76">
        <f>MAX(0,(BB682-Constantes!$D$14)*(1-EXP(-Constantes!$D$22)))</f>
        <v>0.24791747912524967</v>
      </c>
      <c r="BD682" s="76">
        <f t="shared" si="378"/>
        <v>60.401985501184647</v>
      </c>
      <c r="BE682" s="76">
        <f>MAX(0,(BD682-Constantes!$D$13)*(1-EXP(-Constantes!$D$23)))</f>
        <v>0.11480978842989686</v>
      </c>
      <c r="BF682" s="76">
        <f t="shared" si="379"/>
        <v>0.3627272675551465</v>
      </c>
      <c r="BG682" s="76">
        <f>IF(BF682-Escenarios!$F$29&lt;=0,0,IF(BF682-Escenarios!$F$29&gt;Escenarios!$F$28,Escenarios!$F$28,BF682-Escenarios!$F$29))</f>
        <v>0</v>
      </c>
      <c r="BH682" s="76">
        <f>BG682*Entradas!$F$24</f>
        <v>0</v>
      </c>
      <c r="BI682" s="76">
        <f>AX682*Entradas!$D$47/Escenarios!$F$9</f>
        <v>0.20485308795896859</v>
      </c>
      <c r="BJ682" s="76">
        <f>Entradas!$D$48*Entradas!$D$46/Escenarios!$F$9</f>
        <v>0.12</v>
      </c>
      <c r="BK682" s="76">
        <f t="shared" si="380"/>
        <v>2.3245432811483924</v>
      </c>
      <c r="BL682" s="76">
        <f t="shared" si="366"/>
        <v>0</v>
      </c>
      <c r="BM682" s="76">
        <f t="shared" si="367"/>
        <v>0</v>
      </c>
      <c r="BN682" s="76">
        <f t="shared" si="356"/>
        <v>0.24791747912524967</v>
      </c>
      <c r="BO682" s="76">
        <f t="shared" si="368"/>
        <v>0</v>
      </c>
      <c r="BP682" s="76">
        <f t="shared" si="357"/>
        <v>0.11480978842989686</v>
      </c>
      <c r="BQ682" s="76">
        <f t="shared" si="369"/>
        <v>0</v>
      </c>
      <c r="BR682" s="76">
        <f t="shared" si="370"/>
        <v>0.3627272675551465</v>
      </c>
      <c r="BS682" s="76">
        <f t="shared" si="371"/>
        <v>0</v>
      </c>
      <c r="BT682" s="76">
        <f t="shared" si="372"/>
        <v>0</v>
      </c>
      <c r="BU682" s="76">
        <f t="shared" si="381"/>
        <v>54.913808945823114</v>
      </c>
      <c r="BV682" s="76">
        <f>MAX(0,(BU682-Constantes!$D$13)*(1-EXP(-Constantes!$D$24)))</f>
        <v>9.4215342601869312E-2</v>
      </c>
      <c r="BW682" s="76">
        <f t="shared" si="382"/>
        <v>0.20902513103176618</v>
      </c>
      <c r="BX682" s="76">
        <f t="shared" si="383"/>
        <v>0.45694261015701582</v>
      </c>
      <c r="BY682" s="76">
        <f>0.0526*BL682*Observaciones!$F681^1.218</f>
        <v>0</v>
      </c>
      <c r="BZ682" s="76">
        <f>BY682*Constantes!$F$30</f>
        <v>0</v>
      </c>
      <c r="CA682" s="76">
        <f t="shared" si="384"/>
        <v>0</v>
      </c>
      <c r="CB682" s="15"/>
      <c r="CC682" s="75">
        <v>676</v>
      </c>
      <c r="CD682" s="76">
        <f>0.0526*Observaciones!$F681^2.218</f>
        <v>0.24472045674166781</v>
      </c>
      <c r="CE682" s="76">
        <f>IF(Observaciones!$F681&gt;0.05*$CI$7,((Observaciones!$F681-0.05*$CI$7)^2)/(Observaciones!$F681+0.95*$CI$7),0)</f>
        <v>2.0605192437462322E-3</v>
      </c>
      <c r="CF682" s="76">
        <f>0.0526*CE682*Observaciones!$F681^1.218</f>
        <v>2.5212560522728692E-4</v>
      </c>
      <c r="CG682" s="29"/>
      <c r="CH682" s="29"/>
      <c r="CI682" s="110"/>
      <c r="CJ682" s="40"/>
    </row>
    <row r="683" spans="2:88" s="2" customFormat="1" x14ac:dyDescent="0.3">
      <c r="B683" s="39"/>
      <c r="C683" s="75">
        <v>677</v>
      </c>
      <c r="D683" s="148">
        <f>ETo!$I682*((1-Constantes!$D$19)*ETo!$K682+ETo!$L682)</f>
        <v>4.2702970582470297</v>
      </c>
      <c r="E683" s="76">
        <f>MIN(D683*Constantes!$D$17,0.8*(H682+Observaciones!$F682-F683-G683-Constantes!$D$14))</f>
        <v>2.1209439923740634</v>
      </c>
      <c r="F683" s="76">
        <f>IF(Observaciones!$F682&gt;0.05*Constantes!$D$18,((Observaciones!$F682-0.05*Constantes!$D$18)^2)/(Observaciones!$F682+0.95*Constantes!$D$18),0)</f>
        <v>0</v>
      </c>
      <c r="G683" s="76">
        <f>MAX(0,H682+Observaciones!$F682-F683-Constantes!$D$13)</f>
        <v>0</v>
      </c>
      <c r="H683" s="76">
        <f>H682+Observaciones!$F682-F683-E683-G683-I682</f>
        <v>16.159199621160706</v>
      </c>
      <c r="I683" s="76">
        <f>MAX(0,(H683-Constantes!$D$14)*(1-EXP(-Constantes!$D$22)))</f>
        <v>0.1672253611374909</v>
      </c>
      <c r="J683" s="76">
        <f t="shared" si="350"/>
        <v>60.287175712754753</v>
      </c>
      <c r="K683" s="76">
        <f>MAX(0,(J683-Constantes!$D$13)*(1-EXP(-Constantes!$D$23)))</f>
        <v>0.11367854023893599</v>
      </c>
      <c r="L683" s="76">
        <f t="shared" si="351"/>
        <v>0.2809039013764269</v>
      </c>
      <c r="M683" s="76">
        <f>0.0526*F683*Observaciones!$F682^1.218</f>
        <v>0</v>
      </c>
      <c r="N683" s="76">
        <f>M683*Constantes!$D$30</f>
        <v>0</v>
      </c>
      <c r="O683" s="76">
        <f t="shared" si="352"/>
        <v>0</v>
      </c>
      <c r="P683" s="15"/>
      <c r="Q683" s="75">
        <v>677</v>
      </c>
      <c r="R683" s="148">
        <f>ETo!$I682*((1-Constantes!$E$19)*ETo!$K682+ETo!$L682)</f>
        <v>4.2702970582470297</v>
      </c>
      <c r="S683" s="76">
        <f>MIN(R683*Constantes!$E$17,0.8*(V682+Observaciones!$F682-T683-U683-Constantes!$D$14))</f>
        <v>2.1209439923740634</v>
      </c>
      <c r="T683" s="76">
        <f>IF(Observaciones!$F682&gt;0.05*Constantes!$E$18,((Observaciones!$F682-0.05*Constantes!$E$18)^2)/(Observaciones!$F682+0.95*Constantes!$E$18),0)</f>
        <v>0</v>
      </c>
      <c r="U683" s="76">
        <f>MAX(0,V682+Observaciones!$F682-T683-Constantes!$D$13)</f>
        <v>0</v>
      </c>
      <c r="V683" s="76">
        <f>V682+Observaciones!$F682-T683-S683-U683-W682</f>
        <v>16.159199621160706</v>
      </c>
      <c r="W683" s="76">
        <f>MAX(0,(V683-Constantes!$D$14)*(1-EXP(-Constantes!$D$22)))</f>
        <v>0.1672253611374909</v>
      </c>
      <c r="X683" s="76">
        <f t="shared" si="373"/>
        <v>60.287175712754753</v>
      </c>
      <c r="Y683" s="76">
        <f>MAX(0,(X683-Constantes!$D$13)*(1-EXP(-Constantes!$D$23)))</f>
        <v>0.11367854023893599</v>
      </c>
      <c r="Z683" s="76">
        <f t="shared" si="374"/>
        <v>0.2809039013764269</v>
      </c>
      <c r="AA683" s="76">
        <f>IF(Z683-Escenarios!$E$29&lt;=0,0,IF(Z683-Escenarios!$E$29&gt;Escenarios!$E$28,Escenarios!$E$28,Z683-Escenarios!$E$29))</f>
        <v>0</v>
      </c>
      <c r="AB683" s="76">
        <f>AA683*Entradas!$E$24</f>
        <v>0</v>
      </c>
      <c r="AC683" s="76">
        <f>R683*Entradas!$D$47/Escenarios!$E$9</f>
        <v>0.20497425879585743</v>
      </c>
      <c r="AD683" s="76">
        <f>Entradas!$D$48*Entradas!$D$46/Escenarios!$E$9</f>
        <v>0.12</v>
      </c>
      <c r="AE683" s="76">
        <f t="shared" si="375"/>
        <v>2.325918251169921</v>
      </c>
      <c r="AF683" s="76">
        <f t="shared" si="358"/>
        <v>0</v>
      </c>
      <c r="AG683" s="76">
        <f t="shared" si="359"/>
        <v>0</v>
      </c>
      <c r="AH683" s="76">
        <f t="shared" si="353"/>
        <v>0.1672253611374909</v>
      </c>
      <c r="AI683" s="76">
        <f t="shared" si="360"/>
        <v>0</v>
      </c>
      <c r="AJ683" s="76">
        <f t="shared" si="354"/>
        <v>0.11367854023893599</v>
      </c>
      <c r="AK683" s="76">
        <f t="shared" si="361"/>
        <v>0</v>
      </c>
      <c r="AL683" s="76">
        <f t="shared" si="362"/>
        <v>0.2809039013764269</v>
      </c>
      <c r="AM683" s="76">
        <f t="shared" si="363"/>
        <v>0</v>
      </c>
      <c r="AN683" s="76">
        <f t="shared" si="364"/>
        <v>0</v>
      </c>
      <c r="AO683" s="76">
        <f t="shared" si="376"/>
        <v>51.788163232266655</v>
      </c>
      <c r="AP683" s="76">
        <f>MAX(0,(AO683-Constantes!$D$13)*(1-EXP(-Constantes!$D$24)))</f>
        <v>4.6439075630722824E-2</v>
      </c>
      <c r="AQ683" s="76">
        <f t="shared" si="355"/>
        <v>0.16011761586965881</v>
      </c>
      <c r="AR683" s="76">
        <f t="shared" si="365"/>
        <v>0.3273429770071497</v>
      </c>
      <c r="AS683" s="76">
        <f>0.0526*AF683*Observaciones!$F682^1.218</f>
        <v>0</v>
      </c>
      <c r="AT683" s="76">
        <f>AS683*Constantes!$E$30</f>
        <v>0</v>
      </c>
      <c r="AU683" s="76">
        <f t="shared" si="377"/>
        <v>0</v>
      </c>
      <c r="AV683" s="15"/>
      <c r="AW683" s="75">
        <v>677</v>
      </c>
      <c r="AX683" s="148">
        <f>ETo!$I682*((1-Constantes!$F$19)*ETo!$K682+ETo!$L682)</f>
        <v>4.2702970582470297</v>
      </c>
      <c r="AY683" s="76">
        <f>MIN(AX683*Constantes!$F$17,0.8*(BB682+Observaciones!$F682-AZ683-BA683-Constantes!$D$14))</f>
        <v>2.1209439923740634</v>
      </c>
      <c r="AZ683" s="76">
        <f>IF(Observaciones!$F682&gt;0.05*Constantes!$F$18,((Observaciones!$F682-0.05*Constantes!$F$18)^2)/(Observaciones!$F682+0.95*Constantes!$F$18),0)</f>
        <v>0</v>
      </c>
      <c r="BA683" s="76">
        <f>MAX(0,BB682+Observaciones!$F682-AZ683-Constantes!$D$13)</f>
        <v>0</v>
      </c>
      <c r="BB683" s="76">
        <f>BB682+Observaciones!$F682-AZ683-AY683-BA683-BC682</f>
        <v>16.159199621160706</v>
      </c>
      <c r="BC683" s="76">
        <f>MAX(0,(BB683-Constantes!$D$14)*(1-EXP(-Constantes!$D$22)))</f>
        <v>0.1672253611374909</v>
      </c>
      <c r="BD683" s="76">
        <f t="shared" si="378"/>
        <v>60.287175712754753</v>
      </c>
      <c r="BE683" s="76">
        <f>MAX(0,(BD683-Constantes!$D$13)*(1-EXP(-Constantes!$D$23)))</f>
        <v>0.11367854023893599</v>
      </c>
      <c r="BF683" s="76">
        <f t="shared" si="379"/>
        <v>0.2809039013764269</v>
      </c>
      <c r="BG683" s="76">
        <f>IF(BF683-Escenarios!$F$29&lt;=0,0,IF(BF683-Escenarios!$F$29&gt;Escenarios!$F$28,Escenarios!$F$28,BF683-Escenarios!$F$29))</f>
        <v>0</v>
      </c>
      <c r="BH683" s="76">
        <f>BG683*Entradas!$F$24</f>
        <v>0</v>
      </c>
      <c r="BI683" s="76">
        <f>AX683*Entradas!$D$47/Escenarios!$F$9</f>
        <v>0.20497425879585743</v>
      </c>
      <c r="BJ683" s="76">
        <f>Entradas!$D$48*Entradas!$D$46/Escenarios!$F$9</f>
        <v>0.12</v>
      </c>
      <c r="BK683" s="76">
        <f t="shared" si="380"/>
        <v>2.325918251169921</v>
      </c>
      <c r="BL683" s="76">
        <f t="shared" si="366"/>
        <v>0</v>
      </c>
      <c r="BM683" s="76">
        <f t="shared" si="367"/>
        <v>0</v>
      </c>
      <c r="BN683" s="76">
        <f t="shared" si="356"/>
        <v>0.1672253611374909</v>
      </c>
      <c r="BO683" s="76">
        <f t="shared" si="368"/>
        <v>0</v>
      </c>
      <c r="BP683" s="76">
        <f t="shared" si="357"/>
        <v>0.11367854023893599</v>
      </c>
      <c r="BQ683" s="76">
        <f t="shared" si="369"/>
        <v>0</v>
      </c>
      <c r="BR683" s="76">
        <f t="shared" si="370"/>
        <v>0.2809039013764269</v>
      </c>
      <c r="BS683" s="76">
        <f t="shared" si="371"/>
        <v>0</v>
      </c>
      <c r="BT683" s="76">
        <f t="shared" si="372"/>
        <v>0</v>
      </c>
      <c r="BU683" s="76">
        <f t="shared" si="381"/>
        <v>54.819593603221243</v>
      </c>
      <c r="BV683" s="76">
        <f>MAX(0,(BU683-Constantes!$D$13)*(1-EXP(-Constantes!$D$24)))</f>
        <v>9.2775237812832506E-2</v>
      </c>
      <c r="BW683" s="76">
        <f t="shared" si="382"/>
        <v>0.20645377805176851</v>
      </c>
      <c r="BX683" s="76">
        <f t="shared" si="383"/>
        <v>0.37367913918925943</v>
      </c>
      <c r="BY683" s="76">
        <f>0.0526*BL683*Observaciones!$F682^1.218</f>
        <v>0</v>
      </c>
      <c r="BZ683" s="76">
        <f>BY683*Constantes!$F$30</f>
        <v>0</v>
      </c>
      <c r="CA683" s="76">
        <f t="shared" si="384"/>
        <v>0</v>
      </c>
      <c r="CB683" s="15"/>
      <c r="CC683" s="75">
        <v>677</v>
      </c>
      <c r="CD683" s="76">
        <f>0.0526*Observaciones!$F682^2.218</f>
        <v>0</v>
      </c>
      <c r="CE683" s="76">
        <f>IF(Observaciones!$F682&gt;0.05*$CI$7,((Observaciones!$F682-0.05*$CI$7)^2)/(Observaciones!$F682+0.95*$CI$7),0)</f>
        <v>0</v>
      </c>
      <c r="CF683" s="76">
        <f>0.0526*CE683*Observaciones!$F682^1.218</f>
        <v>0</v>
      </c>
      <c r="CG683" s="29"/>
      <c r="CH683" s="29"/>
      <c r="CI683" s="110"/>
      <c r="CJ683" s="40"/>
    </row>
    <row r="684" spans="2:88" s="2" customFormat="1" x14ac:dyDescent="0.3">
      <c r="B684" s="39"/>
      <c r="C684" s="75">
        <v>678</v>
      </c>
      <c r="D684" s="148">
        <f>ETo!$I683*((1-Constantes!$D$19)*ETo!$K683+ETo!$L683)</f>
        <v>4.3163837254913169</v>
      </c>
      <c r="E684" s="76">
        <f>MIN(D684*Constantes!$D$17,0.8*(H683+Observaciones!$F683-F684-G684-Constantes!$D$14))</f>
        <v>2.1438340252422776</v>
      </c>
      <c r="F684" s="76">
        <f>IF(Observaciones!$F683&gt;0.05*Constantes!$D$18,((Observaciones!$F683-0.05*Constantes!$D$18)^2)/(Observaciones!$F683+0.95*Constantes!$D$18),0)</f>
        <v>0</v>
      </c>
      <c r="G684" s="76">
        <f>MAX(0,H683+Observaciones!$F683-F684-Constantes!$D$13)</f>
        <v>0</v>
      </c>
      <c r="H684" s="76">
        <f>H683+Observaciones!$F683-F684-E684-G684-I683</f>
        <v>14.248140234780935</v>
      </c>
      <c r="I684" s="76">
        <f>MAX(0,(H684-Constantes!$D$14)*(1-EXP(-Constantes!$D$22)))</f>
        <v>0.10212766279476397</v>
      </c>
      <c r="J684" s="76">
        <f t="shared" si="350"/>
        <v>60.173497172515816</v>
      </c>
      <c r="K684" s="76">
        <f>MAX(0,(J684-Constantes!$D$13)*(1-EXP(-Constantes!$D$23)))</f>
        <v>0.11255843850584295</v>
      </c>
      <c r="L684" s="76">
        <f t="shared" si="351"/>
        <v>0.21468610130060692</v>
      </c>
      <c r="M684" s="76">
        <f>0.0526*F684*Observaciones!$F683^1.218</f>
        <v>0</v>
      </c>
      <c r="N684" s="76">
        <f>M684*Constantes!$D$30</f>
        <v>0</v>
      </c>
      <c r="O684" s="76">
        <f t="shared" si="352"/>
        <v>0</v>
      </c>
      <c r="P684" s="15"/>
      <c r="Q684" s="75">
        <v>678</v>
      </c>
      <c r="R684" s="148">
        <f>ETo!$I683*((1-Constantes!$E$19)*ETo!$K683+ETo!$L683)</f>
        <v>4.3163837254913169</v>
      </c>
      <c r="S684" s="76">
        <f>MIN(R684*Constantes!$E$17,0.8*(V683+Observaciones!$F683-T684-U684-Constantes!$D$14))</f>
        <v>2.1438340252422776</v>
      </c>
      <c r="T684" s="76">
        <f>IF(Observaciones!$F683&gt;0.05*Constantes!$E$18,((Observaciones!$F683-0.05*Constantes!$E$18)^2)/(Observaciones!$F683+0.95*Constantes!$E$18),0)</f>
        <v>0</v>
      </c>
      <c r="U684" s="76">
        <f>MAX(0,V683+Observaciones!$F683-T684-Constantes!$D$13)</f>
        <v>0</v>
      </c>
      <c r="V684" s="76">
        <f>V683+Observaciones!$F683-T684-S684-U684-W683</f>
        <v>14.248140234780935</v>
      </c>
      <c r="W684" s="76">
        <f>MAX(0,(V684-Constantes!$D$14)*(1-EXP(-Constantes!$D$22)))</f>
        <v>0.10212766279476397</v>
      </c>
      <c r="X684" s="76">
        <f t="shared" si="373"/>
        <v>60.173497172515816</v>
      </c>
      <c r="Y684" s="76">
        <f>MAX(0,(X684-Constantes!$D$13)*(1-EXP(-Constantes!$D$23)))</f>
        <v>0.11255843850584295</v>
      </c>
      <c r="Z684" s="76">
        <f t="shared" si="374"/>
        <v>0.21468610130060692</v>
      </c>
      <c r="AA684" s="76">
        <f>IF(Z684-Escenarios!$E$29&lt;=0,0,IF(Z684-Escenarios!$E$29&gt;Escenarios!$E$28,Escenarios!$E$28,Z684-Escenarios!$E$29))</f>
        <v>0</v>
      </c>
      <c r="AB684" s="76">
        <f>AA684*Entradas!$E$24</f>
        <v>0</v>
      </c>
      <c r="AC684" s="76">
        <f>R684*Entradas!$D$47/Escenarios!$E$9</f>
        <v>0.20718641882358321</v>
      </c>
      <c r="AD684" s="76">
        <f>Entradas!$D$48*Entradas!$D$46/Escenarios!$E$9</f>
        <v>0.12</v>
      </c>
      <c r="AE684" s="76">
        <f t="shared" si="375"/>
        <v>2.3510204440658606</v>
      </c>
      <c r="AF684" s="76">
        <f t="shared" si="358"/>
        <v>0</v>
      </c>
      <c r="AG684" s="76">
        <f t="shared" si="359"/>
        <v>0</v>
      </c>
      <c r="AH684" s="76">
        <f t="shared" si="353"/>
        <v>0.10212766279476397</v>
      </c>
      <c r="AI684" s="76">
        <f t="shared" si="360"/>
        <v>0</v>
      </c>
      <c r="AJ684" s="76">
        <f t="shared" si="354"/>
        <v>0.11255843850584295</v>
      </c>
      <c r="AK684" s="76">
        <f t="shared" si="361"/>
        <v>0</v>
      </c>
      <c r="AL684" s="76">
        <f t="shared" si="362"/>
        <v>0.21468610130060692</v>
      </c>
      <c r="AM684" s="76">
        <f t="shared" si="363"/>
        <v>0</v>
      </c>
      <c r="AN684" s="76">
        <f t="shared" si="364"/>
        <v>0</v>
      </c>
      <c r="AO684" s="76">
        <f t="shared" si="376"/>
        <v>51.741724156635932</v>
      </c>
      <c r="AP684" s="76">
        <f>MAX(0,(AO684-Constantes!$D$13)*(1-EXP(-Constantes!$D$24)))</f>
        <v>4.5729242886210601E-2</v>
      </c>
      <c r="AQ684" s="76">
        <f t="shared" si="355"/>
        <v>0.15828768139205354</v>
      </c>
      <c r="AR684" s="76">
        <f t="shared" si="365"/>
        <v>0.2604153441868175</v>
      </c>
      <c r="AS684" s="76">
        <f>0.0526*AF684*Observaciones!$F683^1.218</f>
        <v>0</v>
      </c>
      <c r="AT684" s="76">
        <f>AS684*Constantes!$E$30</f>
        <v>0</v>
      </c>
      <c r="AU684" s="76">
        <f t="shared" si="377"/>
        <v>0</v>
      </c>
      <c r="AV684" s="15"/>
      <c r="AW684" s="75">
        <v>678</v>
      </c>
      <c r="AX684" s="148">
        <f>ETo!$I683*((1-Constantes!$F$19)*ETo!$K683+ETo!$L683)</f>
        <v>4.3163837254913169</v>
      </c>
      <c r="AY684" s="76">
        <f>MIN(AX684*Constantes!$F$17,0.8*(BB683+Observaciones!$F683-AZ684-BA684-Constantes!$D$14))</f>
        <v>2.1438340252422776</v>
      </c>
      <c r="AZ684" s="76">
        <f>IF(Observaciones!$F683&gt;0.05*Constantes!$F$18,((Observaciones!$F683-0.05*Constantes!$F$18)^2)/(Observaciones!$F683+0.95*Constantes!$F$18),0)</f>
        <v>0</v>
      </c>
      <c r="BA684" s="76">
        <f>MAX(0,BB683+Observaciones!$F683-AZ684-Constantes!$D$13)</f>
        <v>0</v>
      </c>
      <c r="BB684" s="76">
        <f>BB683+Observaciones!$F683-AZ684-AY684-BA684-BC683</f>
        <v>14.248140234780935</v>
      </c>
      <c r="BC684" s="76">
        <f>MAX(0,(BB684-Constantes!$D$14)*(1-EXP(-Constantes!$D$22)))</f>
        <v>0.10212766279476397</v>
      </c>
      <c r="BD684" s="76">
        <f t="shared" si="378"/>
        <v>60.173497172515816</v>
      </c>
      <c r="BE684" s="76">
        <f>MAX(0,(BD684-Constantes!$D$13)*(1-EXP(-Constantes!$D$23)))</f>
        <v>0.11255843850584295</v>
      </c>
      <c r="BF684" s="76">
        <f t="shared" si="379"/>
        <v>0.21468610130060692</v>
      </c>
      <c r="BG684" s="76">
        <f>IF(BF684-Escenarios!$F$29&lt;=0,0,IF(BF684-Escenarios!$F$29&gt;Escenarios!$F$28,Escenarios!$F$28,BF684-Escenarios!$F$29))</f>
        <v>0</v>
      </c>
      <c r="BH684" s="76">
        <f>BG684*Entradas!$F$24</f>
        <v>0</v>
      </c>
      <c r="BI684" s="76">
        <f>AX684*Entradas!$D$47/Escenarios!$F$9</f>
        <v>0.20718641882358321</v>
      </c>
      <c r="BJ684" s="76">
        <f>Entradas!$D$48*Entradas!$D$46/Escenarios!$F$9</f>
        <v>0.12</v>
      </c>
      <c r="BK684" s="76">
        <f t="shared" si="380"/>
        <v>2.3510204440658606</v>
      </c>
      <c r="BL684" s="76">
        <f t="shared" si="366"/>
        <v>0</v>
      </c>
      <c r="BM684" s="76">
        <f t="shared" si="367"/>
        <v>0</v>
      </c>
      <c r="BN684" s="76">
        <f t="shared" si="356"/>
        <v>0.10212766279476397</v>
      </c>
      <c r="BO684" s="76">
        <f t="shared" si="368"/>
        <v>0</v>
      </c>
      <c r="BP684" s="76">
        <f t="shared" si="357"/>
        <v>0.11255843850584295</v>
      </c>
      <c r="BQ684" s="76">
        <f t="shared" si="369"/>
        <v>0</v>
      </c>
      <c r="BR684" s="76">
        <f t="shared" si="370"/>
        <v>0.21468610130060692</v>
      </c>
      <c r="BS684" s="76">
        <f t="shared" si="371"/>
        <v>0</v>
      </c>
      <c r="BT684" s="76">
        <f t="shared" si="372"/>
        <v>0</v>
      </c>
      <c r="BU684" s="76">
        <f t="shared" si="381"/>
        <v>54.726818365408413</v>
      </c>
      <c r="BV684" s="76">
        <f>MAX(0,(BU684-Constantes!$D$13)*(1-EXP(-Constantes!$D$24)))</f>
        <v>9.1357145381296495E-2</v>
      </c>
      <c r="BW684" s="76">
        <f t="shared" si="382"/>
        <v>0.20391558388713943</v>
      </c>
      <c r="BX684" s="76">
        <f t="shared" si="383"/>
        <v>0.30604324668190341</v>
      </c>
      <c r="BY684" s="76">
        <f>0.0526*BL684*Observaciones!$F683^1.218</f>
        <v>0</v>
      </c>
      <c r="BZ684" s="76">
        <f>BY684*Constantes!$F$30</f>
        <v>0</v>
      </c>
      <c r="CA684" s="76">
        <f t="shared" si="384"/>
        <v>0</v>
      </c>
      <c r="CB684" s="15"/>
      <c r="CC684" s="75">
        <v>678</v>
      </c>
      <c r="CD684" s="76">
        <f>0.0526*Observaciones!$F683^2.218</f>
        <v>6.8921513346888582E-3</v>
      </c>
      <c r="CE684" s="76">
        <f>IF(Observaciones!$F683&gt;0.05*$CI$7,((Observaciones!$F683-0.05*$CI$7)^2)/(Observaciones!$F683+0.95*$CI$7),0)</f>
        <v>0</v>
      </c>
      <c r="CF684" s="76">
        <f>0.0526*CE684*Observaciones!$F683^1.218</f>
        <v>0</v>
      </c>
      <c r="CG684" s="29"/>
      <c r="CH684" s="29"/>
      <c r="CI684" s="110"/>
      <c r="CJ684" s="40"/>
    </row>
    <row r="685" spans="2:88" s="2" customFormat="1" x14ac:dyDescent="0.3">
      <c r="B685" s="39"/>
      <c r="C685" s="75">
        <v>679</v>
      </c>
      <c r="D685" s="148">
        <f>ETo!$I684*((1-Constantes!$D$19)*ETo!$K684+ETo!$L684)</f>
        <v>4.2573752074896376</v>
      </c>
      <c r="E685" s="76">
        <f>MIN(D685*Constantes!$D$17,0.8*(H684+Observaciones!$F684-F685-G685-Constantes!$D$14))</f>
        <v>2.1145260496969103</v>
      </c>
      <c r="F685" s="76">
        <f>IF(Observaciones!$F684&gt;0.05*Constantes!$D$18,((Observaciones!$F684-0.05*Constantes!$D$18)^2)/(Observaciones!$F684+0.95*Constantes!$D$18),0)</f>
        <v>0</v>
      </c>
      <c r="G685" s="76">
        <f>MAX(0,H684+Observaciones!$F684-F685-Constantes!$D$13)</f>
        <v>0</v>
      </c>
      <c r="H685" s="76">
        <f>H684+Observaciones!$F684-F685-E685-G685-I684</f>
        <v>12.03148652228926</v>
      </c>
      <c r="I685" s="76">
        <f>MAX(0,(H685-Constantes!$D$14)*(1-EXP(-Constantes!$D$22)))</f>
        <v>2.662029984492767E-2</v>
      </c>
      <c r="J685" s="76">
        <f t="shared" si="350"/>
        <v>60.060938734009973</v>
      </c>
      <c r="K685" s="76">
        <f>MAX(0,(J685-Constantes!$D$13)*(1-EXP(-Constantes!$D$23)))</f>
        <v>0.11144937340191353</v>
      </c>
      <c r="L685" s="76">
        <f t="shared" si="351"/>
        <v>0.13806967324684122</v>
      </c>
      <c r="M685" s="76">
        <f>0.0526*F685*Observaciones!$F684^1.218</f>
        <v>0</v>
      </c>
      <c r="N685" s="76">
        <f>M685*Constantes!$D$30</f>
        <v>0</v>
      </c>
      <c r="O685" s="76">
        <f t="shared" si="352"/>
        <v>0</v>
      </c>
      <c r="P685" s="15"/>
      <c r="Q685" s="75">
        <v>679</v>
      </c>
      <c r="R685" s="148">
        <f>ETo!$I684*((1-Constantes!$E$19)*ETo!$K684+ETo!$L684)</f>
        <v>4.2573752074896376</v>
      </c>
      <c r="S685" s="76">
        <f>MIN(R685*Constantes!$E$17,0.8*(V684+Observaciones!$F684-T685-U685-Constantes!$D$14))</f>
        <v>2.1145260496969103</v>
      </c>
      <c r="T685" s="76">
        <f>IF(Observaciones!$F684&gt;0.05*Constantes!$E$18,((Observaciones!$F684-0.05*Constantes!$E$18)^2)/(Observaciones!$F684+0.95*Constantes!$E$18),0)</f>
        <v>0</v>
      </c>
      <c r="U685" s="76">
        <f>MAX(0,V684+Observaciones!$F684-T685-Constantes!$D$13)</f>
        <v>0</v>
      </c>
      <c r="V685" s="76">
        <f>V684+Observaciones!$F684-T685-S685-U685-W684</f>
        <v>12.03148652228926</v>
      </c>
      <c r="W685" s="76">
        <f>MAX(0,(V685-Constantes!$D$14)*(1-EXP(-Constantes!$D$22)))</f>
        <v>2.662029984492767E-2</v>
      </c>
      <c r="X685" s="76">
        <f t="shared" si="373"/>
        <v>60.060938734009973</v>
      </c>
      <c r="Y685" s="76">
        <f>MAX(0,(X685-Constantes!$D$13)*(1-EXP(-Constantes!$D$23)))</f>
        <v>0.11144937340191353</v>
      </c>
      <c r="Z685" s="76">
        <f t="shared" si="374"/>
        <v>0.13806967324684122</v>
      </c>
      <c r="AA685" s="76">
        <f>IF(Z685-Escenarios!$E$29&lt;=0,0,IF(Z685-Escenarios!$E$29&gt;Escenarios!$E$28,Escenarios!$E$28,Z685-Escenarios!$E$29))</f>
        <v>0</v>
      </c>
      <c r="AB685" s="76">
        <f>AA685*Entradas!$E$24</f>
        <v>0</v>
      </c>
      <c r="AC685" s="76">
        <f>R685*Entradas!$D$47/Escenarios!$E$9</f>
        <v>0.20435400995950259</v>
      </c>
      <c r="AD685" s="76">
        <f>Entradas!$D$48*Entradas!$D$46/Escenarios!$E$9</f>
        <v>0.12</v>
      </c>
      <c r="AE685" s="76">
        <f t="shared" si="375"/>
        <v>2.3188800596564128</v>
      </c>
      <c r="AF685" s="76">
        <f t="shared" si="358"/>
        <v>0</v>
      </c>
      <c r="AG685" s="76">
        <f t="shared" si="359"/>
        <v>0</v>
      </c>
      <c r="AH685" s="76">
        <f t="shared" si="353"/>
        <v>2.662029984492767E-2</v>
      </c>
      <c r="AI685" s="76">
        <f t="shared" si="360"/>
        <v>0</v>
      </c>
      <c r="AJ685" s="76">
        <f t="shared" si="354"/>
        <v>0.11144937340191353</v>
      </c>
      <c r="AK685" s="76">
        <f t="shared" si="361"/>
        <v>0</v>
      </c>
      <c r="AL685" s="76">
        <f t="shared" si="362"/>
        <v>0.13806967324684122</v>
      </c>
      <c r="AM685" s="76">
        <f t="shared" si="363"/>
        <v>0</v>
      </c>
      <c r="AN685" s="76">
        <f t="shared" si="364"/>
        <v>0</v>
      </c>
      <c r="AO685" s="76">
        <f t="shared" si="376"/>
        <v>51.695994913749722</v>
      </c>
      <c r="AP685" s="76">
        <f>MAX(0,(AO685-Constantes!$D$13)*(1-EXP(-Constantes!$D$24)))</f>
        <v>4.503026011057347E-2</v>
      </c>
      <c r="AQ685" s="76">
        <f t="shared" si="355"/>
        <v>0.156479633512487</v>
      </c>
      <c r="AR685" s="76">
        <f t="shared" si="365"/>
        <v>0.1830999333574147</v>
      </c>
      <c r="AS685" s="76">
        <f>0.0526*AF685*Observaciones!$F684^1.218</f>
        <v>0</v>
      </c>
      <c r="AT685" s="76">
        <f>AS685*Constantes!$E$30</f>
        <v>0</v>
      </c>
      <c r="AU685" s="76">
        <f t="shared" si="377"/>
        <v>0</v>
      </c>
      <c r="AV685" s="15"/>
      <c r="AW685" s="75">
        <v>679</v>
      </c>
      <c r="AX685" s="148">
        <f>ETo!$I684*((1-Constantes!$F$19)*ETo!$K684+ETo!$L684)</f>
        <v>4.2573752074896376</v>
      </c>
      <c r="AY685" s="76">
        <f>MIN(AX685*Constantes!$F$17,0.8*(BB684+Observaciones!$F684-AZ685-BA685-Constantes!$D$14))</f>
        <v>2.1145260496969103</v>
      </c>
      <c r="AZ685" s="76">
        <f>IF(Observaciones!$F684&gt;0.05*Constantes!$F$18,((Observaciones!$F684-0.05*Constantes!$F$18)^2)/(Observaciones!$F684+0.95*Constantes!$F$18),0)</f>
        <v>0</v>
      </c>
      <c r="BA685" s="76">
        <f>MAX(0,BB684+Observaciones!$F684-AZ685-Constantes!$D$13)</f>
        <v>0</v>
      </c>
      <c r="BB685" s="76">
        <f>BB684+Observaciones!$F684-AZ685-AY685-BA685-BC684</f>
        <v>12.03148652228926</v>
      </c>
      <c r="BC685" s="76">
        <f>MAX(0,(BB685-Constantes!$D$14)*(1-EXP(-Constantes!$D$22)))</f>
        <v>2.662029984492767E-2</v>
      </c>
      <c r="BD685" s="76">
        <f t="shared" si="378"/>
        <v>60.060938734009973</v>
      </c>
      <c r="BE685" s="76">
        <f>MAX(0,(BD685-Constantes!$D$13)*(1-EXP(-Constantes!$D$23)))</f>
        <v>0.11144937340191353</v>
      </c>
      <c r="BF685" s="76">
        <f t="shared" si="379"/>
        <v>0.13806967324684122</v>
      </c>
      <c r="BG685" s="76">
        <f>IF(BF685-Escenarios!$F$29&lt;=0,0,IF(BF685-Escenarios!$F$29&gt;Escenarios!$F$28,Escenarios!$F$28,BF685-Escenarios!$F$29))</f>
        <v>0</v>
      </c>
      <c r="BH685" s="76">
        <f>BG685*Entradas!$F$24</f>
        <v>0</v>
      </c>
      <c r="BI685" s="76">
        <f>AX685*Entradas!$D$47/Escenarios!$F$9</f>
        <v>0.20435400995950259</v>
      </c>
      <c r="BJ685" s="76">
        <f>Entradas!$D$48*Entradas!$D$46/Escenarios!$F$9</f>
        <v>0.12</v>
      </c>
      <c r="BK685" s="76">
        <f t="shared" si="380"/>
        <v>2.3188800596564128</v>
      </c>
      <c r="BL685" s="76">
        <f t="shared" si="366"/>
        <v>0</v>
      </c>
      <c r="BM685" s="76">
        <f t="shared" si="367"/>
        <v>0</v>
      </c>
      <c r="BN685" s="76">
        <f t="shared" si="356"/>
        <v>2.662029984492767E-2</v>
      </c>
      <c r="BO685" s="76">
        <f t="shared" si="368"/>
        <v>0</v>
      </c>
      <c r="BP685" s="76">
        <f t="shared" si="357"/>
        <v>0.11144937340191353</v>
      </c>
      <c r="BQ685" s="76">
        <f t="shared" si="369"/>
        <v>0</v>
      </c>
      <c r="BR685" s="76">
        <f t="shared" si="370"/>
        <v>0.13806967324684122</v>
      </c>
      <c r="BS685" s="76">
        <f t="shared" si="371"/>
        <v>0</v>
      </c>
      <c r="BT685" s="76">
        <f t="shared" si="372"/>
        <v>0</v>
      </c>
      <c r="BU685" s="76">
        <f t="shared" si="381"/>
        <v>54.635461220027118</v>
      </c>
      <c r="BV685" s="76">
        <f>MAX(0,(BU685-Constantes!$D$13)*(1-EXP(-Constantes!$D$24)))</f>
        <v>8.996072884293832E-2</v>
      </c>
      <c r="BW685" s="76">
        <f t="shared" si="382"/>
        <v>0.20141010224485184</v>
      </c>
      <c r="BX685" s="76">
        <f t="shared" si="383"/>
        <v>0.22803040208977954</v>
      </c>
      <c r="BY685" s="76">
        <f>0.0526*BL685*Observaciones!$F684^1.218</f>
        <v>0</v>
      </c>
      <c r="BZ685" s="76">
        <f>BY685*Constantes!$F$30</f>
        <v>0</v>
      </c>
      <c r="CA685" s="76">
        <f t="shared" si="384"/>
        <v>0</v>
      </c>
      <c r="CB685" s="15"/>
      <c r="CC685" s="75">
        <v>679</v>
      </c>
      <c r="CD685" s="76">
        <f>0.0526*Observaciones!$F684^2.218</f>
        <v>0</v>
      </c>
      <c r="CE685" s="76">
        <f>IF(Observaciones!$F684&gt;0.05*$CI$7,((Observaciones!$F684-0.05*$CI$7)^2)/(Observaciones!$F684+0.95*$CI$7),0)</f>
        <v>0</v>
      </c>
      <c r="CF685" s="76">
        <f>0.0526*CE685*Observaciones!$F684^1.218</f>
        <v>0</v>
      </c>
      <c r="CG685" s="29"/>
      <c r="CH685" s="29"/>
      <c r="CI685" s="110"/>
      <c r="CJ685" s="40"/>
    </row>
    <row r="686" spans="2:88" s="2" customFormat="1" x14ac:dyDescent="0.3">
      <c r="B686" s="39"/>
      <c r="C686" s="75">
        <v>680</v>
      </c>
      <c r="D686" s="148">
        <f>ETo!$I685*((1-Constantes!$D$19)*ETo!$K685+ETo!$L685)</f>
        <v>4.1238918940670404</v>
      </c>
      <c r="E686" s="76">
        <f>MIN(D686*Constantes!$D$17,0.8*(H685+Observaciones!$F685-F686-G686-Constantes!$D$14))</f>
        <v>0.62518921783140802</v>
      </c>
      <c r="F686" s="76">
        <f>IF(Observaciones!$F685&gt;0.05*Constantes!$D$18,((Observaciones!$F685-0.05*Constantes!$D$18)^2)/(Observaciones!$F685+0.95*Constantes!$D$18),0)</f>
        <v>0</v>
      </c>
      <c r="G686" s="76">
        <f>MAX(0,H685+Observaciones!$F685-F686-Constantes!$D$13)</f>
        <v>0</v>
      </c>
      <c r="H686" s="76">
        <f>H685+Observaciones!$F685-F686-E686-G686-I685</f>
        <v>11.379677004612924</v>
      </c>
      <c r="I686" s="76">
        <f>MAX(0,(H686-Constantes!$D$14)*(1-EXP(-Constantes!$D$22)))</f>
        <v>4.4172748311459339E-3</v>
      </c>
      <c r="J686" s="76">
        <f t="shared" si="350"/>
        <v>59.949489360608062</v>
      </c>
      <c r="K686" s="76">
        <f>MAX(0,(J686-Constantes!$D$13)*(1-EXP(-Constantes!$D$23)))</f>
        <v>0.11035123618061189</v>
      </c>
      <c r="L686" s="76">
        <f t="shared" si="351"/>
        <v>0.11476851101175782</v>
      </c>
      <c r="M686" s="76">
        <f>0.0526*F686*Observaciones!$F685^1.218</f>
        <v>0</v>
      </c>
      <c r="N686" s="76">
        <f>M686*Constantes!$D$30</f>
        <v>0</v>
      </c>
      <c r="O686" s="76">
        <f t="shared" si="352"/>
        <v>0</v>
      </c>
      <c r="P686" s="15"/>
      <c r="Q686" s="75">
        <v>680</v>
      </c>
      <c r="R686" s="148">
        <f>ETo!$I685*((1-Constantes!$E$19)*ETo!$K685+ETo!$L685)</f>
        <v>4.1238918940670404</v>
      </c>
      <c r="S686" s="76">
        <f>MIN(R686*Constantes!$E$17,0.8*(V685+Observaciones!$F685-T686-U686-Constantes!$D$14))</f>
        <v>0.62518921783140802</v>
      </c>
      <c r="T686" s="76">
        <f>IF(Observaciones!$F685&gt;0.05*Constantes!$E$18,((Observaciones!$F685-0.05*Constantes!$E$18)^2)/(Observaciones!$F685+0.95*Constantes!$E$18),0)</f>
        <v>0</v>
      </c>
      <c r="U686" s="76">
        <f>MAX(0,V685+Observaciones!$F685-T686-Constantes!$D$13)</f>
        <v>0</v>
      </c>
      <c r="V686" s="76">
        <f>V685+Observaciones!$F685-T686-S686-U686-W685</f>
        <v>11.379677004612924</v>
      </c>
      <c r="W686" s="76">
        <f>MAX(0,(V686-Constantes!$D$14)*(1-EXP(-Constantes!$D$22)))</f>
        <v>4.4172748311459339E-3</v>
      </c>
      <c r="X686" s="76">
        <f t="shared" si="373"/>
        <v>59.949489360608062</v>
      </c>
      <c r="Y686" s="76">
        <f>MAX(0,(X686-Constantes!$D$13)*(1-EXP(-Constantes!$D$23)))</f>
        <v>0.11035123618061189</v>
      </c>
      <c r="Z686" s="76">
        <f t="shared" si="374"/>
        <v>0.11476851101175782</v>
      </c>
      <c r="AA686" s="76">
        <f>IF(Z686-Escenarios!$E$29&lt;=0,0,IF(Z686-Escenarios!$E$29&gt;Escenarios!$E$28,Escenarios!$E$28,Z686-Escenarios!$E$29))</f>
        <v>0</v>
      </c>
      <c r="AB686" s="76">
        <f>AA686*Entradas!$E$24</f>
        <v>0</v>
      </c>
      <c r="AC686" s="76">
        <f>R686*Entradas!$D$47/Escenarios!$E$9</f>
        <v>0.19794681091521796</v>
      </c>
      <c r="AD686" s="76">
        <f>Entradas!$D$48*Entradas!$D$46/Escenarios!$E$9</f>
        <v>0.12</v>
      </c>
      <c r="AE686" s="76">
        <f t="shared" si="375"/>
        <v>0.82313602874662595</v>
      </c>
      <c r="AF686" s="76">
        <f t="shared" si="358"/>
        <v>0</v>
      </c>
      <c r="AG686" s="76">
        <f t="shared" si="359"/>
        <v>0</v>
      </c>
      <c r="AH686" s="76">
        <f t="shared" si="353"/>
        <v>4.4172748311459339E-3</v>
      </c>
      <c r="AI686" s="76">
        <f t="shared" si="360"/>
        <v>0</v>
      </c>
      <c r="AJ686" s="76">
        <f t="shared" si="354"/>
        <v>0.11035123618061189</v>
      </c>
      <c r="AK686" s="76">
        <f t="shared" si="361"/>
        <v>0</v>
      </c>
      <c r="AL686" s="76">
        <f t="shared" si="362"/>
        <v>0.11476851101175782</v>
      </c>
      <c r="AM686" s="76">
        <f t="shared" si="363"/>
        <v>0</v>
      </c>
      <c r="AN686" s="76">
        <f t="shared" si="364"/>
        <v>0</v>
      </c>
      <c r="AO686" s="76">
        <f t="shared" si="376"/>
        <v>51.65096465363915</v>
      </c>
      <c r="AP686" s="76">
        <f>MAX(0,(AO686-Constantes!$D$13)*(1-EXP(-Constantes!$D$24)))</f>
        <v>4.4341961459356552E-2</v>
      </c>
      <c r="AQ686" s="76">
        <f t="shared" si="355"/>
        <v>0.15469319763996844</v>
      </c>
      <c r="AR686" s="76">
        <f t="shared" si="365"/>
        <v>0.15911047247111437</v>
      </c>
      <c r="AS686" s="76">
        <f>0.0526*AF686*Observaciones!$F685^1.218</f>
        <v>0</v>
      </c>
      <c r="AT686" s="76">
        <f>AS686*Constantes!$E$30</f>
        <v>0</v>
      </c>
      <c r="AU686" s="76">
        <f t="shared" si="377"/>
        <v>0</v>
      </c>
      <c r="AV686" s="15"/>
      <c r="AW686" s="75">
        <v>680</v>
      </c>
      <c r="AX686" s="148">
        <f>ETo!$I685*((1-Constantes!$F$19)*ETo!$K685+ETo!$L685)</f>
        <v>4.1238918940670404</v>
      </c>
      <c r="AY686" s="76">
        <f>MIN(AX686*Constantes!$F$17,0.8*(BB685+Observaciones!$F685-AZ686-BA686-Constantes!$D$14))</f>
        <v>0.62518921783140802</v>
      </c>
      <c r="AZ686" s="76">
        <f>IF(Observaciones!$F685&gt;0.05*Constantes!$F$18,((Observaciones!$F685-0.05*Constantes!$F$18)^2)/(Observaciones!$F685+0.95*Constantes!$F$18),0)</f>
        <v>0</v>
      </c>
      <c r="BA686" s="76">
        <f>MAX(0,BB685+Observaciones!$F685-AZ686-Constantes!$D$13)</f>
        <v>0</v>
      </c>
      <c r="BB686" s="76">
        <f>BB685+Observaciones!$F685-AZ686-AY686-BA686-BC685</f>
        <v>11.379677004612924</v>
      </c>
      <c r="BC686" s="76">
        <f>MAX(0,(BB686-Constantes!$D$14)*(1-EXP(-Constantes!$D$22)))</f>
        <v>4.4172748311459339E-3</v>
      </c>
      <c r="BD686" s="76">
        <f t="shared" si="378"/>
        <v>59.949489360608062</v>
      </c>
      <c r="BE686" s="76">
        <f>MAX(0,(BD686-Constantes!$D$13)*(1-EXP(-Constantes!$D$23)))</f>
        <v>0.11035123618061189</v>
      </c>
      <c r="BF686" s="76">
        <f t="shared" si="379"/>
        <v>0.11476851101175782</v>
      </c>
      <c r="BG686" s="76">
        <f>IF(BF686-Escenarios!$F$29&lt;=0,0,IF(BF686-Escenarios!$F$29&gt;Escenarios!$F$28,Escenarios!$F$28,BF686-Escenarios!$F$29))</f>
        <v>0</v>
      </c>
      <c r="BH686" s="76">
        <f>BG686*Entradas!$F$24</f>
        <v>0</v>
      </c>
      <c r="BI686" s="76">
        <f>AX686*Entradas!$D$47/Escenarios!$F$9</f>
        <v>0.19794681091521796</v>
      </c>
      <c r="BJ686" s="76">
        <f>Entradas!$D$48*Entradas!$D$46/Escenarios!$F$9</f>
        <v>0.12</v>
      </c>
      <c r="BK686" s="76">
        <f t="shared" si="380"/>
        <v>0.82313602874662595</v>
      </c>
      <c r="BL686" s="76">
        <f t="shared" si="366"/>
        <v>0</v>
      </c>
      <c r="BM686" s="76">
        <f t="shared" si="367"/>
        <v>0</v>
      </c>
      <c r="BN686" s="76">
        <f t="shared" si="356"/>
        <v>4.4172748311459339E-3</v>
      </c>
      <c r="BO686" s="76">
        <f t="shared" si="368"/>
        <v>0</v>
      </c>
      <c r="BP686" s="76">
        <f t="shared" si="357"/>
        <v>0.11035123618061189</v>
      </c>
      <c r="BQ686" s="76">
        <f t="shared" si="369"/>
        <v>0</v>
      </c>
      <c r="BR686" s="76">
        <f t="shared" si="370"/>
        <v>0.11476851101175782</v>
      </c>
      <c r="BS686" s="76">
        <f t="shared" si="371"/>
        <v>0</v>
      </c>
      <c r="BT686" s="76">
        <f t="shared" si="372"/>
        <v>0</v>
      </c>
      <c r="BU686" s="76">
        <f t="shared" si="381"/>
        <v>54.545500491184178</v>
      </c>
      <c r="BV686" s="76">
        <f>MAX(0,(BU686-Constantes!$D$13)*(1-EXP(-Constantes!$D$24)))</f>
        <v>8.8585656876375346E-2</v>
      </c>
      <c r="BW686" s="76">
        <f t="shared" si="382"/>
        <v>0.19893689305698725</v>
      </c>
      <c r="BX686" s="76">
        <f t="shared" si="383"/>
        <v>0.20335416788813315</v>
      </c>
      <c r="BY686" s="76">
        <f>0.0526*BL686*Observaciones!$F685^1.218</f>
        <v>0</v>
      </c>
      <c r="BZ686" s="76">
        <f>BY686*Constantes!$F$30</f>
        <v>0</v>
      </c>
      <c r="CA686" s="76">
        <f t="shared" si="384"/>
        <v>0</v>
      </c>
      <c r="CB686" s="15"/>
      <c r="CC686" s="75">
        <v>680</v>
      </c>
      <c r="CD686" s="76">
        <f>0.0526*Observaciones!$F685^2.218</f>
        <v>0</v>
      </c>
      <c r="CE686" s="76">
        <f>IF(Observaciones!$F685&gt;0.05*$CI$7,((Observaciones!$F685-0.05*$CI$7)^2)/(Observaciones!$F685+0.95*$CI$7),0)</f>
        <v>0</v>
      </c>
      <c r="CF686" s="76">
        <f>0.0526*CE686*Observaciones!$F685^1.218</f>
        <v>0</v>
      </c>
      <c r="CG686" s="29"/>
      <c r="CH686" s="29"/>
      <c r="CI686" s="110"/>
      <c r="CJ686" s="40"/>
    </row>
    <row r="687" spans="2:88" s="2" customFormat="1" x14ac:dyDescent="0.3">
      <c r="B687" s="39"/>
      <c r="C687" s="75">
        <v>681</v>
      </c>
      <c r="D687" s="148">
        <f>ETo!$I686*((1-Constantes!$D$19)*ETo!$K686+ETo!$L686)</f>
        <v>4.2438270467997432</v>
      </c>
      <c r="E687" s="76">
        <f>MIN(D687*Constantes!$D$17,0.8*(H686+Observaciones!$F686-F687-G687-Constantes!$D$14))</f>
        <v>0.10374160369033945</v>
      </c>
      <c r="F687" s="76">
        <f>IF(Observaciones!$F686&gt;0.05*Constantes!$D$18,((Observaciones!$F686-0.05*Constantes!$D$18)^2)/(Observaciones!$F686+0.95*Constantes!$D$18),0)</f>
        <v>0</v>
      </c>
      <c r="G687" s="76">
        <f>MAX(0,H686+Observaciones!$F686-F687-Constantes!$D$13)</f>
        <v>0</v>
      </c>
      <c r="H687" s="76">
        <f>H686+Observaciones!$F686-F687-E687-G687-I686</f>
        <v>11.271518126091438</v>
      </c>
      <c r="I687" s="76">
        <f>MAX(0,(H687-Constantes!$D$14)*(1-EXP(-Constantes!$D$22)))</f>
        <v>7.3298636933244541E-4</v>
      </c>
      <c r="J687" s="76">
        <f t="shared" si="350"/>
        <v>59.83913812442745</v>
      </c>
      <c r="K687" s="76">
        <f>MAX(0,(J687-Constantes!$D$13)*(1-EXP(-Constantes!$D$23)))</f>
        <v>0.10926391916690761</v>
      </c>
      <c r="L687" s="76">
        <f t="shared" si="351"/>
        <v>0.10999690553624006</v>
      </c>
      <c r="M687" s="76">
        <f>0.0526*F687*Observaciones!$F686^1.218</f>
        <v>0</v>
      </c>
      <c r="N687" s="76">
        <f>M687*Constantes!$D$30</f>
        <v>0</v>
      </c>
      <c r="O687" s="76">
        <f t="shared" si="352"/>
        <v>0</v>
      </c>
      <c r="P687" s="15"/>
      <c r="Q687" s="75">
        <v>681</v>
      </c>
      <c r="R687" s="148">
        <f>ETo!$I686*((1-Constantes!$E$19)*ETo!$K686+ETo!$L686)</f>
        <v>4.2438270467997432</v>
      </c>
      <c r="S687" s="76">
        <f>MIN(R687*Constantes!$E$17,0.8*(V686+Observaciones!$F686-T687-U687-Constantes!$D$14))</f>
        <v>0.10374160369033945</v>
      </c>
      <c r="T687" s="76">
        <f>IF(Observaciones!$F686&gt;0.05*Constantes!$E$18,((Observaciones!$F686-0.05*Constantes!$E$18)^2)/(Observaciones!$F686+0.95*Constantes!$E$18),0)</f>
        <v>0</v>
      </c>
      <c r="U687" s="76">
        <f>MAX(0,V686+Observaciones!$F686-T687-Constantes!$D$13)</f>
        <v>0</v>
      </c>
      <c r="V687" s="76">
        <f>V686+Observaciones!$F686-T687-S687-U687-W686</f>
        <v>11.271518126091438</v>
      </c>
      <c r="W687" s="76">
        <f>MAX(0,(V687-Constantes!$D$14)*(1-EXP(-Constantes!$D$22)))</f>
        <v>7.3298636933244541E-4</v>
      </c>
      <c r="X687" s="76">
        <f t="shared" si="373"/>
        <v>59.83913812442745</v>
      </c>
      <c r="Y687" s="76">
        <f>MAX(0,(X687-Constantes!$D$13)*(1-EXP(-Constantes!$D$23)))</f>
        <v>0.10926391916690761</v>
      </c>
      <c r="Z687" s="76">
        <f t="shared" si="374"/>
        <v>0.10999690553624006</v>
      </c>
      <c r="AA687" s="76">
        <f>IF(Z687-Escenarios!$E$29&lt;=0,0,IF(Z687-Escenarios!$E$29&gt;Escenarios!$E$28,Escenarios!$E$28,Z687-Escenarios!$E$29))</f>
        <v>0</v>
      </c>
      <c r="AB687" s="76">
        <f>AA687*Entradas!$E$24</f>
        <v>0</v>
      </c>
      <c r="AC687" s="76">
        <f>R687*Entradas!$D$47/Escenarios!$E$9</f>
        <v>0.20370369824638765</v>
      </c>
      <c r="AD687" s="76">
        <f>Entradas!$D$48*Entradas!$D$46/Escenarios!$E$9</f>
        <v>0.12</v>
      </c>
      <c r="AE687" s="76">
        <f t="shared" si="375"/>
        <v>0.30744530193672709</v>
      </c>
      <c r="AF687" s="76">
        <f t="shared" si="358"/>
        <v>0</v>
      </c>
      <c r="AG687" s="76">
        <f t="shared" si="359"/>
        <v>0</v>
      </c>
      <c r="AH687" s="76">
        <f t="shared" si="353"/>
        <v>7.3298636933244541E-4</v>
      </c>
      <c r="AI687" s="76">
        <f t="shared" si="360"/>
        <v>0</v>
      </c>
      <c r="AJ687" s="76">
        <f t="shared" si="354"/>
        <v>0.10926391916690761</v>
      </c>
      <c r="AK687" s="76">
        <f t="shared" si="361"/>
        <v>0</v>
      </c>
      <c r="AL687" s="76">
        <f t="shared" si="362"/>
        <v>0.10999690553624006</v>
      </c>
      <c r="AM687" s="76">
        <f t="shared" si="363"/>
        <v>0</v>
      </c>
      <c r="AN687" s="76">
        <f t="shared" si="364"/>
        <v>0</v>
      </c>
      <c r="AO687" s="76">
        <f t="shared" si="376"/>
        <v>51.606622692179791</v>
      </c>
      <c r="AP687" s="76">
        <f>MAX(0,(AO687-Constantes!$D$13)*(1-EXP(-Constantes!$D$24)))</f>
        <v>4.3664183623078313E-2</v>
      </c>
      <c r="AQ687" s="76">
        <f t="shared" si="355"/>
        <v>0.15292810278998592</v>
      </c>
      <c r="AR687" s="76">
        <f t="shared" si="365"/>
        <v>0.15366108915931836</v>
      </c>
      <c r="AS687" s="76">
        <f>0.0526*AF687*Observaciones!$F686^1.218</f>
        <v>0</v>
      </c>
      <c r="AT687" s="76">
        <f>AS687*Constantes!$E$30</f>
        <v>0</v>
      </c>
      <c r="AU687" s="76">
        <f t="shared" si="377"/>
        <v>0</v>
      </c>
      <c r="AV687" s="15"/>
      <c r="AW687" s="75">
        <v>681</v>
      </c>
      <c r="AX687" s="148">
        <f>ETo!$I686*((1-Constantes!$F$19)*ETo!$K686+ETo!$L686)</f>
        <v>4.2438270467997432</v>
      </c>
      <c r="AY687" s="76">
        <f>MIN(AX687*Constantes!$F$17,0.8*(BB686+Observaciones!$F686-AZ687-BA687-Constantes!$D$14))</f>
        <v>0.10374160369033945</v>
      </c>
      <c r="AZ687" s="76">
        <f>IF(Observaciones!$F686&gt;0.05*Constantes!$F$18,((Observaciones!$F686-0.05*Constantes!$F$18)^2)/(Observaciones!$F686+0.95*Constantes!$F$18),0)</f>
        <v>0</v>
      </c>
      <c r="BA687" s="76">
        <f>MAX(0,BB686+Observaciones!$F686-AZ687-Constantes!$D$13)</f>
        <v>0</v>
      </c>
      <c r="BB687" s="76">
        <f>BB686+Observaciones!$F686-AZ687-AY687-BA687-BC686</f>
        <v>11.271518126091438</v>
      </c>
      <c r="BC687" s="76">
        <f>MAX(0,(BB687-Constantes!$D$14)*(1-EXP(-Constantes!$D$22)))</f>
        <v>7.3298636933244541E-4</v>
      </c>
      <c r="BD687" s="76">
        <f t="shared" si="378"/>
        <v>59.83913812442745</v>
      </c>
      <c r="BE687" s="76">
        <f>MAX(0,(BD687-Constantes!$D$13)*(1-EXP(-Constantes!$D$23)))</f>
        <v>0.10926391916690761</v>
      </c>
      <c r="BF687" s="76">
        <f t="shared" si="379"/>
        <v>0.10999690553624006</v>
      </c>
      <c r="BG687" s="76">
        <f>IF(BF687-Escenarios!$F$29&lt;=0,0,IF(BF687-Escenarios!$F$29&gt;Escenarios!$F$28,Escenarios!$F$28,BF687-Escenarios!$F$29))</f>
        <v>0</v>
      </c>
      <c r="BH687" s="76">
        <f>BG687*Entradas!$F$24</f>
        <v>0</v>
      </c>
      <c r="BI687" s="76">
        <f>AX687*Entradas!$D$47/Escenarios!$F$9</f>
        <v>0.20370369824638765</v>
      </c>
      <c r="BJ687" s="76">
        <f>Entradas!$D$48*Entradas!$D$46/Escenarios!$F$9</f>
        <v>0.12</v>
      </c>
      <c r="BK687" s="76">
        <f t="shared" si="380"/>
        <v>0.30744530193672709</v>
      </c>
      <c r="BL687" s="76">
        <f t="shared" si="366"/>
        <v>0</v>
      </c>
      <c r="BM687" s="76">
        <f t="shared" si="367"/>
        <v>0</v>
      </c>
      <c r="BN687" s="76">
        <f t="shared" si="356"/>
        <v>7.3298636933244541E-4</v>
      </c>
      <c r="BO687" s="76">
        <f t="shared" si="368"/>
        <v>0</v>
      </c>
      <c r="BP687" s="76">
        <f t="shared" si="357"/>
        <v>0.10926391916690761</v>
      </c>
      <c r="BQ687" s="76">
        <f t="shared" si="369"/>
        <v>0</v>
      </c>
      <c r="BR687" s="76">
        <f t="shared" si="370"/>
        <v>0.10999690553624006</v>
      </c>
      <c r="BS687" s="76">
        <f t="shared" si="371"/>
        <v>0</v>
      </c>
      <c r="BT687" s="76">
        <f t="shared" si="372"/>
        <v>0</v>
      </c>
      <c r="BU687" s="76">
        <f t="shared" si="381"/>
        <v>54.456914834307803</v>
      </c>
      <c r="BV687" s="76">
        <f>MAX(0,(BU687-Constantes!$D$13)*(1-EXP(-Constantes!$D$24)))</f>
        <v>8.7231603224554255E-2</v>
      </c>
      <c r="BW687" s="76">
        <f t="shared" si="382"/>
        <v>0.19649552239146187</v>
      </c>
      <c r="BX687" s="76">
        <f t="shared" si="383"/>
        <v>0.19722850876079431</v>
      </c>
      <c r="BY687" s="76">
        <f>0.0526*BL687*Observaciones!$F686^1.218</f>
        <v>0</v>
      </c>
      <c r="BZ687" s="76">
        <f>BY687*Constantes!$F$30</f>
        <v>0</v>
      </c>
      <c r="CA687" s="76">
        <f t="shared" si="384"/>
        <v>0</v>
      </c>
      <c r="CB687" s="15"/>
      <c r="CC687" s="75">
        <v>681</v>
      </c>
      <c r="CD687" s="76">
        <f>0.0526*Observaciones!$F686^2.218</f>
        <v>0</v>
      </c>
      <c r="CE687" s="76">
        <f>IF(Observaciones!$F686&gt;0.05*$CI$7,((Observaciones!$F686-0.05*$CI$7)^2)/(Observaciones!$F686+0.95*$CI$7),0)</f>
        <v>0</v>
      </c>
      <c r="CF687" s="76">
        <f>0.0526*CE687*Observaciones!$F686^1.218</f>
        <v>0</v>
      </c>
      <c r="CG687" s="29"/>
      <c r="CH687" s="29"/>
      <c r="CI687" s="110"/>
      <c r="CJ687" s="40"/>
    </row>
    <row r="688" spans="2:88" s="2" customFormat="1" x14ac:dyDescent="0.3">
      <c r="B688" s="39"/>
      <c r="C688" s="75">
        <v>682</v>
      </c>
      <c r="D688" s="148">
        <f>ETo!$I687*((1-Constantes!$D$19)*ETo!$K687+ETo!$L687)</f>
        <v>4.3726036941631454</v>
      </c>
      <c r="E688" s="76">
        <f>MIN(D688*Constantes!$D$17,0.8*(H687+Observaciones!$F687-F688-G688-Constantes!$D$14))</f>
        <v>1.9372145008731509</v>
      </c>
      <c r="F688" s="76">
        <f>IF(Observaciones!$F687&gt;0.05*Constantes!$D$18,((Observaciones!$F687-0.05*Constantes!$D$18)^2)/(Observaciones!$F687+0.95*Constantes!$D$18),0)</f>
        <v>0</v>
      </c>
      <c r="G688" s="76">
        <f>MAX(0,H687+Observaciones!$F687-F688-Constantes!$D$13)</f>
        <v>0</v>
      </c>
      <c r="H688" s="76">
        <f>H687+Observaciones!$F687-F688-E688-G688-I687</f>
        <v>11.733570638848956</v>
      </c>
      <c r="I688" s="76">
        <f>MAX(0,(H688-Constantes!$D$14)*(1-EXP(-Constantes!$D$22)))</f>
        <v>1.6472191183353125E-2</v>
      </c>
      <c r="J688" s="76">
        <f t="shared" si="350"/>
        <v>59.729874205260543</v>
      </c>
      <c r="K688" s="76">
        <f>MAX(0,(J688-Constantes!$D$13)*(1-EXP(-Constantes!$D$23)))</f>
        <v>0.10818731574671811</v>
      </c>
      <c r="L688" s="76">
        <f t="shared" si="351"/>
        <v>0.12465950693007123</v>
      </c>
      <c r="M688" s="76">
        <f>0.0526*F688*Observaciones!$F687^1.218</f>
        <v>0</v>
      </c>
      <c r="N688" s="76">
        <f>M688*Constantes!$D$30</f>
        <v>0</v>
      </c>
      <c r="O688" s="76">
        <f t="shared" si="352"/>
        <v>0</v>
      </c>
      <c r="P688" s="15"/>
      <c r="Q688" s="75">
        <v>682</v>
      </c>
      <c r="R688" s="148">
        <f>ETo!$I687*((1-Constantes!$E$19)*ETo!$K687+ETo!$L687)</f>
        <v>4.3726036941631454</v>
      </c>
      <c r="S688" s="76">
        <f>MIN(R688*Constantes!$E$17,0.8*(V687+Observaciones!$F687-T688-U688-Constantes!$D$14))</f>
        <v>1.9372145008731509</v>
      </c>
      <c r="T688" s="76">
        <f>IF(Observaciones!$F687&gt;0.05*Constantes!$E$18,((Observaciones!$F687-0.05*Constantes!$E$18)^2)/(Observaciones!$F687+0.95*Constantes!$E$18),0)</f>
        <v>0</v>
      </c>
      <c r="U688" s="76">
        <f>MAX(0,V687+Observaciones!$F687-T688-Constantes!$D$13)</f>
        <v>0</v>
      </c>
      <c r="V688" s="76">
        <f>V687+Observaciones!$F687-T688-S688-U688-W687</f>
        <v>11.733570638848956</v>
      </c>
      <c r="W688" s="76">
        <f>MAX(0,(V688-Constantes!$D$14)*(1-EXP(-Constantes!$D$22)))</f>
        <v>1.6472191183353125E-2</v>
      </c>
      <c r="X688" s="76">
        <f t="shared" si="373"/>
        <v>59.729874205260543</v>
      </c>
      <c r="Y688" s="76">
        <f>MAX(0,(X688-Constantes!$D$13)*(1-EXP(-Constantes!$D$23)))</f>
        <v>0.10818731574671811</v>
      </c>
      <c r="Z688" s="76">
        <f t="shared" si="374"/>
        <v>0.12465950693007123</v>
      </c>
      <c r="AA688" s="76">
        <f>IF(Z688-Escenarios!$E$29&lt;=0,0,IF(Z688-Escenarios!$E$29&gt;Escenarios!$E$28,Escenarios!$E$28,Z688-Escenarios!$E$29))</f>
        <v>0</v>
      </c>
      <c r="AB688" s="76">
        <f>AA688*Entradas!$E$24</f>
        <v>0</v>
      </c>
      <c r="AC688" s="76">
        <f>R688*Entradas!$D$47/Escenarios!$E$9</f>
        <v>0.20988497731983097</v>
      </c>
      <c r="AD688" s="76">
        <f>Entradas!$D$48*Entradas!$D$46/Escenarios!$E$9</f>
        <v>0.12</v>
      </c>
      <c r="AE688" s="76">
        <f t="shared" si="375"/>
        <v>2.147099478192982</v>
      </c>
      <c r="AF688" s="76">
        <f t="shared" si="358"/>
        <v>0</v>
      </c>
      <c r="AG688" s="76">
        <f t="shared" si="359"/>
        <v>0</v>
      </c>
      <c r="AH688" s="76">
        <f t="shared" si="353"/>
        <v>1.6472191183353125E-2</v>
      </c>
      <c r="AI688" s="76">
        <f t="shared" si="360"/>
        <v>0</v>
      </c>
      <c r="AJ688" s="76">
        <f t="shared" si="354"/>
        <v>0.10818731574671811</v>
      </c>
      <c r="AK688" s="76">
        <f t="shared" si="361"/>
        <v>0</v>
      </c>
      <c r="AL688" s="76">
        <f t="shared" si="362"/>
        <v>0.12465950693007123</v>
      </c>
      <c r="AM688" s="76">
        <f t="shared" si="363"/>
        <v>0</v>
      </c>
      <c r="AN688" s="76">
        <f t="shared" si="364"/>
        <v>0</v>
      </c>
      <c r="AO688" s="76">
        <f t="shared" si="376"/>
        <v>51.562958508556711</v>
      </c>
      <c r="AP688" s="76">
        <f>MAX(0,(AO688-Constantes!$D$13)*(1-EXP(-Constantes!$D$24)))</f>
        <v>4.2996765788483188E-2</v>
      </c>
      <c r="AQ688" s="76">
        <f t="shared" si="355"/>
        <v>0.1511840815352013</v>
      </c>
      <c r="AR688" s="76">
        <f t="shared" si="365"/>
        <v>0.16765627271855443</v>
      </c>
      <c r="AS688" s="76">
        <f>0.0526*AF688*Observaciones!$F687^1.218</f>
        <v>0</v>
      </c>
      <c r="AT688" s="76">
        <f>AS688*Constantes!$E$30</f>
        <v>0</v>
      </c>
      <c r="AU688" s="76">
        <f t="shared" si="377"/>
        <v>0</v>
      </c>
      <c r="AV688" s="15"/>
      <c r="AW688" s="75">
        <v>682</v>
      </c>
      <c r="AX688" s="148">
        <f>ETo!$I687*((1-Constantes!$F$19)*ETo!$K687+ETo!$L687)</f>
        <v>4.3726036941631454</v>
      </c>
      <c r="AY688" s="76">
        <f>MIN(AX688*Constantes!$F$17,0.8*(BB687+Observaciones!$F687-AZ688-BA688-Constantes!$D$14))</f>
        <v>1.9372145008731509</v>
      </c>
      <c r="AZ688" s="76">
        <f>IF(Observaciones!$F687&gt;0.05*Constantes!$F$18,((Observaciones!$F687-0.05*Constantes!$F$18)^2)/(Observaciones!$F687+0.95*Constantes!$F$18),0)</f>
        <v>0</v>
      </c>
      <c r="BA688" s="76">
        <f>MAX(0,BB687+Observaciones!$F687-AZ688-Constantes!$D$13)</f>
        <v>0</v>
      </c>
      <c r="BB688" s="76">
        <f>BB687+Observaciones!$F687-AZ688-AY688-BA688-BC687</f>
        <v>11.733570638848956</v>
      </c>
      <c r="BC688" s="76">
        <f>MAX(0,(BB688-Constantes!$D$14)*(1-EXP(-Constantes!$D$22)))</f>
        <v>1.6472191183353125E-2</v>
      </c>
      <c r="BD688" s="76">
        <f t="shared" si="378"/>
        <v>59.729874205260543</v>
      </c>
      <c r="BE688" s="76">
        <f>MAX(0,(BD688-Constantes!$D$13)*(1-EXP(-Constantes!$D$23)))</f>
        <v>0.10818731574671811</v>
      </c>
      <c r="BF688" s="76">
        <f t="shared" si="379"/>
        <v>0.12465950693007123</v>
      </c>
      <c r="BG688" s="76">
        <f>IF(BF688-Escenarios!$F$29&lt;=0,0,IF(BF688-Escenarios!$F$29&gt;Escenarios!$F$28,Escenarios!$F$28,BF688-Escenarios!$F$29))</f>
        <v>0</v>
      </c>
      <c r="BH688" s="76">
        <f>BG688*Entradas!$F$24</f>
        <v>0</v>
      </c>
      <c r="BI688" s="76">
        <f>AX688*Entradas!$D$47/Escenarios!$F$9</f>
        <v>0.20988497731983097</v>
      </c>
      <c r="BJ688" s="76">
        <f>Entradas!$D$48*Entradas!$D$46/Escenarios!$F$9</f>
        <v>0.12</v>
      </c>
      <c r="BK688" s="76">
        <f t="shared" si="380"/>
        <v>2.147099478192982</v>
      </c>
      <c r="BL688" s="76">
        <f t="shared" si="366"/>
        <v>0</v>
      </c>
      <c r="BM688" s="76">
        <f t="shared" si="367"/>
        <v>0</v>
      </c>
      <c r="BN688" s="76">
        <f t="shared" si="356"/>
        <v>1.6472191183353125E-2</v>
      </c>
      <c r="BO688" s="76">
        <f t="shared" si="368"/>
        <v>0</v>
      </c>
      <c r="BP688" s="76">
        <f t="shared" si="357"/>
        <v>0.10818731574671811</v>
      </c>
      <c r="BQ688" s="76">
        <f t="shared" si="369"/>
        <v>0</v>
      </c>
      <c r="BR688" s="76">
        <f t="shared" si="370"/>
        <v>0.12465950693007123</v>
      </c>
      <c r="BS688" s="76">
        <f t="shared" si="371"/>
        <v>0</v>
      </c>
      <c r="BT688" s="76">
        <f t="shared" si="372"/>
        <v>0</v>
      </c>
      <c r="BU688" s="76">
        <f t="shared" si="381"/>
        <v>54.369683231083251</v>
      </c>
      <c r="BV688" s="76">
        <f>MAX(0,(BU688-Constantes!$D$13)*(1-EXP(-Constantes!$D$24)))</f>
        <v>8.5898246617341301E-2</v>
      </c>
      <c r="BW688" s="76">
        <f t="shared" si="382"/>
        <v>0.19408556236405941</v>
      </c>
      <c r="BX688" s="76">
        <f t="shared" si="383"/>
        <v>0.21055775354741252</v>
      </c>
      <c r="BY688" s="76">
        <f>0.0526*BL688*Observaciones!$F687^1.218</f>
        <v>0</v>
      </c>
      <c r="BZ688" s="76">
        <f>BY688*Constantes!$F$30</f>
        <v>0</v>
      </c>
      <c r="CA688" s="76">
        <f t="shared" si="384"/>
        <v>0</v>
      </c>
      <c r="CB688" s="15"/>
      <c r="CC688" s="75">
        <v>682</v>
      </c>
      <c r="CD688" s="76">
        <f>0.0526*Observaciones!$F687^2.218</f>
        <v>0.36668595716871932</v>
      </c>
      <c r="CE688" s="76">
        <f>IF(Observaciones!$F687&gt;0.05*$CI$7,((Observaciones!$F687-0.05*$CI$7)^2)/(Observaciones!$F687+0.95*$CI$7),0)</f>
        <v>1.2646160328663239E-2</v>
      </c>
      <c r="CF688" s="76">
        <f>0.0526*CE688*Observaciones!$F687^1.218</f>
        <v>1.9321539185937356E-3</v>
      </c>
      <c r="CG688" s="29"/>
      <c r="CH688" s="29"/>
      <c r="CI688" s="110"/>
      <c r="CJ688" s="40"/>
    </row>
    <row r="689" spans="2:88" s="2" customFormat="1" x14ac:dyDescent="0.3">
      <c r="B689" s="39"/>
      <c r="C689" s="75">
        <v>683</v>
      </c>
      <c r="D689" s="148">
        <f>ETo!$I688*((1-Constantes!$D$19)*ETo!$K688+ETo!$L688)</f>
        <v>4.3611164702486525</v>
      </c>
      <c r="E689" s="76">
        <f>MIN(D689*Constantes!$D$17,0.8*(H688+Observaciones!$F688-F689-G689-Constantes!$D$14))</f>
        <v>0.86685651107916473</v>
      </c>
      <c r="F689" s="76">
        <f>IF(Observaciones!$F688&gt;0.05*Constantes!$D$18,((Observaciones!$F688-0.05*Constantes!$D$18)^2)/(Observaciones!$F688+0.95*Constantes!$D$18),0)</f>
        <v>0</v>
      </c>
      <c r="G689" s="76">
        <f>MAX(0,H688+Observaciones!$F688-F689-Constantes!$D$13)</f>
        <v>0</v>
      </c>
      <c r="H689" s="76">
        <f>H688+Observaciones!$F688-F689-E689-G689-I688</f>
        <v>11.450241936586437</v>
      </c>
      <c r="I689" s="76">
        <f>MAX(0,(H689-Constantes!$D$14)*(1-EXP(-Constantes!$D$22)))</f>
        <v>6.8209754633323143E-3</v>
      </c>
      <c r="J689" s="76">
        <f t="shared" si="350"/>
        <v>59.621686889513825</v>
      </c>
      <c r="K689" s="76">
        <f>MAX(0,(J689-Constantes!$D$13)*(1-EXP(-Constantes!$D$23)))</f>
        <v>0.10712132035645468</v>
      </c>
      <c r="L689" s="76">
        <f t="shared" si="351"/>
        <v>0.11394229581978699</v>
      </c>
      <c r="M689" s="76">
        <f>0.0526*F689*Observaciones!$F688^1.218</f>
        <v>0</v>
      </c>
      <c r="N689" s="76">
        <f>M689*Constantes!$D$30</f>
        <v>0</v>
      </c>
      <c r="O689" s="76">
        <f t="shared" si="352"/>
        <v>0</v>
      </c>
      <c r="P689" s="15"/>
      <c r="Q689" s="75">
        <v>683</v>
      </c>
      <c r="R689" s="148">
        <f>ETo!$I688*((1-Constantes!$E$19)*ETo!$K688+ETo!$L688)</f>
        <v>4.3611164702486525</v>
      </c>
      <c r="S689" s="76">
        <f>MIN(R689*Constantes!$E$17,0.8*(V688+Observaciones!$F688-T689-U689-Constantes!$D$14))</f>
        <v>0.86685651107916473</v>
      </c>
      <c r="T689" s="76">
        <f>IF(Observaciones!$F688&gt;0.05*Constantes!$E$18,((Observaciones!$F688-0.05*Constantes!$E$18)^2)/(Observaciones!$F688+0.95*Constantes!$E$18),0)</f>
        <v>0</v>
      </c>
      <c r="U689" s="76">
        <f>MAX(0,V688+Observaciones!$F688-T689-Constantes!$D$13)</f>
        <v>0</v>
      </c>
      <c r="V689" s="76">
        <f>V688+Observaciones!$F688-T689-S689-U689-W688</f>
        <v>11.450241936586437</v>
      </c>
      <c r="W689" s="76">
        <f>MAX(0,(V689-Constantes!$D$14)*(1-EXP(-Constantes!$D$22)))</f>
        <v>6.8209754633323143E-3</v>
      </c>
      <c r="X689" s="76">
        <f t="shared" si="373"/>
        <v>59.621686889513825</v>
      </c>
      <c r="Y689" s="76">
        <f>MAX(0,(X689-Constantes!$D$13)*(1-EXP(-Constantes!$D$23)))</f>
        <v>0.10712132035645468</v>
      </c>
      <c r="Z689" s="76">
        <f t="shared" si="374"/>
        <v>0.11394229581978699</v>
      </c>
      <c r="AA689" s="76">
        <f>IF(Z689-Escenarios!$E$29&lt;=0,0,IF(Z689-Escenarios!$E$29&gt;Escenarios!$E$28,Escenarios!$E$28,Z689-Escenarios!$E$29))</f>
        <v>0</v>
      </c>
      <c r="AB689" s="76">
        <f>AA689*Entradas!$E$24</f>
        <v>0</v>
      </c>
      <c r="AC689" s="76">
        <f>R689*Entradas!$D$47/Escenarios!$E$9</f>
        <v>0.20933359057193529</v>
      </c>
      <c r="AD689" s="76">
        <f>Entradas!$D$48*Entradas!$D$46/Escenarios!$E$9</f>
        <v>0.12</v>
      </c>
      <c r="AE689" s="76">
        <f t="shared" si="375"/>
        <v>1.0761901016511</v>
      </c>
      <c r="AF689" s="76">
        <f t="shared" si="358"/>
        <v>0</v>
      </c>
      <c r="AG689" s="76">
        <f t="shared" si="359"/>
        <v>0</v>
      </c>
      <c r="AH689" s="76">
        <f t="shared" si="353"/>
        <v>6.8209754633323143E-3</v>
      </c>
      <c r="AI689" s="76">
        <f t="shared" si="360"/>
        <v>0</v>
      </c>
      <c r="AJ689" s="76">
        <f t="shared" si="354"/>
        <v>0.10712132035645468</v>
      </c>
      <c r="AK689" s="76">
        <f t="shared" si="361"/>
        <v>0</v>
      </c>
      <c r="AL689" s="76">
        <f t="shared" si="362"/>
        <v>0.11394229581978699</v>
      </c>
      <c r="AM689" s="76">
        <f t="shared" si="363"/>
        <v>0</v>
      </c>
      <c r="AN689" s="76">
        <f t="shared" si="364"/>
        <v>0</v>
      </c>
      <c r="AO689" s="76">
        <f t="shared" si="376"/>
        <v>51.519961742768231</v>
      </c>
      <c r="AP689" s="76">
        <f>MAX(0,(AO689-Constantes!$D$13)*(1-EXP(-Constantes!$D$24)))</f>
        <v>4.2339549600385877E-2</v>
      </c>
      <c r="AQ689" s="76">
        <f t="shared" si="355"/>
        <v>0.14946086995684055</v>
      </c>
      <c r="AR689" s="76">
        <f t="shared" si="365"/>
        <v>0.15628184542017287</v>
      </c>
      <c r="AS689" s="76">
        <f>0.0526*AF689*Observaciones!$F688^1.218</f>
        <v>0</v>
      </c>
      <c r="AT689" s="76">
        <f>AS689*Constantes!$E$30</f>
        <v>0</v>
      </c>
      <c r="AU689" s="76">
        <f t="shared" si="377"/>
        <v>0</v>
      </c>
      <c r="AV689" s="15"/>
      <c r="AW689" s="75">
        <v>683</v>
      </c>
      <c r="AX689" s="148">
        <f>ETo!$I688*((1-Constantes!$F$19)*ETo!$K688+ETo!$L688)</f>
        <v>4.3611164702486525</v>
      </c>
      <c r="AY689" s="76">
        <f>MIN(AX689*Constantes!$F$17,0.8*(BB688+Observaciones!$F688-AZ689-BA689-Constantes!$D$14))</f>
        <v>0.86685651107916473</v>
      </c>
      <c r="AZ689" s="76">
        <f>IF(Observaciones!$F688&gt;0.05*Constantes!$F$18,((Observaciones!$F688-0.05*Constantes!$F$18)^2)/(Observaciones!$F688+0.95*Constantes!$F$18),0)</f>
        <v>0</v>
      </c>
      <c r="BA689" s="76">
        <f>MAX(0,BB688+Observaciones!$F688-AZ689-Constantes!$D$13)</f>
        <v>0</v>
      </c>
      <c r="BB689" s="76">
        <f>BB688+Observaciones!$F688-AZ689-AY689-BA689-BC688</f>
        <v>11.450241936586437</v>
      </c>
      <c r="BC689" s="76">
        <f>MAX(0,(BB689-Constantes!$D$14)*(1-EXP(-Constantes!$D$22)))</f>
        <v>6.8209754633323143E-3</v>
      </c>
      <c r="BD689" s="76">
        <f t="shared" si="378"/>
        <v>59.621686889513825</v>
      </c>
      <c r="BE689" s="76">
        <f>MAX(0,(BD689-Constantes!$D$13)*(1-EXP(-Constantes!$D$23)))</f>
        <v>0.10712132035645468</v>
      </c>
      <c r="BF689" s="76">
        <f t="shared" si="379"/>
        <v>0.11394229581978699</v>
      </c>
      <c r="BG689" s="76">
        <f>IF(BF689-Escenarios!$F$29&lt;=0,0,IF(BF689-Escenarios!$F$29&gt;Escenarios!$F$28,Escenarios!$F$28,BF689-Escenarios!$F$29))</f>
        <v>0</v>
      </c>
      <c r="BH689" s="76">
        <f>BG689*Entradas!$F$24</f>
        <v>0</v>
      </c>
      <c r="BI689" s="76">
        <f>AX689*Entradas!$D$47/Escenarios!$F$9</f>
        <v>0.20933359057193529</v>
      </c>
      <c r="BJ689" s="76">
        <f>Entradas!$D$48*Entradas!$D$46/Escenarios!$F$9</f>
        <v>0.12</v>
      </c>
      <c r="BK689" s="76">
        <f t="shared" si="380"/>
        <v>1.0761901016511</v>
      </c>
      <c r="BL689" s="76">
        <f t="shared" si="366"/>
        <v>0</v>
      </c>
      <c r="BM689" s="76">
        <f t="shared" si="367"/>
        <v>0</v>
      </c>
      <c r="BN689" s="76">
        <f t="shared" si="356"/>
        <v>6.8209754633323143E-3</v>
      </c>
      <c r="BO689" s="76">
        <f t="shared" si="368"/>
        <v>0</v>
      </c>
      <c r="BP689" s="76">
        <f t="shared" si="357"/>
        <v>0.10712132035645468</v>
      </c>
      <c r="BQ689" s="76">
        <f t="shared" si="369"/>
        <v>0</v>
      </c>
      <c r="BR689" s="76">
        <f t="shared" si="370"/>
        <v>0.11394229581978699</v>
      </c>
      <c r="BS689" s="76">
        <f t="shared" si="371"/>
        <v>0</v>
      </c>
      <c r="BT689" s="76">
        <f t="shared" si="372"/>
        <v>0</v>
      </c>
      <c r="BU689" s="76">
        <f t="shared" si="381"/>
        <v>54.28378498446591</v>
      </c>
      <c r="BV689" s="76">
        <f>MAX(0,(BU689-Constantes!$D$13)*(1-EXP(-Constantes!$D$24)))</f>
        <v>8.4585270695296103E-2</v>
      </c>
      <c r="BW689" s="76">
        <f t="shared" si="382"/>
        <v>0.19170659105175078</v>
      </c>
      <c r="BX689" s="76">
        <f t="shared" si="383"/>
        <v>0.19852756651508308</v>
      </c>
      <c r="BY689" s="76">
        <f>0.0526*BL689*Observaciones!$F688^1.218</f>
        <v>0</v>
      </c>
      <c r="BZ689" s="76">
        <f>BY689*Constantes!$F$30</f>
        <v>0</v>
      </c>
      <c r="CA689" s="76">
        <f t="shared" si="384"/>
        <v>0</v>
      </c>
      <c r="CB689" s="15"/>
      <c r="CC689" s="75">
        <v>683</v>
      </c>
      <c r="CD689" s="76">
        <f>0.0526*Observaciones!$F688^2.218</f>
        <v>1.6940460723560119E-2</v>
      </c>
      <c r="CE689" s="76">
        <f>IF(Observaciones!$F688&gt;0.05*$CI$7,((Observaciones!$F688-0.05*$CI$7)^2)/(Observaciones!$F688+0.95*$CI$7),0)</f>
        <v>0</v>
      </c>
      <c r="CF689" s="76">
        <f>0.0526*CE689*Observaciones!$F688^1.218</f>
        <v>0</v>
      </c>
      <c r="CG689" s="29"/>
      <c r="CH689" s="29"/>
      <c r="CI689" s="110"/>
      <c r="CJ689" s="40"/>
    </row>
    <row r="690" spans="2:88" s="2" customFormat="1" x14ac:dyDescent="0.3">
      <c r="B690" s="39"/>
      <c r="C690" s="75">
        <v>684</v>
      </c>
      <c r="D690" s="148">
        <f>ETo!$I689*((1-Constantes!$D$19)*ETo!$K689+ETo!$L689)</f>
        <v>4.3319581850176618</v>
      </c>
      <c r="E690" s="76">
        <f>MIN(D690*Constantes!$D$17,0.8*(H689+Observaciones!$F689-F690-G690-Constantes!$D$14))</f>
        <v>2.1515694487775279</v>
      </c>
      <c r="F690" s="76">
        <f>IF(Observaciones!$F689&gt;0.05*Constantes!$D$18,((Observaciones!$F689-0.05*Constantes!$D$18)^2)/(Observaciones!$F689+0.95*Constantes!$D$18),0)</f>
        <v>1.4440314933965459</v>
      </c>
      <c r="G690" s="76">
        <f>MAX(0,H689+Observaciones!$F689-F690-Constantes!$D$13)</f>
        <v>0</v>
      </c>
      <c r="H690" s="76">
        <f>H689+Observaciones!$F689-F690-E690-G690-I689</f>
        <v>21.347820018949029</v>
      </c>
      <c r="I690" s="76">
        <f>MAX(0,(H690-Constantes!$D$14)*(1-EXP(-Constantes!$D$22)))</f>
        <v>0.3439688197015891</v>
      </c>
      <c r="J690" s="76">
        <f t="shared" si="350"/>
        <v>59.514565569157369</v>
      </c>
      <c r="K690" s="76">
        <f>MAX(0,(J690-Constantes!$D$13)*(1-EXP(-Constantes!$D$23)))</f>
        <v>0.10606582847267182</v>
      </c>
      <c r="L690" s="76">
        <f t="shared" si="351"/>
        <v>1.8940661415708069</v>
      </c>
      <c r="M690" s="76">
        <f>0.0526*F690*Observaciones!$F689^1.218</f>
        <v>1.8084601325759333</v>
      </c>
      <c r="N690" s="76">
        <f>M690*Constantes!$D$30</f>
        <v>2.8251958056028571E-2</v>
      </c>
      <c r="O690" s="76">
        <f t="shared" si="352"/>
        <v>1491.6035631468687</v>
      </c>
      <c r="P690" s="15"/>
      <c r="Q690" s="75">
        <v>684</v>
      </c>
      <c r="R690" s="148">
        <f>ETo!$I689*((1-Constantes!$E$19)*ETo!$K689+ETo!$L689)</f>
        <v>4.3319581850176618</v>
      </c>
      <c r="S690" s="76">
        <f>MIN(R690*Constantes!$E$17,0.8*(V689+Observaciones!$F689-T690-U690-Constantes!$D$14))</f>
        <v>2.1515694487775279</v>
      </c>
      <c r="T690" s="76">
        <f>IF(Observaciones!$F689&gt;0.05*Constantes!$E$18,((Observaciones!$F689-0.05*Constantes!$E$18)^2)/(Observaciones!$F689+0.95*Constantes!$E$18),0)</f>
        <v>1.4440314933965459</v>
      </c>
      <c r="U690" s="76">
        <f>MAX(0,V689+Observaciones!$F689-T690-Constantes!$D$13)</f>
        <v>0</v>
      </c>
      <c r="V690" s="76">
        <f>V689+Observaciones!$F689-T690-S690-U690-W689</f>
        <v>21.347820018949029</v>
      </c>
      <c r="W690" s="76">
        <f>MAX(0,(V690-Constantes!$D$14)*(1-EXP(-Constantes!$D$22)))</f>
        <v>0.3439688197015891</v>
      </c>
      <c r="X690" s="76">
        <f t="shared" si="373"/>
        <v>59.514565569157369</v>
      </c>
      <c r="Y690" s="76">
        <f>MAX(0,(X690-Constantes!$D$13)*(1-EXP(-Constantes!$D$23)))</f>
        <v>0.10606582847267182</v>
      </c>
      <c r="Z690" s="76">
        <f t="shared" si="374"/>
        <v>1.8940661415708069</v>
      </c>
      <c r="AA690" s="76">
        <f>IF(Z690-Escenarios!$E$29&lt;=0,0,IF(Z690-Escenarios!$E$29&gt;Escenarios!$E$28,Escenarios!$E$28,Z690-Escenarios!$E$29))</f>
        <v>1.2028661415708068</v>
      </c>
      <c r="AB690" s="76">
        <f>AA690*Entradas!$E$24</f>
        <v>0.30071653539270171</v>
      </c>
      <c r="AC690" s="76">
        <f>R690*Entradas!$D$47/Escenarios!$E$9</f>
        <v>0.20793399288084777</v>
      </c>
      <c r="AD690" s="76">
        <f>Entradas!$D$48*Entradas!$D$46/Escenarios!$E$9</f>
        <v>0.12</v>
      </c>
      <c r="AE690" s="76">
        <f t="shared" si="375"/>
        <v>2.3595034416583758</v>
      </c>
      <c r="AF690" s="76">
        <f t="shared" si="358"/>
        <v>0.24116535182573906</v>
      </c>
      <c r="AG690" s="76">
        <f t="shared" si="359"/>
        <v>0</v>
      </c>
      <c r="AH690" s="76">
        <f t="shared" si="353"/>
        <v>0.3439688197015891</v>
      </c>
      <c r="AI690" s="76">
        <f t="shared" si="360"/>
        <v>0</v>
      </c>
      <c r="AJ690" s="76">
        <f t="shared" si="354"/>
        <v>0.10606582847267182</v>
      </c>
      <c r="AK690" s="76">
        <f t="shared" si="361"/>
        <v>0</v>
      </c>
      <c r="AL690" s="76">
        <f t="shared" si="362"/>
        <v>0.99191653539270175</v>
      </c>
      <c r="AM690" s="76">
        <f t="shared" si="363"/>
        <v>0.57421561329725734</v>
      </c>
      <c r="AN690" s="76">
        <f t="shared" si="364"/>
        <v>0.57421561329725734</v>
      </c>
      <c r="AO690" s="76">
        <f t="shared" si="376"/>
        <v>52.051837806465102</v>
      </c>
      <c r="AP690" s="76">
        <f>MAX(0,(AO690-Constantes!$D$13)*(1-EXP(-Constantes!$D$24)))</f>
        <v>5.0469406642254737E-2</v>
      </c>
      <c r="AQ690" s="76">
        <f t="shared" si="355"/>
        <v>0.15653523511492656</v>
      </c>
      <c r="AR690" s="76">
        <f t="shared" si="365"/>
        <v>1.0423859420349564</v>
      </c>
      <c r="AS690" s="76">
        <f>0.0526*AF690*Observaciones!$F689^1.218</f>
        <v>0.30202798632157651</v>
      </c>
      <c r="AT690" s="76">
        <f>AS690*Constantes!$E$30</f>
        <v>4.7183135793819738E-3</v>
      </c>
      <c r="AU690" s="76">
        <f t="shared" si="377"/>
        <v>452.64554989784631</v>
      </c>
      <c r="AV690" s="15"/>
      <c r="AW690" s="75">
        <v>684</v>
      </c>
      <c r="AX690" s="148">
        <f>ETo!$I689*((1-Constantes!$F$19)*ETo!$K689+ETo!$L689)</f>
        <v>4.3319581850176618</v>
      </c>
      <c r="AY690" s="76">
        <f>MIN(AX690*Constantes!$F$17,0.8*(BB689+Observaciones!$F689-AZ690-BA690-Constantes!$D$14))</f>
        <v>2.1515694487775279</v>
      </c>
      <c r="AZ690" s="76">
        <f>IF(Observaciones!$F689&gt;0.05*Constantes!$F$18,((Observaciones!$F689-0.05*Constantes!$F$18)^2)/(Observaciones!$F689+0.95*Constantes!$F$18),0)</f>
        <v>1.4440314933965459</v>
      </c>
      <c r="BA690" s="76">
        <f>MAX(0,BB689+Observaciones!$F689-AZ690-Constantes!$D$13)</f>
        <v>0</v>
      </c>
      <c r="BB690" s="76">
        <f>BB689+Observaciones!$F689-AZ690-AY690-BA690-BC689</f>
        <v>21.347820018949029</v>
      </c>
      <c r="BC690" s="76">
        <f>MAX(0,(BB690-Constantes!$D$14)*(1-EXP(-Constantes!$D$22)))</f>
        <v>0.3439688197015891</v>
      </c>
      <c r="BD690" s="76">
        <f t="shared" si="378"/>
        <v>59.514565569157369</v>
      </c>
      <c r="BE690" s="76">
        <f>MAX(0,(BD690-Constantes!$D$13)*(1-EXP(-Constantes!$D$23)))</f>
        <v>0.10606582847267182</v>
      </c>
      <c r="BF690" s="76">
        <f t="shared" si="379"/>
        <v>1.8940661415708069</v>
      </c>
      <c r="BG690" s="76">
        <f>IF(BF690-Escenarios!$F$29&lt;=0,0,IF(BF690-Escenarios!$F$29&gt;Escenarios!$F$28,Escenarios!$F$28,BF690-Escenarios!$F$29))</f>
        <v>1.2028661415708068</v>
      </c>
      <c r="BH690" s="76">
        <f>BG690*Entradas!$F$24</f>
        <v>0</v>
      </c>
      <c r="BI690" s="76">
        <f>AX690*Entradas!$D$47/Escenarios!$F$9</f>
        <v>0.20793399288084777</v>
      </c>
      <c r="BJ690" s="76">
        <f>Entradas!$D$48*Entradas!$D$46/Escenarios!$F$9</f>
        <v>0.12</v>
      </c>
      <c r="BK690" s="76">
        <f t="shared" si="380"/>
        <v>2.3595034416583758</v>
      </c>
      <c r="BL690" s="76">
        <f t="shared" si="366"/>
        <v>0.24116535182573906</v>
      </c>
      <c r="BM690" s="76">
        <f t="shared" si="367"/>
        <v>0</v>
      </c>
      <c r="BN690" s="76">
        <f t="shared" si="356"/>
        <v>0.3439688197015891</v>
      </c>
      <c r="BO690" s="76">
        <f t="shared" si="368"/>
        <v>0</v>
      </c>
      <c r="BP690" s="76">
        <f t="shared" si="357"/>
        <v>0.10606582847267182</v>
      </c>
      <c r="BQ690" s="76">
        <f t="shared" si="369"/>
        <v>0</v>
      </c>
      <c r="BR690" s="76">
        <f t="shared" si="370"/>
        <v>0.69120000000000004</v>
      </c>
      <c r="BS690" s="76">
        <f t="shared" si="371"/>
        <v>0.87493214868995905</v>
      </c>
      <c r="BT690" s="76">
        <f t="shared" si="372"/>
        <v>0.87493214868995905</v>
      </c>
      <c r="BU690" s="76">
        <f t="shared" si="381"/>
        <v>55.074131862460568</v>
      </c>
      <c r="BV690" s="76">
        <f>MAX(0,(BU690-Constantes!$D$13)*(1-EXP(-Constantes!$D$24)))</f>
        <v>9.6665917992945383E-2</v>
      </c>
      <c r="BW690" s="76">
        <f t="shared" si="382"/>
        <v>0.2027317464656172</v>
      </c>
      <c r="BX690" s="76">
        <f t="shared" si="383"/>
        <v>0.78786591799294547</v>
      </c>
      <c r="BY690" s="76">
        <f>0.0526*BL690*Observaciones!$F689^1.218</f>
        <v>0.30202798632157651</v>
      </c>
      <c r="BZ690" s="76">
        <f>BY690*Constantes!$F$30</f>
        <v>4.7183135793819738E-3</v>
      </c>
      <c r="CA690" s="76">
        <f t="shared" si="384"/>
        <v>598.87265988122385</v>
      </c>
      <c r="CB690" s="15"/>
      <c r="CC690" s="75">
        <v>684</v>
      </c>
      <c r="CD690" s="76">
        <f>0.0526*Observaciones!$F689^2.218</f>
        <v>16.906980146499279</v>
      </c>
      <c r="CE690" s="76">
        <f>IF(Observaciones!$F689&gt;0.05*$CI$7,((Observaciones!$F689-0.05*$CI$7)^2)/(Observaciones!$F689+0.95*$CI$7),0)</f>
        <v>2.9844081425480202</v>
      </c>
      <c r="CF690" s="76">
        <f>0.0526*CE690*Observaciones!$F689^1.218</f>
        <v>3.7375799418600115</v>
      </c>
      <c r="CG690" s="29"/>
      <c r="CH690" s="29"/>
      <c r="CI690" s="110"/>
      <c r="CJ690" s="40"/>
    </row>
    <row r="691" spans="2:88" s="2" customFormat="1" x14ac:dyDescent="0.3">
      <c r="B691" s="39"/>
      <c r="C691" s="75">
        <v>685</v>
      </c>
      <c r="D691" s="148">
        <f>ETo!$I690*((1-Constantes!$D$19)*ETo!$K690+ETo!$L690)</f>
        <v>4.3070576471133659</v>
      </c>
      <c r="E691" s="76">
        <f>MIN(D691*Constantes!$D$17,0.8*(H690+Observaciones!$F690-F691-G691-Constantes!$D$14))</f>
        <v>2.139202007928652</v>
      </c>
      <c r="F691" s="76">
        <f>IF(Observaciones!$F690&gt;0.05*Constantes!$D$18,((Observaciones!$F690-0.05*Constantes!$D$18)^2)/(Observaciones!$F690+0.95*Constantes!$D$18),0)</f>
        <v>0.57294128177586812</v>
      </c>
      <c r="G691" s="76">
        <f>MAX(0,H690+Observaciones!$F690-F691-Constantes!$D$13)</f>
        <v>0</v>
      </c>
      <c r="H691" s="76">
        <f>H690+Observaciones!$F690-F691-E691-G691-I690</f>
        <v>27.791707909542918</v>
      </c>
      <c r="I691" s="76">
        <f>MAX(0,(H691-Constantes!$D$14)*(1-EXP(-Constantes!$D$22)))</f>
        <v>0.56347129725194989</v>
      </c>
      <c r="J691" s="76">
        <f t="shared" si="350"/>
        <v>59.408499740684697</v>
      </c>
      <c r="K691" s="76">
        <f>MAX(0,(J691-Constantes!$D$13)*(1-EXP(-Constantes!$D$23)))</f>
        <v>0.10502073660181846</v>
      </c>
      <c r="L691" s="76">
        <f t="shared" si="351"/>
        <v>1.2414333156296367</v>
      </c>
      <c r="M691" s="76">
        <f>0.0526*F691*Observaciones!$F690^1.218</f>
        <v>0.4676955209102111</v>
      </c>
      <c r="N691" s="76">
        <f>M691*Constantes!$D$30</f>
        <v>7.3063895641022206E-3</v>
      </c>
      <c r="O691" s="76">
        <f t="shared" si="352"/>
        <v>588.5446662430295</v>
      </c>
      <c r="P691" s="15"/>
      <c r="Q691" s="75">
        <v>685</v>
      </c>
      <c r="R691" s="148">
        <f>ETo!$I690*((1-Constantes!$E$19)*ETo!$K690+ETo!$L690)</f>
        <v>4.3070576471133659</v>
      </c>
      <c r="S691" s="76">
        <f>MIN(R691*Constantes!$E$17,0.8*(V690+Observaciones!$F690-T691-U691-Constantes!$D$14))</f>
        <v>2.139202007928652</v>
      </c>
      <c r="T691" s="76">
        <f>IF(Observaciones!$F690&gt;0.05*Constantes!$E$18,((Observaciones!$F690-0.05*Constantes!$E$18)^2)/(Observaciones!$F690+0.95*Constantes!$E$18),0)</f>
        <v>0.57294128177586812</v>
      </c>
      <c r="U691" s="76">
        <f>MAX(0,V690+Observaciones!$F690-T691-Constantes!$D$13)</f>
        <v>0</v>
      </c>
      <c r="V691" s="76">
        <f>V690+Observaciones!$F690-T691-S691-U691-W690</f>
        <v>27.791707909542918</v>
      </c>
      <c r="W691" s="76">
        <f>MAX(0,(V691-Constantes!$D$14)*(1-EXP(-Constantes!$D$22)))</f>
        <v>0.56347129725194989</v>
      </c>
      <c r="X691" s="76">
        <f t="shared" si="373"/>
        <v>59.408499740684697</v>
      </c>
      <c r="Y691" s="76">
        <f>MAX(0,(X691-Constantes!$D$13)*(1-EXP(-Constantes!$D$23)))</f>
        <v>0.10502073660181846</v>
      </c>
      <c r="Z691" s="76">
        <f t="shared" si="374"/>
        <v>1.2414333156296367</v>
      </c>
      <c r="AA691" s="76">
        <f>IF(Z691-Escenarios!$E$29&lt;=0,0,IF(Z691-Escenarios!$E$29&gt;Escenarios!$E$28,Escenarios!$E$28,Z691-Escenarios!$E$29))</f>
        <v>0.55023331562963662</v>
      </c>
      <c r="AB691" s="76">
        <f>AA691*Entradas!$E$24</f>
        <v>0.13755832890740916</v>
      </c>
      <c r="AC691" s="76">
        <f>R691*Entradas!$D$47/Escenarios!$E$9</f>
        <v>0.20673876706144156</v>
      </c>
      <c r="AD691" s="76">
        <f>Entradas!$D$48*Entradas!$D$46/Escenarios!$E$9</f>
        <v>0.12</v>
      </c>
      <c r="AE691" s="76">
        <f t="shared" si="375"/>
        <v>2.3459407749900936</v>
      </c>
      <c r="AF691" s="76">
        <f t="shared" si="358"/>
        <v>2.2707966146231495E-2</v>
      </c>
      <c r="AG691" s="76">
        <f t="shared" si="359"/>
        <v>0</v>
      </c>
      <c r="AH691" s="76">
        <f t="shared" si="353"/>
        <v>0.56347129725194989</v>
      </c>
      <c r="AI691" s="76">
        <f t="shared" si="360"/>
        <v>0</v>
      </c>
      <c r="AJ691" s="76">
        <f t="shared" si="354"/>
        <v>0.10502073660181846</v>
      </c>
      <c r="AK691" s="76">
        <f t="shared" si="361"/>
        <v>0</v>
      </c>
      <c r="AL691" s="76">
        <f t="shared" si="362"/>
        <v>0.82875832890740897</v>
      </c>
      <c r="AM691" s="76">
        <f t="shared" si="363"/>
        <v>8.5936219660785906E-2</v>
      </c>
      <c r="AN691" s="76">
        <f t="shared" si="364"/>
        <v>8.5936219660785906E-2</v>
      </c>
      <c r="AO691" s="76">
        <f t="shared" si="376"/>
        <v>52.087304619483632</v>
      </c>
      <c r="AP691" s="76">
        <f>MAX(0,(AO691-Constantes!$D$13)*(1-EXP(-Constantes!$D$24)))</f>
        <v>5.1011525641871301E-2</v>
      </c>
      <c r="AQ691" s="76">
        <f t="shared" si="355"/>
        <v>0.15603226224368977</v>
      </c>
      <c r="AR691" s="76">
        <f t="shared" si="365"/>
        <v>0.87976985454928025</v>
      </c>
      <c r="AS691" s="76">
        <f>0.0526*AF691*Observaciones!$F690^1.218</f>
        <v>1.8536653568851817E-2</v>
      </c>
      <c r="AT691" s="76">
        <f>AS691*Constantes!$E$30</f>
        <v>2.8958158916137731E-4</v>
      </c>
      <c r="AU691" s="76">
        <f t="shared" si="377"/>
        <v>32.915607151569709</v>
      </c>
      <c r="AV691" s="15"/>
      <c r="AW691" s="75">
        <v>685</v>
      </c>
      <c r="AX691" s="148">
        <f>ETo!$I690*((1-Constantes!$F$19)*ETo!$K690+ETo!$L690)</f>
        <v>4.3070576471133659</v>
      </c>
      <c r="AY691" s="76">
        <f>MIN(AX691*Constantes!$F$17,0.8*(BB690+Observaciones!$F690-AZ691-BA691-Constantes!$D$14))</f>
        <v>2.139202007928652</v>
      </c>
      <c r="AZ691" s="76">
        <f>IF(Observaciones!$F690&gt;0.05*Constantes!$F$18,((Observaciones!$F690-0.05*Constantes!$F$18)^2)/(Observaciones!$F690+0.95*Constantes!$F$18),0)</f>
        <v>0.57294128177586812</v>
      </c>
      <c r="BA691" s="76">
        <f>MAX(0,BB690+Observaciones!$F690-AZ691-Constantes!$D$13)</f>
        <v>0</v>
      </c>
      <c r="BB691" s="76">
        <f>BB690+Observaciones!$F690-AZ691-AY691-BA691-BC690</f>
        <v>27.791707909542918</v>
      </c>
      <c r="BC691" s="76">
        <f>MAX(0,(BB691-Constantes!$D$14)*(1-EXP(-Constantes!$D$22)))</f>
        <v>0.56347129725194989</v>
      </c>
      <c r="BD691" s="76">
        <f t="shared" si="378"/>
        <v>59.408499740684697</v>
      </c>
      <c r="BE691" s="76">
        <f>MAX(0,(BD691-Constantes!$D$13)*(1-EXP(-Constantes!$D$23)))</f>
        <v>0.10502073660181846</v>
      </c>
      <c r="BF691" s="76">
        <f t="shared" si="379"/>
        <v>1.2414333156296367</v>
      </c>
      <c r="BG691" s="76">
        <f>IF(BF691-Escenarios!$F$29&lt;=0,0,IF(BF691-Escenarios!$F$29&gt;Escenarios!$F$28,Escenarios!$F$28,BF691-Escenarios!$F$29))</f>
        <v>0.55023331562963662</v>
      </c>
      <c r="BH691" s="76">
        <f>BG691*Entradas!$F$24</f>
        <v>0</v>
      </c>
      <c r="BI691" s="76">
        <f>AX691*Entradas!$D$47/Escenarios!$F$9</f>
        <v>0.20673876706144156</v>
      </c>
      <c r="BJ691" s="76">
        <f>Entradas!$D$48*Entradas!$D$46/Escenarios!$F$9</f>
        <v>0.12</v>
      </c>
      <c r="BK691" s="76">
        <f t="shared" si="380"/>
        <v>2.3459407749900936</v>
      </c>
      <c r="BL691" s="76">
        <f t="shared" si="366"/>
        <v>2.2707966146231495E-2</v>
      </c>
      <c r="BM691" s="76">
        <f t="shared" si="367"/>
        <v>0</v>
      </c>
      <c r="BN691" s="76">
        <f t="shared" si="356"/>
        <v>0.56347129725194989</v>
      </c>
      <c r="BO691" s="76">
        <f t="shared" si="368"/>
        <v>0</v>
      </c>
      <c r="BP691" s="76">
        <f t="shared" si="357"/>
        <v>0.10502073660181846</v>
      </c>
      <c r="BQ691" s="76">
        <f t="shared" si="369"/>
        <v>0</v>
      </c>
      <c r="BR691" s="76">
        <f t="shared" si="370"/>
        <v>0.69119999999999981</v>
      </c>
      <c r="BS691" s="76">
        <f t="shared" si="371"/>
        <v>0.22349454856819506</v>
      </c>
      <c r="BT691" s="76">
        <f t="shared" si="372"/>
        <v>0.22349454856819506</v>
      </c>
      <c r="BU691" s="76">
        <f t="shared" si="381"/>
        <v>55.200960493035822</v>
      </c>
      <c r="BV691" s="76">
        <f>MAX(0,(BU691-Constantes!$D$13)*(1-EXP(-Constantes!$D$24)))</f>
        <v>9.860452494627589E-2</v>
      </c>
      <c r="BW691" s="76">
        <f t="shared" si="382"/>
        <v>0.20362526154809435</v>
      </c>
      <c r="BX691" s="76">
        <f t="shared" si="383"/>
        <v>0.78980452494627573</v>
      </c>
      <c r="BY691" s="76">
        <f>0.0526*BL691*Observaciones!$F690^1.218</f>
        <v>1.8536653568851817E-2</v>
      </c>
      <c r="BZ691" s="76">
        <f>BY691*Constantes!$F$30</f>
        <v>2.8958158916137731E-4</v>
      </c>
      <c r="CA691" s="76">
        <f t="shared" si="384"/>
        <v>36.664969624107343</v>
      </c>
      <c r="CB691" s="15"/>
      <c r="CC691" s="75">
        <v>685</v>
      </c>
      <c r="CD691" s="76">
        <f>0.0526*Observaciones!$F690^2.218</f>
        <v>7.7549089059795255</v>
      </c>
      <c r="CE691" s="76">
        <f>IF(Observaciones!$F690&gt;0.05*$CI$7,((Observaciones!$F690-0.05*$CI$7)^2)/(Observaciones!$F690+0.95*$CI$7),0)</f>
        <v>1.4230702891277449</v>
      </c>
      <c r="CF691" s="76">
        <f>0.0526*CE691*Observaciones!$F690^1.218</f>
        <v>1.1616611009464852</v>
      </c>
      <c r="CG691" s="29"/>
      <c r="CH691" s="29"/>
      <c r="CI691" s="110"/>
      <c r="CJ691" s="40"/>
    </row>
    <row r="692" spans="2:88" s="2" customFormat="1" x14ac:dyDescent="0.3">
      <c r="B692" s="39"/>
      <c r="C692" s="75">
        <v>686</v>
      </c>
      <c r="D692" s="148">
        <f>ETo!$I691*((1-Constantes!$D$19)*ETo!$K691+ETo!$L691)</f>
        <v>4.369744931852745</v>
      </c>
      <c r="E692" s="76">
        <f>MIN(D692*Constantes!$D$17,0.8*(H691+Observaciones!$F691-F692-G692-Constantes!$D$14))</f>
        <v>2.1703371299477294</v>
      </c>
      <c r="F692" s="76">
        <f>IF(Observaciones!$F691&gt;0.05*Constantes!$D$18,((Observaciones!$F691-0.05*Constantes!$D$18)^2)/(Observaciones!$F691+0.95*Constantes!$D$18),0)</f>
        <v>0</v>
      </c>
      <c r="G692" s="76">
        <f>MAX(0,H691+Observaciones!$F691-F692-Constantes!$D$13)</f>
        <v>0</v>
      </c>
      <c r="H692" s="76">
        <f>H691+Observaciones!$F691-F692-E692-G692-I691</f>
        <v>25.557899482343238</v>
      </c>
      <c r="I692" s="76">
        <f>MAX(0,(H692-Constantes!$D$14)*(1-EXP(-Constantes!$D$22)))</f>
        <v>0.48737958174291196</v>
      </c>
      <c r="J692" s="76">
        <f t="shared" ref="J692:J736" si="385">J691+G692-K691</f>
        <v>59.303479004082881</v>
      </c>
      <c r="K692" s="76">
        <f>MAX(0,(J692-Constantes!$D$13)*(1-EXP(-Constantes!$D$23)))</f>
        <v>0.10398594227009014</v>
      </c>
      <c r="L692" s="76">
        <f t="shared" ref="L692:L736" si="386">F692+I692+K692</f>
        <v>0.59136552401300213</v>
      </c>
      <c r="M692" s="76">
        <f>0.0526*F692*Observaciones!$F691^1.218</f>
        <v>0</v>
      </c>
      <c r="N692" s="76">
        <f>M692*Constantes!$D$30</f>
        <v>0</v>
      </c>
      <c r="O692" s="76">
        <f t="shared" ref="O692:O736" si="387">N692*1000000/(L692/1000*10000)</f>
        <v>0</v>
      </c>
      <c r="P692" s="15"/>
      <c r="Q692" s="75">
        <v>686</v>
      </c>
      <c r="R692" s="148">
        <f>ETo!$I691*((1-Constantes!$E$19)*ETo!$K691+ETo!$L691)</f>
        <v>4.369744931852745</v>
      </c>
      <c r="S692" s="76">
        <f>MIN(R692*Constantes!$E$17,0.8*(V691+Observaciones!$F691-T692-U692-Constantes!$D$14))</f>
        <v>2.1703371299477294</v>
      </c>
      <c r="T692" s="76">
        <f>IF(Observaciones!$F691&gt;0.05*Constantes!$E$18,((Observaciones!$F691-0.05*Constantes!$E$18)^2)/(Observaciones!$F691+0.95*Constantes!$E$18),0)</f>
        <v>0</v>
      </c>
      <c r="U692" s="76">
        <f>MAX(0,V691+Observaciones!$F691-T692-Constantes!$D$13)</f>
        <v>0</v>
      </c>
      <c r="V692" s="76">
        <f>V691+Observaciones!$F691-T692-S692-U692-W691</f>
        <v>25.557899482343238</v>
      </c>
      <c r="W692" s="76">
        <f>MAX(0,(V692-Constantes!$D$14)*(1-EXP(-Constantes!$D$22)))</f>
        <v>0.48737958174291196</v>
      </c>
      <c r="X692" s="76">
        <f t="shared" si="373"/>
        <v>59.303479004082881</v>
      </c>
      <c r="Y692" s="76">
        <f>MAX(0,(X692-Constantes!$D$13)*(1-EXP(-Constantes!$D$23)))</f>
        <v>0.10398594227009014</v>
      </c>
      <c r="Z692" s="76">
        <f t="shared" si="374"/>
        <v>0.59136552401300213</v>
      </c>
      <c r="AA692" s="76">
        <f>IF(Z692-Escenarios!$E$29&lt;=0,0,IF(Z692-Escenarios!$E$29&gt;Escenarios!$E$28,Escenarios!$E$28,Z692-Escenarios!$E$29))</f>
        <v>0</v>
      </c>
      <c r="AB692" s="76">
        <f>AA692*Entradas!$E$24</f>
        <v>0</v>
      </c>
      <c r="AC692" s="76">
        <f>R692*Entradas!$D$47/Escenarios!$E$9</f>
        <v>0.20974775672893176</v>
      </c>
      <c r="AD692" s="76">
        <f>Entradas!$D$48*Entradas!$D$46/Escenarios!$E$9</f>
        <v>0.12</v>
      </c>
      <c r="AE692" s="76">
        <f t="shared" si="375"/>
        <v>2.3800848866766611</v>
      </c>
      <c r="AF692" s="76">
        <f t="shared" si="358"/>
        <v>0</v>
      </c>
      <c r="AG692" s="76">
        <f t="shared" si="359"/>
        <v>0</v>
      </c>
      <c r="AH692" s="76">
        <f t="shared" si="353"/>
        <v>0.48737958174291196</v>
      </c>
      <c r="AI692" s="76">
        <f t="shared" si="360"/>
        <v>0</v>
      </c>
      <c r="AJ692" s="76">
        <f t="shared" si="354"/>
        <v>0.10398594227009014</v>
      </c>
      <c r="AK692" s="76">
        <f t="shared" si="361"/>
        <v>0</v>
      </c>
      <c r="AL692" s="76">
        <f t="shared" si="362"/>
        <v>0.59136552401300213</v>
      </c>
      <c r="AM692" s="76">
        <f t="shared" si="363"/>
        <v>0</v>
      </c>
      <c r="AN692" s="76">
        <f t="shared" si="364"/>
        <v>0</v>
      </c>
      <c r="AO692" s="76">
        <f t="shared" si="376"/>
        <v>52.036293093841763</v>
      </c>
      <c r="AP692" s="76">
        <f>MAX(0,(AO692-Constantes!$D$13)*(1-EXP(-Constantes!$D$24)))</f>
        <v>5.0231801869243746E-2</v>
      </c>
      <c r="AQ692" s="76">
        <f t="shared" si="355"/>
        <v>0.1542177441393339</v>
      </c>
      <c r="AR692" s="76">
        <f t="shared" si="365"/>
        <v>0.64159732588224583</v>
      </c>
      <c r="AS692" s="76">
        <f>0.0526*AF692*Observaciones!$F691^1.218</f>
        <v>0</v>
      </c>
      <c r="AT692" s="76">
        <f>AS692*Constantes!$E$30</f>
        <v>0</v>
      </c>
      <c r="AU692" s="76">
        <f t="shared" si="377"/>
        <v>0</v>
      </c>
      <c r="AV692" s="15"/>
      <c r="AW692" s="75">
        <v>686</v>
      </c>
      <c r="AX692" s="148">
        <f>ETo!$I691*((1-Constantes!$F$19)*ETo!$K691+ETo!$L691)</f>
        <v>4.369744931852745</v>
      </c>
      <c r="AY692" s="76">
        <f>MIN(AX692*Constantes!$F$17,0.8*(BB691+Observaciones!$F691-AZ692-BA692-Constantes!$D$14))</f>
        <v>2.1703371299477294</v>
      </c>
      <c r="AZ692" s="76">
        <f>IF(Observaciones!$F691&gt;0.05*Constantes!$F$18,((Observaciones!$F691-0.05*Constantes!$F$18)^2)/(Observaciones!$F691+0.95*Constantes!$F$18),0)</f>
        <v>0</v>
      </c>
      <c r="BA692" s="76">
        <f>MAX(0,BB691+Observaciones!$F691-AZ692-Constantes!$D$13)</f>
        <v>0</v>
      </c>
      <c r="BB692" s="76">
        <f>BB691+Observaciones!$F691-AZ692-AY692-BA692-BC691</f>
        <v>25.557899482343238</v>
      </c>
      <c r="BC692" s="76">
        <f>MAX(0,(BB692-Constantes!$D$14)*(1-EXP(-Constantes!$D$22)))</f>
        <v>0.48737958174291196</v>
      </c>
      <c r="BD692" s="76">
        <f t="shared" si="378"/>
        <v>59.303479004082881</v>
      </c>
      <c r="BE692" s="76">
        <f>MAX(0,(BD692-Constantes!$D$13)*(1-EXP(-Constantes!$D$23)))</f>
        <v>0.10398594227009014</v>
      </c>
      <c r="BF692" s="76">
        <f t="shared" si="379"/>
        <v>0.59136552401300213</v>
      </c>
      <c r="BG692" s="76">
        <f>IF(BF692-Escenarios!$F$29&lt;=0,0,IF(BF692-Escenarios!$F$29&gt;Escenarios!$F$28,Escenarios!$F$28,BF692-Escenarios!$F$29))</f>
        <v>0</v>
      </c>
      <c r="BH692" s="76">
        <f>BG692*Entradas!$F$24</f>
        <v>0</v>
      </c>
      <c r="BI692" s="76">
        <f>AX692*Entradas!$D$47/Escenarios!$F$9</f>
        <v>0.20974775672893176</v>
      </c>
      <c r="BJ692" s="76">
        <f>Entradas!$D$48*Entradas!$D$46/Escenarios!$F$9</f>
        <v>0.12</v>
      </c>
      <c r="BK692" s="76">
        <f t="shared" si="380"/>
        <v>2.3800848866766611</v>
      </c>
      <c r="BL692" s="76">
        <f t="shared" si="366"/>
        <v>0</v>
      </c>
      <c r="BM692" s="76">
        <f t="shared" si="367"/>
        <v>0</v>
      </c>
      <c r="BN692" s="76">
        <f t="shared" si="356"/>
        <v>0.48737958174291196</v>
      </c>
      <c r="BO692" s="76">
        <f t="shared" si="368"/>
        <v>0</v>
      </c>
      <c r="BP692" s="76">
        <f t="shared" si="357"/>
        <v>0.10398594227009014</v>
      </c>
      <c r="BQ692" s="76">
        <f t="shared" si="369"/>
        <v>0</v>
      </c>
      <c r="BR692" s="76">
        <f t="shared" si="370"/>
        <v>0.59136552401300213</v>
      </c>
      <c r="BS692" s="76">
        <f t="shared" si="371"/>
        <v>0</v>
      </c>
      <c r="BT692" s="76">
        <f t="shared" si="372"/>
        <v>0</v>
      </c>
      <c r="BU692" s="76">
        <f t="shared" si="381"/>
        <v>55.102355968089547</v>
      </c>
      <c r="BV692" s="76">
        <f>MAX(0,(BU692-Constantes!$D$13)*(1-EXP(-Constantes!$D$24)))</f>
        <v>9.7097330420689049E-2</v>
      </c>
      <c r="BW692" s="76">
        <f t="shared" si="382"/>
        <v>0.20108327269077919</v>
      </c>
      <c r="BX692" s="76">
        <f t="shared" si="383"/>
        <v>0.68846285443369115</v>
      </c>
      <c r="BY692" s="76">
        <f>0.0526*BL692*Observaciones!$F691^1.218</f>
        <v>0</v>
      </c>
      <c r="BZ692" s="76">
        <f>BY692*Constantes!$F$30</f>
        <v>0</v>
      </c>
      <c r="CA692" s="76">
        <f t="shared" si="384"/>
        <v>0</v>
      </c>
      <c r="CB692" s="15"/>
      <c r="CC692" s="75">
        <v>686</v>
      </c>
      <c r="CD692" s="76">
        <f>0.0526*Observaciones!$F691^2.218</f>
        <v>1.1305797794095535E-2</v>
      </c>
      <c r="CE692" s="76">
        <f>IF(Observaciones!$F691&gt;0.05*$CI$7,((Observaciones!$F691-0.05*$CI$7)^2)/(Observaciones!$F691+0.95*$CI$7),0)</f>
        <v>0</v>
      </c>
      <c r="CF692" s="76">
        <f>0.0526*CE692*Observaciones!$F691^1.218</f>
        <v>0</v>
      </c>
      <c r="CG692" s="29"/>
      <c r="CH692" s="29"/>
      <c r="CI692" s="110"/>
      <c r="CJ692" s="40"/>
    </row>
    <row r="693" spans="2:88" s="2" customFormat="1" x14ac:dyDescent="0.3">
      <c r="B693" s="39"/>
      <c r="C693" s="75">
        <v>687</v>
      </c>
      <c r="D693" s="148">
        <f>ETo!$I692*((1-Constantes!$D$19)*ETo!$K692+ETo!$L692)</f>
        <v>4.4236300018237431</v>
      </c>
      <c r="E693" s="76">
        <f>MIN(D693*Constantes!$D$17,0.8*(H692+Observaciones!$F692-F693-G693-Constantes!$D$14))</f>
        <v>2.1971004239000615</v>
      </c>
      <c r="F693" s="76">
        <f>IF(Observaciones!$F692&gt;0.05*Constantes!$D$18,((Observaciones!$F692-0.05*Constantes!$D$18)^2)/(Observaciones!$F692+0.95*Constantes!$D$18),0)</f>
        <v>0</v>
      </c>
      <c r="G693" s="76">
        <f>MAX(0,H692+Observaciones!$F692-F693-Constantes!$D$13)</f>
        <v>0</v>
      </c>
      <c r="H693" s="76">
        <f>H692+Observaciones!$F692-F693-E693-G693-I692</f>
        <v>23.473419476700268</v>
      </c>
      <c r="I693" s="76">
        <f>MAX(0,(H693-Constantes!$D$14)*(1-EXP(-Constantes!$D$22)))</f>
        <v>0.41637454046795386</v>
      </c>
      <c r="J693" s="76">
        <f t="shared" si="385"/>
        <v>59.199493061812788</v>
      </c>
      <c r="K693" s="76">
        <f>MAX(0,(J693-Constantes!$D$13)*(1-EXP(-Constantes!$D$23)))</f>
        <v>0.10296134401338111</v>
      </c>
      <c r="L693" s="76">
        <f t="shared" si="386"/>
        <v>0.51933588448133494</v>
      </c>
      <c r="M693" s="76">
        <f>0.0526*F693*Observaciones!$F692^1.218</f>
        <v>0</v>
      </c>
      <c r="N693" s="76">
        <f>M693*Constantes!$D$30</f>
        <v>0</v>
      </c>
      <c r="O693" s="76">
        <f t="shared" si="387"/>
        <v>0</v>
      </c>
      <c r="P693" s="15"/>
      <c r="Q693" s="75">
        <v>687</v>
      </c>
      <c r="R693" s="148">
        <f>ETo!$I692*((1-Constantes!$E$19)*ETo!$K692+ETo!$L692)</f>
        <v>4.4236300018237431</v>
      </c>
      <c r="S693" s="76">
        <f>MIN(R693*Constantes!$E$17,0.8*(V692+Observaciones!$F692-T693-U693-Constantes!$D$14))</f>
        <v>2.1971004239000615</v>
      </c>
      <c r="T693" s="76">
        <f>IF(Observaciones!$F692&gt;0.05*Constantes!$E$18,((Observaciones!$F692-0.05*Constantes!$E$18)^2)/(Observaciones!$F692+0.95*Constantes!$E$18),0)</f>
        <v>0</v>
      </c>
      <c r="U693" s="76">
        <f>MAX(0,V692+Observaciones!$F692-T693-Constantes!$D$13)</f>
        <v>0</v>
      </c>
      <c r="V693" s="76">
        <f>V692+Observaciones!$F692-T693-S693-U693-W692</f>
        <v>23.473419476700268</v>
      </c>
      <c r="W693" s="76">
        <f>MAX(0,(V693-Constantes!$D$14)*(1-EXP(-Constantes!$D$22)))</f>
        <v>0.41637454046795386</v>
      </c>
      <c r="X693" s="76">
        <f t="shared" si="373"/>
        <v>59.199493061812788</v>
      </c>
      <c r="Y693" s="76">
        <f>MAX(0,(X693-Constantes!$D$13)*(1-EXP(-Constantes!$D$23)))</f>
        <v>0.10296134401338111</v>
      </c>
      <c r="Z693" s="76">
        <f t="shared" si="374"/>
        <v>0.51933588448133494</v>
      </c>
      <c r="AA693" s="76">
        <f>IF(Z693-Escenarios!$E$29&lt;=0,0,IF(Z693-Escenarios!$E$29&gt;Escenarios!$E$28,Escenarios!$E$28,Z693-Escenarios!$E$29))</f>
        <v>0</v>
      </c>
      <c r="AB693" s="76">
        <f>AA693*Entradas!$E$24</f>
        <v>0</v>
      </c>
      <c r="AC693" s="76">
        <f>R693*Entradas!$D$47/Escenarios!$E$9</f>
        <v>0.21233424008753968</v>
      </c>
      <c r="AD693" s="76">
        <f>Entradas!$D$48*Entradas!$D$46/Escenarios!$E$9</f>
        <v>0.12</v>
      </c>
      <c r="AE693" s="76">
        <f t="shared" si="375"/>
        <v>2.4094346639876014</v>
      </c>
      <c r="AF693" s="76">
        <f t="shared" si="358"/>
        <v>0</v>
      </c>
      <c r="AG693" s="76">
        <f t="shared" si="359"/>
        <v>0</v>
      </c>
      <c r="AH693" s="76">
        <f t="shared" si="353"/>
        <v>0.41637454046795386</v>
      </c>
      <c r="AI693" s="76">
        <f t="shared" si="360"/>
        <v>0</v>
      </c>
      <c r="AJ693" s="76">
        <f t="shared" si="354"/>
        <v>0.10296134401338111</v>
      </c>
      <c r="AK693" s="76">
        <f t="shared" si="361"/>
        <v>0</v>
      </c>
      <c r="AL693" s="76">
        <f t="shared" si="362"/>
        <v>0.51933588448133494</v>
      </c>
      <c r="AM693" s="76">
        <f t="shared" si="363"/>
        <v>0</v>
      </c>
      <c r="AN693" s="76">
        <f t="shared" si="364"/>
        <v>0</v>
      </c>
      <c r="AO693" s="76">
        <f t="shared" si="376"/>
        <v>51.986061291972518</v>
      </c>
      <c r="AP693" s="76">
        <f>MAX(0,(AO693-Constantes!$D$13)*(1-EXP(-Constantes!$D$24)))</f>
        <v>4.9463996367123633E-2</v>
      </c>
      <c r="AQ693" s="76">
        <f t="shared" si="355"/>
        <v>0.15242534038050476</v>
      </c>
      <c r="AR693" s="76">
        <f t="shared" si="365"/>
        <v>0.56879988084845856</v>
      </c>
      <c r="AS693" s="76">
        <f>0.0526*AF693*Observaciones!$F692^1.218</f>
        <v>0</v>
      </c>
      <c r="AT693" s="76">
        <f>AS693*Constantes!$E$30</f>
        <v>0</v>
      </c>
      <c r="AU693" s="76">
        <f t="shared" si="377"/>
        <v>0</v>
      </c>
      <c r="AV693" s="15"/>
      <c r="AW693" s="75">
        <v>687</v>
      </c>
      <c r="AX693" s="148">
        <f>ETo!$I692*((1-Constantes!$F$19)*ETo!$K692+ETo!$L692)</f>
        <v>4.4236300018237431</v>
      </c>
      <c r="AY693" s="76">
        <f>MIN(AX693*Constantes!$F$17,0.8*(BB692+Observaciones!$F692-AZ693-BA693-Constantes!$D$14))</f>
        <v>2.1971004239000615</v>
      </c>
      <c r="AZ693" s="76">
        <f>IF(Observaciones!$F692&gt;0.05*Constantes!$F$18,((Observaciones!$F692-0.05*Constantes!$F$18)^2)/(Observaciones!$F692+0.95*Constantes!$F$18),0)</f>
        <v>0</v>
      </c>
      <c r="BA693" s="76">
        <f>MAX(0,BB692+Observaciones!$F692-AZ693-Constantes!$D$13)</f>
        <v>0</v>
      </c>
      <c r="BB693" s="76">
        <f>BB692+Observaciones!$F692-AZ693-AY693-BA693-BC692</f>
        <v>23.473419476700268</v>
      </c>
      <c r="BC693" s="76">
        <f>MAX(0,(BB693-Constantes!$D$14)*(1-EXP(-Constantes!$D$22)))</f>
        <v>0.41637454046795386</v>
      </c>
      <c r="BD693" s="76">
        <f t="shared" si="378"/>
        <v>59.199493061812788</v>
      </c>
      <c r="BE693" s="76">
        <f>MAX(0,(BD693-Constantes!$D$13)*(1-EXP(-Constantes!$D$23)))</f>
        <v>0.10296134401338111</v>
      </c>
      <c r="BF693" s="76">
        <f t="shared" si="379"/>
        <v>0.51933588448133494</v>
      </c>
      <c r="BG693" s="76">
        <f>IF(BF693-Escenarios!$F$29&lt;=0,0,IF(BF693-Escenarios!$F$29&gt;Escenarios!$F$28,Escenarios!$F$28,BF693-Escenarios!$F$29))</f>
        <v>0</v>
      </c>
      <c r="BH693" s="76">
        <f>BG693*Entradas!$F$24</f>
        <v>0</v>
      </c>
      <c r="BI693" s="76">
        <f>AX693*Entradas!$D$47/Escenarios!$F$9</f>
        <v>0.21233424008753968</v>
      </c>
      <c r="BJ693" s="76">
        <f>Entradas!$D$48*Entradas!$D$46/Escenarios!$F$9</f>
        <v>0.12</v>
      </c>
      <c r="BK693" s="76">
        <f t="shared" si="380"/>
        <v>2.4094346639876014</v>
      </c>
      <c r="BL693" s="76">
        <f t="shared" si="366"/>
        <v>0</v>
      </c>
      <c r="BM693" s="76">
        <f t="shared" si="367"/>
        <v>0</v>
      </c>
      <c r="BN693" s="76">
        <f t="shared" si="356"/>
        <v>0.41637454046795386</v>
      </c>
      <c r="BO693" s="76">
        <f t="shared" si="368"/>
        <v>0</v>
      </c>
      <c r="BP693" s="76">
        <f t="shared" si="357"/>
        <v>0.10296134401338111</v>
      </c>
      <c r="BQ693" s="76">
        <f t="shared" si="369"/>
        <v>0</v>
      </c>
      <c r="BR693" s="76">
        <f t="shared" si="370"/>
        <v>0.51933588448133494</v>
      </c>
      <c r="BS693" s="76">
        <f t="shared" si="371"/>
        <v>0</v>
      </c>
      <c r="BT693" s="76">
        <f t="shared" si="372"/>
        <v>0</v>
      </c>
      <c r="BU693" s="76">
        <f t="shared" si="381"/>
        <v>55.005258637668859</v>
      </c>
      <c r="BV693" s="76">
        <f>MAX(0,(BU693-Constantes!$D$13)*(1-EXP(-Constantes!$D$24)))</f>
        <v>9.5613173735801665E-2</v>
      </c>
      <c r="BW693" s="76">
        <f t="shared" si="382"/>
        <v>0.19857451774918278</v>
      </c>
      <c r="BX693" s="76">
        <f t="shared" si="383"/>
        <v>0.61494905821713663</v>
      </c>
      <c r="BY693" s="76">
        <f>0.0526*BL693*Observaciones!$F692^1.218</f>
        <v>0</v>
      </c>
      <c r="BZ693" s="76">
        <f>BY693*Constantes!$F$30</f>
        <v>0</v>
      </c>
      <c r="CA693" s="76">
        <f t="shared" si="384"/>
        <v>0</v>
      </c>
      <c r="CB693" s="15"/>
      <c r="CC693" s="75">
        <v>687</v>
      </c>
      <c r="CD693" s="76">
        <f>0.0526*Observaciones!$F692^2.218</f>
        <v>1.6940460723560119E-2</v>
      </c>
      <c r="CE693" s="76">
        <f>IF(Observaciones!$F692&gt;0.05*$CI$7,((Observaciones!$F692-0.05*$CI$7)^2)/(Observaciones!$F692+0.95*$CI$7),0)</f>
        <v>0</v>
      </c>
      <c r="CF693" s="76">
        <f>0.0526*CE693*Observaciones!$F692^1.218</f>
        <v>0</v>
      </c>
      <c r="CG693" s="29"/>
      <c r="CH693" s="29"/>
      <c r="CI693" s="110"/>
      <c r="CJ693" s="40"/>
    </row>
    <row r="694" spans="2:88" s="2" customFormat="1" x14ac:dyDescent="0.3">
      <c r="B694" s="39"/>
      <c r="C694" s="75">
        <v>688</v>
      </c>
      <c r="D694" s="148">
        <f>ETo!$I693*((1-Constantes!$D$19)*ETo!$K693+ETo!$L693)</f>
        <v>4.2009761038137805</v>
      </c>
      <c r="E694" s="76">
        <f>MIN(D694*Constantes!$D$17,0.8*(H693+Observaciones!$F693-F694-G694-Constantes!$D$14))</f>
        <v>2.0865141014682558</v>
      </c>
      <c r="F694" s="76">
        <f>IF(Observaciones!$F693&gt;0.05*Constantes!$D$18,((Observaciones!$F693-0.05*Constantes!$D$18)^2)/(Observaciones!$F693+0.95*Constantes!$D$18),0)</f>
        <v>4.3049590003904712E-3</v>
      </c>
      <c r="G694" s="76">
        <f>MAX(0,H693+Observaciones!$F693-F694-Constantes!$D$13)</f>
        <v>0</v>
      </c>
      <c r="H694" s="76">
        <f>H693+Observaciones!$F693-F694-E694-G694-I693</f>
        <v>24.666225875763669</v>
      </c>
      <c r="I694" s="76">
        <f>MAX(0,(H694-Constantes!$D$14)*(1-EXP(-Constantes!$D$22)))</f>
        <v>0.45700590530198887</v>
      </c>
      <c r="J694" s="76">
        <f t="shared" si="385"/>
        <v>59.096531717799408</v>
      </c>
      <c r="K694" s="76">
        <f>MAX(0,(J694-Constantes!$D$13)*(1-EXP(-Constantes!$D$23)))</f>
        <v>0.10194684136733574</v>
      </c>
      <c r="L694" s="76">
        <f t="shared" si="386"/>
        <v>0.56325770566971511</v>
      </c>
      <c r="M694" s="76">
        <f>0.0526*F694*Observaciones!$F693^1.218</f>
        <v>1.1143573033926839E-3</v>
      </c>
      <c r="N694" s="76">
        <f>M694*Constantes!$D$30</f>
        <v>1.7408609251471745E-5</v>
      </c>
      <c r="O694" s="76">
        <f t="shared" si="387"/>
        <v>3.0907005933940761</v>
      </c>
      <c r="P694" s="15"/>
      <c r="Q694" s="75">
        <v>688</v>
      </c>
      <c r="R694" s="148">
        <f>ETo!$I693*((1-Constantes!$E$19)*ETo!$K693+ETo!$L693)</f>
        <v>4.2009761038137805</v>
      </c>
      <c r="S694" s="76">
        <f>MIN(R694*Constantes!$E$17,0.8*(V693+Observaciones!$F693-T694-U694-Constantes!$D$14))</f>
        <v>2.0865141014682558</v>
      </c>
      <c r="T694" s="76">
        <f>IF(Observaciones!$F693&gt;0.05*Constantes!$E$18,((Observaciones!$F693-0.05*Constantes!$E$18)^2)/(Observaciones!$F693+0.95*Constantes!$E$18),0)</f>
        <v>4.3049590003904712E-3</v>
      </c>
      <c r="U694" s="76">
        <f>MAX(0,V693+Observaciones!$F693-T694-Constantes!$D$13)</f>
        <v>0</v>
      </c>
      <c r="V694" s="76">
        <f>V693+Observaciones!$F693-T694-S694-U694-W693</f>
        <v>24.666225875763669</v>
      </c>
      <c r="W694" s="76">
        <f>MAX(0,(V694-Constantes!$D$14)*(1-EXP(-Constantes!$D$22)))</f>
        <v>0.45700590530198887</v>
      </c>
      <c r="X694" s="76">
        <f t="shared" si="373"/>
        <v>59.096531717799408</v>
      </c>
      <c r="Y694" s="76">
        <f>MAX(0,(X694-Constantes!$D$13)*(1-EXP(-Constantes!$D$23)))</f>
        <v>0.10194684136733574</v>
      </c>
      <c r="Z694" s="76">
        <f t="shared" si="374"/>
        <v>0.56325770566971511</v>
      </c>
      <c r="AA694" s="76">
        <f>IF(Z694-Escenarios!$E$29&lt;=0,0,IF(Z694-Escenarios!$E$29&gt;Escenarios!$E$28,Escenarios!$E$28,Z694-Escenarios!$E$29))</f>
        <v>0</v>
      </c>
      <c r="AB694" s="76">
        <f>AA694*Entradas!$E$24</f>
        <v>0</v>
      </c>
      <c r="AC694" s="76">
        <f>R694*Entradas!$D$47/Escenarios!$E$9</f>
        <v>0.20164685298306148</v>
      </c>
      <c r="AD694" s="76">
        <f>Entradas!$D$48*Entradas!$D$46/Escenarios!$E$9</f>
        <v>0.12</v>
      </c>
      <c r="AE694" s="76">
        <f t="shared" si="375"/>
        <v>2.2881609544513171</v>
      </c>
      <c r="AF694" s="76">
        <f t="shared" si="358"/>
        <v>4.3049590003904712E-3</v>
      </c>
      <c r="AG694" s="76">
        <f t="shared" si="359"/>
        <v>0</v>
      </c>
      <c r="AH694" s="76">
        <f t="shared" si="353"/>
        <v>0.45700590530198887</v>
      </c>
      <c r="AI694" s="76">
        <f t="shared" si="360"/>
        <v>0</v>
      </c>
      <c r="AJ694" s="76">
        <f t="shared" si="354"/>
        <v>0.10194684136733574</v>
      </c>
      <c r="AK694" s="76">
        <f t="shared" si="361"/>
        <v>0</v>
      </c>
      <c r="AL694" s="76">
        <f t="shared" si="362"/>
        <v>0.56325770566971511</v>
      </c>
      <c r="AM694" s="76">
        <f t="shared" si="363"/>
        <v>0</v>
      </c>
      <c r="AN694" s="76">
        <f t="shared" si="364"/>
        <v>0</v>
      </c>
      <c r="AO694" s="76">
        <f t="shared" si="376"/>
        <v>51.936597295605395</v>
      </c>
      <c r="AP694" s="76">
        <f>MAX(0,(AO694-Constantes!$D$13)*(1-EXP(-Constantes!$D$24)))</f>
        <v>4.8707926961801762E-2</v>
      </c>
      <c r="AQ694" s="76">
        <f t="shared" si="355"/>
        <v>0.15065476832913749</v>
      </c>
      <c r="AR694" s="76">
        <f t="shared" si="365"/>
        <v>0.61196563263151682</v>
      </c>
      <c r="AS694" s="76">
        <f>0.0526*AF694*Observaciones!$F693^1.218</f>
        <v>1.1143573033926839E-3</v>
      </c>
      <c r="AT694" s="76">
        <f>AS694*Constantes!$E$30</f>
        <v>1.7408609251471745E-5</v>
      </c>
      <c r="AU694" s="76">
        <f t="shared" si="377"/>
        <v>2.8447037420406907</v>
      </c>
      <c r="AV694" s="15"/>
      <c r="AW694" s="75">
        <v>688</v>
      </c>
      <c r="AX694" s="148">
        <f>ETo!$I693*((1-Constantes!$F$19)*ETo!$K693+ETo!$L693)</f>
        <v>4.2009761038137805</v>
      </c>
      <c r="AY694" s="76">
        <f>MIN(AX694*Constantes!$F$17,0.8*(BB693+Observaciones!$F693-AZ694-BA694-Constantes!$D$14))</f>
        <v>2.0865141014682558</v>
      </c>
      <c r="AZ694" s="76">
        <f>IF(Observaciones!$F693&gt;0.05*Constantes!$F$18,((Observaciones!$F693-0.05*Constantes!$F$18)^2)/(Observaciones!$F693+0.95*Constantes!$F$18),0)</f>
        <v>4.3049590003904712E-3</v>
      </c>
      <c r="BA694" s="76">
        <f>MAX(0,BB693+Observaciones!$F693-AZ694-Constantes!$D$13)</f>
        <v>0</v>
      </c>
      <c r="BB694" s="76">
        <f>BB693+Observaciones!$F693-AZ694-AY694-BA694-BC693</f>
        <v>24.666225875763669</v>
      </c>
      <c r="BC694" s="76">
        <f>MAX(0,(BB694-Constantes!$D$14)*(1-EXP(-Constantes!$D$22)))</f>
        <v>0.45700590530198887</v>
      </c>
      <c r="BD694" s="76">
        <f t="shared" si="378"/>
        <v>59.096531717799408</v>
      </c>
      <c r="BE694" s="76">
        <f>MAX(0,(BD694-Constantes!$D$13)*(1-EXP(-Constantes!$D$23)))</f>
        <v>0.10194684136733574</v>
      </c>
      <c r="BF694" s="76">
        <f t="shared" si="379"/>
        <v>0.56325770566971511</v>
      </c>
      <c r="BG694" s="76">
        <f>IF(BF694-Escenarios!$F$29&lt;=0,0,IF(BF694-Escenarios!$F$29&gt;Escenarios!$F$28,Escenarios!$F$28,BF694-Escenarios!$F$29))</f>
        <v>0</v>
      </c>
      <c r="BH694" s="76">
        <f>BG694*Entradas!$F$24</f>
        <v>0</v>
      </c>
      <c r="BI694" s="76">
        <f>AX694*Entradas!$D$47/Escenarios!$F$9</f>
        <v>0.20164685298306148</v>
      </c>
      <c r="BJ694" s="76">
        <f>Entradas!$D$48*Entradas!$D$46/Escenarios!$F$9</f>
        <v>0.12</v>
      </c>
      <c r="BK694" s="76">
        <f t="shared" si="380"/>
        <v>2.2881609544513171</v>
      </c>
      <c r="BL694" s="76">
        <f t="shared" si="366"/>
        <v>4.3049590003904712E-3</v>
      </c>
      <c r="BM694" s="76">
        <f t="shared" si="367"/>
        <v>0</v>
      </c>
      <c r="BN694" s="76">
        <f t="shared" si="356"/>
        <v>0.45700590530198887</v>
      </c>
      <c r="BO694" s="76">
        <f t="shared" si="368"/>
        <v>0</v>
      </c>
      <c r="BP694" s="76">
        <f t="shared" si="357"/>
        <v>0.10194684136733574</v>
      </c>
      <c r="BQ694" s="76">
        <f t="shared" si="369"/>
        <v>0</v>
      </c>
      <c r="BR694" s="76">
        <f t="shared" si="370"/>
        <v>0.56325770566971511</v>
      </c>
      <c r="BS694" s="76">
        <f t="shared" si="371"/>
        <v>0</v>
      </c>
      <c r="BT694" s="76">
        <f t="shared" si="372"/>
        <v>0</v>
      </c>
      <c r="BU694" s="76">
        <f t="shared" si="381"/>
        <v>54.90964546393306</v>
      </c>
      <c r="BV694" s="76">
        <f>MAX(0,(BU694-Constantes!$D$13)*(1-EXP(-Constantes!$D$24)))</f>
        <v>9.4151702752526822E-2</v>
      </c>
      <c r="BW694" s="76">
        <f t="shared" si="382"/>
        <v>0.19609854411986255</v>
      </c>
      <c r="BX694" s="76">
        <f t="shared" si="383"/>
        <v>0.65740940842224194</v>
      </c>
      <c r="BY694" s="76">
        <f>0.0526*BL694*Observaciones!$F693^1.218</f>
        <v>1.1143573033926839E-3</v>
      </c>
      <c r="BZ694" s="76">
        <f>BY694*Constantes!$F$30</f>
        <v>1.7408609251471745E-5</v>
      </c>
      <c r="CA694" s="76">
        <f t="shared" si="384"/>
        <v>2.6480620794965128</v>
      </c>
      <c r="CB694" s="15"/>
      <c r="CC694" s="75">
        <v>688</v>
      </c>
      <c r="CD694" s="76">
        <f>0.0526*Observaciones!$F693^2.218</f>
        <v>0.95776104306195564</v>
      </c>
      <c r="CE694" s="76">
        <f>IF(Observaciones!$F693&gt;0.05*$CI$7,((Observaciones!$F693-0.05*$CI$7)^2)/(Observaciones!$F693+0.95*$CI$7),0)</f>
        <v>0.10582673876477437</v>
      </c>
      <c r="CF694" s="76">
        <f>0.0526*CE694*Observaciones!$F693^1.218</f>
        <v>2.7393710190052805E-2</v>
      </c>
      <c r="CG694" s="29"/>
      <c r="CH694" s="29"/>
      <c r="CI694" s="110"/>
      <c r="CJ694" s="40"/>
    </row>
    <row r="695" spans="2:88" s="2" customFormat="1" x14ac:dyDescent="0.3">
      <c r="B695" s="39"/>
      <c r="C695" s="75">
        <v>689</v>
      </c>
      <c r="D695" s="148">
        <f>ETo!$I694*((1-Constantes!$D$19)*ETo!$K694+ETo!$L694)</f>
        <v>4.23260261352738</v>
      </c>
      <c r="E695" s="76">
        <f>MIN(D695*Constantes!$D$17,0.8*(H694+Observaciones!$F694-F695-G695-Constantes!$D$14))</f>
        <v>2.1022221552316993</v>
      </c>
      <c r="F695" s="76">
        <f>IF(Observaciones!$F694&gt;0.05*Constantes!$D$18,((Observaciones!$F694-0.05*Constantes!$D$18)^2)/(Observaciones!$F694+0.95*Constantes!$D$18),0)</f>
        <v>1.4701471085559688</v>
      </c>
      <c r="G695" s="76">
        <f>MAX(0,H694+Observaciones!$F694-F695-Constantes!$D$13)</f>
        <v>0</v>
      </c>
      <c r="H695" s="76">
        <f>H694+Observaciones!$F694-F695-E695-G695-I694</f>
        <v>34.236850706674005</v>
      </c>
      <c r="I695" s="76">
        <f>MAX(0,(H695-Constantes!$D$14)*(1-EXP(-Constantes!$D$22)))</f>
        <v>0.78301652152582379</v>
      </c>
      <c r="J695" s="76">
        <f t="shared" si="385"/>
        <v>58.994584876432071</v>
      </c>
      <c r="K695" s="76">
        <f>MAX(0,(J695-Constantes!$D$13)*(1-EXP(-Constantes!$D$23)))</f>
        <v>0.10094233485749755</v>
      </c>
      <c r="L695" s="76">
        <f t="shared" si="386"/>
        <v>2.3541059649392904</v>
      </c>
      <c r="M695" s="76">
        <f>0.0526*F695*Observaciones!$F694^1.218</f>
        <v>1.8577913166281608</v>
      </c>
      <c r="N695" s="76">
        <f>M695*Constantes!$D$30</f>
        <v>2.9022615101540875E-2</v>
      </c>
      <c r="O695" s="76">
        <f t="shared" si="387"/>
        <v>1232.8508373789086</v>
      </c>
      <c r="P695" s="15"/>
      <c r="Q695" s="75">
        <v>689</v>
      </c>
      <c r="R695" s="148">
        <f>ETo!$I694*((1-Constantes!$E$19)*ETo!$K694+ETo!$L694)</f>
        <v>4.23260261352738</v>
      </c>
      <c r="S695" s="76">
        <f>MIN(R695*Constantes!$E$17,0.8*(V694+Observaciones!$F694-T695-U695-Constantes!$D$14))</f>
        <v>2.1022221552316993</v>
      </c>
      <c r="T695" s="76">
        <f>IF(Observaciones!$F694&gt;0.05*Constantes!$E$18,((Observaciones!$F694-0.05*Constantes!$E$18)^2)/(Observaciones!$F694+0.95*Constantes!$E$18),0)</f>
        <v>1.4701471085559688</v>
      </c>
      <c r="U695" s="76">
        <f>MAX(0,V694+Observaciones!$F694-T695-Constantes!$D$13)</f>
        <v>0</v>
      </c>
      <c r="V695" s="76">
        <f>V694+Observaciones!$F694-T695-S695-U695-W694</f>
        <v>34.236850706674005</v>
      </c>
      <c r="W695" s="76">
        <f>MAX(0,(V695-Constantes!$D$14)*(1-EXP(-Constantes!$D$22)))</f>
        <v>0.78301652152582379</v>
      </c>
      <c r="X695" s="76">
        <f t="shared" si="373"/>
        <v>58.994584876432071</v>
      </c>
      <c r="Y695" s="76">
        <f>MAX(0,(X695-Constantes!$D$13)*(1-EXP(-Constantes!$D$23)))</f>
        <v>0.10094233485749755</v>
      </c>
      <c r="Z695" s="76">
        <f t="shared" si="374"/>
        <v>2.3541059649392904</v>
      </c>
      <c r="AA695" s="76">
        <f>IF(Z695-Escenarios!$E$29&lt;=0,0,IF(Z695-Escenarios!$E$29&gt;Escenarios!$E$28,Escenarios!$E$28,Z695-Escenarios!$E$29))</f>
        <v>1.6629059649392903</v>
      </c>
      <c r="AB695" s="76">
        <f>AA695*Entradas!$E$24</f>
        <v>0.41572649123482258</v>
      </c>
      <c r="AC695" s="76">
        <f>R695*Entradas!$D$47/Escenarios!$E$9</f>
        <v>0.20316492544931425</v>
      </c>
      <c r="AD695" s="76">
        <f>Entradas!$D$48*Entradas!$D$46/Escenarios!$E$9</f>
        <v>0.12</v>
      </c>
      <c r="AE695" s="76">
        <f t="shared" si="375"/>
        <v>2.3053870806810135</v>
      </c>
      <c r="AF695" s="76">
        <f t="shared" si="358"/>
        <v>0</v>
      </c>
      <c r="AG695" s="76">
        <f t="shared" si="359"/>
        <v>0.19275885638332158</v>
      </c>
      <c r="AH695" s="76">
        <f t="shared" si="353"/>
        <v>0.59025766514250222</v>
      </c>
      <c r="AI695" s="76">
        <f t="shared" si="360"/>
        <v>0</v>
      </c>
      <c r="AJ695" s="76">
        <f t="shared" si="354"/>
        <v>0.10094233485749755</v>
      </c>
      <c r="AK695" s="76">
        <f t="shared" si="361"/>
        <v>0</v>
      </c>
      <c r="AL695" s="76">
        <f t="shared" si="362"/>
        <v>1.1069264912348225</v>
      </c>
      <c r="AM695" s="76">
        <f t="shared" si="363"/>
        <v>0.9240145482551535</v>
      </c>
      <c r="AN695" s="76">
        <f t="shared" si="364"/>
        <v>0.9240145482551535</v>
      </c>
      <c r="AO695" s="76">
        <f t="shared" si="376"/>
        <v>52.811903916898743</v>
      </c>
      <c r="AP695" s="76">
        <f>MAX(0,(AO695-Constantes!$D$13)*(1-EXP(-Constantes!$D$24)))</f>
        <v>6.2087204926398819E-2</v>
      </c>
      <c r="AQ695" s="76">
        <f t="shared" si="355"/>
        <v>0.16302953978389637</v>
      </c>
      <c r="AR695" s="76">
        <f t="shared" si="365"/>
        <v>1.1690136961612212</v>
      </c>
      <c r="AS695" s="76">
        <f>0.0526*AF695*Observaciones!$F694^1.218</f>
        <v>0</v>
      </c>
      <c r="AT695" s="76">
        <f>AS695*Constantes!$E$30</f>
        <v>0</v>
      </c>
      <c r="AU695" s="76">
        <f t="shared" si="377"/>
        <v>0</v>
      </c>
      <c r="AV695" s="15"/>
      <c r="AW695" s="75">
        <v>689</v>
      </c>
      <c r="AX695" s="148">
        <f>ETo!$I694*((1-Constantes!$F$19)*ETo!$K694+ETo!$L694)</f>
        <v>4.23260261352738</v>
      </c>
      <c r="AY695" s="76">
        <f>MIN(AX695*Constantes!$F$17,0.8*(BB694+Observaciones!$F694-AZ695-BA695-Constantes!$D$14))</f>
        <v>2.1022221552316993</v>
      </c>
      <c r="AZ695" s="76">
        <f>IF(Observaciones!$F694&gt;0.05*Constantes!$F$18,((Observaciones!$F694-0.05*Constantes!$F$18)^2)/(Observaciones!$F694+0.95*Constantes!$F$18),0)</f>
        <v>1.4701471085559688</v>
      </c>
      <c r="BA695" s="76">
        <f>MAX(0,BB694+Observaciones!$F694-AZ695-Constantes!$D$13)</f>
        <v>0</v>
      </c>
      <c r="BB695" s="76">
        <f>BB694+Observaciones!$F694-AZ695-AY695-BA695-BC694</f>
        <v>34.236850706674005</v>
      </c>
      <c r="BC695" s="76">
        <f>MAX(0,(BB695-Constantes!$D$14)*(1-EXP(-Constantes!$D$22)))</f>
        <v>0.78301652152582379</v>
      </c>
      <c r="BD695" s="76">
        <f t="shared" si="378"/>
        <v>58.994584876432071</v>
      </c>
      <c r="BE695" s="76">
        <f>MAX(0,(BD695-Constantes!$D$13)*(1-EXP(-Constantes!$D$23)))</f>
        <v>0.10094233485749755</v>
      </c>
      <c r="BF695" s="76">
        <f t="shared" si="379"/>
        <v>2.3541059649392904</v>
      </c>
      <c r="BG695" s="76">
        <f>IF(BF695-Escenarios!$F$29&lt;=0,0,IF(BF695-Escenarios!$F$29&gt;Escenarios!$F$28,Escenarios!$F$28,BF695-Escenarios!$F$29))</f>
        <v>1.6629059649392903</v>
      </c>
      <c r="BH695" s="76">
        <f>BG695*Entradas!$F$24</f>
        <v>0</v>
      </c>
      <c r="BI695" s="76">
        <f>AX695*Entradas!$D$47/Escenarios!$F$9</f>
        <v>0.20316492544931425</v>
      </c>
      <c r="BJ695" s="76">
        <f>Entradas!$D$48*Entradas!$D$46/Escenarios!$F$9</f>
        <v>0.12</v>
      </c>
      <c r="BK695" s="76">
        <f t="shared" si="380"/>
        <v>2.3053870806810135</v>
      </c>
      <c r="BL695" s="76">
        <f t="shared" si="366"/>
        <v>0</v>
      </c>
      <c r="BM695" s="76">
        <f t="shared" si="367"/>
        <v>0.19275885638332158</v>
      </c>
      <c r="BN695" s="76">
        <f t="shared" si="356"/>
        <v>0.59025766514250222</v>
      </c>
      <c r="BO695" s="76">
        <f t="shared" si="368"/>
        <v>0</v>
      </c>
      <c r="BP695" s="76">
        <f t="shared" si="357"/>
        <v>0.10094233485749755</v>
      </c>
      <c r="BQ695" s="76">
        <f t="shared" si="369"/>
        <v>0</v>
      </c>
      <c r="BR695" s="76">
        <f t="shared" si="370"/>
        <v>0.69119999999999981</v>
      </c>
      <c r="BS695" s="76">
        <f t="shared" si="371"/>
        <v>1.3397410394899762</v>
      </c>
      <c r="BT695" s="76">
        <f t="shared" si="372"/>
        <v>1.3397410394899762</v>
      </c>
      <c r="BU695" s="76">
        <f t="shared" si="381"/>
        <v>56.155234800670513</v>
      </c>
      <c r="BV695" s="76">
        <f>MAX(0,(BU695-Constantes!$D$13)*(1-EXP(-Constantes!$D$24)))</f>
        <v>0.11319084350679673</v>
      </c>
      <c r="BW695" s="76">
        <f t="shared" si="382"/>
        <v>0.2141331783642943</v>
      </c>
      <c r="BX695" s="76">
        <f t="shared" si="383"/>
        <v>0.80439084350679657</v>
      </c>
      <c r="BY695" s="76">
        <f>0.0526*BL695*Observaciones!$F694^1.218</f>
        <v>0</v>
      </c>
      <c r="BZ695" s="76">
        <f>BY695*Constantes!$F$30</f>
        <v>0</v>
      </c>
      <c r="CA695" s="76">
        <f t="shared" si="384"/>
        <v>0</v>
      </c>
      <c r="CB695" s="15"/>
      <c r="CC695" s="75">
        <v>689</v>
      </c>
      <c r="CD695" s="76">
        <f>0.0526*Observaciones!$F694^2.218</f>
        <v>17.186009317775095</v>
      </c>
      <c r="CE695" s="76">
        <f>IF(Observaciones!$F694&gt;0.05*$CI$7,((Observaciones!$F694-0.05*$CI$7)^2)/(Observaciones!$F694+0.95*$CI$7),0)</f>
        <v>3.0288166090580324</v>
      </c>
      <c r="CF695" s="76">
        <f>0.0526*CE695*Observaciones!$F694^1.218</f>
        <v>3.8274463577281841</v>
      </c>
      <c r="CG695" s="29"/>
      <c r="CH695" s="29"/>
      <c r="CI695" s="110"/>
      <c r="CJ695" s="40"/>
    </row>
    <row r="696" spans="2:88" s="2" customFormat="1" x14ac:dyDescent="0.3">
      <c r="B696" s="39"/>
      <c r="C696" s="75">
        <v>690</v>
      </c>
      <c r="D696" s="148">
        <f>ETo!$I695*((1-Constantes!$D$19)*ETo!$K695+ETo!$L695)</f>
        <v>4.3387365125418684</v>
      </c>
      <c r="E696" s="76">
        <f>MIN(D696*Constantes!$D$17,0.8*(H695+Observaciones!$F695-F696-G696-Constantes!$D$14))</f>
        <v>2.1549360653956962</v>
      </c>
      <c r="F696" s="76">
        <f>IF(Observaciones!$F695&gt;0.05*Constantes!$D$18,((Observaciones!$F695-0.05*Constantes!$D$18)^2)/(Observaciones!$F695+0.95*Constantes!$D$18),0)</f>
        <v>0.20640572703607293</v>
      </c>
      <c r="G696" s="76">
        <f>MAX(0,H695+Observaciones!$F695-F696-Constantes!$D$13)</f>
        <v>0</v>
      </c>
      <c r="H696" s="76">
        <f>H695+Observaciones!$F695-F696-E696-G696-I695</f>
        <v>37.992492392716414</v>
      </c>
      <c r="I696" s="76">
        <f>MAX(0,(H696-Constantes!$D$14)*(1-EXP(-Constantes!$D$22)))</f>
        <v>0.91094746459531073</v>
      </c>
      <c r="J696" s="76">
        <f t="shared" si="385"/>
        <v>58.893642541574572</v>
      </c>
      <c r="K696" s="76">
        <f>MAX(0,(J696-Constantes!$D$13)*(1-EXP(-Constantes!$D$23)))</f>
        <v>9.9947725989555605E-2</v>
      </c>
      <c r="L696" s="76">
        <f t="shared" si="386"/>
        <v>1.2173009176209393</v>
      </c>
      <c r="M696" s="76">
        <f>0.0526*F696*Observaciones!$F695^1.218</f>
        <v>0.11413679676017202</v>
      </c>
      <c r="N696" s="76">
        <f>M696*Constantes!$D$30</f>
        <v>1.7830572743258658E-3</v>
      </c>
      <c r="O696" s="76">
        <f t="shared" si="387"/>
        <v>146.47629427657262</v>
      </c>
      <c r="P696" s="15"/>
      <c r="Q696" s="75">
        <v>690</v>
      </c>
      <c r="R696" s="148">
        <f>ETo!$I695*((1-Constantes!$E$19)*ETo!$K695+ETo!$L695)</f>
        <v>4.3387365125418684</v>
      </c>
      <c r="S696" s="76">
        <f>MIN(R696*Constantes!$E$17,0.8*(V695+Observaciones!$F695-T696-U696-Constantes!$D$14))</f>
        <v>2.1549360653956962</v>
      </c>
      <c r="T696" s="76">
        <f>IF(Observaciones!$F695&gt;0.05*Constantes!$E$18,((Observaciones!$F695-0.05*Constantes!$E$18)^2)/(Observaciones!$F695+0.95*Constantes!$E$18),0)</f>
        <v>0.20640572703607293</v>
      </c>
      <c r="U696" s="76">
        <f>MAX(0,V695+Observaciones!$F695-T696-Constantes!$D$13)</f>
        <v>0</v>
      </c>
      <c r="V696" s="76">
        <f>V695+Observaciones!$F695-T696-S696-U696-W695</f>
        <v>37.992492392716414</v>
      </c>
      <c r="W696" s="76">
        <f>MAX(0,(V696-Constantes!$D$14)*(1-EXP(-Constantes!$D$22)))</f>
        <v>0.91094746459531073</v>
      </c>
      <c r="X696" s="76">
        <f t="shared" si="373"/>
        <v>58.893642541574572</v>
      </c>
      <c r="Y696" s="76">
        <f>MAX(0,(X696-Constantes!$D$13)*(1-EXP(-Constantes!$D$23)))</f>
        <v>9.9947725989555605E-2</v>
      </c>
      <c r="Z696" s="76">
        <f t="shared" si="374"/>
        <v>1.2173009176209393</v>
      </c>
      <c r="AA696" s="76">
        <f>IF(Z696-Escenarios!$E$29&lt;=0,0,IF(Z696-Escenarios!$E$29&gt;Escenarios!$E$28,Escenarios!$E$28,Z696-Escenarios!$E$29))</f>
        <v>0.52610091762093925</v>
      </c>
      <c r="AB696" s="76">
        <f>AA696*Entradas!$E$24</f>
        <v>0.13152522940523481</v>
      </c>
      <c r="AC696" s="76">
        <f>R696*Entradas!$D$47/Escenarios!$E$9</f>
        <v>0.2082593526020097</v>
      </c>
      <c r="AD696" s="76">
        <f>Entradas!$D$48*Entradas!$D$46/Escenarios!$E$9</f>
        <v>0.12</v>
      </c>
      <c r="AE696" s="76">
        <f t="shared" si="375"/>
        <v>2.3631954179977059</v>
      </c>
      <c r="AF696" s="76">
        <f t="shared" si="358"/>
        <v>0</v>
      </c>
      <c r="AG696" s="76">
        <f t="shared" si="359"/>
        <v>0.31969519058486628</v>
      </c>
      <c r="AH696" s="76">
        <f t="shared" si="353"/>
        <v>0.59125227401044445</v>
      </c>
      <c r="AI696" s="76">
        <f t="shared" si="360"/>
        <v>0</v>
      </c>
      <c r="AJ696" s="76">
        <f t="shared" si="354"/>
        <v>9.9947725989555605E-2</v>
      </c>
      <c r="AK696" s="76">
        <f t="shared" si="361"/>
        <v>0</v>
      </c>
      <c r="AL696" s="76">
        <f t="shared" si="362"/>
        <v>0.82272522940523485</v>
      </c>
      <c r="AM696" s="76">
        <f t="shared" si="363"/>
        <v>6.6316335613694738E-2</v>
      </c>
      <c r="AN696" s="76">
        <f t="shared" si="364"/>
        <v>6.6316335613694738E-2</v>
      </c>
      <c r="AO696" s="76">
        <f t="shared" si="376"/>
        <v>52.816133047586035</v>
      </c>
      <c r="AP696" s="76">
        <f>MAX(0,(AO696-Constantes!$D$13)*(1-EXP(-Constantes!$D$24)))</f>
        <v>6.2151848233826662E-2</v>
      </c>
      <c r="AQ696" s="76">
        <f t="shared" si="355"/>
        <v>0.16209957422338228</v>
      </c>
      <c r="AR696" s="76">
        <f t="shared" si="365"/>
        <v>0.88487707763906154</v>
      </c>
      <c r="AS696" s="76">
        <f>0.0526*AF696*Observaciones!$F695^1.218</f>
        <v>0</v>
      </c>
      <c r="AT696" s="76">
        <f>AS696*Constantes!$E$30</f>
        <v>0</v>
      </c>
      <c r="AU696" s="76">
        <f t="shared" si="377"/>
        <v>0</v>
      </c>
      <c r="AV696" s="15"/>
      <c r="AW696" s="75">
        <v>690</v>
      </c>
      <c r="AX696" s="148">
        <f>ETo!$I695*((1-Constantes!$F$19)*ETo!$K695+ETo!$L695)</f>
        <v>4.3387365125418684</v>
      </c>
      <c r="AY696" s="76">
        <f>MIN(AX696*Constantes!$F$17,0.8*(BB695+Observaciones!$F695-AZ696-BA696-Constantes!$D$14))</f>
        <v>2.1549360653956962</v>
      </c>
      <c r="AZ696" s="76">
        <f>IF(Observaciones!$F695&gt;0.05*Constantes!$F$18,((Observaciones!$F695-0.05*Constantes!$F$18)^2)/(Observaciones!$F695+0.95*Constantes!$F$18),0)</f>
        <v>0.20640572703607293</v>
      </c>
      <c r="BA696" s="76">
        <f>MAX(0,BB695+Observaciones!$F695-AZ696-Constantes!$D$13)</f>
        <v>0</v>
      </c>
      <c r="BB696" s="76">
        <f>BB695+Observaciones!$F695-AZ696-AY696-BA696-BC695</f>
        <v>37.992492392716414</v>
      </c>
      <c r="BC696" s="76">
        <f>MAX(0,(BB696-Constantes!$D$14)*(1-EXP(-Constantes!$D$22)))</f>
        <v>0.91094746459531073</v>
      </c>
      <c r="BD696" s="76">
        <f t="shared" si="378"/>
        <v>58.893642541574572</v>
      </c>
      <c r="BE696" s="76">
        <f>MAX(0,(BD696-Constantes!$D$13)*(1-EXP(-Constantes!$D$23)))</f>
        <v>9.9947725989555605E-2</v>
      </c>
      <c r="BF696" s="76">
        <f t="shared" si="379"/>
        <v>1.2173009176209393</v>
      </c>
      <c r="BG696" s="76">
        <f>IF(BF696-Escenarios!$F$29&lt;=0,0,IF(BF696-Escenarios!$F$29&gt;Escenarios!$F$28,Escenarios!$F$28,BF696-Escenarios!$F$29))</f>
        <v>0.52610091762093925</v>
      </c>
      <c r="BH696" s="76">
        <f>BG696*Entradas!$F$24</f>
        <v>0</v>
      </c>
      <c r="BI696" s="76">
        <f>AX696*Entradas!$D$47/Escenarios!$F$9</f>
        <v>0.2082593526020097</v>
      </c>
      <c r="BJ696" s="76">
        <f>Entradas!$D$48*Entradas!$D$46/Escenarios!$F$9</f>
        <v>0.12</v>
      </c>
      <c r="BK696" s="76">
        <f t="shared" si="380"/>
        <v>2.3631954179977059</v>
      </c>
      <c r="BL696" s="76">
        <f t="shared" si="366"/>
        <v>0</v>
      </c>
      <c r="BM696" s="76">
        <f t="shared" si="367"/>
        <v>0.31969519058486628</v>
      </c>
      <c r="BN696" s="76">
        <f t="shared" si="356"/>
        <v>0.59125227401044445</v>
      </c>
      <c r="BO696" s="76">
        <f t="shared" si="368"/>
        <v>0</v>
      </c>
      <c r="BP696" s="76">
        <f t="shared" si="357"/>
        <v>9.9947725989555605E-2</v>
      </c>
      <c r="BQ696" s="76">
        <f t="shared" si="369"/>
        <v>0</v>
      </c>
      <c r="BR696" s="76">
        <f t="shared" si="370"/>
        <v>0.69120000000000004</v>
      </c>
      <c r="BS696" s="76">
        <f t="shared" si="371"/>
        <v>0.19784156501892958</v>
      </c>
      <c r="BT696" s="76">
        <f t="shared" si="372"/>
        <v>0.19784156501892958</v>
      </c>
      <c r="BU696" s="76">
        <f t="shared" si="381"/>
        <v>56.239885522182639</v>
      </c>
      <c r="BV696" s="76">
        <f>MAX(0,(BU696-Constantes!$D$13)*(1-EXP(-Constantes!$D$24)))</f>
        <v>0.11448475069938824</v>
      </c>
      <c r="BW696" s="76">
        <f t="shared" si="382"/>
        <v>0.21443247668894383</v>
      </c>
      <c r="BX696" s="76">
        <f t="shared" si="383"/>
        <v>0.80568475069938827</v>
      </c>
      <c r="BY696" s="76">
        <f>0.0526*BL696*Observaciones!$F695^1.218</f>
        <v>0</v>
      </c>
      <c r="BZ696" s="76">
        <f>BY696*Constantes!$F$30</f>
        <v>0</v>
      </c>
      <c r="CA696" s="76">
        <f t="shared" si="384"/>
        <v>0</v>
      </c>
      <c r="CB696" s="15"/>
      <c r="CC696" s="75">
        <v>690</v>
      </c>
      <c r="CD696" s="76">
        <f>0.0526*Observaciones!$F695^2.218</f>
        <v>3.8155137890507769</v>
      </c>
      <c r="CE696" s="76">
        <f>IF(Observaciones!$F695&gt;0.05*$CI$7,((Observaciones!$F695-0.05*$CI$7)^2)/(Observaciones!$F695+0.95*$CI$7),0)</f>
        <v>0.67103148649911282</v>
      </c>
      <c r="CF696" s="76">
        <f>0.0526*CE696*Observaciones!$F695^1.218</f>
        <v>0.37106230284414565</v>
      </c>
      <c r="CG696" s="29"/>
      <c r="CH696" s="29"/>
      <c r="CI696" s="110"/>
      <c r="CJ696" s="40"/>
    </row>
    <row r="697" spans="2:88" s="2" customFormat="1" x14ac:dyDescent="0.3">
      <c r="B697" s="39"/>
      <c r="C697" s="75">
        <v>691</v>
      </c>
      <c r="D697" s="148">
        <f>ETo!$I696*((1-Constantes!$D$19)*ETo!$K696+ETo!$L696)</f>
        <v>4.3614766407537662</v>
      </c>
      <c r="E697" s="76">
        <f>MIN(D697*Constantes!$D$17,0.8*(H696+Observaciones!$F696-F697-G697-Constantes!$D$14))</f>
        <v>2.1662304876944201</v>
      </c>
      <c r="F697" s="76">
        <f>IF(Observaciones!$F696&gt;0.05*Constantes!$D$18,((Observaciones!$F696-0.05*Constantes!$D$18)^2)/(Observaciones!$F696+0.95*Constantes!$D$18),0)</f>
        <v>0</v>
      </c>
      <c r="G697" s="76">
        <f>MAX(0,H696+Observaciones!$F696-F697-Constantes!$D$13)</f>
        <v>0</v>
      </c>
      <c r="H697" s="76">
        <f>H696+Observaciones!$F696-F697-E697-G697-I696</f>
        <v>34.915314440426684</v>
      </c>
      <c r="I697" s="76">
        <f>MAX(0,(H697-Constantes!$D$14)*(1-EXP(-Constantes!$D$22)))</f>
        <v>0.80612748698879622</v>
      </c>
      <c r="J697" s="76">
        <f t="shared" si="385"/>
        <v>58.793694815585013</v>
      </c>
      <c r="K697" s="76">
        <f>MAX(0,(J697-Constantes!$D$13)*(1-EXP(-Constantes!$D$23)))</f>
        <v>9.8962917239686851E-2</v>
      </c>
      <c r="L697" s="76">
        <f t="shared" si="386"/>
        <v>0.90509040422848308</v>
      </c>
      <c r="M697" s="76">
        <f>0.0526*F697*Observaciones!$F696^1.218</f>
        <v>0</v>
      </c>
      <c r="N697" s="76">
        <f>M697*Constantes!$D$30</f>
        <v>0</v>
      </c>
      <c r="O697" s="76">
        <f t="shared" si="387"/>
        <v>0</v>
      </c>
      <c r="P697" s="15"/>
      <c r="Q697" s="75">
        <v>691</v>
      </c>
      <c r="R697" s="148">
        <f>ETo!$I696*((1-Constantes!$E$19)*ETo!$K696+ETo!$L696)</f>
        <v>4.3614766407537662</v>
      </c>
      <c r="S697" s="76">
        <f>MIN(R697*Constantes!$E$17,0.8*(V696+Observaciones!$F696-T697-U697-Constantes!$D$14))</f>
        <v>2.1662304876944201</v>
      </c>
      <c r="T697" s="76">
        <f>IF(Observaciones!$F696&gt;0.05*Constantes!$E$18,((Observaciones!$F696-0.05*Constantes!$E$18)^2)/(Observaciones!$F696+0.95*Constantes!$E$18),0)</f>
        <v>0</v>
      </c>
      <c r="U697" s="76">
        <f>MAX(0,V696+Observaciones!$F696-T697-Constantes!$D$13)</f>
        <v>0</v>
      </c>
      <c r="V697" s="76">
        <f>V696+Observaciones!$F696-T697-S697-U697-W696</f>
        <v>34.915314440426684</v>
      </c>
      <c r="W697" s="76">
        <f>MAX(0,(V697-Constantes!$D$14)*(1-EXP(-Constantes!$D$22)))</f>
        <v>0.80612748698879622</v>
      </c>
      <c r="X697" s="76">
        <f t="shared" si="373"/>
        <v>58.793694815585013</v>
      </c>
      <c r="Y697" s="76">
        <f>MAX(0,(X697-Constantes!$D$13)*(1-EXP(-Constantes!$D$23)))</f>
        <v>9.8962917239686851E-2</v>
      </c>
      <c r="Z697" s="76">
        <f t="shared" si="374"/>
        <v>0.90509040422848308</v>
      </c>
      <c r="AA697" s="76">
        <f>IF(Z697-Escenarios!$E$29&lt;=0,0,IF(Z697-Escenarios!$E$29&gt;Escenarios!$E$28,Escenarios!$E$28,Z697-Escenarios!$E$29))</f>
        <v>0.21389040422848304</v>
      </c>
      <c r="AB697" s="76">
        <f>AA697*Entradas!$E$24</f>
        <v>5.3472601057120761E-2</v>
      </c>
      <c r="AC697" s="76">
        <f>R697*Entradas!$D$47/Escenarios!$E$9</f>
        <v>0.20935087875618077</v>
      </c>
      <c r="AD697" s="76">
        <f>Entradas!$D$48*Entradas!$D$46/Escenarios!$E$9</f>
        <v>0.12</v>
      </c>
      <c r="AE697" s="76">
        <f t="shared" si="375"/>
        <v>2.3755813664506009</v>
      </c>
      <c r="AF697" s="76">
        <f t="shared" si="358"/>
        <v>0</v>
      </c>
      <c r="AG697" s="76">
        <f t="shared" si="359"/>
        <v>0.21389040422848304</v>
      </c>
      <c r="AH697" s="76">
        <f t="shared" si="353"/>
        <v>0.59223708276031317</v>
      </c>
      <c r="AI697" s="76">
        <f t="shared" si="360"/>
        <v>0</v>
      </c>
      <c r="AJ697" s="76">
        <f t="shared" si="354"/>
        <v>9.8962917239686851E-2</v>
      </c>
      <c r="AK697" s="76">
        <f t="shared" si="361"/>
        <v>0</v>
      </c>
      <c r="AL697" s="76">
        <f t="shared" si="362"/>
        <v>0.74467260105712074</v>
      </c>
      <c r="AM697" s="76">
        <f t="shared" si="363"/>
        <v>0</v>
      </c>
      <c r="AN697" s="76">
        <f t="shared" si="364"/>
        <v>0</v>
      </c>
      <c r="AO697" s="76">
        <f t="shared" si="376"/>
        <v>52.753981199352211</v>
      </c>
      <c r="AP697" s="76">
        <f>MAX(0,(AO697-Constantes!$D$13)*(1-EXP(-Constantes!$D$24)))</f>
        <v>6.1201841877990923E-2</v>
      </c>
      <c r="AQ697" s="76">
        <f t="shared" si="355"/>
        <v>0.16016475911767777</v>
      </c>
      <c r="AR697" s="76">
        <f t="shared" si="365"/>
        <v>0.80587444293511168</v>
      </c>
      <c r="AS697" s="76">
        <f>0.0526*AF697*Observaciones!$F696^1.218</f>
        <v>0</v>
      </c>
      <c r="AT697" s="76">
        <f>AS697*Constantes!$E$30</f>
        <v>0</v>
      </c>
      <c r="AU697" s="76">
        <f t="shared" si="377"/>
        <v>0</v>
      </c>
      <c r="AV697" s="15"/>
      <c r="AW697" s="75">
        <v>691</v>
      </c>
      <c r="AX697" s="148">
        <f>ETo!$I696*((1-Constantes!$F$19)*ETo!$K696+ETo!$L696)</f>
        <v>4.3614766407537662</v>
      </c>
      <c r="AY697" s="76">
        <f>MIN(AX697*Constantes!$F$17,0.8*(BB696+Observaciones!$F696-AZ697-BA697-Constantes!$D$14))</f>
        <v>2.1662304876944201</v>
      </c>
      <c r="AZ697" s="76">
        <f>IF(Observaciones!$F696&gt;0.05*Constantes!$F$18,((Observaciones!$F696-0.05*Constantes!$F$18)^2)/(Observaciones!$F696+0.95*Constantes!$F$18),0)</f>
        <v>0</v>
      </c>
      <c r="BA697" s="76">
        <f>MAX(0,BB696+Observaciones!$F696-AZ697-Constantes!$D$13)</f>
        <v>0</v>
      </c>
      <c r="BB697" s="76">
        <f>BB696+Observaciones!$F696-AZ697-AY697-BA697-BC696</f>
        <v>34.915314440426684</v>
      </c>
      <c r="BC697" s="76">
        <f>MAX(0,(BB697-Constantes!$D$14)*(1-EXP(-Constantes!$D$22)))</f>
        <v>0.80612748698879622</v>
      </c>
      <c r="BD697" s="76">
        <f t="shared" si="378"/>
        <v>58.793694815585013</v>
      </c>
      <c r="BE697" s="76">
        <f>MAX(0,(BD697-Constantes!$D$13)*(1-EXP(-Constantes!$D$23)))</f>
        <v>9.8962917239686851E-2</v>
      </c>
      <c r="BF697" s="76">
        <f t="shared" si="379"/>
        <v>0.90509040422848308</v>
      </c>
      <c r="BG697" s="76">
        <f>IF(BF697-Escenarios!$F$29&lt;=0,0,IF(BF697-Escenarios!$F$29&gt;Escenarios!$F$28,Escenarios!$F$28,BF697-Escenarios!$F$29))</f>
        <v>0.21389040422848304</v>
      </c>
      <c r="BH697" s="76">
        <f>BG697*Entradas!$F$24</f>
        <v>0</v>
      </c>
      <c r="BI697" s="76">
        <f>AX697*Entradas!$D$47/Escenarios!$F$9</f>
        <v>0.20935087875618077</v>
      </c>
      <c r="BJ697" s="76">
        <f>Entradas!$D$48*Entradas!$D$46/Escenarios!$F$9</f>
        <v>0.12</v>
      </c>
      <c r="BK697" s="76">
        <f t="shared" si="380"/>
        <v>2.3755813664506009</v>
      </c>
      <c r="BL697" s="76">
        <f t="shared" si="366"/>
        <v>0</v>
      </c>
      <c r="BM697" s="76">
        <f t="shared" si="367"/>
        <v>0.21389040422848304</v>
      </c>
      <c r="BN697" s="76">
        <f t="shared" si="356"/>
        <v>0.59223708276031317</v>
      </c>
      <c r="BO697" s="76">
        <f t="shared" si="368"/>
        <v>0</v>
      </c>
      <c r="BP697" s="76">
        <f t="shared" si="357"/>
        <v>9.8962917239686851E-2</v>
      </c>
      <c r="BQ697" s="76">
        <f t="shared" si="369"/>
        <v>0</v>
      </c>
      <c r="BR697" s="76">
        <f t="shared" si="370"/>
        <v>0.69120000000000004</v>
      </c>
      <c r="BS697" s="76">
        <f t="shared" si="371"/>
        <v>0</v>
      </c>
      <c r="BT697" s="76">
        <f t="shared" si="372"/>
        <v>0</v>
      </c>
      <c r="BU697" s="76">
        <f t="shared" si="381"/>
        <v>56.12540077148325</v>
      </c>
      <c r="BV697" s="76">
        <f>MAX(0,(BU697-Constantes!$D$13)*(1-EXP(-Constantes!$D$24)))</f>
        <v>0.11273482299970802</v>
      </c>
      <c r="BW697" s="76">
        <f t="shared" si="382"/>
        <v>0.21169774023939486</v>
      </c>
      <c r="BX697" s="76">
        <f t="shared" si="383"/>
        <v>0.80393482299970809</v>
      </c>
      <c r="BY697" s="76">
        <f>0.0526*BL697*Observaciones!$F696^1.218</f>
        <v>0</v>
      </c>
      <c r="BZ697" s="76">
        <f>BY697*Constantes!$F$30</f>
        <v>0</v>
      </c>
      <c r="CA697" s="76">
        <f t="shared" si="384"/>
        <v>0</v>
      </c>
      <c r="CB697" s="15"/>
      <c r="CC697" s="75">
        <v>691</v>
      </c>
      <c r="CD697" s="76">
        <f>0.0526*Observaciones!$F696^2.218</f>
        <v>0</v>
      </c>
      <c r="CE697" s="76">
        <f>IF(Observaciones!$F696&gt;0.05*$CI$7,((Observaciones!$F696-0.05*$CI$7)^2)/(Observaciones!$F696+0.95*$CI$7),0)</f>
        <v>0</v>
      </c>
      <c r="CF697" s="76">
        <f>0.0526*CE697*Observaciones!$F696^1.218</f>
        <v>0</v>
      </c>
      <c r="CG697" s="29"/>
      <c r="CH697" s="29"/>
      <c r="CI697" s="110"/>
      <c r="CJ697" s="40"/>
    </row>
    <row r="698" spans="2:88" s="2" customFormat="1" x14ac:dyDescent="0.3">
      <c r="B698" s="39"/>
      <c r="C698" s="75">
        <v>692</v>
      </c>
      <c r="D698" s="148">
        <f>ETo!$I697*((1-Constantes!$D$19)*ETo!$K697+ETo!$L697)</f>
        <v>4.3973308984351567</v>
      </c>
      <c r="E698" s="76">
        <f>MIN(D698*Constantes!$D$17,0.8*(H697+Observaciones!$F697-F698-G698-Constantes!$D$14))</f>
        <v>2.1840383524385167</v>
      </c>
      <c r="F698" s="76">
        <f>IF(Observaciones!$F697&gt;0.05*Constantes!$D$18,((Observaciones!$F697-0.05*Constantes!$D$18)^2)/(Observaciones!$F697+0.95*Constantes!$D$18),0)</f>
        <v>0</v>
      </c>
      <c r="G698" s="76">
        <f>MAX(0,H697+Observaciones!$F697-F698-Constantes!$D$13)</f>
        <v>0</v>
      </c>
      <c r="H698" s="76">
        <f>H697+Observaciones!$F697-F698-E698-G698-I697</f>
        <v>31.925148600999368</v>
      </c>
      <c r="I698" s="76">
        <f>MAX(0,(H698-Constantes!$D$14)*(1-EXP(-Constantes!$D$22)))</f>
        <v>0.70427146137438112</v>
      </c>
      <c r="J698" s="76">
        <f t="shared" si="385"/>
        <v>58.694731898345324</v>
      </c>
      <c r="K698" s="76">
        <f>MAX(0,(J698-Constantes!$D$13)*(1-EXP(-Constantes!$D$23)))</f>
        <v>9.7987812044993725E-2</v>
      </c>
      <c r="L698" s="76">
        <f t="shared" si="386"/>
        <v>0.80225927341937486</v>
      </c>
      <c r="M698" s="76">
        <f>0.0526*F698*Observaciones!$F697^1.218</f>
        <v>0</v>
      </c>
      <c r="N698" s="76">
        <f>M698*Constantes!$D$30</f>
        <v>0</v>
      </c>
      <c r="O698" s="76">
        <f t="shared" si="387"/>
        <v>0</v>
      </c>
      <c r="P698" s="15"/>
      <c r="Q698" s="75">
        <v>692</v>
      </c>
      <c r="R698" s="148">
        <f>ETo!$I697*((1-Constantes!$E$19)*ETo!$K697+ETo!$L697)</f>
        <v>4.3973308984351567</v>
      </c>
      <c r="S698" s="76">
        <f>MIN(R698*Constantes!$E$17,0.8*(V697+Observaciones!$F697-T698-U698-Constantes!$D$14))</f>
        <v>2.1840383524385167</v>
      </c>
      <c r="T698" s="76">
        <f>IF(Observaciones!$F697&gt;0.05*Constantes!$E$18,((Observaciones!$F697-0.05*Constantes!$E$18)^2)/(Observaciones!$F697+0.95*Constantes!$E$18),0)</f>
        <v>0</v>
      </c>
      <c r="U698" s="76">
        <f>MAX(0,V697+Observaciones!$F697-T698-Constantes!$D$13)</f>
        <v>0</v>
      </c>
      <c r="V698" s="76">
        <f>V697+Observaciones!$F697-T698-S698-U698-W697</f>
        <v>31.925148600999368</v>
      </c>
      <c r="W698" s="76">
        <f>MAX(0,(V698-Constantes!$D$14)*(1-EXP(-Constantes!$D$22)))</f>
        <v>0.70427146137438112</v>
      </c>
      <c r="X698" s="76">
        <f t="shared" si="373"/>
        <v>58.694731898345324</v>
      </c>
      <c r="Y698" s="76">
        <f>MAX(0,(X698-Constantes!$D$13)*(1-EXP(-Constantes!$D$23)))</f>
        <v>9.7987812044993725E-2</v>
      </c>
      <c r="Z698" s="76">
        <f t="shared" si="374"/>
        <v>0.80225927341937486</v>
      </c>
      <c r="AA698" s="76">
        <f>IF(Z698-Escenarios!$E$29&lt;=0,0,IF(Z698-Escenarios!$E$29&gt;Escenarios!$E$28,Escenarios!$E$28,Z698-Escenarios!$E$29))</f>
        <v>0.11105927341937483</v>
      </c>
      <c r="AB698" s="76">
        <f>AA698*Entradas!$E$24</f>
        <v>2.7764818354843707E-2</v>
      </c>
      <c r="AC698" s="76">
        <f>R698*Entradas!$D$47/Escenarios!$E$9</f>
        <v>0.2110718831248875</v>
      </c>
      <c r="AD698" s="76">
        <f>Entradas!$D$48*Entradas!$D$46/Escenarios!$E$9</f>
        <v>0.12</v>
      </c>
      <c r="AE698" s="76">
        <f t="shared" si="375"/>
        <v>2.3951102355634042</v>
      </c>
      <c r="AF698" s="76">
        <f t="shared" si="358"/>
        <v>0</v>
      </c>
      <c r="AG698" s="76">
        <f t="shared" si="359"/>
        <v>0.11105927341937483</v>
      </c>
      <c r="AH698" s="76">
        <f t="shared" si="353"/>
        <v>0.5932121879550063</v>
      </c>
      <c r="AI698" s="76">
        <f t="shared" si="360"/>
        <v>0</v>
      </c>
      <c r="AJ698" s="76">
        <f t="shared" si="354"/>
        <v>9.7987812044993725E-2</v>
      </c>
      <c r="AK698" s="76">
        <f t="shared" si="361"/>
        <v>0</v>
      </c>
      <c r="AL698" s="76">
        <f t="shared" si="362"/>
        <v>0.71896481835484372</v>
      </c>
      <c r="AM698" s="76">
        <f t="shared" si="363"/>
        <v>0</v>
      </c>
      <c r="AN698" s="76">
        <f t="shared" si="364"/>
        <v>0</v>
      </c>
      <c r="AO698" s="76">
        <f t="shared" si="376"/>
        <v>52.692779357474222</v>
      </c>
      <c r="AP698" s="76">
        <f>MAX(0,(AO698-Constantes!$D$13)*(1-EXP(-Constantes!$D$24)))</f>
        <v>6.0266356604017995E-2</v>
      </c>
      <c r="AQ698" s="76">
        <f t="shared" si="355"/>
        <v>0.15825416864901171</v>
      </c>
      <c r="AR698" s="76">
        <f t="shared" si="365"/>
        <v>0.77923117495886174</v>
      </c>
      <c r="AS698" s="76">
        <f>0.0526*AF698*Observaciones!$F697^1.218</f>
        <v>0</v>
      </c>
      <c r="AT698" s="76">
        <f>AS698*Constantes!$E$30</f>
        <v>0</v>
      </c>
      <c r="AU698" s="76">
        <f t="shared" si="377"/>
        <v>0</v>
      </c>
      <c r="AV698" s="15"/>
      <c r="AW698" s="75">
        <v>692</v>
      </c>
      <c r="AX698" s="148">
        <f>ETo!$I697*((1-Constantes!$F$19)*ETo!$K697+ETo!$L697)</f>
        <v>4.3973308984351567</v>
      </c>
      <c r="AY698" s="76">
        <f>MIN(AX698*Constantes!$F$17,0.8*(BB697+Observaciones!$F697-AZ698-BA698-Constantes!$D$14))</f>
        <v>2.1840383524385167</v>
      </c>
      <c r="AZ698" s="76">
        <f>IF(Observaciones!$F697&gt;0.05*Constantes!$F$18,((Observaciones!$F697-0.05*Constantes!$F$18)^2)/(Observaciones!$F697+0.95*Constantes!$F$18),0)</f>
        <v>0</v>
      </c>
      <c r="BA698" s="76">
        <f>MAX(0,BB697+Observaciones!$F697-AZ698-Constantes!$D$13)</f>
        <v>0</v>
      </c>
      <c r="BB698" s="76">
        <f>BB697+Observaciones!$F697-AZ698-AY698-BA698-BC697</f>
        <v>31.925148600999368</v>
      </c>
      <c r="BC698" s="76">
        <f>MAX(0,(BB698-Constantes!$D$14)*(1-EXP(-Constantes!$D$22)))</f>
        <v>0.70427146137438112</v>
      </c>
      <c r="BD698" s="76">
        <f t="shared" si="378"/>
        <v>58.694731898345324</v>
      </c>
      <c r="BE698" s="76">
        <f>MAX(0,(BD698-Constantes!$D$13)*(1-EXP(-Constantes!$D$23)))</f>
        <v>9.7987812044993725E-2</v>
      </c>
      <c r="BF698" s="76">
        <f t="shared" si="379"/>
        <v>0.80225927341937486</v>
      </c>
      <c r="BG698" s="76">
        <f>IF(BF698-Escenarios!$F$29&lt;=0,0,IF(BF698-Escenarios!$F$29&gt;Escenarios!$F$28,Escenarios!$F$28,BF698-Escenarios!$F$29))</f>
        <v>0.11105927341937483</v>
      </c>
      <c r="BH698" s="76">
        <f>BG698*Entradas!$F$24</f>
        <v>0</v>
      </c>
      <c r="BI698" s="76">
        <f>AX698*Entradas!$D$47/Escenarios!$F$9</f>
        <v>0.2110718831248875</v>
      </c>
      <c r="BJ698" s="76">
        <f>Entradas!$D$48*Entradas!$D$46/Escenarios!$F$9</f>
        <v>0.12</v>
      </c>
      <c r="BK698" s="76">
        <f t="shared" si="380"/>
        <v>2.3951102355634042</v>
      </c>
      <c r="BL698" s="76">
        <f t="shared" si="366"/>
        <v>0</v>
      </c>
      <c r="BM698" s="76">
        <f t="shared" si="367"/>
        <v>0.11105927341937483</v>
      </c>
      <c r="BN698" s="76">
        <f t="shared" si="356"/>
        <v>0.5932121879550063</v>
      </c>
      <c r="BO698" s="76">
        <f t="shared" si="368"/>
        <v>0</v>
      </c>
      <c r="BP698" s="76">
        <f t="shared" si="357"/>
        <v>9.7987812044993725E-2</v>
      </c>
      <c r="BQ698" s="76">
        <f t="shared" si="369"/>
        <v>0</v>
      </c>
      <c r="BR698" s="76">
        <f t="shared" si="370"/>
        <v>0.69120000000000004</v>
      </c>
      <c r="BS698" s="76">
        <f t="shared" si="371"/>
        <v>0</v>
      </c>
      <c r="BT698" s="76">
        <f t="shared" si="372"/>
        <v>0</v>
      </c>
      <c r="BU698" s="76">
        <f t="shared" si="381"/>
        <v>56.012665948483544</v>
      </c>
      <c r="BV698" s="76">
        <f>MAX(0,(BU698-Constantes!$D$13)*(1-EXP(-Constantes!$D$24)))</f>
        <v>0.11101164337726435</v>
      </c>
      <c r="BW698" s="76">
        <f t="shared" si="382"/>
        <v>0.20899945542225806</v>
      </c>
      <c r="BX698" s="76">
        <f t="shared" si="383"/>
        <v>0.80221164337726436</v>
      </c>
      <c r="BY698" s="76">
        <f>0.0526*BL698*Observaciones!$F697^1.218</f>
        <v>0</v>
      </c>
      <c r="BZ698" s="76">
        <f>BY698*Constantes!$F$30</f>
        <v>0</v>
      </c>
      <c r="CA698" s="76">
        <f t="shared" si="384"/>
        <v>0</v>
      </c>
      <c r="CB698" s="15"/>
      <c r="CC698" s="75">
        <v>692</v>
      </c>
      <c r="CD698" s="76">
        <f>0.0526*Observaciones!$F697^2.218</f>
        <v>0</v>
      </c>
      <c r="CE698" s="76">
        <f>IF(Observaciones!$F697&gt;0.05*$CI$7,((Observaciones!$F697-0.05*$CI$7)^2)/(Observaciones!$F697+0.95*$CI$7),0)</f>
        <v>0</v>
      </c>
      <c r="CF698" s="76">
        <f>0.0526*CE698*Observaciones!$F697^1.218</f>
        <v>0</v>
      </c>
      <c r="CG698" s="29"/>
      <c r="CH698" s="29"/>
      <c r="CI698" s="110"/>
      <c r="CJ698" s="40"/>
    </row>
    <row r="699" spans="2:88" s="2" customFormat="1" x14ac:dyDescent="0.3">
      <c r="B699" s="39"/>
      <c r="C699" s="75">
        <v>693</v>
      </c>
      <c r="D699" s="148">
        <f>ETo!$I698*((1-Constantes!$D$19)*ETo!$K698+ETo!$L698)</f>
        <v>4.2837871367784421</v>
      </c>
      <c r="E699" s="76">
        <f>MIN(D699*Constantes!$D$17,0.8*(H698+Observaciones!$F698-F699-G699-Constantes!$D$14))</f>
        <v>2.127644158809229</v>
      </c>
      <c r="F699" s="76">
        <f>IF(Observaciones!$F698&gt;0.05*Constantes!$D$18,((Observaciones!$F698-0.05*Constantes!$D$18)^2)/(Observaciones!$F698+0.95*Constantes!$D$18),0)</f>
        <v>0</v>
      </c>
      <c r="G699" s="76">
        <f>MAX(0,H698+Observaciones!$F698-F699-Constantes!$D$13)</f>
        <v>0</v>
      </c>
      <c r="H699" s="76">
        <f>H698+Observaciones!$F698-F699-E699-G699-I698</f>
        <v>29.093232980815756</v>
      </c>
      <c r="I699" s="76">
        <f>MAX(0,(H699-Constantes!$D$14)*(1-EXP(-Constantes!$D$22)))</f>
        <v>0.60780601917585475</v>
      </c>
      <c r="J699" s="76">
        <f t="shared" si="385"/>
        <v>58.596744086300333</v>
      </c>
      <c r="K699" s="76">
        <f>MAX(0,(J699-Constantes!$D$13)*(1-EXP(-Constantes!$D$23)))</f>
        <v>9.7022314794035919E-2</v>
      </c>
      <c r="L699" s="76">
        <f t="shared" si="386"/>
        <v>0.70482833396989064</v>
      </c>
      <c r="M699" s="76">
        <f>0.0526*F699*Observaciones!$F698^1.218</f>
        <v>0</v>
      </c>
      <c r="N699" s="76">
        <f>M699*Constantes!$D$30</f>
        <v>0</v>
      </c>
      <c r="O699" s="76">
        <f t="shared" si="387"/>
        <v>0</v>
      </c>
      <c r="P699" s="15"/>
      <c r="Q699" s="75">
        <v>693</v>
      </c>
      <c r="R699" s="148">
        <f>ETo!$I698*((1-Constantes!$E$19)*ETo!$K698+ETo!$L698)</f>
        <v>4.2837871367784421</v>
      </c>
      <c r="S699" s="76">
        <f>MIN(R699*Constantes!$E$17,0.8*(V698+Observaciones!$F698-T699-U699-Constantes!$D$14))</f>
        <v>2.127644158809229</v>
      </c>
      <c r="T699" s="76">
        <f>IF(Observaciones!$F698&gt;0.05*Constantes!$E$18,((Observaciones!$F698-0.05*Constantes!$E$18)^2)/(Observaciones!$F698+0.95*Constantes!$E$18),0)</f>
        <v>0</v>
      </c>
      <c r="U699" s="76">
        <f>MAX(0,V698+Observaciones!$F698-T699-Constantes!$D$13)</f>
        <v>0</v>
      </c>
      <c r="V699" s="76">
        <f>V698+Observaciones!$F698-T699-S699-U699-W698</f>
        <v>29.093232980815756</v>
      </c>
      <c r="W699" s="76">
        <f>MAX(0,(V699-Constantes!$D$14)*(1-EXP(-Constantes!$D$22)))</f>
        <v>0.60780601917585475</v>
      </c>
      <c r="X699" s="76">
        <f t="shared" si="373"/>
        <v>58.596744086300333</v>
      </c>
      <c r="Y699" s="76">
        <f>MAX(0,(X699-Constantes!$D$13)*(1-EXP(-Constantes!$D$23)))</f>
        <v>9.7022314794035919E-2</v>
      </c>
      <c r="Z699" s="76">
        <f t="shared" si="374"/>
        <v>0.70482833396989064</v>
      </c>
      <c r="AA699" s="76">
        <f>IF(Z699-Escenarios!$E$29&lt;=0,0,IF(Z699-Escenarios!$E$29&gt;Escenarios!$E$28,Escenarios!$E$28,Z699-Escenarios!$E$29))</f>
        <v>1.3628333969890605E-2</v>
      </c>
      <c r="AB699" s="76">
        <f>AA699*Entradas!$E$24</f>
        <v>3.4070834924726512E-3</v>
      </c>
      <c r="AC699" s="76">
        <f>R699*Entradas!$D$47/Escenarios!$E$9</f>
        <v>0.2056217825653652</v>
      </c>
      <c r="AD699" s="76">
        <f>Entradas!$D$48*Entradas!$D$46/Escenarios!$E$9</f>
        <v>0.12</v>
      </c>
      <c r="AE699" s="76">
        <f t="shared" si="375"/>
        <v>2.3332659413745942</v>
      </c>
      <c r="AF699" s="76">
        <f t="shared" si="358"/>
        <v>0</v>
      </c>
      <c r="AG699" s="76">
        <f t="shared" si="359"/>
        <v>1.3628333969890605E-2</v>
      </c>
      <c r="AH699" s="76">
        <f t="shared" si="353"/>
        <v>0.59417768520596415</v>
      </c>
      <c r="AI699" s="76">
        <f t="shared" si="360"/>
        <v>0</v>
      </c>
      <c r="AJ699" s="76">
        <f t="shared" si="354"/>
        <v>9.7022314794035919E-2</v>
      </c>
      <c r="AK699" s="76">
        <f t="shared" si="361"/>
        <v>0</v>
      </c>
      <c r="AL699" s="76">
        <f t="shared" si="362"/>
        <v>0.69460708349247269</v>
      </c>
      <c r="AM699" s="76">
        <f t="shared" si="363"/>
        <v>0</v>
      </c>
      <c r="AN699" s="76">
        <f t="shared" si="364"/>
        <v>0</v>
      </c>
      <c r="AO699" s="76">
        <f t="shared" si="376"/>
        <v>52.632513000870205</v>
      </c>
      <c r="AP699" s="76">
        <f>MAX(0,(AO699-Constantes!$D$13)*(1-EXP(-Constantes!$D$24)))</f>
        <v>5.9345170453583909E-2</v>
      </c>
      <c r="AQ699" s="76">
        <f t="shared" si="355"/>
        <v>0.15636748524761984</v>
      </c>
      <c r="AR699" s="76">
        <f t="shared" si="365"/>
        <v>0.75395225394605658</v>
      </c>
      <c r="AS699" s="76">
        <f>0.0526*AF699*Observaciones!$F698^1.218</f>
        <v>0</v>
      </c>
      <c r="AT699" s="76">
        <f>AS699*Constantes!$E$30</f>
        <v>0</v>
      </c>
      <c r="AU699" s="76">
        <f t="shared" si="377"/>
        <v>0</v>
      </c>
      <c r="AV699" s="15"/>
      <c r="AW699" s="75">
        <v>693</v>
      </c>
      <c r="AX699" s="148">
        <f>ETo!$I698*((1-Constantes!$F$19)*ETo!$K698+ETo!$L698)</f>
        <v>4.2837871367784421</v>
      </c>
      <c r="AY699" s="76">
        <f>MIN(AX699*Constantes!$F$17,0.8*(BB698+Observaciones!$F698-AZ699-BA699-Constantes!$D$14))</f>
        <v>2.127644158809229</v>
      </c>
      <c r="AZ699" s="76">
        <f>IF(Observaciones!$F698&gt;0.05*Constantes!$F$18,((Observaciones!$F698-0.05*Constantes!$F$18)^2)/(Observaciones!$F698+0.95*Constantes!$F$18),0)</f>
        <v>0</v>
      </c>
      <c r="BA699" s="76">
        <f>MAX(0,BB698+Observaciones!$F698-AZ699-Constantes!$D$13)</f>
        <v>0</v>
      </c>
      <c r="BB699" s="76">
        <f>BB698+Observaciones!$F698-AZ699-AY699-BA699-BC698</f>
        <v>29.093232980815756</v>
      </c>
      <c r="BC699" s="76">
        <f>MAX(0,(BB699-Constantes!$D$14)*(1-EXP(-Constantes!$D$22)))</f>
        <v>0.60780601917585475</v>
      </c>
      <c r="BD699" s="76">
        <f t="shared" si="378"/>
        <v>58.596744086300333</v>
      </c>
      <c r="BE699" s="76">
        <f>MAX(0,(BD699-Constantes!$D$13)*(1-EXP(-Constantes!$D$23)))</f>
        <v>9.7022314794035919E-2</v>
      </c>
      <c r="BF699" s="76">
        <f t="shared" si="379"/>
        <v>0.70482833396989064</v>
      </c>
      <c r="BG699" s="76">
        <f>IF(BF699-Escenarios!$F$29&lt;=0,0,IF(BF699-Escenarios!$F$29&gt;Escenarios!$F$28,Escenarios!$F$28,BF699-Escenarios!$F$29))</f>
        <v>1.3628333969890605E-2</v>
      </c>
      <c r="BH699" s="76">
        <f>BG699*Entradas!$F$24</f>
        <v>0</v>
      </c>
      <c r="BI699" s="76">
        <f>AX699*Entradas!$D$47/Escenarios!$F$9</f>
        <v>0.2056217825653652</v>
      </c>
      <c r="BJ699" s="76">
        <f>Entradas!$D$48*Entradas!$D$46/Escenarios!$F$9</f>
        <v>0.12</v>
      </c>
      <c r="BK699" s="76">
        <f t="shared" si="380"/>
        <v>2.3332659413745942</v>
      </c>
      <c r="BL699" s="76">
        <f t="shared" si="366"/>
        <v>0</v>
      </c>
      <c r="BM699" s="76">
        <f t="shared" si="367"/>
        <v>1.3628333969890605E-2</v>
      </c>
      <c r="BN699" s="76">
        <f t="shared" si="356"/>
        <v>0.59417768520596415</v>
      </c>
      <c r="BO699" s="76">
        <f t="shared" si="368"/>
        <v>0</v>
      </c>
      <c r="BP699" s="76">
        <f t="shared" si="357"/>
        <v>9.7022314794035919E-2</v>
      </c>
      <c r="BQ699" s="76">
        <f t="shared" si="369"/>
        <v>0</v>
      </c>
      <c r="BR699" s="76">
        <f t="shared" si="370"/>
        <v>0.69120000000000004</v>
      </c>
      <c r="BS699" s="76">
        <f t="shared" si="371"/>
        <v>0</v>
      </c>
      <c r="BT699" s="76">
        <f t="shared" si="372"/>
        <v>0</v>
      </c>
      <c r="BU699" s="76">
        <f t="shared" si="381"/>
        <v>55.901654305106277</v>
      </c>
      <c r="BV699" s="76">
        <f>MAX(0,(BU699-Constantes!$D$13)*(1-EXP(-Constantes!$D$24)))</f>
        <v>0.10931480298108801</v>
      </c>
      <c r="BW699" s="76">
        <f t="shared" si="382"/>
        <v>0.20633711777512392</v>
      </c>
      <c r="BX699" s="76">
        <f t="shared" si="383"/>
        <v>0.80051480298108801</v>
      </c>
      <c r="BY699" s="76">
        <f>0.0526*BL699*Observaciones!$F698^1.218</f>
        <v>0</v>
      </c>
      <c r="BZ699" s="76">
        <f>BY699*Constantes!$F$30</f>
        <v>0</v>
      </c>
      <c r="CA699" s="76">
        <f t="shared" si="384"/>
        <v>0</v>
      </c>
      <c r="CB699" s="15"/>
      <c r="CC699" s="75">
        <v>693</v>
      </c>
      <c r="CD699" s="76">
        <f>0.0526*Observaciones!$F698^2.218</f>
        <v>0</v>
      </c>
      <c r="CE699" s="76">
        <f>IF(Observaciones!$F698&gt;0.05*$CI$7,((Observaciones!$F698-0.05*$CI$7)^2)/(Observaciones!$F698+0.95*$CI$7),0)</f>
        <v>0</v>
      </c>
      <c r="CF699" s="76">
        <f>0.0526*CE699*Observaciones!$F698^1.218</f>
        <v>0</v>
      </c>
      <c r="CG699" s="29"/>
      <c r="CH699" s="29"/>
      <c r="CI699" s="110"/>
      <c r="CJ699" s="40"/>
    </row>
    <row r="700" spans="2:88" s="2" customFormat="1" x14ac:dyDescent="0.3">
      <c r="B700" s="39"/>
      <c r="C700" s="75">
        <v>694</v>
      </c>
      <c r="D700" s="148">
        <f>ETo!$I699*((1-Constantes!$D$19)*ETo!$K699+ETo!$L699)</f>
        <v>4.3370101829929597</v>
      </c>
      <c r="E700" s="76">
        <f>MIN(D700*Constantes!$D$17,0.8*(H699+Observaciones!$F699-F700-G700-Constantes!$D$14))</f>
        <v>2.1540786430113346</v>
      </c>
      <c r="F700" s="76">
        <f>IF(Observaciones!$F699&gt;0.05*Constantes!$D$18,((Observaciones!$F699-0.05*Constantes!$D$18)^2)/(Observaciones!$F699+0.95*Constantes!$D$18),0)</f>
        <v>0.28826831063673158</v>
      </c>
      <c r="G700" s="76">
        <f>MAX(0,H699+Observaciones!$F699-F700-Constantes!$D$13)</f>
        <v>0</v>
      </c>
      <c r="H700" s="76">
        <f>H699+Observaciones!$F699-F700-E700-G700-I699</f>
        <v>33.643080007991841</v>
      </c>
      <c r="I700" s="76">
        <f>MAX(0,(H700-Constantes!$D$14)*(1-EXP(-Constantes!$D$22)))</f>
        <v>0.76279051175184998</v>
      </c>
      <c r="J700" s="76">
        <f t="shared" si="385"/>
        <v>58.499721771506294</v>
      </c>
      <c r="K700" s="76">
        <f>MAX(0,(J700-Constantes!$D$13)*(1-EXP(-Constantes!$D$23)))</f>
        <v>9.6066330817455289E-2</v>
      </c>
      <c r="L700" s="76">
        <f t="shared" si="386"/>
        <v>1.1471251532060367</v>
      </c>
      <c r="M700" s="76">
        <f>0.0526*F700*Observaciones!$F699^1.218</f>
        <v>0.17931375390288867</v>
      </c>
      <c r="N700" s="76">
        <f>M700*Constantes!$D$30</f>
        <v>2.8012586857071517E-3</v>
      </c>
      <c r="O700" s="76">
        <f t="shared" si="387"/>
        <v>244.19817470465782</v>
      </c>
      <c r="P700" s="15"/>
      <c r="Q700" s="75">
        <v>694</v>
      </c>
      <c r="R700" s="148">
        <f>ETo!$I699*((1-Constantes!$E$19)*ETo!$K699+ETo!$L699)</f>
        <v>4.3370101829929597</v>
      </c>
      <c r="S700" s="76">
        <f>MIN(R700*Constantes!$E$17,0.8*(V699+Observaciones!$F699-T700-U700-Constantes!$D$14))</f>
        <v>2.1540786430113346</v>
      </c>
      <c r="T700" s="76">
        <f>IF(Observaciones!$F699&gt;0.05*Constantes!$E$18,((Observaciones!$F699-0.05*Constantes!$E$18)^2)/(Observaciones!$F699+0.95*Constantes!$E$18),0)</f>
        <v>0.28826831063673158</v>
      </c>
      <c r="U700" s="76">
        <f>MAX(0,V699+Observaciones!$F699-T700-Constantes!$D$13)</f>
        <v>0</v>
      </c>
      <c r="V700" s="76">
        <f>V699+Observaciones!$F699-T700-S700-U700-W699</f>
        <v>33.643080007991841</v>
      </c>
      <c r="W700" s="76">
        <f>MAX(0,(V700-Constantes!$D$14)*(1-EXP(-Constantes!$D$22)))</f>
        <v>0.76279051175184998</v>
      </c>
      <c r="X700" s="76">
        <f t="shared" si="373"/>
        <v>58.499721771506294</v>
      </c>
      <c r="Y700" s="76">
        <f>MAX(0,(X700-Constantes!$D$13)*(1-EXP(-Constantes!$D$23)))</f>
        <v>9.6066330817455289E-2</v>
      </c>
      <c r="Z700" s="76">
        <f t="shared" si="374"/>
        <v>1.1471251532060367</v>
      </c>
      <c r="AA700" s="76">
        <f>IF(Z700-Escenarios!$E$29&lt;=0,0,IF(Z700-Escenarios!$E$29&gt;Escenarios!$E$28,Escenarios!$E$28,Z700-Escenarios!$E$29))</f>
        <v>0.45592515320603666</v>
      </c>
      <c r="AB700" s="76">
        <f>AA700*Entradas!$E$24</f>
        <v>0.11398128830150916</v>
      </c>
      <c r="AC700" s="76">
        <f>R700*Entradas!$D$47/Escenarios!$E$9</f>
        <v>0.20817648878366207</v>
      </c>
      <c r="AD700" s="76">
        <f>Entradas!$D$48*Entradas!$D$46/Escenarios!$E$9</f>
        <v>0.12</v>
      </c>
      <c r="AE700" s="76">
        <f t="shared" si="375"/>
        <v>2.3622551317949965</v>
      </c>
      <c r="AF700" s="76">
        <f t="shared" si="358"/>
        <v>0</v>
      </c>
      <c r="AG700" s="76">
        <f t="shared" si="359"/>
        <v>0.16765684256930508</v>
      </c>
      <c r="AH700" s="76">
        <f t="shared" si="353"/>
        <v>0.59513366918254484</v>
      </c>
      <c r="AI700" s="76">
        <f t="shared" si="360"/>
        <v>0</v>
      </c>
      <c r="AJ700" s="76">
        <f t="shared" si="354"/>
        <v>9.6066330817455289E-2</v>
      </c>
      <c r="AK700" s="76">
        <f t="shared" si="361"/>
        <v>0</v>
      </c>
      <c r="AL700" s="76">
        <f t="shared" si="362"/>
        <v>0.80518128830150926</v>
      </c>
      <c r="AM700" s="76">
        <f t="shared" si="363"/>
        <v>1.3767376120865427E-2</v>
      </c>
      <c r="AN700" s="76">
        <f t="shared" si="364"/>
        <v>1.3767376120865427E-2</v>
      </c>
      <c r="AO700" s="76">
        <f t="shared" si="376"/>
        <v>52.58693520653749</v>
      </c>
      <c r="AP700" s="76">
        <f>MAX(0,(AO700-Constantes!$D$13)*(1-EXP(-Constantes!$D$24)))</f>
        <v>5.8648502606504685E-2</v>
      </c>
      <c r="AQ700" s="76">
        <f t="shared" si="355"/>
        <v>0.15471483342395997</v>
      </c>
      <c r="AR700" s="76">
        <f t="shared" si="365"/>
        <v>0.86382979090801393</v>
      </c>
      <c r="AS700" s="76">
        <f>0.0526*AF700*Observaciones!$F699^1.218</f>
        <v>0</v>
      </c>
      <c r="AT700" s="76">
        <f>AS700*Constantes!$E$30</f>
        <v>0</v>
      </c>
      <c r="AU700" s="76">
        <f t="shared" si="377"/>
        <v>0</v>
      </c>
      <c r="AV700" s="15"/>
      <c r="AW700" s="75">
        <v>694</v>
      </c>
      <c r="AX700" s="148">
        <f>ETo!$I699*((1-Constantes!$F$19)*ETo!$K699+ETo!$L699)</f>
        <v>4.3370101829929597</v>
      </c>
      <c r="AY700" s="76">
        <f>MIN(AX700*Constantes!$F$17,0.8*(BB699+Observaciones!$F699-AZ700-BA700-Constantes!$D$14))</f>
        <v>2.1540786430113346</v>
      </c>
      <c r="AZ700" s="76">
        <f>IF(Observaciones!$F699&gt;0.05*Constantes!$F$18,((Observaciones!$F699-0.05*Constantes!$F$18)^2)/(Observaciones!$F699+0.95*Constantes!$F$18),0)</f>
        <v>0.28826831063673158</v>
      </c>
      <c r="BA700" s="76">
        <f>MAX(0,BB699+Observaciones!$F699-AZ700-Constantes!$D$13)</f>
        <v>0</v>
      </c>
      <c r="BB700" s="76">
        <f>BB699+Observaciones!$F699-AZ700-AY700-BA700-BC699</f>
        <v>33.643080007991841</v>
      </c>
      <c r="BC700" s="76">
        <f>MAX(0,(BB700-Constantes!$D$14)*(1-EXP(-Constantes!$D$22)))</f>
        <v>0.76279051175184998</v>
      </c>
      <c r="BD700" s="76">
        <f t="shared" si="378"/>
        <v>58.499721771506294</v>
      </c>
      <c r="BE700" s="76">
        <f>MAX(0,(BD700-Constantes!$D$13)*(1-EXP(-Constantes!$D$23)))</f>
        <v>9.6066330817455289E-2</v>
      </c>
      <c r="BF700" s="76">
        <f t="shared" si="379"/>
        <v>1.1471251532060367</v>
      </c>
      <c r="BG700" s="76">
        <f>IF(BF700-Escenarios!$F$29&lt;=0,0,IF(BF700-Escenarios!$F$29&gt;Escenarios!$F$28,Escenarios!$F$28,BF700-Escenarios!$F$29))</f>
        <v>0.45592515320603666</v>
      </c>
      <c r="BH700" s="76">
        <f>BG700*Entradas!$F$24</f>
        <v>0</v>
      </c>
      <c r="BI700" s="76">
        <f>AX700*Entradas!$D$47/Escenarios!$F$9</f>
        <v>0.20817648878366207</v>
      </c>
      <c r="BJ700" s="76">
        <f>Entradas!$D$48*Entradas!$D$46/Escenarios!$F$9</f>
        <v>0.12</v>
      </c>
      <c r="BK700" s="76">
        <f t="shared" si="380"/>
        <v>2.3622551317949965</v>
      </c>
      <c r="BL700" s="76">
        <f t="shared" si="366"/>
        <v>0</v>
      </c>
      <c r="BM700" s="76">
        <f t="shared" si="367"/>
        <v>0.16765684256930508</v>
      </c>
      <c r="BN700" s="76">
        <f t="shared" si="356"/>
        <v>0.59513366918254484</v>
      </c>
      <c r="BO700" s="76">
        <f t="shared" si="368"/>
        <v>0</v>
      </c>
      <c r="BP700" s="76">
        <f t="shared" si="357"/>
        <v>9.6066330817455289E-2</v>
      </c>
      <c r="BQ700" s="76">
        <f t="shared" si="369"/>
        <v>0</v>
      </c>
      <c r="BR700" s="76">
        <f t="shared" si="370"/>
        <v>0.69120000000000015</v>
      </c>
      <c r="BS700" s="76">
        <f t="shared" si="371"/>
        <v>0.12774866442237459</v>
      </c>
      <c r="BT700" s="76">
        <f t="shared" si="372"/>
        <v>0.12774866442237459</v>
      </c>
      <c r="BU700" s="76">
        <f t="shared" si="381"/>
        <v>55.920088166547565</v>
      </c>
      <c r="BV700" s="76">
        <f>MAX(0,(BU700-Constantes!$D$13)*(1-EXP(-Constantes!$D$24)))</f>
        <v>0.10959656910759057</v>
      </c>
      <c r="BW700" s="76">
        <f t="shared" si="382"/>
        <v>0.20566289992504586</v>
      </c>
      <c r="BX700" s="76">
        <f t="shared" si="383"/>
        <v>0.80079656910759067</v>
      </c>
      <c r="BY700" s="76">
        <f>0.0526*BL700*Observaciones!$F699^1.218</f>
        <v>0</v>
      </c>
      <c r="BZ700" s="76">
        <f>BY700*Constantes!$F$30</f>
        <v>0</v>
      </c>
      <c r="CA700" s="76">
        <f t="shared" si="384"/>
        <v>0</v>
      </c>
      <c r="CB700" s="15"/>
      <c r="CC700" s="75">
        <v>694</v>
      </c>
      <c r="CD700" s="76">
        <f>0.0526*Observaciones!$F699^2.218</f>
        <v>4.72748644015644</v>
      </c>
      <c r="CE700" s="76">
        <f>IF(Observaciones!$F699&gt;0.05*$CI$7,((Observaciones!$F699-0.05*$CI$7)^2)/(Observaciones!$F699+0.95*$CI$7),0)</f>
        <v>0.85016527070729775</v>
      </c>
      <c r="CF700" s="76">
        <f>0.0526*CE700*Observaciones!$F699^1.218</f>
        <v>0.52883484067903708</v>
      </c>
      <c r="CG700" s="29"/>
      <c r="CH700" s="29"/>
      <c r="CI700" s="110"/>
      <c r="CJ700" s="40"/>
    </row>
    <row r="701" spans="2:88" s="2" customFormat="1" x14ac:dyDescent="0.3">
      <c r="B701" s="39"/>
      <c r="C701" s="75">
        <v>695</v>
      </c>
      <c r="D701" s="148">
        <f>ETo!$I700*((1-Constantes!$D$19)*ETo!$K700+ETo!$L700)</f>
        <v>4.4034054965053455</v>
      </c>
      <c r="E701" s="76">
        <f>MIN(D701*Constantes!$D$17,0.8*(H700+Observaciones!$F700-F701-G701-Constantes!$D$14))</f>
        <v>2.18705544518577</v>
      </c>
      <c r="F701" s="76">
        <f>IF(Observaciones!$F700&gt;0.05*Constantes!$D$18,((Observaciones!$F700-0.05*Constantes!$D$18)^2)/(Observaciones!$F700+0.95*Constantes!$D$18),0)</f>
        <v>1.2668803418803418</v>
      </c>
      <c r="G701" s="76">
        <f>MAX(0,H700+Observaciones!$F700-F701-Constantes!$D$13)</f>
        <v>0</v>
      </c>
      <c r="H701" s="76">
        <f>H700+Observaciones!$F700-F701-E701-G701-I700</f>
        <v>42.226353709173871</v>
      </c>
      <c r="I701" s="76">
        <f>MAX(0,(H701-Constantes!$D$14)*(1-EXP(-Constantes!$D$22)))</f>
        <v>1.0551683238569378</v>
      </c>
      <c r="J701" s="76">
        <f t="shared" si="385"/>
        <v>58.403655440688837</v>
      </c>
      <c r="K701" s="76">
        <f>MAX(0,(J701-Constantes!$D$13)*(1-EXP(-Constantes!$D$23)))</f>
        <v>9.5119766378693543E-2</v>
      </c>
      <c r="L701" s="76">
        <f t="shared" si="386"/>
        <v>2.417168432115973</v>
      </c>
      <c r="M701" s="76">
        <f>0.0526*F701*Observaciones!$F700^1.218</f>
        <v>1.486973005643355</v>
      </c>
      <c r="N701" s="76">
        <f>M701*Constantes!$D$30</f>
        <v>2.3229651696023163E-2</v>
      </c>
      <c r="O701" s="76">
        <f t="shared" si="387"/>
        <v>961.02743141023404</v>
      </c>
      <c r="P701" s="15"/>
      <c r="Q701" s="75">
        <v>695</v>
      </c>
      <c r="R701" s="148">
        <f>ETo!$I700*((1-Constantes!$E$19)*ETo!$K700+ETo!$L700)</f>
        <v>4.4034054965053455</v>
      </c>
      <c r="S701" s="76">
        <f>MIN(R701*Constantes!$E$17,0.8*(V700+Observaciones!$F700-T701-U701-Constantes!$D$14))</f>
        <v>2.18705544518577</v>
      </c>
      <c r="T701" s="76">
        <f>IF(Observaciones!$F700&gt;0.05*Constantes!$E$18,((Observaciones!$F700-0.05*Constantes!$E$18)^2)/(Observaciones!$F700+0.95*Constantes!$E$18),0)</f>
        <v>1.2668803418803418</v>
      </c>
      <c r="U701" s="76">
        <f>MAX(0,V700+Observaciones!$F700-T701-Constantes!$D$13)</f>
        <v>0</v>
      </c>
      <c r="V701" s="76">
        <f>V700+Observaciones!$F700-T701-S701-U701-W700</f>
        <v>42.226353709173871</v>
      </c>
      <c r="W701" s="76">
        <f>MAX(0,(V701-Constantes!$D$14)*(1-EXP(-Constantes!$D$22)))</f>
        <v>1.0551683238569378</v>
      </c>
      <c r="X701" s="76">
        <f t="shared" si="373"/>
        <v>58.403655440688837</v>
      </c>
      <c r="Y701" s="76">
        <f>MAX(0,(X701-Constantes!$D$13)*(1-EXP(-Constantes!$D$23)))</f>
        <v>9.5119766378693543E-2</v>
      </c>
      <c r="Z701" s="76">
        <f t="shared" si="374"/>
        <v>2.417168432115973</v>
      </c>
      <c r="AA701" s="76">
        <f>IF(Z701-Escenarios!$E$29&lt;=0,0,IF(Z701-Escenarios!$E$29&gt;Escenarios!$E$28,Escenarios!$E$28,Z701-Escenarios!$E$29))</f>
        <v>1.725968432115973</v>
      </c>
      <c r="AB701" s="76">
        <f>AA701*Entradas!$E$24</f>
        <v>0.43149210802899324</v>
      </c>
      <c r="AC701" s="76">
        <f>R701*Entradas!$D$47/Escenarios!$E$9</f>
        <v>0.21136346383225657</v>
      </c>
      <c r="AD701" s="76">
        <f>Entradas!$D$48*Entradas!$D$46/Escenarios!$E$9</f>
        <v>0.12</v>
      </c>
      <c r="AE701" s="76">
        <f t="shared" si="375"/>
        <v>2.3984189090180266</v>
      </c>
      <c r="AF701" s="76">
        <f t="shared" si="358"/>
        <v>0</v>
      </c>
      <c r="AG701" s="76">
        <f t="shared" si="359"/>
        <v>0.45908809023563113</v>
      </c>
      <c r="AH701" s="76">
        <f t="shared" si="353"/>
        <v>0.59608023362130669</v>
      </c>
      <c r="AI701" s="76">
        <f t="shared" si="360"/>
        <v>0</v>
      </c>
      <c r="AJ701" s="76">
        <f t="shared" si="354"/>
        <v>9.5119766378693543E-2</v>
      </c>
      <c r="AK701" s="76">
        <f t="shared" si="361"/>
        <v>0</v>
      </c>
      <c r="AL701" s="76">
        <f t="shared" si="362"/>
        <v>1.1226921080289936</v>
      </c>
      <c r="AM701" s="76">
        <f t="shared" si="363"/>
        <v>0.96311286025472309</v>
      </c>
      <c r="AN701" s="76">
        <f t="shared" si="364"/>
        <v>0.96311286025472309</v>
      </c>
      <c r="AO701" s="76">
        <f t="shared" si="376"/>
        <v>53.491399564185713</v>
      </c>
      <c r="AP701" s="76">
        <f>MAX(0,(AO701-Constantes!$D$13)*(1-EXP(-Constantes!$D$24)))</f>
        <v>7.2473463775158731E-2</v>
      </c>
      <c r="AQ701" s="76">
        <f t="shared" si="355"/>
        <v>0.16759323015385227</v>
      </c>
      <c r="AR701" s="76">
        <f t="shared" si="365"/>
        <v>1.1951655718041523</v>
      </c>
      <c r="AS701" s="76">
        <f>0.0526*AF701*Observaciones!$F700^1.218</f>
        <v>0</v>
      </c>
      <c r="AT701" s="76">
        <f>AS701*Constantes!$E$30</f>
        <v>0</v>
      </c>
      <c r="AU701" s="76">
        <f t="shared" si="377"/>
        <v>0</v>
      </c>
      <c r="AV701" s="15"/>
      <c r="AW701" s="75">
        <v>695</v>
      </c>
      <c r="AX701" s="148">
        <f>ETo!$I700*((1-Constantes!$F$19)*ETo!$K700+ETo!$L700)</f>
        <v>4.4034054965053455</v>
      </c>
      <c r="AY701" s="76">
        <f>MIN(AX701*Constantes!$F$17,0.8*(BB700+Observaciones!$F700-AZ701-BA701-Constantes!$D$14))</f>
        <v>2.18705544518577</v>
      </c>
      <c r="AZ701" s="76">
        <f>IF(Observaciones!$F700&gt;0.05*Constantes!$F$18,((Observaciones!$F700-0.05*Constantes!$F$18)^2)/(Observaciones!$F700+0.95*Constantes!$F$18),0)</f>
        <v>1.2668803418803418</v>
      </c>
      <c r="BA701" s="76">
        <f>MAX(0,BB700+Observaciones!$F700-AZ701-Constantes!$D$13)</f>
        <v>0</v>
      </c>
      <c r="BB701" s="76">
        <f>BB700+Observaciones!$F700-AZ701-AY701-BA701-BC700</f>
        <v>42.226353709173871</v>
      </c>
      <c r="BC701" s="76">
        <f>MAX(0,(BB701-Constantes!$D$14)*(1-EXP(-Constantes!$D$22)))</f>
        <v>1.0551683238569378</v>
      </c>
      <c r="BD701" s="76">
        <f t="shared" si="378"/>
        <v>58.403655440688837</v>
      </c>
      <c r="BE701" s="76">
        <f>MAX(0,(BD701-Constantes!$D$13)*(1-EXP(-Constantes!$D$23)))</f>
        <v>9.5119766378693543E-2</v>
      </c>
      <c r="BF701" s="76">
        <f t="shared" si="379"/>
        <v>2.417168432115973</v>
      </c>
      <c r="BG701" s="76">
        <f>IF(BF701-Escenarios!$F$29&lt;=0,0,IF(BF701-Escenarios!$F$29&gt;Escenarios!$F$28,Escenarios!$F$28,BF701-Escenarios!$F$29))</f>
        <v>1.725968432115973</v>
      </c>
      <c r="BH701" s="76">
        <f>BG701*Entradas!$F$24</f>
        <v>0</v>
      </c>
      <c r="BI701" s="76">
        <f>AX701*Entradas!$D$47/Escenarios!$F$9</f>
        <v>0.21136346383225657</v>
      </c>
      <c r="BJ701" s="76">
        <f>Entradas!$D$48*Entradas!$D$46/Escenarios!$F$9</f>
        <v>0.12</v>
      </c>
      <c r="BK701" s="76">
        <f t="shared" si="380"/>
        <v>2.3984189090180266</v>
      </c>
      <c r="BL701" s="76">
        <f t="shared" si="366"/>
        <v>0</v>
      </c>
      <c r="BM701" s="76">
        <f t="shared" si="367"/>
        <v>0.45908809023563113</v>
      </c>
      <c r="BN701" s="76">
        <f t="shared" si="356"/>
        <v>0.59608023362130669</v>
      </c>
      <c r="BO701" s="76">
        <f t="shared" si="368"/>
        <v>0</v>
      </c>
      <c r="BP701" s="76">
        <f t="shared" si="357"/>
        <v>9.5119766378693543E-2</v>
      </c>
      <c r="BQ701" s="76">
        <f t="shared" si="369"/>
        <v>0</v>
      </c>
      <c r="BR701" s="76">
        <f t="shared" si="370"/>
        <v>0.69120000000000026</v>
      </c>
      <c r="BS701" s="76">
        <f t="shared" si="371"/>
        <v>1.3946049682837165</v>
      </c>
      <c r="BT701" s="76">
        <f t="shared" si="372"/>
        <v>1.3946049682837165</v>
      </c>
      <c r="BU701" s="76">
        <f t="shared" si="381"/>
        <v>57.205096565723693</v>
      </c>
      <c r="BV701" s="76">
        <f>MAX(0,(BU701-Constantes!$D$13)*(1-EXP(-Constantes!$D$24)))</f>
        <v>0.12923823997032871</v>
      </c>
      <c r="BW701" s="76">
        <f t="shared" si="382"/>
        <v>0.22435800634902225</v>
      </c>
      <c r="BX701" s="76">
        <f t="shared" si="383"/>
        <v>0.82043823997032894</v>
      </c>
      <c r="BY701" s="76">
        <f>0.0526*BL701*Observaciones!$F700^1.218</f>
        <v>0</v>
      </c>
      <c r="BZ701" s="76">
        <f>BY701*Constantes!$F$30</f>
        <v>0</v>
      </c>
      <c r="CA701" s="76">
        <f t="shared" si="384"/>
        <v>0</v>
      </c>
      <c r="CB701" s="15"/>
      <c r="CC701" s="75">
        <v>695</v>
      </c>
      <c r="CD701" s="76">
        <f>0.0526*Observaciones!$F700^2.218</f>
        <v>15.023719165130638</v>
      </c>
      <c r="CE701" s="76">
        <f>IF(Observaciones!$F700&gt;0.05*$CI$7,((Observaciones!$F700-0.05*$CI$7)^2)/(Observaciones!$F700+0.95*$CI$7),0)</f>
        <v>2.6803602911260813</v>
      </c>
      <c r="CF701" s="76">
        <f>0.0526*CE701*Observaciones!$F700^1.218</f>
        <v>3.1460140840035975</v>
      </c>
      <c r="CG701" s="29"/>
      <c r="CH701" s="29"/>
      <c r="CI701" s="110"/>
      <c r="CJ701" s="40"/>
    </row>
    <row r="702" spans="2:88" s="2" customFormat="1" x14ac:dyDescent="0.3">
      <c r="B702" s="39"/>
      <c r="C702" s="75">
        <v>696</v>
      </c>
      <c r="D702" s="148">
        <f>ETo!$I701*((1-Constantes!$D$19)*ETo!$K701+ETo!$L701)</f>
        <v>4.3774550978450257</v>
      </c>
      <c r="E702" s="76">
        <f>MIN(D702*Constantes!$D$17,0.8*(H701+Observaciones!$F701-F702-G702-Constantes!$D$14))</f>
        <v>2.174166566171599</v>
      </c>
      <c r="F702" s="76">
        <f>IF(Observaciones!$F701&gt;0.05*Constantes!$D$18,((Observaciones!$F701-0.05*Constantes!$D$18)^2)/(Observaciones!$F701+0.95*Constantes!$D$18),0)</f>
        <v>0</v>
      </c>
      <c r="G702" s="76">
        <f>MAX(0,H701+Observaciones!$F701-F702-Constantes!$D$13)</f>
        <v>0</v>
      </c>
      <c r="H702" s="76">
        <f>H701+Observaciones!$F701-F702-E702-G702-I701</f>
        <v>39.297018819145329</v>
      </c>
      <c r="I702" s="76">
        <f>MAX(0,(H702-Constantes!$D$14)*(1-EXP(-Constantes!$D$22)))</f>
        <v>0.95538442369403187</v>
      </c>
      <c r="J702" s="76">
        <f t="shared" si="385"/>
        <v>58.308535674310143</v>
      </c>
      <c r="K702" s="76">
        <f>MAX(0,(J702-Constantes!$D$13)*(1-EXP(-Constantes!$D$23)))</f>
        <v>9.4182528664801021E-2</v>
      </c>
      <c r="L702" s="76">
        <f t="shared" si="386"/>
        <v>1.0495669523588329</v>
      </c>
      <c r="M702" s="76">
        <f>0.0526*F702*Observaciones!$F701^1.218</f>
        <v>0</v>
      </c>
      <c r="N702" s="76">
        <f>M702*Constantes!$D$30</f>
        <v>0</v>
      </c>
      <c r="O702" s="76">
        <f t="shared" si="387"/>
        <v>0</v>
      </c>
      <c r="P702" s="15"/>
      <c r="Q702" s="75">
        <v>696</v>
      </c>
      <c r="R702" s="148">
        <f>ETo!$I701*((1-Constantes!$E$19)*ETo!$K701+ETo!$L701)</f>
        <v>4.3774550978450257</v>
      </c>
      <c r="S702" s="76">
        <f>MIN(R702*Constantes!$E$17,0.8*(V701+Observaciones!$F701-T702-U702-Constantes!$D$14))</f>
        <v>2.174166566171599</v>
      </c>
      <c r="T702" s="76">
        <f>IF(Observaciones!$F701&gt;0.05*Constantes!$E$18,((Observaciones!$F701-0.05*Constantes!$E$18)^2)/(Observaciones!$F701+0.95*Constantes!$E$18),0)</f>
        <v>0</v>
      </c>
      <c r="U702" s="76">
        <f>MAX(0,V701+Observaciones!$F701-T702-Constantes!$D$13)</f>
        <v>0</v>
      </c>
      <c r="V702" s="76">
        <f>V701+Observaciones!$F701-T702-S702-U702-W701</f>
        <v>39.297018819145329</v>
      </c>
      <c r="W702" s="76">
        <f>MAX(0,(V702-Constantes!$D$14)*(1-EXP(-Constantes!$D$22)))</f>
        <v>0.95538442369403187</v>
      </c>
      <c r="X702" s="76">
        <f t="shared" si="373"/>
        <v>58.308535674310143</v>
      </c>
      <c r="Y702" s="76">
        <f>MAX(0,(X702-Constantes!$D$13)*(1-EXP(-Constantes!$D$23)))</f>
        <v>9.4182528664801021E-2</v>
      </c>
      <c r="Z702" s="76">
        <f t="shared" si="374"/>
        <v>1.0495669523588329</v>
      </c>
      <c r="AA702" s="76">
        <f>IF(Z702-Escenarios!$E$29&lt;=0,0,IF(Z702-Escenarios!$E$29&gt;Escenarios!$E$28,Escenarios!$E$28,Z702-Escenarios!$E$29))</f>
        <v>0.35836695235883287</v>
      </c>
      <c r="AB702" s="76">
        <f>AA702*Entradas!$E$24</f>
        <v>8.9591738089708217E-2</v>
      </c>
      <c r="AC702" s="76">
        <f>R702*Entradas!$D$47/Escenarios!$E$9</f>
        <v>0.21011784469656122</v>
      </c>
      <c r="AD702" s="76">
        <f>Entradas!$D$48*Entradas!$D$46/Escenarios!$E$9</f>
        <v>0.12</v>
      </c>
      <c r="AE702" s="76">
        <f t="shared" si="375"/>
        <v>2.38428441086816</v>
      </c>
      <c r="AF702" s="76">
        <f t="shared" si="358"/>
        <v>0</v>
      </c>
      <c r="AG702" s="76">
        <f t="shared" si="359"/>
        <v>0.35836695235883287</v>
      </c>
      <c r="AH702" s="76">
        <f t="shared" si="353"/>
        <v>0.597017471335199</v>
      </c>
      <c r="AI702" s="76">
        <f t="shared" si="360"/>
        <v>0</v>
      </c>
      <c r="AJ702" s="76">
        <f t="shared" si="354"/>
        <v>9.4182528664801021E-2</v>
      </c>
      <c r="AK702" s="76">
        <f t="shared" si="361"/>
        <v>0</v>
      </c>
      <c r="AL702" s="76">
        <f t="shared" si="362"/>
        <v>0.78079173808970825</v>
      </c>
      <c r="AM702" s="76">
        <f t="shared" si="363"/>
        <v>0</v>
      </c>
      <c r="AN702" s="76">
        <f t="shared" si="364"/>
        <v>0</v>
      </c>
      <c r="AO702" s="76">
        <f t="shared" si="376"/>
        <v>53.418926100410552</v>
      </c>
      <c r="AP702" s="76">
        <f>MAX(0,(AO702-Constantes!$D$13)*(1-EXP(-Constantes!$D$24)))</f>
        <v>7.1365688975657843E-2</v>
      </c>
      <c r="AQ702" s="76">
        <f t="shared" si="355"/>
        <v>0.16554821764045885</v>
      </c>
      <c r="AR702" s="76">
        <f t="shared" si="365"/>
        <v>0.85215742706536612</v>
      </c>
      <c r="AS702" s="76">
        <f>0.0526*AF702*Observaciones!$F701^1.218</f>
        <v>0</v>
      </c>
      <c r="AT702" s="76">
        <f>AS702*Constantes!$E$30</f>
        <v>0</v>
      </c>
      <c r="AU702" s="76">
        <f t="shared" si="377"/>
        <v>0</v>
      </c>
      <c r="AV702" s="15"/>
      <c r="AW702" s="75">
        <v>696</v>
      </c>
      <c r="AX702" s="148">
        <f>ETo!$I701*((1-Constantes!$F$19)*ETo!$K701+ETo!$L701)</f>
        <v>4.3774550978450257</v>
      </c>
      <c r="AY702" s="76">
        <f>MIN(AX702*Constantes!$F$17,0.8*(BB701+Observaciones!$F701-AZ702-BA702-Constantes!$D$14))</f>
        <v>2.174166566171599</v>
      </c>
      <c r="AZ702" s="76">
        <f>IF(Observaciones!$F701&gt;0.05*Constantes!$F$18,((Observaciones!$F701-0.05*Constantes!$F$18)^2)/(Observaciones!$F701+0.95*Constantes!$F$18),0)</f>
        <v>0</v>
      </c>
      <c r="BA702" s="76">
        <f>MAX(0,BB701+Observaciones!$F701-AZ702-Constantes!$D$13)</f>
        <v>0</v>
      </c>
      <c r="BB702" s="76">
        <f>BB701+Observaciones!$F701-AZ702-AY702-BA702-BC701</f>
        <v>39.297018819145329</v>
      </c>
      <c r="BC702" s="76">
        <f>MAX(0,(BB702-Constantes!$D$14)*(1-EXP(-Constantes!$D$22)))</f>
        <v>0.95538442369403187</v>
      </c>
      <c r="BD702" s="76">
        <f t="shared" si="378"/>
        <v>58.308535674310143</v>
      </c>
      <c r="BE702" s="76">
        <f>MAX(0,(BD702-Constantes!$D$13)*(1-EXP(-Constantes!$D$23)))</f>
        <v>9.4182528664801021E-2</v>
      </c>
      <c r="BF702" s="76">
        <f t="shared" si="379"/>
        <v>1.0495669523588329</v>
      </c>
      <c r="BG702" s="76">
        <f>IF(BF702-Escenarios!$F$29&lt;=0,0,IF(BF702-Escenarios!$F$29&gt;Escenarios!$F$28,Escenarios!$F$28,BF702-Escenarios!$F$29))</f>
        <v>0.35836695235883287</v>
      </c>
      <c r="BH702" s="76">
        <f>BG702*Entradas!$F$24</f>
        <v>0</v>
      </c>
      <c r="BI702" s="76">
        <f>AX702*Entradas!$D$47/Escenarios!$F$9</f>
        <v>0.21011784469656122</v>
      </c>
      <c r="BJ702" s="76">
        <f>Entradas!$D$48*Entradas!$D$46/Escenarios!$F$9</f>
        <v>0.12</v>
      </c>
      <c r="BK702" s="76">
        <f t="shared" si="380"/>
        <v>2.38428441086816</v>
      </c>
      <c r="BL702" s="76">
        <f t="shared" si="366"/>
        <v>0</v>
      </c>
      <c r="BM702" s="76">
        <f t="shared" si="367"/>
        <v>0.35836695235883287</v>
      </c>
      <c r="BN702" s="76">
        <f t="shared" si="356"/>
        <v>0.597017471335199</v>
      </c>
      <c r="BO702" s="76">
        <f t="shared" si="368"/>
        <v>0</v>
      </c>
      <c r="BP702" s="76">
        <f t="shared" si="357"/>
        <v>9.4182528664801021E-2</v>
      </c>
      <c r="BQ702" s="76">
        <f t="shared" si="369"/>
        <v>0</v>
      </c>
      <c r="BR702" s="76">
        <f t="shared" si="370"/>
        <v>0.69120000000000004</v>
      </c>
      <c r="BS702" s="76">
        <f t="shared" si="371"/>
        <v>2.824910766227165E-2</v>
      </c>
      <c r="BT702" s="76">
        <f t="shared" si="372"/>
        <v>2.824910766227165E-2</v>
      </c>
      <c r="BU702" s="76">
        <f t="shared" si="381"/>
        <v>57.104107433415635</v>
      </c>
      <c r="BV702" s="76">
        <f>MAX(0,(BU702-Constantes!$D$13)*(1-EXP(-Constantes!$D$24)))</f>
        <v>0.12769459613206263</v>
      </c>
      <c r="BW702" s="76">
        <f t="shared" si="382"/>
        <v>0.22187712479686367</v>
      </c>
      <c r="BX702" s="76">
        <f t="shared" si="383"/>
        <v>0.81889459613206261</v>
      </c>
      <c r="BY702" s="76">
        <f>0.0526*BL702*Observaciones!$F701^1.218</f>
        <v>0</v>
      </c>
      <c r="BZ702" s="76">
        <f>BY702*Constantes!$F$30</f>
        <v>0</v>
      </c>
      <c r="CA702" s="76">
        <f t="shared" si="384"/>
        <v>0</v>
      </c>
      <c r="CB702" s="15"/>
      <c r="CC702" s="75">
        <v>696</v>
      </c>
      <c r="CD702" s="76">
        <f>0.0526*Observaciones!$F701^2.218</f>
        <v>3.6411677467564265E-3</v>
      </c>
      <c r="CE702" s="76">
        <f>IF(Observaciones!$F701&gt;0.05*$CI$7,((Observaciones!$F701-0.05*$CI$7)^2)/(Observaciones!$F701+0.95*$CI$7),0)</f>
        <v>0</v>
      </c>
      <c r="CF702" s="76">
        <f>0.0526*CE702*Observaciones!$F701^1.218</f>
        <v>0</v>
      </c>
      <c r="CG702" s="29"/>
      <c r="CH702" s="29"/>
      <c r="CI702" s="110"/>
      <c r="CJ702" s="40"/>
    </row>
    <row r="703" spans="2:88" s="2" customFormat="1" x14ac:dyDescent="0.3">
      <c r="B703" s="39"/>
      <c r="C703" s="75">
        <v>697</v>
      </c>
      <c r="D703" s="148">
        <f>ETo!$I702*((1-Constantes!$D$19)*ETo!$K702+ETo!$L702)</f>
        <v>4.3822157749513204</v>
      </c>
      <c r="E703" s="76">
        <f>MIN(D703*Constantes!$D$17,0.8*(H702+Observaciones!$F702-F703-G703-Constantes!$D$14))</f>
        <v>2.1765310690084045</v>
      </c>
      <c r="F703" s="76">
        <f>IF(Observaciones!$F702&gt;0.05*Constantes!$D$18,((Observaciones!$F702-0.05*Constantes!$D$18)^2)/(Observaciones!$F702+0.95*Constantes!$D$18),0)</f>
        <v>0</v>
      </c>
      <c r="G703" s="76">
        <f>MAX(0,H702+Observaciones!$F702-F703-Constantes!$D$13)</f>
        <v>0</v>
      </c>
      <c r="H703" s="76">
        <f>H702+Observaciones!$F702-F703-E703-G703-I702</f>
        <v>36.165103326442889</v>
      </c>
      <c r="I703" s="76">
        <f>MAX(0,(H703-Constantes!$D$14)*(1-EXP(-Constantes!$D$22)))</f>
        <v>0.84869988451543577</v>
      </c>
      <c r="J703" s="76">
        <f t="shared" si="385"/>
        <v>58.21435314564534</v>
      </c>
      <c r="K703" s="76">
        <f>MAX(0,(J703-Constantes!$D$13)*(1-EXP(-Constantes!$D$23)))</f>
        <v>9.3254525777336117E-2</v>
      </c>
      <c r="L703" s="76">
        <f t="shared" si="386"/>
        <v>0.94195441029277194</v>
      </c>
      <c r="M703" s="76">
        <f>0.0526*F703*Observaciones!$F702^1.218</f>
        <v>0</v>
      </c>
      <c r="N703" s="76">
        <f>M703*Constantes!$D$30</f>
        <v>0</v>
      </c>
      <c r="O703" s="76">
        <f t="shared" si="387"/>
        <v>0</v>
      </c>
      <c r="P703" s="15"/>
      <c r="Q703" s="75">
        <v>697</v>
      </c>
      <c r="R703" s="148">
        <f>ETo!$I702*((1-Constantes!$E$19)*ETo!$K702+ETo!$L702)</f>
        <v>4.3822157749513204</v>
      </c>
      <c r="S703" s="76">
        <f>MIN(R703*Constantes!$E$17,0.8*(V702+Observaciones!$F702-T703-U703-Constantes!$D$14))</f>
        <v>2.1765310690084045</v>
      </c>
      <c r="T703" s="76">
        <f>IF(Observaciones!$F702&gt;0.05*Constantes!$E$18,((Observaciones!$F702-0.05*Constantes!$E$18)^2)/(Observaciones!$F702+0.95*Constantes!$E$18),0)</f>
        <v>0</v>
      </c>
      <c r="U703" s="76">
        <f>MAX(0,V702+Observaciones!$F702-T703-Constantes!$D$13)</f>
        <v>0</v>
      </c>
      <c r="V703" s="76">
        <f>V702+Observaciones!$F702-T703-S703-U703-W702</f>
        <v>36.165103326442889</v>
      </c>
      <c r="W703" s="76">
        <f>MAX(0,(V703-Constantes!$D$14)*(1-EXP(-Constantes!$D$22)))</f>
        <v>0.84869988451543577</v>
      </c>
      <c r="X703" s="76">
        <f t="shared" si="373"/>
        <v>58.21435314564534</v>
      </c>
      <c r="Y703" s="76">
        <f>MAX(0,(X703-Constantes!$D$13)*(1-EXP(-Constantes!$D$23)))</f>
        <v>9.3254525777336117E-2</v>
      </c>
      <c r="Z703" s="76">
        <f t="shared" si="374"/>
        <v>0.94195441029277194</v>
      </c>
      <c r="AA703" s="76">
        <f>IF(Z703-Escenarios!$E$29&lt;=0,0,IF(Z703-Escenarios!$E$29&gt;Escenarios!$E$28,Escenarios!$E$28,Z703-Escenarios!$E$29))</f>
        <v>0.2507544102927719</v>
      </c>
      <c r="AB703" s="76">
        <f>AA703*Entradas!$E$24</f>
        <v>6.2688602573192975E-2</v>
      </c>
      <c r="AC703" s="76">
        <f>R703*Entradas!$D$47/Escenarios!$E$9</f>
        <v>0.2103463571976634</v>
      </c>
      <c r="AD703" s="76">
        <f>Entradas!$D$48*Entradas!$D$46/Escenarios!$E$9</f>
        <v>0.12</v>
      </c>
      <c r="AE703" s="76">
        <f t="shared" si="375"/>
        <v>2.3868774262060679</v>
      </c>
      <c r="AF703" s="76">
        <f t="shared" si="358"/>
        <v>0</v>
      </c>
      <c r="AG703" s="76">
        <f t="shared" si="359"/>
        <v>0.2507544102927719</v>
      </c>
      <c r="AH703" s="76">
        <f t="shared" si="353"/>
        <v>0.59794547422266386</v>
      </c>
      <c r="AI703" s="76">
        <f t="shared" si="360"/>
        <v>0</v>
      </c>
      <c r="AJ703" s="76">
        <f t="shared" si="354"/>
        <v>9.3254525777336117E-2</v>
      </c>
      <c r="AK703" s="76">
        <f t="shared" si="361"/>
        <v>0</v>
      </c>
      <c r="AL703" s="76">
        <f t="shared" si="362"/>
        <v>0.75388860257319301</v>
      </c>
      <c r="AM703" s="76">
        <f t="shared" si="363"/>
        <v>0</v>
      </c>
      <c r="AN703" s="76">
        <f t="shared" si="364"/>
        <v>0</v>
      </c>
      <c r="AO703" s="76">
        <f t="shared" si="376"/>
        <v>53.347560411434891</v>
      </c>
      <c r="AP703" s="76">
        <f>MAX(0,(AO703-Constantes!$D$13)*(1-EXP(-Constantes!$D$24)))</f>
        <v>7.0274846787660342E-2</v>
      </c>
      <c r="AQ703" s="76">
        <f t="shared" si="355"/>
        <v>0.16352937256499644</v>
      </c>
      <c r="AR703" s="76">
        <f t="shared" si="365"/>
        <v>0.8241634493608534</v>
      </c>
      <c r="AS703" s="76">
        <f>0.0526*AF703*Observaciones!$F702^1.218</f>
        <v>0</v>
      </c>
      <c r="AT703" s="76">
        <f>AS703*Constantes!$E$30</f>
        <v>0</v>
      </c>
      <c r="AU703" s="76">
        <f t="shared" si="377"/>
        <v>0</v>
      </c>
      <c r="AV703" s="15"/>
      <c r="AW703" s="75">
        <v>697</v>
      </c>
      <c r="AX703" s="148">
        <f>ETo!$I702*((1-Constantes!$F$19)*ETo!$K702+ETo!$L702)</f>
        <v>4.3822157749513204</v>
      </c>
      <c r="AY703" s="76">
        <f>MIN(AX703*Constantes!$F$17,0.8*(BB702+Observaciones!$F702-AZ703-BA703-Constantes!$D$14))</f>
        <v>2.1765310690084045</v>
      </c>
      <c r="AZ703" s="76">
        <f>IF(Observaciones!$F702&gt;0.05*Constantes!$F$18,((Observaciones!$F702-0.05*Constantes!$F$18)^2)/(Observaciones!$F702+0.95*Constantes!$F$18),0)</f>
        <v>0</v>
      </c>
      <c r="BA703" s="76">
        <f>MAX(0,BB702+Observaciones!$F702-AZ703-Constantes!$D$13)</f>
        <v>0</v>
      </c>
      <c r="BB703" s="76">
        <f>BB702+Observaciones!$F702-AZ703-AY703-BA703-BC702</f>
        <v>36.165103326442889</v>
      </c>
      <c r="BC703" s="76">
        <f>MAX(0,(BB703-Constantes!$D$14)*(1-EXP(-Constantes!$D$22)))</f>
        <v>0.84869988451543577</v>
      </c>
      <c r="BD703" s="76">
        <f t="shared" si="378"/>
        <v>58.21435314564534</v>
      </c>
      <c r="BE703" s="76">
        <f>MAX(0,(BD703-Constantes!$D$13)*(1-EXP(-Constantes!$D$23)))</f>
        <v>9.3254525777336117E-2</v>
      </c>
      <c r="BF703" s="76">
        <f t="shared" si="379"/>
        <v>0.94195441029277194</v>
      </c>
      <c r="BG703" s="76">
        <f>IF(BF703-Escenarios!$F$29&lt;=0,0,IF(BF703-Escenarios!$F$29&gt;Escenarios!$F$28,Escenarios!$F$28,BF703-Escenarios!$F$29))</f>
        <v>0.2507544102927719</v>
      </c>
      <c r="BH703" s="76">
        <f>BG703*Entradas!$F$24</f>
        <v>0</v>
      </c>
      <c r="BI703" s="76">
        <f>AX703*Entradas!$D$47/Escenarios!$F$9</f>
        <v>0.2103463571976634</v>
      </c>
      <c r="BJ703" s="76">
        <f>Entradas!$D$48*Entradas!$D$46/Escenarios!$F$9</f>
        <v>0.12</v>
      </c>
      <c r="BK703" s="76">
        <f t="shared" si="380"/>
        <v>2.3868774262060679</v>
      </c>
      <c r="BL703" s="76">
        <f t="shared" si="366"/>
        <v>0</v>
      </c>
      <c r="BM703" s="76">
        <f t="shared" si="367"/>
        <v>0.2507544102927719</v>
      </c>
      <c r="BN703" s="76">
        <f t="shared" si="356"/>
        <v>0.59794547422266386</v>
      </c>
      <c r="BO703" s="76">
        <f t="shared" si="368"/>
        <v>0</v>
      </c>
      <c r="BP703" s="76">
        <f t="shared" si="357"/>
        <v>9.3254525777336117E-2</v>
      </c>
      <c r="BQ703" s="76">
        <f t="shared" si="369"/>
        <v>0</v>
      </c>
      <c r="BR703" s="76">
        <f t="shared" si="370"/>
        <v>0.69120000000000004</v>
      </c>
      <c r="BS703" s="76">
        <f t="shared" si="371"/>
        <v>0</v>
      </c>
      <c r="BT703" s="76">
        <f t="shared" si="372"/>
        <v>0</v>
      </c>
      <c r="BU703" s="76">
        <f t="shared" si="381"/>
        <v>56.976412837283576</v>
      </c>
      <c r="BV703" s="76">
        <f>MAX(0,(BU703-Constantes!$D$13)*(1-EXP(-Constantes!$D$24)))</f>
        <v>0.12574275268124607</v>
      </c>
      <c r="BW703" s="76">
        <f t="shared" si="382"/>
        <v>0.21899727845858219</v>
      </c>
      <c r="BX703" s="76">
        <f t="shared" si="383"/>
        <v>0.81694275268124605</v>
      </c>
      <c r="BY703" s="76">
        <f>0.0526*BL703*Observaciones!$F702^1.218</f>
        <v>0</v>
      </c>
      <c r="BZ703" s="76">
        <f>BY703*Constantes!$F$30</f>
        <v>0</v>
      </c>
      <c r="CA703" s="76">
        <f t="shared" si="384"/>
        <v>0</v>
      </c>
      <c r="CB703" s="15"/>
      <c r="CC703" s="75">
        <v>697</v>
      </c>
      <c r="CD703" s="76">
        <f>0.0526*Observaciones!$F702^2.218</f>
        <v>0</v>
      </c>
      <c r="CE703" s="76">
        <f>IF(Observaciones!$F702&gt;0.05*$CI$7,((Observaciones!$F702-0.05*$CI$7)^2)/(Observaciones!$F702+0.95*$CI$7),0)</f>
        <v>0</v>
      </c>
      <c r="CF703" s="76">
        <f>0.0526*CE703*Observaciones!$F702^1.218</f>
        <v>0</v>
      </c>
      <c r="CG703" s="29"/>
      <c r="CH703" s="29"/>
      <c r="CI703" s="110"/>
      <c r="CJ703" s="40"/>
    </row>
    <row r="704" spans="2:88" s="2" customFormat="1" x14ac:dyDescent="0.3">
      <c r="B704" s="39"/>
      <c r="C704" s="75">
        <v>698</v>
      </c>
      <c r="D704" s="148">
        <f>ETo!$I703*((1-Constantes!$D$19)*ETo!$K703+ETo!$L703)</f>
        <v>4.2683342899837386</v>
      </c>
      <c r="E704" s="76">
        <f>MIN(D704*Constantes!$D$17,0.8*(H703+Observaciones!$F703-F704-G704-Constantes!$D$14))</f>
        <v>2.1199691371123177</v>
      </c>
      <c r="F704" s="76">
        <f>IF(Observaciones!$F703&gt;0.05*Constantes!$D$18,((Observaciones!$F703-0.05*Constantes!$D$18)^2)/(Observaciones!$F703+0.95*Constantes!$D$18),0)</f>
        <v>0</v>
      </c>
      <c r="G704" s="76">
        <f>MAX(0,H703+Observaciones!$F703-F704-Constantes!$D$13)</f>
        <v>0</v>
      </c>
      <c r="H704" s="76">
        <f>H703+Observaciones!$F703-F704-E704-G704-I703</f>
        <v>33.196434304815135</v>
      </c>
      <c r="I704" s="76">
        <f>MAX(0,(H704-Constantes!$D$14)*(1-EXP(-Constantes!$D$22)))</f>
        <v>0.74757611943170754</v>
      </c>
      <c r="J704" s="76">
        <f t="shared" si="385"/>
        <v>58.121098619868008</v>
      </c>
      <c r="K704" s="76">
        <f>MAX(0,(J704-Constantes!$D$13)*(1-EXP(-Constantes!$D$23)))</f>
        <v>9.2335666723354498E-2</v>
      </c>
      <c r="L704" s="76">
        <f t="shared" si="386"/>
        <v>0.83991178615506201</v>
      </c>
      <c r="M704" s="76">
        <f>0.0526*F704*Observaciones!$F703^1.218</f>
        <v>0</v>
      </c>
      <c r="N704" s="76">
        <f>M704*Constantes!$D$30</f>
        <v>0</v>
      </c>
      <c r="O704" s="76">
        <f t="shared" si="387"/>
        <v>0</v>
      </c>
      <c r="P704" s="15"/>
      <c r="Q704" s="75">
        <v>698</v>
      </c>
      <c r="R704" s="148">
        <f>ETo!$I703*((1-Constantes!$E$19)*ETo!$K703+ETo!$L703)</f>
        <v>4.2683342899837386</v>
      </c>
      <c r="S704" s="76">
        <f>MIN(R704*Constantes!$E$17,0.8*(V703+Observaciones!$F703-T704-U704-Constantes!$D$14))</f>
        <v>2.1199691371123177</v>
      </c>
      <c r="T704" s="76">
        <f>IF(Observaciones!$F703&gt;0.05*Constantes!$E$18,((Observaciones!$F703-0.05*Constantes!$E$18)^2)/(Observaciones!$F703+0.95*Constantes!$E$18),0)</f>
        <v>0</v>
      </c>
      <c r="U704" s="76">
        <f>MAX(0,V703+Observaciones!$F703-T704-Constantes!$D$13)</f>
        <v>0</v>
      </c>
      <c r="V704" s="76">
        <f>V703+Observaciones!$F703-T704-S704-U704-W703</f>
        <v>33.196434304815135</v>
      </c>
      <c r="W704" s="76">
        <f>MAX(0,(V704-Constantes!$D$14)*(1-EXP(-Constantes!$D$22)))</f>
        <v>0.74757611943170754</v>
      </c>
      <c r="X704" s="76">
        <f t="shared" si="373"/>
        <v>58.121098619868008</v>
      </c>
      <c r="Y704" s="76">
        <f>MAX(0,(X704-Constantes!$D$13)*(1-EXP(-Constantes!$D$23)))</f>
        <v>9.2335666723354498E-2</v>
      </c>
      <c r="Z704" s="76">
        <f t="shared" si="374"/>
        <v>0.83991178615506201</v>
      </c>
      <c r="AA704" s="76">
        <f>IF(Z704-Escenarios!$E$29&lt;=0,0,IF(Z704-Escenarios!$E$29&gt;Escenarios!$E$28,Escenarios!$E$28,Z704-Escenarios!$E$29))</f>
        <v>0.14871178615506198</v>
      </c>
      <c r="AB704" s="76">
        <f>AA704*Entradas!$E$24</f>
        <v>3.7177946538765494E-2</v>
      </c>
      <c r="AC704" s="76">
        <f>R704*Entradas!$D$47/Escenarios!$E$9</f>
        <v>0.20488004591921946</v>
      </c>
      <c r="AD704" s="76">
        <f>Entradas!$D$48*Entradas!$D$46/Escenarios!$E$9</f>
        <v>0.12</v>
      </c>
      <c r="AE704" s="76">
        <f t="shared" si="375"/>
        <v>2.324849183031537</v>
      </c>
      <c r="AF704" s="76">
        <f t="shared" si="358"/>
        <v>0</v>
      </c>
      <c r="AG704" s="76">
        <f t="shared" si="359"/>
        <v>0.14871178615506198</v>
      </c>
      <c r="AH704" s="76">
        <f t="shared" si="353"/>
        <v>0.59886433327664557</v>
      </c>
      <c r="AI704" s="76">
        <f t="shared" si="360"/>
        <v>0</v>
      </c>
      <c r="AJ704" s="76">
        <f t="shared" si="354"/>
        <v>9.2335666723354498E-2</v>
      </c>
      <c r="AK704" s="76">
        <f t="shared" si="361"/>
        <v>0</v>
      </c>
      <c r="AL704" s="76">
        <f t="shared" si="362"/>
        <v>0.72837794653876553</v>
      </c>
      <c r="AM704" s="76">
        <f t="shared" si="363"/>
        <v>0</v>
      </c>
      <c r="AN704" s="76">
        <f t="shared" si="364"/>
        <v>0</v>
      </c>
      <c r="AO704" s="76">
        <f t="shared" si="376"/>
        <v>53.277285564647229</v>
      </c>
      <c r="AP704" s="76">
        <f>MAX(0,(AO704-Constantes!$D$13)*(1-EXP(-Constantes!$D$24)))</f>
        <v>6.9200678392015935E-2</v>
      </c>
      <c r="AQ704" s="76">
        <f t="shared" si="355"/>
        <v>0.16153634511537043</v>
      </c>
      <c r="AR704" s="76">
        <f t="shared" si="365"/>
        <v>0.79757862493078147</v>
      </c>
      <c r="AS704" s="76">
        <f>0.0526*AF704*Observaciones!$F703^1.218</f>
        <v>0</v>
      </c>
      <c r="AT704" s="76">
        <f>AS704*Constantes!$E$30</f>
        <v>0</v>
      </c>
      <c r="AU704" s="76">
        <f t="shared" si="377"/>
        <v>0</v>
      </c>
      <c r="AV704" s="15"/>
      <c r="AW704" s="75">
        <v>698</v>
      </c>
      <c r="AX704" s="148">
        <f>ETo!$I703*((1-Constantes!$F$19)*ETo!$K703+ETo!$L703)</f>
        <v>4.2683342899837386</v>
      </c>
      <c r="AY704" s="76">
        <f>MIN(AX704*Constantes!$F$17,0.8*(BB703+Observaciones!$F703-AZ704-BA704-Constantes!$D$14))</f>
        <v>2.1199691371123177</v>
      </c>
      <c r="AZ704" s="76">
        <f>IF(Observaciones!$F703&gt;0.05*Constantes!$F$18,((Observaciones!$F703-0.05*Constantes!$F$18)^2)/(Observaciones!$F703+0.95*Constantes!$F$18),0)</f>
        <v>0</v>
      </c>
      <c r="BA704" s="76">
        <f>MAX(0,BB703+Observaciones!$F703-AZ704-Constantes!$D$13)</f>
        <v>0</v>
      </c>
      <c r="BB704" s="76">
        <f>BB703+Observaciones!$F703-AZ704-AY704-BA704-BC703</f>
        <v>33.196434304815135</v>
      </c>
      <c r="BC704" s="76">
        <f>MAX(0,(BB704-Constantes!$D$14)*(1-EXP(-Constantes!$D$22)))</f>
        <v>0.74757611943170754</v>
      </c>
      <c r="BD704" s="76">
        <f t="shared" si="378"/>
        <v>58.121098619868008</v>
      </c>
      <c r="BE704" s="76">
        <f>MAX(0,(BD704-Constantes!$D$13)*(1-EXP(-Constantes!$D$23)))</f>
        <v>9.2335666723354498E-2</v>
      </c>
      <c r="BF704" s="76">
        <f t="shared" si="379"/>
        <v>0.83991178615506201</v>
      </c>
      <c r="BG704" s="76">
        <f>IF(BF704-Escenarios!$F$29&lt;=0,0,IF(BF704-Escenarios!$F$29&gt;Escenarios!$F$28,Escenarios!$F$28,BF704-Escenarios!$F$29))</f>
        <v>0.14871178615506198</v>
      </c>
      <c r="BH704" s="76">
        <f>BG704*Entradas!$F$24</f>
        <v>0</v>
      </c>
      <c r="BI704" s="76">
        <f>AX704*Entradas!$D$47/Escenarios!$F$9</f>
        <v>0.20488004591921946</v>
      </c>
      <c r="BJ704" s="76">
        <f>Entradas!$D$48*Entradas!$D$46/Escenarios!$F$9</f>
        <v>0.12</v>
      </c>
      <c r="BK704" s="76">
        <f t="shared" si="380"/>
        <v>2.324849183031537</v>
      </c>
      <c r="BL704" s="76">
        <f t="shared" si="366"/>
        <v>0</v>
      </c>
      <c r="BM704" s="76">
        <f t="shared" si="367"/>
        <v>0.14871178615506198</v>
      </c>
      <c r="BN704" s="76">
        <f t="shared" si="356"/>
        <v>0.59886433327664557</v>
      </c>
      <c r="BO704" s="76">
        <f t="shared" si="368"/>
        <v>0</v>
      </c>
      <c r="BP704" s="76">
        <f t="shared" si="357"/>
        <v>9.2335666723354498E-2</v>
      </c>
      <c r="BQ704" s="76">
        <f t="shared" si="369"/>
        <v>0</v>
      </c>
      <c r="BR704" s="76">
        <f t="shared" si="370"/>
        <v>0.69120000000000004</v>
      </c>
      <c r="BS704" s="76">
        <f t="shared" si="371"/>
        <v>0</v>
      </c>
      <c r="BT704" s="76">
        <f t="shared" si="372"/>
        <v>0</v>
      </c>
      <c r="BU704" s="76">
        <f t="shared" si="381"/>
        <v>56.850670084602328</v>
      </c>
      <c r="BV704" s="76">
        <f>MAX(0,(BU704-Constantes!$D$13)*(1-EXP(-Constantes!$D$24)))</f>
        <v>0.12382074363980848</v>
      </c>
      <c r="BW704" s="76">
        <f t="shared" si="382"/>
        <v>0.21615641036316297</v>
      </c>
      <c r="BX704" s="76">
        <f t="shared" si="383"/>
        <v>0.81502074363980848</v>
      </c>
      <c r="BY704" s="76">
        <f>0.0526*BL704*Observaciones!$F703^1.218</f>
        <v>0</v>
      </c>
      <c r="BZ704" s="76">
        <f>BY704*Constantes!$F$30</f>
        <v>0</v>
      </c>
      <c r="CA704" s="76">
        <f t="shared" si="384"/>
        <v>0</v>
      </c>
      <c r="CB704" s="15"/>
      <c r="CC704" s="75">
        <v>698</v>
      </c>
      <c r="CD704" s="76">
        <f>0.0526*Observaciones!$F703^2.218</f>
        <v>0</v>
      </c>
      <c r="CE704" s="76">
        <f>IF(Observaciones!$F703&gt;0.05*$CI$7,((Observaciones!$F703-0.05*$CI$7)^2)/(Observaciones!$F703+0.95*$CI$7),0)</f>
        <v>0</v>
      </c>
      <c r="CF704" s="76">
        <f>0.0526*CE704*Observaciones!$F703^1.218</f>
        <v>0</v>
      </c>
      <c r="CG704" s="29"/>
      <c r="CH704" s="29"/>
      <c r="CI704" s="110"/>
      <c r="CJ704" s="40"/>
    </row>
    <row r="705" spans="2:88" s="2" customFormat="1" x14ac:dyDescent="0.3">
      <c r="B705" s="39"/>
      <c r="C705" s="75">
        <v>699</v>
      </c>
      <c r="D705" s="148">
        <f>ETo!$I704*((1-Constantes!$D$19)*ETo!$K704+ETo!$L704)</f>
        <v>4.1720534056263254</v>
      </c>
      <c r="E705" s="76">
        <f>MIN(D705*Constantes!$D$17,0.8*(H704+Observaciones!$F704-F705-G705-Constantes!$D$14))</f>
        <v>2.0721489596228047</v>
      </c>
      <c r="F705" s="76">
        <f>IF(Observaciones!$F704&gt;0.05*Constantes!$D$18,((Observaciones!$F704-0.05*Constantes!$D$18)^2)/(Observaciones!$F704+0.95*Constantes!$D$18),0)</f>
        <v>0</v>
      </c>
      <c r="G705" s="76">
        <f>MAX(0,H704+Observaciones!$F704-F705-Constantes!$D$13)</f>
        <v>0</v>
      </c>
      <c r="H705" s="76">
        <f>H704+Observaciones!$F704-F705-E705-G705-I704</f>
        <v>30.376709225760624</v>
      </c>
      <c r="I705" s="76">
        <f>MAX(0,(H705-Constantes!$D$14)*(1-EXP(-Constantes!$D$22)))</f>
        <v>0.65152593181643104</v>
      </c>
      <c r="J705" s="76">
        <f t="shared" si="385"/>
        <v>58.02876295314465</v>
      </c>
      <c r="K705" s="76">
        <f>MAX(0,(J705-Constantes!$D$13)*(1-EXP(-Constantes!$D$23)))</f>
        <v>9.1425861406486883E-2</v>
      </c>
      <c r="L705" s="76">
        <f t="shared" si="386"/>
        <v>0.74295179322291793</v>
      </c>
      <c r="M705" s="76">
        <f>0.0526*F705*Observaciones!$F704^1.218</f>
        <v>0</v>
      </c>
      <c r="N705" s="76">
        <f>M705*Constantes!$D$30</f>
        <v>0</v>
      </c>
      <c r="O705" s="76">
        <f t="shared" si="387"/>
        <v>0</v>
      </c>
      <c r="P705" s="15"/>
      <c r="Q705" s="75">
        <v>699</v>
      </c>
      <c r="R705" s="148">
        <f>ETo!$I704*((1-Constantes!$E$19)*ETo!$K704+ETo!$L704)</f>
        <v>4.1720534056263254</v>
      </c>
      <c r="S705" s="76">
        <f>MIN(R705*Constantes!$E$17,0.8*(V704+Observaciones!$F704-T705-U705-Constantes!$D$14))</f>
        <v>2.0721489596228047</v>
      </c>
      <c r="T705" s="76">
        <f>IF(Observaciones!$F704&gt;0.05*Constantes!$E$18,((Observaciones!$F704-0.05*Constantes!$E$18)^2)/(Observaciones!$F704+0.95*Constantes!$E$18),0)</f>
        <v>0</v>
      </c>
      <c r="U705" s="76">
        <f>MAX(0,V704+Observaciones!$F704-T705-Constantes!$D$13)</f>
        <v>0</v>
      </c>
      <c r="V705" s="76">
        <f>V704+Observaciones!$F704-T705-S705-U705-W704</f>
        <v>30.376709225760624</v>
      </c>
      <c r="W705" s="76">
        <f>MAX(0,(V705-Constantes!$D$14)*(1-EXP(-Constantes!$D$22)))</f>
        <v>0.65152593181643104</v>
      </c>
      <c r="X705" s="76">
        <f t="shared" si="373"/>
        <v>58.02876295314465</v>
      </c>
      <c r="Y705" s="76">
        <f>MAX(0,(X705-Constantes!$D$13)*(1-EXP(-Constantes!$D$23)))</f>
        <v>9.1425861406486883E-2</v>
      </c>
      <c r="Z705" s="76">
        <f t="shared" si="374"/>
        <v>0.74295179322291793</v>
      </c>
      <c r="AA705" s="76">
        <f>IF(Z705-Escenarios!$E$29&lt;=0,0,IF(Z705-Escenarios!$E$29&gt;Escenarios!$E$28,Escenarios!$E$28,Z705-Escenarios!$E$29))</f>
        <v>5.1751793222917897E-2</v>
      </c>
      <c r="AB705" s="76">
        <f>AA705*Entradas!$E$24</f>
        <v>1.2937948305729474E-2</v>
      </c>
      <c r="AC705" s="76">
        <f>R705*Entradas!$D$47/Escenarios!$E$9</f>
        <v>0.20025856347006363</v>
      </c>
      <c r="AD705" s="76">
        <f>Entradas!$D$48*Entradas!$D$46/Escenarios!$E$9</f>
        <v>0.12</v>
      </c>
      <c r="AE705" s="76">
        <f t="shared" si="375"/>
        <v>2.2724075230928684</v>
      </c>
      <c r="AF705" s="76">
        <f t="shared" si="358"/>
        <v>0</v>
      </c>
      <c r="AG705" s="76">
        <f t="shared" si="359"/>
        <v>5.1751793222917897E-2</v>
      </c>
      <c r="AH705" s="76">
        <f t="shared" si="353"/>
        <v>0.59977413859351314</v>
      </c>
      <c r="AI705" s="76">
        <f t="shared" si="360"/>
        <v>0</v>
      </c>
      <c r="AJ705" s="76">
        <f t="shared" si="354"/>
        <v>9.1425861406486883E-2</v>
      </c>
      <c r="AK705" s="76">
        <f t="shared" si="361"/>
        <v>0</v>
      </c>
      <c r="AL705" s="76">
        <f t="shared" si="362"/>
        <v>0.70413794830572951</v>
      </c>
      <c r="AM705" s="76">
        <f t="shared" si="363"/>
        <v>0</v>
      </c>
      <c r="AN705" s="76">
        <f t="shared" si="364"/>
        <v>0</v>
      </c>
      <c r="AO705" s="76">
        <f t="shared" si="376"/>
        <v>53.208084886255214</v>
      </c>
      <c r="AP705" s="76">
        <f>MAX(0,(AO705-Constantes!$D$13)*(1-EXP(-Constantes!$D$24)))</f>
        <v>6.8142928925689017E-2</v>
      </c>
      <c r="AQ705" s="76">
        <f t="shared" si="355"/>
        <v>0.15956879033217591</v>
      </c>
      <c r="AR705" s="76">
        <f t="shared" si="365"/>
        <v>0.77228087723141847</v>
      </c>
      <c r="AS705" s="76">
        <f>0.0526*AF705*Observaciones!$F704^1.218</f>
        <v>0</v>
      </c>
      <c r="AT705" s="76">
        <f>AS705*Constantes!$E$30</f>
        <v>0</v>
      </c>
      <c r="AU705" s="76">
        <f t="shared" si="377"/>
        <v>0</v>
      </c>
      <c r="AV705" s="15"/>
      <c r="AW705" s="75">
        <v>699</v>
      </c>
      <c r="AX705" s="148">
        <f>ETo!$I704*((1-Constantes!$F$19)*ETo!$K704+ETo!$L704)</f>
        <v>4.1720534056263254</v>
      </c>
      <c r="AY705" s="76">
        <f>MIN(AX705*Constantes!$F$17,0.8*(BB704+Observaciones!$F704-AZ705-BA705-Constantes!$D$14))</f>
        <v>2.0721489596228047</v>
      </c>
      <c r="AZ705" s="76">
        <f>IF(Observaciones!$F704&gt;0.05*Constantes!$F$18,((Observaciones!$F704-0.05*Constantes!$F$18)^2)/(Observaciones!$F704+0.95*Constantes!$F$18),0)</f>
        <v>0</v>
      </c>
      <c r="BA705" s="76">
        <f>MAX(0,BB704+Observaciones!$F704-AZ705-Constantes!$D$13)</f>
        <v>0</v>
      </c>
      <c r="BB705" s="76">
        <f>BB704+Observaciones!$F704-AZ705-AY705-BA705-BC704</f>
        <v>30.376709225760624</v>
      </c>
      <c r="BC705" s="76">
        <f>MAX(0,(BB705-Constantes!$D$14)*(1-EXP(-Constantes!$D$22)))</f>
        <v>0.65152593181643104</v>
      </c>
      <c r="BD705" s="76">
        <f t="shared" si="378"/>
        <v>58.02876295314465</v>
      </c>
      <c r="BE705" s="76">
        <f>MAX(0,(BD705-Constantes!$D$13)*(1-EXP(-Constantes!$D$23)))</f>
        <v>9.1425861406486883E-2</v>
      </c>
      <c r="BF705" s="76">
        <f t="shared" si="379"/>
        <v>0.74295179322291793</v>
      </c>
      <c r="BG705" s="76">
        <f>IF(BF705-Escenarios!$F$29&lt;=0,0,IF(BF705-Escenarios!$F$29&gt;Escenarios!$F$28,Escenarios!$F$28,BF705-Escenarios!$F$29))</f>
        <v>5.1751793222917897E-2</v>
      </c>
      <c r="BH705" s="76">
        <f>BG705*Entradas!$F$24</f>
        <v>0</v>
      </c>
      <c r="BI705" s="76">
        <f>AX705*Entradas!$D$47/Escenarios!$F$9</f>
        <v>0.20025856347006363</v>
      </c>
      <c r="BJ705" s="76">
        <f>Entradas!$D$48*Entradas!$D$46/Escenarios!$F$9</f>
        <v>0.12</v>
      </c>
      <c r="BK705" s="76">
        <f t="shared" si="380"/>
        <v>2.2724075230928684</v>
      </c>
      <c r="BL705" s="76">
        <f t="shared" si="366"/>
        <v>0</v>
      </c>
      <c r="BM705" s="76">
        <f t="shared" si="367"/>
        <v>5.1751793222917897E-2</v>
      </c>
      <c r="BN705" s="76">
        <f t="shared" si="356"/>
        <v>0.59977413859351314</v>
      </c>
      <c r="BO705" s="76">
        <f t="shared" si="368"/>
        <v>0</v>
      </c>
      <c r="BP705" s="76">
        <f t="shared" si="357"/>
        <v>9.1425861406486883E-2</v>
      </c>
      <c r="BQ705" s="76">
        <f t="shared" si="369"/>
        <v>0</v>
      </c>
      <c r="BR705" s="76">
        <f t="shared" si="370"/>
        <v>0.69120000000000004</v>
      </c>
      <c r="BS705" s="76">
        <f t="shared" si="371"/>
        <v>0</v>
      </c>
      <c r="BT705" s="76">
        <f t="shared" si="372"/>
        <v>0</v>
      </c>
      <c r="BU705" s="76">
        <f t="shared" si="381"/>
        <v>56.726849340962517</v>
      </c>
      <c r="BV705" s="76">
        <f>MAX(0,(BU705-Constantes!$D$13)*(1-EXP(-Constantes!$D$24)))</f>
        <v>0.12192811298143152</v>
      </c>
      <c r="BW705" s="76">
        <f t="shared" si="382"/>
        <v>0.21335397438791842</v>
      </c>
      <c r="BX705" s="76">
        <f t="shared" si="383"/>
        <v>0.81312811298143162</v>
      </c>
      <c r="BY705" s="76">
        <f>0.0526*BL705*Observaciones!$F704^1.218</f>
        <v>0</v>
      </c>
      <c r="BZ705" s="76">
        <f>BY705*Constantes!$F$30</f>
        <v>0</v>
      </c>
      <c r="CA705" s="76">
        <f t="shared" si="384"/>
        <v>0</v>
      </c>
      <c r="CB705" s="15"/>
      <c r="CC705" s="75">
        <v>699</v>
      </c>
      <c r="CD705" s="76">
        <f>0.0526*Observaciones!$F704^2.218</f>
        <v>0</v>
      </c>
      <c r="CE705" s="76">
        <f>IF(Observaciones!$F704&gt;0.05*$CI$7,((Observaciones!$F704-0.05*$CI$7)^2)/(Observaciones!$F704+0.95*$CI$7),0)</f>
        <v>0</v>
      </c>
      <c r="CF705" s="76">
        <f>0.0526*CE705*Observaciones!$F704^1.218</f>
        <v>0</v>
      </c>
      <c r="CG705" s="29"/>
      <c r="CH705" s="29"/>
      <c r="CI705" s="110"/>
      <c r="CJ705" s="40"/>
    </row>
    <row r="706" spans="2:88" s="2" customFormat="1" x14ac:dyDescent="0.3">
      <c r="B706" s="39"/>
      <c r="C706" s="75">
        <v>700</v>
      </c>
      <c r="D706" s="148">
        <f>ETo!$I705*((1-Constantes!$D$19)*ETo!$K705+ETo!$L705)</f>
        <v>4.0888934037286191</v>
      </c>
      <c r="E706" s="76">
        <f>MIN(D706*Constantes!$D$17,0.8*(H705+Observaciones!$F705-F706-G706-Constantes!$D$14))</f>
        <v>2.0308455786109088</v>
      </c>
      <c r="F706" s="76">
        <f>IF(Observaciones!$F705&gt;0.05*Constantes!$D$18,((Observaciones!$F705-0.05*Constantes!$D$18)^2)/(Observaciones!$F705+0.95*Constantes!$D$18),0)</f>
        <v>0</v>
      </c>
      <c r="G706" s="76">
        <f>MAX(0,H705+Observaciones!$F705-F706-Constantes!$D$13)</f>
        <v>0</v>
      </c>
      <c r="H706" s="76">
        <f>H705+Observaciones!$F705-F706-E706-G706-I705</f>
        <v>27.694337715333287</v>
      </c>
      <c r="I706" s="76">
        <f>MAX(0,(H706-Constantes!$D$14)*(1-EXP(-Constantes!$D$22)))</f>
        <v>0.56015451098386904</v>
      </c>
      <c r="J706" s="76">
        <f t="shared" si="385"/>
        <v>57.937337091738165</v>
      </c>
      <c r="K706" s="76">
        <f>MAX(0,(J706-Constantes!$D$13)*(1-EXP(-Constantes!$D$23)))</f>
        <v>9.0525020618105162E-2</v>
      </c>
      <c r="L706" s="76">
        <f t="shared" si="386"/>
        <v>0.65067953160197423</v>
      </c>
      <c r="M706" s="76">
        <f>0.0526*F706*Observaciones!$F705^1.218</f>
        <v>0</v>
      </c>
      <c r="N706" s="76">
        <f>M706*Constantes!$D$30</f>
        <v>0</v>
      </c>
      <c r="O706" s="76">
        <f t="shared" si="387"/>
        <v>0</v>
      </c>
      <c r="P706" s="15"/>
      <c r="Q706" s="75">
        <v>700</v>
      </c>
      <c r="R706" s="148">
        <f>ETo!$I705*((1-Constantes!$E$19)*ETo!$K705+ETo!$L705)</f>
        <v>4.0888934037286191</v>
      </c>
      <c r="S706" s="76">
        <f>MIN(R706*Constantes!$E$17,0.8*(V705+Observaciones!$F705-T706-U706-Constantes!$D$14))</f>
        <v>2.0308455786109088</v>
      </c>
      <c r="T706" s="76">
        <f>IF(Observaciones!$F705&gt;0.05*Constantes!$E$18,((Observaciones!$F705-0.05*Constantes!$E$18)^2)/(Observaciones!$F705+0.95*Constantes!$E$18),0)</f>
        <v>0</v>
      </c>
      <c r="U706" s="76">
        <f>MAX(0,V705+Observaciones!$F705-T706-Constantes!$D$13)</f>
        <v>0</v>
      </c>
      <c r="V706" s="76">
        <f>V705+Observaciones!$F705-T706-S706-U706-W705</f>
        <v>27.694337715333287</v>
      </c>
      <c r="W706" s="76">
        <f>MAX(0,(V706-Constantes!$D$14)*(1-EXP(-Constantes!$D$22)))</f>
        <v>0.56015451098386904</v>
      </c>
      <c r="X706" s="76">
        <f t="shared" si="373"/>
        <v>57.937337091738165</v>
      </c>
      <c r="Y706" s="76">
        <f>MAX(0,(X706-Constantes!$D$13)*(1-EXP(-Constantes!$D$23)))</f>
        <v>9.0525020618105162E-2</v>
      </c>
      <c r="Z706" s="76">
        <f t="shared" si="374"/>
        <v>0.65067953160197423</v>
      </c>
      <c r="AA706" s="76">
        <f>IF(Z706-Escenarios!$E$29&lt;=0,0,IF(Z706-Escenarios!$E$29&gt;Escenarios!$E$28,Escenarios!$E$28,Z706-Escenarios!$E$29))</f>
        <v>0</v>
      </c>
      <c r="AB706" s="76">
        <f>AA706*Entradas!$E$24</f>
        <v>0</v>
      </c>
      <c r="AC706" s="76">
        <f>R706*Entradas!$D$47/Escenarios!$E$9</f>
        <v>0.19626688337897372</v>
      </c>
      <c r="AD706" s="76">
        <f>Entradas!$D$48*Entradas!$D$46/Escenarios!$E$9</f>
        <v>0.12</v>
      </c>
      <c r="AE706" s="76">
        <f t="shared" si="375"/>
        <v>2.2271124619898823</v>
      </c>
      <c r="AF706" s="76">
        <f t="shared" si="358"/>
        <v>0</v>
      </c>
      <c r="AG706" s="76">
        <f t="shared" si="359"/>
        <v>0</v>
      </c>
      <c r="AH706" s="76">
        <f t="shared" si="353"/>
        <v>0.56015451098386904</v>
      </c>
      <c r="AI706" s="76">
        <f t="shared" si="360"/>
        <v>0</v>
      </c>
      <c r="AJ706" s="76">
        <f t="shared" si="354"/>
        <v>9.0525020618105162E-2</v>
      </c>
      <c r="AK706" s="76">
        <f t="shared" si="361"/>
        <v>0</v>
      </c>
      <c r="AL706" s="76">
        <f t="shared" si="362"/>
        <v>0.65067953160197423</v>
      </c>
      <c r="AM706" s="76">
        <f t="shared" si="363"/>
        <v>0</v>
      </c>
      <c r="AN706" s="76">
        <f t="shared" si="364"/>
        <v>0</v>
      </c>
      <c r="AO706" s="76">
        <f t="shared" si="376"/>
        <v>53.139941957329526</v>
      </c>
      <c r="AP706" s="76">
        <f>MAX(0,(AO706-Constantes!$D$13)*(1-EXP(-Constantes!$D$24)))</f>
        <v>6.7101347421288385E-2</v>
      </c>
      <c r="AQ706" s="76">
        <f t="shared" si="355"/>
        <v>0.15762636803939356</v>
      </c>
      <c r="AR706" s="76">
        <f t="shared" si="365"/>
        <v>0.7177808790232626</v>
      </c>
      <c r="AS706" s="76">
        <f>0.0526*AF706*Observaciones!$F705^1.218</f>
        <v>0</v>
      </c>
      <c r="AT706" s="76">
        <f>AS706*Constantes!$E$30</f>
        <v>0</v>
      </c>
      <c r="AU706" s="76">
        <f t="shared" si="377"/>
        <v>0</v>
      </c>
      <c r="AV706" s="15"/>
      <c r="AW706" s="75">
        <v>700</v>
      </c>
      <c r="AX706" s="148">
        <f>ETo!$I705*((1-Constantes!$F$19)*ETo!$K705+ETo!$L705)</f>
        <v>4.0888934037286191</v>
      </c>
      <c r="AY706" s="76">
        <f>MIN(AX706*Constantes!$F$17,0.8*(BB705+Observaciones!$F705-AZ706-BA706-Constantes!$D$14))</f>
        <v>2.0308455786109088</v>
      </c>
      <c r="AZ706" s="76">
        <f>IF(Observaciones!$F705&gt;0.05*Constantes!$F$18,((Observaciones!$F705-0.05*Constantes!$F$18)^2)/(Observaciones!$F705+0.95*Constantes!$F$18),0)</f>
        <v>0</v>
      </c>
      <c r="BA706" s="76">
        <f>MAX(0,BB705+Observaciones!$F705-AZ706-Constantes!$D$13)</f>
        <v>0</v>
      </c>
      <c r="BB706" s="76">
        <f>BB705+Observaciones!$F705-AZ706-AY706-BA706-BC705</f>
        <v>27.694337715333287</v>
      </c>
      <c r="BC706" s="76">
        <f>MAX(0,(BB706-Constantes!$D$14)*(1-EXP(-Constantes!$D$22)))</f>
        <v>0.56015451098386904</v>
      </c>
      <c r="BD706" s="76">
        <f t="shared" si="378"/>
        <v>57.937337091738165</v>
      </c>
      <c r="BE706" s="76">
        <f>MAX(0,(BD706-Constantes!$D$13)*(1-EXP(-Constantes!$D$23)))</f>
        <v>9.0525020618105162E-2</v>
      </c>
      <c r="BF706" s="76">
        <f t="shared" si="379"/>
        <v>0.65067953160197423</v>
      </c>
      <c r="BG706" s="76">
        <f>IF(BF706-Escenarios!$F$29&lt;=0,0,IF(BF706-Escenarios!$F$29&gt;Escenarios!$F$28,Escenarios!$F$28,BF706-Escenarios!$F$29))</f>
        <v>0</v>
      </c>
      <c r="BH706" s="76">
        <f>BG706*Entradas!$F$24</f>
        <v>0</v>
      </c>
      <c r="BI706" s="76">
        <f>AX706*Entradas!$D$47/Escenarios!$F$9</f>
        <v>0.19626688337897372</v>
      </c>
      <c r="BJ706" s="76">
        <f>Entradas!$D$48*Entradas!$D$46/Escenarios!$F$9</f>
        <v>0.12</v>
      </c>
      <c r="BK706" s="76">
        <f t="shared" si="380"/>
        <v>2.2271124619898823</v>
      </c>
      <c r="BL706" s="76">
        <f t="shared" si="366"/>
        <v>0</v>
      </c>
      <c r="BM706" s="76">
        <f t="shared" si="367"/>
        <v>0</v>
      </c>
      <c r="BN706" s="76">
        <f t="shared" si="356"/>
        <v>0.56015451098386904</v>
      </c>
      <c r="BO706" s="76">
        <f t="shared" si="368"/>
        <v>0</v>
      </c>
      <c r="BP706" s="76">
        <f t="shared" si="357"/>
        <v>9.0525020618105162E-2</v>
      </c>
      <c r="BQ706" s="76">
        <f t="shared" si="369"/>
        <v>0</v>
      </c>
      <c r="BR706" s="76">
        <f t="shared" si="370"/>
        <v>0.65067953160197423</v>
      </c>
      <c r="BS706" s="76">
        <f t="shared" si="371"/>
        <v>0</v>
      </c>
      <c r="BT706" s="76">
        <f t="shared" si="372"/>
        <v>0</v>
      </c>
      <c r="BU706" s="76">
        <f t="shared" si="381"/>
        <v>56.604921227981087</v>
      </c>
      <c r="BV706" s="76">
        <f>MAX(0,(BU706-Constantes!$D$13)*(1-EXP(-Constantes!$D$24)))</f>
        <v>0.12006441165027179</v>
      </c>
      <c r="BW706" s="76">
        <f t="shared" si="382"/>
        <v>0.21058943226837695</v>
      </c>
      <c r="BX706" s="76">
        <f t="shared" si="383"/>
        <v>0.77074394325224604</v>
      </c>
      <c r="BY706" s="76">
        <f>0.0526*BL706*Observaciones!$F705^1.218</f>
        <v>0</v>
      </c>
      <c r="BZ706" s="76">
        <f>BY706*Constantes!$F$30</f>
        <v>0</v>
      </c>
      <c r="CA706" s="76">
        <f t="shared" si="384"/>
        <v>0</v>
      </c>
      <c r="CB706" s="15"/>
      <c r="CC706" s="75">
        <v>700</v>
      </c>
      <c r="CD706" s="76">
        <f>0.0526*Observaciones!$F705^2.218</f>
        <v>0</v>
      </c>
      <c r="CE706" s="76">
        <f>IF(Observaciones!$F705&gt;0.05*$CI$7,((Observaciones!$F705-0.05*$CI$7)^2)/(Observaciones!$F705+0.95*$CI$7),0)</f>
        <v>0</v>
      </c>
      <c r="CF706" s="76">
        <f>0.0526*CE706*Observaciones!$F705^1.218</f>
        <v>0</v>
      </c>
      <c r="CG706" s="29"/>
      <c r="CH706" s="29"/>
      <c r="CI706" s="110"/>
      <c r="CJ706" s="40"/>
    </row>
    <row r="707" spans="2:88" s="2" customFormat="1" x14ac:dyDescent="0.3">
      <c r="B707" s="39"/>
      <c r="C707" s="75">
        <v>701</v>
      </c>
      <c r="D707" s="148">
        <f>ETo!$I706*((1-Constantes!$D$19)*ETo!$K706+ETo!$L706)</f>
        <v>4.102226521250528</v>
      </c>
      <c r="E707" s="76">
        <f>MIN(D707*Constantes!$D$17,0.8*(H706+Observaciones!$F706-F707-G707-Constantes!$D$14))</f>
        <v>2.037467786649831</v>
      </c>
      <c r="F707" s="76">
        <f>IF(Observaciones!$F706&gt;0.05*Constantes!$D$18,((Observaciones!$F706-0.05*Constantes!$D$18)^2)/(Observaciones!$F706+0.95*Constantes!$D$18),0)</f>
        <v>0</v>
      </c>
      <c r="G707" s="76">
        <f>MAX(0,H706+Observaciones!$F706-F707-Constantes!$D$13)</f>
        <v>0</v>
      </c>
      <c r="H707" s="76">
        <f>H706+Observaciones!$F706-F707-E707-G707-I706</f>
        <v>25.096715417699588</v>
      </c>
      <c r="I707" s="76">
        <f>MAX(0,(H707-Constantes!$D$14)*(1-EXP(-Constantes!$D$22)))</f>
        <v>0.47166995945978796</v>
      </c>
      <c r="J707" s="76">
        <f t="shared" si="385"/>
        <v>57.846812071120063</v>
      </c>
      <c r="K707" s="76">
        <f>MAX(0,(J707-Constantes!$D$13)*(1-EXP(-Constantes!$D$23)))</f>
        <v>8.9633056028574937E-2</v>
      </c>
      <c r="L707" s="76">
        <f t="shared" si="386"/>
        <v>0.56130301548836292</v>
      </c>
      <c r="M707" s="76">
        <f>0.0526*F707*Observaciones!$F706^1.218</f>
        <v>0</v>
      </c>
      <c r="N707" s="76">
        <f>M707*Constantes!$D$30</f>
        <v>0</v>
      </c>
      <c r="O707" s="76">
        <f t="shared" si="387"/>
        <v>0</v>
      </c>
      <c r="P707" s="15"/>
      <c r="Q707" s="75">
        <v>701</v>
      </c>
      <c r="R707" s="148">
        <f>ETo!$I706*((1-Constantes!$E$19)*ETo!$K706+ETo!$L706)</f>
        <v>4.102226521250528</v>
      </c>
      <c r="S707" s="76">
        <f>MIN(R707*Constantes!$E$17,0.8*(V706+Observaciones!$F706-T707-U707-Constantes!$D$14))</f>
        <v>2.037467786649831</v>
      </c>
      <c r="T707" s="76">
        <f>IF(Observaciones!$F706&gt;0.05*Constantes!$E$18,((Observaciones!$F706-0.05*Constantes!$E$18)^2)/(Observaciones!$F706+0.95*Constantes!$E$18),0)</f>
        <v>0</v>
      </c>
      <c r="U707" s="76">
        <f>MAX(0,V706+Observaciones!$F706-T707-Constantes!$D$13)</f>
        <v>0</v>
      </c>
      <c r="V707" s="76">
        <f>V706+Observaciones!$F706-T707-S707-U707-W706</f>
        <v>25.096715417699588</v>
      </c>
      <c r="W707" s="76">
        <f>MAX(0,(V707-Constantes!$D$14)*(1-EXP(-Constantes!$D$22)))</f>
        <v>0.47166995945978796</v>
      </c>
      <c r="X707" s="76">
        <f t="shared" si="373"/>
        <v>57.846812071120063</v>
      </c>
      <c r="Y707" s="76">
        <f>MAX(0,(X707-Constantes!$D$13)*(1-EXP(-Constantes!$D$23)))</f>
        <v>8.9633056028574937E-2</v>
      </c>
      <c r="Z707" s="76">
        <f t="shared" si="374"/>
        <v>0.56130301548836292</v>
      </c>
      <c r="AA707" s="76">
        <f>IF(Z707-Escenarios!$E$29&lt;=0,0,IF(Z707-Escenarios!$E$29&gt;Escenarios!$E$28,Escenarios!$E$28,Z707-Escenarios!$E$29))</f>
        <v>0</v>
      </c>
      <c r="AB707" s="76">
        <f>AA707*Entradas!$E$24</f>
        <v>0</v>
      </c>
      <c r="AC707" s="76">
        <f>R707*Entradas!$D$47/Escenarios!$E$9</f>
        <v>0.19690687302002532</v>
      </c>
      <c r="AD707" s="76">
        <f>Entradas!$D$48*Entradas!$D$46/Escenarios!$E$9</f>
        <v>0.12</v>
      </c>
      <c r="AE707" s="76">
        <f t="shared" si="375"/>
        <v>2.2343746596698564</v>
      </c>
      <c r="AF707" s="76">
        <f t="shared" si="358"/>
        <v>0</v>
      </c>
      <c r="AG707" s="76">
        <f t="shared" si="359"/>
        <v>0</v>
      </c>
      <c r="AH707" s="76">
        <f t="shared" si="353"/>
        <v>0.47166995945978796</v>
      </c>
      <c r="AI707" s="76">
        <f t="shared" si="360"/>
        <v>0</v>
      </c>
      <c r="AJ707" s="76">
        <f t="shared" si="354"/>
        <v>8.9633056028574937E-2</v>
      </c>
      <c r="AK707" s="76">
        <f t="shared" si="361"/>
        <v>0</v>
      </c>
      <c r="AL707" s="76">
        <f t="shared" si="362"/>
        <v>0.56130301548836292</v>
      </c>
      <c r="AM707" s="76">
        <f t="shared" si="363"/>
        <v>0</v>
      </c>
      <c r="AN707" s="76">
        <f t="shared" si="364"/>
        <v>0</v>
      </c>
      <c r="AO707" s="76">
        <f t="shared" si="376"/>
        <v>53.072840609908241</v>
      </c>
      <c r="AP707" s="76">
        <f>MAX(0,(AO707-Constantes!$D$13)*(1-EXP(-Constantes!$D$24)))</f>
        <v>6.607568674752147E-2</v>
      </c>
      <c r="AQ707" s="76">
        <f t="shared" si="355"/>
        <v>0.15570874277609642</v>
      </c>
      <c r="AR707" s="76">
        <f t="shared" si="365"/>
        <v>0.62737870223588443</v>
      </c>
      <c r="AS707" s="76">
        <f>0.0526*AF707*Observaciones!$F706^1.218</f>
        <v>0</v>
      </c>
      <c r="AT707" s="76">
        <f>AS707*Constantes!$E$30</f>
        <v>0</v>
      </c>
      <c r="AU707" s="76">
        <f t="shared" si="377"/>
        <v>0</v>
      </c>
      <c r="AV707" s="15"/>
      <c r="AW707" s="75">
        <v>701</v>
      </c>
      <c r="AX707" s="148">
        <f>ETo!$I706*((1-Constantes!$F$19)*ETo!$K706+ETo!$L706)</f>
        <v>4.102226521250528</v>
      </c>
      <c r="AY707" s="76">
        <f>MIN(AX707*Constantes!$F$17,0.8*(BB706+Observaciones!$F706-AZ707-BA707-Constantes!$D$14))</f>
        <v>2.037467786649831</v>
      </c>
      <c r="AZ707" s="76">
        <f>IF(Observaciones!$F706&gt;0.05*Constantes!$F$18,((Observaciones!$F706-0.05*Constantes!$F$18)^2)/(Observaciones!$F706+0.95*Constantes!$F$18),0)</f>
        <v>0</v>
      </c>
      <c r="BA707" s="76">
        <f>MAX(0,BB706+Observaciones!$F706-AZ707-Constantes!$D$13)</f>
        <v>0</v>
      </c>
      <c r="BB707" s="76">
        <f>BB706+Observaciones!$F706-AZ707-AY707-BA707-BC706</f>
        <v>25.096715417699588</v>
      </c>
      <c r="BC707" s="76">
        <f>MAX(0,(BB707-Constantes!$D$14)*(1-EXP(-Constantes!$D$22)))</f>
        <v>0.47166995945978796</v>
      </c>
      <c r="BD707" s="76">
        <f t="shared" si="378"/>
        <v>57.846812071120063</v>
      </c>
      <c r="BE707" s="76">
        <f>MAX(0,(BD707-Constantes!$D$13)*(1-EXP(-Constantes!$D$23)))</f>
        <v>8.9633056028574937E-2</v>
      </c>
      <c r="BF707" s="76">
        <f t="shared" si="379"/>
        <v>0.56130301548836292</v>
      </c>
      <c r="BG707" s="76">
        <f>IF(BF707-Escenarios!$F$29&lt;=0,0,IF(BF707-Escenarios!$F$29&gt;Escenarios!$F$28,Escenarios!$F$28,BF707-Escenarios!$F$29))</f>
        <v>0</v>
      </c>
      <c r="BH707" s="76">
        <f>BG707*Entradas!$F$24</f>
        <v>0</v>
      </c>
      <c r="BI707" s="76">
        <f>AX707*Entradas!$D$47/Escenarios!$F$9</f>
        <v>0.19690687302002532</v>
      </c>
      <c r="BJ707" s="76">
        <f>Entradas!$D$48*Entradas!$D$46/Escenarios!$F$9</f>
        <v>0.12</v>
      </c>
      <c r="BK707" s="76">
        <f t="shared" si="380"/>
        <v>2.2343746596698564</v>
      </c>
      <c r="BL707" s="76">
        <f t="shared" si="366"/>
        <v>0</v>
      </c>
      <c r="BM707" s="76">
        <f t="shared" si="367"/>
        <v>0</v>
      </c>
      <c r="BN707" s="76">
        <f t="shared" si="356"/>
        <v>0.47166995945978796</v>
      </c>
      <c r="BO707" s="76">
        <f t="shared" si="368"/>
        <v>0</v>
      </c>
      <c r="BP707" s="76">
        <f t="shared" si="357"/>
        <v>8.9633056028574937E-2</v>
      </c>
      <c r="BQ707" s="76">
        <f t="shared" si="369"/>
        <v>0</v>
      </c>
      <c r="BR707" s="76">
        <f t="shared" si="370"/>
        <v>0.56130301548836292</v>
      </c>
      <c r="BS707" s="76">
        <f t="shared" si="371"/>
        <v>0</v>
      </c>
      <c r="BT707" s="76">
        <f t="shared" si="372"/>
        <v>0</v>
      </c>
      <c r="BU707" s="76">
        <f t="shared" si="381"/>
        <v>56.484856816330819</v>
      </c>
      <c r="BV707" s="76">
        <f>MAX(0,(BU707-Constantes!$D$13)*(1-EXP(-Constantes!$D$24)))</f>
        <v>0.11822919745441528</v>
      </c>
      <c r="BW707" s="76">
        <f t="shared" si="382"/>
        <v>0.2078622534829902</v>
      </c>
      <c r="BX707" s="76">
        <f t="shared" si="383"/>
        <v>0.67953221294277821</v>
      </c>
      <c r="BY707" s="76">
        <f>0.0526*BL707*Observaciones!$F706^1.218</f>
        <v>0</v>
      </c>
      <c r="BZ707" s="76">
        <f>BY707*Constantes!$F$30</f>
        <v>0</v>
      </c>
      <c r="CA707" s="76">
        <f t="shared" si="384"/>
        <v>0</v>
      </c>
      <c r="CB707" s="15"/>
      <c r="CC707" s="75">
        <v>701</v>
      </c>
      <c r="CD707" s="76">
        <f>0.0526*Observaciones!$F706^2.218</f>
        <v>0</v>
      </c>
      <c r="CE707" s="76">
        <f>IF(Observaciones!$F706&gt;0.05*$CI$7,((Observaciones!$F706-0.05*$CI$7)^2)/(Observaciones!$F706+0.95*$CI$7),0)</f>
        <v>0</v>
      </c>
      <c r="CF707" s="76">
        <f>0.0526*CE707*Observaciones!$F706^1.218</f>
        <v>0</v>
      </c>
      <c r="CG707" s="29"/>
      <c r="CH707" s="29"/>
      <c r="CI707" s="110"/>
      <c r="CJ707" s="40"/>
    </row>
    <row r="708" spans="2:88" s="2" customFormat="1" x14ac:dyDescent="0.3">
      <c r="B708" s="39"/>
      <c r="C708" s="75">
        <v>702</v>
      </c>
      <c r="D708" s="148">
        <f>ETo!$I707*((1-Constantes!$D$19)*ETo!$K707+ETo!$L707)</f>
        <v>4.2120615608719687</v>
      </c>
      <c r="E708" s="76">
        <f>MIN(D708*Constantes!$D$17,0.8*(H707+Observaciones!$F707-F708-G708-Constantes!$D$14))</f>
        <v>2.0920199557986656</v>
      </c>
      <c r="F708" s="76">
        <f>IF(Observaciones!$F707&gt;0.05*Constantes!$D$18,((Observaciones!$F707-0.05*Constantes!$D$18)^2)/(Observaciones!$F707+0.95*Constantes!$D$18),0)</f>
        <v>0</v>
      </c>
      <c r="G708" s="76">
        <f>MAX(0,H707+Observaciones!$F707-F708-Constantes!$D$13)</f>
        <v>0</v>
      </c>
      <c r="H708" s="76">
        <f>H707+Observaciones!$F707-F708-E708-G708-I707</f>
        <v>22.533025502441134</v>
      </c>
      <c r="I708" s="76">
        <f>MAX(0,(H708-Constantes!$D$14)*(1-EXP(-Constantes!$D$22)))</f>
        <v>0.3843412694477335</v>
      </c>
      <c r="J708" s="76">
        <f t="shared" si="385"/>
        <v>57.757179015091488</v>
      </c>
      <c r="K708" s="76">
        <f>MAX(0,(J708-Constantes!$D$13)*(1-EXP(-Constantes!$D$23)))</f>
        <v>8.8749880178594726E-2</v>
      </c>
      <c r="L708" s="76">
        <f t="shared" si="386"/>
        <v>0.47309114962632826</v>
      </c>
      <c r="M708" s="76">
        <f>0.0526*F708*Observaciones!$F707^1.218</f>
        <v>0</v>
      </c>
      <c r="N708" s="76">
        <f>M708*Constantes!$D$30</f>
        <v>0</v>
      </c>
      <c r="O708" s="76">
        <f t="shared" si="387"/>
        <v>0</v>
      </c>
      <c r="P708" s="15"/>
      <c r="Q708" s="75">
        <v>702</v>
      </c>
      <c r="R708" s="148">
        <f>ETo!$I707*((1-Constantes!$E$19)*ETo!$K707+ETo!$L707)</f>
        <v>4.2120615608719687</v>
      </c>
      <c r="S708" s="76">
        <f>MIN(R708*Constantes!$E$17,0.8*(V707+Observaciones!$F707-T708-U708-Constantes!$D$14))</f>
        <v>2.0920199557986656</v>
      </c>
      <c r="T708" s="76">
        <f>IF(Observaciones!$F707&gt;0.05*Constantes!$E$18,((Observaciones!$F707-0.05*Constantes!$E$18)^2)/(Observaciones!$F707+0.95*Constantes!$E$18),0)</f>
        <v>0</v>
      </c>
      <c r="U708" s="76">
        <f>MAX(0,V707+Observaciones!$F707-T708-Constantes!$D$13)</f>
        <v>0</v>
      </c>
      <c r="V708" s="76">
        <f>V707+Observaciones!$F707-T708-S708-U708-W707</f>
        <v>22.533025502441134</v>
      </c>
      <c r="W708" s="76">
        <f>MAX(0,(V708-Constantes!$D$14)*(1-EXP(-Constantes!$D$22)))</f>
        <v>0.3843412694477335</v>
      </c>
      <c r="X708" s="76">
        <f t="shared" si="373"/>
        <v>57.757179015091488</v>
      </c>
      <c r="Y708" s="76">
        <f>MAX(0,(X708-Constantes!$D$13)*(1-EXP(-Constantes!$D$23)))</f>
        <v>8.8749880178594726E-2</v>
      </c>
      <c r="Z708" s="76">
        <f t="shared" si="374"/>
        <v>0.47309114962632826</v>
      </c>
      <c r="AA708" s="76">
        <f>IF(Z708-Escenarios!$E$29&lt;=0,0,IF(Z708-Escenarios!$E$29&gt;Escenarios!$E$28,Escenarios!$E$28,Z708-Escenarios!$E$29))</f>
        <v>0</v>
      </c>
      <c r="AB708" s="76">
        <f>AA708*Entradas!$E$24</f>
        <v>0</v>
      </c>
      <c r="AC708" s="76">
        <f>R708*Entradas!$D$47/Escenarios!$E$9</f>
        <v>0.20217895492185448</v>
      </c>
      <c r="AD708" s="76">
        <f>Entradas!$D$48*Entradas!$D$46/Escenarios!$E$9</f>
        <v>0.12</v>
      </c>
      <c r="AE708" s="76">
        <f t="shared" si="375"/>
        <v>2.2941989107205201</v>
      </c>
      <c r="AF708" s="76">
        <f t="shared" si="358"/>
        <v>0</v>
      </c>
      <c r="AG708" s="76">
        <f t="shared" si="359"/>
        <v>0</v>
      </c>
      <c r="AH708" s="76">
        <f t="shared" si="353"/>
        <v>0.3843412694477335</v>
      </c>
      <c r="AI708" s="76">
        <f t="shared" si="360"/>
        <v>0</v>
      </c>
      <c r="AJ708" s="76">
        <f t="shared" si="354"/>
        <v>8.8749880178594726E-2</v>
      </c>
      <c r="AK708" s="76">
        <f t="shared" si="361"/>
        <v>0</v>
      </c>
      <c r="AL708" s="76">
        <f t="shared" si="362"/>
        <v>0.47309114962632826</v>
      </c>
      <c r="AM708" s="76">
        <f t="shared" si="363"/>
        <v>0</v>
      </c>
      <c r="AN708" s="76">
        <f t="shared" si="364"/>
        <v>0</v>
      </c>
      <c r="AO708" s="76">
        <f t="shared" si="376"/>
        <v>53.006764923160716</v>
      </c>
      <c r="AP708" s="76">
        <f>MAX(0,(AO708-Constantes!$D$13)*(1-EXP(-Constantes!$D$24)))</f>
        <v>6.5065703550558435E-2</v>
      </c>
      <c r="AQ708" s="76">
        <f t="shared" si="355"/>
        <v>0.15381558372915316</v>
      </c>
      <c r="AR708" s="76">
        <f t="shared" si="365"/>
        <v>0.53815685317688666</v>
      </c>
      <c r="AS708" s="76">
        <f>0.0526*AF708*Observaciones!$F707^1.218</f>
        <v>0</v>
      </c>
      <c r="AT708" s="76">
        <f>AS708*Constantes!$E$30</f>
        <v>0</v>
      </c>
      <c r="AU708" s="76">
        <f t="shared" si="377"/>
        <v>0</v>
      </c>
      <c r="AV708" s="15"/>
      <c r="AW708" s="75">
        <v>702</v>
      </c>
      <c r="AX708" s="148">
        <f>ETo!$I707*((1-Constantes!$F$19)*ETo!$K707+ETo!$L707)</f>
        <v>4.2120615608719687</v>
      </c>
      <c r="AY708" s="76">
        <f>MIN(AX708*Constantes!$F$17,0.8*(BB707+Observaciones!$F707-AZ708-BA708-Constantes!$D$14))</f>
        <v>2.0920199557986656</v>
      </c>
      <c r="AZ708" s="76">
        <f>IF(Observaciones!$F707&gt;0.05*Constantes!$F$18,((Observaciones!$F707-0.05*Constantes!$F$18)^2)/(Observaciones!$F707+0.95*Constantes!$F$18),0)</f>
        <v>0</v>
      </c>
      <c r="BA708" s="76">
        <f>MAX(0,BB707+Observaciones!$F707-AZ708-Constantes!$D$13)</f>
        <v>0</v>
      </c>
      <c r="BB708" s="76">
        <f>BB707+Observaciones!$F707-AZ708-AY708-BA708-BC707</f>
        <v>22.533025502441134</v>
      </c>
      <c r="BC708" s="76">
        <f>MAX(0,(BB708-Constantes!$D$14)*(1-EXP(-Constantes!$D$22)))</f>
        <v>0.3843412694477335</v>
      </c>
      <c r="BD708" s="76">
        <f t="shared" si="378"/>
        <v>57.757179015091488</v>
      </c>
      <c r="BE708" s="76">
        <f>MAX(0,(BD708-Constantes!$D$13)*(1-EXP(-Constantes!$D$23)))</f>
        <v>8.8749880178594726E-2</v>
      </c>
      <c r="BF708" s="76">
        <f t="shared" si="379"/>
        <v>0.47309114962632826</v>
      </c>
      <c r="BG708" s="76">
        <f>IF(BF708-Escenarios!$F$29&lt;=0,0,IF(BF708-Escenarios!$F$29&gt;Escenarios!$F$28,Escenarios!$F$28,BF708-Escenarios!$F$29))</f>
        <v>0</v>
      </c>
      <c r="BH708" s="76">
        <f>BG708*Entradas!$F$24</f>
        <v>0</v>
      </c>
      <c r="BI708" s="76">
        <f>AX708*Entradas!$D$47/Escenarios!$F$9</f>
        <v>0.20217895492185448</v>
      </c>
      <c r="BJ708" s="76">
        <f>Entradas!$D$48*Entradas!$D$46/Escenarios!$F$9</f>
        <v>0.12</v>
      </c>
      <c r="BK708" s="76">
        <f t="shared" si="380"/>
        <v>2.2941989107205201</v>
      </c>
      <c r="BL708" s="76">
        <f t="shared" si="366"/>
        <v>0</v>
      </c>
      <c r="BM708" s="76">
        <f t="shared" si="367"/>
        <v>0</v>
      </c>
      <c r="BN708" s="76">
        <f t="shared" si="356"/>
        <v>0.3843412694477335</v>
      </c>
      <c r="BO708" s="76">
        <f t="shared" si="368"/>
        <v>0</v>
      </c>
      <c r="BP708" s="76">
        <f t="shared" si="357"/>
        <v>8.8749880178594726E-2</v>
      </c>
      <c r="BQ708" s="76">
        <f t="shared" si="369"/>
        <v>0</v>
      </c>
      <c r="BR708" s="76">
        <f t="shared" si="370"/>
        <v>0.47309114962632826</v>
      </c>
      <c r="BS708" s="76">
        <f t="shared" si="371"/>
        <v>0</v>
      </c>
      <c r="BT708" s="76">
        <f t="shared" si="372"/>
        <v>0</v>
      </c>
      <c r="BU708" s="76">
        <f t="shared" si="381"/>
        <v>56.3666276188764</v>
      </c>
      <c r="BV708" s="76">
        <f>MAX(0,(BU708-Constantes!$D$13)*(1-EXP(-Constantes!$D$24)))</f>
        <v>0.11642203496096058</v>
      </c>
      <c r="BW708" s="76">
        <f t="shared" si="382"/>
        <v>0.20517191513955529</v>
      </c>
      <c r="BX708" s="76">
        <f t="shared" si="383"/>
        <v>0.58951318458728885</v>
      </c>
      <c r="BY708" s="76">
        <f>0.0526*BL708*Observaciones!$F707^1.218</f>
        <v>0</v>
      </c>
      <c r="BZ708" s="76">
        <f>BY708*Constantes!$F$30</f>
        <v>0</v>
      </c>
      <c r="CA708" s="76">
        <f t="shared" si="384"/>
        <v>0</v>
      </c>
      <c r="CB708" s="15"/>
      <c r="CC708" s="75">
        <v>702</v>
      </c>
      <c r="CD708" s="76">
        <f>0.0526*Observaciones!$F707^2.218</f>
        <v>0</v>
      </c>
      <c r="CE708" s="76">
        <f>IF(Observaciones!$F707&gt;0.05*$CI$7,((Observaciones!$F707-0.05*$CI$7)^2)/(Observaciones!$F707+0.95*$CI$7),0)</f>
        <v>0</v>
      </c>
      <c r="CF708" s="76">
        <f>0.0526*CE708*Observaciones!$F707^1.218</f>
        <v>0</v>
      </c>
      <c r="CG708" s="29"/>
      <c r="CH708" s="29"/>
      <c r="CI708" s="110"/>
      <c r="CJ708" s="40"/>
    </row>
    <row r="709" spans="2:88" s="2" customFormat="1" x14ac:dyDescent="0.3">
      <c r="B709" s="39"/>
      <c r="C709" s="75">
        <v>703</v>
      </c>
      <c r="D709" s="148">
        <f>ETo!$I708*((1-Constantes!$D$19)*ETo!$K708+ETo!$L708)</f>
        <v>4.2077793848216123</v>
      </c>
      <c r="E709" s="76">
        <f>MIN(D709*Constantes!$D$17,0.8*(H708+Observaciones!$F708-F709-G709-Constantes!$D$14))</f>
        <v>2.0898931118240172</v>
      </c>
      <c r="F709" s="76">
        <f>IF(Observaciones!$F708&gt;0.05*Constantes!$D$18,((Observaciones!$F708-0.05*Constantes!$D$18)^2)/(Observaciones!$F708+0.95*Constantes!$D$18),0)</f>
        <v>0</v>
      </c>
      <c r="G709" s="76">
        <f>MAX(0,H708+Observaciones!$F708-F709-Constantes!$D$13)</f>
        <v>0</v>
      </c>
      <c r="H709" s="76">
        <f>H708+Observaciones!$F708-F709-E709-G709-I708</f>
        <v>20.058791121169381</v>
      </c>
      <c r="I709" s="76">
        <f>MAX(0,(H709-Constantes!$D$14)*(1-EXP(-Constantes!$D$22)))</f>
        <v>0.30005976332125434</v>
      </c>
      <c r="J709" s="76">
        <f t="shared" si="385"/>
        <v>57.668429134912891</v>
      </c>
      <c r="K709" s="76">
        <f>MAX(0,(J709-Constantes!$D$13)*(1-EXP(-Constantes!$D$23)))</f>
        <v>8.7875406470620462E-2</v>
      </c>
      <c r="L709" s="76">
        <f t="shared" si="386"/>
        <v>0.38793516979187481</v>
      </c>
      <c r="M709" s="76">
        <f>0.0526*F709*Observaciones!$F708^1.218</f>
        <v>0</v>
      </c>
      <c r="N709" s="76">
        <f>M709*Constantes!$D$30</f>
        <v>0</v>
      </c>
      <c r="O709" s="76">
        <f t="shared" si="387"/>
        <v>0</v>
      </c>
      <c r="P709" s="15"/>
      <c r="Q709" s="75">
        <v>703</v>
      </c>
      <c r="R709" s="148">
        <f>ETo!$I708*((1-Constantes!$E$19)*ETo!$K708+ETo!$L708)</f>
        <v>4.2077793848216123</v>
      </c>
      <c r="S709" s="76">
        <f>MIN(R709*Constantes!$E$17,0.8*(V708+Observaciones!$F708-T709-U709-Constantes!$D$14))</f>
        <v>2.0898931118240172</v>
      </c>
      <c r="T709" s="76">
        <f>IF(Observaciones!$F708&gt;0.05*Constantes!$E$18,((Observaciones!$F708-0.05*Constantes!$E$18)^2)/(Observaciones!$F708+0.95*Constantes!$E$18),0)</f>
        <v>0</v>
      </c>
      <c r="U709" s="76">
        <f>MAX(0,V708+Observaciones!$F708-T709-Constantes!$D$13)</f>
        <v>0</v>
      </c>
      <c r="V709" s="76">
        <f>V708+Observaciones!$F708-T709-S709-U709-W708</f>
        <v>20.058791121169381</v>
      </c>
      <c r="W709" s="76">
        <f>MAX(0,(V709-Constantes!$D$14)*(1-EXP(-Constantes!$D$22)))</f>
        <v>0.30005976332125434</v>
      </c>
      <c r="X709" s="76">
        <f t="shared" si="373"/>
        <v>57.668429134912891</v>
      </c>
      <c r="Y709" s="76">
        <f>MAX(0,(X709-Constantes!$D$13)*(1-EXP(-Constantes!$D$23)))</f>
        <v>8.7875406470620462E-2</v>
      </c>
      <c r="Z709" s="76">
        <f t="shared" si="374"/>
        <v>0.38793516979187481</v>
      </c>
      <c r="AA709" s="76">
        <f>IF(Z709-Escenarios!$E$29&lt;=0,0,IF(Z709-Escenarios!$E$29&gt;Escenarios!$E$28,Escenarios!$E$28,Z709-Escenarios!$E$29))</f>
        <v>0</v>
      </c>
      <c r="AB709" s="76">
        <f>AA709*Entradas!$E$24</f>
        <v>0</v>
      </c>
      <c r="AC709" s="76">
        <f>R709*Entradas!$D$47/Escenarios!$E$9</f>
        <v>0.20197341047143738</v>
      </c>
      <c r="AD709" s="76">
        <f>Entradas!$D$48*Entradas!$D$46/Escenarios!$E$9</f>
        <v>0.12</v>
      </c>
      <c r="AE709" s="76">
        <f t="shared" si="375"/>
        <v>2.2918665222954546</v>
      </c>
      <c r="AF709" s="76">
        <f t="shared" si="358"/>
        <v>0</v>
      </c>
      <c r="AG709" s="76">
        <f t="shared" si="359"/>
        <v>0</v>
      </c>
      <c r="AH709" s="76">
        <f t="shared" si="353"/>
        <v>0.30005976332125434</v>
      </c>
      <c r="AI709" s="76">
        <f t="shared" si="360"/>
        <v>0</v>
      </c>
      <c r="AJ709" s="76">
        <f t="shared" si="354"/>
        <v>8.7875406470620462E-2</v>
      </c>
      <c r="AK709" s="76">
        <f t="shared" si="361"/>
        <v>0</v>
      </c>
      <c r="AL709" s="76">
        <f t="shared" si="362"/>
        <v>0.38793516979187481</v>
      </c>
      <c r="AM709" s="76">
        <f t="shared" si="363"/>
        <v>0</v>
      </c>
      <c r="AN709" s="76">
        <f t="shared" si="364"/>
        <v>0</v>
      </c>
      <c r="AO709" s="76">
        <f t="shared" si="376"/>
        <v>52.941699219610157</v>
      </c>
      <c r="AP709" s="76">
        <f>MAX(0,(AO709-Constantes!$D$13)*(1-EXP(-Constantes!$D$24)))</f>
        <v>6.4071158196293082E-2</v>
      </c>
      <c r="AQ709" s="76">
        <f t="shared" si="355"/>
        <v>0.15194656466691353</v>
      </c>
      <c r="AR709" s="76">
        <f t="shared" si="365"/>
        <v>0.45200632798816787</v>
      </c>
      <c r="AS709" s="76">
        <f>0.0526*AF709*Observaciones!$F708^1.218</f>
        <v>0</v>
      </c>
      <c r="AT709" s="76">
        <f>AS709*Constantes!$E$30</f>
        <v>0</v>
      </c>
      <c r="AU709" s="76">
        <f t="shared" si="377"/>
        <v>0</v>
      </c>
      <c r="AV709" s="15"/>
      <c r="AW709" s="75">
        <v>703</v>
      </c>
      <c r="AX709" s="148">
        <f>ETo!$I708*((1-Constantes!$F$19)*ETo!$K708+ETo!$L708)</f>
        <v>4.2077793848216123</v>
      </c>
      <c r="AY709" s="76">
        <f>MIN(AX709*Constantes!$F$17,0.8*(BB708+Observaciones!$F708-AZ709-BA709-Constantes!$D$14))</f>
        <v>2.0898931118240172</v>
      </c>
      <c r="AZ709" s="76">
        <f>IF(Observaciones!$F708&gt;0.05*Constantes!$F$18,((Observaciones!$F708-0.05*Constantes!$F$18)^2)/(Observaciones!$F708+0.95*Constantes!$F$18),0)</f>
        <v>0</v>
      </c>
      <c r="BA709" s="76">
        <f>MAX(0,BB708+Observaciones!$F708-AZ709-Constantes!$D$13)</f>
        <v>0</v>
      </c>
      <c r="BB709" s="76">
        <f>BB708+Observaciones!$F708-AZ709-AY709-BA709-BC708</f>
        <v>20.058791121169381</v>
      </c>
      <c r="BC709" s="76">
        <f>MAX(0,(BB709-Constantes!$D$14)*(1-EXP(-Constantes!$D$22)))</f>
        <v>0.30005976332125434</v>
      </c>
      <c r="BD709" s="76">
        <f t="shared" si="378"/>
        <v>57.668429134912891</v>
      </c>
      <c r="BE709" s="76">
        <f>MAX(0,(BD709-Constantes!$D$13)*(1-EXP(-Constantes!$D$23)))</f>
        <v>8.7875406470620462E-2</v>
      </c>
      <c r="BF709" s="76">
        <f t="shared" si="379"/>
        <v>0.38793516979187481</v>
      </c>
      <c r="BG709" s="76">
        <f>IF(BF709-Escenarios!$F$29&lt;=0,0,IF(BF709-Escenarios!$F$29&gt;Escenarios!$F$28,Escenarios!$F$28,BF709-Escenarios!$F$29))</f>
        <v>0</v>
      </c>
      <c r="BH709" s="76">
        <f>BG709*Entradas!$F$24</f>
        <v>0</v>
      </c>
      <c r="BI709" s="76">
        <f>AX709*Entradas!$D$47/Escenarios!$F$9</f>
        <v>0.20197341047143738</v>
      </c>
      <c r="BJ709" s="76">
        <f>Entradas!$D$48*Entradas!$D$46/Escenarios!$F$9</f>
        <v>0.12</v>
      </c>
      <c r="BK709" s="76">
        <f t="shared" si="380"/>
        <v>2.2918665222954546</v>
      </c>
      <c r="BL709" s="76">
        <f t="shared" si="366"/>
        <v>0</v>
      </c>
      <c r="BM709" s="76">
        <f t="shared" si="367"/>
        <v>0</v>
      </c>
      <c r="BN709" s="76">
        <f t="shared" si="356"/>
        <v>0.30005976332125434</v>
      </c>
      <c r="BO709" s="76">
        <f t="shared" si="368"/>
        <v>0</v>
      </c>
      <c r="BP709" s="76">
        <f t="shared" si="357"/>
        <v>8.7875406470620462E-2</v>
      </c>
      <c r="BQ709" s="76">
        <f t="shared" si="369"/>
        <v>0</v>
      </c>
      <c r="BR709" s="76">
        <f t="shared" si="370"/>
        <v>0.38793516979187481</v>
      </c>
      <c r="BS709" s="76">
        <f t="shared" si="371"/>
        <v>0</v>
      </c>
      <c r="BT709" s="76">
        <f t="shared" si="372"/>
        <v>0</v>
      </c>
      <c r="BU709" s="76">
        <f t="shared" si="381"/>
        <v>56.250205583915438</v>
      </c>
      <c r="BV709" s="76">
        <f>MAX(0,(BU709-Constantes!$D$13)*(1-EXP(-Constantes!$D$24)))</f>
        <v>0.11464249539270599</v>
      </c>
      <c r="BW709" s="76">
        <f t="shared" si="382"/>
        <v>0.20251790186332647</v>
      </c>
      <c r="BX709" s="76">
        <f t="shared" si="383"/>
        <v>0.5025776651845808</v>
      </c>
      <c r="BY709" s="76">
        <f>0.0526*BL709*Observaciones!$F708^1.218</f>
        <v>0</v>
      </c>
      <c r="BZ709" s="76">
        <f>BY709*Constantes!$F$30</f>
        <v>0</v>
      </c>
      <c r="CA709" s="76">
        <f t="shared" si="384"/>
        <v>0</v>
      </c>
      <c r="CB709" s="15"/>
      <c r="CC709" s="75">
        <v>703</v>
      </c>
      <c r="CD709" s="76">
        <f>0.0526*Observaciones!$F708^2.218</f>
        <v>0</v>
      </c>
      <c r="CE709" s="76">
        <f>IF(Observaciones!$F708&gt;0.05*$CI$7,((Observaciones!$F708-0.05*$CI$7)^2)/(Observaciones!$F708+0.95*$CI$7),0)</f>
        <v>0</v>
      </c>
      <c r="CF709" s="76">
        <f>0.0526*CE709*Observaciones!$F708^1.218</f>
        <v>0</v>
      </c>
      <c r="CG709" s="29"/>
      <c r="CH709" s="29"/>
      <c r="CI709" s="110"/>
      <c r="CJ709" s="40"/>
    </row>
    <row r="710" spans="2:88" s="2" customFormat="1" x14ac:dyDescent="0.3">
      <c r="B710" s="39"/>
      <c r="C710" s="75">
        <v>704</v>
      </c>
      <c r="D710" s="148">
        <f>ETo!$I709*((1-Constantes!$D$19)*ETo!$K709+ETo!$L709)</f>
        <v>4.2078581453439687</v>
      </c>
      <c r="E710" s="76">
        <f>MIN(D710*Constantes!$D$17,0.8*(H709+Observaciones!$F709-F710-G710-Constantes!$D$14))</f>
        <v>2.0899322300995022</v>
      </c>
      <c r="F710" s="76">
        <f>IF(Observaciones!$F709&gt;0.05*Constantes!$D$18,((Observaciones!$F709-0.05*Constantes!$D$18)^2)/(Observaciones!$F709+0.95*Constantes!$D$18),0)</f>
        <v>0</v>
      </c>
      <c r="G710" s="76">
        <f>MAX(0,H709+Observaciones!$F709-F710-Constantes!$D$13)</f>
        <v>0</v>
      </c>
      <c r="H710" s="76">
        <f>H709+Observaciones!$F709-F710-E710-G710-I709</f>
        <v>17.668799127748624</v>
      </c>
      <c r="I710" s="76">
        <f>MAX(0,(H710-Constantes!$D$14)*(1-EXP(-Constantes!$D$22)))</f>
        <v>0.21864786218511709</v>
      </c>
      <c r="J710" s="76">
        <f t="shared" si="385"/>
        <v>57.580553728442268</v>
      </c>
      <c r="K710" s="76">
        <f>MAX(0,(J710-Constantes!$D$13)*(1-EXP(-Constantes!$D$23)))</f>
        <v>8.7009549160374261E-2</v>
      </c>
      <c r="L710" s="76">
        <f t="shared" si="386"/>
        <v>0.30565741134549135</v>
      </c>
      <c r="M710" s="76">
        <f>0.0526*F710*Observaciones!$F709^1.218</f>
        <v>0</v>
      </c>
      <c r="N710" s="76">
        <f>M710*Constantes!$D$30</f>
        <v>0</v>
      </c>
      <c r="O710" s="76">
        <f t="shared" si="387"/>
        <v>0</v>
      </c>
      <c r="P710" s="15"/>
      <c r="Q710" s="75">
        <v>704</v>
      </c>
      <c r="R710" s="148">
        <f>ETo!$I709*((1-Constantes!$E$19)*ETo!$K709+ETo!$L709)</f>
        <v>4.2078581453439687</v>
      </c>
      <c r="S710" s="76">
        <f>MIN(R710*Constantes!$E$17,0.8*(V709+Observaciones!$F709-T710-U710-Constantes!$D$14))</f>
        <v>2.0899322300995022</v>
      </c>
      <c r="T710" s="76">
        <f>IF(Observaciones!$F709&gt;0.05*Constantes!$E$18,((Observaciones!$F709-0.05*Constantes!$E$18)^2)/(Observaciones!$F709+0.95*Constantes!$E$18),0)</f>
        <v>0</v>
      </c>
      <c r="U710" s="76">
        <f>MAX(0,V709+Observaciones!$F709-T710-Constantes!$D$13)</f>
        <v>0</v>
      </c>
      <c r="V710" s="76">
        <f>V709+Observaciones!$F709-T710-S710-U710-W709</f>
        <v>17.668799127748624</v>
      </c>
      <c r="W710" s="76">
        <f>MAX(0,(V710-Constantes!$D$14)*(1-EXP(-Constantes!$D$22)))</f>
        <v>0.21864786218511709</v>
      </c>
      <c r="X710" s="76">
        <f t="shared" si="373"/>
        <v>57.580553728442268</v>
      </c>
      <c r="Y710" s="76">
        <f>MAX(0,(X710-Constantes!$D$13)*(1-EXP(-Constantes!$D$23)))</f>
        <v>8.7009549160374261E-2</v>
      </c>
      <c r="Z710" s="76">
        <f t="shared" si="374"/>
        <v>0.30565741134549135</v>
      </c>
      <c r="AA710" s="76">
        <f>IF(Z710-Escenarios!$E$29&lt;=0,0,IF(Z710-Escenarios!$E$29&gt;Escenarios!$E$28,Escenarios!$E$28,Z710-Escenarios!$E$29))</f>
        <v>0</v>
      </c>
      <c r="AB710" s="76">
        <f>AA710*Entradas!$E$24</f>
        <v>0</v>
      </c>
      <c r="AC710" s="76">
        <f>R710*Entradas!$D$47/Escenarios!$E$9</f>
        <v>0.20197719097651048</v>
      </c>
      <c r="AD710" s="76">
        <f>Entradas!$D$48*Entradas!$D$46/Escenarios!$E$9</f>
        <v>0.12</v>
      </c>
      <c r="AE710" s="76">
        <f t="shared" si="375"/>
        <v>2.2919094210760127</v>
      </c>
      <c r="AF710" s="76">
        <f t="shared" si="358"/>
        <v>0</v>
      </c>
      <c r="AG710" s="76">
        <f t="shared" si="359"/>
        <v>0</v>
      </c>
      <c r="AH710" s="76">
        <f t="shared" ref="AH710:AH736" si="388">MAX(0,W710-AG710)</f>
        <v>0.21864786218511709</v>
      </c>
      <c r="AI710" s="76">
        <f t="shared" si="360"/>
        <v>0</v>
      </c>
      <c r="AJ710" s="76">
        <f t="shared" ref="AJ710:AJ736" si="389">MAX(0,Y710-AI710)</f>
        <v>8.7009549160374261E-2</v>
      </c>
      <c r="AK710" s="76">
        <f t="shared" si="361"/>
        <v>0</v>
      </c>
      <c r="AL710" s="76">
        <f t="shared" si="362"/>
        <v>0.30565741134549135</v>
      </c>
      <c r="AM710" s="76">
        <f t="shared" si="363"/>
        <v>0</v>
      </c>
      <c r="AN710" s="76">
        <f t="shared" si="364"/>
        <v>0</v>
      </c>
      <c r="AO710" s="76">
        <f t="shared" si="376"/>
        <v>52.877628061413866</v>
      </c>
      <c r="AP710" s="76">
        <f>MAX(0,(AO710-Constantes!$D$13)*(1-EXP(-Constantes!$D$24)))</f>
        <v>6.3091814713485614E-2</v>
      </c>
      <c r="AQ710" s="76">
        <f t="shared" ref="AQ710:AQ736" si="390">AJ710+AP710</f>
        <v>0.15010136387385986</v>
      </c>
      <c r="AR710" s="76">
        <f t="shared" si="365"/>
        <v>0.36874922605897698</v>
      </c>
      <c r="AS710" s="76">
        <f>0.0526*AF710*Observaciones!$F709^1.218</f>
        <v>0</v>
      </c>
      <c r="AT710" s="76">
        <f>AS710*Constantes!$E$30</f>
        <v>0</v>
      </c>
      <c r="AU710" s="76">
        <f t="shared" si="377"/>
        <v>0</v>
      </c>
      <c r="AV710" s="15"/>
      <c r="AW710" s="75">
        <v>704</v>
      </c>
      <c r="AX710" s="148">
        <f>ETo!$I709*((1-Constantes!$F$19)*ETo!$K709+ETo!$L709)</f>
        <v>4.2078581453439687</v>
      </c>
      <c r="AY710" s="76">
        <f>MIN(AX710*Constantes!$F$17,0.8*(BB709+Observaciones!$F709-AZ710-BA710-Constantes!$D$14))</f>
        <v>2.0899322300995022</v>
      </c>
      <c r="AZ710" s="76">
        <f>IF(Observaciones!$F709&gt;0.05*Constantes!$F$18,((Observaciones!$F709-0.05*Constantes!$F$18)^2)/(Observaciones!$F709+0.95*Constantes!$F$18),0)</f>
        <v>0</v>
      </c>
      <c r="BA710" s="76">
        <f>MAX(0,BB709+Observaciones!$F709-AZ710-Constantes!$D$13)</f>
        <v>0</v>
      </c>
      <c r="BB710" s="76">
        <f>BB709+Observaciones!$F709-AZ710-AY710-BA710-BC709</f>
        <v>17.668799127748624</v>
      </c>
      <c r="BC710" s="76">
        <f>MAX(0,(BB710-Constantes!$D$14)*(1-EXP(-Constantes!$D$22)))</f>
        <v>0.21864786218511709</v>
      </c>
      <c r="BD710" s="76">
        <f t="shared" si="378"/>
        <v>57.580553728442268</v>
      </c>
      <c r="BE710" s="76">
        <f>MAX(0,(BD710-Constantes!$D$13)*(1-EXP(-Constantes!$D$23)))</f>
        <v>8.7009549160374261E-2</v>
      </c>
      <c r="BF710" s="76">
        <f t="shared" si="379"/>
        <v>0.30565741134549135</v>
      </c>
      <c r="BG710" s="76">
        <f>IF(BF710-Escenarios!$F$29&lt;=0,0,IF(BF710-Escenarios!$F$29&gt;Escenarios!$F$28,Escenarios!$F$28,BF710-Escenarios!$F$29))</f>
        <v>0</v>
      </c>
      <c r="BH710" s="76">
        <f>BG710*Entradas!$F$24</f>
        <v>0</v>
      </c>
      <c r="BI710" s="76">
        <f>AX710*Entradas!$D$47/Escenarios!$F$9</f>
        <v>0.20197719097651048</v>
      </c>
      <c r="BJ710" s="76">
        <f>Entradas!$D$48*Entradas!$D$46/Escenarios!$F$9</f>
        <v>0.12</v>
      </c>
      <c r="BK710" s="76">
        <f t="shared" si="380"/>
        <v>2.2919094210760127</v>
      </c>
      <c r="BL710" s="76">
        <f t="shared" si="366"/>
        <v>0</v>
      </c>
      <c r="BM710" s="76">
        <f t="shared" si="367"/>
        <v>0</v>
      </c>
      <c r="BN710" s="76">
        <f t="shared" ref="BN710:BN736" si="391">MAX(0,BC710-BM710)</f>
        <v>0.21864786218511709</v>
      </c>
      <c r="BO710" s="76">
        <f t="shared" si="368"/>
        <v>0</v>
      </c>
      <c r="BP710" s="76">
        <f t="shared" ref="BP710:BP736" si="392">MAX(0,BE710-BO710)</f>
        <v>8.7009549160374261E-2</v>
      </c>
      <c r="BQ710" s="76">
        <f t="shared" si="369"/>
        <v>0</v>
      </c>
      <c r="BR710" s="76">
        <f t="shared" si="370"/>
        <v>0.30565741134549135</v>
      </c>
      <c r="BS710" s="76">
        <f t="shared" si="371"/>
        <v>0</v>
      </c>
      <c r="BT710" s="76">
        <f t="shared" si="372"/>
        <v>0</v>
      </c>
      <c r="BU710" s="76">
        <f t="shared" si="381"/>
        <v>56.13556308852273</v>
      </c>
      <c r="BV710" s="76">
        <f>MAX(0,(BU710-Constantes!$D$13)*(1-EXP(-Constantes!$D$24)))</f>
        <v>0.11289015652641511</v>
      </c>
      <c r="BW710" s="76">
        <f t="shared" si="382"/>
        <v>0.19989970568678939</v>
      </c>
      <c r="BX710" s="76">
        <f t="shared" si="383"/>
        <v>0.41854756787190645</v>
      </c>
      <c r="BY710" s="76">
        <f>0.0526*BL710*Observaciones!$F709^1.218</f>
        <v>0</v>
      </c>
      <c r="BZ710" s="76">
        <f>BY710*Constantes!$F$30</f>
        <v>0</v>
      </c>
      <c r="CA710" s="76">
        <f t="shared" si="384"/>
        <v>0</v>
      </c>
      <c r="CB710" s="15"/>
      <c r="CC710" s="75">
        <v>704</v>
      </c>
      <c r="CD710" s="76">
        <f>0.0526*Observaciones!$F709^2.218</f>
        <v>0</v>
      </c>
      <c r="CE710" s="76">
        <f>IF(Observaciones!$F709&gt;0.05*$CI$7,((Observaciones!$F709-0.05*$CI$7)^2)/(Observaciones!$F709+0.95*$CI$7),0)</f>
        <v>0</v>
      </c>
      <c r="CF710" s="76">
        <f>0.0526*CE710*Observaciones!$F709^1.218</f>
        <v>0</v>
      </c>
      <c r="CG710" s="29"/>
      <c r="CH710" s="29"/>
      <c r="CI710" s="110"/>
      <c r="CJ710" s="40"/>
    </row>
    <row r="711" spans="2:88" s="2" customFormat="1" x14ac:dyDescent="0.3">
      <c r="B711" s="39"/>
      <c r="C711" s="75">
        <v>705</v>
      </c>
      <c r="D711" s="148">
        <f>ETo!$I710*((1-Constantes!$D$19)*ETo!$K710+ETo!$L710)</f>
        <v>4.2386340013751767</v>
      </c>
      <c r="E711" s="76">
        <f>MIN(D711*Constantes!$D$17,0.8*(H710+Observaciones!$F710-F711-G711-Constantes!$D$14))</f>
        <v>2.1052177866004249</v>
      </c>
      <c r="F711" s="76">
        <f>IF(Observaciones!$F710&gt;0.05*Constantes!$D$18,((Observaciones!$F710-0.05*Constantes!$D$18)^2)/(Observaciones!$F710+0.95*Constantes!$D$18),0)</f>
        <v>0</v>
      </c>
      <c r="G711" s="76">
        <f>MAX(0,H710+Observaciones!$F710-F711-Constantes!$D$13)</f>
        <v>0</v>
      </c>
      <c r="H711" s="76">
        <f>H710+Observaciones!$F710-F711-E711-G711-I710</f>
        <v>15.344933478963082</v>
      </c>
      <c r="I711" s="76">
        <f>MAX(0,(H711-Constantes!$D$14)*(1-EXP(-Constantes!$D$22)))</f>
        <v>0.13948846710203611</v>
      </c>
      <c r="J711" s="76">
        <f t="shared" si="385"/>
        <v>57.493544179281891</v>
      </c>
      <c r="K711" s="76">
        <f>MAX(0,(J711-Constantes!$D$13)*(1-EXP(-Constantes!$D$23)))</f>
        <v>8.6152223348437057E-2</v>
      </c>
      <c r="L711" s="76">
        <f t="shared" si="386"/>
        <v>0.22564069045047316</v>
      </c>
      <c r="M711" s="76">
        <f>0.0526*F711*Observaciones!$F710^1.218</f>
        <v>0</v>
      </c>
      <c r="N711" s="76">
        <f>M711*Constantes!$D$30</f>
        <v>0</v>
      </c>
      <c r="O711" s="76">
        <f t="shared" si="387"/>
        <v>0</v>
      </c>
      <c r="P711" s="15"/>
      <c r="Q711" s="75">
        <v>705</v>
      </c>
      <c r="R711" s="148">
        <f>ETo!$I710*((1-Constantes!$E$19)*ETo!$K710+ETo!$L710)</f>
        <v>4.2386340013751767</v>
      </c>
      <c r="S711" s="76">
        <f>MIN(R711*Constantes!$E$17,0.8*(V710+Observaciones!$F710-T711-U711-Constantes!$D$14))</f>
        <v>2.1052177866004249</v>
      </c>
      <c r="T711" s="76">
        <f>IF(Observaciones!$F710&gt;0.05*Constantes!$E$18,((Observaciones!$F710-0.05*Constantes!$E$18)^2)/(Observaciones!$F710+0.95*Constantes!$E$18),0)</f>
        <v>0</v>
      </c>
      <c r="U711" s="76">
        <f>MAX(0,V710+Observaciones!$F710-T711-Constantes!$D$13)</f>
        <v>0</v>
      </c>
      <c r="V711" s="76">
        <f>V710+Observaciones!$F710-T711-S711-U711-W710</f>
        <v>15.344933478963082</v>
      </c>
      <c r="W711" s="76">
        <f>MAX(0,(V711-Constantes!$D$14)*(1-EXP(-Constantes!$D$22)))</f>
        <v>0.13948846710203611</v>
      </c>
      <c r="X711" s="76">
        <f t="shared" si="373"/>
        <v>57.493544179281891</v>
      </c>
      <c r="Y711" s="76">
        <f>MAX(0,(X711-Constantes!$D$13)*(1-EXP(-Constantes!$D$23)))</f>
        <v>8.6152223348437057E-2</v>
      </c>
      <c r="Z711" s="76">
        <f t="shared" si="374"/>
        <v>0.22564069045047316</v>
      </c>
      <c r="AA711" s="76">
        <f>IF(Z711-Escenarios!$E$29&lt;=0,0,IF(Z711-Escenarios!$E$29&gt;Escenarios!$E$28,Escenarios!$E$28,Z711-Escenarios!$E$29))</f>
        <v>0</v>
      </c>
      <c r="AB711" s="76">
        <f>AA711*Entradas!$E$24</f>
        <v>0</v>
      </c>
      <c r="AC711" s="76">
        <f>R711*Entradas!$D$47/Escenarios!$E$9</f>
        <v>0.20345443206600847</v>
      </c>
      <c r="AD711" s="76">
        <f>Entradas!$D$48*Entradas!$D$46/Escenarios!$E$9</f>
        <v>0.12</v>
      </c>
      <c r="AE711" s="76">
        <f t="shared" si="375"/>
        <v>2.3086722186664335</v>
      </c>
      <c r="AF711" s="76">
        <f t="shared" ref="AF711:AF736" si="393">MAX(0,T711-AA711)</f>
        <v>0</v>
      </c>
      <c r="AG711" s="76">
        <f t="shared" ref="AG711:AG736" si="394">AA711+AF711-T711</f>
        <v>0</v>
      </c>
      <c r="AH711" s="76">
        <f t="shared" si="388"/>
        <v>0.13948846710203611</v>
      </c>
      <c r="AI711" s="76">
        <f t="shared" ref="AI711:AI736" si="395">AG711+AH711-W711</f>
        <v>0</v>
      </c>
      <c r="AJ711" s="76">
        <f t="shared" si="389"/>
        <v>8.6152223348437057E-2</v>
      </c>
      <c r="AK711" s="76">
        <f t="shared" ref="AK711:AK736" si="396">AI711+AJ711-Y711</f>
        <v>0</v>
      </c>
      <c r="AL711" s="76">
        <f t="shared" ref="AL711:AL736" si="397">AF711+AH711+AJ711+AB711</f>
        <v>0.22564069045047316</v>
      </c>
      <c r="AM711" s="76">
        <f t="shared" ref="AM711:AM736" si="398">MAX(0,AA711-AB711-AC711-AD711)</f>
        <v>0</v>
      </c>
      <c r="AN711" s="76">
        <f t="shared" ref="AN711:AN736" si="399">U711+AM711</f>
        <v>0</v>
      </c>
      <c r="AO711" s="76">
        <f t="shared" si="376"/>
        <v>52.814536246700378</v>
      </c>
      <c r="AP711" s="76">
        <f>MAX(0,(AO711-Constantes!$D$13)*(1-EXP(-Constantes!$D$24)))</f>
        <v>6.2127440737774868E-2</v>
      </c>
      <c r="AQ711" s="76">
        <f t="shared" si="390"/>
        <v>0.14827966408621193</v>
      </c>
      <c r="AR711" s="76">
        <f t="shared" ref="AR711:AR736" si="400">AL711+AP711</f>
        <v>0.28776813118824801</v>
      </c>
      <c r="AS711" s="76">
        <f>0.0526*AF711*Observaciones!$F710^1.218</f>
        <v>0</v>
      </c>
      <c r="AT711" s="76">
        <f>AS711*Constantes!$E$30</f>
        <v>0</v>
      </c>
      <c r="AU711" s="76">
        <f t="shared" si="377"/>
        <v>0</v>
      </c>
      <c r="AV711" s="15"/>
      <c r="AW711" s="75">
        <v>705</v>
      </c>
      <c r="AX711" s="148">
        <f>ETo!$I710*((1-Constantes!$F$19)*ETo!$K710+ETo!$L710)</f>
        <v>4.2386340013751767</v>
      </c>
      <c r="AY711" s="76">
        <f>MIN(AX711*Constantes!$F$17,0.8*(BB710+Observaciones!$F710-AZ711-BA711-Constantes!$D$14))</f>
        <v>2.1052177866004249</v>
      </c>
      <c r="AZ711" s="76">
        <f>IF(Observaciones!$F710&gt;0.05*Constantes!$F$18,((Observaciones!$F710-0.05*Constantes!$F$18)^2)/(Observaciones!$F710+0.95*Constantes!$F$18),0)</f>
        <v>0</v>
      </c>
      <c r="BA711" s="76">
        <f>MAX(0,BB710+Observaciones!$F710-AZ711-Constantes!$D$13)</f>
        <v>0</v>
      </c>
      <c r="BB711" s="76">
        <f>BB710+Observaciones!$F710-AZ711-AY711-BA711-BC710</f>
        <v>15.344933478963082</v>
      </c>
      <c r="BC711" s="76">
        <f>MAX(0,(BB711-Constantes!$D$14)*(1-EXP(-Constantes!$D$22)))</f>
        <v>0.13948846710203611</v>
      </c>
      <c r="BD711" s="76">
        <f t="shared" si="378"/>
        <v>57.493544179281891</v>
      </c>
      <c r="BE711" s="76">
        <f>MAX(0,(BD711-Constantes!$D$13)*(1-EXP(-Constantes!$D$23)))</f>
        <v>8.6152223348437057E-2</v>
      </c>
      <c r="BF711" s="76">
        <f t="shared" si="379"/>
        <v>0.22564069045047316</v>
      </c>
      <c r="BG711" s="76">
        <f>IF(BF711-Escenarios!$F$29&lt;=0,0,IF(BF711-Escenarios!$F$29&gt;Escenarios!$F$28,Escenarios!$F$28,BF711-Escenarios!$F$29))</f>
        <v>0</v>
      </c>
      <c r="BH711" s="76">
        <f>BG711*Entradas!$F$24</f>
        <v>0</v>
      </c>
      <c r="BI711" s="76">
        <f>AX711*Entradas!$D$47/Escenarios!$F$9</f>
        <v>0.20345443206600847</v>
      </c>
      <c r="BJ711" s="76">
        <f>Entradas!$D$48*Entradas!$D$46/Escenarios!$F$9</f>
        <v>0.12</v>
      </c>
      <c r="BK711" s="76">
        <f t="shared" si="380"/>
        <v>2.3086722186664335</v>
      </c>
      <c r="BL711" s="76">
        <f t="shared" ref="BL711:BL736" si="401">MAX(0,AZ711-BG711)</f>
        <v>0</v>
      </c>
      <c r="BM711" s="76">
        <f t="shared" ref="BM711:BM736" si="402">BG711+BL711-AZ711</f>
        <v>0</v>
      </c>
      <c r="BN711" s="76">
        <f t="shared" si="391"/>
        <v>0.13948846710203611</v>
      </c>
      <c r="BO711" s="76">
        <f t="shared" ref="BO711:BO736" si="403">BM711+BN711-BC711</f>
        <v>0</v>
      </c>
      <c r="BP711" s="76">
        <f t="shared" si="392"/>
        <v>8.6152223348437057E-2</v>
      </c>
      <c r="BQ711" s="76">
        <f t="shared" ref="BQ711:BQ736" si="404">BO711+BP711-BE711</f>
        <v>0</v>
      </c>
      <c r="BR711" s="76">
        <f t="shared" ref="BR711:BR736" si="405">BL711+BN711+BP711+BH711</f>
        <v>0.22564069045047316</v>
      </c>
      <c r="BS711" s="76">
        <f t="shared" ref="BS711:BS736" si="406">MAX(0,BG711-BH711-BI711-BJ711)</f>
        <v>0</v>
      </c>
      <c r="BT711" s="76">
        <f t="shared" ref="BT711:BT736" si="407">BA711+BS711</f>
        <v>0</v>
      </c>
      <c r="BU711" s="76">
        <f t="shared" si="381"/>
        <v>56.022672931996311</v>
      </c>
      <c r="BV711" s="76">
        <f>MAX(0,(BU711-Constantes!$D$13)*(1-EXP(-Constantes!$D$24)))</f>
        <v>0.11116460259263806</v>
      </c>
      <c r="BW711" s="76">
        <f t="shared" si="382"/>
        <v>0.19731682594107514</v>
      </c>
      <c r="BX711" s="76">
        <f t="shared" si="383"/>
        <v>0.33680529304311124</v>
      </c>
      <c r="BY711" s="76">
        <f>0.0526*BL711*Observaciones!$F710^1.218</f>
        <v>0</v>
      </c>
      <c r="BZ711" s="76">
        <f>BY711*Constantes!$F$30</f>
        <v>0</v>
      </c>
      <c r="CA711" s="76">
        <f t="shared" si="384"/>
        <v>0</v>
      </c>
      <c r="CB711" s="15"/>
      <c r="CC711" s="75">
        <v>705</v>
      </c>
      <c r="CD711" s="76">
        <f>0.0526*Observaciones!$F710^2.218</f>
        <v>0</v>
      </c>
      <c r="CE711" s="76">
        <f>IF(Observaciones!$F710&gt;0.05*$CI$7,((Observaciones!$F710-0.05*$CI$7)^2)/(Observaciones!$F710+0.95*$CI$7),0)</f>
        <v>0</v>
      </c>
      <c r="CF711" s="76">
        <f>0.0526*CE711*Observaciones!$F710^1.218</f>
        <v>0</v>
      </c>
      <c r="CG711" s="29"/>
      <c r="CH711" s="29"/>
      <c r="CI711" s="110"/>
      <c r="CJ711" s="40"/>
    </row>
    <row r="712" spans="2:88" s="2" customFormat="1" x14ac:dyDescent="0.3">
      <c r="B712" s="39"/>
      <c r="C712" s="75">
        <v>706</v>
      </c>
      <c r="D712" s="148">
        <f>ETo!$I711*((1-Constantes!$D$19)*ETo!$K711+ETo!$L711)</f>
        <v>4.207947748534516</v>
      </c>
      <c r="E712" s="76">
        <f>MIN(D712*Constantes!$D$17,0.8*(H711+Observaciones!$F711-F712-G712-Constantes!$D$14))</f>
        <v>2.0899767336424868</v>
      </c>
      <c r="F712" s="76">
        <f>IF(Observaciones!$F711&gt;0.05*Constantes!$D$18,((Observaciones!$F711-0.05*Constantes!$D$18)^2)/(Observaciones!$F711+0.95*Constantes!$D$18),0)</f>
        <v>0</v>
      </c>
      <c r="G712" s="76">
        <f>MAX(0,H711+Observaciones!$F711-F712-Constantes!$D$13)</f>
        <v>0</v>
      </c>
      <c r="H712" s="76">
        <f>H711+Observaciones!$F711-F712-E712-G712-I711</f>
        <v>13.215468278218559</v>
      </c>
      <c r="I712" s="76">
        <f>MAX(0,(H712-Constantes!$D$14)*(1-EXP(-Constantes!$D$22)))</f>
        <v>6.695106493788705E-2</v>
      </c>
      <c r="J712" s="76">
        <f t="shared" si="385"/>
        <v>57.407391955933456</v>
      </c>
      <c r="K712" s="76">
        <f>MAX(0,(J712-Constantes!$D$13)*(1-EXP(-Constantes!$D$23)))</f>
        <v>8.5303344971924017E-2</v>
      </c>
      <c r="L712" s="76">
        <f t="shared" si="386"/>
        <v>0.15225440990981107</v>
      </c>
      <c r="M712" s="76">
        <f>0.0526*F712*Observaciones!$F711^1.218</f>
        <v>0</v>
      </c>
      <c r="N712" s="76">
        <f>M712*Constantes!$D$30</f>
        <v>0</v>
      </c>
      <c r="O712" s="76">
        <f t="shared" si="387"/>
        <v>0</v>
      </c>
      <c r="P712" s="15"/>
      <c r="Q712" s="75">
        <v>706</v>
      </c>
      <c r="R712" s="148">
        <f>ETo!$I711*((1-Constantes!$E$19)*ETo!$K711+ETo!$L711)</f>
        <v>4.207947748534516</v>
      </c>
      <c r="S712" s="76">
        <f>MIN(R712*Constantes!$E$17,0.8*(V711+Observaciones!$F711-T712-U712-Constantes!$D$14))</f>
        <v>2.0899767336424868</v>
      </c>
      <c r="T712" s="76">
        <f>IF(Observaciones!$F711&gt;0.05*Constantes!$E$18,((Observaciones!$F711-0.05*Constantes!$E$18)^2)/(Observaciones!$F711+0.95*Constantes!$E$18),0)</f>
        <v>0</v>
      </c>
      <c r="U712" s="76">
        <f>MAX(0,V711+Observaciones!$F711-T712-Constantes!$D$13)</f>
        <v>0</v>
      </c>
      <c r="V712" s="76">
        <f>V711+Observaciones!$F711-T712-S712-U712-W711</f>
        <v>13.215468278218559</v>
      </c>
      <c r="W712" s="76">
        <f>MAX(0,(V712-Constantes!$D$14)*(1-EXP(-Constantes!$D$22)))</f>
        <v>6.695106493788705E-2</v>
      </c>
      <c r="X712" s="76">
        <f t="shared" ref="X712:X736" si="408">X711+U712-Y711</f>
        <v>57.407391955933456</v>
      </c>
      <c r="Y712" s="76">
        <f>MAX(0,(X712-Constantes!$D$13)*(1-EXP(-Constantes!$D$23)))</f>
        <v>8.5303344971924017E-2</v>
      </c>
      <c r="Z712" s="76">
        <f t="shared" ref="Z712:Z736" si="409">T712+W712+Y712</f>
        <v>0.15225440990981107</v>
      </c>
      <c r="AA712" s="76">
        <f>IF(Z712-Escenarios!$E$29&lt;=0,0,IF(Z712-Escenarios!$E$29&gt;Escenarios!$E$28,Escenarios!$E$28,Z712-Escenarios!$E$29))</f>
        <v>0</v>
      </c>
      <c r="AB712" s="76">
        <f>AA712*Entradas!$E$24</f>
        <v>0</v>
      </c>
      <c r="AC712" s="76">
        <f>R712*Entradas!$D$47/Escenarios!$E$9</f>
        <v>0.20198149192965678</v>
      </c>
      <c r="AD712" s="76">
        <f>Entradas!$D$48*Entradas!$D$46/Escenarios!$E$9</f>
        <v>0.12</v>
      </c>
      <c r="AE712" s="76">
        <f t="shared" ref="AE712:AE736" si="410">S712+AC712</f>
        <v>2.2919582255721438</v>
      </c>
      <c r="AF712" s="76">
        <f t="shared" si="393"/>
        <v>0</v>
      </c>
      <c r="AG712" s="76">
        <f t="shared" si="394"/>
        <v>0</v>
      </c>
      <c r="AH712" s="76">
        <f t="shared" si="388"/>
        <v>6.695106493788705E-2</v>
      </c>
      <c r="AI712" s="76">
        <f t="shared" si="395"/>
        <v>0</v>
      </c>
      <c r="AJ712" s="76">
        <f t="shared" si="389"/>
        <v>8.5303344971924017E-2</v>
      </c>
      <c r="AK712" s="76">
        <f t="shared" si="396"/>
        <v>0</v>
      </c>
      <c r="AL712" s="76">
        <f t="shared" si="397"/>
        <v>0.15225440990981107</v>
      </c>
      <c r="AM712" s="76">
        <f t="shared" si="398"/>
        <v>0</v>
      </c>
      <c r="AN712" s="76">
        <f t="shared" si="399"/>
        <v>0</v>
      </c>
      <c r="AO712" s="76">
        <f t="shared" ref="AO712:AO736" si="411">AO711+AM712-AP711</f>
        <v>52.752408805962602</v>
      </c>
      <c r="AP712" s="76">
        <f>MAX(0,(AO712-Constantes!$D$13)*(1-EXP(-Constantes!$D$24)))</f>
        <v>6.1177807456546489E-2</v>
      </c>
      <c r="AQ712" s="76">
        <f t="shared" si="390"/>
        <v>0.14648115242847051</v>
      </c>
      <c r="AR712" s="76">
        <f t="shared" si="400"/>
        <v>0.21343221736635756</v>
      </c>
      <c r="AS712" s="76">
        <f>0.0526*AF712*Observaciones!$F711^1.218</f>
        <v>0</v>
      </c>
      <c r="AT712" s="76">
        <f>AS712*Constantes!$E$30</f>
        <v>0</v>
      </c>
      <c r="AU712" s="76">
        <f t="shared" ref="AU712:AU736" si="412">AT712*1000000/(AR712/1000*10000)</f>
        <v>0</v>
      </c>
      <c r="AV712" s="15"/>
      <c r="AW712" s="75">
        <v>706</v>
      </c>
      <c r="AX712" s="148">
        <f>ETo!$I711*((1-Constantes!$F$19)*ETo!$K711+ETo!$L711)</f>
        <v>4.207947748534516</v>
      </c>
      <c r="AY712" s="76">
        <f>MIN(AX712*Constantes!$F$17,0.8*(BB711+Observaciones!$F711-AZ712-BA712-Constantes!$D$14))</f>
        <v>2.0899767336424868</v>
      </c>
      <c r="AZ712" s="76">
        <f>IF(Observaciones!$F711&gt;0.05*Constantes!$F$18,((Observaciones!$F711-0.05*Constantes!$F$18)^2)/(Observaciones!$F711+0.95*Constantes!$F$18),0)</f>
        <v>0</v>
      </c>
      <c r="BA712" s="76">
        <f>MAX(0,BB711+Observaciones!$F711-AZ712-Constantes!$D$13)</f>
        <v>0</v>
      </c>
      <c r="BB712" s="76">
        <f>BB711+Observaciones!$F711-AZ712-AY712-BA712-BC711</f>
        <v>13.215468278218559</v>
      </c>
      <c r="BC712" s="76">
        <f>MAX(0,(BB712-Constantes!$D$14)*(1-EXP(-Constantes!$D$22)))</f>
        <v>6.695106493788705E-2</v>
      </c>
      <c r="BD712" s="76">
        <f t="shared" ref="BD712:BD736" si="413">BD711+BA712-BE711</f>
        <v>57.407391955933456</v>
      </c>
      <c r="BE712" s="76">
        <f>MAX(0,(BD712-Constantes!$D$13)*(1-EXP(-Constantes!$D$23)))</f>
        <v>8.5303344971924017E-2</v>
      </c>
      <c r="BF712" s="76">
        <f t="shared" ref="BF712:BF736" si="414">AZ712+BC712+BE712</f>
        <v>0.15225440990981107</v>
      </c>
      <c r="BG712" s="76">
        <f>IF(BF712-Escenarios!$F$29&lt;=0,0,IF(BF712-Escenarios!$F$29&gt;Escenarios!$F$28,Escenarios!$F$28,BF712-Escenarios!$F$29))</f>
        <v>0</v>
      </c>
      <c r="BH712" s="76">
        <f>BG712*Entradas!$F$24</f>
        <v>0</v>
      </c>
      <c r="BI712" s="76">
        <f>AX712*Entradas!$D$47/Escenarios!$F$9</f>
        <v>0.20198149192965678</v>
      </c>
      <c r="BJ712" s="76">
        <f>Entradas!$D$48*Entradas!$D$46/Escenarios!$F$9</f>
        <v>0.12</v>
      </c>
      <c r="BK712" s="76">
        <f t="shared" ref="BK712:BK736" si="415">AY712+BI712</f>
        <v>2.2919582255721438</v>
      </c>
      <c r="BL712" s="76">
        <f t="shared" si="401"/>
        <v>0</v>
      </c>
      <c r="BM712" s="76">
        <f t="shared" si="402"/>
        <v>0</v>
      </c>
      <c r="BN712" s="76">
        <f t="shared" si="391"/>
        <v>6.695106493788705E-2</v>
      </c>
      <c r="BO712" s="76">
        <f t="shared" si="403"/>
        <v>0</v>
      </c>
      <c r="BP712" s="76">
        <f t="shared" si="392"/>
        <v>8.5303344971924017E-2</v>
      </c>
      <c r="BQ712" s="76">
        <f t="shared" si="404"/>
        <v>0</v>
      </c>
      <c r="BR712" s="76">
        <f t="shared" si="405"/>
        <v>0.15225440990981107</v>
      </c>
      <c r="BS712" s="76">
        <f t="shared" si="406"/>
        <v>0</v>
      </c>
      <c r="BT712" s="76">
        <f t="shared" si="407"/>
        <v>0</v>
      </c>
      <c r="BU712" s="76">
        <f t="shared" ref="BU712:BU736" si="416">BU711+BS712-BV711</f>
        <v>55.911508329403674</v>
      </c>
      <c r="BV712" s="76">
        <f>MAX(0,(BU712-Constantes!$D$13)*(1-EXP(-Constantes!$D$24)))</f>
        <v>0.10946542417706384</v>
      </c>
      <c r="BW712" s="76">
        <f t="shared" ref="BW712:BW736" si="417">BP712+BV712</f>
        <v>0.19476876914898786</v>
      </c>
      <c r="BX712" s="76">
        <f t="shared" ref="BX712:BX736" si="418">BR712+BV712</f>
        <v>0.26171983408687494</v>
      </c>
      <c r="BY712" s="76">
        <f>0.0526*BL712*Observaciones!$F711^1.218</f>
        <v>0</v>
      </c>
      <c r="BZ712" s="76">
        <f>BY712*Constantes!$F$30</f>
        <v>0</v>
      </c>
      <c r="CA712" s="76">
        <f t="shared" ref="CA712:CA736" si="419">BZ712*1000000/(BX712/1000*10000)</f>
        <v>0</v>
      </c>
      <c r="CB712" s="15"/>
      <c r="CC712" s="75">
        <v>706</v>
      </c>
      <c r="CD712" s="76">
        <f>0.0526*Observaciones!$F711^2.218</f>
        <v>3.1840930012055863E-4</v>
      </c>
      <c r="CE712" s="76">
        <f>IF(Observaciones!$F711&gt;0.05*$CI$7,((Observaciones!$F711-0.05*$CI$7)^2)/(Observaciones!$F711+0.95*$CI$7),0)</f>
        <v>0</v>
      </c>
      <c r="CF712" s="76">
        <f>0.0526*CE712*Observaciones!$F711^1.218</f>
        <v>0</v>
      </c>
      <c r="CG712" s="29"/>
      <c r="CH712" s="29"/>
      <c r="CI712" s="110"/>
      <c r="CJ712" s="40"/>
    </row>
    <row r="713" spans="2:88" s="2" customFormat="1" x14ac:dyDescent="0.3">
      <c r="B713" s="39"/>
      <c r="C713" s="75">
        <v>707</v>
      </c>
      <c r="D713" s="148">
        <f>ETo!$I712*((1-Constantes!$D$19)*ETo!$K712+ETo!$L712)</f>
        <v>4.203576695391229</v>
      </c>
      <c r="E713" s="76">
        <f>MIN(D713*Constantes!$D$17,0.8*(H712+Observaciones!$F712-F713-G713-Constantes!$D$14))</f>
        <v>1.5723746225748472</v>
      </c>
      <c r="F713" s="76">
        <f>IF(Observaciones!$F712&gt;0.05*Constantes!$D$18,((Observaciones!$F712-0.05*Constantes!$D$18)^2)/(Observaciones!$F712+0.95*Constantes!$D$18),0)</f>
        <v>0</v>
      </c>
      <c r="G713" s="76">
        <f>MAX(0,H712+Observaciones!$F712-F713-Constantes!$D$13)</f>
        <v>0</v>
      </c>
      <c r="H713" s="76">
        <f>H712+Observaciones!$F712-F713-E713-G713-I712</f>
        <v>11.576142590705825</v>
      </c>
      <c r="I713" s="76">
        <f>MAX(0,(H713-Constantes!$D$14)*(1-EXP(-Constantes!$D$22)))</f>
        <v>1.1109613933401919E-2</v>
      </c>
      <c r="J713" s="76">
        <f t="shared" si="385"/>
        <v>57.322088610961529</v>
      </c>
      <c r="K713" s="76">
        <f>MAX(0,(J713-Constantes!$D$13)*(1-EXP(-Constantes!$D$23)))</f>
        <v>8.4462830796241797E-2</v>
      </c>
      <c r="L713" s="76">
        <f t="shared" si="386"/>
        <v>9.5572444729643713E-2</v>
      </c>
      <c r="M713" s="76">
        <f>0.0526*F713*Observaciones!$F712^1.218</f>
        <v>0</v>
      </c>
      <c r="N713" s="76">
        <f>M713*Constantes!$D$30</f>
        <v>0</v>
      </c>
      <c r="O713" s="76">
        <f t="shared" si="387"/>
        <v>0</v>
      </c>
      <c r="P713" s="15"/>
      <c r="Q713" s="75">
        <v>707</v>
      </c>
      <c r="R713" s="148">
        <f>ETo!$I712*((1-Constantes!$E$19)*ETo!$K712+ETo!$L712)</f>
        <v>4.203576695391229</v>
      </c>
      <c r="S713" s="76">
        <f>MIN(R713*Constantes!$E$17,0.8*(V712+Observaciones!$F712-T713-U713-Constantes!$D$14))</f>
        <v>1.5723746225748472</v>
      </c>
      <c r="T713" s="76">
        <f>IF(Observaciones!$F712&gt;0.05*Constantes!$E$18,((Observaciones!$F712-0.05*Constantes!$E$18)^2)/(Observaciones!$F712+0.95*Constantes!$E$18),0)</f>
        <v>0</v>
      </c>
      <c r="U713" s="76">
        <f>MAX(0,V712+Observaciones!$F712-T713-Constantes!$D$13)</f>
        <v>0</v>
      </c>
      <c r="V713" s="76">
        <f>V712+Observaciones!$F712-T713-S713-U713-W712</f>
        <v>11.576142590705825</v>
      </c>
      <c r="W713" s="76">
        <f>MAX(0,(V713-Constantes!$D$14)*(1-EXP(-Constantes!$D$22)))</f>
        <v>1.1109613933401919E-2</v>
      </c>
      <c r="X713" s="76">
        <f t="shared" si="408"/>
        <v>57.322088610961529</v>
      </c>
      <c r="Y713" s="76">
        <f>MAX(0,(X713-Constantes!$D$13)*(1-EXP(-Constantes!$D$23)))</f>
        <v>8.4462830796241797E-2</v>
      </c>
      <c r="Z713" s="76">
        <f t="shared" si="409"/>
        <v>9.5572444729643713E-2</v>
      </c>
      <c r="AA713" s="76">
        <f>IF(Z713-Escenarios!$E$29&lt;=0,0,IF(Z713-Escenarios!$E$29&gt;Escenarios!$E$28,Escenarios!$E$28,Z713-Escenarios!$E$29))</f>
        <v>0</v>
      </c>
      <c r="AB713" s="76">
        <f>AA713*Entradas!$E$24</f>
        <v>0</v>
      </c>
      <c r="AC713" s="76">
        <f>R713*Entradas!$D$47/Escenarios!$E$9</f>
        <v>0.20177168137877899</v>
      </c>
      <c r="AD713" s="76">
        <f>Entradas!$D$48*Entradas!$D$46/Escenarios!$E$9</f>
        <v>0.12</v>
      </c>
      <c r="AE713" s="76">
        <f t="shared" si="410"/>
        <v>1.7741463039536263</v>
      </c>
      <c r="AF713" s="76">
        <f t="shared" si="393"/>
        <v>0</v>
      </c>
      <c r="AG713" s="76">
        <f t="shared" si="394"/>
        <v>0</v>
      </c>
      <c r="AH713" s="76">
        <f t="shared" si="388"/>
        <v>1.1109613933401919E-2</v>
      </c>
      <c r="AI713" s="76">
        <f t="shared" si="395"/>
        <v>0</v>
      </c>
      <c r="AJ713" s="76">
        <f t="shared" si="389"/>
        <v>8.4462830796241797E-2</v>
      </c>
      <c r="AK713" s="76">
        <f t="shared" si="396"/>
        <v>0</v>
      </c>
      <c r="AL713" s="76">
        <f t="shared" si="397"/>
        <v>9.5572444729643713E-2</v>
      </c>
      <c r="AM713" s="76">
        <f t="shared" si="398"/>
        <v>0</v>
      </c>
      <c r="AN713" s="76">
        <f t="shared" si="399"/>
        <v>0</v>
      </c>
      <c r="AO713" s="76">
        <f t="shared" si="411"/>
        <v>52.691230998506057</v>
      </c>
      <c r="AP713" s="76">
        <f>MAX(0,(AO713-Constantes!$D$13)*(1-EXP(-Constantes!$D$24)))</f>
        <v>6.0242689554643403E-2</v>
      </c>
      <c r="AQ713" s="76">
        <f t="shared" si="390"/>
        <v>0.14470552035088519</v>
      </c>
      <c r="AR713" s="76">
        <f t="shared" si="400"/>
        <v>0.15581513428428712</v>
      </c>
      <c r="AS713" s="76">
        <f>0.0526*AF713*Observaciones!$F712^1.218</f>
        <v>0</v>
      </c>
      <c r="AT713" s="76">
        <f>AS713*Constantes!$E$30</f>
        <v>0</v>
      </c>
      <c r="AU713" s="76">
        <f t="shared" si="412"/>
        <v>0</v>
      </c>
      <c r="AV713" s="15"/>
      <c r="AW713" s="75">
        <v>707</v>
      </c>
      <c r="AX713" s="148">
        <f>ETo!$I712*((1-Constantes!$F$19)*ETo!$K712+ETo!$L712)</f>
        <v>4.203576695391229</v>
      </c>
      <c r="AY713" s="76">
        <f>MIN(AX713*Constantes!$F$17,0.8*(BB712+Observaciones!$F712-AZ713-BA713-Constantes!$D$14))</f>
        <v>1.5723746225748472</v>
      </c>
      <c r="AZ713" s="76">
        <f>IF(Observaciones!$F712&gt;0.05*Constantes!$F$18,((Observaciones!$F712-0.05*Constantes!$F$18)^2)/(Observaciones!$F712+0.95*Constantes!$F$18),0)</f>
        <v>0</v>
      </c>
      <c r="BA713" s="76">
        <f>MAX(0,BB712+Observaciones!$F712-AZ713-Constantes!$D$13)</f>
        <v>0</v>
      </c>
      <c r="BB713" s="76">
        <f>BB712+Observaciones!$F712-AZ713-AY713-BA713-BC712</f>
        <v>11.576142590705825</v>
      </c>
      <c r="BC713" s="76">
        <f>MAX(0,(BB713-Constantes!$D$14)*(1-EXP(-Constantes!$D$22)))</f>
        <v>1.1109613933401919E-2</v>
      </c>
      <c r="BD713" s="76">
        <f t="shared" si="413"/>
        <v>57.322088610961529</v>
      </c>
      <c r="BE713" s="76">
        <f>MAX(0,(BD713-Constantes!$D$13)*(1-EXP(-Constantes!$D$23)))</f>
        <v>8.4462830796241797E-2</v>
      </c>
      <c r="BF713" s="76">
        <f t="shared" si="414"/>
        <v>9.5572444729643713E-2</v>
      </c>
      <c r="BG713" s="76">
        <f>IF(BF713-Escenarios!$F$29&lt;=0,0,IF(BF713-Escenarios!$F$29&gt;Escenarios!$F$28,Escenarios!$F$28,BF713-Escenarios!$F$29))</f>
        <v>0</v>
      </c>
      <c r="BH713" s="76">
        <f>BG713*Entradas!$F$24</f>
        <v>0</v>
      </c>
      <c r="BI713" s="76">
        <f>AX713*Entradas!$D$47/Escenarios!$F$9</f>
        <v>0.20177168137877899</v>
      </c>
      <c r="BJ713" s="76">
        <f>Entradas!$D$48*Entradas!$D$46/Escenarios!$F$9</f>
        <v>0.12</v>
      </c>
      <c r="BK713" s="76">
        <f t="shared" si="415"/>
        <v>1.7741463039536263</v>
      </c>
      <c r="BL713" s="76">
        <f t="shared" si="401"/>
        <v>0</v>
      </c>
      <c r="BM713" s="76">
        <f t="shared" si="402"/>
        <v>0</v>
      </c>
      <c r="BN713" s="76">
        <f t="shared" si="391"/>
        <v>1.1109613933401919E-2</v>
      </c>
      <c r="BO713" s="76">
        <f t="shared" si="403"/>
        <v>0</v>
      </c>
      <c r="BP713" s="76">
        <f t="shared" si="392"/>
        <v>8.4462830796241797E-2</v>
      </c>
      <c r="BQ713" s="76">
        <f t="shared" si="404"/>
        <v>0</v>
      </c>
      <c r="BR713" s="76">
        <f t="shared" si="405"/>
        <v>9.5572444729643713E-2</v>
      </c>
      <c r="BS713" s="76">
        <f t="shared" si="406"/>
        <v>0</v>
      </c>
      <c r="BT713" s="76">
        <f t="shared" si="407"/>
        <v>0</v>
      </c>
      <c r="BU713" s="76">
        <f t="shared" si="416"/>
        <v>55.802042905226607</v>
      </c>
      <c r="BV713" s="76">
        <f>MAX(0,(BU713-Constantes!$D$13)*(1-EXP(-Constantes!$D$24)))</f>
        <v>0.10779221812338008</v>
      </c>
      <c r="BW713" s="76">
        <f t="shared" si="417"/>
        <v>0.19225504891962186</v>
      </c>
      <c r="BX713" s="76">
        <f t="shared" si="418"/>
        <v>0.20336466285302379</v>
      </c>
      <c r="BY713" s="76">
        <f>0.0526*BL713*Observaciones!$F712^1.218</f>
        <v>0</v>
      </c>
      <c r="BZ713" s="76">
        <f>BY713*Constantes!$F$30</f>
        <v>0</v>
      </c>
      <c r="CA713" s="76">
        <f t="shared" si="419"/>
        <v>0</v>
      </c>
      <c r="CB713" s="15"/>
      <c r="CC713" s="75">
        <v>707</v>
      </c>
      <c r="CD713" s="76">
        <f>0.0526*Observaciones!$F712^2.218</f>
        <v>0</v>
      </c>
      <c r="CE713" s="76">
        <f>IF(Observaciones!$F712&gt;0.05*$CI$7,((Observaciones!$F712-0.05*$CI$7)^2)/(Observaciones!$F712+0.95*$CI$7),0)</f>
        <v>0</v>
      </c>
      <c r="CF713" s="76">
        <f>0.0526*CE713*Observaciones!$F712^1.218</f>
        <v>0</v>
      </c>
      <c r="CG713" s="29"/>
      <c r="CH713" s="29"/>
      <c r="CI713" s="110"/>
      <c r="CJ713" s="40"/>
    </row>
    <row r="714" spans="2:88" s="2" customFormat="1" x14ac:dyDescent="0.3">
      <c r="B714" s="39"/>
      <c r="C714" s="75">
        <v>708</v>
      </c>
      <c r="D714" s="148">
        <f>ETo!$I713*((1-Constantes!$D$19)*ETo!$K713+ETo!$L713)</f>
        <v>4.3265032316920529</v>
      </c>
      <c r="E714" s="76">
        <f>MIN(D714*Constantes!$D$17,0.8*(H713+Observaciones!$F713-F714-G714-Constantes!$D$14))</f>
        <v>0.2609140725646597</v>
      </c>
      <c r="F714" s="76">
        <f>IF(Observaciones!$F713&gt;0.05*Constantes!$D$18,((Observaciones!$F713-0.05*Constantes!$D$18)^2)/(Observaciones!$F713+0.95*Constantes!$D$18),0)</f>
        <v>0</v>
      </c>
      <c r="G714" s="76">
        <f>MAX(0,H713+Observaciones!$F713-F714-Constantes!$D$13)</f>
        <v>0</v>
      </c>
      <c r="H714" s="76">
        <f>H713+Observaciones!$F713-F714-E714-G714-I713</f>
        <v>11.304118904207764</v>
      </c>
      <c r="I714" s="76">
        <f>MAX(0,(H714-Constantes!$D$14)*(1-EXP(-Constantes!$D$22)))</f>
        <v>1.8434885518810507E-3</v>
      </c>
      <c r="J714" s="76">
        <f t="shared" si="385"/>
        <v>57.237625780165288</v>
      </c>
      <c r="K714" s="76">
        <f>MAX(0,(J714-Constantes!$D$13)*(1-EXP(-Constantes!$D$23)))</f>
        <v>8.3630598406927492E-2</v>
      </c>
      <c r="L714" s="76">
        <f t="shared" si="386"/>
        <v>8.5474086958808537E-2</v>
      </c>
      <c r="M714" s="76">
        <f>0.0526*F714*Observaciones!$F713^1.218</f>
        <v>0</v>
      </c>
      <c r="N714" s="76">
        <f>M714*Constantes!$D$30</f>
        <v>0</v>
      </c>
      <c r="O714" s="76">
        <f t="shared" si="387"/>
        <v>0</v>
      </c>
      <c r="P714" s="15"/>
      <c r="Q714" s="75">
        <v>708</v>
      </c>
      <c r="R714" s="148">
        <f>ETo!$I713*((1-Constantes!$E$19)*ETo!$K713+ETo!$L713)</f>
        <v>4.3265032316920529</v>
      </c>
      <c r="S714" s="76">
        <f>MIN(R714*Constantes!$E$17,0.8*(V713+Observaciones!$F713-T714-U714-Constantes!$D$14))</f>
        <v>0.2609140725646597</v>
      </c>
      <c r="T714" s="76">
        <f>IF(Observaciones!$F713&gt;0.05*Constantes!$E$18,((Observaciones!$F713-0.05*Constantes!$E$18)^2)/(Observaciones!$F713+0.95*Constantes!$E$18),0)</f>
        <v>0</v>
      </c>
      <c r="U714" s="76">
        <f>MAX(0,V713+Observaciones!$F713-T714-Constantes!$D$13)</f>
        <v>0</v>
      </c>
      <c r="V714" s="76">
        <f>V713+Observaciones!$F713-T714-S714-U714-W713</f>
        <v>11.304118904207764</v>
      </c>
      <c r="W714" s="76">
        <f>MAX(0,(V714-Constantes!$D$14)*(1-EXP(-Constantes!$D$22)))</f>
        <v>1.8434885518810507E-3</v>
      </c>
      <c r="X714" s="76">
        <f t="shared" si="408"/>
        <v>57.237625780165288</v>
      </c>
      <c r="Y714" s="76">
        <f>MAX(0,(X714-Constantes!$D$13)*(1-EXP(-Constantes!$D$23)))</f>
        <v>8.3630598406927492E-2</v>
      </c>
      <c r="Z714" s="76">
        <f t="shared" si="409"/>
        <v>8.5474086958808537E-2</v>
      </c>
      <c r="AA714" s="76">
        <f>IF(Z714-Escenarios!$E$29&lt;=0,0,IF(Z714-Escenarios!$E$29&gt;Escenarios!$E$28,Escenarios!$E$28,Z714-Escenarios!$E$29))</f>
        <v>0</v>
      </c>
      <c r="AB714" s="76">
        <f>AA714*Entradas!$E$24</f>
        <v>0</v>
      </c>
      <c r="AC714" s="76">
        <f>R714*Entradas!$D$47/Escenarios!$E$9</f>
        <v>0.20767215512121853</v>
      </c>
      <c r="AD714" s="76">
        <f>Entradas!$D$48*Entradas!$D$46/Escenarios!$E$9</f>
        <v>0.12</v>
      </c>
      <c r="AE714" s="76">
        <f t="shared" si="410"/>
        <v>0.46858622768587821</v>
      </c>
      <c r="AF714" s="76">
        <f t="shared" si="393"/>
        <v>0</v>
      </c>
      <c r="AG714" s="76">
        <f t="shared" si="394"/>
        <v>0</v>
      </c>
      <c r="AH714" s="76">
        <f t="shared" si="388"/>
        <v>1.8434885518810507E-3</v>
      </c>
      <c r="AI714" s="76">
        <f t="shared" si="395"/>
        <v>0</v>
      </c>
      <c r="AJ714" s="76">
        <f t="shared" si="389"/>
        <v>8.3630598406927492E-2</v>
      </c>
      <c r="AK714" s="76">
        <f t="shared" si="396"/>
        <v>0</v>
      </c>
      <c r="AL714" s="76">
        <f t="shared" si="397"/>
        <v>8.5474086958808537E-2</v>
      </c>
      <c r="AM714" s="76">
        <f t="shared" si="398"/>
        <v>0</v>
      </c>
      <c r="AN714" s="76">
        <f t="shared" si="399"/>
        <v>0</v>
      </c>
      <c r="AO714" s="76">
        <f t="shared" si="411"/>
        <v>52.630988308951416</v>
      </c>
      <c r="AP714" s="76">
        <f>MAX(0,(AO714-Constantes!$D$13)*(1-EXP(-Constantes!$D$24)))</f>
        <v>5.9321865160906352E-2</v>
      </c>
      <c r="AQ714" s="76">
        <f t="shared" si="390"/>
        <v>0.14295246356783384</v>
      </c>
      <c r="AR714" s="76">
        <f t="shared" si="400"/>
        <v>0.14479595211971488</v>
      </c>
      <c r="AS714" s="76">
        <f>0.0526*AF714*Observaciones!$F713^1.218</f>
        <v>0</v>
      </c>
      <c r="AT714" s="76">
        <f>AS714*Constantes!$E$30</f>
        <v>0</v>
      </c>
      <c r="AU714" s="76">
        <f t="shared" si="412"/>
        <v>0</v>
      </c>
      <c r="AV714" s="15"/>
      <c r="AW714" s="75">
        <v>708</v>
      </c>
      <c r="AX714" s="148">
        <f>ETo!$I713*((1-Constantes!$F$19)*ETo!$K713+ETo!$L713)</f>
        <v>4.3265032316920529</v>
      </c>
      <c r="AY714" s="76">
        <f>MIN(AX714*Constantes!$F$17,0.8*(BB713+Observaciones!$F713-AZ714-BA714-Constantes!$D$14))</f>
        <v>0.2609140725646597</v>
      </c>
      <c r="AZ714" s="76">
        <f>IF(Observaciones!$F713&gt;0.05*Constantes!$F$18,((Observaciones!$F713-0.05*Constantes!$F$18)^2)/(Observaciones!$F713+0.95*Constantes!$F$18),0)</f>
        <v>0</v>
      </c>
      <c r="BA714" s="76">
        <f>MAX(0,BB713+Observaciones!$F713-AZ714-Constantes!$D$13)</f>
        <v>0</v>
      </c>
      <c r="BB714" s="76">
        <f>BB713+Observaciones!$F713-AZ714-AY714-BA714-BC713</f>
        <v>11.304118904207764</v>
      </c>
      <c r="BC714" s="76">
        <f>MAX(0,(BB714-Constantes!$D$14)*(1-EXP(-Constantes!$D$22)))</f>
        <v>1.8434885518810507E-3</v>
      </c>
      <c r="BD714" s="76">
        <f t="shared" si="413"/>
        <v>57.237625780165288</v>
      </c>
      <c r="BE714" s="76">
        <f>MAX(0,(BD714-Constantes!$D$13)*(1-EXP(-Constantes!$D$23)))</f>
        <v>8.3630598406927492E-2</v>
      </c>
      <c r="BF714" s="76">
        <f t="shared" si="414"/>
        <v>8.5474086958808537E-2</v>
      </c>
      <c r="BG714" s="76">
        <f>IF(BF714-Escenarios!$F$29&lt;=0,0,IF(BF714-Escenarios!$F$29&gt;Escenarios!$F$28,Escenarios!$F$28,BF714-Escenarios!$F$29))</f>
        <v>0</v>
      </c>
      <c r="BH714" s="76">
        <f>BG714*Entradas!$F$24</f>
        <v>0</v>
      </c>
      <c r="BI714" s="76">
        <f>AX714*Entradas!$D$47/Escenarios!$F$9</f>
        <v>0.20767215512121853</v>
      </c>
      <c r="BJ714" s="76">
        <f>Entradas!$D$48*Entradas!$D$46/Escenarios!$F$9</f>
        <v>0.12</v>
      </c>
      <c r="BK714" s="76">
        <f t="shared" si="415"/>
        <v>0.46858622768587821</v>
      </c>
      <c r="BL714" s="76">
        <f t="shared" si="401"/>
        <v>0</v>
      </c>
      <c r="BM714" s="76">
        <f t="shared" si="402"/>
        <v>0</v>
      </c>
      <c r="BN714" s="76">
        <f t="shared" si="391"/>
        <v>1.8434885518810507E-3</v>
      </c>
      <c r="BO714" s="76">
        <f t="shared" si="403"/>
        <v>0</v>
      </c>
      <c r="BP714" s="76">
        <f t="shared" si="392"/>
        <v>8.3630598406927492E-2</v>
      </c>
      <c r="BQ714" s="76">
        <f t="shared" si="404"/>
        <v>0</v>
      </c>
      <c r="BR714" s="76">
        <f t="shared" si="405"/>
        <v>8.5474086958808537E-2</v>
      </c>
      <c r="BS714" s="76">
        <f t="shared" si="406"/>
        <v>0</v>
      </c>
      <c r="BT714" s="76">
        <f t="shared" si="407"/>
        <v>0</v>
      </c>
      <c r="BU714" s="76">
        <f t="shared" si="416"/>
        <v>55.694250687103228</v>
      </c>
      <c r="BV714" s="76">
        <f>MAX(0,(BU714-Constantes!$D$13)*(1-EXP(-Constantes!$D$24)))</f>
        <v>0.10614458743761856</v>
      </c>
      <c r="BW714" s="76">
        <f t="shared" si="417"/>
        <v>0.18977518584454606</v>
      </c>
      <c r="BX714" s="76">
        <f t="shared" si="418"/>
        <v>0.1916186743964271</v>
      </c>
      <c r="BY714" s="76">
        <f>0.0526*BL714*Observaciones!$F713^1.218</f>
        <v>0</v>
      </c>
      <c r="BZ714" s="76">
        <f>BY714*Constantes!$F$30</f>
        <v>0</v>
      </c>
      <c r="CA714" s="76">
        <f t="shared" si="419"/>
        <v>0</v>
      </c>
      <c r="CB714" s="15"/>
      <c r="CC714" s="75">
        <v>708</v>
      </c>
      <c r="CD714" s="76">
        <f>0.0526*Observaciones!$F713^2.218</f>
        <v>0</v>
      </c>
      <c r="CE714" s="76">
        <f>IF(Observaciones!$F713&gt;0.05*$CI$7,((Observaciones!$F713-0.05*$CI$7)^2)/(Observaciones!$F713+0.95*$CI$7),0)</f>
        <v>0</v>
      </c>
      <c r="CF714" s="76">
        <f>0.0526*CE714*Observaciones!$F713^1.218</f>
        <v>0</v>
      </c>
      <c r="CG714" s="29"/>
      <c r="CH714" s="29"/>
      <c r="CI714" s="110"/>
      <c r="CJ714" s="40"/>
    </row>
    <row r="715" spans="2:88" s="2" customFormat="1" x14ac:dyDescent="0.3">
      <c r="B715" s="39"/>
      <c r="C715" s="75">
        <v>709</v>
      </c>
      <c r="D715" s="148">
        <f>ETo!$I714*((1-Constantes!$D$19)*ETo!$K714+ETo!$L714)</f>
        <v>4.0324054169911454</v>
      </c>
      <c r="E715" s="76">
        <f>MIN(D715*Constantes!$D$17,0.8*(H714+Observaciones!$F714-F715-G715-Constantes!$D$14))</f>
        <v>4.3295123366210934E-2</v>
      </c>
      <c r="F715" s="76">
        <f>IF(Observaciones!$F714&gt;0.05*Constantes!$D$18,((Observaciones!$F714-0.05*Constantes!$D$18)^2)/(Observaciones!$F714+0.95*Constantes!$D$18),0)</f>
        <v>0</v>
      </c>
      <c r="G715" s="76">
        <f>MAX(0,H714+Observaciones!$F714-F715-Constantes!$D$13)</f>
        <v>0</v>
      </c>
      <c r="H715" s="76">
        <f>H714+Observaciones!$F714-F715-E715-G715-I714</f>
        <v>11.258980292289673</v>
      </c>
      <c r="I715" s="76">
        <f>MAX(0,(H715-Constantes!$D$14)*(1-EXP(-Constantes!$D$22)))</f>
        <v>3.059017227141552E-4</v>
      </c>
      <c r="J715" s="76">
        <f t="shared" si="385"/>
        <v>57.153995181758361</v>
      </c>
      <c r="K715" s="76">
        <f>MAX(0,(J715-Constantes!$D$13)*(1-EXP(-Constantes!$D$23)))</f>
        <v>8.28065662015674E-2</v>
      </c>
      <c r="L715" s="76">
        <f t="shared" si="386"/>
        <v>8.311246792428155E-2</v>
      </c>
      <c r="M715" s="76">
        <f>0.0526*F715*Observaciones!$F714^1.218</f>
        <v>0</v>
      </c>
      <c r="N715" s="76">
        <f>M715*Constantes!$D$30</f>
        <v>0</v>
      </c>
      <c r="O715" s="76">
        <f t="shared" si="387"/>
        <v>0</v>
      </c>
      <c r="P715" s="15"/>
      <c r="Q715" s="75">
        <v>709</v>
      </c>
      <c r="R715" s="148">
        <f>ETo!$I714*((1-Constantes!$E$19)*ETo!$K714+ETo!$L714)</f>
        <v>4.0324054169911454</v>
      </c>
      <c r="S715" s="76">
        <f>MIN(R715*Constantes!$E$17,0.8*(V714+Observaciones!$F714-T715-U715-Constantes!$D$14))</f>
        <v>4.3295123366210934E-2</v>
      </c>
      <c r="T715" s="76">
        <f>IF(Observaciones!$F714&gt;0.05*Constantes!$E$18,((Observaciones!$F714-0.05*Constantes!$E$18)^2)/(Observaciones!$F714+0.95*Constantes!$E$18),0)</f>
        <v>0</v>
      </c>
      <c r="U715" s="76">
        <f>MAX(0,V714+Observaciones!$F714-T715-Constantes!$D$13)</f>
        <v>0</v>
      </c>
      <c r="V715" s="76">
        <f>V714+Observaciones!$F714-T715-S715-U715-W714</f>
        <v>11.258980292289673</v>
      </c>
      <c r="W715" s="76">
        <f>MAX(0,(V715-Constantes!$D$14)*(1-EXP(-Constantes!$D$22)))</f>
        <v>3.059017227141552E-4</v>
      </c>
      <c r="X715" s="76">
        <f t="shared" si="408"/>
        <v>57.153995181758361</v>
      </c>
      <c r="Y715" s="76">
        <f>MAX(0,(X715-Constantes!$D$13)*(1-EXP(-Constantes!$D$23)))</f>
        <v>8.28065662015674E-2</v>
      </c>
      <c r="Z715" s="76">
        <f t="shared" si="409"/>
        <v>8.311246792428155E-2</v>
      </c>
      <c r="AA715" s="76">
        <f>IF(Z715-Escenarios!$E$29&lt;=0,0,IF(Z715-Escenarios!$E$29&gt;Escenarios!$E$28,Escenarios!$E$28,Z715-Escenarios!$E$29))</f>
        <v>0</v>
      </c>
      <c r="AB715" s="76">
        <f>AA715*Entradas!$E$24</f>
        <v>0</v>
      </c>
      <c r="AC715" s="76">
        <f>R715*Entradas!$D$47/Escenarios!$E$9</f>
        <v>0.19355546001557497</v>
      </c>
      <c r="AD715" s="76">
        <f>Entradas!$D$48*Entradas!$D$46/Escenarios!$E$9</f>
        <v>0.12</v>
      </c>
      <c r="AE715" s="76">
        <f t="shared" si="410"/>
        <v>0.23685058338178591</v>
      </c>
      <c r="AF715" s="76">
        <f t="shared" si="393"/>
        <v>0</v>
      </c>
      <c r="AG715" s="76">
        <f t="shared" si="394"/>
        <v>0</v>
      </c>
      <c r="AH715" s="76">
        <f t="shared" si="388"/>
        <v>3.059017227141552E-4</v>
      </c>
      <c r="AI715" s="76">
        <f t="shared" si="395"/>
        <v>0</v>
      </c>
      <c r="AJ715" s="76">
        <f t="shared" si="389"/>
        <v>8.28065662015674E-2</v>
      </c>
      <c r="AK715" s="76">
        <f t="shared" si="396"/>
        <v>0</v>
      </c>
      <c r="AL715" s="76">
        <f t="shared" si="397"/>
        <v>8.311246792428155E-2</v>
      </c>
      <c r="AM715" s="76">
        <f t="shared" si="398"/>
        <v>0</v>
      </c>
      <c r="AN715" s="76">
        <f t="shared" si="399"/>
        <v>0</v>
      </c>
      <c r="AO715" s="76">
        <f t="shared" si="411"/>
        <v>52.571666443790512</v>
      </c>
      <c r="AP715" s="76">
        <f>MAX(0,(AO715-Constantes!$D$13)*(1-EXP(-Constantes!$D$24)))</f>
        <v>5.8415115795531582E-2</v>
      </c>
      <c r="AQ715" s="76">
        <f t="shared" si="390"/>
        <v>0.14122168199709897</v>
      </c>
      <c r="AR715" s="76">
        <f t="shared" si="400"/>
        <v>0.14152758371981314</v>
      </c>
      <c r="AS715" s="76">
        <f>0.0526*AF715*Observaciones!$F714^1.218</f>
        <v>0</v>
      </c>
      <c r="AT715" s="76">
        <f>AS715*Constantes!$E$30</f>
        <v>0</v>
      </c>
      <c r="AU715" s="76">
        <f t="shared" si="412"/>
        <v>0</v>
      </c>
      <c r="AV715" s="15"/>
      <c r="AW715" s="75">
        <v>709</v>
      </c>
      <c r="AX715" s="148">
        <f>ETo!$I714*((1-Constantes!$F$19)*ETo!$K714+ETo!$L714)</f>
        <v>4.0324054169911454</v>
      </c>
      <c r="AY715" s="76">
        <f>MIN(AX715*Constantes!$F$17,0.8*(BB714+Observaciones!$F714-AZ715-BA715-Constantes!$D$14))</f>
        <v>4.3295123366210934E-2</v>
      </c>
      <c r="AZ715" s="76">
        <f>IF(Observaciones!$F714&gt;0.05*Constantes!$F$18,((Observaciones!$F714-0.05*Constantes!$F$18)^2)/(Observaciones!$F714+0.95*Constantes!$F$18),0)</f>
        <v>0</v>
      </c>
      <c r="BA715" s="76">
        <f>MAX(0,BB714+Observaciones!$F714-AZ715-Constantes!$D$13)</f>
        <v>0</v>
      </c>
      <c r="BB715" s="76">
        <f>BB714+Observaciones!$F714-AZ715-AY715-BA715-BC714</f>
        <v>11.258980292289673</v>
      </c>
      <c r="BC715" s="76">
        <f>MAX(0,(BB715-Constantes!$D$14)*(1-EXP(-Constantes!$D$22)))</f>
        <v>3.059017227141552E-4</v>
      </c>
      <c r="BD715" s="76">
        <f t="shared" si="413"/>
        <v>57.153995181758361</v>
      </c>
      <c r="BE715" s="76">
        <f>MAX(0,(BD715-Constantes!$D$13)*(1-EXP(-Constantes!$D$23)))</f>
        <v>8.28065662015674E-2</v>
      </c>
      <c r="BF715" s="76">
        <f t="shared" si="414"/>
        <v>8.311246792428155E-2</v>
      </c>
      <c r="BG715" s="76">
        <f>IF(BF715-Escenarios!$F$29&lt;=0,0,IF(BF715-Escenarios!$F$29&gt;Escenarios!$F$28,Escenarios!$F$28,BF715-Escenarios!$F$29))</f>
        <v>0</v>
      </c>
      <c r="BH715" s="76">
        <f>BG715*Entradas!$F$24</f>
        <v>0</v>
      </c>
      <c r="BI715" s="76">
        <f>AX715*Entradas!$D$47/Escenarios!$F$9</f>
        <v>0.19355546001557497</v>
      </c>
      <c r="BJ715" s="76">
        <f>Entradas!$D$48*Entradas!$D$46/Escenarios!$F$9</f>
        <v>0.12</v>
      </c>
      <c r="BK715" s="76">
        <f t="shared" si="415"/>
        <v>0.23685058338178591</v>
      </c>
      <c r="BL715" s="76">
        <f t="shared" si="401"/>
        <v>0</v>
      </c>
      <c r="BM715" s="76">
        <f t="shared" si="402"/>
        <v>0</v>
      </c>
      <c r="BN715" s="76">
        <f t="shared" si="391"/>
        <v>3.059017227141552E-4</v>
      </c>
      <c r="BO715" s="76">
        <f t="shared" si="403"/>
        <v>0</v>
      </c>
      <c r="BP715" s="76">
        <f t="shared" si="392"/>
        <v>8.28065662015674E-2</v>
      </c>
      <c r="BQ715" s="76">
        <f t="shared" si="404"/>
        <v>0</v>
      </c>
      <c r="BR715" s="76">
        <f t="shared" si="405"/>
        <v>8.311246792428155E-2</v>
      </c>
      <c r="BS715" s="76">
        <f t="shared" si="406"/>
        <v>0</v>
      </c>
      <c r="BT715" s="76">
        <f t="shared" si="407"/>
        <v>0</v>
      </c>
      <c r="BU715" s="76">
        <f t="shared" si="416"/>
        <v>55.588106099665609</v>
      </c>
      <c r="BV715" s="76">
        <f>MAX(0,(BU715-Constantes!$D$13)*(1-EXP(-Constantes!$D$24)))</f>
        <v>0.10452214119396168</v>
      </c>
      <c r="BW715" s="76">
        <f t="shared" si="417"/>
        <v>0.18732870739552909</v>
      </c>
      <c r="BX715" s="76">
        <f t="shared" si="418"/>
        <v>0.18763460911824323</v>
      </c>
      <c r="BY715" s="76">
        <f>0.0526*BL715*Observaciones!$F714^1.218</f>
        <v>0</v>
      </c>
      <c r="BZ715" s="76">
        <f>BY715*Constantes!$F$30</f>
        <v>0</v>
      </c>
      <c r="CA715" s="76">
        <f t="shared" si="419"/>
        <v>0</v>
      </c>
      <c r="CB715" s="15"/>
      <c r="CC715" s="75">
        <v>709</v>
      </c>
      <c r="CD715" s="76">
        <f>0.0526*Observaciones!$F714^2.218</f>
        <v>0</v>
      </c>
      <c r="CE715" s="76">
        <f>IF(Observaciones!$F714&gt;0.05*$CI$7,((Observaciones!$F714-0.05*$CI$7)^2)/(Observaciones!$F714+0.95*$CI$7),0)</f>
        <v>0</v>
      </c>
      <c r="CF715" s="76">
        <f>0.0526*CE715*Observaciones!$F714^1.218</f>
        <v>0</v>
      </c>
      <c r="CG715" s="29"/>
      <c r="CH715" s="29"/>
      <c r="CI715" s="110"/>
      <c r="CJ715" s="40"/>
    </row>
    <row r="716" spans="2:88" s="2" customFormat="1" x14ac:dyDescent="0.3">
      <c r="B716" s="39"/>
      <c r="C716" s="75">
        <v>710</v>
      </c>
      <c r="D716" s="148">
        <f>ETo!$I715*((1-Constantes!$D$19)*ETo!$K715+ETo!$L715)</f>
        <v>4.260610683189328</v>
      </c>
      <c r="E716" s="76">
        <f>MIN(D716*Constantes!$D$17,0.8*(H715+Observaciones!$F715-F716-G716-Constantes!$D$14))</f>
        <v>7.184233831738141E-3</v>
      </c>
      <c r="F716" s="76">
        <f>IF(Observaciones!$F715&gt;0.05*Constantes!$D$18,((Observaciones!$F715-0.05*Constantes!$D$18)^2)/(Observaciones!$F715+0.95*Constantes!$D$18),0)</f>
        <v>0</v>
      </c>
      <c r="G716" s="76">
        <f>MAX(0,H715+Observaciones!$F715-F716-Constantes!$D$13)</f>
        <v>0</v>
      </c>
      <c r="H716" s="76">
        <f>H715+Observaciones!$F715-F716-E716-G716-I715</f>
        <v>11.251490156735221</v>
      </c>
      <c r="I716" s="76">
        <f>MAX(0,(H716-Constantes!$D$14)*(1-EXP(-Constantes!$D$22)))</f>
        <v>5.0760208878987053E-5</v>
      </c>
      <c r="J716" s="76">
        <f t="shared" si="385"/>
        <v>57.071188615556792</v>
      </c>
      <c r="K716" s="76">
        <f>MAX(0,(J716-Constantes!$D$13)*(1-EXP(-Constantes!$D$23)))</f>
        <v>8.1990653381795883E-2</v>
      </c>
      <c r="L716" s="76">
        <f t="shared" si="386"/>
        <v>8.2041413590674864E-2</v>
      </c>
      <c r="M716" s="76">
        <f>0.0526*F716*Observaciones!$F715^1.218</f>
        <v>0</v>
      </c>
      <c r="N716" s="76">
        <f>M716*Constantes!$D$30</f>
        <v>0</v>
      </c>
      <c r="O716" s="76">
        <f t="shared" si="387"/>
        <v>0</v>
      </c>
      <c r="P716" s="15"/>
      <c r="Q716" s="75">
        <v>710</v>
      </c>
      <c r="R716" s="148">
        <f>ETo!$I715*((1-Constantes!$E$19)*ETo!$K715+ETo!$L715)</f>
        <v>4.260610683189328</v>
      </c>
      <c r="S716" s="76">
        <f>MIN(R716*Constantes!$E$17,0.8*(V715+Observaciones!$F715-T716-U716-Constantes!$D$14))</f>
        <v>7.184233831738141E-3</v>
      </c>
      <c r="T716" s="76">
        <f>IF(Observaciones!$F715&gt;0.05*Constantes!$E$18,((Observaciones!$F715-0.05*Constantes!$E$18)^2)/(Observaciones!$F715+0.95*Constantes!$E$18),0)</f>
        <v>0</v>
      </c>
      <c r="U716" s="76">
        <f>MAX(0,V715+Observaciones!$F715-T716-Constantes!$D$13)</f>
        <v>0</v>
      </c>
      <c r="V716" s="76">
        <f>V715+Observaciones!$F715-T716-S716-U716-W715</f>
        <v>11.251490156735221</v>
      </c>
      <c r="W716" s="76">
        <f>MAX(0,(V716-Constantes!$D$14)*(1-EXP(-Constantes!$D$22)))</f>
        <v>5.0760208878987053E-5</v>
      </c>
      <c r="X716" s="76">
        <f t="shared" si="408"/>
        <v>57.071188615556792</v>
      </c>
      <c r="Y716" s="76">
        <f>MAX(0,(X716-Constantes!$D$13)*(1-EXP(-Constantes!$D$23)))</f>
        <v>8.1990653381795883E-2</v>
      </c>
      <c r="Z716" s="76">
        <f t="shared" si="409"/>
        <v>8.2041413590674864E-2</v>
      </c>
      <c r="AA716" s="76">
        <f>IF(Z716-Escenarios!$E$29&lt;=0,0,IF(Z716-Escenarios!$E$29&gt;Escenarios!$E$28,Escenarios!$E$28,Z716-Escenarios!$E$29))</f>
        <v>0</v>
      </c>
      <c r="AB716" s="76">
        <f>AA716*Entradas!$E$24</f>
        <v>0</v>
      </c>
      <c r="AC716" s="76">
        <f>R716*Entradas!$D$47/Escenarios!$E$9</f>
        <v>0.20450931279308776</v>
      </c>
      <c r="AD716" s="76">
        <f>Entradas!$D$48*Entradas!$D$46/Escenarios!$E$9</f>
        <v>0.12</v>
      </c>
      <c r="AE716" s="76">
        <f t="shared" si="410"/>
        <v>0.2116935466248259</v>
      </c>
      <c r="AF716" s="76">
        <f t="shared" si="393"/>
        <v>0</v>
      </c>
      <c r="AG716" s="76">
        <f t="shared" si="394"/>
        <v>0</v>
      </c>
      <c r="AH716" s="76">
        <f t="shared" si="388"/>
        <v>5.0760208878987053E-5</v>
      </c>
      <c r="AI716" s="76">
        <f t="shared" si="395"/>
        <v>0</v>
      </c>
      <c r="AJ716" s="76">
        <f t="shared" si="389"/>
        <v>8.1990653381795883E-2</v>
      </c>
      <c r="AK716" s="76">
        <f t="shared" si="396"/>
        <v>0</v>
      </c>
      <c r="AL716" s="76">
        <f t="shared" si="397"/>
        <v>8.2041413590674864E-2</v>
      </c>
      <c r="AM716" s="76">
        <f t="shared" si="398"/>
        <v>0</v>
      </c>
      <c r="AN716" s="76">
        <f t="shared" si="399"/>
        <v>0</v>
      </c>
      <c r="AO716" s="76">
        <f t="shared" si="411"/>
        <v>52.513251327994979</v>
      </c>
      <c r="AP716" s="76">
        <f>MAX(0,(AO716-Constantes!$D$13)*(1-EXP(-Constantes!$D$24)))</f>
        <v>5.7522226318233047E-2</v>
      </c>
      <c r="AQ716" s="76">
        <f t="shared" si="390"/>
        <v>0.13951287970002893</v>
      </c>
      <c r="AR716" s="76">
        <f t="shared" si="400"/>
        <v>0.13956363990890791</v>
      </c>
      <c r="AS716" s="76">
        <f>0.0526*AF716*Observaciones!$F715^1.218</f>
        <v>0</v>
      </c>
      <c r="AT716" s="76">
        <f>AS716*Constantes!$E$30</f>
        <v>0</v>
      </c>
      <c r="AU716" s="76">
        <f t="shared" si="412"/>
        <v>0</v>
      </c>
      <c r="AV716" s="15"/>
      <c r="AW716" s="75">
        <v>710</v>
      </c>
      <c r="AX716" s="148">
        <f>ETo!$I715*((1-Constantes!$F$19)*ETo!$K715+ETo!$L715)</f>
        <v>4.260610683189328</v>
      </c>
      <c r="AY716" s="76">
        <f>MIN(AX716*Constantes!$F$17,0.8*(BB715+Observaciones!$F715-AZ716-BA716-Constantes!$D$14))</f>
        <v>7.184233831738141E-3</v>
      </c>
      <c r="AZ716" s="76">
        <f>IF(Observaciones!$F715&gt;0.05*Constantes!$F$18,((Observaciones!$F715-0.05*Constantes!$F$18)^2)/(Observaciones!$F715+0.95*Constantes!$F$18),0)</f>
        <v>0</v>
      </c>
      <c r="BA716" s="76">
        <f>MAX(0,BB715+Observaciones!$F715-AZ716-Constantes!$D$13)</f>
        <v>0</v>
      </c>
      <c r="BB716" s="76">
        <f>BB715+Observaciones!$F715-AZ716-AY716-BA716-BC715</f>
        <v>11.251490156735221</v>
      </c>
      <c r="BC716" s="76">
        <f>MAX(0,(BB716-Constantes!$D$14)*(1-EXP(-Constantes!$D$22)))</f>
        <v>5.0760208878987053E-5</v>
      </c>
      <c r="BD716" s="76">
        <f t="shared" si="413"/>
        <v>57.071188615556792</v>
      </c>
      <c r="BE716" s="76">
        <f>MAX(0,(BD716-Constantes!$D$13)*(1-EXP(-Constantes!$D$23)))</f>
        <v>8.1990653381795883E-2</v>
      </c>
      <c r="BF716" s="76">
        <f t="shared" si="414"/>
        <v>8.2041413590674864E-2</v>
      </c>
      <c r="BG716" s="76">
        <f>IF(BF716-Escenarios!$F$29&lt;=0,0,IF(BF716-Escenarios!$F$29&gt;Escenarios!$F$28,Escenarios!$F$28,BF716-Escenarios!$F$29))</f>
        <v>0</v>
      </c>
      <c r="BH716" s="76">
        <f>BG716*Entradas!$F$24</f>
        <v>0</v>
      </c>
      <c r="BI716" s="76">
        <f>AX716*Entradas!$D$47/Escenarios!$F$9</f>
        <v>0.20450931279308776</v>
      </c>
      <c r="BJ716" s="76">
        <f>Entradas!$D$48*Entradas!$D$46/Escenarios!$F$9</f>
        <v>0.12</v>
      </c>
      <c r="BK716" s="76">
        <f t="shared" si="415"/>
        <v>0.2116935466248259</v>
      </c>
      <c r="BL716" s="76">
        <f t="shared" si="401"/>
        <v>0</v>
      </c>
      <c r="BM716" s="76">
        <f t="shared" si="402"/>
        <v>0</v>
      </c>
      <c r="BN716" s="76">
        <f t="shared" si="391"/>
        <v>5.0760208878987053E-5</v>
      </c>
      <c r="BO716" s="76">
        <f t="shared" si="403"/>
        <v>0</v>
      </c>
      <c r="BP716" s="76">
        <f t="shared" si="392"/>
        <v>8.1990653381795883E-2</v>
      </c>
      <c r="BQ716" s="76">
        <f t="shared" si="404"/>
        <v>0</v>
      </c>
      <c r="BR716" s="76">
        <f t="shared" si="405"/>
        <v>8.2041413590674864E-2</v>
      </c>
      <c r="BS716" s="76">
        <f t="shared" si="406"/>
        <v>0</v>
      </c>
      <c r="BT716" s="76">
        <f t="shared" si="407"/>
        <v>0</v>
      </c>
      <c r="BU716" s="76">
        <f t="shared" si="416"/>
        <v>55.483583958471648</v>
      </c>
      <c r="BV716" s="76">
        <f>MAX(0,(BU716-Constantes!$D$13)*(1-EXP(-Constantes!$D$24)))</f>
        <v>0.10292449444198973</v>
      </c>
      <c r="BW716" s="76">
        <f t="shared" si="417"/>
        <v>0.1849151478237856</v>
      </c>
      <c r="BX716" s="76">
        <f t="shared" si="418"/>
        <v>0.18496590803266461</v>
      </c>
      <c r="BY716" s="76">
        <f>0.0526*BL716*Observaciones!$F715^1.218</f>
        <v>0</v>
      </c>
      <c r="BZ716" s="76">
        <f>BY716*Constantes!$F$30</f>
        <v>0</v>
      </c>
      <c r="CA716" s="76">
        <f t="shared" si="419"/>
        <v>0</v>
      </c>
      <c r="CB716" s="15"/>
      <c r="CC716" s="75">
        <v>710</v>
      </c>
      <c r="CD716" s="76">
        <f>0.0526*Observaciones!$F715^2.218</f>
        <v>0</v>
      </c>
      <c r="CE716" s="76">
        <f>IF(Observaciones!$F715&gt;0.05*$CI$7,((Observaciones!$F715-0.05*$CI$7)^2)/(Observaciones!$F715+0.95*$CI$7),0)</f>
        <v>0</v>
      </c>
      <c r="CF716" s="76">
        <f>0.0526*CE716*Observaciones!$F715^1.218</f>
        <v>0</v>
      </c>
      <c r="CG716" s="29"/>
      <c r="CH716" s="29"/>
      <c r="CI716" s="110"/>
      <c r="CJ716" s="40"/>
    </row>
    <row r="717" spans="2:88" s="2" customFormat="1" x14ac:dyDescent="0.3">
      <c r="B717" s="39"/>
      <c r="C717" s="75">
        <v>711</v>
      </c>
      <c r="D717" s="148">
        <f>ETo!$I716*((1-Constantes!$D$19)*ETo!$K716+ETo!$L716)</f>
        <v>4.1815896352445581</v>
      </c>
      <c r="E717" s="76">
        <f>MIN(D717*Constantes!$D$17,0.8*(H716+Observaciones!$F716-F717-G717-Constantes!$D$14))</f>
        <v>1.1921253881766348E-3</v>
      </c>
      <c r="F717" s="76">
        <f>IF(Observaciones!$F716&gt;0.05*Constantes!$D$18,((Observaciones!$F716-0.05*Constantes!$D$18)^2)/(Observaciones!$F716+0.95*Constantes!$D$18),0)</f>
        <v>0</v>
      </c>
      <c r="G717" s="76">
        <f>MAX(0,H716+Observaciones!$F716-F717-Constantes!$D$13)</f>
        <v>0</v>
      </c>
      <c r="H717" s="76">
        <f>H716+Observaciones!$F716-F717-E717-G717-I716</f>
        <v>11.250247271138166</v>
      </c>
      <c r="I717" s="76">
        <f>MAX(0,(H717-Constantes!$D$14)*(1-EXP(-Constantes!$D$22)))</f>
        <v>8.4229627168666192E-6</v>
      </c>
      <c r="J717" s="76">
        <f t="shared" si="385"/>
        <v>56.989197962174998</v>
      </c>
      <c r="K717" s="76">
        <f>MAX(0,(J717-Constantes!$D$13)*(1-EXP(-Constantes!$D$23)))</f>
        <v>8.1182779945372902E-2</v>
      </c>
      <c r="L717" s="76">
        <f t="shared" si="386"/>
        <v>8.1191202908089774E-2</v>
      </c>
      <c r="M717" s="76">
        <f>0.0526*F717*Observaciones!$F716^1.218</f>
        <v>0</v>
      </c>
      <c r="N717" s="76">
        <f>M717*Constantes!$D$30</f>
        <v>0</v>
      </c>
      <c r="O717" s="76">
        <f t="shared" si="387"/>
        <v>0</v>
      </c>
      <c r="P717" s="15"/>
      <c r="Q717" s="75">
        <v>711</v>
      </c>
      <c r="R717" s="148">
        <f>ETo!$I716*((1-Constantes!$E$19)*ETo!$K716+ETo!$L716)</f>
        <v>4.1815896352445581</v>
      </c>
      <c r="S717" s="76">
        <f>MIN(R717*Constantes!$E$17,0.8*(V716+Observaciones!$F716-T717-U717-Constantes!$D$14))</f>
        <v>1.1921253881766348E-3</v>
      </c>
      <c r="T717" s="76">
        <f>IF(Observaciones!$F716&gt;0.05*Constantes!$E$18,((Observaciones!$F716-0.05*Constantes!$E$18)^2)/(Observaciones!$F716+0.95*Constantes!$E$18),0)</f>
        <v>0</v>
      </c>
      <c r="U717" s="76">
        <f>MAX(0,V716+Observaciones!$F716-T717-Constantes!$D$13)</f>
        <v>0</v>
      </c>
      <c r="V717" s="76">
        <f>V716+Observaciones!$F716-T717-S717-U717-W716</f>
        <v>11.250247271138166</v>
      </c>
      <c r="W717" s="76">
        <f>MAX(0,(V717-Constantes!$D$14)*(1-EXP(-Constantes!$D$22)))</f>
        <v>8.4229627168666192E-6</v>
      </c>
      <c r="X717" s="76">
        <f t="shared" si="408"/>
        <v>56.989197962174998</v>
      </c>
      <c r="Y717" s="76">
        <f>MAX(0,(X717-Constantes!$D$13)*(1-EXP(-Constantes!$D$23)))</f>
        <v>8.1182779945372902E-2</v>
      </c>
      <c r="Z717" s="76">
        <f t="shared" si="409"/>
        <v>8.1191202908089774E-2</v>
      </c>
      <c r="AA717" s="76">
        <f>IF(Z717-Escenarios!$E$29&lt;=0,0,IF(Z717-Escenarios!$E$29&gt;Escenarios!$E$28,Escenarios!$E$28,Z717-Escenarios!$E$29))</f>
        <v>0</v>
      </c>
      <c r="AB717" s="76">
        <f>AA717*Entradas!$E$24</f>
        <v>0</v>
      </c>
      <c r="AC717" s="76">
        <f>R717*Entradas!$D$47/Escenarios!$E$9</f>
        <v>0.20071630249173877</v>
      </c>
      <c r="AD717" s="76">
        <f>Entradas!$D$48*Entradas!$D$46/Escenarios!$E$9</f>
        <v>0.12</v>
      </c>
      <c r="AE717" s="76">
        <f t="shared" si="410"/>
        <v>0.20190842787991542</v>
      </c>
      <c r="AF717" s="76">
        <f t="shared" si="393"/>
        <v>0</v>
      </c>
      <c r="AG717" s="76">
        <f t="shared" si="394"/>
        <v>0</v>
      </c>
      <c r="AH717" s="76">
        <f t="shared" si="388"/>
        <v>8.4229627168666192E-6</v>
      </c>
      <c r="AI717" s="76">
        <f t="shared" si="395"/>
        <v>0</v>
      </c>
      <c r="AJ717" s="76">
        <f t="shared" si="389"/>
        <v>8.1182779945372902E-2</v>
      </c>
      <c r="AK717" s="76">
        <f t="shared" si="396"/>
        <v>0</v>
      </c>
      <c r="AL717" s="76">
        <f t="shared" si="397"/>
        <v>8.1191202908089774E-2</v>
      </c>
      <c r="AM717" s="76">
        <f t="shared" si="398"/>
        <v>0</v>
      </c>
      <c r="AN717" s="76">
        <f t="shared" si="399"/>
        <v>0</v>
      </c>
      <c r="AO717" s="76">
        <f t="shared" si="411"/>
        <v>52.455729101676745</v>
      </c>
      <c r="AP717" s="76">
        <f>MAX(0,(AO717-Constantes!$D$13)*(1-EXP(-Constantes!$D$24)))</f>
        <v>5.664298487719728E-2</v>
      </c>
      <c r="AQ717" s="76">
        <f t="shared" si="390"/>
        <v>0.1378257648225702</v>
      </c>
      <c r="AR717" s="76">
        <f t="shared" si="400"/>
        <v>0.13783418778528705</v>
      </c>
      <c r="AS717" s="76">
        <f>0.0526*AF717*Observaciones!$F716^1.218</f>
        <v>0</v>
      </c>
      <c r="AT717" s="76">
        <f>AS717*Constantes!$E$30</f>
        <v>0</v>
      </c>
      <c r="AU717" s="76">
        <f t="shared" si="412"/>
        <v>0</v>
      </c>
      <c r="AV717" s="15"/>
      <c r="AW717" s="75">
        <v>711</v>
      </c>
      <c r="AX717" s="148">
        <f>ETo!$I716*((1-Constantes!$F$19)*ETo!$K716+ETo!$L716)</f>
        <v>4.1815896352445581</v>
      </c>
      <c r="AY717" s="76">
        <f>MIN(AX717*Constantes!$F$17,0.8*(BB716+Observaciones!$F716-AZ717-BA717-Constantes!$D$14))</f>
        <v>1.1921253881766348E-3</v>
      </c>
      <c r="AZ717" s="76">
        <f>IF(Observaciones!$F716&gt;0.05*Constantes!$F$18,((Observaciones!$F716-0.05*Constantes!$F$18)^2)/(Observaciones!$F716+0.95*Constantes!$F$18),0)</f>
        <v>0</v>
      </c>
      <c r="BA717" s="76">
        <f>MAX(0,BB716+Observaciones!$F716-AZ717-Constantes!$D$13)</f>
        <v>0</v>
      </c>
      <c r="BB717" s="76">
        <f>BB716+Observaciones!$F716-AZ717-AY717-BA717-BC716</f>
        <v>11.250247271138166</v>
      </c>
      <c r="BC717" s="76">
        <f>MAX(0,(BB717-Constantes!$D$14)*(1-EXP(-Constantes!$D$22)))</f>
        <v>8.4229627168666192E-6</v>
      </c>
      <c r="BD717" s="76">
        <f t="shared" si="413"/>
        <v>56.989197962174998</v>
      </c>
      <c r="BE717" s="76">
        <f>MAX(0,(BD717-Constantes!$D$13)*(1-EXP(-Constantes!$D$23)))</f>
        <v>8.1182779945372902E-2</v>
      </c>
      <c r="BF717" s="76">
        <f t="shared" si="414"/>
        <v>8.1191202908089774E-2</v>
      </c>
      <c r="BG717" s="76">
        <f>IF(BF717-Escenarios!$F$29&lt;=0,0,IF(BF717-Escenarios!$F$29&gt;Escenarios!$F$28,Escenarios!$F$28,BF717-Escenarios!$F$29))</f>
        <v>0</v>
      </c>
      <c r="BH717" s="76">
        <f>BG717*Entradas!$F$24</f>
        <v>0</v>
      </c>
      <c r="BI717" s="76">
        <f>AX717*Entradas!$D$47/Escenarios!$F$9</f>
        <v>0.20071630249173877</v>
      </c>
      <c r="BJ717" s="76">
        <f>Entradas!$D$48*Entradas!$D$46/Escenarios!$F$9</f>
        <v>0.12</v>
      </c>
      <c r="BK717" s="76">
        <f t="shared" si="415"/>
        <v>0.20190842787991542</v>
      </c>
      <c r="BL717" s="76">
        <f t="shared" si="401"/>
        <v>0</v>
      </c>
      <c r="BM717" s="76">
        <f t="shared" si="402"/>
        <v>0</v>
      </c>
      <c r="BN717" s="76">
        <f t="shared" si="391"/>
        <v>8.4229627168666192E-6</v>
      </c>
      <c r="BO717" s="76">
        <f t="shared" si="403"/>
        <v>0</v>
      </c>
      <c r="BP717" s="76">
        <f t="shared" si="392"/>
        <v>8.1182779945372902E-2</v>
      </c>
      <c r="BQ717" s="76">
        <f t="shared" si="404"/>
        <v>0</v>
      </c>
      <c r="BR717" s="76">
        <f t="shared" si="405"/>
        <v>8.1191202908089774E-2</v>
      </c>
      <c r="BS717" s="76">
        <f t="shared" si="406"/>
        <v>0</v>
      </c>
      <c r="BT717" s="76">
        <f t="shared" si="407"/>
        <v>0</v>
      </c>
      <c r="BU717" s="76">
        <f t="shared" si="416"/>
        <v>55.380659464029655</v>
      </c>
      <c r="BV717" s="76">
        <f>MAX(0,(BU717-Constantes!$D$13)*(1-EXP(-Constantes!$D$24)))</f>
        <v>0.10135126811534512</v>
      </c>
      <c r="BW717" s="76">
        <f t="shared" si="417"/>
        <v>0.18253404806071802</v>
      </c>
      <c r="BX717" s="76">
        <f t="shared" si="418"/>
        <v>0.1825424710234349</v>
      </c>
      <c r="BY717" s="76">
        <f>0.0526*BL717*Observaciones!$F716^1.218</f>
        <v>0</v>
      </c>
      <c r="BZ717" s="76">
        <f>BY717*Constantes!$F$30</f>
        <v>0</v>
      </c>
      <c r="CA717" s="76">
        <f t="shared" si="419"/>
        <v>0</v>
      </c>
      <c r="CB717" s="15"/>
      <c r="CC717" s="75">
        <v>711</v>
      </c>
      <c r="CD717" s="76">
        <f>0.0526*Observaciones!$F716^2.218</f>
        <v>0</v>
      </c>
      <c r="CE717" s="76">
        <f>IF(Observaciones!$F716&gt;0.05*$CI$7,((Observaciones!$F716-0.05*$CI$7)^2)/(Observaciones!$F716+0.95*$CI$7),0)</f>
        <v>0</v>
      </c>
      <c r="CF717" s="76">
        <f>0.0526*CE717*Observaciones!$F716^1.218</f>
        <v>0</v>
      </c>
      <c r="CG717" s="29"/>
      <c r="CH717" s="29"/>
      <c r="CI717" s="110"/>
      <c r="CJ717" s="40"/>
    </row>
    <row r="718" spans="2:88" s="2" customFormat="1" x14ac:dyDescent="0.3">
      <c r="B718" s="39"/>
      <c r="C718" s="75">
        <v>712</v>
      </c>
      <c r="D718" s="148">
        <f>ETo!$I717*((1-Constantes!$D$19)*ETo!$K717+ETo!$L717)</f>
        <v>4.054291479304081</v>
      </c>
      <c r="E718" s="76">
        <f>MIN(D718*Constantes!$D$17,0.8*(H717+Observaciones!$F717-F718-G718-Constantes!$D$14))</f>
        <v>2.0136597147865003</v>
      </c>
      <c r="F718" s="76">
        <f>IF(Observaciones!$F717&gt;0.05*Constantes!$D$18,((Observaciones!$F717-0.05*Constantes!$D$18)^2)/(Observaciones!$F717+0.95*Constantes!$D$18),0)</f>
        <v>1.3280946837407822E-2</v>
      </c>
      <c r="G718" s="76">
        <f>MAX(0,H717+Observaciones!$F717-F718-Constantes!$D$13)</f>
        <v>0</v>
      </c>
      <c r="H718" s="76">
        <f>H717+Observaciones!$F717-F718-E718-G718-I717</f>
        <v>13.32329818655154</v>
      </c>
      <c r="I718" s="76">
        <f>MAX(0,(H718-Constantes!$D$14)*(1-EXP(-Constantes!$D$22)))</f>
        <v>7.0624147467405765E-2</v>
      </c>
      <c r="J718" s="76">
        <f t="shared" si="385"/>
        <v>56.908015182229626</v>
      </c>
      <c r="K718" s="76">
        <f>MAX(0,(J718-Constantes!$D$13)*(1-EXP(-Constantes!$D$23)))</f>
        <v>8.0382866678339451E-2</v>
      </c>
      <c r="L718" s="76">
        <f t="shared" si="386"/>
        <v>0.16428796098315304</v>
      </c>
      <c r="M718" s="76">
        <f>0.0526*F718*Observaciones!$F717^1.218</f>
        <v>3.8957001304390222E-3</v>
      </c>
      <c r="N718" s="76">
        <f>M718*Constantes!$D$30</f>
        <v>6.0859045052466513E-5</v>
      </c>
      <c r="O718" s="76">
        <f t="shared" si="387"/>
        <v>37.044129520061013</v>
      </c>
      <c r="P718" s="15"/>
      <c r="Q718" s="75">
        <v>712</v>
      </c>
      <c r="R718" s="148">
        <f>ETo!$I717*((1-Constantes!$E$19)*ETo!$K717+ETo!$L717)</f>
        <v>4.054291479304081</v>
      </c>
      <c r="S718" s="76">
        <f>MIN(R718*Constantes!$E$17,0.8*(V717+Observaciones!$F717-T718-U718-Constantes!$D$14))</f>
        <v>2.0136597147865003</v>
      </c>
      <c r="T718" s="76">
        <f>IF(Observaciones!$F717&gt;0.05*Constantes!$E$18,((Observaciones!$F717-0.05*Constantes!$E$18)^2)/(Observaciones!$F717+0.95*Constantes!$E$18),0)</f>
        <v>1.3280946837407822E-2</v>
      </c>
      <c r="U718" s="76">
        <f>MAX(0,V717+Observaciones!$F717-T718-Constantes!$D$13)</f>
        <v>0</v>
      </c>
      <c r="V718" s="76">
        <f>V717+Observaciones!$F717-T718-S718-U718-W717</f>
        <v>13.32329818655154</v>
      </c>
      <c r="W718" s="76">
        <f>MAX(0,(V718-Constantes!$D$14)*(1-EXP(-Constantes!$D$22)))</f>
        <v>7.0624147467405765E-2</v>
      </c>
      <c r="X718" s="76">
        <f t="shared" si="408"/>
        <v>56.908015182229626</v>
      </c>
      <c r="Y718" s="76">
        <f>MAX(0,(X718-Constantes!$D$13)*(1-EXP(-Constantes!$D$23)))</f>
        <v>8.0382866678339451E-2</v>
      </c>
      <c r="Z718" s="76">
        <f t="shared" si="409"/>
        <v>0.16428796098315304</v>
      </c>
      <c r="AA718" s="76">
        <f>IF(Z718-Escenarios!$E$29&lt;=0,0,IF(Z718-Escenarios!$E$29&gt;Escenarios!$E$28,Escenarios!$E$28,Z718-Escenarios!$E$29))</f>
        <v>0</v>
      </c>
      <c r="AB718" s="76">
        <f>AA718*Entradas!$E$24</f>
        <v>0</v>
      </c>
      <c r="AC718" s="76">
        <f>R718*Entradas!$D$47/Escenarios!$E$9</f>
        <v>0.1946059910065959</v>
      </c>
      <c r="AD718" s="76">
        <f>Entradas!$D$48*Entradas!$D$46/Escenarios!$E$9</f>
        <v>0.12</v>
      </c>
      <c r="AE718" s="76">
        <f t="shared" si="410"/>
        <v>2.2082657057930963</v>
      </c>
      <c r="AF718" s="76">
        <f t="shared" si="393"/>
        <v>1.3280946837407822E-2</v>
      </c>
      <c r="AG718" s="76">
        <f t="shared" si="394"/>
        <v>0</v>
      </c>
      <c r="AH718" s="76">
        <f t="shared" si="388"/>
        <v>7.0624147467405765E-2</v>
      </c>
      <c r="AI718" s="76">
        <f t="shared" si="395"/>
        <v>0</v>
      </c>
      <c r="AJ718" s="76">
        <f t="shared" si="389"/>
        <v>8.0382866678339451E-2</v>
      </c>
      <c r="AK718" s="76">
        <f t="shared" si="396"/>
        <v>0</v>
      </c>
      <c r="AL718" s="76">
        <f t="shared" si="397"/>
        <v>0.16428796098315304</v>
      </c>
      <c r="AM718" s="76">
        <f t="shared" si="398"/>
        <v>0</v>
      </c>
      <c r="AN718" s="76">
        <f t="shared" si="399"/>
        <v>0</v>
      </c>
      <c r="AO718" s="76">
        <f t="shared" si="411"/>
        <v>52.399086116799545</v>
      </c>
      <c r="AP718" s="76">
        <f>MAX(0,(AO718-Constantes!$D$13)*(1-EXP(-Constantes!$D$24)))</f>
        <v>5.5777182858817997E-2</v>
      </c>
      <c r="AQ718" s="76">
        <f t="shared" si="390"/>
        <v>0.13616004953715743</v>
      </c>
      <c r="AR718" s="76">
        <f t="shared" si="400"/>
        <v>0.22006514384197104</v>
      </c>
      <c r="AS718" s="76">
        <f>0.0526*AF718*Observaciones!$F717^1.218</f>
        <v>3.8957001304390222E-3</v>
      </c>
      <c r="AT718" s="76">
        <f>AS718*Constantes!$E$30</f>
        <v>6.0859045052466513E-5</v>
      </c>
      <c r="AU718" s="76">
        <f t="shared" si="412"/>
        <v>27.655013415559097</v>
      </c>
      <c r="AV718" s="15"/>
      <c r="AW718" s="75">
        <v>712</v>
      </c>
      <c r="AX718" s="148">
        <f>ETo!$I717*((1-Constantes!$F$19)*ETo!$K717+ETo!$L717)</f>
        <v>4.054291479304081</v>
      </c>
      <c r="AY718" s="76">
        <f>MIN(AX718*Constantes!$F$17,0.8*(BB717+Observaciones!$F717-AZ718-BA718-Constantes!$D$14))</f>
        <v>2.0136597147865003</v>
      </c>
      <c r="AZ718" s="76">
        <f>IF(Observaciones!$F717&gt;0.05*Constantes!$F$18,((Observaciones!$F717-0.05*Constantes!$F$18)^2)/(Observaciones!$F717+0.95*Constantes!$F$18),0)</f>
        <v>1.3280946837407822E-2</v>
      </c>
      <c r="BA718" s="76">
        <f>MAX(0,BB717+Observaciones!$F717-AZ718-Constantes!$D$13)</f>
        <v>0</v>
      </c>
      <c r="BB718" s="76">
        <f>BB717+Observaciones!$F717-AZ718-AY718-BA718-BC717</f>
        <v>13.32329818655154</v>
      </c>
      <c r="BC718" s="76">
        <f>MAX(0,(BB718-Constantes!$D$14)*(1-EXP(-Constantes!$D$22)))</f>
        <v>7.0624147467405765E-2</v>
      </c>
      <c r="BD718" s="76">
        <f t="shared" si="413"/>
        <v>56.908015182229626</v>
      </c>
      <c r="BE718" s="76">
        <f>MAX(0,(BD718-Constantes!$D$13)*(1-EXP(-Constantes!$D$23)))</f>
        <v>8.0382866678339451E-2</v>
      </c>
      <c r="BF718" s="76">
        <f t="shared" si="414"/>
        <v>0.16428796098315304</v>
      </c>
      <c r="BG718" s="76">
        <f>IF(BF718-Escenarios!$F$29&lt;=0,0,IF(BF718-Escenarios!$F$29&gt;Escenarios!$F$28,Escenarios!$F$28,BF718-Escenarios!$F$29))</f>
        <v>0</v>
      </c>
      <c r="BH718" s="76">
        <f>BG718*Entradas!$F$24</f>
        <v>0</v>
      </c>
      <c r="BI718" s="76">
        <f>AX718*Entradas!$D$47/Escenarios!$F$9</f>
        <v>0.1946059910065959</v>
      </c>
      <c r="BJ718" s="76">
        <f>Entradas!$D$48*Entradas!$D$46/Escenarios!$F$9</f>
        <v>0.12</v>
      </c>
      <c r="BK718" s="76">
        <f t="shared" si="415"/>
        <v>2.2082657057930963</v>
      </c>
      <c r="BL718" s="76">
        <f t="shared" si="401"/>
        <v>1.3280946837407822E-2</v>
      </c>
      <c r="BM718" s="76">
        <f t="shared" si="402"/>
        <v>0</v>
      </c>
      <c r="BN718" s="76">
        <f t="shared" si="391"/>
        <v>7.0624147467405765E-2</v>
      </c>
      <c r="BO718" s="76">
        <f t="shared" si="403"/>
        <v>0</v>
      </c>
      <c r="BP718" s="76">
        <f t="shared" si="392"/>
        <v>8.0382866678339451E-2</v>
      </c>
      <c r="BQ718" s="76">
        <f t="shared" si="404"/>
        <v>0</v>
      </c>
      <c r="BR718" s="76">
        <f t="shared" si="405"/>
        <v>0.16428796098315304</v>
      </c>
      <c r="BS718" s="76">
        <f t="shared" si="406"/>
        <v>0</v>
      </c>
      <c r="BT718" s="76">
        <f t="shared" si="407"/>
        <v>0</v>
      </c>
      <c r="BU718" s="76">
        <f t="shared" si="416"/>
        <v>55.279308195914311</v>
      </c>
      <c r="BV718" s="76">
        <f>MAX(0,(BU718-Constantes!$D$13)*(1-EXP(-Constantes!$D$24)))</f>
        <v>9.9802088941793363E-2</v>
      </c>
      <c r="BW718" s="76">
        <f t="shared" si="417"/>
        <v>0.18018495562013281</v>
      </c>
      <c r="BX718" s="76">
        <f t="shared" si="418"/>
        <v>0.26409004992494639</v>
      </c>
      <c r="BY718" s="76">
        <f>0.0526*BL718*Observaciones!$F717^1.218</f>
        <v>3.8957001304390222E-3</v>
      </c>
      <c r="BZ718" s="76">
        <f>BY718*Constantes!$F$30</f>
        <v>6.0859045052466513E-5</v>
      </c>
      <c r="CA718" s="76">
        <f t="shared" si="419"/>
        <v>23.044808037925879</v>
      </c>
      <c r="CB718" s="15"/>
      <c r="CC718" s="75">
        <v>712</v>
      </c>
      <c r="CD718" s="76">
        <f>0.0526*Observaciones!$F717^2.218</f>
        <v>1.2026529983397987</v>
      </c>
      <c r="CE718" s="76">
        <f>IF(Observaciones!$F717&gt;0.05*$CI$7,((Observaciones!$F717-0.05*$CI$7)^2)/(Observaciones!$F717+0.95*$CI$7),0)</f>
        <v>0.15155665486705905</v>
      </c>
      <c r="CF718" s="76">
        <f>0.0526*CE718*Observaciones!$F717^1.218</f>
        <v>4.4456113510785045E-2</v>
      </c>
      <c r="CG718" s="29"/>
      <c r="CH718" s="29"/>
      <c r="CI718" s="110"/>
      <c r="CJ718" s="40"/>
    </row>
    <row r="719" spans="2:88" s="2" customFormat="1" x14ac:dyDescent="0.3">
      <c r="B719" s="39"/>
      <c r="C719" s="75">
        <v>713</v>
      </c>
      <c r="D719" s="148">
        <f>ETo!$I718*((1-Constantes!$D$19)*ETo!$K718+ETo!$L718)</f>
        <v>4.3395729388272644</v>
      </c>
      <c r="E719" s="76">
        <f>MIN(D719*Constantes!$D$17,0.8*(H718+Observaciones!$F718-F719-G719-Constantes!$D$14))</f>
        <v>1.9786385492412322</v>
      </c>
      <c r="F719" s="76">
        <f>IF(Observaciones!$F718&gt;0.05*Constantes!$D$18,((Observaciones!$F718-0.05*Constantes!$D$18)^2)/(Observaciones!$F718+0.95*Constantes!$D$18),0)</f>
        <v>0</v>
      </c>
      <c r="G719" s="76">
        <f>MAX(0,H718+Observaciones!$F718-F719-Constantes!$D$13)</f>
        <v>0</v>
      </c>
      <c r="H719" s="76">
        <f>H718+Observaciones!$F718-F719-E719-G719-I718</f>
        <v>11.674035489842902</v>
      </c>
      <c r="I719" s="76">
        <f>MAX(0,(H719-Constantes!$D$14)*(1-EXP(-Constantes!$D$22)))</f>
        <v>1.4444205450200594E-2</v>
      </c>
      <c r="J719" s="76">
        <f t="shared" si="385"/>
        <v>56.827632315551284</v>
      </c>
      <c r="K719" s="76">
        <f>MAX(0,(J719-Constantes!$D$13)*(1-EXP(-Constantes!$D$23)))</f>
        <v>7.9590835147250544E-2</v>
      </c>
      <c r="L719" s="76">
        <f t="shared" si="386"/>
        <v>9.4035040597451131E-2</v>
      </c>
      <c r="M719" s="76">
        <f>0.0526*F719*Observaciones!$F718^1.218</f>
        <v>0</v>
      </c>
      <c r="N719" s="76">
        <f>M719*Constantes!$D$30</f>
        <v>0</v>
      </c>
      <c r="O719" s="76">
        <f t="shared" si="387"/>
        <v>0</v>
      </c>
      <c r="P719" s="15"/>
      <c r="Q719" s="75">
        <v>713</v>
      </c>
      <c r="R719" s="148">
        <f>ETo!$I718*((1-Constantes!$E$19)*ETo!$K718+ETo!$L718)</f>
        <v>4.3395729388272644</v>
      </c>
      <c r="S719" s="76">
        <f>MIN(R719*Constantes!$E$17,0.8*(V718+Observaciones!$F718-T719-U719-Constantes!$D$14))</f>
        <v>1.9786385492412322</v>
      </c>
      <c r="T719" s="76">
        <f>IF(Observaciones!$F718&gt;0.05*Constantes!$E$18,((Observaciones!$F718-0.05*Constantes!$E$18)^2)/(Observaciones!$F718+0.95*Constantes!$E$18),0)</f>
        <v>0</v>
      </c>
      <c r="U719" s="76">
        <f>MAX(0,V718+Observaciones!$F718-T719-Constantes!$D$13)</f>
        <v>0</v>
      </c>
      <c r="V719" s="76">
        <f>V718+Observaciones!$F718-T719-S719-U719-W718</f>
        <v>11.674035489842902</v>
      </c>
      <c r="W719" s="76">
        <f>MAX(0,(V719-Constantes!$D$14)*(1-EXP(-Constantes!$D$22)))</f>
        <v>1.4444205450200594E-2</v>
      </c>
      <c r="X719" s="76">
        <f t="shared" si="408"/>
        <v>56.827632315551284</v>
      </c>
      <c r="Y719" s="76">
        <f>MAX(0,(X719-Constantes!$D$13)*(1-EXP(-Constantes!$D$23)))</f>
        <v>7.9590835147250544E-2</v>
      </c>
      <c r="Z719" s="76">
        <f t="shared" si="409"/>
        <v>9.4035040597451131E-2</v>
      </c>
      <c r="AA719" s="76">
        <f>IF(Z719-Escenarios!$E$29&lt;=0,0,IF(Z719-Escenarios!$E$29&gt;Escenarios!$E$28,Escenarios!$E$28,Z719-Escenarios!$E$29))</f>
        <v>0</v>
      </c>
      <c r="AB719" s="76">
        <f>AA719*Entradas!$E$24</f>
        <v>0</v>
      </c>
      <c r="AC719" s="76">
        <f>R719*Entradas!$D$47/Escenarios!$E$9</f>
        <v>0.2082995010637087</v>
      </c>
      <c r="AD719" s="76">
        <f>Entradas!$D$48*Entradas!$D$46/Escenarios!$E$9</f>
        <v>0.12</v>
      </c>
      <c r="AE719" s="76">
        <f t="shared" si="410"/>
        <v>2.1869380503049407</v>
      </c>
      <c r="AF719" s="76">
        <f t="shared" si="393"/>
        <v>0</v>
      </c>
      <c r="AG719" s="76">
        <f t="shared" si="394"/>
        <v>0</v>
      </c>
      <c r="AH719" s="76">
        <f t="shared" si="388"/>
        <v>1.4444205450200594E-2</v>
      </c>
      <c r="AI719" s="76">
        <f t="shared" si="395"/>
        <v>0</v>
      </c>
      <c r="AJ719" s="76">
        <f t="shared" si="389"/>
        <v>7.9590835147250544E-2</v>
      </c>
      <c r="AK719" s="76">
        <f t="shared" si="396"/>
        <v>0</v>
      </c>
      <c r="AL719" s="76">
        <f t="shared" si="397"/>
        <v>9.4035040597451131E-2</v>
      </c>
      <c r="AM719" s="76">
        <f t="shared" si="398"/>
        <v>0</v>
      </c>
      <c r="AN719" s="76">
        <f t="shared" si="399"/>
        <v>0</v>
      </c>
      <c r="AO719" s="76">
        <f t="shared" si="411"/>
        <v>52.343308933940726</v>
      </c>
      <c r="AP719" s="76">
        <f>MAX(0,(AO719-Constantes!$D$13)*(1-EXP(-Constantes!$D$24)))</f>
        <v>5.4924614838199541E-2</v>
      </c>
      <c r="AQ719" s="76">
        <f t="shared" si="390"/>
        <v>0.13451544998545009</v>
      </c>
      <c r="AR719" s="76">
        <f t="shared" si="400"/>
        <v>0.14895965543565068</v>
      </c>
      <c r="AS719" s="76">
        <f>0.0526*AF719*Observaciones!$F718^1.218</f>
        <v>0</v>
      </c>
      <c r="AT719" s="76">
        <f>AS719*Constantes!$E$30</f>
        <v>0</v>
      </c>
      <c r="AU719" s="76">
        <f t="shared" si="412"/>
        <v>0</v>
      </c>
      <c r="AV719" s="15"/>
      <c r="AW719" s="75">
        <v>713</v>
      </c>
      <c r="AX719" s="148">
        <f>ETo!$I718*((1-Constantes!$F$19)*ETo!$K718+ETo!$L718)</f>
        <v>4.3395729388272644</v>
      </c>
      <c r="AY719" s="76">
        <f>MIN(AX719*Constantes!$F$17,0.8*(BB718+Observaciones!$F718-AZ719-BA719-Constantes!$D$14))</f>
        <v>1.9786385492412322</v>
      </c>
      <c r="AZ719" s="76">
        <f>IF(Observaciones!$F718&gt;0.05*Constantes!$F$18,((Observaciones!$F718-0.05*Constantes!$F$18)^2)/(Observaciones!$F718+0.95*Constantes!$F$18),0)</f>
        <v>0</v>
      </c>
      <c r="BA719" s="76">
        <f>MAX(0,BB718+Observaciones!$F718-AZ719-Constantes!$D$13)</f>
        <v>0</v>
      </c>
      <c r="BB719" s="76">
        <f>BB718+Observaciones!$F718-AZ719-AY719-BA719-BC718</f>
        <v>11.674035489842902</v>
      </c>
      <c r="BC719" s="76">
        <f>MAX(0,(BB719-Constantes!$D$14)*(1-EXP(-Constantes!$D$22)))</f>
        <v>1.4444205450200594E-2</v>
      </c>
      <c r="BD719" s="76">
        <f t="shared" si="413"/>
        <v>56.827632315551284</v>
      </c>
      <c r="BE719" s="76">
        <f>MAX(0,(BD719-Constantes!$D$13)*(1-EXP(-Constantes!$D$23)))</f>
        <v>7.9590835147250544E-2</v>
      </c>
      <c r="BF719" s="76">
        <f t="shared" si="414"/>
        <v>9.4035040597451131E-2</v>
      </c>
      <c r="BG719" s="76">
        <f>IF(BF719-Escenarios!$F$29&lt;=0,0,IF(BF719-Escenarios!$F$29&gt;Escenarios!$F$28,Escenarios!$F$28,BF719-Escenarios!$F$29))</f>
        <v>0</v>
      </c>
      <c r="BH719" s="76">
        <f>BG719*Entradas!$F$24</f>
        <v>0</v>
      </c>
      <c r="BI719" s="76">
        <f>AX719*Entradas!$D$47/Escenarios!$F$9</f>
        <v>0.2082995010637087</v>
      </c>
      <c r="BJ719" s="76">
        <f>Entradas!$D$48*Entradas!$D$46/Escenarios!$F$9</f>
        <v>0.12</v>
      </c>
      <c r="BK719" s="76">
        <f t="shared" si="415"/>
        <v>2.1869380503049407</v>
      </c>
      <c r="BL719" s="76">
        <f t="shared" si="401"/>
        <v>0</v>
      </c>
      <c r="BM719" s="76">
        <f t="shared" si="402"/>
        <v>0</v>
      </c>
      <c r="BN719" s="76">
        <f t="shared" si="391"/>
        <v>1.4444205450200594E-2</v>
      </c>
      <c r="BO719" s="76">
        <f t="shared" si="403"/>
        <v>0</v>
      </c>
      <c r="BP719" s="76">
        <f t="shared" si="392"/>
        <v>7.9590835147250544E-2</v>
      </c>
      <c r="BQ719" s="76">
        <f t="shared" si="404"/>
        <v>0</v>
      </c>
      <c r="BR719" s="76">
        <f t="shared" si="405"/>
        <v>9.4035040597451131E-2</v>
      </c>
      <c r="BS719" s="76">
        <f t="shared" si="406"/>
        <v>0</v>
      </c>
      <c r="BT719" s="76">
        <f t="shared" si="407"/>
        <v>0</v>
      </c>
      <c r="BU719" s="76">
        <f t="shared" si="416"/>
        <v>55.179506106972518</v>
      </c>
      <c r="BV719" s="76">
        <f>MAX(0,(BU719-Constantes!$D$13)*(1-EXP(-Constantes!$D$24)))</f>
        <v>9.8276589354658189E-2</v>
      </c>
      <c r="BW719" s="76">
        <f t="shared" si="417"/>
        <v>0.17786742450190873</v>
      </c>
      <c r="BX719" s="76">
        <f t="shared" si="418"/>
        <v>0.19231162995210932</v>
      </c>
      <c r="BY719" s="76">
        <f>0.0526*BL719*Observaciones!$F718^1.218</f>
        <v>0</v>
      </c>
      <c r="BZ719" s="76">
        <f>BY719*Constantes!$F$30</f>
        <v>0</v>
      </c>
      <c r="CA719" s="76">
        <f t="shared" si="419"/>
        <v>0</v>
      </c>
      <c r="CB719" s="15"/>
      <c r="CC719" s="75">
        <v>713</v>
      </c>
      <c r="CD719" s="76">
        <f>0.0526*Observaciones!$F718^2.218</f>
        <v>6.8921513346888582E-3</v>
      </c>
      <c r="CE719" s="76">
        <f>IF(Observaciones!$F718&gt;0.05*$CI$7,((Observaciones!$F718-0.05*$CI$7)^2)/(Observaciones!$F718+0.95*$CI$7),0)</f>
        <v>0</v>
      </c>
      <c r="CF719" s="76">
        <f>0.0526*CE719*Observaciones!$F718^1.218</f>
        <v>0</v>
      </c>
      <c r="CG719" s="29"/>
      <c r="CH719" s="29"/>
      <c r="CI719" s="110"/>
      <c r="CJ719" s="40"/>
    </row>
    <row r="720" spans="2:88" s="2" customFormat="1" x14ac:dyDescent="0.3">
      <c r="B720" s="39"/>
      <c r="C720" s="75">
        <v>714</v>
      </c>
      <c r="D720" s="148">
        <f>ETo!$I719*((1-Constantes!$D$19)*ETo!$K719+ETo!$L719)</f>
        <v>4.2517185250739482</v>
      </c>
      <c r="E720" s="76">
        <f>MIN(D720*Constantes!$D$17,0.8*(H719+Observaciones!$F719-F720-G720-Constantes!$D$14))</f>
        <v>0.33922839187432174</v>
      </c>
      <c r="F720" s="76">
        <f>IF(Observaciones!$F719&gt;0.05*Constantes!$D$18,((Observaciones!$F719-0.05*Constantes!$D$18)^2)/(Observaciones!$F719+0.95*Constantes!$D$18),0)</f>
        <v>0</v>
      </c>
      <c r="G720" s="76">
        <f>MAX(0,H719+Observaciones!$F719-F720-Constantes!$D$13)</f>
        <v>0</v>
      </c>
      <c r="H720" s="76">
        <f>H719+Observaciones!$F719-F720-E720-G720-I719</f>
        <v>11.32036289251838</v>
      </c>
      <c r="I720" s="76">
        <f>MAX(0,(H720-Constantes!$D$14)*(1-EXP(-Constantes!$D$22)))</f>
        <v>2.3968184266425505E-3</v>
      </c>
      <c r="J720" s="76">
        <f t="shared" si="385"/>
        <v>56.748041480404034</v>
      </c>
      <c r="K720" s="76">
        <f>MAX(0,(J720-Constantes!$D$13)*(1-EXP(-Constantes!$D$23)))</f>
        <v>7.880660769148469E-2</v>
      </c>
      <c r="L720" s="76">
        <f t="shared" si="386"/>
        <v>8.1203426118127239E-2</v>
      </c>
      <c r="M720" s="76">
        <f>0.0526*F720*Observaciones!$F719^1.218</f>
        <v>0</v>
      </c>
      <c r="N720" s="76">
        <f>M720*Constantes!$D$30</f>
        <v>0</v>
      </c>
      <c r="O720" s="76">
        <f t="shared" si="387"/>
        <v>0</v>
      </c>
      <c r="P720" s="15"/>
      <c r="Q720" s="75">
        <v>714</v>
      </c>
      <c r="R720" s="148">
        <f>ETo!$I719*((1-Constantes!$E$19)*ETo!$K719+ETo!$L719)</f>
        <v>4.2517185250739482</v>
      </c>
      <c r="S720" s="76">
        <f>MIN(R720*Constantes!$E$17,0.8*(V719+Observaciones!$F719-T720-U720-Constantes!$D$14))</f>
        <v>0.33922839187432174</v>
      </c>
      <c r="T720" s="76">
        <f>IF(Observaciones!$F719&gt;0.05*Constantes!$E$18,((Observaciones!$F719-0.05*Constantes!$E$18)^2)/(Observaciones!$F719+0.95*Constantes!$E$18),0)</f>
        <v>0</v>
      </c>
      <c r="U720" s="76">
        <f>MAX(0,V719+Observaciones!$F719-T720-Constantes!$D$13)</f>
        <v>0</v>
      </c>
      <c r="V720" s="76">
        <f>V719+Observaciones!$F719-T720-S720-U720-W719</f>
        <v>11.32036289251838</v>
      </c>
      <c r="W720" s="76">
        <f>MAX(0,(V720-Constantes!$D$14)*(1-EXP(-Constantes!$D$22)))</f>
        <v>2.3968184266425505E-3</v>
      </c>
      <c r="X720" s="76">
        <f t="shared" si="408"/>
        <v>56.748041480404034</v>
      </c>
      <c r="Y720" s="76">
        <f>MAX(0,(X720-Constantes!$D$13)*(1-EXP(-Constantes!$D$23)))</f>
        <v>7.880660769148469E-2</v>
      </c>
      <c r="Z720" s="76">
        <f t="shared" si="409"/>
        <v>8.1203426118127239E-2</v>
      </c>
      <c r="AA720" s="76">
        <f>IF(Z720-Escenarios!$E$29&lt;=0,0,IF(Z720-Escenarios!$E$29&gt;Escenarios!$E$28,Escenarios!$E$28,Z720-Escenarios!$E$29))</f>
        <v>0</v>
      </c>
      <c r="AB720" s="76">
        <f>AA720*Entradas!$E$24</f>
        <v>0</v>
      </c>
      <c r="AC720" s="76">
        <f>R720*Entradas!$D$47/Escenarios!$E$9</f>
        <v>0.20408248920354952</v>
      </c>
      <c r="AD720" s="76">
        <f>Entradas!$D$48*Entradas!$D$46/Escenarios!$E$9</f>
        <v>0.12</v>
      </c>
      <c r="AE720" s="76">
        <f t="shared" si="410"/>
        <v>0.54331088107787129</v>
      </c>
      <c r="AF720" s="76">
        <f t="shared" si="393"/>
        <v>0</v>
      </c>
      <c r="AG720" s="76">
        <f t="shared" si="394"/>
        <v>0</v>
      </c>
      <c r="AH720" s="76">
        <f t="shared" si="388"/>
        <v>2.3968184266425505E-3</v>
      </c>
      <c r="AI720" s="76">
        <f t="shared" si="395"/>
        <v>0</v>
      </c>
      <c r="AJ720" s="76">
        <f t="shared" si="389"/>
        <v>7.880660769148469E-2</v>
      </c>
      <c r="AK720" s="76">
        <f t="shared" si="396"/>
        <v>0</v>
      </c>
      <c r="AL720" s="76">
        <f t="shared" si="397"/>
        <v>8.1203426118127239E-2</v>
      </c>
      <c r="AM720" s="76">
        <f t="shared" si="398"/>
        <v>0</v>
      </c>
      <c r="AN720" s="76">
        <f t="shared" si="399"/>
        <v>0</v>
      </c>
      <c r="AO720" s="76">
        <f t="shared" si="411"/>
        <v>52.288384319102526</v>
      </c>
      <c r="AP720" s="76">
        <f>MAX(0,(AO720-Constantes!$D$13)*(1-EXP(-Constantes!$D$24)))</f>
        <v>5.4085078530416456E-2</v>
      </c>
      <c r="AQ720" s="76">
        <f t="shared" si="390"/>
        <v>0.13289168622190115</v>
      </c>
      <c r="AR720" s="76">
        <f t="shared" si="400"/>
        <v>0.13528850464854369</v>
      </c>
      <c r="AS720" s="76">
        <f>0.0526*AF720*Observaciones!$F719^1.218</f>
        <v>0</v>
      </c>
      <c r="AT720" s="76">
        <f>AS720*Constantes!$E$30</f>
        <v>0</v>
      </c>
      <c r="AU720" s="76">
        <f t="shared" si="412"/>
        <v>0</v>
      </c>
      <c r="AV720" s="15"/>
      <c r="AW720" s="75">
        <v>714</v>
      </c>
      <c r="AX720" s="148">
        <f>ETo!$I719*((1-Constantes!$F$19)*ETo!$K719+ETo!$L719)</f>
        <v>4.2517185250739482</v>
      </c>
      <c r="AY720" s="76">
        <f>MIN(AX720*Constantes!$F$17,0.8*(BB719+Observaciones!$F719-AZ720-BA720-Constantes!$D$14))</f>
        <v>0.33922839187432174</v>
      </c>
      <c r="AZ720" s="76">
        <f>IF(Observaciones!$F719&gt;0.05*Constantes!$F$18,((Observaciones!$F719-0.05*Constantes!$F$18)^2)/(Observaciones!$F719+0.95*Constantes!$F$18),0)</f>
        <v>0</v>
      </c>
      <c r="BA720" s="76">
        <f>MAX(0,BB719+Observaciones!$F719-AZ720-Constantes!$D$13)</f>
        <v>0</v>
      </c>
      <c r="BB720" s="76">
        <f>BB719+Observaciones!$F719-AZ720-AY720-BA720-BC719</f>
        <v>11.32036289251838</v>
      </c>
      <c r="BC720" s="76">
        <f>MAX(0,(BB720-Constantes!$D$14)*(1-EXP(-Constantes!$D$22)))</f>
        <v>2.3968184266425505E-3</v>
      </c>
      <c r="BD720" s="76">
        <f t="shared" si="413"/>
        <v>56.748041480404034</v>
      </c>
      <c r="BE720" s="76">
        <f>MAX(0,(BD720-Constantes!$D$13)*(1-EXP(-Constantes!$D$23)))</f>
        <v>7.880660769148469E-2</v>
      </c>
      <c r="BF720" s="76">
        <f t="shared" si="414"/>
        <v>8.1203426118127239E-2</v>
      </c>
      <c r="BG720" s="76">
        <f>IF(BF720-Escenarios!$F$29&lt;=0,0,IF(BF720-Escenarios!$F$29&gt;Escenarios!$F$28,Escenarios!$F$28,BF720-Escenarios!$F$29))</f>
        <v>0</v>
      </c>
      <c r="BH720" s="76">
        <f>BG720*Entradas!$F$24</f>
        <v>0</v>
      </c>
      <c r="BI720" s="76">
        <f>AX720*Entradas!$D$47/Escenarios!$F$9</f>
        <v>0.20408248920354952</v>
      </c>
      <c r="BJ720" s="76">
        <f>Entradas!$D$48*Entradas!$D$46/Escenarios!$F$9</f>
        <v>0.12</v>
      </c>
      <c r="BK720" s="76">
        <f t="shared" si="415"/>
        <v>0.54331088107787129</v>
      </c>
      <c r="BL720" s="76">
        <f t="shared" si="401"/>
        <v>0</v>
      </c>
      <c r="BM720" s="76">
        <f t="shared" si="402"/>
        <v>0</v>
      </c>
      <c r="BN720" s="76">
        <f t="shared" si="391"/>
        <v>2.3968184266425505E-3</v>
      </c>
      <c r="BO720" s="76">
        <f t="shared" si="403"/>
        <v>0</v>
      </c>
      <c r="BP720" s="76">
        <f t="shared" si="392"/>
        <v>7.880660769148469E-2</v>
      </c>
      <c r="BQ720" s="76">
        <f t="shared" si="404"/>
        <v>0</v>
      </c>
      <c r="BR720" s="76">
        <f t="shared" si="405"/>
        <v>8.1203426118127239E-2</v>
      </c>
      <c r="BS720" s="76">
        <f t="shared" si="406"/>
        <v>0</v>
      </c>
      <c r="BT720" s="76">
        <f t="shared" si="407"/>
        <v>0</v>
      </c>
      <c r="BU720" s="76">
        <f t="shared" si="416"/>
        <v>55.081229517617857</v>
      </c>
      <c r="BV720" s="76">
        <f>MAX(0,(BU720-Constantes!$D$13)*(1-EXP(-Constantes!$D$24)))</f>
        <v>9.6774407405610746E-2</v>
      </c>
      <c r="BW720" s="76">
        <f t="shared" si="417"/>
        <v>0.17558101509709545</v>
      </c>
      <c r="BX720" s="76">
        <f t="shared" si="418"/>
        <v>0.17797783352373797</v>
      </c>
      <c r="BY720" s="76">
        <f>0.0526*BL720*Observaciones!$F719^1.218</f>
        <v>0</v>
      </c>
      <c r="BZ720" s="76">
        <f>BY720*Constantes!$F$30</f>
        <v>0</v>
      </c>
      <c r="CA720" s="76">
        <f t="shared" si="419"/>
        <v>0</v>
      </c>
      <c r="CB720" s="15"/>
      <c r="CC720" s="75">
        <v>714</v>
      </c>
      <c r="CD720" s="76">
        <f>0.0526*Observaciones!$F719^2.218</f>
        <v>0</v>
      </c>
      <c r="CE720" s="76">
        <f>IF(Observaciones!$F719&gt;0.05*$CI$7,((Observaciones!$F719-0.05*$CI$7)^2)/(Observaciones!$F719+0.95*$CI$7),0)</f>
        <v>0</v>
      </c>
      <c r="CF720" s="76">
        <f>0.0526*CE720*Observaciones!$F719^1.218</f>
        <v>0</v>
      </c>
      <c r="CG720" s="29"/>
      <c r="CH720" s="29"/>
      <c r="CI720" s="110"/>
      <c r="CJ720" s="40"/>
    </row>
    <row r="721" spans="2:88" s="2" customFormat="1" x14ac:dyDescent="0.3">
      <c r="B721" s="39"/>
      <c r="C721" s="75">
        <v>715</v>
      </c>
      <c r="D721" s="148">
        <f>ETo!$I720*((1-Constantes!$D$19)*ETo!$K720+ETo!$L720)</f>
        <v>4.3087638184857155</v>
      </c>
      <c r="E721" s="76">
        <f>MIN(D721*Constantes!$D$17,0.8*(H720+Observaciones!$F720-F721-G721-Constantes!$D$14))</f>
        <v>2.1400494182780463</v>
      </c>
      <c r="F721" s="76">
        <f>IF(Observaciones!$F720&gt;0.05*Constantes!$D$18,((Observaciones!$F720-0.05*Constantes!$D$18)^2)/(Observaciones!$F720+0.95*Constantes!$D$18),0)</f>
        <v>0.34073362605195751</v>
      </c>
      <c r="G721" s="76">
        <f>MAX(0,H720+Observaciones!$F720-F721-Constantes!$D$13)</f>
        <v>0</v>
      </c>
      <c r="H721" s="76">
        <f>H720+Observaciones!$F720-F721-E721-G721-I720</f>
        <v>16.837183029761736</v>
      </c>
      <c r="I721" s="76">
        <f>MAX(0,(H721-Constantes!$D$14)*(1-EXP(-Constantes!$D$22)))</f>
        <v>0.19031996496248837</v>
      </c>
      <c r="J721" s="76">
        <f t="shared" si="385"/>
        <v>56.669234872712551</v>
      </c>
      <c r="K721" s="76">
        <f>MAX(0,(J721-Constantes!$D$13)*(1-EXP(-Constantes!$D$23)))</f>
        <v>7.8030107415628949E-2</v>
      </c>
      <c r="L721" s="76">
        <f t="shared" si="386"/>
        <v>0.60908369843007482</v>
      </c>
      <c r="M721" s="76">
        <f>0.0526*F721*Observaciones!$F720^1.218</f>
        <v>0.22561311578468832</v>
      </c>
      <c r="N721" s="76">
        <f>M721*Constantes!$D$30</f>
        <v>3.5245522802650454E-3</v>
      </c>
      <c r="O721" s="76">
        <f t="shared" si="387"/>
        <v>578.66468752154231</v>
      </c>
      <c r="P721" s="15"/>
      <c r="Q721" s="75">
        <v>715</v>
      </c>
      <c r="R721" s="148">
        <f>ETo!$I720*((1-Constantes!$E$19)*ETo!$K720+ETo!$L720)</f>
        <v>4.3087638184857155</v>
      </c>
      <c r="S721" s="76">
        <f>MIN(R721*Constantes!$E$17,0.8*(V720+Observaciones!$F720-T721-U721-Constantes!$D$14))</f>
        <v>2.1400494182780463</v>
      </c>
      <c r="T721" s="76">
        <f>IF(Observaciones!$F720&gt;0.05*Constantes!$E$18,((Observaciones!$F720-0.05*Constantes!$E$18)^2)/(Observaciones!$F720+0.95*Constantes!$E$18),0)</f>
        <v>0.34073362605195751</v>
      </c>
      <c r="U721" s="76">
        <f>MAX(0,V720+Observaciones!$F720-T721-Constantes!$D$13)</f>
        <v>0</v>
      </c>
      <c r="V721" s="76">
        <f>V720+Observaciones!$F720-T721-S721-U721-W720</f>
        <v>16.837183029761736</v>
      </c>
      <c r="W721" s="76">
        <f>MAX(0,(V721-Constantes!$D$14)*(1-EXP(-Constantes!$D$22)))</f>
        <v>0.19031996496248837</v>
      </c>
      <c r="X721" s="76">
        <f t="shared" si="408"/>
        <v>56.669234872712551</v>
      </c>
      <c r="Y721" s="76">
        <f>MAX(0,(X721-Constantes!$D$13)*(1-EXP(-Constantes!$D$23)))</f>
        <v>7.8030107415628949E-2</v>
      </c>
      <c r="Z721" s="76">
        <f t="shared" si="409"/>
        <v>0.60908369843007482</v>
      </c>
      <c r="AA721" s="76">
        <f>IF(Z721-Escenarios!$E$29&lt;=0,0,IF(Z721-Escenarios!$E$29&gt;Escenarios!$E$28,Escenarios!$E$28,Z721-Escenarios!$E$29))</f>
        <v>0</v>
      </c>
      <c r="AB721" s="76">
        <f>AA721*Entradas!$E$24</f>
        <v>0</v>
      </c>
      <c r="AC721" s="76">
        <f>R721*Entradas!$D$47/Escenarios!$E$9</f>
        <v>0.20682066328731435</v>
      </c>
      <c r="AD721" s="76">
        <f>Entradas!$D$48*Entradas!$D$46/Escenarios!$E$9</f>
        <v>0.12</v>
      </c>
      <c r="AE721" s="76">
        <f t="shared" si="410"/>
        <v>2.3468700815653607</v>
      </c>
      <c r="AF721" s="76">
        <f t="shared" si="393"/>
        <v>0.34073362605195751</v>
      </c>
      <c r="AG721" s="76">
        <f t="shared" si="394"/>
        <v>0</v>
      </c>
      <c r="AH721" s="76">
        <f t="shared" si="388"/>
        <v>0.19031996496248837</v>
      </c>
      <c r="AI721" s="76">
        <f t="shared" si="395"/>
        <v>0</v>
      </c>
      <c r="AJ721" s="76">
        <f t="shared" si="389"/>
        <v>7.8030107415628949E-2</v>
      </c>
      <c r="AK721" s="76">
        <f t="shared" si="396"/>
        <v>0</v>
      </c>
      <c r="AL721" s="76">
        <f t="shared" si="397"/>
        <v>0.60908369843007482</v>
      </c>
      <c r="AM721" s="76">
        <f t="shared" si="398"/>
        <v>0</v>
      </c>
      <c r="AN721" s="76">
        <f t="shared" si="399"/>
        <v>0</v>
      </c>
      <c r="AO721" s="76">
        <f t="shared" si="411"/>
        <v>52.234299240572113</v>
      </c>
      <c r="AP721" s="76">
        <f>MAX(0,(AO721-Constantes!$D$13)*(1-EXP(-Constantes!$D$24)))</f>
        <v>5.3258374742518405E-2</v>
      </c>
      <c r="AQ721" s="76">
        <f t="shared" si="390"/>
        <v>0.13128848215814737</v>
      </c>
      <c r="AR721" s="76">
        <f t="shared" si="400"/>
        <v>0.66234207317259319</v>
      </c>
      <c r="AS721" s="76">
        <f>0.0526*AF721*Observaciones!$F720^1.218</f>
        <v>0.22561311578468832</v>
      </c>
      <c r="AT721" s="76">
        <f>AS721*Constantes!$E$30</f>
        <v>3.5245522802650454E-3</v>
      </c>
      <c r="AU721" s="76">
        <f t="shared" si="412"/>
        <v>532.13474170266352</v>
      </c>
      <c r="AV721" s="15"/>
      <c r="AW721" s="75">
        <v>715</v>
      </c>
      <c r="AX721" s="148">
        <f>ETo!$I720*((1-Constantes!$F$19)*ETo!$K720+ETo!$L720)</f>
        <v>4.3087638184857155</v>
      </c>
      <c r="AY721" s="76">
        <f>MIN(AX721*Constantes!$F$17,0.8*(BB720+Observaciones!$F720-AZ721-BA721-Constantes!$D$14))</f>
        <v>2.1400494182780463</v>
      </c>
      <c r="AZ721" s="76">
        <f>IF(Observaciones!$F720&gt;0.05*Constantes!$F$18,((Observaciones!$F720-0.05*Constantes!$F$18)^2)/(Observaciones!$F720+0.95*Constantes!$F$18),0)</f>
        <v>0.34073362605195751</v>
      </c>
      <c r="BA721" s="76">
        <f>MAX(0,BB720+Observaciones!$F720-AZ721-Constantes!$D$13)</f>
        <v>0</v>
      </c>
      <c r="BB721" s="76">
        <f>BB720+Observaciones!$F720-AZ721-AY721-BA721-BC720</f>
        <v>16.837183029761736</v>
      </c>
      <c r="BC721" s="76">
        <f>MAX(0,(BB721-Constantes!$D$14)*(1-EXP(-Constantes!$D$22)))</f>
        <v>0.19031996496248837</v>
      </c>
      <c r="BD721" s="76">
        <f t="shared" si="413"/>
        <v>56.669234872712551</v>
      </c>
      <c r="BE721" s="76">
        <f>MAX(0,(BD721-Constantes!$D$13)*(1-EXP(-Constantes!$D$23)))</f>
        <v>7.8030107415628949E-2</v>
      </c>
      <c r="BF721" s="76">
        <f t="shared" si="414"/>
        <v>0.60908369843007482</v>
      </c>
      <c r="BG721" s="76">
        <f>IF(BF721-Escenarios!$F$29&lt;=0,0,IF(BF721-Escenarios!$F$29&gt;Escenarios!$F$28,Escenarios!$F$28,BF721-Escenarios!$F$29))</f>
        <v>0</v>
      </c>
      <c r="BH721" s="76">
        <f>BG721*Entradas!$F$24</f>
        <v>0</v>
      </c>
      <c r="BI721" s="76">
        <f>AX721*Entradas!$D$47/Escenarios!$F$9</f>
        <v>0.20682066328731435</v>
      </c>
      <c r="BJ721" s="76">
        <f>Entradas!$D$48*Entradas!$D$46/Escenarios!$F$9</f>
        <v>0.12</v>
      </c>
      <c r="BK721" s="76">
        <f t="shared" si="415"/>
        <v>2.3468700815653607</v>
      </c>
      <c r="BL721" s="76">
        <f t="shared" si="401"/>
        <v>0.34073362605195751</v>
      </c>
      <c r="BM721" s="76">
        <f t="shared" si="402"/>
        <v>0</v>
      </c>
      <c r="BN721" s="76">
        <f t="shared" si="391"/>
        <v>0.19031996496248837</v>
      </c>
      <c r="BO721" s="76">
        <f t="shared" si="403"/>
        <v>0</v>
      </c>
      <c r="BP721" s="76">
        <f t="shared" si="392"/>
        <v>7.8030107415628949E-2</v>
      </c>
      <c r="BQ721" s="76">
        <f t="shared" si="404"/>
        <v>0</v>
      </c>
      <c r="BR721" s="76">
        <f t="shared" si="405"/>
        <v>0.60908369843007482</v>
      </c>
      <c r="BS721" s="76">
        <f t="shared" si="406"/>
        <v>0</v>
      </c>
      <c r="BT721" s="76">
        <f t="shared" si="407"/>
        <v>0</v>
      </c>
      <c r="BU721" s="76">
        <f t="shared" si="416"/>
        <v>54.984455110212245</v>
      </c>
      <c r="BV721" s="76">
        <f>MAX(0,(BU721-Constantes!$D$13)*(1-EXP(-Constantes!$D$24)))</f>
        <v>9.5295186678791971E-2</v>
      </c>
      <c r="BW721" s="76">
        <f t="shared" si="417"/>
        <v>0.17332529409442093</v>
      </c>
      <c r="BX721" s="76">
        <f t="shared" si="418"/>
        <v>0.70437888510886681</v>
      </c>
      <c r="BY721" s="76">
        <f>0.0526*BL721*Observaciones!$F720^1.218</f>
        <v>0.22561311578468832</v>
      </c>
      <c r="BZ721" s="76">
        <f>BY721*Constantes!$F$30</f>
        <v>3.5245522802650454E-3</v>
      </c>
      <c r="CA721" s="76">
        <f t="shared" si="419"/>
        <v>500.37733310536424</v>
      </c>
      <c r="CB721" s="15"/>
      <c r="CC721" s="75">
        <v>715</v>
      </c>
      <c r="CD721" s="76">
        <f>0.0526*Observaciones!$F720^2.218</f>
        <v>5.2971141920764859</v>
      </c>
      <c r="CE721" s="76">
        <f>IF(Observaciones!$F720&gt;0.05*$CI$7,((Observaciones!$F720-0.05*$CI$7)^2)/(Observaciones!$F720+0.95*$CI$7),0)</f>
        <v>0.96053147319399168</v>
      </c>
      <c r="CF721" s="76">
        <f>0.0526*CE721*Observaciones!$F720^1.218</f>
        <v>0.63600561232400366</v>
      </c>
      <c r="CG721" s="29"/>
      <c r="CH721" s="29"/>
      <c r="CI721" s="110"/>
      <c r="CJ721" s="40"/>
    </row>
    <row r="722" spans="2:88" s="2" customFormat="1" x14ac:dyDescent="0.3">
      <c r="B722" s="39"/>
      <c r="C722" s="75">
        <v>716</v>
      </c>
      <c r="D722" s="148">
        <f>ETo!$I721*((1-Constantes!$D$19)*ETo!$K721+ETo!$L721)</f>
        <v>4.1638938267416252</v>
      </c>
      <c r="E722" s="76">
        <f>MIN(D722*Constantes!$D$17,0.8*(H721+Observaciones!$F721-F722-G722-Constantes!$D$14))</f>
        <v>2.0680963118608919</v>
      </c>
      <c r="F722" s="76">
        <f>IF(Observaciones!$F721&gt;0.05*Constantes!$D$18,((Observaciones!$F721-0.05*Constantes!$D$18)^2)/(Observaciones!$F721+0.95*Constantes!$D$18),0)</f>
        <v>0</v>
      </c>
      <c r="G722" s="76">
        <f>MAX(0,H721+Observaciones!$F721-F722-Constantes!$D$13)</f>
        <v>0</v>
      </c>
      <c r="H722" s="76">
        <f>H721+Observaciones!$F721-F722-E722-G722-I721</f>
        <v>16.378766752938358</v>
      </c>
      <c r="I722" s="76">
        <f>MAX(0,(H722-Constantes!$D$14)*(1-EXP(-Constantes!$D$22)))</f>
        <v>0.17470462369327988</v>
      </c>
      <c r="J722" s="76">
        <f t="shared" si="385"/>
        <v>56.591204765296922</v>
      </c>
      <c r="K722" s="76">
        <f>MAX(0,(J722-Constantes!$D$13)*(1-EXP(-Constantes!$D$23)))</f>
        <v>7.7261258181939144E-2</v>
      </c>
      <c r="L722" s="76">
        <f t="shared" si="386"/>
        <v>0.25196588187521901</v>
      </c>
      <c r="M722" s="76">
        <f>0.0526*F722*Observaciones!$F721^1.218</f>
        <v>0</v>
      </c>
      <c r="N722" s="76">
        <f>M722*Constantes!$D$30</f>
        <v>0</v>
      </c>
      <c r="O722" s="76">
        <f t="shared" si="387"/>
        <v>0</v>
      </c>
      <c r="P722" s="15"/>
      <c r="Q722" s="75">
        <v>716</v>
      </c>
      <c r="R722" s="148">
        <f>ETo!$I721*((1-Constantes!$E$19)*ETo!$K721+ETo!$L721)</f>
        <v>4.1638938267416252</v>
      </c>
      <c r="S722" s="76">
        <f>MIN(R722*Constantes!$E$17,0.8*(V721+Observaciones!$F721-T722-U722-Constantes!$D$14))</f>
        <v>2.0680963118608919</v>
      </c>
      <c r="T722" s="76">
        <f>IF(Observaciones!$F721&gt;0.05*Constantes!$E$18,((Observaciones!$F721-0.05*Constantes!$E$18)^2)/(Observaciones!$F721+0.95*Constantes!$E$18),0)</f>
        <v>0</v>
      </c>
      <c r="U722" s="76">
        <f>MAX(0,V721+Observaciones!$F721-T722-Constantes!$D$13)</f>
        <v>0</v>
      </c>
      <c r="V722" s="76">
        <f>V721+Observaciones!$F721-T722-S722-U722-W721</f>
        <v>16.378766752938358</v>
      </c>
      <c r="W722" s="76">
        <f>MAX(0,(V722-Constantes!$D$14)*(1-EXP(-Constantes!$D$22)))</f>
        <v>0.17470462369327988</v>
      </c>
      <c r="X722" s="76">
        <f t="shared" si="408"/>
        <v>56.591204765296922</v>
      </c>
      <c r="Y722" s="76">
        <f>MAX(0,(X722-Constantes!$D$13)*(1-EXP(-Constantes!$D$23)))</f>
        <v>7.7261258181939144E-2</v>
      </c>
      <c r="Z722" s="76">
        <f t="shared" si="409"/>
        <v>0.25196588187521901</v>
      </c>
      <c r="AA722" s="76">
        <f>IF(Z722-Escenarios!$E$29&lt;=0,0,IF(Z722-Escenarios!$E$29&gt;Escenarios!$E$28,Escenarios!$E$28,Z722-Escenarios!$E$29))</f>
        <v>0</v>
      </c>
      <c r="AB722" s="76">
        <f>AA722*Entradas!$E$24</f>
        <v>0</v>
      </c>
      <c r="AC722" s="76">
        <f>R722*Entradas!$D$47/Escenarios!$E$9</f>
        <v>0.19986690368359802</v>
      </c>
      <c r="AD722" s="76">
        <f>Entradas!$D$48*Entradas!$D$46/Escenarios!$E$9</f>
        <v>0.12</v>
      </c>
      <c r="AE722" s="76">
        <f t="shared" si="410"/>
        <v>2.2679632155444898</v>
      </c>
      <c r="AF722" s="76">
        <f t="shared" si="393"/>
        <v>0</v>
      </c>
      <c r="AG722" s="76">
        <f t="shared" si="394"/>
        <v>0</v>
      </c>
      <c r="AH722" s="76">
        <f t="shared" si="388"/>
        <v>0.17470462369327988</v>
      </c>
      <c r="AI722" s="76">
        <f t="shared" si="395"/>
        <v>0</v>
      </c>
      <c r="AJ722" s="76">
        <f t="shared" si="389"/>
        <v>7.7261258181939144E-2</v>
      </c>
      <c r="AK722" s="76">
        <f t="shared" si="396"/>
        <v>0</v>
      </c>
      <c r="AL722" s="76">
        <f t="shared" si="397"/>
        <v>0.25196588187521901</v>
      </c>
      <c r="AM722" s="76">
        <f t="shared" si="398"/>
        <v>0</v>
      </c>
      <c r="AN722" s="76">
        <f t="shared" si="399"/>
        <v>0</v>
      </c>
      <c r="AO722" s="76">
        <f t="shared" si="411"/>
        <v>52.181040865829594</v>
      </c>
      <c r="AP722" s="76">
        <f>MAX(0,(AO722-Constantes!$D$13)*(1-EXP(-Constantes!$D$24)))</f>
        <v>5.2444307326268348E-2</v>
      </c>
      <c r="AQ722" s="76">
        <f t="shared" si="390"/>
        <v>0.1297055655082075</v>
      </c>
      <c r="AR722" s="76">
        <f t="shared" si="400"/>
        <v>0.30441018920148738</v>
      </c>
      <c r="AS722" s="76">
        <f>0.0526*AF722*Observaciones!$F721^1.218</f>
        <v>0</v>
      </c>
      <c r="AT722" s="76">
        <f>AS722*Constantes!$E$30</f>
        <v>0</v>
      </c>
      <c r="AU722" s="76">
        <f t="shared" si="412"/>
        <v>0</v>
      </c>
      <c r="AV722" s="15"/>
      <c r="AW722" s="75">
        <v>716</v>
      </c>
      <c r="AX722" s="148">
        <f>ETo!$I721*((1-Constantes!$F$19)*ETo!$K721+ETo!$L721)</f>
        <v>4.1638938267416252</v>
      </c>
      <c r="AY722" s="76">
        <f>MIN(AX722*Constantes!$F$17,0.8*(BB721+Observaciones!$F721-AZ722-BA722-Constantes!$D$14))</f>
        <v>2.0680963118608919</v>
      </c>
      <c r="AZ722" s="76">
        <f>IF(Observaciones!$F721&gt;0.05*Constantes!$F$18,((Observaciones!$F721-0.05*Constantes!$F$18)^2)/(Observaciones!$F721+0.95*Constantes!$F$18),0)</f>
        <v>0</v>
      </c>
      <c r="BA722" s="76">
        <f>MAX(0,BB721+Observaciones!$F721-AZ722-Constantes!$D$13)</f>
        <v>0</v>
      </c>
      <c r="BB722" s="76">
        <f>BB721+Observaciones!$F721-AZ722-AY722-BA722-BC721</f>
        <v>16.378766752938358</v>
      </c>
      <c r="BC722" s="76">
        <f>MAX(0,(BB722-Constantes!$D$14)*(1-EXP(-Constantes!$D$22)))</f>
        <v>0.17470462369327988</v>
      </c>
      <c r="BD722" s="76">
        <f t="shared" si="413"/>
        <v>56.591204765296922</v>
      </c>
      <c r="BE722" s="76">
        <f>MAX(0,(BD722-Constantes!$D$13)*(1-EXP(-Constantes!$D$23)))</f>
        <v>7.7261258181939144E-2</v>
      </c>
      <c r="BF722" s="76">
        <f t="shared" si="414"/>
        <v>0.25196588187521901</v>
      </c>
      <c r="BG722" s="76">
        <f>IF(BF722-Escenarios!$F$29&lt;=0,0,IF(BF722-Escenarios!$F$29&gt;Escenarios!$F$28,Escenarios!$F$28,BF722-Escenarios!$F$29))</f>
        <v>0</v>
      </c>
      <c r="BH722" s="76">
        <f>BG722*Entradas!$F$24</f>
        <v>0</v>
      </c>
      <c r="BI722" s="76">
        <f>AX722*Entradas!$D$47/Escenarios!$F$9</f>
        <v>0.19986690368359802</v>
      </c>
      <c r="BJ722" s="76">
        <f>Entradas!$D$48*Entradas!$D$46/Escenarios!$F$9</f>
        <v>0.12</v>
      </c>
      <c r="BK722" s="76">
        <f t="shared" si="415"/>
        <v>2.2679632155444898</v>
      </c>
      <c r="BL722" s="76">
        <f t="shared" si="401"/>
        <v>0</v>
      </c>
      <c r="BM722" s="76">
        <f t="shared" si="402"/>
        <v>0</v>
      </c>
      <c r="BN722" s="76">
        <f t="shared" si="391"/>
        <v>0.17470462369327988</v>
      </c>
      <c r="BO722" s="76">
        <f t="shared" si="403"/>
        <v>0</v>
      </c>
      <c r="BP722" s="76">
        <f t="shared" si="392"/>
        <v>7.7261258181939144E-2</v>
      </c>
      <c r="BQ722" s="76">
        <f t="shared" si="404"/>
        <v>0</v>
      </c>
      <c r="BR722" s="76">
        <f t="shared" si="405"/>
        <v>0.25196588187521901</v>
      </c>
      <c r="BS722" s="76">
        <f t="shared" si="406"/>
        <v>0</v>
      </c>
      <c r="BT722" s="76">
        <f t="shared" si="407"/>
        <v>0</v>
      </c>
      <c r="BU722" s="76">
        <f t="shared" si="416"/>
        <v>54.889159923533455</v>
      </c>
      <c r="BV722" s="76">
        <f>MAX(0,(BU722-Constantes!$D$13)*(1-EXP(-Constantes!$D$24)))</f>
        <v>9.3838576206247165E-2</v>
      </c>
      <c r="BW722" s="76">
        <f t="shared" si="417"/>
        <v>0.17109983438818632</v>
      </c>
      <c r="BX722" s="76">
        <f t="shared" si="418"/>
        <v>0.3458044580814662</v>
      </c>
      <c r="BY722" s="76">
        <f>0.0526*BL722*Observaciones!$F721^1.218</f>
        <v>0</v>
      </c>
      <c r="BZ722" s="76">
        <f>BY722*Constantes!$F$30</f>
        <v>0</v>
      </c>
      <c r="CA722" s="76">
        <f t="shared" si="419"/>
        <v>0</v>
      </c>
      <c r="CB722" s="15"/>
      <c r="CC722" s="75">
        <v>716</v>
      </c>
      <c r="CD722" s="76">
        <f>0.0526*Observaciones!$F721^2.218</f>
        <v>0.19372254258423433</v>
      </c>
      <c r="CE722" s="76">
        <f>IF(Observaciones!$F721&gt;0.05*$CI$7,((Observaciones!$F721-0.05*$CI$7)^2)/(Observaciones!$F721+0.95*$CI$7),0)</f>
        <v>1.3395249151634377E-4</v>
      </c>
      <c r="CF722" s="76">
        <f>0.0526*CE722*Observaciones!$F721^1.218</f>
        <v>1.441645402335511E-5</v>
      </c>
      <c r="CG722" s="29"/>
      <c r="CH722" s="29"/>
      <c r="CI722" s="110"/>
      <c r="CJ722" s="40"/>
    </row>
    <row r="723" spans="2:88" s="2" customFormat="1" x14ac:dyDescent="0.3">
      <c r="B723" s="39"/>
      <c r="C723" s="75">
        <v>717</v>
      </c>
      <c r="D723" s="148">
        <f>ETo!$I722*((1-Constantes!$D$19)*ETo!$K722+ETo!$L722)</f>
        <v>4.1331548453447553</v>
      </c>
      <c r="E723" s="76">
        <f>MIN(D723*Constantes!$D$17,0.8*(H722+Observaciones!$F722-F723-G723-Constantes!$D$14))</f>
        <v>2.0528290700189036</v>
      </c>
      <c r="F723" s="76">
        <f>IF(Observaciones!$F722&gt;0.05*Constantes!$D$18,((Observaciones!$F722-0.05*Constantes!$D$18)^2)/(Observaciones!$F722+0.95*Constantes!$D$18),0)</f>
        <v>0</v>
      </c>
      <c r="G723" s="76">
        <f>MAX(0,H722+Observaciones!$F722-F723-Constantes!$D$13)</f>
        <v>0</v>
      </c>
      <c r="H723" s="76">
        <f>H722+Observaciones!$F722-F723-E723-G723-I722</f>
        <v>14.751233059226175</v>
      </c>
      <c r="I723" s="76">
        <f>MAX(0,(H723-Constantes!$D$14)*(1-EXP(-Constantes!$D$22)))</f>
        <v>0.11926485128693702</v>
      </c>
      <c r="J723" s="76">
        <f t="shared" si="385"/>
        <v>56.51394350711498</v>
      </c>
      <c r="K723" s="76">
        <f>MAX(0,(J723-Constantes!$D$13)*(1-EXP(-Constantes!$D$23)))</f>
        <v>7.6499984602874493E-2</v>
      </c>
      <c r="L723" s="76">
        <f t="shared" si="386"/>
        <v>0.19576483588981153</v>
      </c>
      <c r="M723" s="76">
        <f>0.0526*F723*Observaciones!$F722^1.218</f>
        <v>0</v>
      </c>
      <c r="N723" s="76">
        <f>M723*Constantes!$D$30</f>
        <v>0</v>
      </c>
      <c r="O723" s="76">
        <f t="shared" si="387"/>
        <v>0</v>
      </c>
      <c r="P723" s="15"/>
      <c r="Q723" s="75">
        <v>717</v>
      </c>
      <c r="R723" s="148">
        <f>ETo!$I722*((1-Constantes!$E$19)*ETo!$K722+ETo!$L722)</f>
        <v>4.1331548453447553</v>
      </c>
      <c r="S723" s="76">
        <f>MIN(R723*Constantes!$E$17,0.8*(V722+Observaciones!$F722-T723-U723-Constantes!$D$14))</f>
        <v>2.0528290700189036</v>
      </c>
      <c r="T723" s="76">
        <f>IF(Observaciones!$F722&gt;0.05*Constantes!$E$18,((Observaciones!$F722-0.05*Constantes!$E$18)^2)/(Observaciones!$F722+0.95*Constantes!$E$18),0)</f>
        <v>0</v>
      </c>
      <c r="U723" s="76">
        <f>MAX(0,V722+Observaciones!$F722-T723-Constantes!$D$13)</f>
        <v>0</v>
      </c>
      <c r="V723" s="76">
        <f>V722+Observaciones!$F722-T723-S723-U723-W722</f>
        <v>14.751233059226175</v>
      </c>
      <c r="W723" s="76">
        <f>MAX(0,(V723-Constantes!$D$14)*(1-EXP(-Constantes!$D$22)))</f>
        <v>0.11926485128693702</v>
      </c>
      <c r="X723" s="76">
        <f t="shared" si="408"/>
        <v>56.51394350711498</v>
      </c>
      <c r="Y723" s="76">
        <f>MAX(0,(X723-Constantes!$D$13)*(1-EXP(-Constantes!$D$23)))</f>
        <v>7.6499984602874493E-2</v>
      </c>
      <c r="Z723" s="76">
        <f t="shared" si="409"/>
        <v>0.19576483588981153</v>
      </c>
      <c r="AA723" s="76">
        <f>IF(Z723-Escenarios!$E$29&lt;=0,0,IF(Z723-Escenarios!$E$29&gt;Escenarios!$E$28,Escenarios!$E$28,Z723-Escenarios!$E$29))</f>
        <v>0</v>
      </c>
      <c r="AB723" s="76">
        <f>AA723*Entradas!$E$24</f>
        <v>0</v>
      </c>
      <c r="AC723" s="76">
        <f>R723*Entradas!$D$47/Escenarios!$E$9</f>
        <v>0.19839143257654826</v>
      </c>
      <c r="AD723" s="76">
        <f>Entradas!$D$48*Entradas!$D$46/Escenarios!$E$9</f>
        <v>0.12</v>
      </c>
      <c r="AE723" s="76">
        <f t="shared" si="410"/>
        <v>2.2512205025954519</v>
      </c>
      <c r="AF723" s="76">
        <f t="shared" si="393"/>
        <v>0</v>
      </c>
      <c r="AG723" s="76">
        <f t="shared" si="394"/>
        <v>0</v>
      </c>
      <c r="AH723" s="76">
        <f t="shared" si="388"/>
        <v>0.11926485128693702</v>
      </c>
      <c r="AI723" s="76">
        <f t="shared" si="395"/>
        <v>0</v>
      </c>
      <c r="AJ723" s="76">
        <f t="shared" si="389"/>
        <v>7.6499984602874493E-2</v>
      </c>
      <c r="AK723" s="76">
        <f t="shared" si="396"/>
        <v>0</v>
      </c>
      <c r="AL723" s="76">
        <f t="shared" si="397"/>
        <v>0.19576483588981153</v>
      </c>
      <c r="AM723" s="76">
        <f t="shared" si="398"/>
        <v>0</v>
      </c>
      <c r="AN723" s="76">
        <f t="shared" si="399"/>
        <v>0</v>
      </c>
      <c r="AO723" s="76">
        <f t="shared" si="411"/>
        <v>52.128596558503325</v>
      </c>
      <c r="AP723" s="76">
        <f>MAX(0,(AO723-Constantes!$D$13)*(1-EXP(-Constantes!$D$24)))</f>
        <v>5.1642683131603716E-2</v>
      </c>
      <c r="AQ723" s="76">
        <f t="shared" si="390"/>
        <v>0.12814266773447822</v>
      </c>
      <c r="AR723" s="76">
        <f t="shared" si="400"/>
        <v>0.24740751902141525</v>
      </c>
      <c r="AS723" s="76">
        <f>0.0526*AF723*Observaciones!$F722^1.218</f>
        <v>0</v>
      </c>
      <c r="AT723" s="76">
        <f>AS723*Constantes!$E$30</f>
        <v>0</v>
      </c>
      <c r="AU723" s="76">
        <f t="shared" si="412"/>
        <v>0</v>
      </c>
      <c r="AV723" s="15"/>
      <c r="AW723" s="75">
        <v>717</v>
      </c>
      <c r="AX723" s="148">
        <f>ETo!$I722*((1-Constantes!$F$19)*ETo!$K722+ETo!$L722)</f>
        <v>4.1331548453447553</v>
      </c>
      <c r="AY723" s="76">
        <f>MIN(AX723*Constantes!$F$17,0.8*(BB722+Observaciones!$F722-AZ723-BA723-Constantes!$D$14))</f>
        <v>2.0528290700189036</v>
      </c>
      <c r="AZ723" s="76">
        <f>IF(Observaciones!$F722&gt;0.05*Constantes!$F$18,((Observaciones!$F722-0.05*Constantes!$F$18)^2)/(Observaciones!$F722+0.95*Constantes!$F$18),0)</f>
        <v>0</v>
      </c>
      <c r="BA723" s="76">
        <f>MAX(0,BB722+Observaciones!$F722-AZ723-Constantes!$D$13)</f>
        <v>0</v>
      </c>
      <c r="BB723" s="76">
        <f>BB722+Observaciones!$F722-AZ723-AY723-BA723-BC722</f>
        <v>14.751233059226175</v>
      </c>
      <c r="BC723" s="76">
        <f>MAX(0,(BB723-Constantes!$D$14)*(1-EXP(-Constantes!$D$22)))</f>
        <v>0.11926485128693702</v>
      </c>
      <c r="BD723" s="76">
        <f t="shared" si="413"/>
        <v>56.51394350711498</v>
      </c>
      <c r="BE723" s="76">
        <f>MAX(0,(BD723-Constantes!$D$13)*(1-EXP(-Constantes!$D$23)))</f>
        <v>7.6499984602874493E-2</v>
      </c>
      <c r="BF723" s="76">
        <f t="shared" si="414"/>
        <v>0.19576483588981153</v>
      </c>
      <c r="BG723" s="76">
        <f>IF(BF723-Escenarios!$F$29&lt;=0,0,IF(BF723-Escenarios!$F$29&gt;Escenarios!$F$28,Escenarios!$F$28,BF723-Escenarios!$F$29))</f>
        <v>0</v>
      </c>
      <c r="BH723" s="76">
        <f>BG723*Entradas!$F$24</f>
        <v>0</v>
      </c>
      <c r="BI723" s="76">
        <f>AX723*Entradas!$D$47/Escenarios!$F$9</f>
        <v>0.19839143257654826</v>
      </c>
      <c r="BJ723" s="76">
        <f>Entradas!$D$48*Entradas!$D$46/Escenarios!$F$9</f>
        <v>0.12</v>
      </c>
      <c r="BK723" s="76">
        <f t="shared" si="415"/>
        <v>2.2512205025954519</v>
      </c>
      <c r="BL723" s="76">
        <f t="shared" si="401"/>
        <v>0</v>
      </c>
      <c r="BM723" s="76">
        <f t="shared" si="402"/>
        <v>0</v>
      </c>
      <c r="BN723" s="76">
        <f t="shared" si="391"/>
        <v>0.11926485128693702</v>
      </c>
      <c r="BO723" s="76">
        <f t="shared" si="403"/>
        <v>0</v>
      </c>
      <c r="BP723" s="76">
        <f t="shared" si="392"/>
        <v>7.6499984602874493E-2</v>
      </c>
      <c r="BQ723" s="76">
        <f t="shared" si="404"/>
        <v>0</v>
      </c>
      <c r="BR723" s="76">
        <f t="shared" si="405"/>
        <v>0.19576483588981153</v>
      </c>
      <c r="BS723" s="76">
        <f t="shared" si="406"/>
        <v>0</v>
      </c>
      <c r="BT723" s="76">
        <f t="shared" si="407"/>
        <v>0</v>
      </c>
      <c r="BU723" s="76">
        <f t="shared" si="416"/>
        <v>54.79532134732721</v>
      </c>
      <c r="BV723" s="76">
        <f>MAX(0,(BU723-Constantes!$D$13)*(1-EXP(-Constantes!$D$24)))</f>
        <v>9.2404230384653507E-2</v>
      </c>
      <c r="BW723" s="76">
        <f t="shared" si="417"/>
        <v>0.168904214987528</v>
      </c>
      <c r="BX723" s="76">
        <f t="shared" si="418"/>
        <v>0.28816906627446504</v>
      </c>
      <c r="BY723" s="76">
        <f>0.0526*BL723*Observaciones!$F722^1.218</f>
        <v>0</v>
      </c>
      <c r="BZ723" s="76">
        <f>BY723*Constantes!$F$30</f>
        <v>0</v>
      </c>
      <c r="CA723" s="76">
        <f t="shared" si="419"/>
        <v>0</v>
      </c>
      <c r="CB723" s="15"/>
      <c r="CC723" s="75">
        <v>717</v>
      </c>
      <c r="CD723" s="76">
        <f>0.0526*Observaciones!$F722^2.218</f>
        <v>1.6940460723560119E-2</v>
      </c>
      <c r="CE723" s="76">
        <f>IF(Observaciones!$F722&gt;0.05*$CI$7,((Observaciones!$F722-0.05*$CI$7)^2)/(Observaciones!$F722+0.95*$CI$7),0)</f>
        <v>0</v>
      </c>
      <c r="CF723" s="76">
        <f>0.0526*CE723*Observaciones!$F722^1.218</f>
        <v>0</v>
      </c>
      <c r="CG723" s="29"/>
      <c r="CH723" s="29"/>
      <c r="CI723" s="110"/>
      <c r="CJ723" s="40"/>
    </row>
    <row r="724" spans="2:88" s="2" customFormat="1" x14ac:dyDescent="0.3">
      <c r="B724" s="39"/>
      <c r="C724" s="75">
        <v>718</v>
      </c>
      <c r="D724" s="148">
        <f>ETo!$I723*((1-Constantes!$D$19)*ETo!$K723+ETo!$L723)</f>
        <v>4.1331364628018328</v>
      </c>
      <c r="E724" s="76">
        <f>MIN(D724*Constantes!$D$17,0.8*(H723+Observaciones!$F723-F724-G724-Constantes!$D$14))</f>
        <v>2.052819939894361</v>
      </c>
      <c r="F724" s="76">
        <f>IF(Observaciones!$F723&gt;0.05*Constantes!$D$18,((Observaciones!$F723-0.05*Constantes!$D$18)^2)/(Observaciones!$F723+0.95*Constantes!$D$18),0)</f>
        <v>2.5372541115769107</v>
      </c>
      <c r="G724" s="76">
        <f>MAX(0,H723+Observaciones!$F723-F724-Constantes!$D$13)</f>
        <v>0</v>
      </c>
      <c r="H724" s="76">
        <f>H723+Observaciones!$F723-F724-E724-G724-I723</f>
        <v>27.241894156467971</v>
      </c>
      <c r="I724" s="76">
        <f>MAX(0,(H724-Constantes!$D$14)*(1-EXP(-Constantes!$D$22)))</f>
        <v>0.54474262241460869</v>
      </c>
      <c r="J724" s="76">
        <f t="shared" si="385"/>
        <v>56.437443522512105</v>
      </c>
      <c r="K724" s="76">
        <f>MAX(0,(J724-Constantes!$D$13)*(1-EXP(-Constantes!$D$23)))</f>
        <v>7.5746212033705601E-2</v>
      </c>
      <c r="L724" s="76">
        <f t="shared" si="386"/>
        <v>3.1577429460252251</v>
      </c>
      <c r="M724" s="76">
        <f>0.0526*F724*Observaciones!$F723^1.218</f>
        <v>4.2679896485976929</v>
      </c>
      <c r="N724" s="76">
        <f>M724*Constantes!$D$30</f>
        <v>6.6674991814166126E-2</v>
      </c>
      <c r="O724" s="76">
        <f t="shared" si="387"/>
        <v>2111.476233304315</v>
      </c>
      <c r="P724" s="15"/>
      <c r="Q724" s="75">
        <v>718</v>
      </c>
      <c r="R724" s="148">
        <f>ETo!$I723*((1-Constantes!$E$19)*ETo!$K723+ETo!$L723)</f>
        <v>4.1331364628018328</v>
      </c>
      <c r="S724" s="76">
        <f>MIN(R724*Constantes!$E$17,0.8*(V723+Observaciones!$F723-T724-U724-Constantes!$D$14))</f>
        <v>2.052819939894361</v>
      </c>
      <c r="T724" s="76">
        <f>IF(Observaciones!$F723&gt;0.05*Constantes!$E$18,((Observaciones!$F723-0.05*Constantes!$E$18)^2)/(Observaciones!$F723+0.95*Constantes!$E$18),0)</f>
        <v>2.5372541115769107</v>
      </c>
      <c r="U724" s="76">
        <f>MAX(0,V723+Observaciones!$F723-T724-Constantes!$D$13)</f>
        <v>0</v>
      </c>
      <c r="V724" s="76">
        <f>V723+Observaciones!$F723-T724-S724-U724-W723</f>
        <v>27.241894156467971</v>
      </c>
      <c r="W724" s="76">
        <f>MAX(0,(V724-Constantes!$D$14)*(1-EXP(-Constantes!$D$22)))</f>
        <v>0.54474262241460869</v>
      </c>
      <c r="X724" s="76">
        <f t="shared" si="408"/>
        <v>56.437443522512105</v>
      </c>
      <c r="Y724" s="76">
        <f>MAX(0,(X724-Constantes!$D$13)*(1-EXP(-Constantes!$D$23)))</f>
        <v>7.5746212033705601E-2</v>
      </c>
      <c r="Z724" s="76">
        <f t="shared" si="409"/>
        <v>3.1577429460252251</v>
      </c>
      <c r="AA724" s="76">
        <f>IF(Z724-Escenarios!$E$29&lt;=0,0,IF(Z724-Escenarios!$E$29&gt;Escenarios!$E$28,Escenarios!$E$28,Z724-Escenarios!$E$29))</f>
        <v>2.2212791916551762</v>
      </c>
      <c r="AB724" s="76">
        <f>AA724*Entradas!$E$24</f>
        <v>0.55531979791379404</v>
      </c>
      <c r="AC724" s="76">
        <f>R724*Entradas!$D$47/Escenarios!$E$9</f>
        <v>0.19839055021448798</v>
      </c>
      <c r="AD724" s="76">
        <f>Entradas!$D$48*Entradas!$D$46/Escenarios!$E$9</f>
        <v>0.12</v>
      </c>
      <c r="AE724" s="76">
        <f t="shared" si="410"/>
        <v>2.251210490108849</v>
      </c>
      <c r="AF724" s="76">
        <f t="shared" si="393"/>
        <v>0.31597491992173454</v>
      </c>
      <c r="AG724" s="76">
        <f t="shared" si="394"/>
        <v>0</v>
      </c>
      <c r="AH724" s="76">
        <f t="shared" si="388"/>
        <v>0.54474262241460869</v>
      </c>
      <c r="AI724" s="76">
        <f t="shared" si="395"/>
        <v>0</v>
      </c>
      <c r="AJ724" s="76">
        <f t="shared" si="389"/>
        <v>7.5746212033705601E-2</v>
      </c>
      <c r="AK724" s="76">
        <f t="shared" si="396"/>
        <v>0</v>
      </c>
      <c r="AL724" s="76">
        <f t="shared" si="397"/>
        <v>1.491783552283843</v>
      </c>
      <c r="AM724" s="76">
        <f t="shared" si="398"/>
        <v>1.347568843526894</v>
      </c>
      <c r="AN724" s="76">
        <f t="shared" si="399"/>
        <v>1.347568843526894</v>
      </c>
      <c r="AO724" s="76">
        <f t="shared" si="411"/>
        <v>53.424522718898615</v>
      </c>
      <c r="AP724" s="76">
        <f>MAX(0,(AO724-Constantes!$D$13)*(1-EXP(-Constantes!$D$24)))</f>
        <v>7.1451234671979627E-2</v>
      </c>
      <c r="AQ724" s="76">
        <f t="shared" si="390"/>
        <v>0.14719744670568524</v>
      </c>
      <c r="AR724" s="76">
        <f t="shared" si="400"/>
        <v>1.5632347869558225</v>
      </c>
      <c r="AS724" s="76">
        <f>0.0526*AF724*Observaciones!$F723^1.218</f>
        <v>0.53151069153428343</v>
      </c>
      <c r="AT724" s="76">
        <f>AS724*Constantes!$E$30</f>
        <v>8.3033170005072359E-3</v>
      </c>
      <c r="AU724" s="76">
        <f t="shared" si="412"/>
        <v>531.16250161479354</v>
      </c>
      <c r="AV724" s="15"/>
      <c r="AW724" s="75">
        <v>718</v>
      </c>
      <c r="AX724" s="148">
        <f>ETo!$I723*((1-Constantes!$F$19)*ETo!$K723+ETo!$L723)</f>
        <v>4.1331364628018328</v>
      </c>
      <c r="AY724" s="76">
        <f>MIN(AX724*Constantes!$F$17,0.8*(BB723+Observaciones!$F723-AZ724-BA724-Constantes!$D$14))</f>
        <v>2.052819939894361</v>
      </c>
      <c r="AZ724" s="76">
        <f>IF(Observaciones!$F723&gt;0.05*Constantes!$F$18,((Observaciones!$F723-0.05*Constantes!$F$18)^2)/(Observaciones!$F723+0.95*Constantes!$F$18),0)</f>
        <v>2.5372541115769107</v>
      </c>
      <c r="BA724" s="76">
        <f>MAX(0,BB723+Observaciones!$F723-AZ724-Constantes!$D$13)</f>
        <v>0</v>
      </c>
      <c r="BB724" s="76">
        <f>BB723+Observaciones!$F723-AZ724-AY724-BA724-BC723</f>
        <v>27.241894156467971</v>
      </c>
      <c r="BC724" s="76">
        <f>MAX(0,(BB724-Constantes!$D$14)*(1-EXP(-Constantes!$D$22)))</f>
        <v>0.54474262241460869</v>
      </c>
      <c r="BD724" s="76">
        <f t="shared" si="413"/>
        <v>56.437443522512105</v>
      </c>
      <c r="BE724" s="76">
        <f>MAX(0,(BD724-Constantes!$D$13)*(1-EXP(-Constantes!$D$23)))</f>
        <v>7.5746212033705601E-2</v>
      </c>
      <c r="BF724" s="76">
        <f t="shared" si="414"/>
        <v>3.1577429460252251</v>
      </c>
      <c r="BG724" s="76">
        <f>IF(BF724-Escenarios!$F$29&lt;=0,0,IF(BF724-Escenarios!$F$29&gt;Escenarios!$F$28,Escenarios!$F$28,BF724-Escenarios!$F$29))</f>
        <v>2.4665429460252248</v>
      </c>
      <c r="BH724" s="76">
        <f>BG724*Entradas!$F$24</f>
        <v>0</v>
      </c>
      <c r="BI724" s="76">
        <f>AX724*Entradas!$D$47/Escenarios!$F$9</f>
        <v>0.19839055021448798</v>
      </c>
      <c r="BJ724" s="76">
        <f>Entradas!$D$48*Entradas!$D$46/Escenarios!$F$9</f>
        <v>0.12</v>
      </c>
      <c r="BK724" s="76">
        <f t="shared" si="415"/>
        <v>2.251210490108849</v>
      </c>
      <c r="BL724" s="76">
        <f t="shared" si="401"/>
        <v>7.0711165551685884E-2</v>
      </c>
      <c r="BM724" s="76">
        <f t="shared" si="402"/>
        <v>0</v>
      </c>
      <c r="BN724" s="76">
        <f t="shared" si="391"/>
        <v>0.54474262241460869</v>
      </c>
      <c r="BO724" s="76">
        <f t="shared" si="403"/>
        <v>0</v>
      </c>
      <c r="BP724" s="76">
        <f t="shared" si="392"/>
        <v>7.5746212033705601E-2</v>
      </c>
      <c r="BQ724" s="76">
        <f t="shared" si="404"/>
        <v>0</v>
      </c>
      <c r="BR724" s="76">
        <f t="shared" si="405"/>
        <v>0.69120000000000015</v>
      </c>
      <c r="BS724" s="76">
        <f t="shared" si="406"/>
        <v>2.1481523958107367</v>
      </c>
      <c r="BT724" s="76">
        <f t="shared" si="407"/>
        <v>2.1481523958107367</v>
      </c>
      <c r="BU724" s="76">
        <f t="shared" si="416"/>
        <v>56.851069512753291</v>
      </c>
      <c r="BV724" s="76">
        <f>MAX(0,(BU724-Constantes!$D$13)*(1-EXP(-Constantes!$D$24)))</f>
        <v>0.1238268489977809</v>
      </c>
      <c r="BW724" s="76">
        <f t="shared" si="417"/>
        <v>0.1995730610314865</v>
      </c>
      <c r="BX724" s="76">
        <f t="shared" si="418"/>
        <v>0.81502684899778099</v>
      </c>
      <c r="BY724" s="76">
        <f>0.0526*BL724*Observaciones!$F723^1.218</f>
        <v>0.11894532803705142</v>
      </c>
      <c r="BZ724" s="76">
        <f>BY724*Constantes!$F$30</f>
        <v>1.8581766654025139E-3</v>
      </c>
      <c r="CA724" s="76">
        <f t="shared" si="419"/>
        <v>227.98962607029071</v>
      </c>
      <c r="CB724" s="15"/>
      <c r="CC724" s="75">
        <v>718</v>
      </c>
      <c r="CD724" s="76">
        <f>0.0526*Observaciones!$F723^2.218</f>
        <v>28.932625085098845</v>
      </c>
      <c r="CE724" s="76">
        <f>IF(Observaciones!$F723&gt;0.05*$CI$7,((Observaciones!$F723-0.05*$CI$7)^2)/(Observaciones!$F723+0.95*$CI$7),0)</f>
        <v>4.7753082397961304</v>
      </c>
      <c r="CF724" s="76">
        <f>0.0526*CE724*Observaciones!$F723^1.218</f>
        <v>8.0326862190584158</v>
      </c>
      <c r="CG724" s="29"/>
      <c r="CH724" s="29"/>
      <c r="CI724" s="110"/>
      <c r="CJ724" s="40"/>
    </row>
    <row r="725" spans="2:88" s="2" customFormat="1" x14ac:dyDescent="0.3">
      <c r="B725" s="39"/>
      <c r="C725" s="75">
        <v>719</v>
      </c>
      <c r="D725" s="148">
        <f>ETo!$I724*((1-Constantes!$D$19)*ETo!$K724+ETo!$L724)</f>
        <v>4.2121074493766573</v>
      </c>
      <c r="E725" s="76">
        <f>MIN(D725*Constantes!$D$17,0.8*(H724+Observaciones!$F724-F725-G725-Constantes!$D$14))</f>
        <v>2.0920427474094154</v>
      </c>
      <c r="F725" s="76">
        <f>IF(Observaciones!$F724&gt;0.05*Constantes!$D$18,((Observaciones!$F724-0.05*Constantes!$D$18)^2)/(Observaciones!$F724+0.95*Constantes!$D$18),0)</f>
        <v>0</v>
      </c>
      <c r="G725" s="76">
        <f>MAX(0,H724+Observaciones!$F724-F725-Constantes!$D$13)</f>
        <v>0</v>
      </c>
      <c r="H725" s="76">
        <f>H724+Observaciones!$F724-F725-E725-G725-I724</f>
        <v>24.605108786643946</v>
      </c>
      <c r="I725" s="76">
        <f>MAX(0,(H725-Constantes!$D$14)*(1-EXP(-Constantes!$D$22)))</f>
        <v>0.45492403288114375</v>
      </c>
      <c r="J725" s="76">
        <f t="shared" si="385"/>
        <v>56.361697310478398</v>
      </c>
      <c r="K725" s="76">
        <f>MAX(0,(J725-Constantes!$D$13)*(1-EXP(-Constantes!$D$23)))</f>
        <v>7.4999866565195389E-2</v>
      </c>
      <c r="L725" s="76">
        <f t="shared" si="386"/>
        <v>0.52992389944633911</v>
      </c>
      <c r="M725" s="76">
        <f>0.0526*F725*Observaciones!$F724^1.218</f>
        <v>0</v>
      </c>
      <c r="N725" s="76">
        <f>M725*Constantes!$D$30</f>
        <v>0</v>
      </c>
      <c r="O725" s="76">
        <f t="shared" si="387"/>
        <v>0</v>
      </c>
      <c r="P725" s="15"/>
      <c r="Q725" s="75">
        <v>719</v>
      </c>
      <c r="R725" s="148">
        <f>ETo!$I724*((1-Constantes!$E$19)*ETo!$K724+ETo!$L724)</f>
        <v>4.2121074493766573</v>
      </c>
      <c r="S725" s="76">
        <f>MIN(R725*Constantes!$E$17,0.8*(V724+Observaciones!$F724-T725-U725-Constantes!$D$14))</f>
        <v>2.0920427474094154</v>
      </c>
      <c r="T725" s="76">
        <f>IF(Observaciones!$F724&gt;0.05*Constantes!$E$18,((Observaciones!$F724-0.05*Constantes!$E$18)^2)/(Observaciones!$F724+0.95*Constantes!$E$18),0)</f>
        <v>0</v>
      </c>
      <c r="U725" s="76">
        <f>MAX(0,V724+Observaciones!$F724-T725-Constantes!$D$13)</f>
        <v>0</v>
      </c>
      <c r="V725" s="76">
        <f>V724+Observaciones!$F724-T725-S725-U725-W724</f>
        <v>24.605108786643946</v>
      </c>
      <c r="W725" s="76">
        <f>MAX(0,(V725-Constantes!$D$14)*(1-EXP(-Constantes!$D$22)))</f>
        <v>0.45492403288114375</v>
      </c>
      <c r="X725" s="76">
        <f t="shared" si="408"/>
        <v>56.361697310478398</v>
      </c>
      <c r="Y725" s="76">
        <f>MAX(0,(X725-Constantes!$D$13)*(1-EXP(-Constantes!$D$23)))</f>
        <v>7.4999866565195389E-2</v>
      </c>
      <c r="Z725" s="76">
        <f t="shared" si="409"/>
        <v>0.52992389944633911</v>
      </c>
      <c r="AA725" s="76">
        <f>IF(Z725-Escenarios!$E$29&lt;=0,0,IF(Z725-Escenarios!$E$29&gt;Escenarios!$E$28,Escenarios!$E$28,Z725-Escenarios!$E$29))</f>
        <v>0</v>
      </c>
      <c r="AB725" s="76">
        <f>AA725*Entradas!$E$24</f>
        <v>0</v>
      </c>
      <c r="AC725" s="76">
        <f>R725*Entradas!$D$47/Escenarios!$E$9</f>
        <v>0.20218115757007957</v>
      </c>
      <c r="AD725" s="76">
        <f>Entradas!$D$48*Entradas!$D$46/Escenarios!$E$9</f>
        <v>0.12</v>
      </c>
      <c r="AE725" s="76">
        <f t="shared" si="410"/>
        <v>2.294223904979495</v>
      </c>
      <c r="AF725" s="76">
        <f t="shared" si="393"/>
        <v>0</v>
      </c>
      <c r="AG725" s="76">
        <f t="shared" si="394"/>
        <v>0</v>
      </c>
      <c r="AH725" s="76">
        <f t="shared" si="388"/>
        <v>0.45492403288114375</v>
      </c>
      <c r="AI725" s="76">
        <f t="shared" si="395"/>
        <v>0</v>
      </c>
      <c r="AJ725" s="76">
        <f t="shared" si="389"/>
        <v>7.4999866565195389E-2</v>
      </c>
      <c r="AK725" s="76">
        <f t="shared" si="396"/>
        <v>0</v>
      </c>
      <c r="AL725" s="76">
        <f t="shared" si="397"/>
        <v>0.52992389944633911</v>
      </c>
      <c r="AM725" s="76">
        <f t="shared" si="398"/>
        <v>0</v>
      </c>
      <c r="AN725" s="76">
        <f t="shared" si="399"/>
        <v>0</v>
      </c>
      <c r="AO725" s="76">
        <f t="shared" si="411"/>
        <v>53.353071484226632</v>
      </c>
      <c r="AP725" s="76">
        <f>MAX(0,(AO725-Constantes!$D$13)*(1-EXP(-Constantes!$D$24)))</f>
        <v>7.0359084896878435E-2</v>
      </c>
      <c r="AQ725" s="76">
        <f t="shared" si="390"/>
        <v>0.14535895146207384</v>
      </c>
      <c r="AR725" s="76">
        <f t="shared" si="400"/>
        <v>0.60028298434321758</v>
      </c>
      <c r="AS725" s="76">
        <f>0.0526*AF725*Observaciones!$F724^1.218</f>
        <v>0</v>
      </c>
      <c r="AT725" s="76">
        <f>AS725*Constantes!$E$30</f>
        <v>0</v>
      </c>
      <c r="AU725" s="76">
        <f t="shared" si="412"/>
        <v>0</v>
      </c>
      <c r="AV725" s="15"/>
      <c r="AW725" s="75">
        <v>719</v>
      </c>
      <c r="AX725" s="148">
        <f>ETo!$I724*((1-Constantes!$F$19)*ETo!$K724+ETo!$L724)</f>
        <v>4.2121074493766573</v>
      </c>
      <c r="AY725" s="76">
        <f>MIN(AX725*Constantes!$F$17,0.8*(BB724+Observaciones!$F724-AZ725-BA725-Constantes!$D$14))</f>
        <v>2.0920427474094154</v>
      </c>
      <c r="AZ725" s="76">
        <f>IF(Observaciones!$F724&gt;0.05*Constantes!$F$18,((Observaciones!$F724-0.05*Constantes!$F$18)^2)/(Observaciones!$F724+0.95*Constantes!$F$18),0)</f>
        <v>0</v>
      </c>
      <c r="BA725" s="76">
        <f>MAX(0,BB724+Observaciones!$F724-AZ725-Constantes!$D$13)</f>
        <v>0</v>
      </c>
      <c r="BB725" s="76">
        <f>BB724+Observaciones!$F724-AZ725-AY725-BA725-BC724</f>
        <v>24.605108786643946</v>
      </c>
      <c r="BC725" s="76">
        <f>MAX(0,(BB725-Constantes!$D$14)*(1-EXP(-Constantes!$D$22)))</f>
        <v>0.45492403288114375</v>
      </c>
      <c r="BD725" s="76">
        <f t="shared" si="413"/>
        <v>56.361697310478398</v>
      </c>
      <c r="BE725" s="76">
        <f>MAX(0,(BD725-Constantes!$D$13)*(1-EXP(-Constantes!$D$23)))</f>
        <v>7.4999866565195389E-2</v>
      </c>
      <c r="BF725" s="76">
        <f t="shared" si="414"/>
        <v>0.52992389944633911</v>
      </c>
      <c r="BG725" s="76">
        <f>IF(BF725-Escenarios!$F$29&lt;=0,0,IF(BF725-Escenarios!$F$29&gt;Escenarios!$F$28,Escenarios!$F$28,BF725-Escenarios!$F$29))</f>
        <v>0</v>
      </c>
      <c r="BH725" s="76">
        <f>BG725*Entradas!$F$24</f>
        <v>0</v>
      </c>
      <c r="BI725" s="76">
        <f>AX725*Entradas!$D$47/Escenarios!$F$9</f>
        <v>0.20218115757007957</v>
      </c>
      <c r="BJ725" s="76">
        <f>Entradas!$D$48*Entradas!$D$46/Escenarios!$F$9</f>
        <v>0.12</v>
      </c>
      <c r="BK725" s="76">
        <f t="shared" si="415"/>
        <v>2.294223904979495</v>
      </c>
      <c r="BL725" s="76">
        <f t="shared" si="401"/>
        <v>0</v>
      </c>
      <c r="BM725" s="76">
        <f t="shared" si="402"/>
        <v>0</v>
      </c>
      <c r="BN725" s="76">
        <f t="shared" si="391"/>
        <v>0.45492403288114375</v>
      </c>
      <c r="BO725" s="76">
        <f t="shared" si="403"/>
        <v>0</v>
      </c>
      <c r="BP725" s="76">
        <f t="shared" si="392"/>
        <v>7.4999866565195389E-2</v>
      </c>
      <c r="BQ725" s="76">
        <f t="shared" si="404"/>
        <v>0</v>
      </c>
      <c r="BR725" s="76">
        <f t="shared" si="405"/>
        <v>0.52992389944633911</v>
      </c>
      <c r="BS725" s="76">
        <f t="shared" si="406"/>
        <v>0</v>
      </c>
      <c r="BT725" s="76">
        <f t="shared" si="407"/>
        <v>0</v>
      </c>
      <c r="BU725" s="76">
        <f t="shared" si="416"/>
        <v>56.727242663755511</v>
      </c>
      <c r="BV725" s="76">
        <f>MAX(0,(BU725-Constantes!$D$13)*(1-EXP(-Constantes!$D$24)))</f>
        <v>0.12193412501749896</v>
      </c>
      <c r="BW725" s="76">
        <f t="shared" si="417"/>
        <v>0.19693399158269437</v>
      </c>
      <c r="BX725" s="76">
        <f t="shared" si="418"/>
        <v>0.65185802446383811</v>
      </c>
      <c r="BY725" s="76">
        <f>0.0526*BL725*Observaciones!$F724^1.218</f>
        <v>0</v>
      </c>
      <c r="BZ725" s="76">
        <f>BY725*Constantes!$F$30</f>
        <v>0</v>
      </c>
      <c r="CA725" s="76">
        <f t="shared" si="419"/>
        <v>0</v>
      </c>
      <c r="CB725" s="15"/>
      <c r="CC725" s="75">
        <v>719</v>
      </c>
      <c r="CD725" s="76">
        <f>0.0526*Observaciones!$F724^2.218</f>
        <v>0</v>
      </c>
      <c r="CE725" s="76">
        <f>IF(Observaciones!$F724&gt;0.05*$CI$7,((Observaciones!$F724-0.05*$CI$7)^2)/(Observaciones!$F724+0.95*$CI$7),0)</f>
        <v>0</v>
      </c>
      <c r="CF725" s="76">
        <f>0.0526*CE725*Observaciones!$F724^1.218</f>
        <v>0</v>
      </c>
      <c r="CG725" s="29"/>
      <c r="CH725" s="29"/>
      <c r="CI725" s="110"/>
      <c r="CJ725" s="40"/>
    </row>
    <row r="726" spans="2:88" s="2" customFormat="1" x14ac:dyDescent="0.3">
      <c r="B726" s="39"/>
      <c r="C726" s="75">
        <v>720</v>
      </c>
      <c r="D726" s="148">
        <f>ETo!$I725*((1-Constantes!$D$19)*ETo!$K725+ETo!$L725)</f>
        <v>4.2120998472004105</v>
      </c>
      <c r="E726" s="76">
        <f>MIN(D726*Constantes!$D$17,0.8*(H725+Observaciones!$F725-F726-G726-Constantes!$D$14))</f>
        <v>2.0920389716088517</v>
      </c>
      <c r="F726" s="76">
        <f>IF(Observaciones!$F725&gt;0.05*Constantes!$D$18,((Observaciones!$F725-0.05*Constantes!$D$18)^2)/(Observaciones!$F725+0.95*Constantes!$D$18),0)</f>
        <v>0</v>
      </c>
      <c r="G726" s="76">
        <f>MAX(0,H725+Observaciones!$F725-F726-Constantes!$D$13)</f>
        <v>0</v>
      </c>
      <c r="H726" s="76">
        <f>H725+Observaciones!$F725-F726-E726-G726-I725</f>
        <v>22.05814578215395</v>
      </c>
      <c r="I726" s="76">
        <f>MAX(0,(H726-Constantes!$D$14)*(1-EXP(-Constantes!$D$22)))</f>
        <v>0.36816512285560954</v>
      </c>
      <c r="J726" s="76">
        <f t="shared" si="385"/>
        <v>56.286697443913205</v>
      </c>
      <c r="K726" s="76">
        <f>MAX(0,(J726-Constantes!$D$13)*(1-EXP(-Constantes!$D$23)))</f>
        <v>7.4260875016352063E-2</v>
      </c>
      <c r="L726" s="76">
        <f t="shared" si="386"/>
        <v>0.44242599787196157</v>
      </c>
      <c r="M726" s="76">
        <f>0.0526*F726*Observaciones!$F725^1.218</f>
        <v>0</v>
      </c>
      <c r="N726" s="76">
        <f>M726*Constantes!$D$30</f>
        <v>0</v>
      </c>
      <c r="O726" s="76">
        <f t="shared" si="387"/>
        <v>0</v>
      </c>
      <c r="P726" s="15"/>
      <c r="Q726" s="75">
        <v>720</v>
      </c>
      <c r="R726" s="148">
        <f>ETo!$I725*((1-Constantes!$E$19)*ETo!$K725+ETo!$L725)</f>
        <v>4.2120998472004105</v>
      </c>
      <c r="S726" s="76">
        <f>MIN(R726*Constantes!$E$17,0.8*(V725+Observaciones!$F725-T726-U726-Constantes!$D$14))</f>
        <v>2.0920389716088517</v>
      </c>
      <c r="T726" s="76">
        <f>IF(Observaciones!$F725&gt;0.05*Constantes!$E$18,((Observaciones!$F725-0.05*Constantes!$E$18)^2)/(Observaciones!$F725+0.95*Constantes!$E$18),0)</f>
        <v>0</v>
      </c>
      <c r="U726" s="76">
        <f>MAX(0,V725+Observaciones!$F725-T726-Constantes!$D$13)</f>
        <v>0</v>
      </c>
      <c r="V726" s="76">
        <f>V725+Observaciones!$F725-T726-S726-U726-W725</f>
        <v>22.05814578215395</v>
      </c>
      <c r="W726" s="76">
        <f>MAX(0,(V726-Constantes!$D$14)*(1-EXP(-Constantes!$D$22)))</f>
        <v>0.36816512285560954</v>
      </c>
      <c r="X726" s="76">
        <f t="shared" si="408"/>
        <v>56.286697443913205</v>
      </c>
      <c r="Y726" s="76">
        <f>MAX(0,(X726-Constantes!$D$13)*(1-EXP(-Constantes!$D$23)))</f>
        <v>7.4260875016352063E-2</v>
      </c>
      <c r="Z726" s="76">
        <f t="shared" si="409"/>
        <v>0.44242599787196157</v>
      </c>
      <c r="AA726" s="76">
        <f>IF(Z726-Escenarios!$E$29&lt;=0,0,IF(Z726-Escenarios!$E$29&gt;Escenarios!$E$28,Escenarios!$E$28,Z726-Escenarios!$E$29))</f>
        <v>0</v>
      </c>
      <c r="AB726" s="76">
        <f>AA726*Entradas!$E$24</f>
        <v>0</v>
      </c>
      <c r="AC726" s="76">
        <f>R726*Entradas!$D$47/Escenarios!$E$9</f>
        <v>0.20218079266561972</v>
      </c>
      <c r="AD726" s="76">
        <f>Entradas!$D$48*Entradas!$D$46/Escenarios!$E$9</f>
        <v>0.12</v>
      </c>
      <c r="AE726" s="76">
        <f t="shared" si="410"/>
        <v>2.2942197642744713</v>
      </c>
      <c r="AF726" s="76">
        <f t="shared" si="393"/>
        <v>0</v>
      </c>
      <c r="AG726" s="76">
        <f t="shared" si="394"/>
        <v>0</v>
      </c>
      <c r="AH726" s="76">
        <f t="shared" si="388"/>
        <v>0.36816512285560954</v>
      </c>
      <c r="AI726" s="76">
        <f t="shared" si="395"/>
        <v>0</v>
      </c>
      <c r="AJ726" s="76">
        <f t="shared" si="389"/>
        <v>7.4260875016352063E-2</v>
      </c>
      <c r="AK726" s="76">
        <f t="shared" si="396"/>
        <v>0</v>
      </c>
      <c r="AL726" s="76">
        <f t="shared" si="397"/>
        <v>0.44242599787196157</v>
      </c>
      <c r="AM726" s="76">
        <f t="shared" si="398"/>
        <v>0</v>
      </c>
      <c r="AN726" s="76">
        <f t="shared" si="399"/>
        <v>0</v>
      </c>
      <c r="AO726" s="76">
        <f t="shared" si="411"/>
        <v>53.282712399329753</v>
      </c>
      <c r="AP726" s="76">
        <f>MAX(0,(AO726-Constantes!$D$13)*(1-EXP(-Constantes!$D$24)))</f>
        <v>6.9283628900922309E-2</v>
      </c>
      <c r="AQ726" s="76">
        <f t="shared" si="390"/>
        <v>0.14354450391727436</v>
      </c>
      <c r="AR726" s="76">
        <f t="shared" si="400"/>
        <v>0.5117096267728839</v>
      </c>
      <c r="AS726" s="76">
        <f>0.0526*AF726*Observaciones!$F725^1.218</f>
        <v>0</v>
      </c>
      <c r="AT726" s="76">
        <f>AS726*Constantes!$E$30</f>
        <v>0</v>
      </c>
      <c r="AU726" s="76">
        <f t="shared" si="412"/>
        <v>0</v>
      </c>
      <c r="AV726" s="15"/>
      <c r="AW726" s="75">
        <v>720</v>
      </c>
      <c r="AX726" s="148">
        <f>ETo!$I725*((1-Constantes!$F$19)*ETo!$K725+ETo!$L725)</f>
        <v>4.2120998472004105</v>
      </c>
      <c r="AY726" s="76">
        <f>MIN(AX726*Constantes!$F$17,0.8*(BB725+Observaciones!$F725-AZ726-BA726-Constantes!$D$14))</f>
        <v>2.0920389716088517</v>
      </c>
      <c r="AZ726" s="76">
        <f>IF(Observaciones!$F725&gt;0.05*Constantes!$F$18,((Observaciones!$F725-0.05*Constantes!$F$18)^2)/(Observaciones!$F725+0.95*Constantes!$F$18),0)</f>
        <v>0</v>
      </c>
      <c r="BA726" s="76">
        <f>MAX(0,BB725+Observaciones!$F725-AZ726-Constantes!$D$13)</f>
        <v>0</v>
      </c>
      <c r="BB726" s="76">
        <f>BB725+Observaciones!$F725-AZ726-AY726-BA726-BC725</f>
        <v>22.05814578215395</v>
      </c>
      <c r="BC726" s="76">
        <f>MAX(0,(BB726-Constantes!$D$14)*(1-EXP(-Constantes!$D$22)))</f>
        <v>0.36816512285560954</v>
      </c>
      <c r="BD726" s="76">
        <f t="shared" si="413"/>
        <v>56.286697443913205</v>
      </c>
      <c r="BE726" s="76">
        <f>MAX(0,(BD726-Constantes!$D$13)*(1-EXP(-Constantes!$D$23)))</f>
        <v>7.4260875016352063E-2</v>
      </c>
      <c r="BF726" s="76">
        <f t="shared" si="414"/>
        <v>0.44242599787196157</v>
      </c>
      <c r="BG726" s="76">
        <f>IF(BF726-Escenarios!$F$29&lt;=0,0,IF(BF726-Escenarios!$F$29&gt;Escenarios!$F$28,Escenarios!$F$28,BF726-Escenarios!$F$29))</f>
        <v>0</v>
      </c>
      <c r="BH726" s="76">
        <f>BG726*Entradas!$F$24</f>
        <v>0</v>
      </c>
      <c r="BI726" s="76">
        <f>AX726*Entradas!$D$47/Escenarios!$F$9</f>
        <v>0.20218079266561972</v>
      </c>
      <c r="BJ726" s="76">
        <f>Entradas!$D$48*Entradas!$D$46/Escenarios!$F$9</f>
        <v>0.12</v>
      </c>
      <c r="BK726" s="76">
        <f t="shared" si="415"/>
        <v>2.2942197642744713</v>
      </c>
      <c r="BL726" s="76">
        <f t="shared" si="401"/>
        <v>0</v>
      </c>
      <c r="BM726" s="76">
        <f t="shared" si="402"/>
        <v>0</v>
      </c>
      <c r="BN726" s="76">
        <f t="shared" si="391"/>
        <v>0.36816512285560954</v>
      </c>
      <c r="BO726" s="76">
        <f t="shared" si="403"/>
        <v>0</v>
      </c>
      <c r="BP726" s="76">
        <f t="shared" si="392"/>
        <v>7.4260875016352063E-2</v>
      </c>
      <c r="BQ726" s="76">
        <f t="shared" si="404"/>
        <v>0</v>
      </c>
      <c r="BR726" s="76">
        <f t="shared" si="405"/>
        <v>0.44242599787196157</v>
      </c>
      <c r="BS726" s="76">
        <f t="shared" si="406"/>
        <v>0</v>
      </c>
      <c r="BT726" s="76">
        <f t="shared" si="407"/>
        <v>0</v>
      </c>
      <c r="BU726" s="76">
        <f t="shared" si="416"/>
        <v>56.605308538738015</v>
      </c>
      <c r="BV726" s="76">
        <f>MAX(0,(BU726-Constantes!$D$13)*(1-EXP(-Constantes!$D$24)))</f>
        <v>0.12007033179088258</v>
      </c>
      <c r="BW726" s="76">
        <f t="shared" si="417"/>
        <v>0.19433120680723465</v>
      </c>
      <c r="BX726" s="76">
        <f t="shared" si="418"/>
        <v>0.56249632966284413</v>
      </c>
      <c r="BY726" s="76">
        <f>0.0526*BL726*Observaciones!$F725^1.218</f>
        <v>0</v>
      </c>
      <c r="BZ726" s="76">
        <f>BY726*Constantes!$F$30</f>
        <v>0</v>
      </c>
      <c r="CA726" s="76">
        <f t="shared" si="419"/>
        <v>0</v>
      </c>
      <c r="CB726" s="15"/>
      <c r="CC726" s="75">
        <v>720</v>
      </c>
      <c r="CD726" s="76">
        <f>0.0526*Observaciones!$F725^2.218</f>
        <v>0</v>
      </c>
      <c r="CE726" s="76">
        <f>IF(Observaciones!$F725&gt;0.05*$CI$7,((Observaciones!$F725-0.05*$CI$7)^2)/(Observaciones!$F725+0.95*$CI$7),0)</f>
        <v>0</v>
      </c>
      <c r="CF726" s="76">
        <f>0.0526*CE726*Observaciones!$F725^1.218</f>
        <v>0</v>
      </c>
      <c r="CG726" s="29"/>
      <c r="CH726" s="29"/>
      <c r="CI726" s="110"/>
      <c r="CJ726" s="40"/>
    </row>
    <row r="727" spans="2:88" s="2" customFormat="1" x14ac:dyDescent="0.3">
      <c r="B727" s="39"/>
      <c r="C727" s="75">
        <v>721</v>
      </c>
      <c r="D727" s="148">
        <f>ETo!$I726*((1-Constantes!$D$19)*ETo!$K726+ETo!$L726)</f>
        <v>4.2296521397711428</v>
      </c>
      <c r="E727" s="76">
        <f>MIN(D727*Constantes!$D$17,0.8*(H726+Observaciones!$F726-F727-G727-Constantes!$D$14))</f>
        <v>2.1007567326855412</v>
      </c>
      <c r="F727" s="76">
        <f>IF(Observaciones!$F726&gt;0.05*Constantes!$D$18,((Observaciones!$F726-0.05*Constantes!$D$18)^2)/(Observaciones!$F726+0.95*Constantes!$D$18),0)</f>
        <v>1.6861910337905652</v>
      </c>
      <c r="G727" s="76">
        <f>MAX(0,H726+Observaciones!$F726-F727-Constantes!$D$13)</f>
        <v>0</v>
      </c>
      <c r="H727" s="76">
        <f>H726+Observaciones!$F726-F727-E727-G727-I726</f>
        <v>32.303032892822237</v>
      </c>
      <c r="I727" s="76">
        <f>MAX(0,(H727-Constantes!$D$14)*(1-EXP(-Constantes!$D$22)))</f>
        <v>0.71714358759550301</v>
      </c>
      <c r="J727" s="76">
        <f t="shared" si="385"/>
        <v>56.212436568896855</v>
      </c>
      <c r="K727" s="76">
        <f>MAX(0,(J727-Constantes!$D$13)*(1-EXP(-Constantes!$D$23)))</f>
        <v>7.3529164927253574E-2</v>
      </c>
      <c r="L727" s="76">
        <f t="shared" si="386"/>
        <v>2.4768637863133214</v>
      </c>
      <c r="M727" s="76">
        <f>0.0526*F727*Observaciones!$F726^1.218</f>
        <v>2.2844309484759462</v>
      </c>
      <c r="N727" s="76">
        <f>M727*Constantes!$D$30</f>
        <v>3.5687625165563952E-2</v>
      </c>
      <c r="O727" s="76">
        <f t="shared" si="387"/>
        <v>1440.8392323698615</v>
      </c>
      <c r="P727" s="15"/>
      <c r="Q727" s="75">
        <v>721</v>
      </c>
      <c r="R727" s="148">
        <f>ETo!$I726*((1-Constantes!$E$19)*ETo!$K726+ETo!$L726)</f>
        <v>4.2296521397711428</v>
      </c>
      <c r="S727" s="76">
        <f>MIN(R727*Constantes!$E$17,0.8*(V726+Observaciones!$F726-T727-U727-Constantes!$D$14))</f>
        <v>2.1007567326855412</v>
      </c>
      <c r="T727" s="76">
        <f>IF(Observaciones!$F726&gt;0.05*Constantes!$E$18,((Observaciones!$F726-0.05*Constantes!$E$18)^2)/(Observaciones!$F726+0.95*Constantes!$E$18),0)</f>
        <v>1.6861910337905652</v>
      </c>
      <c r="U727" s="76">
        <f>MAX(0,V726+Observaciones!$F726-T727-Constantes!$D$13)</f>
        <v>0</v>
      </c>
      <c r="V727" s="76">
        <f>V726+Observaciones!$F726-T727-S727-U727-W726</f>
        <v>32.303032892822237</v>
      </c>
      <c r="W727" s="76">
        <f>MAX(0,(V727-Constantes!$D$14)*(1-EXP(-Constantes!$D$22)))</f>
        <v>0.71714358759550301</v>
      </c>
      <c r="X727" s="76">
        <f t="shared" si="408"/>
        <v>56.212436568896855</v>
      </c>
      <c r="Y727" s="76">
        <f>MAX(0,(X727-Constantes!$D$13)*(1-EXP(-Constantes!$D$23)))</f>
        <v>7.3529164927253574E-2</v>
      </c>
      <c r="Z727" s="76">
        <f t="shared" si="409"/>
        <v>2.4768637863133214</v>
      </c>
      <c r="AA727" s="76">
        <f>IF(Z727-Escenarios!$E$29&lt;=0,0,IF(Z727-Escenarios!$E$29&gt;Escenarios!$E$28,Escenarios!$E$28,Z727-Escenarios!$E$29))</f>
        <v>1.7856637863133213</v>
      </c>
      <c r="AB727" s="76">
        <f>AA727*Entradas!$E$24</f>
        <v>0.44641594657833034</v>
      </c>
      <c r="AC727" s="76">
        <f>R727*Entradas!$D$47/Escenarios!$E$9</f>
        <v>0.20302330270901484</v>
      </c>
      <c r="AD727" s="76">
        <f>Entradas!$D$48*Entradas!$D$46/Escenarios!$E$9</f>
        <v>0.12</v>
      </c>
      <c r="AE727" s="76">
        <f t="shared" si="410"/>
        <v>2.3037800353945559</v>
      </c>
      <c r="AF727" s="76">
        <f t="shared" si="393"/>
        <v>0</v>
      </c>
      <c r="AG727" s="76">
        <f t="shared" si="394"/>
        <v>9.9472752522756114E-2</v>
      </c>
      <c r="AH727" s="76">
        <f t="shared" si="388"/>
        <v>0.61767083507274689</v>
      </c>
      <c r="AI727" s="76">
        <f t="shared" si="395"/>
        <v>0</v>
      </c>
      <c r="AJ727" s="76">
        <f t="shared" si="389"/>
        <v>7.3529164927253574E-2</v>
      </c>
      <c r="AK727" s="76">
        <f t="shared" si="396"/>
        <v>0</v>
      </c>
      <c r="AL727" s="76">
        <f t="shared" si="397"/>
        <v>1.1376159465783309</v>
      </c>
      <c r="AM727" s="76">
        <f t="shared" si="398"/>
        <v>1.0162245370259759</v>
      </c>
      <c r="AN727" s="76">
        <f t="shared" si="399"/>
        <v>1.0162245370259759</v>
      </c>
      <c r="AO727" s="76">
        <f t="shared" si="411"/>
        <v>54.229653307454811</v>
      </c>
      <c r="AP727" s="76">
        <f>MAX(0,(AO727-Constantes!$D$13)*(1-EXP(-Constantes!$D$24)))</f>
        <v>8.3757854638107879E-2</v>
      </c>
      <c r="AQ727" s="76">
        <f t="shared" si="390"/>
        <v>0.15728701956536145</v>
      </c>
      <c r="AR727" s="76">
        <f t="shared" si="400"/>
        <v>1.2213738012164388</v>
      </c>
      <c r="AS727" s="76">
        <f>0.0526*AF727*Observaciones!$F726^1.218</f>
        <v>0</v>
      </c>
      <c r="AT727" s="76">
        <f>AS727*Constantes!$E$30</f>
        <v>0</v>
      </c>
      <c r="AU727" s="76">
        <f t="shared" si="412"/>
        <v>0</v>
      </c>
      <c r="AV727" s="15"/>
      <c r="AW727" s="75">
        <v>721</v>
      </c>
      <c r="AX727" s="148">
        <f>ETo!$I726*((1-Constantes!$F$19)*ETo!$K726+ETo!$L726)</f>
        <v>4.2296521397711428</v>
      </c>
      <c r="AY727" s="76">
        <f>MIN(AX727*Constantes!$F$17,0.8*(BB726+Observaciones!$F726-AZ727-BA727-Constantes!$D$14))</f>
        <v>2.1007567326855412</v>
      </c>
      <c r="AZ727" s="76">
        <f>IF(Observaciones!$F726&gt;0.05*Constantes!$F$18,((Observaciones!$F726-0.05*Constantes!$F$18)^2)/(Observaciones!$F726+0.95*Constantes!$F$18),0)</f>
        <v>1.6861910337905652</v>
      </c>
      <c r="BA727" s="76">
        <f>MAX(0,BB726+Observaciones!$F726-AZ727-Constantes!$D$13)</f>
        <v>0</v>
      </c>
      <c r="BB727" s="76">
        <f>BB726+Observaciones!$F726-AZ727-AY727-BA727-BC726</f>
        <v>32.303032892822237</v>
      </c>
      <c r="BC727" s="76">
        <f>MAX(0,(BB727-Constantes!$D$14)*(1-EXP(-Constantes!$D$22)))</f>
        <v>0.71714358759550301</v>
      </c>
      <c r="BD727" s="76">
        <f t="shared" si="413"/>
        <v>56.212436568896855</v>
      </c>
      <c r="BE727" s="76">
        <f>MAX(0,(BD727-Constantes!$D$13)*(1-EXP(-Constantes!$D$23)))</f>
        <v>7.3529164927253574E-2</v>
      </c>
      <c r="BF727" s="76">
        <f t="shared" si="414"/>
        <v>2.4768637863133214</v>
      </c>
      <c r="BG727" s="76">
        <f>IF(BF727-Escenarios!$F$29&lt;=0,0,IF(BF727-Escenarios!$F$29&gt;Escenarios!$F$28,Escenarios!$F$28,BF727-Escenarios!$F$29))</f>
        <v>1.7856637863133213</v>
      </c>
      <c r="BH727" s="76">
        <f>BG727*Entradas!$F$24</f>
        <v>0</v>
      </c>
      <c r="BI727" s="76">
        <f>AX727*Entradas!$D$47/Escenarios!$F$9</f>
        <v>0.20302330270901484</v>
      </c>
      <c r="BJ727" s="76">
        <f>Entradas!$D$48*Entradas!$D$46/Escenarios!$F$9</f>
        <v>0.12</v>
      </c>
      <c r="BK727" s="76">
        <f t="shared" si="415"/>
        <v>2.3037800353945559</v>
      </c>
      <c r="BL727" s="76">
        <f t="shared" si="401"/>
        <v>0</v>
      </c>
      <c r="BM727" s="76">
        <f t="shared" si="402"/>
        <v>9.9472752522756114E-2</v>
      </c>
      <c r="BN727" s="76">
        <f t="shared" si="391"/>
        <v>0.61767083507274689</v>
      </c>
      <c r="BO727" s="76">
        <f t="shared" si="403"/>
        <v>0</v>
      </c>
      <c r="BP727" s="76">
        <f t="shared" si="392"/>
        <v>7.3529164927253574E-2</v>
      </c>
      <c r="BQ727" s="76">
        <f t="shared" si="404"/>
        <v>0</v>
      </c>
      <c r="BR727" s="76">
        <f t="shared" si="405"/>
        <v>0.69120000000000048</v>
      </c>
      <c r="BS727" s="76">
        <f t="shared" si="406"/>
        <v>1.4626404836043063</v>
      </c>
      <c r="BT727" s="76">
        <f t="shared" si="407"/>
        <v>1.4626404836043063</v>
      </c>
      <c r="BU727" s="76">
        <f t="shared" si="416"/>
        <v>57.947878690551434</v>
      </c>
      <c r="BV727" s="76">
        <f>MAX(0,(BU727-Constantes!$D$13)*(1-EXP(-Constantes!$D$24)))</f>
        <v>0.14059184826420887</v>
      </c>
      <c r="BW727" s="76">
        <f t="shared" si="417"/>
        <v>0.21412101319146243</v>
      </c>
      <c r="BX727" s="76">
        <f t="shared" si="418"/>
        <v>0.83179184826420938</v>
      </c>
      <c r="BY727" s="76">
        <f>0.0526*BL727*Observaciones!$F726^1.218</f>
        <v>0</v>
      </c>
      <c r="BZ727" s="76">
        <f>BY727*Constantes!$F$30</f>
        <v>0</v>
      </c>
      <c r="CA727" s="76">
        <f t="shared" si="419"/>
        <v>0</v>
      </c>
      <c r="CB727" s="15"/>
      <c r="CC727" s="75">
        <v>721</v>
      </c>
      <c r="CD727" s="76">
        <f>0.0526*Observaciones!$F726^2.218</f>
        <v>19.508943529431356</v>
      </c>
      <c r="CE727" s="76">
        <f>IF(Observaciones!$F726&gt;0.05*$CI$7,((Observaciones!$F726-0.05*$CI$7)^2)/(Observaciones!$F726+0.95*$CI$7),0)</f>
        <v>3.3925456641945551</v>
      </c>
      <c r="CF727" s="76">
        <f>0.0526*CE727*Observaciones!$F726^1.218</f>
        <v>4.5961792905408876</v>
      </c>
      <c r="CG727" s="29"/>
      <c r="CH727" s="29"/>
      <c r="CI727" s="110"/>
      <c r="CJ727" s="40"/>
    </row>
    <row r="728" spans="2:88" s="2" customFormat="1" x14ac:dyDescent="0.3">
      <c r="B728" s="39"/>
      <c r="C728" s="75">
        <v>722</v>
      </c>
      <c r="D728" s="148">
        <f>ETo!$I727*((1-Constantes!$D$19)*ETo!$K727+ETo!$L727)</f>
        <v>4.3613928520975129</v>
      </c>
      <c r="E728" s="76">
        <f>MIN(D728*Constantes!$D$17,0.8*(H727+Observaciones!$F727-F728-G728-Constantes!$D$14))</f>
        <v>2.1661888720773601</v>
      </c>
      <c r="F728" s="76">
        <f>IF(Observaciones!$F727&gt;0.05*Constantes!$D$18,((Observaciones!$F727-0.05*Constantes!$D$18)^2)/(Observaciones!$F727+0.95*Constantes!$D$18),0)</f>
        <v>0</v>
      </c>
      <c r="G728" s="76">
        <f>MAX(0,H727+Observaciones!$F727-F728-Constantes!$D$13)</f>
        <v>0</v>
      </c>
      <c r="H728" s="76">
        <f>H727+Observaciones!$F727-F728-E728-G728-I727</f>
        <v>31.619700433149376</v>
      </c>
      <c r="I728" s="76">
        <f>MAX(0,(H728-Constantes!$D$14)*(1-EXP(-Constantes!$D$22)))</f>
        <v>0.69386677545423048</v>
      </c>
      <c r="J728" s="76">
        <f t="shared" si="385"/>
        <v>56.138907403969604</v>
      </c>
      <c r="K728" s="76">
        <f>MAX(0,(J728-Constantes!$D$13)*(1-EXP(-Constantes!$D$23)))</f>
        <v>7.2804664551942747E-2</v>
      </c>
      <c r="L728" s="76">
        <f t="shared" si="386"/>
        <v>0.76667144000617327</v>
      </c>
      <c r="M728" s="76">
        <f>0.0526*F728*Observaciones!$F727^1.218</f>
        <v>0</v>
      </c>
      <c r="N728" s="76">
        <f>M728*Constantes!$D$30</f>
        <v>0</v>
      </c>
      <c r="O728" s="76">
        <f t="shared" si="387"/>
        <v>0</v>
      </c>
      <c r="P728" s="15"/>
      <c r="Q728" s="75">
        <v>722</v>
      </c>
      <c r="R728" s="148">
        <f>ETo!$I727*((1-Constantes!$E$19)*ETo!$K727+ETo!$L727)</f>
        <v>4.3613928520975129</v>
      </c>
      <c r="S728" s="76">
        <f>MIN(R728*Constantes!$E$17,0.8*(V727+Observaciones!$F727-T728-U728-Constantes!$D$14))</f>
        <v>2.1661888720773601</v>
      </c>
      <c r="T728" s="76">
        <f>IF(Observaciones!$F727&gt;0.05*Constantes!$E$18,((Observaciones!$F727-0.05*Constantes!$E$18)^2)/(Observaciones!$F727+0.95*Constantes!$E$18),0)</f>
        <v>0</v>
      </c>
      <c r="U728" s="76">
        <f>MAX(0,V727+Observaciones!$F727-T728-Constantes!$D$13)</f>
        <v>0</v>
      </c>
      <c r="V728" s="76">
        <f>V727+Observaciones!$F727-T728-S728-U728-W727</f>
        <v>31.619700433149376</v>
      </c>
      <c r="W728" s="76">
        <f>MAX(0,(V728-Constantes!$D$14)*(1-EXP(-Constantes!$D$22)))</f>
        <v>0.69386677545423048</v>
      </c>
      <c r="X728" s="76">
        <f t="shared" si="408"/>
        <v>56.138907403969604</v>
      </c>
      <c r="Y728" s="76">
        <f>MAX(0,(X728-Constantes!$D$13)*(1-EXP(-Constantes!$D$23)))</f>
        <v>7.2804664551942747E-2</v>
      </c>
      <c r="Z728" s="76">
        <f t="shared" si="409"/>
        <v>0.76667144000617327</v>
      </c>
      <c r="AA728" s="76">
        <f>IF(Z728-Escenarios!$E$29&lt;=0,0,IF(Z728-Escenarios!$E$29&gt;Escenarios!$E$28,Escenarios!$E$28,Z728-Escenarios!$E$29))</f>
        <v>7.5471440006173229E-2</v>
      </c>
      <c r="AB728" s="76">
        <f>AA728*Entradas!$E$24</f>
        <v>1.8867860001543307E-2</v>
      </c>
      <c r="AC728" s="76">
        <f>R728*Entradas!$D$47/Escenarios!$E$9</f>
        <v>0.20934685690068061</v>
      </c>
      <c r="AD728" s="76">
        <f>Entradas!$D$48*Entradas!$D$46/Escenarios!$E$9</f>
        <v>0.12</v>
      </c>
      <c r="AE728" s="76">
        <f t="shared" si="410"/>
        <v>2.3755357289780408</v>
      </c>
      <c r="AF728" s="76">
        <f t="shared" si="393"/>
        <v>0</v>
      </c>
      <c r="AG728" s="76">
        <f t="shared" si="394"/>
        <v>7.5471440006173229E-2</v>
      </c>
      <c r="AH728" s="76">
        <f t="shared" si="388"/>
        <v>0.61839533544805725</v>
      </c>
      <c r="AI728" s="76">
        <f t="shared" si="395"/>
        <v>0</v>
      </c>
      <c r="AJ728" s="76">
        <f t="shared" si="389"/>
        <v>7.2804664551942747E-2</v>
      </c>
      <c r="AK728" s="76">
        <f t="shared" si="396"/>
        <v>0</v>
      </c>
      <c r="AL728" s="76">
        <f t="shared" si="397"/>
        <v>0.71006786000154332</v>
      </c>
      <c r="AM728" s="76">
        <f t="shared" si="398"/>
        <v>0</v>
      </c>
      <c r="AN728" s="76">
        <f t="shared" si="399"/>
        <v>0</v>
      </c>
      <c r="AO728" s="76">
        <f t="shared" si="411"/>
        <v>54.145895452816703</v>
      </c>
      <c r="AP728" s="76">
        <f>MAX(0,(AO728-Constantes!$D$13)*(1-EXP(-Constantes!$D$24)))</f>
        <v>8.2477595136282403E-2</v>
      </c>
      <c r="AQ728" s="76">
        <f t="shared" si="390"/>
        <v>0.15528225968822515</v>
      </c>
      <c r="AR728" s="76">
        <f t="shared" si="400"/>
        <v>0.79254545513782571</v>
      </c>
      <c r="AS728" s="76">
        <f>0.0526*AF728*Observaciones!$F727^1.218</f>
        <v>0</v>
      </c>
      <c r="AT728" s="76">
        <f>AS728*Constantes!$E$30</f>
        <v>0</v>
      </c>
      <c r="AU728" s="76">
        <f t="shared" si="412"/>
        <v>0</v>
      </c>
      <c r="AV728" s="15"/>
      <c r="AW728" s="75">
        <v>722</v>
      </c>
      <c r="AX728" s="148">
        <f>ETo!$I727*((1-Constantes!$F$19)*ETo!$K727+ETo!$L727)</f>
        <v>4.3613928520975129</v>
      </c>
      <c r="AY728" s="76">
        <f>MIN(AX728*Constantes!$F$17,0.8*(BB727+Observaciones!$F727-AZ728-BA728-Constantes!$D$14))</f>
        <v>2.1661888720773601</v>
      </c>
      <c r="AZ728" s="76">
        <f>IF(Observaciones!$F727&gt;0.05*Constantes!$F$18,((Observaciones!$F727-0.05*Constantes!$F$18)^2)/(Observaciones!$F727+0.95*Constantes!$F$18),0)</f>
        <v>0</v>
      </c>
      <c r="BA728" s="76">
        <f>MAX(0,BB727+Observaciones!$F727-AZ728-Constantes!$D$13)</f>
        <v>0</v>
      </c>
      <c r="BB728" s="76">
        <f>BB727+Observaciones!$F727-AZ728-AY728-BA728-BC727</f>
        <v>31.619700433149376</v>
      </c>
      <c r="BC728" s="76">
        <f>MAX(0,(BB728-Constantes!$D$14)*(1-EXP(-Constantes!$D$22)))</f>
        <v>0.69386677545423048</v>
      </c>
      <c r="BD728" s="76">
        <f t="shared" si="413"/>
        <v>56.138907403969604</v>
      </c>
      <c r="BE728" s="76">
        <f>MAX(0,(BD728-Constantes!$D$13)*(1-EXP(-Constantes!$D$23)))</f>
        <v>7.2804664551942747E-2</v>
      </c>
      <c r="BF728" s="76">
        <f t="shared" si="414"/>
        <v>0.76667144000617327</v>
      </c>
      <c r="BG728" s="76">
        <f>IF(BF728-Escenarios!$F$29&lt;=0,0,IF(BF728-Escenarios!$F$29&gt;Escenarios!$F$28,Escenarios!$F$28,BF728-Escenarios!$F$29))</f>
        <v>7.5471440006173229E-2</v>
      </c>
      <c r="BH728" s="76">
        <f>BG728*Entradas!$F$24</f>
        <v>0</v>
      </c>
      <c r="BI728" s="76">
        <f>AX728*Entradas!$D$47/Escenarios!$F$9</f>
        <v>0.20934685690068061</v>
      </c>
      <c r="BJ728" s="76">
        <f>Entradas!$D$48*Entradas!$D$46/Escenarios!$F$9</f>
        <v>0.12</v>
      </c>
      <c r="BK728" s="76">
        <f t="shared" si="415"/>
        <v>2.3755357289780408</v>
      </c>
      <c r="BL728" s="76">
        <f t="shared" si="401"/>
        <v>0</v>
      </c>
      <c r="BM728" s="76">
        <f t="shared" si="402"/>
        <v>7.5471440006173229E-2</v>
      </c>
      <c r="BN728" s="76">
        <f t="shared" si="391"/>
        <v>0.61839533544805725</v>
      </c>
      <c r="BO728" s="76">
        <f t="shared" si="403"/>
        <v>0</v>
      </c>
      <c r="BP728" s="76">
        <f t="shared" si="392"/>
        <v>7.2804664551942747E-2</v>
      </c>
      <c r="BQ728" s="76">
        <f t="shared" si="404"/>
        <v>0</v>
      </c>
      <c r="BR728" s="76">
        <f t="shared" si="405"/>
        <v>0.69120000000000004</v>
      </c>
      <c r="BS728" s="76">
        <f t="shared" si="406"/>
        <v>0</v>
      </c>
      <c r="BT728" s="76">
        <f t="shared" si="407"/>
        <v>0</v>
      </c>
      <c r="BU728" s="76">
        <f t="shared" si="416"/>
        <v>57.807286842287226</v>
      </c>
      <c r="BV728" s="76">
        <f>MAX(0,(BU728-Constantes!$D$13)*(1-EXP(-Constantes!$D$24)))</f>
        <v>0.13844286712808548</v>
      </c>
      <c r="BW728" s="76">
        <f t="shared" si="417"/>
        <v>0.21124753168002824</v>
      </c>
      <c r="BX728" s="76">
        <f t="shared" si="418"/>
        <v>0.82964286712808555</v>
      </c>
      <c r="BY728" s="76">
        <f>0.0526*BL728*Observaciones!$F727^1.218</f>
        <v>0</v>
      </c>
      <c r="BZ728" s="76">
        <f>BY728*Constantes!$F$30</f>
        <v>0</v>
      </c>
      <c r="CA728" s="76">
        <f t="shared" si="419"/>
        <v>0</v>
      </c>
      <c r="CB728" s="15"/>
      <c r="CC728" s="75">
        <v>722</v>
      </c>
      <c r="CD728" s="76">
        <f>0.0526*Observaciones!$F727^2.218</f>
        <v>0.30232861200727251</v>
      </c>
      <c r="CE728" s="76">
        <f>IF(Observaciones!$F727&gt;0.05*$CI$7,((Observaciones!$F727-0.05*$CI$7)^2)/(Observaciones!$F727+0.95*$CI$7),0)</f>
        <v>6.2440408225724973E-3</v>
      </c>
      <c r="CF728" s="76">
        <f>0.0526*CE728*Observaciones!$F727^1.218</f>
        <v>8.5806917963867778E-4</v>
      </c>
      <c r="CG728" s="29"/>
      <c r="CH728" s="29"/>
      <c r="CI728" s="110"/>
      <c r="CJ728" s="40"/>
    </row>
    <row r="729" spans="2:88" s="2" customFormat="1" x14ac:dyDescent="0.3">
      <c r="B729" s="39"/>
      <c r="C729" s="75">
        <v>723</v>
      </c>
      <c r="D729" s="148">
        <f>ETo!$I728*((1-Constantes!$D$19)*ETo!$K728+ETo!$L728)</f>
        <v>4.2165017930307807</v>
      </c>
      <c r="E729" s="76">
        <f>MIN(D729*Constantes!$D$17,0.8*(H728+Observaciones!$F728-F729-G729-Constantes!$D$14))</f>
        <v>2.0942253020763419</v>
      </c>
      <c r="F729" s="76">
        <f>IF(Observaciones!$F728&gt;0.05*Constantes!$D$18,((Observaciones!$F728-0.05*Constantes!$D$18)^2)/(Observaciones!$F728+0.95*Constantes!$D$18),0)</f>
        <v>0</v>
      </c>
      <c r="G729" s="76">
        <f>MAX(0,H728+Observaciones!$F728-F729-Constantes!$D$13)</f>
        <v>0</v>
      </c>
      <c r="H729" s="76">
        <f>H728+Observaciones!$F728-F729-E729-G729-I728</f>
        <v>28.831608355618805</v>
      </c>
      <c r="I729" s="76">
        <f>MAX(0,(H729-Constantes!$D$14)*(1-EXP(-Constantes!$D$22)))</f>
        <v>0.59889412399798525</v>
      </c>
      <c r="J729" s="76">
        <f t="shared" si="385"/>
        <v>56.066102739417659</v>
      </c>
      <c r="K729" s="76">
        <f>MAX(0,(J729-Constantes!$D$13)*(1-EXP(-Constantes!$D$23)))</f>
        <v>7.2087302851392338E-2</v>
      </c>
      <c r="L729" s="76">
        <f t="shared" si="386"/>
        <v>0.67098142684937756</v>
      </c>
      <c r="M729" s="76">
        <f>0.0526*F729*Observaciones!$F728^1.218</f>
        <v>0</v>
      </c>
      <c r="N729" s="76">
        <f>M729*Constantes!$D$30</f>
        <v>0</v>
      </c>
      <c r="O729" s="76">
        <f t="shared" si="387"/>
        <v>0</v>
      </c>
      <c r="P729" s="15"/>
      <c r="Q729" s="75">
        <v>723</v>
      </c>
      <c r="R729" s="148">
        <f>ETo!$I728*((1-Constantes!$E$19)*ETo!$K728+ETo!$L728)</f>
        <v>4.2165017930307807</v>
      </c>
      <c r="S729" s="76">
        <f>MIN(R729*Constantes!$E$17,0.8*(V728+Observaciones!$F728-T729-U729-Constantes!$D$14))</f>
        <v>2.0942253020763419</v>
      </c>
      <c r="T729" s="76">
        <f>IF(Observaciones!$F728&gt;0.05*Constantes!$E$18,((Observaciones!$F728-0.05*Constantes!$E$18)^2)/(Observaciones!$F728+0.95*Constantes!$E$18),0)</f>
        <v>0</v>
      </c>
      <c r="U729" s="76">
        <f>MAX(0,V728+Observaciones!$F728-T729-Constantes!$D$13)</f>
        <v>0</v>
      </c>
      <c r="V729" s="76">
        <f>V728+Observaciones!$F728-T729-S729-U729-W728</f>
        <v>28.831608355618805</v>
      </c>
      <c r="W729" s="76">
        <f>MAX(0,(V729-Constantes!$D$14)*(1-EXP(-Constantes!$D$22)))</f>
        <v>0.59889412399798525</v>
      </c>
      <c r="X729" s="76">
        <f t="shared" si="408"/>
        <v>56.066102739417659</v>
      </c>
      <c r="Y729" s="76">
        <f>MAX(0,(X729-Constantes!$D$13)*(1-EXP(-Constantes!$D$23)))</f>
        <v>7.2087302851392338E-2</v>
      </c>
      <c r="Z729" s="76">
        <f t="shared" si="409"/>
        <v>0.67098142684937756</v>
      </c>
      <c r="AA729" s="76">
        <f>IF(Z729-Escenarios!$E$29&lt;=0,0,IF(Z729-Escenarios!$E$29&gt;Escenarios!$E$28,Escenarios!$E$28,Z729-Escenarios!$E$29))</f>
        <v>0</v>
      </c>
      <c r="AB729" s="76">
        <f>AA729*Entradas!$E$24</f>
        <v>0</v>
      </c>
      <c r="AC729" s="76">
        <f>R729*Entradas!$D$47/Escenarios!$E$9</f>
        <v>0.20239208606547748</v>
      </c>
      <c r="AD729" s="76">
        <f>Entradas!$D$48*Entradas!$D$46/Escenarios!$E$9</f>
        <v>0.12</v>
      </c>
      <c r="AE729" s="76">
        <f t="shared" si="410"/>
        <v>2.2966173881418195</v>
      </c>
      <c r="AF729" s="76">
        <f t="shared" si="393"/>
        <v>0</v>
      </c>
      <c r="AG729" s="76">
        <f t="shared" si="394"/>
        <v>0</v>
      </c>
      <c r="AH729" s="76">
        <f t="shared" si="388"/>
        <v>0.59889412399798525</v>
      </c>
      <c r="AI729" s="76">
        <f t="shared" si="395"/>
        <v>0</v>
      </c>
      <c r="AJ729" s="76">
        <f t="shared" si="389"/>
        <v>7.2087302851392338E-2</v>
      </c>
      <c r="AK729" s="76">
        <f t="shared" si="396"/>
        <v>0</v>
      </c>
      <c r="AL729" s="76">
        <f t="shared" si="397"/>
        <v>0.67098142684937756</v>
      </c>
      <c r="AM729" s="76">
        <f t="shared" si="398"/>
        <v>0</v>
      </c>
      <c r="AN729" s="76">
        <f t="shared" si="399"/>
        <v>0</v>
      </c>
      <c r="AO729" s="76">
        <f t="shared" si="411"/>
        <v>54.06341785768042</v>
      </c>
      <c r="AP729" s="76">
        <f>MAX(0,(AO729-Constantes!$D$13)*(1-EXP(-Constantes!$D$24)))</f>
        <v>8.1216904717250363E-2</v>
      </c>
      <c r="AQ729" s="76">
        <f t="shared" si="390"/>
        <v>0.15330420756864271</v>
      </c>
      <c r="AR729" s="76">
        <f t="shared" si="400"/>
        <v>0.75219833156662796</v>
      </c>
      <c r="AS729" s="76">
        <f>0.0526*AF729*Observaciones!$F728^1.218</f>
        <v>0</v>
      </c>
      <c r="AT729" s="76">
        <f>AS729*Constantes!$E$30</f>
        <v>0</v>
      </c>
      <c r="AU729" s="76">
        <f t="shared" si="412"/>
        <v>0</v>
      </c>
      <c r="AV729" s="15"/>
      <c r="AW729" s="75">
        <v>723</v>
      </c>
      <c r="AX729" s="148">
        <f>ETo!$I728*((1-Constantes!$F$19)*ETo!$K728+ETo!$L728)</f>
        <v>4.2165017930307807</v>
      </c>
      <c r="AY729" s="76">
        <f>MIN(AX729*Constantes!$F$17,0.8*(BB728+Observaciones!$F728-AZ729-BA729-Constantes!$D$14))</f>
        <v>2.0942253020763419</v>
      </c>
      <c r="AZ729" s="76">
        <f>IF(Observaciones!$F728&gt;0.05*Constantes!$F$18,((Observaciones!$F728-0.05*Constantes!$F$18)^2)/(Observaciones!$F728+0.95*Constantes!$F$18),0)</f>
        <v>0</v>
      </c>
      <c r="BA729" s="76">
        <f>MAX(0,BB728+Observaciones!$F728-AZ729-Constantes!$D$13)</f>
        <v>0</v>
      </c>
      <c r="BB729" s="76">
        <f>BB728+Observaciones!$F728-AZ729-AY729-BA729-BC728</f>
        <v>28.831608355618805</v>
      </c>
      <c r="BC729" s="76">
        <f>MAX(0,(BB729-Constantes!$D$14)*(1-EXP(-Constantes!$D$22)))</f>
        <v>0.59889412399798525</v>
      </c>
      <c r="BD729" s="76">
        <f t="shared" si="413"/>
        <v>56.066102739417659</v>
      </c>
      <c r="BE729" s="76">
        <f>MAX(0,(BD729-Constantes!$D$13)*(1-EXP(-Constantes!$D$23)))</f>
        <v>7.2087302851392338E-2</v>
      </c>
      <c r="BF729" s="76">
        <f t="shared" si="414"/>
        <v>0.67098142684937756</v>
      </c>
      <c r="BG729" s="76">
        <f>IF(BF729-Escenarios!$F$29&lt;=0,0,IF(BF729-Escenarios!$F$29&gt;Escenarios!$F$28,Escenarios!$F$28,BF729-Escenarios!$F$29))</f>
        <v>0</v>
      </c>
      <c r="BH729" s="76">
        <f>BG729*Entradas!$F$24</f>
        <v>0</v>
      </c>
      <c r="BI729" s="76">
        <f>AX729*Entradas!$D$47/Escenarios!$F$9</f>
        <v>0.20239208606547748</v>
      </c>
      <c r="BJ729" s="76">
        <f>Entradas!$D$48*Entradas!$D$46/Escenarios!$F$9</f>
        <v>0.12</v>
      </c>
      <c r="BK729" s="76">
        <f t="shared" si="415"/>
        <v>2.2966173881418195</v>
      </c>
      <c r="BL729" s="76">
        <f t="shared" si="401"/>
        <v>0</v>
      </c>
      <c r="BM729" s="76">
        <f t="shared" si="402"/>
        <v>0</v>
      </c>
      <c r="BN729" s="76">
        <f t="shared" si="391"/>
        <v>0.59889412399798525</v>
      </c>
      <c r="BO729" s="76">
        <f t="shared" si="403"/>
        <v>0</v>
      </c>
      <c r="BP729" s="76">
        <f t="shared" si="392"/>
        <v>7.2087302851392338E-2</v>
      </c>
      <c r="BQ729" s="76">
        <f t="shared" si="404"/>
        <v>0</v>
      </c>
      <c r="BR729" s="76">
        <f t="shared" si="405"/>
        <v>0.67098142684937756</v>
      </c>
      <c r="BS729" s="76">
        <f t="shared" si="406"/>
        <v>0</v>
      </c>
      <c r="BT729" s="76">
        <f t="shared" si="407"/>
        <v>0</v>
      </c>
      <c r="BU729" s="76">
        <f t="shared" si="416"/>
        <v>57.668843975159142</v>
      </c>
      <c r="BV729" s="76">
        <f>MAX(0,(BU729-Constantes!$D$13)*(1-EXP(-Constantes!$D$24)))</f>
        <v>0.13632673369956702</v>
      </c>
      <c r="BW729" s="76">
        <f t="shared" si="417"/>
        <v>0.20841403655095936</v>
      </c>
      <c r="BX729" s="76">
        <f t="shared" si="418"/>
        <v>0.80730816054894461</v>
      </c>
      <c r="BY729" s="76">
        <f>0.0526*BL729*Observaciones!$F728^1.218</f>
        <v>0</v>
      </c>
      <c r="BZ729" s="76">
        <f>BY729*Constantes!$F$30</f>
        <v>0</v>
      </c>
      <c r="CA729" s="76">
        <f t="shared" si="419"/>
        <v>0</v>
      </c>
      <c r="CB729" s="15"/>
      <c r="CC729" s="75">
        <v>723</v>
      </c>
      <c r="CD729" s="76">
        <f>0.0526*Observaciones!$F728^2.218</f>
        <v>0</v>
      </c>
      <c r="CE729" s="76">
        <f>IF(Observaciones!$F728&gt;0.05*$CI$7,((Observaciones!$F728-0.05*$CI$7)^2)/(Observaciones!$F728+0.95*$CI$7),0)</f>
        <v>0</v>
      </c>
      <c r="CF729" s="76">
        <f>0.0526*CE729*Observaciones!$F728^1.218</f>
        <v>0</v>
      </c>
      <c r="CG729" s="29"/>
      <c r="CH729" s="29"/>
      <c r="CI729" s="110"/>
      <c r="CJ729" s="40"/>
    </row>
    <row r="730" spans="2:88" s="2" customFormat="1" x14ac:dyDescent="0.3">
      <c r="B730" s="39"/>
      <c r="C730" s="75">
        <v>724</v>
      </c>
      <c r="D730" s="148">
        <f>ETo!$I729*((1-Constantes!$D$19)*ETo!$K729+ETo!$L729)</f>
        <v>4.2209063642427012</v>
      </c>
      <c r="E730" s="76">
        <f>MIN(D730*Constantes!$D$17,0.8*(H729+Observaciones!$F729-F730-G730-Constantes!$D$14))</f>
        <v>2.0964129365016486</v>
      </c>
      <c r="F730" s="76">
        <f>IF(Observaciones!$F729&gt;0.05*Constantes!$D$18,((Observaciones!$F729-0.05*Constantes!$D$18)^2)/(Observaciones!$F729+0.95*Constantes!$D$18),0)</f>
        <v>4.7168391839183927</v>
      </c>
      <c r="G730" s="76">
        <f>MAX(0,H729+Observaciones!$F729-F730-Constantes!$D$13)</f>
        <v>0</v>
      </c>
      <c r="H730" s="76">
        <f>H729+Observaciones!$F729-F730-E730-G730-I729</f>
        <v>44.419462111200772</v>
      </c>
      <c r="I730" s="76">
        <f>MAX(0,(H730-Constantes!$D$14)*(1-EXP(-Constantes!$D$22)))</f>
        <v>1.1298736470957396</v>
      </c>
      <c r="J730" s="76">
        <f t="shared" si="385"/>
        <v>55.994015436566265</v>
      </c>
      <c r="K730" s="76">
        <f>MAX(0,(J730-Constantes!$D$13)*(1-EXP(-Constantes!$D$23)))</f>
        <v>7.1377009486539716E-2</v>
      </c>
      <c r="L730" s="76">
        <f t="shared" si="386"/>
        <v>5.9180898405006719</v>
      </c>
      <c r="M730" s="76">
        <f>0.0526*F730*Observaciones!$F729^1.218</f>
        <v>11.30371809564809</v>
      </c>
      <c r="N730" s="76">
        <f>M730*Constantes!$D$30</f>
        <v>0.17658789583630044</v>
      </c>
      <c r="O730" s="76">
        <f t="shared" si="387"/>
        <v>2983.8664264238519</v>
      </c>
      <c r="P730" s="15"/>
      <c r="Q730" s="75">
        <v>724</v>
      </c>
      <c r="R730" s="148">
        <f>ETo!$I729*((1-Constantes!$E$19)*ETo!$K729+ETo!$L729)</f>
        <v>4.2209063642427012</v>
      </c>
      <c r="S730" s="76">
        <f>MIN(R730*Constantes!$E$17,0.8*(V729+Observaciones!$F729-T730-U730-Constantes!$D$14))</f>
        <v>2.0964129365016486</v>
      </c>
      <c r="T730" s="76">
        <f>IF(Observaciones!$F729&gt;0.05*Constantes!$E$18,((Observaciones!$F729-0.05*Constantes!$E$18)^2)/(Observaciones!$F729+0.95*Constantes!$E$18),0)</f>
        <v>4.7168391839183927</v>
      </c>
      <c r="U730" s="76">
        <f>MAX(0,V729+Observaciones!$F729-T730-Constantes!$D$13)</f>
        <v>0</v>
      </c>
      <c r="V730" s="76">
        <f>V729+Observaciones!$F729-T730-S730-U730-W729</f>
        <v>44.419462111200772</v>
      </c>
      <c r="W730" s="76">
        <f>MAX(0,(V730-Constantes!$D$14)*(1-EXP(-Constantes!$D$22)))</f>
        <v>1.1298736470957396</v>
      </c>
      <c r="X730" s="76">
        <f t="shared" si="408"/>
        <v>55.994015436566265</v>
      </c>
      <c r="Y730" s="76">
        <f>MAX(0,(X730-Constantes!$D$13)*(1-EXP(-Constantes!$D$23)))</f>
        <v>7.1377009486539716E-2</v>
      </c>
      <c r="Z730" s="76">
        <f t="shared" si="409"/>
        <v>5.9180898405006719</v>
      </c>
      <c r="AA730" s="76">
        <f>IF(Z730-Escenarios!$E$29&lt;=0,0,IF(Z730-Escenarios!$E$29&gt;Escenarios!$E$28,Escenarios!$E$28,Z730-Escenarios!$E$29))</f>
        <v>2.2212791916551762</v>
      </c>
      <c r="AB730" s="76">
        <f>AA730*Entradas!$E$24</f>
        <v>0.55531979791379404</v>
      </c>
      <c r="AC730" s="76">
        <f>R730*Entradas!$D$47/Escenarios!$E$9</f>
        <v>0.20260350548364967</v>
      </c>
      <c r="AD730" s="76">
        <f>Entradas!$D$48*Entradas!$D$46/Escenarios!$E$9</f>
        <v>0.12</v>
      </c>
      <c r="AE730" s="76">
        <f t="shared" si="410"/>
        <v>2.2990164419852981</v>
      </c>
      <c r="AF730" s="76">
        <f t="shared" si="393"/>
        <v>2.4955599922632166</v>
      </c>
      <c r="AG730" s="76">
        <f t="shared" si="394"/>
        <v>0</v>
      </c>
      <c r="AH730" s="76">
        <f t="shared" si="388"/>
        <v>1.1298736470957396</v>
      </c>
      <c r="AI730" s="76">
        <f t="shared" si="395"/>
        <v>0</v>
      </c>
      <c r="AJ730" s="76">
        <f t="shared" si="389"/>
        <v>7.1377009486539716E-2</v>
      </c>
      <c r="AK730" s="76">
        <f t="shared" si="396"/>
        <v>0</v>
      </c>
      <c r="AL730" s="76">
        <f t="shared" si="397"/>
        <v>4.2521304467592902</v>
      </c>
      <c r="AM730" s="76">
        <f t="shared" si="398"/>
        <v>1.3433558882577326</v>
      </c>
      <c r="AN730" s="76">
        <f t="shared" si="399"/>
        <v>1.3433558882577326</v>
      </c>
      <c r="AO730" s="76">
        <f t="shared" si="411"/>
        <v>55.325556841220902</v>
      </c>
      <c r="AP730" s="76">
        <f>MAX(0,(AO730-Constantes!$D$13)*(1-EXP(-Constantes!$D$24)))</f>
        <v>0.10050901091175246</v>
      </c>
      <c r="AQ730" s="76">
        <f t="shared" si="390"/>
        <v>0.17188602039829218</v>
      </c>
      <c r="AR730" s="76">
        <f t="shared" si="400"/>
        <v>4.3526394576710423</v>
      </c>
      <c r="AS730" s="76">
        <f>0.0526*AF730*Observaciones!$F729^1.218</f>
        <v>5.9805105799445846</v>
      </c>
      <c r="AT730" s="76">
        <f>AS730*Constantes!$E$30</f>
        <v>9.3428177384018277E-2</v>
      </c>
      <c r="AU730" s="76">
        <f t="shared" si="412"/>
        <v>2146.4717740257925</v>
      </c>
      <c r="AV730" s="15"/>
      <c r="AW730" s="75">
        <v>724</v>
      </c>
      <c r="AX730" s="148">
        <f>ETo!$I729*((1-Constantes!$F$19)*ETo!$K729+ETo!$L729)</f>
        <v>4.2209063642427012</v>
      </c>
      <c r="AY730" s="76">
        <f>MIN(AX730*Constantes!$F$17,0.8*(BB729+Observaciones!$F729-AZ730-BA730-Constantes!$D$14))</f>
        <v>2.0964129365016486</v>
      </c>
      <c r="AZ730" s="76">
        <f>IF(Observaciones!$F729&gt;0.05*Constantes!$F$18,((Observaciones!$F729-0.05*Constantes!$F$18)^2)/(Observaciones!$F729+0.95*Constantes!$F$18),0)</f>
        <v>4.7168391839183927</v>
      </c>
      <c r="BA730" s="76">
        <f>MAX(0,BB729+Observaciones!$F729-AZ730-Constantes!$D$13)</f>
        <v>0</v>
      </c>
      <c r="BB730" s="76">
        <f>BB729+Observaciones!$F729-AZ730-AY730-BA730-BC729</f>
        <v>44.419462111200772</v>
      </c>
      <c r="BC730" s="76">
        <f>MAX(0,(BB730-Constantes!$D$14)*(1-EXP(-Constantes!$D$22)))</f>
        <v>1.1298736470957396</v>
      </c>
      <c r="BD730" s="76">
        <f t="shared" si="413"/>
        <v>55.994015436566265</v>
      </c>
      <c r="BE730" s="76">
        <f>MAX(0,(BD730-Constantes!$D$13)*(1-EXP(-Constantes!$D$23)))</f>
        <v>7.1377009486539716E-2</v>
      </c>
      <c r="BF730" s="76">
        <f t="shared" si="414"/>
        <v>5.9180898405006719</v>
      </c>
      <c r="BG730" s="76">
        <f>IF(BF730-Escenarios!$F$29&lt;=0,0,IF(BF730-Escenarios!$F$29&gt;Escenarios!$F$28,Escenarios!$F$28,BF730-Escenarios!$F$29))</f>
        <v>3.9467247716830118</v>
      </c>
      <c r="BH730" s="76">
        <f>BG730*Entradas!$F$24</f>
        <v>0</v>
      </c>
      <c r="BI730" s="76">
        <f>AX730*Entradas!$D$47/Escenarios!$F$9</f>
        <v>0.20260350548364967</v>
      </c>
      <c r="BJ730" s="76">
        <f>Entradas!$D$48*Entradas!$D$46/Escenarios!$F$9</f>
        <v>0.12</v>
      </c>
      <c r="BK730" s="76">
        <f t="shared" si="415"/>
        <v>2.2990164419852981</v>
      </c>
      <c r="BL730" s="76">
        <f t="shared" si="401"/>
        <v>0.77011441223538091</v>
      </c>
      <c r="BM730" s="76">
        <f t="shared" si="402"/>
        <v>0</v>
      </c>
      <c r="BN730" s="76">
        <f t="shared" si="391"/>
        <v>1.1298736470957396</v>
      </c>
      <c r="BO730" s="76">
        <f t="shared" si="403"/>
        <v>0</v>
      </c>
      <c r="BP730" s="76">
        <f t="shared" si="392"/>
        <v>7.1377009486539716E-2</v>
      </c>
      <c r="BQ730" s="76">
        <f t="shared" si="404"/>
        <v>0</v>
      </c>
      <c r="BR730" s="76">
        <f t="shared" si="405"/>
        <v>1.9713650688176603</v>
      </c>
      <c r="BS730" s="76">
        <f t="shared" si="406"/>
        <v>3.6241212661993623</v>
      </c>
      <c r="BT730" s="76">
        <f t="shared" si="407"/>
        <v>3.6241212661993623</v>
      </c>
      <c r="BU730" s="76">
        <f t="shared" si="416"/>
        <v>61.156638507658933</v>
      </c>
      <c r="BV730" s="76">
        <f>MAX(0,(BU730-Constantes!$D$13)*(1-EXP(-Constantes!$D$24)))</f>
        <v>0.18963853484276627</v>
      </c>
      <c r="BW730" s="76">
        <f t="shared" si="417"/>
        <v>0.26101554432930596</v>
      </c>
      <c r="BX730" s="76">
        <f t="shared" si="418"/>
        <v>2.1610036036604265</v>
      </c>
      <c r="BY730" s="76">
        <f>0.0526*BL730*Observaciones!$F729^1.218</f>
        <v>1.8455486561814227</v>
      </c>
      <c r="BZ730" s="76">
        <f>BY730*Constantes!$F$30</f>
        <v>2.8831358947642265E-2</v>
      </c>
      <c r="CA730" s="76">
        <f t="shared" si="419"/>
        <v>1334.1652415019635</v>
      </c>
      <c r="CB730" s="15"/>
      <c r="CC730" s="75">
        <v>724</v>
      </c>
      <c r="CD730" s="76">
        <f>0.0526*Observaciones!$F729^2.218</f>
        <v>55.118588118564972</v>
      </c>
      <c r="CE730" s="76">
        <f>IF(Observaciones!$F729&gt;0.05*$CI$7,((Observaciones!$F729-0.05*$CI$7)^2)/(Observaciones!$F729+0.95*$CI$7),0)</f>
        <v>8.0912125154299339</v>
      </c>
      <c r="CF730" s="76">
        <f>0.0526*CE730*Observaciones!$F729^1.218</f>
        <v>19.390270000772201</v>
      </c>
      <c r="CG730" s="29"/>
      <c r="CH730" s="29"/>
      <c r="CI730" s="110"/>
      <c r="CJ730" s="40"/>
    </row>
    <row r="731" spans="2:88" s="2" customFormat="1" x14ac:dyDescent="0.3">
      <c r="B731" s="39"/>
      <c r="C731" s="75">
        <v>725</v>
      </c>
      <c r="D731" s="148">
        <f>ETo!$I730*((1-Constantes!$D$19)*ETo!$K730+ETo!$L730)</f>
        <v>4.1770456659934325</v>
      </c>
      <c r="E731" s="76">
        <f>MIN(D731*Constantes!$D$17,0.8*(H730+Observaciones!$F730-F731-G731-Constantes!$D$14))</f>
        <v>2.0746284837611864</v>
      </c>
      <c r="F731" s="76">
        <f>IF(Observaciones!$F730&gt;0.05*Constantes!$D$18,((Observaciones!$F730-0.05*Constantes!$D$18)^2)/(Observaciones!$F730+0.95*Constantes!$D$18),0)</f>
        <v>6.0916179337231879E-3</v>
      </c>
      <c r="G731" s="76">
        <f>MAX(0,H730+Observaciones!$F730-F731-Constantes!$D$13)</f>
        <v>0</v>
      </c>
      <c r="H731" s="76">
        <f>H730+Observaciones!$F730-F731-E731-G731-I730</f>
        <v>45.008868362410119</v>
      </c>
      <c r="I731" s="76">
        <f>MAX(0,(H731-Constantes!$D$14)*(1-EXP(-Constantes!$D$22)))</f>
        <v>1.1499509877665746</v>
      </c>
      <c r="J731" s="76">
        <f t="shared" si="385"/>
        <v>55.922638427079725</v>
      </c>
      <c r="K731" s="76">
        <f>MAX(0,(J731-Constantes!$D$13)*(1-EXP(-Constantes!$D$23)))</f>
        <v>7.0673714811389704E-2</v>
      </c>
      <c r="L731" s="76">
        <f t="shared" si="386"/>
        <v>1.2267163205116873</v>
      </c>
      <c r="M731" s="76">
        <f>0.0526*F731*Observaciones!$F730^1.218</f>
        <v>1.6289014931478746E-3</v>
      </c>
      <c r="N731" s="76">
        <f>M731*Constantes!$D$30</f>
        <v>2.5446873742395757E-5</v>
      </c>
      <c r="O731" s="76">
        <f t="shared" si="387"/>
        <v>2.0743894343707243</v>
      </c>
      <c r="P731" s="15"/>
      <c r="Q731" s="75">
        <v>725</v>
      </c>
      <c r="R731" s="148">
        <f>ETo!$I730*((1-Constantes!$E$19)*ETo!$K730+ETo!$L730)</f>
        <v>4.1770456659934325</v>
      </c>
      <c r="S731" s="76">
        <f>MIN(R731*Constantes!$E$17,0.8*(V730+Observaciones!$F730-T731-U731-Constantes!$D$14))</f>
        <v>2.0746284837611864</v>
      </c>
      <c r="T731" s="76">
        <f>IF(Observaciones!$F730&gt;0.05*Constantes!$E$18,((Observaciones!$F730-0.05*Constantes!$E$18)^2)/(Observaciones!$F730+0.95*Constantes!$E$18),0)</f>
        <v>6.0916179337231879E-3</v>
      </c>
      <c r="U731" s="76">
        <f>MAX(0,V730+Observaciones!$F730-T731-Constantes!$D$13)</f>
        <v>0</v>
      </c>
      <c r="V731" s="76">
        <f>V730+Observaciones!$F730-T731-S731-U731-W730</f>
        <v>45.008868362410119</v>
      </c>
      <c r="W731" s="76">
        <f>MAX(0,(V731-Constantes!$D$14)*(1-EXP(-Constantes!$D$22)))</f>
        <v>1.1499509877665746</v>
      </c>
      <c r="X731" s="76">
        <f t="shared" si="408"/>
        <v>55.922638427079725</v>
      </c>
      <c r="Y731" s="76">
        <f>MAX(0,(X731-Constantes!$D$13)*(1-EXP(-Constantes!$D$23)))</f>
        <v>7.0673714811389704E-2</v>
      </c>
      <c r="Z731" s="76">
        <f t="shared" si="409"/>
        <v>1.2267163205116873</v>
      </c>
      <c r="AA731" s="76">
        <f>IF(Z731-Escenarios!$E$29&lt;=0,0,IF(Z731-Escenarios!$E$29&gt;Escenarios!$E$28,Escenarios!$E$28,Z731-Escenarios!$E$29))</f>
        <v>0.53551632051168729</v>
      </c>
      <c r="AB731" s="76">
        <f>AA731*Entradas!$E$24</f>
        <v>0.13387908012792182</v>
      </c>
      <c r="AC731" s="76">
        <f>R731*Entradas!$D$47/Escenarios!$E$9</f>
        <v>0.20049819196768476</v>
      </c>
      <c r="AD731" s="76">
        <f>Entradas!$D$48*Entradas!$D$46/Escenarios!$E$9</f>
        <v>0.12</v>
      </c>
      <c r="AE731" s="76">
        <f t="shared" si="410"/>
        <v>2.2751266757288713</v>
      </c>
      <c r="AF731" s="76">
        <f t="shared" si="393"/>
        <v>0</v>
      </c>
      <c r="AG731" s="76">
        <f t="shared" si="394"/>
        <v>0.52942470257796415</v>
      </c>
      <c r="AH731" s="76">
        <f t="shared" si="388"/>
        <v>0.62052628518861042</v>
      </c>
      <c r="AI731" s="76">
        <f t="shared" si="395"/>
        <v>0</v>
      </c>
      <c r="AJ731" s="76">
        <f t="shared" si="389"/>
        <v>7.0673714811389704E-2</v>
      </c>
      <c r="AK731" s="76">
        <f t="shared" si="396"/>
        <v>0</v>
      </c>
      <c r="AL731" s="76">
        <f t="shared" si="397"/>
        <v>0.82507908012792197</v>
      </c>
      <c r="AM731" s="76">
        <f t="shared" si="398"/>
        <v>8.1139048416080717E-2</v>
      </c>
      <c r="AN731" s="76">
        <f t="shared" si="399"/>
        <v>8.1139048416080717E-2</v>
      </c>
      <c r="AO731" s="76">
        <f t="shared" si="411"/>
        <v>55.306186878725235</v>
      </c>
      <c r="AP731" s="76">
        <f>MAX(0,(AO731-Constantes!$D$13)*(1-EXP(-Constantes!$D$24)))</f>
        <v>0.1002129362493554</v>
      </c>
      <c r="AQ731" s="76">
        <f t="shared" si="390"/>
        <v>0.1708866510607451</v>
      </c>
      <c r="AR731" s="76">
        <f t="shared" si="400"/>
        <v>0.92529201637727732</v>
      </c>
      <c r="AS731" s="76">
        <f>0.0526*AF731*Observaciones!$F730^1.218</f>
        <v>0</v>
      </c>
      <c r="AT731" s="76">
        <f>AS731*Constantes!$E$30</f>
        <v>0</v>
      </c>
      <c r="AU731" s="76">
        <f t="shared" si="412"/>
        <v>0</v>
      </c>
      <c r="AV731" s="15"/>
      <c r="AW731" s="75">
        <v>725</v>
      </c>
      <c r="AX731" s="148">
        <f>ETo!$I730*((1-Constantes!$F$19)*ETo!$K730+ETo!$L730)</f>
        <v>4.1770456659934325</v>
      </c>
      <c r="AY731" s="76">
        <f>MIN(AX731*Constantes!$F$17,0.8*(BB730+Observaciones!$F730-AZ731-BA731-Constantes!$D$14))</f>
        <v>2.0746284837611864</v>
      </c>
      <c r="AZ731" s="76">
        <f>IF(Observaciones!$F730&gt;0.05*Constantes!$F$18,((Observaciones!$F730-0.05*Constantes!$F$18)^2)/(Observaciones!$F730+0.95*Constantes!$F$18),0)</f>
        <v>6.0916179337231879E-3</v>
      </c>
      <c r="BA731" s="76">
        <f>MAX(0,BB730+Observaciones!$F730-AZ731-Constantes!$D$13)</f>
        <v>0</v>
      </c>
      <c r="BB731" s="76">
        <f>BB730+Observaciones!$F730-AZ731-AY731-BA731-BC730</f>
        <v>45.008868362410119</v>
      </c>
      <c r="BC731" s="76">
        <f>MAX(0,(BB731-Constantes!$D$14)*(1-EXP(-Constantes!$D$22)))</f>
        <v>1.1499509877665746</v>
      </c>
      <c r="BD731" s="76">
        <f t="shared" si="413"/>
        <v>55.922638427079725</v>
      </c>
      <c r="BE731" s="76">
        <f>MAX(0,(BD731-Constantes!$D$13)*(1-EXP(-Constantes!$D$23)))</f>
        <v>7.0673714811389704E-2</v>
      </c>
      <c r="BF731" s="76">
        <f t="shared" si="414"/>
        <v>1.2267163205116873</v>
      </c>
      <c r="BG731" s="76">
        <f>IF(BF731-Escenarios!$F$29&lt;=0,0,IF(BF731-Escenarios!$F$29&gt;Escenarios!$F$28,Escenarios!$F$28,BF731-Escenarios!$F$29))</f>
        <v>0.53551632051168729</v>
      </c>
      <c r="BH731" s="76">
        <f>BG731*Entradas!$F$24</f>
        <v>0</v>
      </c>
      <c r="BI731" s="76">
        <f>AX731*Entradas!$D$47/Escenarios!$F$9</f>
        <v>0.20049819196768476</v>
      </c>
      <c r="BJ731" s="76">
        <f>Entradas!$D$48*Entradas!$D$46/Escenarios!$F$9</f>
        <v>0.12</v>
      </c>
      <c r="BK731" s="76">
        <f t="shared" si="415"/>
        <v>2.2751266757288713</v>
      </c>
      <c r="BL731" s="76">
        <f t="shared" si="401"/>
        <v>0</v>
      </c>
      <c r="BM731" s="76">
        <f t="shared" si="402"/>
        <v>0.52942470257796415</v>
      </c>
      <c r="BN731" s="76">
        <f t="shared" si="391"/>
        <v>0.62052628518861042</v>
      </c>
      <c r="BO731" s="76">
        <f t="shared" si="403"/>
        <v>0</v>
      </c>
      <c r="BP731" s="76">
        <f t="shared" si="392"/>
        <v>7.0673714811389704E-2</v>
      </c>
      <c r="BQ731" s="76">
        <f t="shared" si="404"/>
        <v>0</v>
      </c>
      <c r="BR731" s="76">
        <f t="shared" si="405"/>
        <v>0.69120000000000015</v>
      </c>
      <c r="BS731" s="76">
        <f t="shared" si="406"/>
        <v>0.21501812854400254</v>
      </c>
      <c r="BT731" s="76">
        <f t="shared" si="407"/>
        <v>0.21501812854400254</v>
      </c>
      <c r="BU731" s="76">
        <f t="shared" si="416"/>
        <v>61.182018101360171</v>
      </c>
      <c r="BV731" s="76">
        <f>MAX(0,(BU731-Constantes!$D$13)*(1-EXP(-Constantes!$D$24)))</f>
        <v>0.19002646820291344</v>
      </c>
      <c r="BW731" s="76">
        <f t="shared" si="417"/>
        <v>0.26070018301430314</v>
      </c>
      <c r="BX731" s="76">
        <f t="shared" si="418"/>
        <v>0.88122646820291362</v>
      </c>
      <c r="BY731" s="76">
        <f>0.0526*BL731*Observaciones!$F730^1.218</f>
        <v>0</v>
      </c>
      <c r="BZ731" s="76">
        <f>BY731*Constantes!$F$30</f>
        <v>0</v>
      </c>
      <c r="CA731" s="76">
        <f t="shared" si="419"/>
        <v>0</v>
      </c>
      <c r="CB731" s="15"/>
      <c r="CC731" s="75">
        <v>725</v>
      </c>
      <c r="CD731" s="76">
        <f>0.0526*Observaciones!$F730^2.218</f>
        <v>1.0161217826375908</v>
      </c>
      <c r="CE731" s="76">
        <f>IF(Observaciones!$F730&gt;0.05*$CI$7,((Observaciones!$F730-0.05*$CI$7)^2)/(Observaciones!$F730+0.95*$CI$7),0)</f>
        <v>0.11653532226287651</v>
      </c>
      <c r="CF731" s="76">
        <f>0.0526*CE731*Observaciones!$F730^1.218</f>
        <v>3.1161599841578999E-2</v>
      </c>
      <c r="CG731" s="29"/>
      <c r="CH731" s="29"/>
      <c r="CI731" s="110"/>
      <c r="CJ731" s="40"/>
    </row>
    <row r="732" spans="2:88" s="2" customFormat="1" x14ac:dyDescent="0.3">
      <c r="B732" s="39"/>
      <c r="C732" s="75">
        <v>726</v>
      </c>
      <c r="D732" s="148">
        <f>ETo!$I731*((1-Constantes!$D$19)*ETo!$K731+ETo!$L731)</f>
        <v>4.317533456958965</v>
      </c>
      <c r="E732" s="76">
        <f>MIN(D732*Constantes!$D$17,0.8*(H731+Observaciones!$F731-F732-G732-Constantes!$D$14))</f>
        <v>2.1444050665576451</v>
      </c>
      <c r="F732" s="76">
        <f>IF(Observaciones!$F731&gt;0.05*Constantes!$D$18,((Observaciones!$F731-0.05*Constantes!$D$18)^2)/(Observaciones!$F731+0.95*Constantes!$D$18),0)</f>
        <v>0</v>
      </c>
      <c r="G732" s="76">
        <f>MAX(0,H731+Observaciones!$F731-F732-Constantes!$D$13)</f>
        <v>0</v>
      </c>
      <c r="H732" s="76">
        <f>H731+Observaciones!$F731-F732-E732-G732-I731</f>
        <v>44.514512308085898</v>
      </c>
      <c r="I732" s="76">
        <f>MAX(0,(H732-Constantes!$D$14)*(1-EXP(-Constantes!$D$22)))</f>
        <v>1.1331114057380631</v>
      </c>
      <c r="J732" s="76">
        <f t="shared" si="385"/>
        <v>55.851964712268334</v>
      </c>
      <c r="K732" s="76">
        <f>MAX(0,(J732-Constantes!$D$13)*(1-EXP(-Constantes!$D$23)))</f>
        <v>6.9977349866185659E-2</v>
      </c>
      <c r="L732" s="76">
        <f t="shared" si="386"/>
        <v>1.2030887556042489</v>
      </c>
      <c r="M732" s="76">
        <f>0.0526*F732*Observaciones!$F731^1.218</f>
        <v>0</v>
      </c>
      <c r="N732" s="76">
        <f>M732*Constantes!$D$30</f>
        <v>0</v>
      </c>
      <c r="O732" s="76">
        <f t="shared" si="387"/>
        <v>0</v>
      </c>
      <c r="P732" s="15"/>
      <c r="Q732" s="75">
        <v>726</v>
      </c>
      <c r="R732" s="148">
        <f>ETo!$I731*((1-Constantes!$E$19)*ETo!$K731+ETo!$L731)</f>
        <v>4.317533456958965</v>
      </c>
      <c r="S732" s="76">
        <f>MIN(R732*Constantes!$E$17,0.8*(V731+Observaciones!$F731-T732-U732-Constantes!$D$14))</f>
        <v>2.1444050665576451</v>
      </c>
      <c r="T732" s="76">
        <f>IF(Observaciones!$F731&gt;0.05*Constantes!$E$18,((Observaciones!$F731-0.05*Constantes!$E$18)^2)/(Observaciones!$F731+0.95*Constantes!$E$18),0)</f>
        <v>0</v>
      </c>
      <c r="U732" s="76">
        <f>MAX(0,V731+Observaciones!$F731-T732-Constantes!$D$13)</f>
        <v>0</v>
      </c>
      <c r="V732" s="76">
        <f>V731+Observaciones!$F731-T732-S732-U732-W731</f>
        <v>44.514512308085898</v>
      </c>
      <c r="W732" s="76">
        <f>MAX(0,(V732-Constantes!$D$14)*(1-EXP(-Constantes!$D$22)))</f>
        <v>1.1331114057380631</v>
      </c>
      <c r="X732" s="76">
        <f t="shared" si="408"/>
        <v>55.851964712268334</v>
      </c>
      <c r="Y732" s="76">
        <f>MAX(0,(X732-Constantes!$D$13)*(1-EXP(-Constantes!$D$23)))</f>
        <v>6.9977349866185659E-2</v>
      </c>
      <c r="Z732" s="76">
        <f t="shared" si="409"/>
        <v>1.2030887556042489</v>
      </c>
      <c r="AA732" s="76">
        <f>IF(Z732-Escenarios!$E$29&lt;=0,0,IF(Z732-Escenarios!$E$29&gt;Escenarios!$E$28,Escenarios!$E$28,Z732-Escenarios!$E$29))</f>
        <v>0.51188875560424885</v>
      </c>
      <c r="AB732" s="76">
        <f>AA732*Entradas!$E$24</f>
        <v>0.12797218890106221</v>
      </c>
      <c r="AC732" s="76">
        <f>R732*Entradas!$D$47/Escenarios!$E$9</f>
        <v>0.20724160593403029</v>
      </c>
      <c r="AD732" s="76">
        <f>Entradas!$D$48*Entradas!$D$46/Escenarios!$E$9</f>
        <v>0.12</v>
      </c>
      <c r="AE732" s="76">
        <f t="shared" si="410"/>
        <v>2.3516466724916754</v>
      </c>
      <c r="AF732" s="76">
        <f t="shared" si="393"/>
        <v>0</v>
      </c>
      <c r="AG732" s="76">
        <f t="shared" si="394"/>
        <v>0.51188875560424885</v>
      </c>
      <c r="AH732" s="76">
        <f t="shared" si="388"/>
        <v>0.62122265013381428</v>
      </c>
      <c r="AI732" s="76">
        <f t="shared" si="395"/>
        <v>0</v>
      </c>
      <c r="AJ732" s="76">
        <f t="shared" si="389"/>
        <v>6.9977349866185659E-2</v>
      </c>
      <c r="AK732" s="76">
        <f t="shared" si="396"/>
        <v>0</v>
      </c>
      <c r="AL732" s="76">
        <f t="shared" si="397"/>
        <v>0.81917218890106214</v>
      </c>
      <c r="AM732" s="76">
        <f t="shared" si="398"/>
        <v>5.6674960769156346E-2</v>
      </c>
      <c r="AN732" s="76">
        <f t="shared" si="399"/>
        <v>5.6674960769156346E-2</v>
      </c>
      <c r="AO732" s="76">
        <f t="shared" si="411"/>
        <v>55.262648903245037</v>
      </c>
      <c r="AP732" s="76">
        <f>MAX(0,(AO732-Constantes!$D$13)*(1-EXP(-Constantes!$D$24)))</f>
        <v>9.9547447537405895E-2</v>
      </c>
      <c r="AQ732" s="76">
        <f t="shared" si="390"/>
        <v>0.16952479740359155</v>
      </c>
      <c r="AR732" s="76">
        <f t="shared" si="400"/>
        <v>0.91871963643846799</v>
      </c>
      <c r="AS732" s="76">
        <f>0.0526*AF732*Observaciones!$F731^1.218</f>
        <v>0</v>
      </c>
      <c r="AT732" s="76">
        <f>AS732*Constantes!$E$30</f>
        <v>0</v>
      </c>
      <c r="AU732" s="76">
        <f t="shared" si="412"/>
        <v>0</v>
      </c>
      <c r="AV732" s="15"/>
      <c r="AW732" s="75">
        <v>726</v>
      </c>
      <c r="AX732" s="148">
        <f>ETo!$I731*((1-Constantes!$F$19)*ETo!$K731+ETo!$L731)</f>
        <v>4.317533456958965</v>
      </c>
      <c r="AY732" s="76">
        <f>MIN(AX732*Constantes!$F$17,0.8*(BB731+Observaciones!$F731-AZ732-BA732-Constantes!$D$14))</f>
        <v>2.1444050665576451</v>
      </c>
      <c r="AZ732" s="76">
        <f>IF(Observaciones!$F731&gt;0.05*Constantes!$F$18,((Observaciones!$F731-0.05*Constantes!$F$18)^2)/(Observaciones!$F731+0.95*Constantes!$F$18),0)</f>
        <v>0</v>
      </c>
      <c r="BA732" s="76">
        <f>MAX(0,BB731+Observaciones!$F731-AZ732-Constantes!$D$13)</f>
        <v>0</v>
      </c>
      <c r="BB732" s="76">
        <f>BB731+Observaciones!$F731-AZ732-AY732-BA732-BC731</f>
        <v>44.514512308085898</v>
      </c>
      <c r="BC732" s="76">
        <f>MAX(0,(BB732-Constantes!$D$14)*(1-EXP(-Constantes!$D$22)))</f>
        <v>1.1331114057380631</v>
      </c>
      <c r="BD732" s="76">
        <f t="shared" si="413"/>
        <v>55.851964712268334</v>
      </c>
      <c r="BE732" s="76">
        <f>MAX(0,(BD732-Constantes!$D$13)*(1-EXP(-Constantes!$D$23)))</f>
        <v>6.9977349866185659E-2</v>
      </c>
      <c r="BF732" s="76">
        <f t="shared" si="414"/>
        <v>1.2030887556042489</v>
      </c>
      <c r="BG732" s="76">
        <f>IF(BF732-Escenarios!$F$29&lt;=0,0,IF(BF732-Escenarios!$F$29&gt;Escenarios!$F$28,Escenarios!$F$28,BF732-Escenarios!$F$29))</f>
        <v>0.51188875560424885</v>
      </c>
      <c r="BH732" s="76">
        <f>BG732*Entradas!$F$24</f>
        <v>0</v>
      </c>
      <c r="BI732" s="76">
        <f>AX732*Entradas!$D$47/Escenarios!$F$9</f>
        <v>0.20724160593403029</v>
      </c>
      <c r="BJ732" s="76">
        <f>Entradas!$D$48*Entradas!$D$46/Escenarios!$F$9</f>
        <v>0.12</v>
      </c>
      <c r="BK732" s="76">
        <f t="shared" si="415"/>
        <v>2.3516466724916754</v>
      </c>
      <c r="BL732" s="76">
        <f t="shared" si="401"/>
        <v>0</v>
      </c>
      <c r="BM732" s="76">
        <f t="shared" si="402"/>
        <v>0.51188875560424885</v>
      </c>
      <c r="BN732" s="76">
        <f t="shared" si="391"/>
        <v>0.62122265013381428</v>
      </c>
      <c r="BO732" s="76">
        <f t="shared" si="403"/>
        <v>0</v>
      </c>
      <c r="BP732" s="76">
        <f t="shared" si="392"/>
        <v>6.9977349866185659E-2</v>
      </c>
      <c r="BQ732" s="76">
        <f t="shared" si="404"/>
        <v>0</v>
      </c>
      <c r="BR732" s="76">
        <f t="shared" si="405"/>
        <v>0.69119999999999993</v>
      </c>
      <c r="BS732" s="76">
        <f t="shared" si="406"/>
        <v>0.18464714967021856</v>
      </c>
      <c r="BT732" s="76">
        <f t="shared" si="407"/>
        <v>0.18464714967021856</v>
      </c>
      <c r="BU732" s="76">
        <f t="shared" si="416"/>
        <v>61.176638782827474</v>
      </c>
      <c r="BV732" s="76">
        <f>MAX(0,(BU732-Constantes!$D$13)*(1-EXP(-Constantes!$D$24)))</f>
        <v>0.18994424399009679</v>
      </c>
      <c r="BW732" s="76">
        <f t="shared" si="417"/>
        <v>0.25992159385628244</v>
      </c>
      <c r="BX732" s="76">
        <f t="shared" si="418"/>
        <v>0.88114424399009672</v>
      </c>
      <c r="BY732" s="76">
        <f>0.0526*BL732*Observaciones!$F731^1.218</f>
        <v>0</v>
      </c>
      <c r="BZ732" s="76">
        <f>BY732*Constantes!$F$30</f>
        <v>0</v>
      </c>
      <c r="CA732" s="76">
        <f t="shared" si="419"/>
        <v>0</v>
      </c>
      <c r="CB732" s="15"/>
      <c r="CC732" s="75">
        <v>726</v>
      </c>
      <c r="CD732" s="76">
        <f>0.0526*Observaciones!$F731^2.218</f>
        <v>0.51615751836785251</v>
      </c>
      <c r="CE732" s="76">
        <f>IF(Observaciones!$F731&gt;0.05*$CI$7,((Observaciones!$F731-0.05*$CI$7)^2)/(Observaciones!$F731+0.95*$CI$7),0)</f>
        <v>3.1957062669984396E-2</v>
      </c>
      <c r="CF732" s="76">
        <f>0.0526*CE732*Observaciones!$F731^1.218</f>
        <v>5.8910279150232447E-3</v>
      </c>
      <c r="CG732" s="29"/>
      <c r="CH732" s="29"/>
      <c r="CI732" s="110"/>
      <c r="CJ732" s="40"/>
    </row>
    <row r="733" spans="2:88" s="2" customFormat="1" x14ac:dyDescent="0.3">
      <c r="B733" s="39"/>
      <c r="C733" s="75">
        <v>727</v>
      </c>
      <c r="D733" s="148">
        <f>ETo!$I732*((1-Constantes!$D$19)*ETo!$K732+ETo!$L732)</f>
        <v>4.3614971935603988</v>
      </c>
      <c r="E733" s="76">
        <f>MIN(D733*Constantes!$D$17,0.8*(H732+Observaciones!$F732-F733-G733-Constantes!$D$14))</f>
        <v>2.1662406957317439</v>
      </c>
      <c r="F733" s="76">
        <f>IF(Observaciones!$F732&gt;0.05*Constantes!$D$18,((Observaciones!$F732-0.05*Constantes!$D$18)^2)/(Observaciones!$F732+0.95*Constantes!$D$18),0)</f>
        <v>0.14657598499061908</v>
      </c>
      <c r="G733" s="76">
        <f>MAX(0,H732+Observaciones!$F732-F733-Constantes!$D$13)</f>
        <v>1.917936323095276</v>
      </c>
      <c r="H733" s="76">
        <f>H732+Observaciones!$F732-F733-E733-G733-I732</f>
        <v>45.450647898530192</v>
      </c>
      <c r="I733" s="76">
        <f>MAX(0,(H733-Constantes!$D$14)*(1-EXP(-Constantes!$D$22)))</f>
        <v>1.1649996205727031</v>
      </c>
      <c r="J733" s="76">
        <f t="shared" si="385"/>
        <v>57.699923685497424</v>
      </c>
      <c r="K733" s="76">
        <f>MAX(0,(J733-Constantes!$D$13)*(1-EXP(-Constantes!$D$23)))</f>
        <v>8.8185729778947369E-2</v>
      </c>
      <c r="L733" s="76">
        <f t="shared" si="386"/>
        <v>1.3997613353422695</v>
      </c>
      <c r="M733" s="76">
        <f>0.0526*F733*Observaciones!$F732^1.218</f>
        <v>7.2551326065226532E-2</v>
      </c>
      <c r="N733" s="76">
        <f>M733*Constantes!$D$30</f>
        <v>1.133404593212933E-3</v>
      </c>
      <c r="O733" s="76">
        <f t="shared" si="387"/>
        <v>80.971274502005926</v>
      </c>
      <c r="P733" s="15"/>
      <c r="Q733" s="75">
        <v>727</v>
      </c>
      <c r="R733" s="148">
        <f>ETo!$I732*((1-Constantes!$E$19)*ETo!$K732+ETo!$L732)</f>
        <v>4.3614971935603988</v>
      </c>
      <c r="S733" s="76">
        <f>MIN(R733*Constantes!$E$17,0.8*(V732+Observaciones!$F732-T733-U733-Constantes!$D$14))</f>
        <v>2.1662406957317439</v>
      </c>
      <c r="T733" s="76">
        <f>IF(Observaciones!$F732&gt;0.05*Constantes!$E$18,((Observaciones!$F732-0.05*Constantes!$E$18)^2)/(Observaciones!$F732+0.95*Constantes!$E$18),0)</f>
        <v>0.14657598499061908</v>
      </c>
      <c r="U733" s="76">
        <f>MAX(0,V732+Observaciones!$F732-T733-Constantes!$D$13)</f>
        <v>1.917936323095276</v>
      </c>
      <c r="V733" s="76">
        <f>V732+Observaciones!$F732-T733-S733-U733-W732</f>
        <v>45.450647898530192</v>
      </c>
      <c r="W733" s="76">
        <f>MAX(0,(V733-Constantes!$D$14)*(1-EXP(-Constantes!$D$22)))</f>
        <v>1.1649996205727031</v>
      </c>
      <c r="X733" s="76">
        <f t="shared" si="408"/>
        <v>57.699923685497424</v>
      </c>
      <c r="Y733" s="76">
        <f>MAX(0,(X733-Constantes!$D$13)*(1-EXP(-Constantes!$D$23)))</f>
        <v>8.8185729778947369E-2</v>
      </c>
      <c r="Z733" s="76">
        <f t="shared" si="409"/>
        <v>1.3997613353422695</v>
      </c>
      <c r="AA733" s="76">
        <f>IF(Z733-Escenarios!$E$29&lt;=0,0,IF(Z733-Escenarios!$E$29&gt;Escenarios!$E$28,Escenarios!$E$28,Z733-Escenarios!$E$29))</f>
        <v>0.7085613353422695</v>
      </c>
      <c r="AB733" s="76">
        <f>AA733*Entradas!$E$24</f>
        <v>0.17714033383556738</v>
      </c>
      <c r="AC733" s="76">
        <f>R733*Entradas!$D$47/Escenarios!$E$9</f>
        <v>0.20935186529089914</v>
      </c>
      <c r="AD733" s="76">
        <f>Entradas!$D$48*Entradas!$D$46/Escenarios!$E$9</f>
        <v>0.12</v>
      </c>
      <c r="AE733" s="76">
        <f t="shared" si="410"/>
        <v>2.3755925610226432</v>
      </c>
      <c r="AF733" s="76">
        <f t="shared" si="393"/>
        <v>0</v>
      </c>
      <c r="AG733" s="76">
        <f t="shared" si="394"/>
        <v>0.56198535035165043</v>
      </c>
      <c r="AH733" s="76">
        <f t="shared" si="388"/>
        <v>0.6030142702210527</v>
      </c>
      <c r="AI733" s="76">
        <f t="shared" si="395"/>
        <v>0</v>
      </c>
      <c r="AJ733" s="76">
        <f t="shared" si="389"/>
        <v>8.8185729778947369E-2</v>
      </c>
      <c r="AK733" s="76">
        <f t="shared" si="396"/>
        <v>0</v>
      </c>
      <c r="AL733" s="76">
        <f t="shared" si="397"/>
        <v>0.86834033383556741</v>
      </c>
      <c r="AM733" s="76">
        <f t="shared" si="398"/>
        <v>0.20206913621580302</v>
      </c>
      <c r="AN733" s="76">
        <f t="shared" si="399"/>
        <v>2.1200054593110789</v>
      </c>
      <c r="AO733" s="76">
        <f t="shared" si="411"/>
        <v>55.365170591923437</v>
      </c>
      <c r="AP733" s="76">
        <f>MAX(0,(AO733-Constantes!$D$13)*(1-EXP(-Constantes!$D$24)))</f>
        <v>0.10111451687843458</v>
      </c>
      <c r="AQ733" s="76">
        <f t="shared" si="390"/>
        <v>0.18930024665738193</v>
      </c>
      <c r="AR733" s="76">
        <f t="shared" si="400"/>
        <v>0.96945485071400195</v>
      </c>
      <c r="AS733" s="76">
        <f>0.0526*AF733*Observaciones!$F732^1.218</f>
        <v>0</v>
      </c>
      <c r="AT733" s="76">
        <f>AS733*Constantes!$E$30</f>
        <v>0</v>
      </c>
      <c r="AU733" s="76">
        <f t="shared" si="412"/>
        <v>0</v>
      </c>
      <c r="AV733" s="15"/>
      <c r="AW733" s="75">
        <v>727</v>
      </c>
      <c r="AX733" s="148">
        <f>ETo!$I732*((1-Constantes!$F$19)*ETo!$K732+ETo!$L732)</f>
        <v>4.3614971935603988</v>
      </c>
      <c r="AY733" s="76">
        <f>MIN(AX733*Constantes!$F$17,0.8*(BB732+Observaciones!$F732-AZ733-BA733-Constantes!$D$14))</f>
        <v>2.1662406957317439</v>
      </c>
      <c r="AZ733" s="76">
        <f>IF(Observaciones!$F732&gt;0.05*Constantes!$F$18,((Observaciones!$F732-0.05*Constantes!$F$18)^2)/(Observaciones!$F732+0.95*Constantes!$F$18),0)</f>
        <v>0.14657598499061908</v>
      </c>
      <c r="BA733" s="76">
        <f>MAX(0,BB732+Observaciones!$F732-AZ733-Constantes!$D$13)</f>
        <v>1.917936323095276</v>
      </c>
      <c r="BB733" s="76">
        <f>BB732+Observaciones!$F732-AZ733-AY733-BA733-BC732</f>
        <v>45.450647898530192</v>
      </c>
      <c r="BC733" s="76">
        <f>MAX(0,(BB733-Constantes!$D$14)*(1-EXP(-Constantes!$D$22)))</f>
        <v>1.1649996205727031</v>
      </c>
      <c r="BD733" s="76">
        <f t="shared" si="413"/>
        <v>57.699923685497424</v>
      </c>
      <c r="BE733" s="76">
        <f>MAX(0,(BD733-Constantes!$D$13)*(1-EXP(-Constantes!$D$23)))</f>
        <v>8.8185729778947369E-2</v>
      </c>
      <c r="BF733" s="76">
        <f t="shared" si="414"/>
        <v>1.3997613353422695</v>
      </c>
      <c r="BG733" s="76">
        <f>IF(BF733-Escenarios!$F$29&lt;=0,0,IF(BF733-Escenarios!$F$29&gt;Escenarios!$F$28,Escenarios!$F$28,BF733-Escenarios!$F$29))</f>
        <v>0.7085613353422695</v>
      </c>
      <c r="BH733" s="76">
        <f>BG733*Entradas!$F$24</f>
        <v>0</v>
      </c>
      <c r="BI733" s="76">
        <f>AX733*Entradas!$D$47/Escenarios!$F$9</f>
        <v>0.20935186529089914</v>
      </c>
      <c r="BJ733" s="76">
        <f>Entradas!$D$48*Entradas!$D$46/Escenarios!$F$9</f>
        <v>0.12</v>
      </c>
      <c r="BK733" s="76">
        <f t="shared" si="415"/>
        <v>2.3755925610226432</v>
      </c>
      <c r="BL733" s="76">
        <f t="shared" si="401"/>
        <v>0</v>
      </c>
      <c r="BM733" s="76">
        <f t="shared" si="402"/>
        <v>0.56198535035165043</v>
      </c>
      <c r="BN733" s="76">
        <f t="shared" si="391"/>
        <v>0.6030142702210527</v>
      </c>
      <c r="BO733" s="76">
        <f t="shared" si="403"/>
        <v>0</v>
      </c>
      <c r="BP733" s="76">
        <f t="shared" si="392"/>
        <v>8.8185729778947369E-2</v>
      </c>
      <c r="BQ733" s="76">
        <f t="shared" si="404"/>
        <v>0</v>
      </c>
      <c r="BR733" s="76">
        <f t="shared" si="405"/>
        <v>0.69120000000000004</v>
      </c>
      <c r="BS733" s="76">
        <f t="shared" si="406"/>
        <v>0.3792094700513704</v>
      </c>
      <c r="BT733" s="76">
        <f t="shared" si="407"/>
        <v>2.2971457931466466</v>
      </c>
      <c r="BU733" s="76">
        <f t="shared" si="416"/>
        <v>61.365904008888748</v>
      </c>
      <c r="BV733" s="76">
        <f>MAX(0,(BU733-Constantes!$D$13)*(1-EXP(-Constantes!$D$24)))</f>
        <v>0.19283720973136406</v>
      </c>
      <c r="BW733" s="76">
        <f t="shared" si="417"/>
        <v>0.28102293951031143</v>
      </c>
      <c r="BX733" s="76">
        <f t="shared" si="418"/>
        <v>0.88403720973136413</v>
      </c>
      <c r="BY733" s="76">
        <f>0.0526*BL733*Observaciones!$F732^1.218</f>
        <v>0</v>
      </c>
      <c r="BZ733" s="76">
        <f>BY733*Constantes!$F$30</f>
        <v>0</v>
      </c>
      <c r="CA733" s="76">
        <f t="shared" si="419"/>
        <v>0</v>
      </c>
      <c r="CB733" s="15"/>
      <c r="CC733" s="75">
        <v>727</v>
      </c>
      <c r="CD733" s="76">
        <f>0.0526*Observaciones!$F732^2.218</f>
        <v>3.1183372517686312</v>
      </c>
      <c r="CE733" s="76">
        <f>IF(Observaciones!$F732&gt;0.05*$CI$7,((Observaciones!$F732-0.05*$CI$7)^2)/(Observaciones!$F732+0.95*$CI$7),0)</f>
        <v>0.53229249011857738</v>
      </c>
      <c r="CF733" s="76">
        <f>0.0526*CE733*Observaciones!$F732^1.218</f>
        <v>0.26347103186880089</v>
      </c>
      <c r="CG733" s="29"/>
      <c r="CH733" s="29"/>
      <c r="CI733" s="110"/>
      <c r="CJ733" s="40"/>
    </row>
    <row r="734" spans="2:88" s="2" customFormat="1" x14ac:dyDescent="0.3">
      <c r="B734" s="39"/>
      <c r="C734" s="75">
        <v>728</v>
      </c>
      <c r="D734" s="148">
        <f>ETo!$I733*((1-Constantes!$D$19)*ETo!$K733+ETo!$L733)</f>
        <v>4.1815168326834398</v>
      </c>
      <c r="E734" s="76">
        <f>MIN(D734*Constantes!$D$17,0.8*(H733+Observaciones!$F733-F734-G734-Constantes!$D$14))</f>
        <v>2.0768491944051353</v>
      </c>
      <c r="F734" s="76">
        <f>IF(Observaciones!$F733&gt;0.05*Constantes!$D$18,((Observaciones!$F733-0.05*Constantes!$D$18)^2)/(Observaciones!$F733+0.95*Constantes!$D$18),0)</f>
        <v>8.1841183339820857E-3</v>
      </c>
      <c r="G734" s="76">
        <f>MAX(0,H733+Observaciones!$F733-F734-Constantes!$D$13)</f>
        <v>0.59246378019621204</v>
      </c>
      <c r="H734" s="76">
        <f>H733+Observaciones!$F733-F734-E734-G734-I733</f>
        <v>45.508151185022164</v>
      </c>
      <c r="I734" s="76">
        <f>MAX(0,(H734-Constantes!$D$14)*(1-EXP(-Constantes!$D$22)))</f>
        <v>1.166958393609506</v>
      </c>
      <c r="J734" s="76">
        <f t="shared" si="385"/>
        <v>58.204201735914687</v>
      </c>
      <c r="K734" s="76">
        <f>MAX(0,(J734-Constantes!$D$13)*(1-EXP(-Constantes!$D$23)))</f>
        <v>9.3154501519382565E-2</v>
      </c>
      <c r="L734" s="76">
        <f t="shared" si="386"/>
        <v>1.2682970134628708</v>
      </c>
      <c r="M734" s="76">
        <f>0.0526*F734*Observaciones!$F733^1.218</f>
        <v>2.2587820909389452E-3</v>
      </c>
      <c r="N734" s="76">
        <f>M734*Constantes!$D$30</f>
        <v>3.528693596359174E-5</v>
      </c>
      <c r="O734" s="76">
        <f t="shared" si="387"/>
        <v>2.7822296819296857</v>
      </c>
      <c r="P734" s="15"/>
      <c r="Q734" s="75">
        <v>728</v>
      </c>
      <c r="R734" s="148">
        <f>ETo!$I733*((1-Constantes!$E$19)*ETo!$K733+ETo!$L733)</f>
        <v>4.1815168326834398</v>
      </c>
      <c r="S734" s="76">
        <f>MIN(R734*Constantes!$E$17,0.8*(V733+Observaciones!$F733-T734-U734-Constantes!$D$14))</f>
        <v>2.0768491944051353</v>
      </c>
      <c r="T734" s="76">
        <f>IF(Observaciones!$F733&gt;0.05*Constantes!$E$18,((Observaciones!$F733-0.05*Constantes!$E$18)^2)/(Observaciones!$F733+0.95*Constantes!$E$18),0)</f>
        <v>8.1841183339820857E-3</v>
      </c>
      <c r="U734" s="76">
        <f>MAX(0,V733+Observaciones!$F733-T734-Constantes!$D$13)</f>
        <v>0.59246378019621204</v>
      </c>
      <c r="V734" s="76">
        <f>V733+Observaciones!$F733-T734-S734-U734-W733</f>
        <v>45.508151185022164</v>
      </c>
      <c r="W734" s="76">
        <f>MAX(0,(V734-Constantes!$D$14)*(1-EXP(-Constantes!$D$22)))</f>
        <v>1.166958393609506</v>
      </c>
      <c r="X734" s="76">
        <f t="shared" si="408"/>
        <v>58.204201735914687</v>
      </c>
      <c r="Y734" s="76">
        <f>MAX(0,(X734-Constantes!$D$13)*(1-EXP(-Constantes!$D$23)))</f>
        <v>9.3154501519382565E-2</v>
      </c>
      <c r="Z734" s="76">
        <f t="shared" si="409"/>
        <v>1.2682970134628708</v>
      </c>
      <c r="AA734" s="76">
        <f>IF(Z734-Escenarios!$E$29&lt;=0,0,IF(Z734-Escenarios!$E$29&gt;Escenarios!$E$28,Escenarios!$E$28,Z734-Escenarios!$E$29))</f>
        <v>0.57709701346287079</v>
      </c>
      <c r="AB734" s="76">
        <f>AA734*Entradas!$E$24</f>
        <v>0.1442742533657177</v>
      </c>
      <c r="AC734" s="76">
        <f>R734*Entradas!$D$47/Escenarios!$E$9</f>
        <v>0.20071280796880511</v>
      </c>
      <c r="AD734" s="76">
        <f>Entradas!$D$48*Entradas!$D$46/Escenarios!$E$9</f>
        <v>0.12</v>
      </c>
      <c r="AE734" s="76">
        <f t="shared" si="410"/>
        <v>2.2775620023739402</v>
      </c>
      <c r="AF734" s="76">
        <f t="shared" si="393"/>
        <v>0</v>
      </c>
      <c r="AG734" s="76">
        <f t="shared" si="394"/>
        <v>0.56891289512888865</v>
      </c>
      <c r="AH734" s="76">
        <f t="shared" si="388"/>
        <v>0.59804549848061739</v>
      </c>
      <c r="AI734" s="76">
        <f t="shared" si="395"/>
        <v>0</v>
      </c>
      <c r="AJ734" s="76">
        <f t="shared" si="389"/>
        <v>9.3154501519382565E-2</v>
      </c>
      <c r="AK734" s="76">
        <f t="shared" si="396"/>
        <v>0</v>
      </c>
      <c r="AL734" s="76">
        <f t="shared" si="397"/>
        <v>0.83547425336571757</v>
      </c>
      <c r="AM734" s="76">
        <f t="shared" si="398"/>
        <v>0.11210995212834798</v>
      </c>
      <c r="AN734" s="76">
        <f t="shared" si="399"/>
        <v>0.70457373232456</v>
      </c>
      <c r="AO734" s="76">
        <f t="shared" si="411"/>
        <v>55.376166027173355</v>
      </c>
      <c r="AP734" s="76">
        <f>MAX(0,(AO734-Constantes!$D$13)*(1-EXP(-Constantes!$D$24)))</f>
        <v>0.10128258482282303</v>
      </c>
      <c r="AQ734" s="76">
        <f t="shared" si="390"/>
        <v>0.19443708634220558</v>
      </c>
      <c r="AR734" s="76">
        <f t="shared" si="400"/>
        <v>0.93675683818854061</v>
      </c>
      <c r="AS734" s="76">
        <f>0.0526*AF734*Observaciones!$F733^1.218</f>
        <v>0</v>
      </c>
      <c r="AT734" s="76">
        <f>AS734*Constantes!$E$30</f>
        <v>0</v>
      </c>
      <c r="AU734" s="76">
        <f t="shared" si="412"/>
        <v>0</v>
      </c>
      <c r="AV734" s="15"/>
      <c r="AW734" s="75">
        <v>728</v>
      </c>
      <c r="AX734" s="148">
        <f>ETo!$I733*((1-Constantes!$F$19)*ETo!$K733+ETo!$L733)</f>
        <v>4.1815168326834398</v>
      </c>
      <c r="AY734" s="76">
        <f>MIN(AX734*Constantes!$F$17,0.8*(BB733+Observaciones!$F733-AZ734-BA734-Constantes!$D$14))</f>
        <v>2.0768491944051353</v>
      </c>
      <c r="AZ734" s="76">
        <f>IF(Observaciones!$F733&gt;0.05*Constantes!$F$18,((Observaciones!$F733-0.05*Constantes!$F$18)^2)/(Observaciones!$F733+0.95*Constantes!$F$18),0)</f>
        <v>8.1841183339820857E-3</v>
      </c>
      <c r="BA734" s="76">
        <f>MAX(0,BB733+Observaciones!$F733-AZ734-Constantes!$D$13)</f>
        <v>0.59246378019621204</v>
      </c>
      <c r="BB734" s="76">
        <f>BB733+Observaciones!$F733-AZ734-AY734-BA734-BC733</f>
        <v>45.508151185022164</v>
      </c>
      <c r="BC734" s="76">
        <f>MAX(0,(BB734-Constantes!$D$14)*(1-EXP(-Constantes!$D$22)))</f>
        <v>1.166958393609506</v>
      </c>
      <c r="BD734" s="76">
        <f t="shared" si="413"/>
        <v>58.204201735914687</v>
      </c>
      <c r="BE734" s="76">
        <f>MAX(0,(BD734-Constantes!$D$13)*(1-EXP(-Constantes!$D$23)))</f>
        <v>9.3154501519382565E-2</v>
      </c>
      <c r="BF734" s="76">
        <f t="shared" si="414"/>
        <v>1.2682970134628708</v>
      </c>
      <c r="BG734" s="76">
        <f>IF(BF734-Escenarios!$F$29&lt;=0,0,IF(BF734-Escenarios!$F$29&gt;Escenarios!$F$28,Escenarios!$F$28,BF734-Escenarios!$F$29))</f>
        <v>0.57709701346287079</v>
      </c>
      <c r="BH734" s="76">
        <f>BG734*Entradas!$F$24</f>
        <v>0</v>
      </c>
      <c r="BI734" s="76">
        <f>AX734*Entradas!$D$47/Escenarios!$F$9</f>
        <v>0.20071280796880511</v>
      </c>
      <c r="BJ734" s="76">
        <f>Entradas!$D$48*Entradas!$D$46/Escenarios!$F$9</f>
        <v>0.12</v>
      </c>
      <c r="BK734" s="76">
        <f t="shared" si="415"/>
        <v>2.2775620023739402</v>
      </c>
      <c r="BL734" s="76">
        <f t="shared" si="401"/>
        <v>0</v>
      </c>
      <c r="BM734" s="76">
        <f t="shared" si="402"/>
        <v>0.56891289512888865</v>
      </c>
      <c r="BN734" s="76">
        <f t="shared" si="391"/>
        <v>0.59804549848061739</v>
      </c>
      <c r="BO734" s="76">
        <f t="shared" si="403"/>
        <v>0</v>
      </c>
      <c r="BP734" s="76">
        <f t="shared" si="392"/>
        <v>9.3154501519382565E-2</v>
      </c>
      <c r="BQ734" s="76">
        <f t="shared" si="404"/>
        <v>0</v>
      </c>
      <c r="BR734" s="76">
        <f t="shared" si="405"/>
        <v>0.69119999999999993</v>
      </c>
      <c r="BS734" s="76">
        <f t="shared" si="406"/>
        <v>0.25638420549406571</v>
      </c>
      <c r="BT734" s="76">
        <f t="shared" si="407"/>
        <v>0.84884798569027775</v>
      </c>
      <c r="BU734" s="76">
        <f t="shared" si="416"/>
        <v>61.429451004651447</v>
      </c>
      <c r="BV734" s="76">
        <f>MAX(0,(BU734-Constantes!$D$13)*(1-EXP(-Constantes!$D$24)))</f>
        <v>0.19380854126187158</v>
      </c>
      <c r="BW734" s="76">
        <f t="shared" si="417"/>
        <v>0.28696304278125417</v>
      </c>
      <c r="BX734" s="76">
        <f t="shared" si="418"/>
        <v>0.88500854126187156</v>
      </c>
      <c r="BY734" s="76">
        <f>0.0526*BL734*Observaciones!$F733^1.218</f>
        <v>0</v>
      </c>
      <c r="BZ734" s="76">
        <f>BY734*Constantes!$F$30</f>
        <v>0</v>
      </c>
      <c r="CA734" s="76">
        <f t="shared" si="419"/>
        <v>0</v>
      </c>
      <c r="CB734" s="15"/>
      <c r="CC734" s="75">
        <v>728</v>
      </c>
      <c r="CD734" s="76">
        <f>0.0526*Observaciones!$F733^2.218</f>
        <v>1.0763835266267017</v>
      </c>
      <c r="CE734" s="76">
        <f>IF(Observaciones!$F733&gt;0.05*$CI$7,((Observaciones!$F733-0.05*$CI$7)^2)/(Observaciones!$F733+0.95*$CI$7),0)</f>
        <v>0.12772912526524982</v>
      </c>
      <c r="CF734" s="76">
        <f>0.0526*CE734*Observaciones!$F733^1.218</f>
        <v>3.5252699052808555E-2</v>
      </c>
      <c r="CG734" s="29"/>
      <c r="CH734" s="29"/>
      <c r="CI734" s="110"/>
      <c r="CJ734" s="40"/>
    </row>
    <row r="735" spans="2:88" s="2" customFormat="1" x14ac:dyDescent="0.3">
      <c r="B735" s="39"/>
      <c r="C735" s="75">
        <v>729</v>
      </c>
      <c r="D735" s="148">
        <f>ETo!$I734*((1-Constantes!$D$19)*ETo!$K734+ETo!$L734)</f>
        <v>4.1859352854032146</v>
      </c>
      <c r="E735" s="76">
        <f>MIN(D735*Constantes!$D$17,0.8*(H734+Observaciones!$F734-F735-G735-Constantes!$D$14))</f>
        <v>2.0790437234095043</v>
      </c>
      <c r="F735" s="76">
        <f>IF(Observaciones!$F734&gt;0.05*Constantes!$D$18,((Observaciones!$F734-0.05*Constantes!$D$18)^2)/(Observaciones!$F734+0.95*Constantes!$D$18),0)</f>
        <v>1.3280946837407822E-2</v>
      </c>
      <c r="G735" s="76">
        <f>MAX(0,H734+Observaciones!$F734-F735-Constantes!$D$13)</f>
        <v>0.84487023818476104</v>
      </c>
      <c r="H735" s="76">
        <f>H734+Observaciones!$F734-F735-E735-G735-I734</f>
        <v>45.50399788298099</v>
      </c>
      <c r="I735" s="76">
        <f>MAX(0,(H735-Constantes!$D$14)*(1-EXP(-Constantes!$D$22)))</f>
        <v>1.1668169168948996</v>
      </c>
      <c r="J735" s="76">
        <f t="shared" si="385"/>
        <v>58.955917472580069</v>
      </c>
      <c r="K735" s="76">
        <f>MAX(0,(J735-Constantes!$D$13)*(1-EXP(-Constantes!$D$23)))</f>
        <v>0.10056133571748571</v>
      </c>
      <c r="L735" s="76">
        <f t="shared" si="386"/>
        <v>1.2806591994497931</v>
      </c>
      <c r="M735" s="76">
        <f>0.0526*F735*Observaciones!$F734^1.218</f>
        <v>3.8957001304390222E-3</v>
      </c>
      <c r="N735" s="76">
        <f>M735*Constantes!$D$30</f>
        <v>6.0859045052466513E-5</v>
      </c>
      <c r="O735" s="76">
        <f t="shared" si="387"/>
        <v>4.752165531517929</v>
      </c>
      <c r="P735" s="15"/>
      <c r="Q735" s="75">
        <v>729</v>
      </c>
      <c r="R735" s="148">
        <f>ETo!$I734*((1-Constantes!$E$19)*ETo!$K734+ETo!$L734)</f>
        <v>4.1859352854032146</v>
      </c>
      <c r="S735" s="76">
        <f>MIN(R735*Constantes!$E$17,0.8*(V734+Observaciones!$F734-T735-U735-Constantes!$D$14))</f>
        <v>2.0790437234095043</v>
      </c>
      <c r="T735" s="76">
        <f>IF(Observaciones!$F734&gt;0.05*Constantes!$E$18,((Observaciones!$F734-0.05*Constantes!$E$18)^2)/(Observaciones!$F734+0.95*Constantes!$E$18),0)</f>
        <v>1.3280946837407822E-2</v>
      </c>
      <c r="U735" s="76">
        <f>MAX(0,V734+Observaciones!$F734-T735-Constantes!$D$13)</f>
        <v>0.84487023818476104</v>
      </c>
      <c r="V735" s="76">
        <f>V734+Observaciones!$F734-T735-S735-U735-W734</f>
        <v>45.50399788298099</v>
      </c>
      <c r="W735" s="76">
        <f>MAX(0,(V735-Constantes!$D$14)*(1-EXP(-Constantes!$D$22)))</f>
        <v>1.1668169168948996</v>
      </c>
      <c r="X735" s="76">
        <f t="shared" si="408"/>
        <v>58.955917472580069</v>
      </c>
      <c r="Y735" s="76">
        <f>MAX(0,(X735-Constantes!$D$13)*(1-EXP(-Constantes!$D$23)))</f>
        <v>0.10056133571748571</v>
      </c>
      <c r="Z735" s="76">
        <f t="shared" si="409"/>
        <v>1.2806591994497931</v>
      </c>
      <c r="AA735" s="76">
        <f>IF(Z735-Escenarios!$E$29&lt;=0,0,IF(Z735-Escenarios!$E$29&gt;Escenarios!$E$28,Escenarios!$E$28,Z735-Escenarios!$E$29))</f>
        <v>0.58945919944979308</v>
      </c>
      <c r="AB735" s="76">
        <f>AA735*Entradas!$E$24</f>
        <v>0.14736479986244827</v>
      </c>
      <c r="AC735" s="76">
        <f>R735*Entradas!$D$47/Escenarios!$E$9</f>
        <v>0.20092489369935429</v>
      </c>
      <c r="AD735" s="76">
        <f>Entradas!$D$48*Entradas!$D$46/Escenarios!$E$9</f>
        <v>0.12</v>
      </c>
      <c r="AE735" s="76">
        <f t="shared" si="410"/>
        <v>2.2799686171088585</v>
      </c>
      <c r="AF735" s="76">
        <f t="shared" si="393"/>
        <v>0</v>
      </c>
      <c r="AG735" s="76">
        <f t="shared" si="394"/>
        <v>0.57617825261238531</v>
      </c>
      <c r="AH735" s="76">
        <f t="shared" si="388"/>
        <v>0.59063866428251433</v>
      </c>
      <c r="AI735" s="76">
        <f t="shared" si="395"/>
        <v>0</v>
      </c>
      <c r="AJ735" s="76">
        <f t="shared" si="389"/>
        <v>0.10056133571748571</v>
      </c>
      <c r="AK735" s="76">
        <f t="shared" si="396"/>
        <v>0</v>
      </c>
      <c r="AL735" s="76">
        <f t="shared" si="397"/>
        <v>0.83856479986244836</v>
      </c>
      <c r="AM735" s="76">
        <f t="shared" si="398"/>
        <v>0.12116950588799053</v>
      </c>
      <c r="AN735" s="76">
        <f t="shared" si="399"/>
        <v>0.96603974407275151</v>
      </c>
      <c r="AO735" s="76">
        <f t="shared" si="411"/>
        <v>55.39605294823852</v>
      </c>
      <c r="AP735" s="76">
        <f>MAX(0,(AO735-Constantes!$D$13)*(1-EXP(-Constantes!$D$24)))</f>
        <v>0.10158656132467754</v>
      </c>
      <c r="AQ735" s="76">
        <f t="shared" si="390"/>
        <v>0.20214789704216324</v>
      </c>
      <c r="AR735" s="76">
        <f t="shared" si="400"/>
        <v>0.94015136118712594</v>
      </c>
      <c r="AS735" s="76">
        <f>0.0526*AF735*Observaciones!$F734^1.218</f>
        <v>0</v>
      </c>
      <c r="AT735" s="76">
        <f>AS735*Constantes!$E$30</f>
        <v>0</v>
      </c>
      <c r="AU735" s="76">
        <f t="shared" si="412"/>
        <v>0</v>
      </c>
      <c r="AV735" s="15"/>
      <c r="AW735" s="75">
        <v>729</v>
      </c>
      <c r="AX735" s="148">
        <f>ETo!$I734*((1-Constantes!$F$19)*ETo!$K734+ETo!$L734)</f>
        <v>4.1859352854032146</v>
      </c>
      <c r="AY735" s="76">
        <f>MIN(AX735*Constantes!$F$17,0.8*(BB734+Observaciones!$F734-AZ735-BA735-Constantes!$D$14))</f>
        <v>2.0790437234095043</v>
      </c>
      <c r="AZ735" s="76">
        <f>IF(Observaciones!$F734&gt;0.05*Constantes!$F$18,((Observaciones!$F734-0.05*Constantes!$F$18)^2)/(Observaciones!$F734+0.95*Constantes!$F$18),0)</f>
        <v>1.3280946837407822E-2</v>
      </c>
      <c r="BA735" s="76">
        <f>MAX(0,BB734+Observaciones!$F734-AZ735-Constantes!$D$13)</f>
        <v>0.84487023818476104</v>
      </c>
      <c r="BB735" s="76">
        <f>BB734+Observaciones!$F734-AZ735-AY735-BA735-BC734</f>
        <v>45.50399788298099</v>
      </c>
      <c r="BC735" s="76">
        <f>MAX(0,(BB735-Constantes!$D$14)*(1-EXP(-Constantes!$D$22)))</f>
        <v>1.1668169168948996</v>
      </c>
      <c r="BD735" s="76">
        <f t="shared" si="413"/>
        <v>58.955917472580069</v>
      </c>
      <c r="BE735" s="76">
        <f>MAX(0,(BD735-Constantes!$D$13)*(1-EXP(-Constantes!$D$23)))</f>
        <v>0.10056133571748571</v>
      </c>
      <c r="BF735" s="76">
        <f t="shared" si="414"/>
        <v>1.2806591994497931</v>
      </c>
      <c r="BG735" s="76">
        <f>IF(BF735-Escenarios!$F$29&lt;=0,0,IF(BF735-Escenarios!$F$29&gt;Escenarios!$F$28,Escenarios!$F$28,BF735-Escenarios!$F$29))</f>
        <v>0.58945919944979308</v>
      </c>
      <c r="BH735" s="76">
        <f>BG735*Entradas!$F$24</f>
        <v>0</v>
      </c>
      <c r="BI735" s="76">
        <f>AX735*Entradas!$D$47/Escenarios!$F$9</f>
        <v>0.20092489369935429</v>
      </c>
      <c r="BJ735" s="76">
        <f>Entradas!$D$48*Entradas!$D$46/Escenarios!$F$9</f>
        <v>0.12</v>
      </c>
      <c r="BK735" s="76">
        <f t="shared" si="415"/>
        <v>2.2799686171088585</v>
      </c>
      <c r="BL735" s="76">
        <f t="shared" si="401"/>
        <v>0</v>
      </c>
      <c r="BM735" s="76">
        <f t="shared" si="402"/>
        <v>0.57617825261238531</v>
      </c>
      <c r="BN735" s="76">
        <f t="shared" si="391"/>
        <v>0.59063866428251433</v>
      </c>
      <c r="BO735" s="76">
        <f t="shared" si="403"/>
        <v>0</v>
      </c>
      <c r="BP735" s="76">
        <f t="shared" si="392"/>
        <v>0.10056133571748571</v>
      </c>
      <c r="BQ735" s="76">
        <f t="shared" si="404"/>
        <v>0</v>
      </c>
      <c r="BR735" s="76">
        <f t="shared" si="405"/>
        <v>0.69120000000000004</v>
      </c>
      <c r="BS735" s="76">
        <f t="shared" si="406"/>
        <v>0.2685343057504388</v>
      </c>
      <c r="BT735" s="76">
        <f t="shared" si="407"/>
        <v>1.1134045439351998</v>
      </c>
      <c r="BU735" s="76">
        <f t="shared" si="416"/>
        <v>61.50417676914001</v>
      </c>
      <c r="BV735" s="76">
        <f>MAX(0,(BU735-Constantes!$D$13)*(1-EXP(-Constantes!$D$24)))</f>
        <v>0.19495074303424276</v>
      </c>
      <c r="BW735" s="76">
        <f t="shared" si="417"/>
        <v>0.29551207875172847</v>
      </c>
      <c r="BX735" s="76">
        <f t="shared" si="418"/>
        <v>0.88615074303424279</v>
      </c>
      <c r="BY735" s="76">
        <f>0.0526*BL735*Observaciones!$F734^1.218</f>
        <v>0</v>
      </c>
      <c r="BZ735" s="76">
        <f>BY735*Constantes!$F$30</f>
        <v>0</v>
      </c>
      <c r="CA735" s="76">
        <f t="shared" si="419"/>
        <v>0</v>
      </c>
      <c r="CB735" s="15"/>
      <c r="CC735" s="75">
        <v>729</v>
      </c>
      <c r="CD735" s="76">
        <f>0.0526*Observaciones!$F734^2.218</f>
        <v>1.2026529983397987</v>
      </c>
      <c r="CE735" s="76">
        <f>IF(Observaciones!$F734&gt;0.05*$CI$7,((Observaciones!$F734-0.05*$CI$7)^2)/(Observaciones!$F734+0.95*$CI$7),0)</f>
        <v>0.15155665486705905</v>
      </c>
      <c r="CF735" s="76">
        <f>0.0526*CE735*Observaciones!$F734^1.218</f>
        <v>4.4456113510785045E-2</v>
      </c>
      <c r="CG735" s="29"/>
      <c r="CH735" s="29"/>
      <c r="CI735" s="110"/>
      <c r="CJ735" s="40"/>
    </row>
    <row r="736" spans="2:88" s="2" customFormat="1" x14ac:dyDescent="0.3">
      <c r="B736" s="39"/>
      <c r="C736" s="75">
        <v>730</v>
      </c>
      <c r="D736" s="148">
        <f>ETo!$I735*((1-Constantes!$D$19)*ETo!$K735+ETo!$L735)</f>
        <v>4.0147882503018</v>
      </c>
      <c r="E736" s="76">
        <f>MIN(D736*Constantes!$D$17,0.8*(H735+Observaciones!$F735-F736-G736-Constantes!$D$14))</f>
        <v>1.9940395021668755</v>
      </c>
      <c r="F736" s="76">
        <f>IF(Observaciones!$F735&gt;0.05*Constantes!$D$18,((Observaciones!$F735-0.05*Constantes!$D$18)^2)/(Observaciones!$F735+0.95*Constantes!$D$18),0)</f>
        <v>0</v>
      </c>
      <c r="G736" s="76">
        <f>MAX(0,H735+Observaciones!$F735-F736-Constantes!$D$13)</f>
        <v>0</v>
      </c>
      <c r="H736" s="76">
        <f>H735+Observaciones!$F735-F736-E736-G736-I735</f>
        <v>44.84314146391921</v>
      </c>
      <c r="I736" s="76">
        <f>MAX(0,(H736-Constantes!$D$14)*(1-EXP(-Constantes!$D$22)))</f>
        <v>1.1443057212080747</v>
      </c>
      <c r="J736" s="76">
        <f t="shared" si="385"/>
        <v>58.855356136862582</v>
      </c>
      <c r="K736" s="76">
        <f>MAX(0,(J736-Constantes!$D$13)*(1-EXP(-Constantes!$D$23)))</f>
        <v>9.957048092481724E-2</v>
      </c>
      <c r="L736" s="76">
        <f t="shared" si="386"/>
        <v>1.243876202132892</v>
      </c>
      <c r="M736" s="76">
        <f>0.0526*F736*Observaciones!$F735^1.218</f>
        <v>0</v>
      </c>
      <c r="N736" s="76">
        <f>M736*Constantes!$D$30</f>
        <v>0</v>
      </c>
      <c r="O736" s="76">
        <f t="shared" si="387"/>
        <v>0</v>
      </c>
      <c r="P736" s="15"/>
      <c r="Q736" s="75">
        <v>730</v>
      </c>
      <c r="R736" s="148">
        <f>ETo!$I735*((1-Constantes!$E$19)*ETo!$K735+ETo!$L735)</f>
        <v>4.0147882503018</v>
      </c>
      <c r="S736" s="76">
        <f>MIN(R736*Constantes!$E$17,0.8*(V735+Observaciones!$F735-T736-U736-Constantes!$D$14))</f>
        <v>1.9940395021668755</v>
      </c>
      <c r="T736" s="76">
        <f>IF(Observaciones!$F735&gt;0.05*Constantes!$E$18,((Observaciones!$F735-0.05*Constantes!$E$18)^2)/(Observaciones!$F735+0.95*Constantes!$E$18),0)</f>
        <v>0</v>
      </c>
      <c r="U736" s="76">
        <f>MAX(0,V735+Observaciones!$F735-T736-Constantes!$D$13)</f>
        <v>0</v>
      </c>
      <c r="V736" s="76">
        <f>V735+Observaciones!$F735-T736-S736-U736-W735</f>
        <v>44.84314146391921</v>
      </c>
      <c r="W736" s="76">
        <f>MAX(0,(V736-Constantes!$D$14)*(1-EXP(-Constantes!$D$22)))</f>
        <v>1.1443057212080747</v>
      </c>
      <c r="X736" s="76">
        <f t="shared" si="408"/>
        <v>58.855356136862582</v>
      </c>
      <c r="Y736" s="76">
        <f>MAX(0,(X736-Constantes!$D$13)*(1-EXP(-Constantes!$D$23)))</f>
        <v>9.957048092481724E-2</v>
      </c>
      <c r="Z736" s="76">
        <f t="shared" si="409"/>
        <v>1.243876202132892</v>
      </c>
      <c r="AA736" s="76">
        <f>IF(Z736-Escenarios!$E$29&lt;=0,0,IF(Z736-Escenarios!$E$29&gt;Escenarios!$E$28,Escenarios!$E$28,Z736-Escenarios!$E$29))</f>
        <v>0.55267620213289192</v>
      </c>
      <c r="AB736" s="76">
        <f>AA736*Entradas!$E$24</f>
        <v>0.13816905053322298</v>
      </c>
      <c r="AC736" s="76">
        <f>R736*Entradas!$D$47/Escenarios!$E$9</f>
        <v>0.19270983601448641</v>
      </c>
      <c r="AD736" s="76">
        <f>Entradas!$D$48*Entradas!$D$46/Escenarios!$E$9</f>
        <v>0.12</v>
      </c>
      <c r="AE736" s="76">
        <f t="shared" si="410"/>
        <v>2.1867493381813619</v>
      </c>
      <c r="AF736" s="76">
        <f t="shared" si="393"/>
        <v>0</v>
      </c>
      <c r="AG736" s="76">
        <f t="shared" si="394"/>
        <v>0.55267620213289192</v>
      </c>
      <c r="AH736" s="76">
        <f t="shared" si="388"/>
        <v>0.5916295190751828</v>
      </c>
      <c r="AI736" s="76">
        <f t="shared" si="395"/>
        <v>0</v>
      </c>
      <c r="AJ736" s="76">
        <f t="shared" si="389"/>
        <v>9.957048092481724E-2</v>
      </c>
      <c r="AK736" s="76">
        <f t="shared" si="396"/>
        <v>0</v>
      </c>
      <c r="AL736" s="76">
        <f t="shared" si="397"/>
        <v>0.82936905053322296</v>
      </c>
      <c r="AM736" s="76">
        <f t="shared" si="398"/>
        <v>0.10179731558518254</v>
      </c>
      <c r="AN736" s="76">
        <f t="shared" si="399"/>
        <v>0.10179731558518254</v>
      </c>
      <c r="AO736" s="76">
        <f t="shared" si="411"/>
        <v>55.39626370249902</v>
      </c>
      <c r="AP736" s="76">
        <f>MAX(0,(AO736-Constantes!$D$13)*(1-EXP(-Constantes!$D$24)))</f>
        <v>0.1015897827556194</v>
      </c>
      <c r="AQ736" s="76">
        <f t="shared" si="390"/>
        <v>0.20116026368043666</v>
      </c>
      <c r="AR736" s="76">
        <f t="shared" si="400"/>
        <v>0.93095883328884232</v>
      </c>
      <c r="AS736" s="76">
        <f>0.0526*AF736*Observaciones!$F735^1.218</f>
        <v>0</v>
      </c>
      <c r="AT736" s="76">
        <f>AS736*Constantes!$E$30</f>
        <v>0</v>
      </c>
      <c r="AU736" s="76">
        <f t="shared" si="412"/>
        <v>0</v>
      </c>
      <c r="AV736" s="15"/>
      <c r="AW736" s="75">
        <v>730</v>
      </c>
      <c r="AX736" s="148">
        <f>ETo!$I735*((1-Constantes!$F$19)*ETo!$K735+ETo!$L735)</f>
        <v>4.0147882503018</v>
      </c>
      <c r="AY736" s="76">
        <f>MIN(AX736*Constantes!$F$17,0.8*(BB735+Observaciones!$F735-AZ736-BA736-Constantes!$D$14))</f>
        <v>1.9940395021668755</v>
      </c>
      <c r="AZ736" s="76">
        <f>IF(Observaciones!$F735&gt;0.05*Constantes!$F$18,((Observaciones!$F735-0.05*Constantes!$F$18)^2)/(Observaciones!$F735+0.95*Constantes!$F$18),0)</f>
        <v>0</v>
      </c>
      <c r="BA736" s="76">
        <f>MAX(0,BB735+Observaciones!$F735-AZ736-Constantes!$D$13)</f>
        <v>0</v>
      </c>
      <c r="BB736" s="76">
        <f>BB735+Observaciones!$F735-AZ736-AY736-BA736-BC735</f>
        <v>44.84314146391921</v>
      </c>
      <c r="BC736" s="76">
        <f>MAX(0,(BB736-Constantes!$D$14)*(1-EXP(-Constantes!$D$22)))</f>
        <v>1.1443057212080747</v>
      </c>
      <c r="BD736" s="76">
        <f t="shared" si="413"/>
        <v>58.855356136862582</v>
      </c>
      <c r="BE736" s="76">
        <f>MAX(0,(BD736-Constantes!$D$13)*(1-EXP(-Constantes!$D$23)))</f>
        <v>9.957048092481724E-2</v>
      </c>
      <c r="BF736" s="76">
        <f t="shared" si="414"/>
        <v>1.243876202132892</v>
      </c>
      <c r="BG736" s="76">
        <f>IF(BF736-Escenarios!$F$29&lt;=0,0,IF(BF736-Escenarios!$F$29&gt;Escenarios!$F$28,Escenarios!$F$28,BF736-Escenarios!$F$29))</f>
        <v>0.55267620213289192</v>
      </c>
      <c r="BH736" s="76">
        <f>BG736*Entradas!$F$24</f>
        <v>0</v>
      </c>
      <c r="BI736" s="76">
        <f>AX736*Entradas!$D$47/Escenarios!$F$9</f>
        <v>0.19270983601448641</v>
      </c>
      <c r="BJ736" s="76">
        <f>Entradas!$D$48*Entradas!$D$46/Escenarios!$F$9</f>
        <v>0.12</v>
      </c>
      <c r="BK736" s="76">
        <f t="shared" si="415"/>
        <v>2.1867493381813619</v>
      </c>
      <c r="BL736" s="76">
        <f t="shared" si="401"/>
        <v>0</v>
      </c>
      <c r="BM736" s="76">
        <f t="shared" si="402"/>
        <v>0.55267620213289192</v>
      </c>
      <c r="BN736" s="76">
        <f t="shared" si="391"/>
        <v>0.5916295190751828</v>
      </c>
      <c r="BO736" s="76">
        <f t="shared" si="403"/>
        <v>0</v>
      </c>
      <c r="BP736" s="76">
        <f t="shared" si="392"/>
        <v>9.957048092481724E-2</v>
      </c>
      <c r="BQ736" s="76">
        <f t="shared" si="404"/>
        <v>0</v>
      </c>
      <c r="BR736" s="76">
        <f t="shared" si="405"/>
        <v>0.69120000000000004</v>
      </c>
      <c r="BS736" s="76">
        <f t="shared" si="406"/>
        <v>0.23996636611840549</v>
      </c>
      <c r="BT736" s="76">
        <f t="shared" si="407"/>
        <v>0.23996636611840549</v>
      </c>
      <c r="BU736" s="76">
        <f t="shared" si="416"/>
        <v>61.549192392224171</v>
      </c>
      <c r="BV736" s="76">
        <f>MAX(0,(BU736-Constantes!$D$13)*(1-EXP(-Constantes!$D$24)))</f>
        <v>0.19563881795489468</v>
      </c>
      <c r="BW736" s="76">
        <f t="shared" si="417"/>
        <v>0.29520929887971192</v>
      </c>
      <c r="BX736" s="76">
        <f t="shared" si="418"/>
        <v>0.88683881795489472</v>
      </c>
      <c r="BY736" s="76">
        <f>0.0526*BL736*Observaciones!$F735^1.218</f>
        <v>0</v>
      </c>
      <c r="BZ736" s="76">
        <f>BY736*Constantes!$F$30</f>
        <v>0</v>
      </c>
      <c r="CA736" s="76">
        <f t="shared" si="419"/>
        <v>0</v>
      </c>
      <c r="CB736" s="15"/>
      <c r="CC736" s="75">
        <v>730</v>
      </c>
      <c r="CD736" s="76">
        <f>0.0526*Observaciones!$F735^2.218</f>
        <v>0.40143633905347276</v>
      </c>
      <c r="CE736" s="76">
        <f>IF(Observaciones!$F735&gt;0.05*$CI$7,((Observaciones!$F735-0.05*$CI$7)^2)/(Observaciones!$F735+0.95*$CI$7),0)</f>
        <v>1.6667444764761515E-2</v>
      </c>
      <c r="CF736" s="76">
        <f>0.0526*CE736*Observaciones!$F735^1.218</f>
        <v>2.6763672030967324E-3</v>
      </c>
      <c r="CG736" s="29"/>
      <c r="CH736" s="29"/>
      <c r="CI736" s="110"/>
      <c r="CJ736" s="40"/>
    </row>
    <row r="737" spans="2:88" s="2" customFormat="1" ht="14.5" thickBot="1" x14ac:dyDescent="0.35">
      <c r="B737" s="41"/>
      <c r="C737" s="42"/>
      <c r="D737" s="42"/>
      <c r="E737" s="42"/>
      <c r="F737" s="42"/>
      <c r="G737" s="42"/>
      <c r="H737" s="42"/>
      <c r="I737" s="42"/>
      <c r="J737" s="42"/>
      <c r="K737" s="42"/>
      <c r="L737" s="42"/>
      <c r="M737" s="42"/>
      <c r="N737" s="42"/>
      <c r="O737" s="42"/>
      <c r="P737" s="42"/>
      <c r="Q737" s="42"/>
      <c r="R737" s="42"/>
      <c r="S737" s="42"/>
      <c r="T737" s="42"/>
      <c r="U737" s="42"/>
      <c r="V737" s="42"/>
      <c r="W737" s="42"/>
      <c r="X737" s="42"/>
      <c r="Y737" s="42"/>
      <c r="Z737" s="42"/>
      <c r="AA737" s="42"/>
      <c r="AB737" s="42"/>
      <c r="AC737" s="42"/>
      <c r="AD737" s="42"/>
      <c r="AE737" s="42"/>
      <c r="AF737" s="42"/>
      <c r="AG737" s="42"/>
      <c r="AH737" s="42"/>
      <c r="AI737" s="42"/>
      <c r="AJ737" s="42"/>
      <c r="AK737" s="42"/>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42"/>
      <c r="BT737" s="42"/>
      <c r="BU737" s="42"/>
      <c r="BV737" s="42"/>
      <c r="BW737" s="42"/>
      <c r="BX737" s="42"/>
      <c r="BY737" s="42"/>
      <c r="BZ737" s="42"/>
      <c r="CA737" s="42"/>
      <c r="CB737" s="42"/>
      <c r="CC737" s="42"/>
      <c r="CD737" s="112"/>
      <c r="CE737" s="112"/>
      <c r="CF737" s="112"/>
      <c r="CG737" s="42"/>
      <c r="CH737" s="42"/>
      <c r="CI737" s="112"/>
      <c r="CJ737" s="43"/>
    </row>
    <row r="738" spans="2:88" s="2" customFormat="1" x14ac:dyDescent="0.3">
      <c r="H738" s="66"/>
      <c r="V738" s="66"/>
      <c r="BB738" s="66"/>
      <c r="CD738" s="108"/>
      <c r="CE738" s="108"/>
      <c r="CF738" s="108"/>
      <c r="CI738" s="108"/>
    </row>
    <row r="739" spans="2:88" s="2" customFormat="1" x14ac:dyDescent="0.3">
      <c r="H739" s="66"/>
      <c r="V739" s="66"/>
      <c r="BB739" s="66"/>
      <c r="CD739" s="108"/>
      <c r="CE739" s="108"/>
      <c r="CF739" s="108"/>
      <c r="CI739" s="108"/>
    </row>
    <row r="740" spans="2:88" s="2" customFormat="1" x14ac:dyDescent="0.3">
      <c r="H740" s="66"/>
      <c r="V740" s="66"/>
      <c r="BB740" s="66"/>
      <c r="CD740" s="108"/>
      <c r="CE740" s="108"/>
      <c r="CF740" s="108"/>
      <c r="CI740" s="108"/>
    </row>
    <row r="741" spans="2:88" s="2" customFormat="1" x14ac:dyDescent="0.3">
      <c r="H741" s="66"/>
      <c r="V741" s="66"/>
      <c r="BB741" s="66"/>
      <c r="CD741" s="108"/>
      <c r="CE741" s="108"/>
      <c r="CF741" s="108"/>
      <c r="CI741" s="108"/>
    </row>
    <row r="742" spans="2:88" s="2" customFormat="1" x14ac:dyDescent="0.3">
      <c r="H742" s="66"/>
      <c r="V742" s="66"/>
      <c r="BB742" s="66"/>
      <c r="CD742" s="108"/>
      <c r="CE742" s="108"/>
      <c r="CF742" s="108"/>
      <c r="CI742" s="108"/>
    </row>
    <row r="743" spans="2:88" s="2" customFormat="1" x14ac:dyDescent="0.3">
      <c r="H743" s="66"/>
      <c r="V743" s="66"/>
      <c r="BB743" s="66"/>
      <c r="CD743" s="108"/>
      <c r="CE743" s="108"/>
      <c r="CF743" s="108"/>
      <c r="CI743" s="108"/>
    </row>
    <row r="744" spans="2:88" s="2" customFormat="1" x14ac:dyDescent="0.3">
      <c r="H744" s="66"/>
      <c r="V744" s="66"/>
      <c r="BB744" s="66"/>
      <c r="CD744" s="108"/>
      <c r="CE744" s="108"/>
      <c r="CF744" s="108"/>
      <c r="CI744" s="108"/>
    </row>
    <row r="745" spans="2:88" s="2" customFormat="1" x14ac:dyDescent="0.3">
      <c r="H745" s="66"/>
      <c r="V745" s="66"/>
      <c r="BB745" s="66"/>
      <c r="CD745" s="108"/>
      <c r="CE745" s="108"/>
      <c r="CF745" s="108"/>
      <c r="CI745" s="108"/>
    </row>
    <row r="746" spans="2:88" s="2" customFormat="1" x14ac:dyDescent="0.3">
      <c r="H746" s="66"/>
      <c r="V746" s="66"/>
      <c r="BB746" s="66"/>
      <c r="CD746" s="108"/>
      <c r="CE746" s="108"/>
      <c r="CF746" s="108"/>
      <c r="CI746" s="108"/>
    </row>
    <row r="747" spans="2:88" s="2" customFormat="1" x14ac:dyDescent="0.3">
      <c r="H747" s="66"/>
      <c r="V747" s="66"/>
      <c r="BB747" s="66"/>
      <c r="CD747" s="108"/>
      <c r="CE747" s="108"/>
      <c r="CF747" s="108"/>
      <c r="CI747" s="108"/>
    </row>
    <row r="748" spans="2:88" s="2" customFormat="1" x14ac:dyDescent="0.3">
      <c r="H748" s="66"/>
      <c r="V748" s="66"/>
      <c r="BB748" s="66"/>
      <c r="CD748" s="108"/>
      <c r="CE748" s="108"/>
      <c r="CF748" s="108"/>
      <c r="CI748" s="108"/>
    </row>
    <row r="749" spans="2:88" s="2" customFormat="1" x14ac:dyDescent="0.3">
      <c r="H749" s="66"/>
      <c r="V749" s="66"/>
      <c r="BB749" s="66"/>
      <c r="CD749" s="108"/>
      <c r="CE749" s="108"/>
      <c r="CF749" s="108"/>
      <c r="CI749" s="108"/>
    </row>
    <row r="750" spans="2:88" s="2" customFormat="1" x14ac:dyDescent="0.3">
      <c r="H750" s="66"/>
      <c r="V750" s="66"/>
      <c r="BB750" s="66"/>
      <c r="CD750" s="108"/>
      <c r="CE750" s="108"/>
      <c r="CF750" s="108"/>
      <c r="CI750" s="108"/>
    </row>
    <row r="751" spans="2:88" s="2" customFormat="1" x14ac:dyDescent="0.3">
      <c r="H751" s="66"/>
      <c r="V751" s="66"/>
      <c r="BB751" s="66"/>
      <c r="CD751" s="108"/>
      <c r="CE751" s="108"/>
      <c r="CF751" s="108"/>
      <c r="CI751" s="108"/>
    </row>
    <row r="752" spans="2:88" s="2" customFormat="1" x14ac:dyDescent="0.3">
      <c r="H752" s="66"/>
      <c r="V752" s="66"/>
      <c r="BB752" s="66"/>
      <c r="CD752" s="108"/>
      <c r="CE752" s="108"/>
      <c r="CF752" s="108"/>
      <c r="CI752" s="108"/>
    </row>
    <row r="753" spans="8:87" s="2" customFormat="1" x14ac:dyDescent="0.3">
      <c r="H753" s="66"/>
      <c r="V753" s="66"/>
      <c r="BB753" s="66"/>
      <c r="CD753" s="108"/>
      <c r="CE753" s="108"/>
      <c r="CF753" s="108"/>
      <c r="CI753" s="108"/>
    </row>
    <row r="754" spans="8:87" s="2" customFormat="1" x14ac:dyDescent="0.3">
      <c r="H754" s="66"/>
      <c r="V754" s="66"/>
      <c r="BB754" s="66"/>
      <c r="CD754" s="108"/>
      <c r="CE754" s="108"/>
      <c r="CF754" s="108"/>
      <c r="CI754" s="108"/>
    </row>
    <row r="755" spans="8:87" s="2" customFormat="1" x14ac:dyDescent="0.3">
      <c r="H755" s="66"/>
      <c r="V755" s="66"/>
      <c r="BB755" s="66"/>
      <c r="CD755" s="108"/>
      <c r="CE755" s="108"/>
      <c r="CF755" s="108"/>
      <c r="CI755" s="108"/>
    </row>
    <row r="756" spans="8:87" s="2" customFormat="1" x14ac:dyDescent="0.3">
      <c r="H756" s="66"/>
      <c r="V756" s="66"/>
      <c r="BB756" s="66"/>
      <c r="CD756" s="108"/>
      <c r="CE756" s="108"/>
      <c r="CF756" s="108"/>
      <c r="CI756" s="108"/>
    </row>
    <row r="757" spans="8:87" s="2" customFormat="1" x14ac:dyDescent="0.3">
      <c r="H757" s="66"/>
      <c r="V757" s="66"/>
      <c r="BB757" s="66"/>
      <c r="CD757" s="108"/>
      <c r="CE757" s="108"/>
      <c r="CF757" s="108"/>
      <c r="CI757" s="108"/>
    </row>
    <row r="758" spans="8:87" s="2" customFormat="1" x14ac:dyDescent="0.3">
      <c r="H758" s="66"/>
      <c r="V758" s="66"/>
      <c r="BB758" s="66"/>
      <c r="CD758" s="108"/>
      <c r="CE758" s="108"/>
      <c r="CF758" s="108"/>
      <c r="CI758" s="108"/>
    </row>
    <row r="759" spans="8:87" s="2" customFormat="1" x14ac:dyDescent="0.3">
      <c r="H759" s="66"/>
      <c r="V759" s="66"/>
      <c r="BB759" s="66"/>
      <c r="CD759" s="108"/>
      <c r="CE759" s="108"/>
      <c r="CF759" s="108"/>
      <c r="CI759" s="108"/>
    </row>
    <row r="760" spans="8:87" s="2" customFormat="1" x14ac:dyDescent="0.3">
      <c r="H760" s="66"/>
      <c r="V760" s="66"/>
      <c r="BB760" s="66"/>
      <c r="CD760" s="108"/>
      <c r="CE760" s="108"/>
      <c r="CF760" s="108"/>
      <c r="CI760" s="108"/>
    </row>
    <row r="761" spans="8:87" s="2" customFormat="1" x14ac:dyDescent="0.3">
      <c r="H761" s="66"/>
      <c r="V761" s="66"/>
      <c r="BB761" s="66"/>
      <c r="CD761" s="108"/>
      <c r="CE761" s="108"/>
      <c r="CF761" s="108"/>
      <c r="CI761" s="108"/>
    </row>
    <row r="762" spans="8:87" s="2" customFormat="1" x14ac:dyDescent="0.3">
      <c r="H762" s="66"/>
      <c r="V762" s="66"/>
      <c r="BB762" s="66"/>
      <c r="CD762" s="108"/>
      <c r="CE762" s="108"/>
      <c r="CF762" s="108"/>
      <c r="CI762" s="108"/>
    </row>
    <row r="763" spans="8:87" s="2" customFormat="1" x14ac:dyDescent="0.3">
      <c r="H763" s="66"/>
      <c r="V763" s="66"/>
      <c r="BB763" s="66"/>
      <c r="CD763" s="108"/>
      <c r="CE763" s="108"/>
      <c r="CF763" s="108"/>
      <c r="CI763" s="108"/>
    </row>
    <row r="764" spans="8:87" s="2" customFormat="1" x14ac:dyDescent="0.3">
      <c r="H764" s="66"/>
      <c r="V764" s="66"/>
      <c r="BB764" s="66"/>
      <c r="CD764" s="108"/>
      <c r="CE764" s="108"/>
      <c r="CF764" s="108"/>
      <c r="CI764" s="108"/>
    </row>
    <row r="765" spans="8:87" s="2" customFormat="1" x14ac:dyDescent="0.3">
      <c r="H765" s="66"/>
      <c r="V765" s="66"/>
      <c r="BB765" s="66"/>
      <c r="CD765" s="108"/>
      <c r="CE765" s="108"/>
      <c r="CF765" s="108"/>
      <c r="CI765" s="108"/>
    </row>
    <row r="766" spans="8:87" s="2" customFormat="1" x14ac:dyDescent="0.3">
      <c r="H766" s="66"/>
      <c r="V766" s="66"/>
      <c r="BB766" s="66"/>
      <c r="CD766" s="108"/>
      <c r="CE766" s="108"/>
      <c r="CF766" s="108"/>
      <c r="CI766" s="108"/>
    </row>
    <row r="767" spans="8:87" s="2" customFormat="1" x14ac:dyDescent="0.3">
      <c r="H767" s="66"/>
      <c r="V767" s="66"/>
      <c r="BB767" s="66"/>
      <c r="CD767" s="108"/>
      <c r="CE767" s="108"/>
      <c r="CF767" s="108"/>
      <c r="CI767" s="108"/>
    </row>
    <row r="768" spans="8:87" s="2" customFormat="1" x14ac:dyDescent="0.3">
      <c r="H768" s="66"/>
      <c r="V768" s="66"/>
      <c r="BB768" s="66"/>
      <c r="CD768" s="108"/>
      <c r="CE768" s="108"/>
      <c r="CF768" s="108"/>
      <c r="CI768" s="108"/>
    </row>
    <row r="769" spans="8:87" s="2" customFormat="1" x14ac:dyDescent="0.3">
      <c r="H769" s="66"/>
      <c r="V769" s="66"/>
      <c r="BB769" s="66"/>
      <c r="CD769" s="108"/>
      <c r="CE769" s="108"/>
      <c r="CF769" s="108"/>
      <c r="CI769" s="108"/>
    </row>
    <row r="770" spans="8:87" s="2" customFormat="1" x14ac:dyDescent="0.3">
      <c r="H770" s="66"/>
      <c r="V770" s="66"/>
      <c r="BB770" s="66"/>
      <c r="CD770" s="108"/>
      <c r="CE770" s="108"/>
      <c r="CF770" s="108"/>
      <c r="CI770" s="108"/>
    </row>
    <row r="771" spans="8:87" s="2" customFormat="1" x14ac:dyDescent="0.3">
      <c r="H771" s="66"/>
      <c r="V771" s="66"/>
      <c r="BB771" s="66"/>
      <c r="CD771" s="108"/>
      <c r="CE771" s="108"/>
      <c r="CF771" s="108"/>
      <c r="CI771" s="108"/>
    </row>
    <row r="772" spans="8:87" s="2" customFormat="1" x14ac:dyDescent="0.3">
      <c r="H772" s="66"/>
      <c r="V772" s="66"/>
      <c r="BB772" s="66"/>
      <c r="CD772" s="108"/>
      <c r="CE772" s="108"/>
      <c r="CF772" s="108"/>
      <c r="CI772" s="108"/>
    </row>
    <row r="773" spans="8:87" s="2" customFormat="1" x14ac:dyDescent="0.3">
      <c r="H773" s="66"/>
      <c r="V773" s="66"/>
      <c r="BB773" s="66"/>
      <c r="CD773" s="108"/>
      <c r="CE773" s="108"/>
      <c r="CF773" s="108"/>
      <c r="CI773" s="108"/>
    </row>
    <row r="774" spans="8:87" s="2" customFormat="1" x14ac:dyDescent="0.3">
      <c r="H774" s="66"/>
      <c r="V774" s="66"/>
      <c r="BB774" s="66"/>
      <c r="CD774" s="108"/>
      <c r="CE774" s="108"/>
      <c r="CF774" s="108"/>
      <c r="CI774" s="108"/>
    </row>
    <row r="775" spans="8:87" s="2" customFormat="1" x14ac:dyDescent="0.3">
      <c r="H775" s="66"/>
      <c r="V775" s="66"/>
      <c r="BB775" s="66"/>
      <c r="CD775" s="108"/>
      <c r="CE775" s="108"/>
      <c r="CF775" s="108"/>
      <c r="CI775" s="108"/>
    </row>
    <row r="776" spans="8:87" s="2" customFormat="1" x14ac:dyDescent="0.3">
      <c r="H776" s="66"/>
      <c r="V776" s="66"/>
      <c r="BB776" s="66"/>
      <c r="CD776" s="108"/>
      <c r="CE776" s="108"/>
      <c r="CF776" s="108"/>
      <c r="CI776" s="108"/>
    </row>
    <row r="777" spans="8:87" s="2" customFormat="1" x14ac:dyDescent="0.3">
      <c r="H777" s="66"/>
      <c r="V777" s="66"/>
      <c r="BB777" s="66"/>
      <c r="CD777" s="108"/>
      <c r="CE777" s="108"/>
      <c r="CF777" s="108"/>
      <c r="CI777" s="108"/>
    </row>
    <row r="778" spans="8:87" s="2" customFormat="1" x14ac:dyDescent="0.3">
      <c r="H778" s="66"/>
      <c r="V778" s="66"/>
      <c r="BB778" s="66"/>
      <c r="CD778" s="108"/>
      <c r="CE778" s="108"/>
      <c r="CF778" s="108"/>
      <c r="CI778" s="108"/>
    </row>
    <row r="779" spans="8:87" s="2" customFormat="1" x14ac:dyDescent="0.3">
      <c r="H779" s="66"/>
      <c r="V779" s="66"/>
      <c r="BB779" s="66"/>
      <c r="CD779" s="108"/>
      <c r="CE779" s="108"/>
      <c r="CF779" s="108"/>
      <c r="CI779" s="108"/>
    </row>
    <row r="780" spans="8:87" s="2" customFormat="1" x14ac:dyDescent="0.3">
      <c r="H780" s="66"/>
      <c r="V780" s="66"/>
      <c r="BB780" s="66"/>
      <c r="CD780" s="108"/>
      <c r="CE780" s="108"/>
      <c r="CF780" s="108"/>
      <c r="CI780" s="108"/>
    </row>
    <row r="781" spans="8:87" s="2" customFormat="1" x14ac:dyDescent="0.3">
      <c r="H781" s="66"/>
      <c r="V781" s="66"/>
      <c r="BB781" s="66"/>
      <c r="CD781" s="108"/>
      <c r="CE781" s="108"/>
      <c r="CF781" s="108"/>
      <c r="CI781" s="108"/>
    </row>
    <row r="782" spans="8:87" s="2" customFormat="1" x14ac:dyDescent="0.3">
      <c r="H782" s="66"/>
      <c r="V782" s="66"/>
      <c r="BB782" s="66"/>
      <c r="CD782" s="108"/>
      <c r="CE782" s="108"/>
      <c r="CF782" s="108"/>
      <c r="CI782" s="108"/>
    </row>
    <row r="783" spans="8:87" s="2" customFormat="1" x14ac:dyDescent="0.3">
      <c r="H783" s="66"/>
      <c r="V783" s="66"/>
      <c r="BB783" s="66"/>
      <c r="CD783" s="108"/>
      <c r="CE783" s="108"/>
      <c r="CF783" s="108"/>
      <c r="CI783" s="108"/>
    </row>
    <row r="784" spans="8:87" s="2" customFormat="1" x14ac:dyDescent="0.3">
      <c r="H784" s="66"/>
      <c r="V784" s="66"/>
      <c r="BB784" s="66"/>
      <c r="CD784" s="108"/>
      <c r="CE784" s="108"/>
      <c r="CF784" s="108"/>
      <c r="CI784" s="108"/>
    </row>
    <row r="785" spans="8:87" s="2" customFormat="1" x14ac:dyDescent="0.3">
      <c r="H785" s="66"/>
      <c r="V785" s="66"/>
      <c r="BB785" s="66"/>
      <c r="CD785" s="108"/>
      <c r="CE785" s="108"/>
      <c r="CF785" s="108"/>
      <c r="CI785" s="108"/>
    </row>
    <row r="786" spans="8:87" s="2" customFormat="1" x14ac:dyDescent="0.3">
      <c r="H786" s="66"/>
      <c r="V786" s="66"/>
      <c r="BB786" s="66"/>
      <c r="CD786" s="108"/>
      <c r="CE786" s="108"/>
      <c r="CF786" s="108"/>
      <c r="CI786" s="108"/>
    </row>
    <row r="787" spans="8:87" s="2" customFormat="1" x14ac:dyDescent="0.3">
      <c r="H787" s="66"/>
      <c r="V787" s="66"/>
      <c r="BB787" s="66"/>
      <c r="CD787" s="108"/>
      <c r="CE787" s="108"/>
      <c r="CF787" s="108"/>
      <c r="CI787" s="108"/>
    </row>
    <row r="788" spans="8:87" s="2" customFormat="1" x14ac:dyDescent="0.3">
      <c r="H788" s="66"/>
      <c r="V788" s="66"/>
      <c r="BB788" s="66"/>
      <c r="CD788" s="108"/>
      <c r="CE788" s="108"/>
      <c r="CF788" s="108"/>
      <c r="CI788" s="108"/>
    </row>
    <row r="789" spans="8:87" s="2" customFormat="1" x14ac:dyDescent="0.3">
      <c r="H789" s="66"/>
      <c r="V789" s="66"/>
      <c r="BB789" s="66"/>
      <c r="CD789" s="108"/>
      <c r="CE789" s="108"/>
      <c r="CF789" s="108"/>
      <c r="CI789" s="108"/>
    </row>
    <row r="790" spans="8:87" s="2" customFormat="1" x14ac:dyDescent="0.3">
      <c r="H790" s="66"/>
      <c r="V790" s="66"/>
      <c r="BB790" s="66"/>
      <c r="CD790" s="108"/>
      <c r="CE790" s="108"/>
      <c r="CF790" s="108"/>
      <c r="CI790" s="108"/>
    </row>
    <row r="791" spans="8:87" s="2" customFormat="1" x14ac:dyDescent="0.3">
      <c r="H791" s="66"/>
      <c r="V791" s="66"/>
      <c r="BB791" s="66"/>
      <c r="CD791" s="108"/>
      <c r="CE791" s="108"/>
      <c r="CF791" s="108"/>
      <c r="CI791" s="108"/>
    </row>
    <row r="792" spans="8:87" s="2" customFormat="1" x14ac:dyDescent="0.3">
      <c r="H792" s="66"/>
      <c r="V792" s="66"/>
      <c r="BB792" s="66"/>
      <c r="CD792" s="108"/>
      <c r="CE792" s="108"/>
      <c r="CF792" s="108"/>
      <c r="CI792" s="108"/>
    </row>
    <row r="793" spans="8:87" s="2" customFormat="1" x14ac:dyDescent="0.3">
      <c r="H793" s="66"/>
      <c r="V793" s="66"/>
      <c r="BB793" s="66"/>
      <c r="CD793" s="108"/>
      <c r="CE793" s="108"/>
      <c r="CF793" s="108"/>
      <c r="CI793" s="108"/>
    </row>
    <row r="794" spans="8:87" s="2" customFormat="1" x14ac:dyDescent="0.3">
      <c r="H794" s="66"/>
      <c r="V794" s="66"/>
      <c r="BB794" s="66"/>
      <c r="CD794" s="108"/>
      <c r="CE794" s="108"/>
      <c r="CF794" s="108"/>
      <c r="CI794" s="108"/>
    </row>
    <row r="795" spans="8:87" s="2" customFormat="1" x14ac:dyDescent="0.3">
      <c r="H795" s="66"/>
      <c r="V795" s="66"/>
      <c r="BB795" s="66"/>
      <c r="CD795" s="108"/>
      <c r="CE795" s="108"/>
      <c r="CF795" s="108"/>
      <c r="CI795" s="108"/>
    </row>
    <row r="796" spans="8:87" s="2" customFormat="1" x14ac:dyDescent="0.3">
      <c r="H796" s="66"/>
      <c r="V796" s="66"/>
      <c r="BB796" s="66"/>
      <c r="CD796" s="108"/>
      <c r="CE796" s="108"/>
      <c r="CF796" s="108"/>
      <c r="CI796" s="108"/>
    </row>
    <row r="797" spans="8:87" s="2" customFormat="1" x14ac:dyDescent="0.3">
      <c r="H797" s="66"/>
      <c r="V797" s="66"/>
      <c r="BB797" s="66"/>
      <c r="CD797" s="108"/>
      <c r="CE797" s="108"/>
      <c r="CF797" s="108"/>
      <c r="CI797" s="108"/>
    </row>
    <row r="798" spans="8:87" s="2" customFormat="1" x14ac:dyDescent="0.3">
      <c r="H798" s="66"/>
      <c r="V798" s="66"/>
      <c r="BB798" s="66"/>
      <c r="CD798" s="108"/>
      <c r="CE798" s="108"/>
      <c r="CF798" s="108"/>
      <c r="CI798" s="108"/>
    </row>
    <row r="799" spans="8:87" s="2" customFormat="1" x14ac:dyDescent="0.3">
      <c r="H799" s="66"/>
      <c r="V799" s="66"/>
      <c r="BB799" s="66"/>
      <c r="CD799" s="108"/>
      <c r="CE799" s="108"/>
      <c r="CF799" s="108"/>
      <c r="CI799" s="108"/>
    </row>
    <row r="800" spans="8:87" s="2" customFormat="1" x14ac:dyDescent="0.3">
      <c r="H800" s="66"/>
      <c r="V800" s="66"/>
      <c r="BB800" s="66"/>
      <c r="CD800" s="108"/>
      <c r="CE800" s="108"/>
      <c r="CF800" s="108"/>
      <c r="CI800" s="108"/>
    </row>
    <row r="801" spans="8:87" s="2" customFormat="1" x14ac:dyDescent="0.3">
      <c r="H801" s="66"/>
      <c r="V801" s="66"/>
      <c r="BB801" s="66"/>
      <c r="CD801" s="108"/>
      <c r="CE801" s="108"/>
      <c r="CF801" s="108"/>
      <c r="CI801" s="108"/>
    </row>
    <row r="802" spans="8:87" s="2" customFormat="1" x14ac:dyDescent="0.3">
      <c r="H802" s="66"/>
      <c r="V802" s="66"/>
      <c r="BB802" s="66"/>
      <c r="CD802" s="108"/>
      <c r="CE802" s="108"/>
      <c r="CF802" s="108"/>
      <c r="CI802" s="108"/>
    </row>
    <row r="803" spans="8:87" s="2" customFormat="1" x14ac:dyDescent="0.3">
      <c r="H803" s="66"/>
      <c r="V803" s="66"/>
      <c r="BB803" s="66"/>
      <c r="CD803" s="108"/>
      <c r="CE803" s="108"/>
      <c r="CF803" s="108"/>
      <c r="CI803" s="108"/>
    </row>
    <row r="804" spans="8:87" s="2" customFormat="1" x14ac:dyDescent="0.3">
      <c r="H804" s="66"/>
      <c r="V804" s="66"/>
      <c r="BB804" s="66"/>
      <c r="CD804" s="108"/>
      <c r="CE804" s="108"/>
      <c r="CF804" s="108"/>
      <c r="CI804" s="108"/>
    </row>
    <row r="805" spans="8:87" s="2" customFormat="1" x14ac:dyDescent="0.3">
      <c r="H805" s="66"/>
      <c r="V805" s="66"/>
      <c r="BB805" s="66"/>
      <c r="CD805" s="108"/>
      <c r="CE805" s="108"/>
      <c r="CF805" s="108"/>
      <c r="CI805" s="108"/>
    </row>
    <row r="806" spans="8:87" s="2" customFormat="1" x14ac:dyDescent="0.3">
      <c r="H806" s="66"/>
      <c r="V806" s="66"/>
      <c r="BB806" s="66"/>
      <c r="CD806" s="108"/>
      <c r="CE806" s="108"/>
      <c r="CF806" s="108"/>
      <c r="CI806" s="108"/>
    </row>
    <row r="807" spans="8:87" s="2" customFormat="1" x14ac:dyDescent="0.3">
      <c r="H807" s="66"/>
      <c r="V807" s="66"/>
      <c r="BB807" s="66"/>
      <c r="CD807" s="108"/>
      <c r="CE807" s="108"/>
      <c r="CF807" s="108"/>
      <c r="CI807" s="108"/>
    </row>
    <row r="808" spans="8:87" s="2" customFormat="1" x14ac:dyDescent="0.3">
      <c r="H808" s="66"/>
      <c r="V808" s="66"/>
      <c r="BB808" s="66"/>
      <c r="CD808" s="108"/>
      <c r="CE808" s="108"/>
      <c r="CF808" s="108"/>
      <c r="CI808" s="108"/>
    </row>
    <row r="809" spans="8:87" s="2" customFormat="1" x14ac:dyDescent="0.3">
      <c r="H809" s="66"/>
      <c r="V809" s="66"/>
      <c r="BB809" s="66"/>
      <c r="CD809" s="108"/>
      <c r="CE809" s="108"/>
      <c r="CF809" s="108"/>
      <c r="CI809" s="108"/>
    </row>
    <row r="810" spans="8:87" s="2" customFormat="1" x14ac:dyDescent="0.3">
      <c r="H810" s="66"/>
      <c r="V810" s="66"/>
      <c r="BB810" s="66"/>
      <c r="CD810" s="108"/>
      <c r="CE810" s="108"/>
      <c r="CF810" s="108"/>
      <c r="CI810" s="108"/>
    </row>
    <row r="811" spans="8:87" s="2" customFormat="1" x14ac:dyDescent="0.3">
      <c r="H811" s="66"/>
      <c r="V811" s="66"/>
      <c r="BB811" s="66"/>
      <c r="CD811" s="108"/>
      <c r="CE811" s="108"/>
      <c r="CF811" s="108"/>
      <c r="CI811" s="108"/>
    </row>
    <row r="812" spans="8:87" s="2" customFormat="1" x14ac:dyDescent="0.3">
      <c r="H812" s="66"/>
      <c r="V812" s="66"/>
      <c r="BB812" s="66"/>
      <c r="CD812" s="108"/>
      <c r="CE812" s="108"/>
      <c r="CF812" s="108"/>
      <c r="CI812" s="108"/>
    </row>
    <row r="813" spans="8:87" s="2" customFormat="1" x14ac:dyDescent="0.3">
      <c r="H813" s="66"/>
      <c r="V813" s="66"/>
      <c r="BB813" s="66"/>
      <c r="CD813" s="108"/>
      <c r="CE813" s="108"/>
      <c r="CF813" s="108"/>
      <c r="CI813" s="108"/>
    </row>
    <row r="814" spans="8:87" s="2" customFormat="1" x14ac:dyDescent="0.3">
      <c r="H814" s="66"/>
      <c r="V814" s="66"/>
      <c r="BB814" s="66"/>
      <c r="CD814" s="108"/>
      <c r="CE814" s="108"/>
      <c r="CF814" s="108"/>
      <c r="CI814" s="108"/>
    </row>
    <row r="815" spans="8:87" s="2" customFormat="1" x14ac:dyDescent="0.3">
      <c r="H815" s="66"/>
      <c r="V815" s="66"/>
      <c r="BB815" s="66"/>
      <c r="CD815" s="108"/>
      <c r="CE815" s="108"/>
      <c r="CF815" s="108"/>
      <c r="CI815" s="108"/>
    </row>
    <row r="816" spans="8:87" s="2" customFormat="1" x14ac:dyDescent="0.3">
      <c r="H816" s="66"/>
      <c r="V816" s="66"/>
      <c r="BB816" s="66"/>
      <c r="CD816" s="108"/>
      <c r="CE816" s="108"/>
      <c r="CF816" s="108"/>
      <c r="CI816" s="108"/>
    </row>
    <row r="817" spans="8:87" s="2" customFormat="1" x14ac:dyDescent="0.3">
      <c r="H817" s="66"/>
      <c r="V817" s="66"/>
      <c r="BB817" s="66"/>
      <c r="CD817" s="108"/>
      <c r="CE817" s="108"/>
      <c r="CF817" s="108"/>
      <c r="CI817" s="108"/>
    </row>
    <row r="818" spans="8:87" s="2" customFormat="1" x14ac:dyDescent="0.3">
      <c r="H818" s="66"/>
      <c r="V818" s="66"/>
      <c r="BB818" s="66"/>
      <c r="CD818" s="108"/>
      <c r="CE818" s="108"/>
      <c r="CF818" s="108"/>
      <c r="CI818" s="108"/>
    </row>
    <row r="819" spans="8:87" s="2" customFormat="1" x14ac:dyDescent="0.3">
      <c r="H819" s="66"/>
      <c r="V819" s="66"/>
      <c r="BB819" s="66"/>
      <c r="CD819" s="108"/>
      <c r="CE819" s="108"/>
      <c r="CF819" s="108"/>
      <c r="CI819" s="108"/>
    </row>
    <row r="820" spans="8:87" s="2" customFormat="1" x14ac:dyDescent="0.3">
      <c r="H820" s="66"/>
      <c r="V820" s="66"/>
      <c r="BB820" s="66"/>
      <c r="CD820" s="108"/>
      <c r="CE820" s="108"/>
      <c r="CF820" s="108"/>
      <c r="CI820" s="108"/>
    </row>
    <row r="821" spans="8:87" s="2" customFormat="1" x14ac:dyDescent="0.3">
      <c r="H821" s="66"/>
      <c r="V821" s="66"/>
      <c r="BB821" s="66"/>
      <c r="CD821" s="108"/>
      <c r="CE821" s="108"/>
      <c r="CF821" s="108"/>
      <c r="CI821" s="108"/>
    </row>
    <row r="822" spans="8:87" s="2" customFormat="1" x14ac:dyDescent="0.3">
      <c r="H822" s="66"/>
      <c r="V822" s="66"/>
      <c r="BB822" s="66"/>
      <c r="CD822" s="108"/>
      <c r="CE822" s="108"/>
      <c r="CF822" s="108"/>
      <c r="CI822" s="108"/>
    </row>
    <row r="823" spans="8:87" s="2" customFormat="1" x14ac:dyDescent="0.3">
      <c r="H823" s="66"/>
      <c r="V823" s="66"/>
      <c r="BB823" s="66"/>
      <c r="CD823" s="108"/>
      <c r="CE823" s="108"/>
      <c r="CF823" s="108"/>
      <c r="CI823" s="108"/>
    </row>
    <row r="824" spans="8:87" s="2" customFormat="1" x14ac:dyDescent="0.3">
      <c r="H824" s="66"/>
      <c r="V824" s="66"/>
      <c r="BB824" s="66"/>
      <c r="CD824" s="108"/>
      <c r="CE824" s="108"/>
      <c r="CF824" s="108"/>
      <c r="CI824" s="108"/>
    </row>
    <row r="825" spans="8:87" s="2" customFormat="1" x14ac:dyDescent="0.3">
      <c r="H825" s="66"/>
      <c r="V825" s="66"/>
      <c r="BB825" s="66"/>
      <c r="CD825" s="108"/>
      <c r="CE825" s="108"/>
      <c r="CF825" s="108"/>
      <c r="CI825" s="108"/>
    </row>
    <row r="826" spans="8:87" s="2" customFormat="1" x14ac:dyDescent="0.3">
      <c r="H826" s="66"/>
      <c r="V826" s="66"/>
      <c r="BB826" s="66"/>
      <c r="CD826" s="108"/>
      <c r="CE826" s="108"/>
      <c r="CF826" s="108"/>
      <c r="CI826" s="108"/>
    </row>
    <row r="827" spans="8:87" s="2" customFormat="1" x14ac:dyDescent="0.3">
      <c r="H827" s="66"/>
      <c r="V827" s="66"/>
      <c r="BB827" s="66"/>
      <c r="CD827" s="108"/>
      <c r="CE827" s="108"/>
      <c r="CF827" s="108"/>
      <c r="CI827" s="108"/>
    </row>
    <row r="828" spans="8:87" s="2" customFormat="1" x14ac:dyDescent="0.3">
      <c r="H828" s="66"/>
      <c r="V828" s="66"/>
      <c r="BB828" s="66"/>
      <c r="CD828" s="108"/>
      <c r="CE828" s="108"/>
      <c r="CF828" s="108"/>
      <c r="CI828" s="108"/>
    </row>
    <row r="829" spans="8:87" s="2" customFormat="1" x14ac:dyDescent="0.3">
      <c r="H829" s="66"/>
      <c r="V829" s="66"/>
      <c r="BB829" s="66"/>
      <c r="CD829" s="108"/>
      <c r="CE829" s="108"/>
      <c r="CF829" s="108"/>
      <c r="CI829" s="108"/>
    </row>
    <row r="830" spans="8:87" s="2" customFormat="1" x14ac:dyDescent="0.3">
      <c r="H830" s="66"/>
      <c r="V830" s="66"/>
      <c r="BB830" s="66"/>
      <c r="CD830" s="108"/>
      <c r="CE830" s="108"/>
      <c r="CF830" s="108"/>
      <c r="CI830" s="108"/>
    </row>
    <row r="831" spans="8:87" s="2" customFormat="1" x14ac:dyDescent="0.3">
      <c r="H831" s="66"/>
      <c r="V831" s="66"/>
      <c r="BB831" s="66"/>
      <c r="CD831" s="108"/>
      <c r="CE831" s="108"/>
      <c r="CF831" s="108"/>
      <c r="CI831" s="108"/>
    </row>
    <row r="832" spans="8:87" s="2" customFormat="1" x14ac:dyDescent="0.3">
      <c r="H832" s="66"/>
      <c r="V832" s="66"/>
      <c r="BB832" s="66"/>
      <c r="CD832" s="108"/>
      <c r="CE832" s="108"/>
      <c r="CF832" s="108"/>
      <c r="CI832" s="108"/>
    </row>
    <row r="833" spans="8:87" s="2" customFormat="1" x14ac:dyDescent="0.3">
      <c r="H833" s="66"/>
      <c r="V833" s="66"/>
      <c r="BB833" s="66"/>
      <c r="CD833" s="108"/>
      <c r="CE833" s="108"/>
      <c r="CF833" s="108"/>
      <c r="CI833" s="108"/>
    </row>
    <row r="834" spans="8:87" s="2" customFormat="1" x14ac:dyDescent="0.3">
      <c r="H834" s="66"/>
      <c r="V834" s="66"/>
      <c r="BB834" s="66"/>
      <c r="CD834" s="108"/>
      <c r="CE834" s="108"/>
      <c r="CF834" s="108"/>
      <c r="CI834" s="108"/>
    </row>
    <row r="835" spans="8:87" s="2" customFormat="1" x14ac:dyDescent="0.3">
      <c r="H835" s="66"/>
      <c r="V835" s="66"/>
      <c r="BB835" s="66"/>
      <c r="CD835" s="108"/>
      <c r="CE835" s="108"/>
      <c r="CF835" s="108"/>
      <c r="CI835" s="108"/>
    </row>
    <row r="836" spans="8:87" s="2" customFormat="1" x14ac:dyDescent="0.3">
      <c r="H836" s="66"/>
      <c r="V836" s="66"/>
      <c r="BB836" s="66"/>
      <c r="CD836" s="108"/>
      <c r="CE836" s="108"/>
      <c r="CF836" s="108"/>
      <c r="CI836" s="108"/>
    </row>
    <row r="837" spans="8:87" s="2" customFormat="1" x14ac:dyDescent="0.3">
      <c r="H837" s="66"/>
      <c r="V837" s="66"/>
      <c r="BB837" s="66"/>
      <c r="CD837" s="108"/>
      <c r="CE837" s="108"/>
      <c r="CF837" s="108"/>
      <c r="CI837" s="108"/>
    </row>
    <row r="838" spans="8:87" s="2" customFormat="1" x14ac:dyDescent="0.3">
      <c r="H838" s="66"/>
      <c r="V838" s="66"/>
      <c r="BB838" s="66"/>
      <c r="CD838" s="108"/>
      <c r="CE838" s="108"/>
      <c r="CF838" s="108"/>
      <c r="CI838" s="108"/>
    </row>
    <row r="839" spans="8:87" s="2" customFormat="1" x14ac:dyDescent="0.3">
      <c r="H839" s="66"/>
      <c r="V839" s="66"/>
      <c r="BB839" s="66"/>
      <c r="CD839" s="108"/>
      <c r="CE839" s="108"/>
      <c r="CF839" s="108"/>
      <c r="CI839" s="108"/>
    </row>
    <row r="840" spans="8:87" s="2" customFormat="1" x14ac:dyDescent="0.3">
      <c r="H840" s="66"/>
      <c r="V840" s="66"/>
      <c r="BB840" s="66"/>
      <c r="CD840" s="108"/>
      <c r="CE840" s="108"/>
      <c r="CF840" s="108"/>
      <c r="CI840" s="108"/>
    </row>
    <row r="841" spans="8:87" s="2" customFormat="1" x14ac:dyDescent="0.3">
      <c r="H841" s="66"/>
      <c r="V841" s="66"/>
      <c r="BB841" s="66"/>
      <c r="CD841" s="108"/>
      <c r="CE841" s="108"/>
      <c r="CF841" s="108"/>
      <c r="CI841" s="108"/>
    </row>
    <row r="842" spans="8:87" s="2" customFormat="1" x14ac:dyDescent="0.3">
      <c r="H842" s="66"/>
      <c r="V842" s="66"/>
      <c r="BB842" s="66"/>
      <c r="CD842" s="108"/>
      <c r="CE842" s="108"/>
      <c r="CF842" s="108"/>
      <c r="CI842" s="108"/>
    </row>
    <row r="843" spans="8:87" s="2" customFormat="1" x14ac:dyDescent="0.3">
      <c r="H843" s="66"/>
      <c r="V843" s="66"/>
      <c r="BB843" s="66"/>
      <c r="CD843" s="108"/>
      <c r="CE843" s="108"/>
      <c r="CF843" s="108"/>
      <c r="CI843" s="108"/>
    </row>
    <row r="844" spans="8:87" s="2" customFormat="1" x14ac:dyDescent="0.3">
      <c r="H844" s="66"/>
      <c r="V844" s="66"/>
      <c r="BB844" s="66"/>
      <c r="CD844" s="108"/>
      <c r="CE844" s="108"/>
      <c r="CF844" s="108"/>
      <c r="CI844" s="108"/>
    </row>
    <row r="845" spans="8:87" s="2" customFormat="1" x14ac:dyDescent="0.3">
      <c r="H845" s="66"/>
      <c r="V845" s="66"/>
      <c r="BB845" s="66"/>
      <c r="CD845" s="108"/>
      <c r="CE845" s="108"/>
      <c r="CF845" s="108"/>
      <c r="CI845" s="108"/>
    </row>
    <row r="846" spans="8:87" s="2" customFormat="1" x14ac:dyDescent="0.3">
      <c r="H846" s="66"/>
      <c r="V846" s="66"/>
      <c r="BB846" s="66"/>
      <c r="CD846" s="108"/>
      <c r="CE846" s="108"/>
      <c r="CF846" s="108"/>
      <c r="CI846" s="108"/>
    </row>
    <row r="847" spans="8:87" s="2" customFormat="1" x14ac:dyDescent="0.3">
      <c r="H847" s="66"/>
      <c r="V847" s="66"/>
      <c r="BB847" s="66"/>
      <c r="CD847" s="108"/>
      <c r="CE847" s="108"/>
      <c r="CF847" s="108"/>
      <c r="CI847" s="108"/>
    </row>
    <row r="848" spans="8:87" s="2" customFormat="1" x14ac:dyDescent="0.3">
      <c r="H848" s="66"/>
      <c r="V848" s="66"/>
      <c r="BB848" s="66"/>
      <c r="CD848" s="108"/>
      <c r="CE848" s="108"/>
      <c r="CF848" s="108"/>
      <c r="CI848" s="108"/>
    </row>
    <row r="849" spans="8:87" s="2" customFormat="1" x14ac:dyDescent="0.3">
      <c r="H849" s="66"/>
      <c r="V849" s="66"/>
      <c r="BB849" s="66"/>
      <c r="CD849" s="108"/>
      <c r="CE849" s="108"/>
      <c r="CF849" s="108"/>
      <c r="CI849" s="108"/>
    </row>
    <row r="850" spans="8:87" s="2" customFormat="1" x14ac:dyDescent="0.3">
      <c r="H850" s="66"/>
      <c r="V850" s="66"/>
      <c r="BB850" s="66"/>
      <c r="CD850" s="108"/>
      <c r="CE850" s="108"/>
      <c r="CF850" s="108"/>
      <c r="CI850" s="108"/>
    </row>
    <row r="851" spans="8:87" s="2" customFormat="1" x14ac:dyDescent="0.3">
      <c r="H851" s="66"/>
      <c r="V851" s="66"/>
      <c r="BB851" s="66"/>
      <c r="CD851" s="108"/>
      <c r="CE851" s="108"/>
      <c r="CF851" s="108"/>
      <c r="CI851" s="108"/>
    </row>
    <row r="852" spans="8:87" s="2" customFormat="1" x14ac:dyDescent="0.3">
      <c r="H852" s="66"/>
      <c r="V852" s="66"/>
      <c r="BB852" s="66"/>
      <c r="CD852" s="108"/>
      <c r="CE852" s="108"/>
      <c r="CF852" s="108"/>
      <c r="CI852" s="108"/>
    </row>
    <row r="853" spans="8:87" s="2" customFormat="1" x14ac:dyDescent="0.3">
      <c r="H853" s="66"/>
      <c r="V853" s="66"/>
      <c r="BB853" s="66"/>
      <c r="CD853" s="108"/>
      <c r="CE853" s="108"/>
      <c r="CF853" s="108"/>
      <c r="CI853" s="108"/>
    </row>
    <row r="854" spans="8:87" s="2" customFormat="1" x14ac:dyDescent="0.3">
      <c r="H854" s="66"/>
      <c r="V854" s="66"/>
      <c r="BB854" s="66"/>
      <c r="CD854" s="108"/>
      <c r="CE854" s="108"/>
      <c r="CF854" s="108"/>
      <c r="CI854" s="108"/>
    </row>
    <row r="855" spans="8:87" s="2" customFormat="1" x14ac:dyDescent="0.3">
      <c r="H855" s="66"/>
      <c r="V855" s="66"/>
      <c r="BB855" s="66"/>
      <c r="CD855" s="108"/>
      <c r="CE855" s="108"/>
      <c r="CF855" s="108"/>
      <c r="CI855" s="108"/>
    </row>
    <row r="856" spans="8:87" s="2" customFormat="1" x14ac:dyDescent="0.3">
      <c r="H856" s="66"/>
      <c r="V856" s="66"/>
      <c r="BB856" s="66"/>
      <c r="CD856" s="108"/>
      <c r="CE856" s="108"/>
      <c r="CF856" s="108"/>
      <c r="CI856" s="108"/>
    </row>
    <row r="857" spans="8:87" s="2" customFormat="1" x14ac:dyDescent="0.3">
      <c r="H857" s="66"/>
      <c r="V857" s="66"/>
      <c r="BB857" s="66"/>
      <c r="CD857" s="108"/>
      <c r="CE857" s="108"/>
      <c r="CF857" s="108"/>
      <c r="CI857" s="108"/>
    </row>
    <row r="858" spans="8:87" s="2" customFormat="1" x14ac:dyDescent="0.3">
      <c r="H858" s="66"/>
      <c r="V858" s="66"/>
      <c r="BB858" s="66"/>
      <c r="CD858" s="108"/>
      <c r="CE858" s="108"/>
      <c r="CF858" s="108"/>
      <c r="CI858" s="108"/>
    </row>
    <row r="859" spans="8:87" s="2" customFormat="1" x14ac:dyDescent="0.3">
      <c r="H859" s="66"/>
      <c r="V859" s="66"/>
      <c r="BB859" s="66"/>
      <c r="CD859" s="108"/>
      <c r="CE859" s="108"/>
      <c r="CF859" s="108"/>
      <c r="CI859" s="108"/>
    </row>
    <row r="860" spans="8:87" s="2" customFormat="1" x14ac:dyDescent="0.3">
      <c r="H860" s="66"/>
      <c r="V860" s="66"/>
      <c r="BB860" s="66"/>
      <c r="CD860" s="108"/>
      <c r="CE860" s="108"/>
      <c r="CF860" s="108"/>
      <c r="CI860" s="108"/>
    </row>
    <row r="861" spans="8:87" s="2" customFormat="1" x14ac:dyDescent="0.3">
      <c r="H861" s="66"/>
      <c r="V861" s="66"/>
      <c r="BB861" s="66"/>
      <c r="CD861" s="108"/>
      <c r="CE861" s="108"/>
      <c r="CF861" s="108"/>
      <c r="CI861" s="108"/>
    </row>
    <row r="862" spans="8:87" s="2" customFormat="1" x14ac:dyDescent="0.3">
      <c r="H862" s="66"/>
      <c r="V862" s="66"/>
      <c r="BB862" s="66"/>
      <c r="CD862" s="108"/>
      <c r="CE862" s="108"/>
      <c r="CF862" s="108"/>
      <c r="CI862" s="108"/>
    </row>
    <row r="863" spans="8:87" s="2" customFormat="1" x14ac:dyDescent="0.3">
      <c r="H863" s="66"/>
      <c r="V863" s="66"/>
      <c r="BB863" s="66"/>
      <c r="CD863" s="108"/>
      <c r="CE863" s="108"/>
      <c r="CF863" s="108"/>
      <c r="CI863" s="108"/>
    </row>
    <row r="864" spans="8:87" s="2" customFormat="1" x14ac:dyDescent="0.3">
      <c r="H864" s="66"/>
      <c r="V864" s="66"/>
      <c r="BB864" s="66"/>
      <c r="CD864" s="108"/>
      <c r="CE864" s="108"/>
      <c r="CF864" s="108"/>
      <c r="CI864" s="108"/>
    </row>
    <row r="865" spans="8:87" s="2" customFormat="1" x14ac:dyDescent="0.3">
      <c r="H865" s="66"/>
      <c r="V865" s="66"/>
      <c r="BB865" s="66"/>
      <c r="CD865" s="108"/>
      <c r="CE865" s="108"/>
      <c r="CF865" s="108"/>
      <c r="CI865" s="108"/>
    </row>
    <row r="866" spans="8:87" s="2" customFormat="1" x14ac:dyDescent="0.3">
      <c r="H866" s="66"/>
      <c r="V866" s="66"/>
      <c r="BB866" s="66"/>
      <c r="CD866" s="108"/>
      <c r="CE866" s="108"/>
      <c r="CF866" s="108"/>
      <c r="CI866" s="108"/>
    </row>
    <row r="867" spans="8:87" s="2" customFormat="1" x14ac:dyDescent="0.3">
      <c r="H867" s="66"/>
      <c r="V867" s="66"/>
      <c r="BB867" s="66"/>
      <c r="CD867" s="108"/>
      <c r="CE867" s="108"/>
      <c r="CF867" s="108"/>
      <c r="CI867" s="108"/>
    </row>
    <row r="868" spans="8:87" s="2" customFormat="1" x14ac:dyDescent="0.3">
      <c r="H868" s="66"/>
      <c r="V868" s="66"/>
      <c r="BB868" s="66"/>
      <c r="CD868" s="108"/>
      <c r="CE868" s="108"/>
      <c r="CF868" s="108"/>
      <c r="CI868" s="108"/>
    </row>
    <row r="869" spans="8:87" s="2" customFormat="1" x14ac:dyDescent="0.3">
      <c r="H869" s="66"/>
      <c r="V869" s="66"/>
      <c r="BB869" s="66"/>
      <c r="CD869" s="108"/>
      <c r="CE869" s="108"/>
      <c r="CF869" s="108"/>
      <c r="CI869" s="108"/>
    </row>
    <row r="870" spans="8:87" s="2" customFormat="1" x14ac:dyDescent="0.3">
      <c r="H870" s="66"/>
      <c r="V870" s="66"/>
      <c r="BB870" s="66"/>
      <c r="CD870" s="108"/>
      <c r="CE870" s="108"/>
      <c r="CF870" s="108"/>
      <c r="CI870" s="108"/>
    </row>
    <row r="871" spans="8:87" s="2" customFormat="1" x14ac:dyDescent="0.3">
      <c r="H871" s="66"/>
      <c r="V871" s="66"/>
      <c r="BB871" s="66"/>
      <c r="CD871" s="108"/>
      <c r="CE871" s="108"/>
      <c r="CF871" s="108"/>
      <c r="CI871" s="108"/>
    </row>
    <row r="872" spans="8:87" s="2" customFormat="1" x14ac:dyDescent="0.3">
      <c r="H872" s="66"/>
      <c r="V872" s="66"/>
      <c r="BB872" s="66"/>
      <c r="CD872" s="108"/>
      <c r="CE872" s="108"/>
      <c r="CF872" s="108"/>
      <c r="CI872" s="108"/>
    </row>
    <row r="873" spans="8:87" s="2" customFormat="1" x14ac:dyDescent="0.3">
      <c r="H873" s="66"/>
      <c r="V873" s="66"/>
      <c r="BB873" s="66"/>
      <c r="CD873" s="108"/>
      <c r="CE873" s="108"/>
      <c r="CF873" s="108"/>
      <c r="CI873" s="108"/>
    </row>
    <row r="874" spans="8:87" s="2" customFormat="1" x14ac:dyDescent="0.3">
      <c r="H874" s="66"/>
      <c r="V874" s="66"/>
      <c r="BB874" s="66"/>
      <c r="CD874" s="108"/>
      <c r="CE874" s="108"/>
      <c r="CF874" s="108"/>
      <c r="CI874" s="108"/>
    </row>
    <row r="875" spans="8:87" s="2" customFormat="1" x14ac:dyDescent="0.3">
      <c r="H875" s="66"/>
      <c r="V875" s="66"/>
      <c r="BB875" s="66"/>
      <c r="CD875" s="108"/>
      <c r="CE875" s="108"/>
      <c r="CF875" s="108"/>
      <c r="CI875" s="108"/>
    </row>
    <row r="876" spans="8:87" s="2" customFormat="1" x14ac:dyDescent="0.3">
      <c r="H876" s="66"/>
      <c r="V876" s="66"/>
      <c r="BB876" s="66"/>
      <c r="CD876" s="108"/>
      <c r="CE876" s="108"/>
      <c r="CF876" s="108"/>
      <c r="CI876" s="108"/>
    </row>
    <row r="877" spans="8:87" s="2" customFormat="1" x14ac:dyDescent="0.3">
      <c r="H877" s="66"/>
      <c r="V877" s="66"/>
      <c r="BB877" s="66"/>
      <c r="CD877" s="108"/>
      <c r="CE877" s="108"/>
      <c r="CF877" s="108"/>
      <c r="CI877" s="108"/>
    </row>
    <row r="878" spans="8:87" s="2" customFormat="1" x14ac:dyDescent="0.3">
      <c r="H878" s="66"/>
      <c r="V878" s="66"/>
      <c r="BB878" s="66"/>
      <c r="CD878" s="108"/>
      <c r="CE878" s="108"/>
      <c r="CF878" s="108"/>
      <c r="CI878" s="108"/>
    </row>
    <row r="879" spans="8:87" s="2" customFormat="1" x14ac:dyDescent="0.3">
      <c r="H879" s="66"/>
      <c r="V879" s="66"/>
      <c r="BB879" s="66"/>
      <c r="CD879" s="108"/>
      <c r="CE879" s="108"/>
      <c r="CF879" s="108"/>
      <c r="CI879" s="108"/>
    </row>
    <row r="880" spans="8:87" s="2" customFormat="1" x14ac:dyDescent="0.3">
      <c r="H880" s="66"/>
      <c r="V880" s="66"/>
      <c r="BB880" s="66"/>
      <c r="CD880" s="108"/>
      <c r="CE880" s="108"/>
      <c r="CF880" s="108"/>
      <c r="CI880" s="108"/>
    </row>
    <row r="881" spans="8:87" s="2" customFormat="1" x14ac:dyDescent="0.3">
      <c r="H881" s="66"/>
      <c r="V881" s="66"/>
      <c r="BB881" s="66"/>
      <c r="CD881" s="108"/>
      <c r="CE881" s="108"/>
      <c r="CF881" s="108"/>
      <c r="CI881" s="108"/>
    </row>
    <row r="882" spans="8:87" s="2" customFormat="1" x14ac:dyDescent="0.3">
      <c r="H882" s="66"/>
      <c r="V882" s="66"/>
      <c r="BB882" s="66"/>
      <c r="CD882" s="108"/>
      <c r="CE882" s="108"/>
      <c r="CF882" s="108"/>
      <c r="CI882" s="108"/>
    </row>
    <row r="883" spans="8:87" s="2" customFormat="1" x14ac:dyDescent="0.3">
      <c r="H883" s="66"/>
      <c r="V883" s="66"/>
      <c r="BB883" s="66"/>
      <c r="CD883" s="108"/>
      <c r="CE883" s="108"/>
      <c r="CF883" s="108"/>
      <c r="CI883" s="108"/>
    </row>
    <row r="884" spans="8:87" s="2" customFormat="1" x14ac:dyDescent="0.3">
      <c r="H884" s="66"/>
      <c r="V884" s="66"/>
      <c r="BB884" s="66"/>
      <c r="CD884" s="108"/>
      <c r="CE884" s="108"/>
      <c r="CF884" s="108"/>
      <c r="CI884" s="108"/>
    </row>
  </sheetData>
  <sheetProtection sheet="1" objects="1" scenarios="1"/>
  <mergeCells count="4">
    <mergeCell ref="CC3:CI3"/>
    <mergeCell ref="C3:O3"/>
    <mergeCell ref="Q3:AU3"/>
    <mergeCell ref="AW3:CA3"/>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77A3D-2CE2-7E42-BB98-B9283D338595}">
  <dimension ref="A1:BY737"/>
  <sheetViews>
    <sheetView zoomScaleNormal="100" workbookViewId="0">
      <selection activeCell="C3" sqref="C3:P3"/>
    </sheetView>
  </sheetViews>
  <sheetFormatPr baseColWidth="10" defaultRowHeight="14.5" x14ac:dyDescent="0.35"/>
  <cols>
    <col min="1" max="1" width="10.81640625" style="149"/>
    <col min="2" max="2" width="2.453125" style="149" customWidth="1"/>
    <col min="3" max="3" width="10.81640625" style="149"/>
    <col min="4" max="5" width="33.36328125" style="149" customWidth="1"/>
    <col min="6" max="6" width="10.81640625" style="149"/>
    <col min="7" max="7" width="2.453125" style="149" customWidth="1"/>
    <col min="8" max="8" width="10.81640625" style="149"/>
    <col min="9" max="9" width="33.36328125" style="149" customWidth="1"/>
    <col min="10" max="10" width="33.1796875" style="149" customWidth="1"/>
    <col min="11" max="11" width="10.81640625" style="149"/>
    <col min="12" max="12" width="2.453125" style="149" customWidth="1"/>
    <col min="13" max="13" width="10.81640625" style="149"/>
    <col min="14" max="15" width="33.1796875" style="149" customWidth="1"/>
    <col min="16" max="16" width="10.81640625" style="149"/>
    <col min="17" max="19" width="2.453125" style="149" customWidth="1"/>
    <col min="20" max="21" width="10.6328125" style="149" customWidth="1"/>
    <col min="22" max="22" width="21.81640625" style="149" bestFit="1" customWidth="1"/>
    <col min="23" max="25" width="2.453125" style="149" customWidth="1"/>
    <col min="26" max="26" width="10.81640625" style="149"/>
    <col min="27" max="27" width="2.453125" style="149" customWidth="1"/>
    <col min="28" max="28" width="11.1796875" style="149" bestFit="1" customWidth="1"/>
    <col min="29" max="29" width="2.453125" style="149" customWidth="1"/>
    <col min="30" max="30" width="11" style="149" bestFit="1" customWidth="1"/>
    <col min="31" max="31" width="2.453125" style="149" customWidth="1"/>
    <col min="32" max="32" width="11" style="149" bestFit="1" customWidth="1"/>
    <col min="33" max="33" width="2.453125" style="149" customWidth="1"/>
    <col min="34" max="34" width="13.81640625" style="149" bestFit="1" customWidth="1"/>
    <col min="35" max="35" width="2.453125" style="149" customWidth="1"/>
    <col min="36" max="36" width="13.6328125" style="149" bestFit="1" customWidth="1"/>
    <col min="37" max="37" width="2.453125" style="149" customWidth="1"/>
    <col min="38" max="38" width="13.6328125" style="149" bestFit="1" customWidth="1"/>
    <col min="39" max="41" width="2.453125" style="149" customWidth="1"/>
    <col min="42" max="50" width="12.81640625" style="149" customWidth="1"/>
    <col min="51" max="53" width="2.453125" style="149" customWidth="1"/>
    <col min="54" max="54" width="11.81640625" style="149" customWidth="1"/>
    <col min="55" max="57" width="25.81640625" style="149" customWidth="1"/>
    <col min="58" max="58" width="2.453125" style="149" customWidth="1"/>
    <col min="59" max="77" width="10.81640625" style="149"/>
  </cols>
  <sheetData>
    <row r="1" spans="2:58" ht="15" thickBot="1" x14ac:dyDescent="0.4"/>
    <row r="2" spans="2:58" ht="15" thickBot="1" x14ac:dyDescent="0.4">
      <c r="B2" s="4"/>
      <c r="C2" s="150"/>
      <c r="D2" s="150"/>
      <c r="E2" s="150"/>
      <c r="F2" s="150"/>
      <c r="G2" s="150"/>
      <c r="H2" s="150"/>
      <c r="I2" s="150"/>
      <c r="J2" s="150"/>
      <c r="K2" s="150"/>
      <c r="L2" s="150"/>
      <c r="M2" s="150"/>
      <c r="N2" s="150"/>
      <c r="O2" s="150"/>
      <c r="P2" s="150"/>
      <c r="Q2" s="151"/>
      <c r="S2" s="152"/>
      <c r="T2" s="150"/>
      <c r="U2" s="150"/>
      <c r="V2" s="150"/>
      <c r="W2" s="151"/>
      <c r="Y2" s="152"/>
      <c r="Z2" s="150"/>
      <c r="AA2" s="150"/>
      <c r="AB2" s="150"/>
      <c r="AC2" s="150"/>
      <c r="AD2" s="150"/>
      <c r="AE2" s="150"/>
      <c r="AF2" s="150"/>
      <c r="AG2" s="150"/>
      <c r="AH2" s="150"/>
      <c r="AI2" s="150"/>
      <c r="AJ2" s="150"/>
      <c r="AK2" s="150"/>
      <c r="AL2" s="150"/>
      <c r="AM2" s="151"/>
      <c r="AO2" s="152"/>
      <c r="AP2" s="150"/>
      <c r="AQ2" s="150"/>
      <c r="AR2" s="150"/>
      <c r="AS2" s="150"/>
      <c r="AT2" s="150"/>
      <c r="AU2" s="150"/>
      <c r="AV2" s="150"/>
      <c r="AW2" s="150"/>
      <c r="AX2" s="150"/>
      <c r="AY2" s="151"/>
      <c r="BA2" s="152"/>
      <c r="BB2" s="150"/>
      <c r="BC2" s="150"/>
      <c r="BD2" s="150"/>
      <c r="BE2" s="150"/>
      <c r="BF2" s="151"/>
    </row>
    <row r="3" spans="2:58" ht="25.5" thickBot="1" x14ac:dyDescent="0.55000000000000004">
      <c r="B3" s="11"/>
      <c r="C3" s="217" t="s">
        <v>259</v>
      </c>
      <c r="D3" s="218"/>
      <c r="E3" s="218"/>
      <c r="F3" s="218"/>
      <c r="G3" s="218"/>
      <c r="H3" s="218"/>
      <c r="I3" s="218"/>
      <c r="J3" s="218"/>
      <c r="K3" s="218"/>
      <c r="L3" s="218"/>
      <c r="M3" s="218"/>
      <c r="N3" s="218"/>
      <c r="O3" s="218"/>
      <c r="P3" s="219"/>
      <c r="Q3" s="153"/>
      <c r="S3" s="154"/>
      <c r="T3" s="217" t="s">
        <v>260</v>
      </c>
      <c r="U3" s="218"/>
      <c r="V3" s="219"/>
      <c r="W3" s="153"/>
      <c r="Y3" s="154"/>
      <c r="Z3" s="217" t="s">
        <v>340</v>
      </c>
      <c r="AA3" s="218"/>
      <c r="AB3" s="218"/>
      <c r="AC3" s="218"/>
      <c r="AD3" s="218"/>
      <c r="AE3" s="218"/>
      <c r="AF3" s="218"/>
      <c r="AG3" s="218"/>
      <c r="AH3" s="218"/>
      <c r="AI3" s="218"/>
      <c r="AJ3" s="218"/>
      <c r="AK3" s="218"/>
      <c r="AL3" s="219"/>
      <c r="AM3" s="153"/>
      <c r="AO3" s="154"/>
      <c r="AP3" s="217" t="s">
        <v>389</v>
      </c>
      <c r="AQ3" s="218"/>
      <c r="AR3" s="218"/>
      <c r="AS3" s="218"/>
      <c r="AT3" s="218"/>
      <c r="AU3" s="218"/>
      <c r="AV3" s="218"/>
      <c r="AW3" s="218"/>
      <c r="AX3" s="219"/>
      <c r="AY3" s="153"/>
      <c r="BA3" s="154"/>
      <c r="BB3" s="217" t="s">
        <v>390</v>
      </c>
      <c r="BC3" s="218"/>
      <c r="BD3" s="218"/>
      <c r="BE3" s="219"/>
      <c r="BF3" s="153"/>
    </row>
    <row r="4" spans="2:58" x14ac:dyDescent="0.35">
      <c r="B4" s="11"/>
      <c r="C4" s="155"/>
      <c r="D4" s="155"/>
      <c r="E4" s="155"/>
      <c r="F4" s="155"/>
      <c r="G4" s="155"/>
      <c r="H4" s="155"/>
      <c r="I4" s="155"/>
      <c r="J4" s="155"/>
      <c r="K4" s="155"/>
      <c r="L4" s="155"/>
      <c r="M4" s="155"/>
      <c r="N4" s="155"/>
      <c r="O4" s="155"/>
      <c r="P4" s="155"/>
      <c r="Q4" s="153"/>
      <c r="S4" s="154"/>
      <c r="T4" s="155"/>
      <c r="U4" s="155"/>
      <c r="V4" s="155"/>
      <c r="W4" s="153"/>
      <c r="Y4" s="154"/>
      <c r="Z4" s="155"/>
      <c r="AA4" s="155"/>
      <c r="AB4" s="155"/>
      <c r="AC4" s="155"/>
      <c r="AD4" s="155"/>
      <c r="AE4" s="155"/>
      <c r="AF4" s="155"/>
      <c r="AG4" s="155"/>
      <c r="AH4" s="155"/>
      <c r="AI4" s="155"/>
      <c r="AJ4" s="155"/>
      <c r="AK4" s="155"/>
      <c r="AL4" s="155"/>
      <c r="AM4" s="153"/>
      <c r="AO4" s="154"/>
      <c r="AP4" s="155"/>
      <c r="AQ4" s="155"/>
      <c r="AR4" s="155"/>
      <c r="AS4" s="155"/>
      <c r="AT4" s="155"/>
      <c r="AU4" s="155"/>
      <c r="AV4" s="155"/>
      <c r="AW4" s="155"/>
      <c r="AX4" s="155"/>
      <c r="AY4" s="153"/>
      <c r="BA4" s="154"/>
      <c r="BB4" s="155"/>
      <c r="BC4" s="155"/>
      <c r="BD4" s="155"/>
      <c r="BE4" s="155"/>
      <c r="BF4" s="153"/>
    </row>
    <row r="5" spans="2:58" ht="28" x14ac:dyDescent="0.35">
      <c r="B5" s="11"/>
      <c r="C5" s="155"/>
      <c r="D5" s="155"/>
      <c r="E5" s="155"/>
      <c r="F5" s="155"/>
      <c r="G5" s="155"/>
      <c r="H5" s="155"/>
      <c r="I5" s="155"/>
      <c r="J5" s="155"/>
      <c r="K5" s="155"/>
      <c r="L5" s="155"/>
      <c r="M5" s="155"/>
      <c r="N5" s="155"/>
      <c r="O5" s="155"/>
      <c r="P5" s="155"/>
      <c r="Q5" s="153"/>
      <c r="S5" s="154"/>
      <c r="T5" s="131" t="s">
        <v>33</v>
      </c>
      <c r="U5" s="133" t="s">
        <v>339</v>
      </c>
      <c r="V5" s="32" t="s">
        <v>261</v>
      </c>
      <c r="W5" s="153"/>
      <c r="Y5" s="154"/>
      <c r="Z5" s="170" t="s">
        <v>339</v>
      </c>
      <c r="AA5" s="171"/>
      <c r="AB5" s="170" t="s">
        <v>341</v>
      </c>
      <c r="AC5" s="171"/>
      <c r="AD5" s="170" t="s">
        <v>342</v>
      </c>
      <c r="AE5" s="171"/>
      <c r="AF5" s="170" t="s">
        <v>343</v>
      </c>
      <c r="AG5" s="172"/>
      <c r="AH5" s="170" t="s">
        <v>344</v>
      </c>
      <c r="AI5" s="171"/>
      <c r="AJ5" s="170" t="s">
        <v>345</v>
      </c>
      <c r="AK5" s="171"/>
      <c r="AL5" s="170" t="s">
        <v>346</v>
      </c>
      <c r="AM5" s="153"/>
      <c r="AO5" s="154"/>
      <c r="AP5" s="170" t="s">
        <v>391</v>
      </c>
      <c r="AQ5" s="170" t="s">
        <v>392</v>
      </c>
      <c r="AR5" s="170" t="s">
        <v>393</v>
      </c>
      <c r="AS5" s="170" t="s">
        <v>341</v>
      </c>
      <c r="AT5" s="170" t="s">
        <v>394</v>
      </c>
      <c r="AU5" s="170" t="s">
        <v>342</v>
      </c>
      <c r="AV5" s="170" t="s">
        <v>395</v>
      </c>
      <c r="AW5" s="170" t="s">
        <v>343</v>
      </c>
      <c r="AX5" s="170" t="s">
        <v>396</v>
      </c>
      <c r="AY5" s="153"/>
      <c r="BA5" s="154"/>
      <c r="BB5" s="133" t="s">
        <v>33</v>
      </c>
      <c r="BC5" s="170" t="s">
        <v>397</v>
      </c>
      <c r="BD5" s="170" t="s">
        <v>398</v>
      </c>
      <c r="BE5" s="170" t="s">
        <v>399</v>
      </c>
      <c r="BF5" s="153"/>
    </row>
    <row r="6" spans="2:58" x14ac:dyDescent="0.35">
      <c r="B6" s="11"/>
      <c r="C6" s="155"/>
      <c r="D6" s="155"/>
      <c r="E6" s="155"/>
      <c r="F6" s="155"/>
      <c r="G6" s="155"/>
      <c r="H6" s="155"/>
      <c r="I6" s="155"/>
      <c r="J6" s="155"/>
      <c r="K6" s="155"/>
      <c r="L6" s="155"/>
      <c r="M6" s="155"/>
      <c r="N6" s="155"/>
      <c r="O6" s="155"/>
      <c r="P6" s="155"/>
      <c r="Q6" s="153"/>
      <c r="S6" s="154"/>
      <c r="T6" s="60">
        <f>MIN(Observaciones!C:C)</f>
        <v>1</v>
      </c>
      <c r="U6" s="76">
        <f>(T6-0.44)/(MAX(Cálculos!C:C)+0.12)*100</f>
        <v>7.669972059387499E-2</v>
      </c>
      <c r="V6" s="155">
        <f>Entradas!$D55</f>
        <v>3</v>
      </c>
      <c r="W6" s="153"/>
      <c r="Y6" s="154"/>
      <c r="Z6" s="75">
        <f>(Cálculos!C7-0.44)/(MAX(Cálculos!C:C)+0.12)*100</f>
        <v>7.669972059387499E-2</v>
      </c>
      <c r="AA6" s="155"/>
      <c r="AB6" s="173">
        <f>Cálculos!L438</f>
        <v>12.04311461885187</v>
      </c>
      <c r="AC6" s="155"/>
      <c r="AD6" s="173">
        <f>Cálculos!AR438</f>
        <v>10.731280847179455</v>
      </c>
      <c r="AE6" s="155"/>
      <c r="AF6" s="173">
        <f>Cálculos!BX438</f>
        <v>8.8030058530231443</v>
      </c>
      <c r="AG6" s="155"/>
      <c r="AH6" s="173">
        <f>Cálculos!N73</f>
        <v>0.60162548829302276</v>
      </c>
      <c r="AI6" s="155"/>
      <c r="AJ6" s="173">
        <f>Cálculos!AT73</f>
        <v>0.46823903085263241</v>
      </c>
      <c r="AK6" s="155"/>
      <c r="AL6" s="173">
        <f>Cálculos!BZ73</f>
        <v>0.36462707865377508</v>
      </c>
      <c r="AM6" s="153"/>
      <c r="AO6" s="154"/>
      <c r="AP6" s="75">
        <v>1</v>
      </c>
      <c r="AQ6" s="181">
        <f>SUM(Observaciones!$F371:$F401)</f>
        <v>154.79999999999998</v>
      </c>
      <c r="AR6" s="181">
        <f>ABS(AQ6-AQ$19)</f>
        <v>89.299999999999983</v>
      </c>
      <c r="AS6" s="181">
        <f>SUM(Cálculos!$L372:$L402)</f>
        <v>60.261725388449541</v>
      </c>
      <c r="AT6" s="181">
        <f>ABS(AS6-AS$19)</f>
        <v>29.231747406831214</v>
      </c>
      <c r="AU6" s="181">
        <f>SUM(Cálculos!$AR372:$AR402)</f>
        <v>42.443258202434919</v>
      </c>
      <c r="AV6" s="181">
        <f>ABS(AU6-AU$19)</f>
        <v>15.125385568018867</v>
      </c>
      <c r="AW6" s="181">
        <f>SUM(Cálculos!$BX372:$BX402)</f>
        <v>33.910063489096139</v>
      </c>
      <c r="AX6" s="181">
        <f>ABS(AW6-AW$19)</f>
        <v>6.7860061034149446</v>
      </c>
      <c r="AY6" s="153"/>
      <c r="BA6" s="154"/>
      <c r="BB6" s="75">
        <v>1</v>
      </c>
      <c r="BC6" s="181"/>
      <c r="BD6" s="181"/>
      <c r="BE6" s="181"/>
      <c r="BF6" s="153"/>
    </row>
    <row r="7" spans="2:58" x14ac:dyDescent="0.35">
      <c r="B7" s="11"/>
      <c r="C7" s="155"/>
      <c r="D7" s="155"/>
      <c r="E7" s="155"/>
      <c r="F7" s="155"/>
      <c r="G7" s="155"/>
      <c r="H7" s="155"/>
      <c r="I7" s="155"/>
      <c r="J7" s="155"/>
      <c r="K7" s="155"/>
      <c r="L7" s="155"/>
      <c r="M7" s="155"/>
      <c r="N7" s="155"/>
      <c r="O7" s="155"/>
      <c r="P7" s="155"/>
      <c r="Q7" s="153"/>
      <c r="S7" s="154"/>
      <c r="T7" s="60">
        <f>MAX(Observaciones!C:C)</f>
        <v>730</v>
      </c>
      <c r="U7" s="76">
        <f>(T7-0.44)/(MAX(Cálculos!C:C)+0.12)*100</f>
        <v>99.923300279406106</v>
      </c>
      <c r="V7" s="155">
        <f>Entradas!$D55</f>
        <v>3</v>
      </c>
      <c r="W7" s="153"/>
      <c r="Y7" s="154"/>
      <c r="Z7" s="75">
        <f>(Cálculos!C8-0.44)/(MAX(Cálculos!C:C)+0.12)*100</f>
        <v>0.21366350736865175</v>
      </c>
      <c r="AA7" s="155"/>
      <c r="AB7" s="173">
        <f>Cálculos!L73</f>
        <v>12.012040290858829</v>
      </c>
      <c r="AC7" s="155"/>
      <c r="AD7" s="173">
        <f>Cálculos!AR73</f>
        <v>10.648099093060527</v>
      </c>
      <c r="AE7" s="155"/>
      <c r="AF7" s="173">
        <f>Cálculos!BX73</f>
        <v>8.6789674290686687</v>
      </c>
      <c r="AG7" s="155"/>
      <c r="AH7" s="173">
        <f>Cálculos!N438</f>
        <v>0.60162548829302276</v>
      </c>
      <c r="AI7" s="155"/>
      <c r="AJ7" s="173">
        <f>Cálculos!AT438</f>
        <v>0.46823903085263241</v>
      </c>
      <c r="AK7" s="155"/>
      <c r="AL7" s="173">
        <f>Cálculos!BZ438</f>
        <v>0.36462707865377508</v>
      </c>
      <c r="AM7" s="153"/>
      <c r="AO7" s="154"/>
      <c r="AP7" s="75">
        <v>2</v>
      </c>
      <c r="AQ7" s="181">
        <f>SUM(Observaciones!$F402:$F429)</f>
        <v>162.19999999999999</v>
      </c>
      <c r="AR7" s="181">
        <f t="shared" ref="AR7:AT16" si="0">ABS(AQ7-AQ$19)</f>
        <v>96.699999999999989</v>
      </c>
      <c r="AS7" s="181">
        <f>SUM(Cálculos!$L403:$L430)</f>
        <v>65.698331827554696</v>
      </c>
      <c r="AT7" s="181">
        <f t="shared" si="0"/>
        <v>34.668353845936366</v>
      </c>
      <c r="AU7" s="181">
        <f>SUM(Cálculos!$AR403:$AR430)</f>
        <v>49.04815158865086</v>
      </c>
      <c r="AV7" s="181">
        <f t="shared" ref="AV7:AV16" si="1">ABS(AU7-AU$19)</f>
        <v>21.730278954234809</v>
      </c>
      <c r="AW7" s="181">
        <f>SUM(Cálculos!$BX403:$BX430)</f>
        <v>41.816990247829928</v>
      </c>
      <c r="AX7" s="181">
        <f t="shared" ref="AX7:AX11" si="2">ABS(AW7-AW$19)</f>
        <v>14.692932862148734</v>
      </c>
      <c r="AY7" s="153"/>
      <c r="BA7" s="154"/>
      <c r="BB7" s="75">
        <v>2</v>
      </c>
      <c r="BC7" s="181">
        <f>ABS(Cálculos!L8-Cálculos!L7)</f>
        <v>3.6469181156613586</v>
      </c>
      <c r="BD7" s="181">
        <f>ABS(Cálculos!AR8-Cálculos!AR7)</f>
        <v>2.3917027107292963</v>
      </c>
      <c r="BE7" s="181">
        <f>ABS(Cálculos!BX8-Cálculos!BX7)</f>
        <v>0.24663972833093051</v>
      </c>
      <c r="BF7" s="153"/>
    </row>
    <row r="8" spans="2:58" x14ac:dyDescent="0.35">
      <c r="B8" s="11"/>
      <c r="C8" s="155"/>
      <c r="D8" s="155"/>
      <c r="E8" s="155"/>
      <c r="F8" s="155"/>
      <c r="G8" s="155"/>
      <c r="H8" s="155"/>
      <c r="I8" s="155"/>
      <c r="J8" s="155"/>
      <c r="K8" s="155"/>
      <c r="L8" s="155"/>
      <c r="M8" s="155"/>
      <c r="N8" s="155"/>
      <c r="O8" s="155"/>
      <c r="P8" s="155"/>
      <c r="Q8" s="153"/>
      <c r="S8" s="154"/>
      <c r="T8" s="155"/>
      <c r="U8" s="155"/>
      <c r="V8" s="155"/>
      <c r="W8" s="153"/>
      <c r="Y8" s="154"/>
      <c r="Z8" s="75">
        <f>(Cálculos!C9-0.44)/(MAX(Cálculos!C:C)+0.12)*100</f>
        <v>0.35062729414342847</v>
      </c>
      <c r="AA8" s="155"/>
      <c r="AB8" s="173">
        <f>Cálculos!L425</f>
        <v>8.8613034292151855</v>
      </c>
      <c r="AC8" s="155"/>
      <c r="AD8" s="173">
        <f>Cálculos!AR425</f>
        <v>7.515909457724522</v>
      </c>
      <c r="AE8" s="155"/>
      <c r="AF8" s="173">
        <f>Cálculos!BX425</f>
        <v>5.5728968987846388</v>
      </c>
      <c r="AG8" s="155"/>
      <c r="AH8" s="173">
        <f>Cálculos!N60</f>
        <v>0.32083202677760003</v>
      </c>
      <c r="AI8" s="155"/>
      <c r="AJ8" s="173">
        <f>Cálculos!AT60</f>
        <v>0.21653573565820566</v>
      </c>
      <c r="AK8" s="155"/>
      <c r="AL8" s="173">
        <f>Cálculos!BZ60</f>
        <v>0.1355204471697915</v>
      </c>
      <c r="AM8" s="153"/>
      <c r="AO8" s="154"/>
      <c r="AP8" s="75">
        <v>3</v>
      </c>
      <c r="AQ8" s="181">
        <f>SUM(Observaciones!$F430:$F460)</f>
        <v>145.69999999999999</v>
      </c>
      <c r="AR8" s="181">
        <f t="shared" si="0"/>
        <v>80.199999999999989</v>
      </c>
      <c r="AS8" s="181">
        <f>SUM(Cálculos!$L431:$L461)</f>
        <v>77.459114659800932</v>
      </c>
      <c r="AT8" s="181">
        <f t="shared" si="0"/>
        <v>46.429136678182601</v>
      </c>
      <c r="AU8" s="181">
        <f>SUM(Cálculos!$AR431:$AR461)</f>
        <v>59.467670720804747</v>
      </c>
      <c r="AV8" s="181">
        <f t="shared" si="1"/>
        <v>32.149798086388699</v>
      </c>
      <c r="AW8" s="181">
        <f>SUM(Cálculos!$BX431:$BX461)</f>
        <v>55.404763403226298</v>
      </c>
      <c r="AX8" s="181">
        <f t="shared" si="2"/>
        <v>28.280706017545103</v>
      </c>
      <c r="AY8" s="153"/>
      <c r="BA8" s="154"/>
      <c r="BB8" s="75">
        <v>3</v>
      </c>
      <c r="BC8" s="181">
        <f>ABS(Cálculos!L9-Cálculos!L8)</f>
        <v>2.1666922616654949</v>
      </c>
      <c r="BD8" s="181">
        <f>ABS(Cálculos!AR9-Cálculos!AR8)</f>
        <v>0.93269738970153915</v>
      </c>
      <c r="BE8" s="181">
        <f>ABS(Cálculos!BX9-Cálculos!BX8)</f>
        <v>3.5651155861927464E-2</v>
      </c>
      <c r="BF8" s="153"/>
    </row>
    <row r="9" spans="2:58" x14ac:dyDescent="0.35">
      <c r="B9" s="11"/>
      <c r="C9" s="155"/>
      <c r="D9" s="155"/>
      <c r="E9" s="155"/>
      <c r="F9" s="155"/>
      <c r="G9" s="155"/>
      <c r="H9" s="155"/>
      <c r="I9" s="155"/>
      <c r="J9" s="155"/>
      <c r="K9" s="155"/>
      <c r="L9" s="155"/>
      <c r="M9" s="155"/>
      <c r="N9" s="155"/>
      <c r="O9" s="155"/>
      <c r="P9" s="155"/>
      <c r="Q9" s="153"/>
      <c r="S9" s="154"/>
      <c r="T9" s="131" t="s">
        <v>33</v>
      </c>
      <c r="U9" s="133" t="s">
        <v>339</v>
      </c>
      <c r="V9" s="32" t="s">
        <v>262</v>
      </c>
      <c r="W9" s="153"/>
      <c r="Y9" s="154"/>
      <c r="Z9" s="75">
        <f>(Cálculos!C10-0.44)/(MAX(Cálculos!C:C)+0.12)*100</f>
        <v>0.48759108091820519</v>
      </c>
      <c r="AA9" s="155"/>
      <c r="AB9" s="173">
        <f>Cálculos!L60</f>
        <v>8.8259601113939894</v>
      </c>
      <c r="AC9" s="155"/>
      <c r="AD9" s="173">
        <f>Cálculos!AR60</f>
        <v>7.4219465419933357</v>
      </c>
      <c r="AE9" s="155"/>
      <c r="AF9" s="173">
        <f>Cálculos!BX60</f>
        <v>5.4306994276953313</v>
      </c>
      <c r="AG9" s="155"/>
      <c r="AH9" s="173">
        <f>Cálculos!N425</f>
        <v>0.32083202677760003</v>
      </c>
      <c r="AI9" s="155"/>
      <c r="AJ9" s="173">
        <f>Cálculos!AT425</f>
        <v>0.21653573565820566</v>
      </c>
      <c r="AK9" s="155"/>
      <c r="AL9" s="173">
        <f>Cálculos!BZ425</f>
        <v>0.1355204471697915</v>
      </c>
      <c r="AM9" s="153"/>
      <c r="AO9" s="154"/>
      <c r="AP9" s="75">
        <v>4</v>
      </c>
      <c r="AQ9" s="181">
        <f>SUM(Observaciones!$F461:$F490)</f>
        <v>20.3</v>
      </c>
      <c r="AR9" s="181">
        <f t="shared" si="0"/>
        <v>45.2</v>
      </c>
      <c r="AS9" s="181">
        <f>SUM(Cálculos!$L462:$L491)</f>
        <v>30.715646759033397</v>
      </c>
      <c r="AT9" s="181">
        <f t="shared" si="0"/>
        <v>0.31433122258492929</v>
      </c>
      <c r="AU9" s="181">
        <f>SUM(Cálculos!$AR462:$AR491)</f>
        <v>34.964081511046111</v>
      </c>
      <c r="AV9" s="181">
        <f t="shared" si="1"/>
        <v>7.6462088766300589</v>
      </c>
      <c r="AW9" s="181">
        <f>SUM(Cálculos!$BX462:$BX491)</f>
        <v>42.354683034235599</v>
      </c>
      <c r="AX9" s="181">
        <f t="shared" si="2"/>
        <v>15.230625648554405</v>
      </c>
      <c r="AY9" s="153"/>
      <c r="BA9" s="154"/>
      <c r="BB9" s="75">
        <v>4</v>
      </c>
      <c r="BC9" s="181">
        <f>ABS(Cálculos!L10-Cálculos!L9)</f>
        <v>2.038999589805397</v>
      </c>
      <c r="BD9" s="181">
        <f>ABS(Cálculos!AR10-Cálculos!AR9)</f>
        <v>0.87844318159093771</v>
      </c>
      <c r="BE9" s="181">
        <f>ABS(Cálculos!BX10-Cálculos!BX9)</f>
        <v>3.9621499221691447E-3</v>
      </c>
      <c r="BF9" s="153"/>
    </row>
    <row r="10" spans="2:58" x14ac:dyDescent="0.35">
      <c r="B10" s="11"/>
      <c r="C10" s="155"/>
      <c r="D10" s="155"/>
      <c r="E10" s="155"/>
      <c r="F10" s="155"/>
      <c r="G10" s="155"/>
      <c r="H10" s="155"/>
      <c r="I10" s="155"/>
      <c r="J10" s="155"/>
      <c r="K10" s="155"/>
      <c r="L10" s="155"/>
      <c r="M10" s="155"/>
      <c r="N10" s="155"/>
      <c r="O10" s="155"/>
      <c r="P10" s="155"/>
      <c r="Q10" s="153"/>
      <c r="S10" s="154"/>
      <c r="T10" s="60">
        <f>MIN(Observaciones!C:C)</f>
        <v>1</v>
      </c>
      <c r="U10" s="76">
        <f>(T10-0.44)/(MAX(Cálculos!C:C)+0.12)*100</f>
        <v>7.669972059387499E-2</v>
      </c>
      <c r="V10" s="155">
        <f>Entradas!$D56</f>
        <v>0.215</v>
      </c>
      <c r="W10" s="153"/>
      <c r="Y10" s="154"/>
      <c r="Z10" s="75">
        <f>(Cálculos!C11-0.44)/(MAX(Cálculos!C:C)+0.12)*100</f>
        <v>0.62455486769298196</v>
      </c>
      <c r="AA10" s="155"/>
      <c r="AB10" s="173">
        <f>Cálculos!L422</f>
        <v>6.9080835908453357</v>
      </c>
      <c r="AC10" s="155"/>
      <c r="AD10" s="173">
        <f>Cálculos!AR422</f>
        <v>5.523797367346698</v>
      </c>
      <c r="AE10" s="155"/>
      <c r="AF10" s="173">
        <f>Cálculos!BX422</f>
        <v>3.5458656968881805</v>
      </c>
      <c r="AG10" s="155"/>
      <c r="AH10" s="173">
        <f>Cálculos!N57</f>
        <v>0.20278523036597587</v>
      </c>
      <c r="AI10" s="155"/>
      <c r="AJ10" s="173">
        <f>Cálculos!AT57</f>
        <v>0.11520102411651749</v>
      </c>
      <c r="AK10" s="155"/>
      <c r="AL10" s="173">
        <f>Cálculos!BZ57</f>
        <v>4.7167351392663918E-2</v>
      </c>
      <c r="AM10" s="153"/>
      <c r="AO10" s="154"/>
      <c r="AP10" s="75">
        <v>5</v>
      </c>
      <c r="AQ10" s="181">
        <f>SUM(Observaciones!$F491:$F521)</f>
        <v>0.2</v>
      </c>
      <c r="AR10" s="181">
        <f t="shared" si="0"/>
        <v>65.3</v>
      </c>
      <c r="AS10" s="181">
        <f>SUM(Cálculos!$L492:$L522)</f>
        <v>20.252218681819603</v>
      </c>
      <c r="AT10" s="181">
        <f t="shared" si="0"/>
        <v>10.777759299798724</v>
      </c>
      <c r="AU10" s="181">
        <f>SUM(Cálculos!$AR492:$AR522)</f>
        <v>27.884025794814566</v>
      </c>
      <c r="AV10" s="181">
        <f t="shared" si="1"/>
        <v>0.56615316039851393</v>
      </c>
      <c r="AW10" s="181">
        <f>SUM(Cálculos!$BX492:$BX522)</f>
        <v>34.368537056465783</v>
      </c>
      <c r="AX10" s="181">
        <f t="shared" si="2"/>
        <v>7.2444796707845889</v>
      </c>
      <c r="AY10" s="153"/>
      <c r="BA10" s="154"/>
      <c r="BB10" s="75">
        <v>5</v>
      </c>
      <c r="BC10" s="181">
        <f>ABS(Cálculos!L11-Cálculos!L10)</f>
        <v>0.66822055903317601</v>
      </c>
      <c r="BD10" s="181">
        <f>ABS(Cálculos!AR11-Cálculos!AR10)</f>
        <v>0.17688099307043181</v>
      </c>
      <c r="BE10" s="181">
        <f>ABS(Cálculos!BX11-Cálculos!BX10)</f>
        <v>1.4144491614030752E-2</v>
      </c>
      <c r="BF10" s="153"/>
    </row>
    <row r="11" spans="2:58" x14ac:dyDescent="0.35">
      <c r="B11" s="11"/>
      <c r="C11" s="155"/>
      <c r="D11" s="155"/>
      <c r="E11" s="155"/>
      <c r="F11" s="155"/>
      <c r="G11" s="155"/>
      <c r="H11" s="155"/>
      <c r="I11" s="155"/>
      <c r="J11" s="155"/>
      <c r="K11" s="155"/>
      <c r="L11" s="155"/>
      <c r="M11" s="155"/>
      <c r="N11" s="155"/>
      <c r="O11" s="155"/>
      <c r="P11" s="155"/>
      <c r="Q11" s="153"/>
      <c r="S11" s="154"/>
      <c r="T11" s="60">
        <f>MAX(Observaciones!C:C)</f>
        <v>730</v>
      </c>
      <c r="U11" s="76">
        <f>(T11-0.44)/(MAX(Cálculos!C:C)+0.12)*100</f>
        <v>99.923300279406106</v>
      </c>
      <c r="V11" s="155">
        <f>Entradas!$D56</f>
        <v>0.215</v>
      </c>
      <c r="W11" s="153"/>
      <c r="Y11" s="154"/>
      <c r="Z11" s="75">
        <f>(Cálculos!C12-0.44)/(MAX(Cálculos!C:C)+0.12)*100</f>
        <v>0.76151865446775868</v>
      </c>
      <c r="AA11" s="155"/>
      <c r="AB11" s="173">
        <f>Cálculos!L57</f>
        <v>6.8716746033597911</v>
      </c>
      <c r="AC11" s="155"/>
      <c r="AD11" s="173">
        <f>Cálculos!AR57</f>
        <v>5.4265643724883592</v>
      </c>
      <c r="AE11" s="155"/>
      <c r="AF11" s="173">
        <f>Cálculos!BX57</f>
        <v>3.3986712502045879</v>
      </c>
      <c r="AG11" s="155"/>
      <c r="AH11" s="173">
        <f>Cálculos!N422</f>
        <v>0.20278523036597587</v>
      </c>
      <c r="AI11" s="155"/>
      <c r="AJ11" s="173">
        <f>Cálculos!AT422</f>
        <v>0.11520102411651749</v>
      </c>
      <c r="AK11" s="155"/>
      <c r="AL11" s="173">
        <f>Cálculos!BZ422</f>
        <v>4.7167351392663918E-2</v>
      </c>
      <c r="AM11" s="153"/>
      <c r="AO11" s="154"/>
      <c r="AP11" s="75">
        <v>6</v>
      </c>
      <c r="AQ11" s="181">
        <f>SUM(Observaciones!$F522:$F551)</f>
        <v>16.2</v>
      </c>
      <c r="AR11" s="181">
        <f t="shared" si="0"/>
        <v>49.3</v>
      </c>
      <c r="AS11" s="181">
        <f>SUM(Cálculos!$L523:$L552)</f>
        <v>17.13531968955283</v>
      </c>
      <c r="AT11" s="181">
        <f t="shared" si="0"/>
        <v>13.894658292065497</v>
      </c>
      <c r="AU11" s="181">
        <f>SUM(Cálculos!$AR523:$AR552)</f>
        <v>21.015290316181897</v>
      </c>
      <c r="AV11" s="181">
        <f t="shared" si="1"/>
        <v>6.3025823182341547</v>
      </c>
      <c r="AW11" s="181">
        <f>SUM(Cálculos!$BX523:$BX552)</f>
        <v>24.719533742169261</v>
      </c>
      <c r="AX11" s="181">
        <f t="shared" si="2"/>
        <v>2.4045236435119328</v>
      </c>
      <c r="AY11" s="153"/>
      <c r="BA11" s="154"/>
      <c r="BB11" s="75">
        <v>6</v>
      </c>
      <c r="BC11" s="181">
        <f>ABS(Cálculos!L12-Cálculos!L11)</f>
        <v>2.0227072877894359</v>
      </c>
      <c r="BD11" s="181">
        <f>ABS(Cálculos!AR12-Cálculos!AR11)</f>
        <v>1.3852266806225784</v>
      </c>
      <c r="BE11" s="181">
        <f>ABS(Cálculos!BX12-Cálculos!BX11)</f>
        <v>4.4865206813035297E-2</v>
      </c>
      <c r="BF11" s="153"/>
    </row>
    <row r="12" spans="2:58" x14ac:dyDescent="0.35">
      <c r="B12" s="11"/>
      <c r="C12" s="155"/>
      <c r="D12" s="155"/>
      <c r="E12" s="155"/>
      <c r="F12" s="155"/>
      <c r="G12" s="155"/>
      <c r="H12" s="155"/>
      <c r="I12" s="155"/>
      <c r="J12" s="155"/>
      <c r="K12" s="155"/>
      <c r="L12" s="155"/>
      <c r="M12" s="155"/>
      <c r="N12" s="155"/>
      <c r="O12" s="155"/>
      <c r="P12" s="155"/>
      <c r="Q12" s="153"/>
      <c r="S12" s="154"/>
      <c r="T12" s="155"/>
      <c r="U12" s="155"/>
      <c r="V12" s="155"/>
      <c r="W12" s="153"/>
      <c r="Y12" s="154"/>
      <c r="Z12" s="75">
        <f>(Cálculos!C13-0.44)/(MAX(Cálculos!C:C)+0.12)*100</f>
        <v>0.89848244124253551</v>
      </c>
      <c r="AA12" s="155"/>
      <c r="AB12" s="173">
        <f>Cálculos!L730</f>
        <v>5.9180898405006719</v>
      </c>
      <c r="AC12" s="155"/>
      <c r="AD12" s="173">
        <f>Cálculos!AR442</f>
        <v>4.4945570409221247</v>
      </c>
      <c r="AE12" s="155"/>
      <c r="AF12" s="173">
        <f>Cálculos!BX442</f>
        <v>2.6058746113615596</v>
      </c>
      <c r="AG12" s="155"/>
      <c r="AH12" s="173">
        <f>Cálculos!N365</f>
        <v>0.17658789583630044</v>
      </c>
      <c r="AI12" s="155"/>
      <c r="AJ12" s="173">
        <f>Cálculos!AT365</f>
        <v>9.3428177384018277E-2</v>
      </c>
      <c r="AK12" s="155"/>
      <c r="AL12" s="173">
        <f>Cálculos!BZ365</f>
        <v>2.8831358947642265E-2</v>
      </c>
      <c r="AM12" s="153"/>
      <c r="AO12" s="154"/>
      <c r="AP12" s="75">
        <v>7</v>
      </c>
      <c r="AQ12" s="181">
        <f>SUM(Observaciones!$F552:$F582)</f>
        <v>15.8</v>
      </c>
      <c r="AR12" s="181">
        <f t="shared" si="0"/>
        <v>49.7</v>
      </c>
      <c r="AS12" s="181">
        <f>SUM(Cálculos!$L553:$L583)</f>
        <v>12.671701598774399</v>
      </c>
      <c r="AT12" s="181">
        <f t="shared" si="0"/>
        <v>18.358276382843925</v>
      </c>
      <c r="AU12" s="181">
        <f>SUM(Cálculos!$AR553:$AR583)</f>
        <v>15.79324100457538</v>
      </c>
      <c r="AV12" s="181">
        <f t="shared" si="1"/>
        <v>11.524631629840671</v>
      </c>
      <c r="AW12" s="181">
        <f>SUM(Cálculos!$BX553:$BX583)</f>
        <v>18.392852437252788</v>
      </c>
      <c r="AX12" s="181">
        <f>ABS(AW12-AW$19)</f>
        <v>8.731204948428406</v>
      </c>
      <c r="AY12" s="153"/>
      <c r="BA12" s="154"/>
      <c r="BB12" s="75">
        <v>7</v>
      </c>
      <c r="BC12" s="181">
        <f>ABS(Cálculos!L13-Cálculos!L12)</f>
        <v>2.5954195621109246</v>
      </c>
      <c r="BD12" s="181">
        <f>ABS(Cálculos!AR13-Cálculos!AR12)</f>
        <v>1.5058587434288697</v>
      </c>
      <c r="BE12" s="181">
        <f>ABS(Cálculos!BX13-Cálculos!BX12)</f>
        <v>4.4852967896962248E-3</v>
      </c>
      <c r="BF12" s="153"/>
    </row>
    <row r="13" spans="2:58" x14ac:dyDescent="0.35">
      <c r="B13" s="11"/>
      <c r="C13" s="155"/>
      <c r="D13" s="155"/>
      <c r="E13" s="155"/>
      <c r="F13" s="155"/>
      <c r="G13" s="155"/>
      <c r="H13" s="155"/>
      <c r="I13" s="155"/>
      <c r="J13" s="155"/>
      <c r="K13" s="155"/>
      <c r="L13" s="155"/>
      <c r="M13" s="155"/>
      <c r="N13" s="155"/>
      <c r="O13" s="155"/>
      <c r="P13" s="155"/>
      <c r="Q13" s="153"/>
      <c r="S13" s="154"/>
      <c r="T13" s="131" t="s">
        <v>33</v>
      </c>
      <c r="U13" s="133" t="s">
        <v>339</v>
      </c>
      <c r="V13" s="32" t="s">
        <v>263</v>
      </c>
      <c r="W13" s="153"/>
      <c r="Y13" s="154"/>
      <c r="Z13" s="75">
        <f>(Cálculos!C14-0.44)/(MAX(Cálculos!C:C)+0.12)*100</f>
        <v>1.035446228017312</v>
      </c>
      <c r="AA13" s="155"/>
      <c r="AB13" s="173">
        <f>Cálculos!L365</f>
        <v>5.9163652872037442</v>
      </c>
      <c r="AC13" s="155"/>
      <c r="AD13" s="173">
        <f>Cálculos!AR77</f>
        <v>4.4150183130797904</v>
      </c>
      <c r="AE13" s="155"/>
      <c r="AF13" s="173">
        <f>Cálculos!BX77</f>
        <v>2.4872432277280536</v>
      </c>
      <c r="AG13" s="155"/>
      <c r="AH13" s="173">
        <f>Cálculos!N730</f>
        <v>0.17658789583630044</v>
      </c>
      <c r="AI13" s="155"/>
      <c r="AJ13" s="173">
        <f>Cálculos!AT730</f>
        <v>9.3428177384018277E-2</v>
      </c>
      <c r="AK13" s="155"/>
      <c r="AL13" s="173">
        <f>Cálculos!BZ730</f>
        <v>2.8831358947642265E-2</v>
      </c>
      <c r="AM13" s="153"/>
      <c r="AO13" s="154"/>
      <c r="AP13" s="75">
        <v>8</v>
      </c>
      <c r="AQ13" s="181">
        <f>SUM(Observaciones!$F583:$F613)</f>
        <v>7.1</v>
      </c>
      <c r="AR13" s="181">
        <f t="shared" si="0"/>
        <v>58.4</v>
      </c>
      <c r="AS13" s="181">
        <f>SUM(Cálculos!$L584:$L614)</f>
        <v>8.2656470769444201</v>
      </c>
      <c r="AT13" s="181">
        <f t="shared" si="0"/>
        <v>22.764330904673905</v>
      </c>
      <c r="AU13" s="181">
        <f>SUM(Cálculos!$AR584:$AR614)</f>
        <v>10.273224694711772</v>
      </c>
      <c r="AV13" s="181">
        <f t="shared" si="1"/>
        <v>17.04464793970428</v>
      </c>
      <c r="AW13" s="181">
        <f>SUM(Cálculos!$BX584:$BX614)</f>
        <v>11.909574898901344</v>
      </c>
      <c r="AX13" s="181">
        <f t="shared" ref="AX13:AX16" si="3">ABS(AW13-AW$19)</f>
        <v>15.21448248677985</v>
      </c>
      <c r="AY13" s="153"/>
      <c r="BA13" s="154"/>
      <c r="BB13" s="75">
        <v>8</v>
      </c>
      <c r="BC13" s="181">
        <f>ABS(Cálculos!L14-Cálculos!L13)</f>
        <v>0.11241838843304985</v>
      </c>
      <c r="BD13" s="181">
        <f>ABS(Cálculos!AR14-Cálculos!AR13)</f>
        <v>2.6656728808054586E-2</v>
      </c>
      <c r="BE13" s="181">
        <f>ABS(Cálculos!BX14-Cálculos!BX13)</f>
        <v>2.6726839137903857E-3</v>
      </c>
      <c r="BF13" s="153"/>
    </row>
    <row r="14" spans="2:58" x14ac:dyDescent="0.35">
      <c r="B14" s="11"/>
      <c r="C14" s="155"/>
      <c r="D14" s="155"/>
      <c r="E14" s="155"/>
      <c r="F14" s="155"/>
      <c r="G14" s="155"/>
      <c r="H14" s="155"/>
      <c r="I14" s="155"/>
      <c r="J14" s="155"/>
      <c r="K14" s="155"/>
      <c r="L14" s="155"/>
      <c r="M14" s="155"/>
      <c r="N14" s="155"/>
      <c r="O14" s="155"/>
      <c r="P14" s="155"/>
      <c r="Q14" s="153"/>
      <c r="S14" s="154"/>
      <c r="T14" s="60">
        <f>MIN(Observaciones!C:C)</f>
        <v>1</v>
      </c>
      <c r="U14" s="76">
        <f>(T14-0.44)/(MAX(Cálculos!C:C)+0.12)*100</f>
        <v>7.669972059387499E-2</v>
      </c>
      <c r="V14" s="155">
        <f>Entradas!$D57</f>
        <v>0.01</v>
      </c>
      <c r="W14" s="153"/>
      <c r="Y14" s="154"/>
      <c r="Z14" s="75">
        <f>(Cálculos!C15-0.44)/(MAX(Cálculos!C:C)+0.12)*100</f>
        <v>1.1724100147920891</v>
      </c>
      <c r="AA14" s="155"/>
      <c r="AB14" s="173">
        <f>Cálculos!L412</f>
        <v>5.8422935572496169</v>
      </c>
      <c r="AC14" s="155"/>
      <c r="AD14" s="173">
        <f>Cálculos!AR412</f>
        <v>4.4111679937136259</v>
      </c>
      <c r="AE14" s="155"/>
      <c r="AF14" s="173">
        <f>Cálculos!BX412</f>
        <v>2.3780822739120824</v>
      </c>
      <c r="AG14" s="155"/>
      <c r="AH14" s="173">
        <f>Cálculos!N47</f>
        <v>0.14814348167527316</v>
      </c>
      <c r="AI14" s="155"/>
      <c r="AJ14" s="173">
        <f>Cálculos!AT47</f>
        <v>7.0237910636640796E-2</v>
      </c>
      <c r="AK14" s="155"/>
      <c r="AL14" s="173">
        <f>Cálculos!BZ47</f>
        <v>9.7224096077093668E-3</v>
      </c>
      <c r="AM14" s="153"/>
      <c r="AO14" s="154"/>
      <c r="AP14" s="75">
        <v>9</v>
      </c>
      <c r="AQ14" s="181">
        <f>SUM(Observaciones!$F614:$F643)</f>
        <v>7</v>
      </c>
      <c r="AR14" s="181">
        <f t="shared" si="0"/>
        <v>58.5</v>
      </c>
      <c r="AS14" s="181">
        <f>SUM(Cálculos!$L615:$L644)</f>
        <v>6.0023498296817328</v>
      </c>
      <c r="AT14" s="181">
        <f t="shared" si="0"/>
        <v>25.027628151936593</v>
      </c>
      <c r="AU14" s="181">
        <f>SUM(Cálculos!$AR615:$AR644)</f>
        <v>7.2161285720805299</v>
      </c>
      <c r="AV14" s="181">
        <f t="shared" si="1"/>
        <v>20.10174406233552</v>
      </c>
      <c r="AW14" s="181">
        <f>SUM(Cálculos!$BX615:$BX644)</f>
        <v>8.2054637167779756</v>
      </c>
      <c r="AX14" s="181">
        <f t="shared" si="3"/>
        <v>18.91859366890322</v>
      </c>
      <c r="AY14" s="153"/>
      <c r="BA14" s="154"/>
      <c r="BB14" s="75">
        <v>9</v>
      </c>
      <c r="BC14" s="181">
        <f>ABS(Cálculos!L15-Cálculos!L14)</f>
        <v>0.10853047546500405</v>
      </c>
      <c r="BD14" s="181">
        <f>ABS(Cálculos!AR15-Cálculos!AR14)</f>
        <v>2.6944559598305218E-2</v>
      </c>
      <c r="BE14" s="181">
        <f>ABS(Cálculos!BX15-Cálculos!BX14)</f>
        <v>9.7942448935828264E-4</v>
      </c>
      <c r="BF14" s="153"/>
    </row>
    <row r="15" spans="2:58" x14ac:dyDescent="0.35">
      <c r="B15" s="11"/>
      <c r="C15" s="155"/>
      <c r="D15" s="155"/>
      <c r="E15" s="155"/>
      <c r="F15" s="155"/>
      <c r="G15" s="155"/>
      <c r="H15" s="155"/>
      <c r="I15" s="155"/>
      <c r="J15" s="155"/>
      <c r="K15" s="155"/>
      <c r="L15" s="155"/>
      <c r="M15" s="155"/>
      <c r="N15" s="155"/>
      <c r="O15" s="155"/>
      <c r="P15" s="155"/>
      <c r="Q15" s="153"/>
      <c r="S15" s="154"/>
      <c r="T15" s="60">
        <f>MAX(Observaciones!C:C)</f>
        <v>730</v>
      </c>
      <c r="U15" s="76">
        <f>(T15-0.44)/(MAX(Cálculos!C:C)+0.12)*100</f>
        <v>99.923300279406106</v>
      </c>
      <c r="V15" s="155">
        <f>Entradas!$D57</f>
        <v>0.01</v>
      </c>
      <c r="W15" s="153"/>
      <c r="Y15" s="154"/>
      <c r="Z15" s="75">
        <f>(Cálculos!C16-0.44)/(MAX(Cálculos!C:C)+0.12)*100</f>
        <v>1.3093738015668659</v>
      </c>
      <c r="AA15" s="155"/>
      <c r="AB15" s="173">
        <f>Cálculos!L47</f>
        <v>5.8020947759633428</v>
      </c>
      <c r="AC15" s="155"/>
      <c r="AD15" s="173">
        <f>Cálculos!AR730</f>
        <v>4.3526394576710423</v>
      </c>
      <c r="AE15" s="155"/>
      <c r="AF15" s="173">
        <f>Cálculos!BX47</f>
        <v>2.2143338649633626</v>
      </c>
      <c r="AG15" s="155"/>
      <c r="AH15" s="173">
        <f>Cálculos!N412</f>
        <v>0.14814348167527316</v>
      </c>
      <c r="AI15" s="155"/>
      <c r="AJ15" s="173">
        <f>Cálculos!AT412</f>
        <v>7.0237910636640796E-2</v>
      </c>
      <c r="AK15" s="155"/>
      <c r="AL15" s="173">
        <f>Cálculos!BZ412</f>
        <v>9.7224096077093668E-3</v>
      </c>
      <c r="AM15" s="153"/>
      <c r="AO15" s="154"/>
      <c r="AP15" s="75">
        <v>10</v>
      </c>
      <c r="AQ15" s="181">
        <f>SUM(Observaciones!$F644:$F674)</f>
        <v>80.7</v>
      </c>
      <c r="AR15" s="181">
        <f t="shared" si="0"/>
        <v>15.200000000000003</v>
      </c>
      <c r="AS15" s="181">
        <f>SUM(Cálculos!$L645:$L675)</f>
        <v>25.283279312225961</v>
      </c>
      <c r="AT15" s="181">
        <f t="shared" si="0"/>
        <v>5.7466986693923658</v>
      </c>
      <c r="AU15" s="181">
        <f>SUM(Cálculos!$AR645:$AR675)</f>
        <v>20.034432005731052</v>
      </c>
      <c r="AV15" s="181">
        <f t="shared" si="1"/>
        <v>7.2834406286849998</v>
      </c>
      <c r="AW15" s="181">
        <f>SUM(Cálculos!$BX645:$BX675)</f>
        <v>17.69123843494544</v>
      </c>
      <c r="AX15" s="181">
        <f t="shared" si="3"/>
        <v>9.4328189507357543</v>
      </c>
      <c r="AY15" s="153"/>
      <c r="BA15" s="154"/>
      <c r="BB15" s="75">
        <v>10</v>
      </c>
      <c r="BC15" s="181">
        <f>ABS(Cálculos!L16-Cálculos!L15)</f>
        <v>0.10158999972835381</v>
      </c>
      <c r="BD15" s="181">
        <f>ABS(Cálculos!AR16-Cálculos!AR15)</f>
        <v>2.6380067030860599E-2</v>
      </c>
      <c r="BE15" s="181">
        <f>ABS(Cálculos!BX16-Cálculos!BX15)</f>
        <v>5.915051515980041E-4</v>
      </c>
      <c r="BF15" s="153"/>
    </row>
    <row r="16" spans="2:58" x14ac:dyDescent="0.35">
      <c r="B16" s="11"/>
      <c r="C16" s="155"/>
      <c r="D16" s="155"/>
      <c r="E16" s="155"/>
      <c r="F16" s="155"/>
      <c r="G16" s="155"/>
      <c r="H16" s="155"/>
      <c r="I16" s="155"/>
      <c r="J16" s="155"/>
      <c r="K16" s="155"/>
      <c r="L16" s="155"/>
      <c r="M16" s="155"/>
      <c r="N16" s="155"/>
      <c r="O16" s="155"/>
      <c r="P16" s="155"/>
      <c r="Q16" s="153"/>
      <c r="S16" s="154"/>
      <c r="T16" s="155"/>
      <c r="U16" s="155"/>
      <c r="V16" s="155"/>
      <c r="W16" s="153"/>
      <c r="Y16" s="154"/>
      <c r="Z16" s="75">
        <f>(Cálculos!C17-0.44)/(MAX(Cálculos!C:C)+0.12)*100</f>
        <v>1.4463375883416425</v>
      </c>
      <c r="AA16" s="155"/>
      <c r="AB16" s="173">
        <f>Cálculos!L442</f>
        <v>5.7653452913892274</v>
      </c>
      <c r="AC16" s="155"/>
      <c r="AD16" s="173">
        <f>Cálculos!AR365</f>
        <v>4.3500378059323239</v>
      </c>
      <c r="AE16" s="155"/>
      <c r="AF16" s="173">
        <f>Cálculos!BX446</f>
        <v>2.1816927374363462</v>
      </c>
      <c r="AG16" s="155"/>
      <c r="AH16" s="173">
        <f>Cálculos!N7</f>
        <v>0.11315778579281756</v>
      </c>
      <c r="AI16" s="155"/>
      <c r="AJ16" s="173">
        <f>Cálculos!AT7</f>
        <v>4.2587592987964183E-2</v>
      </c>
      <c r="AK16" s="155"/>
      <c r="AL16" s="173">
        <f>Cálculos!BZ325</f>
        <v>4.7684514227032126E-3</v>
      </c>
      <c r="AM16" s="153"/>
      <c r="AO16" s="154"/>
      <c r="AP16" s="75">
        <v>11</v>
      </c>
      <c r="AQ16" s="181">
        <f>SUM(Observaciones!$F675:$F704)</f>
        <v>80.8</v>
      </c>
      <c r="AR16" s="181">
        <f t="shared" si="0"/>
        <v>15.299999999999997</v>
      </c>
      <c r="AS16" s="181">
        <f>SUM(Cálculos!$L676:$L705)</f>
        <v>22.449008953845844</v>
      </c>
      <c r="AT16" s="181">
        <f t="shared" si="0"/>
        <v>8.5809690277724826</v>
      </c>
      <c r="AU16" s="181">
        <f>SUM(Cálculos!$AR676:$AR705)</f>
        <v>18.616367301925223</v>
      </c>
      <c r="AV16" s="181">
        <f t="shared" si="1"/>
        <v>8.7015053324908287</v>
      </c>
      <c r="AW16" s="181">
        <f>SUM(Cálculos!$BX676:$BX705)</f>
        <v>18.269156511114161</v>
      </c>
      <c r="AX16" s="181">
        <f t="shared" si="3"/>
        <v>8.8549008745670328</v>
      </c>
      <c r="AY16" s="153"/>
      <c r="BA16" s="154"/>
      <c r="BB16" s="75">
        <v>11</v>
      </c>
      <c r="BC16" s="181">
        <f>ABS(Cálculos!L17-Cálculos!L16)</f>
        <v>1.5020226184914165E-3</v>
      </c>
      <c r="BD16" s="181">
        <f>ABS(Cálculos!AR17-Cálculos!AR16)</f>
        <v>1.3022090768786132E-3</v>
      </c>
      <c r="BE16" s="181">
        <f>ABS(Cálculos!BX17-Cálculos!BX16)</f>
        <v>5.4735865026711572E-4</v>
      </c>
      <c r="BF16" s="153"/>
    </row>
    <row r="17" spans="2:58" x14ac:dyDescent="0.35">
      <c r="B17" s="11"/>
      <c r="C17" s="155"/>
      <c r="D17" s="155"/>
      <c r="E17" s="155"/>
      <c r="F17" s="155"/>
      <c r="G17" s="155"/>
      <c r="H17" s="155"/>
      <c r="I17" s="155"/>
      <c r="J17" s="155"/>
      <c r="K17" s="155"/>
      <c r="L17" s="155"/>
      <c r="M17" s="155"/>
      <c r="N17" s="155"/>
      <c r="O17" s="155"/>
      <c r="P17" s="155"/>
      <c r="Q17" s="153"/>
      <c r="S17" s="154"/>
      <c r="T17" s="131" t="s">
        <v>33</v>
      </c>
      <c r="U17" s="133" t="s">
        <v>339</v>
      </c>
      <c r="V17" s="32" t="s">
        <v>264</v>
      </c>
      <c r="W17" s="153"/>
      <c r="Y17" s="154"/>
      <c r="Z17" s="75">
        <f>(Cálculos!C18-0.44)/(MAX(Cálculos!C:C)+0.12)*100</f>
        <v>1.5833013751164193</v>
      </c>
      <c r="AA17" s="155"/>
      <c r="AB17" s="173">
        <f>Cálculos!L77</f>
        <v>5.7354777116783939</v>
      </c>
      <c r="AC17" s="155"/>
      <c r="AD17" s="173">
        <f>Cálculos!AR47</f>
        <v>4.3038035613948296</v>
      </c>
      <c r="AE17" s="155"/>
      <c r="AF17" s="173">
        <f>Cálculos!BX730</f>
        <v>2.1610036036604265</v>
      </c>
      <c r="AG17" s="155"/>
      <c r="AH17" s="173">
        <f>Cálculos!N77</f>
        <v>0.11315778579281756</v>
      </c>
      <c r="AI17" s="155"/>
      <c r="AJ17" s="173">
        <f>Cálculos!AT77</f>
        <v>4.2587592987964183E-2</v>
      </c>
      <c r="AK17" s="155"/>
      <c r="AL17" s="173">
        <f>Cálculos!BZ690</f>
        <v>4.7183135793819738E-3</v>
      </c>
      <c r="AM17" s="153"/>
      <c r="AO17" s="154"/>
      <c r="AP17" s="75">
        <v>12</v>
      </c>
      <c r="AQ17" s="181">
        <f>SUM(Observaciones!$F705:$F735)</f>
        <v>95.2</v>
      </c>
      <c r="AR17" s="181">
        <f>ABS(AQ17-AQ$19)</f>
        <v>29.700000000000003</v>
      </c>
      <c r="AS17" s="181">
        <f>SUM(Cálculos!$L706:$L736)</f>
        <v>26.165392001736485</v>
      </c>
      <c r="AT17" s="181">
        <f>ABS(AS17-AS$19)</f>
        <v>4.8645859798818414</v>
      </c>
      <c r="AU17" s="181">
        <f>SUM(Cálculos!$AR706:$AR736)</f>
        <v>21.058599900035567</v>
      </c>
      <c r="AV17" s="181">
        <f>ABS(AU17-AU$19)</f>
        <v>6.2592727343804846</v>
      </c>
      <c r="AW17" s="181">
        <f>SUM(Cálculos!$BX706:$BX736)</f>
        <v>18.445831656159687</v>
      </c>
      <c r="AX17" s="181">
        <f>ABS(AW17-AW$19)</f>
        <v>8.6782257295215075</v>
      </c>
      <c r="AY17" s="153"/>
      <c r="BA17" s="154"/>
      <c r="BB17" s="75">
        <v>12</v>
      </c>
      <c r="BC17" s="181">
        <f>ABS(Cálculos!L18-Cálculos!L17)</f>
        <v>3.1129437359999454</v>
      </c>
      <c r="BD17" s="181">
        <f>ABS(Cálculos!AR18-Cálculos!AR17)</f>
        <v>1.80262912716232</v>
      </c>
      <c r="BE17" s="181">
        <f>ABS(Cálculos!BX18-Cálculos!BX17)</f>
        <v>4.7101208370742609E-2</v>
      </c>
      <c r="BF17" s="153"/>
    </row>
    <row r="18" spans="2:58" x14ac:dyDescent="0.35">
      <c r="B18" s="11"/>
      <c r="C18" s="155"/>
      <c r="D18" s="155"/>
      <c r="E18" s="155"/>
      <c r="F18" s="155"/>
      <c r="G18" s="155"/>
      <c r="H18" s="155"/>
      <c r="I18" s="155"/>
      <c r="J18" s="155"/>
      <c r="K18" s="155"/>
      <c r="L18" s="155"/>
      <c r="M18" s="155"/>
      <c r="N18" s="155"/>
      <c r="O18" s="155"/>
      <c r="P18" s="155"/>
      <c r="Q18" s="153"/>
      <c r="S18" s="154"/>
      <c r="T18" s="60">
        <f>MIN(Observaciones!C:C)</f>
        <v>1</v>
      </c>
      <c r="U18" s="76">
        <f>(T18-0.44)/(MAX(Cálculos!C:C)+0.12)*100</f>
        <v>7.669972059387499E-2</v>
      </c>
      <c r="V18" s="155">
        <f>Entradas!$D58</f>
        <v>1.5E-3</v>
      </c>
      <c r="W18" s="153"/>
      <c r="Y18" s="154"/>
      <c r="Z18" s="75">
        <f>(Cálculos!C19-0.44)/(MAX(Cálculos!C:C)+0.12)*100</f>
        <v>1.7202651618911959</v>
      </c>
      <c r="AA18" s="155"/>
      <c r="AB18" s="173">
        <f>Cálculos!L446</f>
        <v>5.2697620342159128</v>
      </c>
      <c r="AC18" s="155"/>
      <c r="AD18" s="173">
        <f>Cálculos!AR446</f>
        <v>4.0398468797137834</v>
      </c>
      <c r="AE18" s="155"/>
      <c r="AF18" s="173">
        <f>Cálculos!BX365</f>
        <v>2.1576640097226769</v>
      </c>
      <c r="AG18" s="155"/>
      <c r="AH18" s="173">
        <f>Cálculos!N372</f>
        <v>0.11315778579281756</v>
      </c>
      <c r="AI18" s="155"/>
      <c r="AJ18" s="173">
        <f>Cálculos!AT372</f>
        <v>4.2587592987964183E-2</v>
      </c>
      <c r="AK18" s="155"/>
      <c r="AL18" s="173">
        <f>Cálculos!BZ356</f>
        <v>3.5245522802650454E-3</v>
      </c>
      <c r="AM18" s="153"/>
      <c r="AO18" s="154"/>
      <c r="AP18" s="182" t="s">
        <v>400</v>
      </c>
      <c r="AQ18" s="183">
        <f>SUM(AQ6:AQ17)</f>
        <v>786</v>
      </c>
      <c r="AR18" s="183">
        <f t="shared" ref="AR18:AX18" si="4">SUM(AR6:AR17)</f>
        <v>652.79999999999995</v>
      </c>
      <c r="AS18" s="183">
        <f t="shared" si="4"/>
        <v>372.35973577941991</v>
      </c>
      <c r="AT18" s="183">
        <f t="shared" si="4"/>
        <v>220.65847586190043</v>
      </c>
      <c r="AU18" s="183">
        <f t="shared" si="4"/>
        <v>327.81447161299263</v>
      </c>
      <c r="AV18" s="183">
        <f t="shared" si="4"/>
        <v>154.43564929134189</v>
      </c>
      <c r="AW18" s="183">
        <f t="shared" si="4"/>
        <v>325.48868862817432</v>
      </c>
      <c r="AX18" s="183">
        <f t="shared" si="4"/>
        <v>144.46950060489547</v>
      </c>
      <c r="AY18" s="153"/>
      <c r="BA18" s="154"/>
      <c r="BB18" s="75">
        <v>13</v>
      </c>
      <c r="BC18" s="181">
        <f>ABS(Cálculos!L19-Cálculos!L18)</f>
        <v>2.8055234844060983</v>
      </c>
      <c r="BD18" s="181">
        <f>ABS(Cálculos!AR19-Cálculos!AR18)</f>
        <v>1.7040266476087971</v>
      </c>
      <c r="BE18" s="181">
        <f>ABS(Cálculos!BX19-Cálculos!BX18)</f>
        <v>3.4017276650455397E-3</v>
      </c>
      <c r="BF18" s="153"/>
    </row>
    <row r="19" spans="2:58" x14ac:dyDescent="0.35">
      <c r="B19" s="11"/>
      <c r="C19" s="155"/>
      <c r="D19" s="155"/>
      <c r="E19" s="155"/>
      <c r="F19" s="155"/>
      <c r="G19" s="155"/>
      <c r="H19" s="155"/>
      <c r="I19" s="155"/>
      <c r="J19" s="155"/>
      <c r="K19" s="155"/>
      <c r="L19" s="155"/>
      <c r="M19" s="155"/>
      <c r="N19" s="155"/>
      <c r="O19" s="155"/>
      <c r="P19" s="155"/>
      <c r="Q19" s="153"/>
      <c r="S19" s="154"/>
      <c r="T19" s="60">
        <f>MAX(Observaciones!C:C)</f>
        <v>730</v>
      </c>
      <c r="U19" s="76">
        <f>(T19-0.44)/(MAX(Cálculos!C:C)+0.12)*100</f>
        <v>99.923300279406106</v>
      </c>
      <c r="V19" s="155">
        <f>Entradas!$D58</f>
        <v>1.5E-3</v>
      </c>
      <c r="W19" s="153"/>
      <c r="Y19" s="154"/>
      <c r="Z19" s="75">
        <f>(Cálculos!C20-0.44)/(MAX(Cálculos!C:C)+0.12)*100</f>
        <v>1.8572289486659728</v>
      </c>
      <c r="AA19" s="155"/>
      <c r="AB19" s="173">
        <f>Cálculos!L81</f>
        <v>5.2410543396204652</v>
      </c>
      <c r="AC19" s="155"/>
      <c r="AD19" s="173">
        <f>Cálculos!AR81</f>
        <v>3.9634595401305561</v>
      </c>
      <c r="AE19" s="155"/>
      <c r="AF19" s="173">
        <f>Cálculos!BX81</f>
        <v>2.0682231552300459</v>
      </c>
      <c r="AG19" s="155"/>
      <c r="AH19" s="173">
        <f>Cálculos!N442</f>
        <v>0.11315778579281756</v>
      </c>
      <c r="AI19" s="155"/>
      <c r="AJ19" s="173">
        <f>Cálculos!AT442</f>
        <v>4.2587592987964183E-2</v>
      </c>
      <c r="AK19" s="155"/>
      <c r="AL19" s="173">
        <f>Cálculos!BZ721</f>
        <v>3.5245522802650454E-3</v>
      </c>
      <c r="AM19" s="153"/>
      <c r="AO19" s="154"/>
      <c r="AP19" s="182" t="s">
        <v>401</v>
      </c>
      <c r="AQ19" s="183">
        <f>AVERAGE(AQ6:AQ17)</f>
        <v>65.5</v>
      </c>
      <c r="AR19" s="183">
        <f>AVERAGE(AR6:AR17)</f>
        <v>54.4</v>
      </c>
      <c r="AS19" s="183">
        <f t="shared" ref="AS19:AX19" si="5">AVERAGE(AS6:AS17)</f>
        <v>31.029977981618327</v>
      </c>
      <c r="AT19" s="183">
        <f t="shared" si="5"/>
        <v>18.388206321825034</v>
      </c>
      <c r="AU19" s="183">
        <f t="shared" si="5"/>
        <v>27.317872634416052</v>
      </c>
      <c r="AV19" s="183">
        <f t="shared" si="5"/>
        <v>12.869637440945157</v>
      </c>
      <c r="AW19" s="183">
        <f t="shared" si="5"/>
        <v>27.124057385681194</v>
      </c>
      <c r="AX19" s="183">
        <f t="shared" si="5"/>
        <v>12.039125050407955</v>
      </c>
      <c r="AY19" s="153"/>
      <c r="BA19" s="154"/>
      <c r="BB19" s="75">
        <v>14</v>
      </c>
      <c r="BC19" s="181">
        <f>ABS(Cálculos!L20-Cálculos!L19)</f>
        <v>9.8048681387842063E-2</v>
      </c>
      <c r="BD19" s="181">
        <f>ABS(Cálculos!AR20-Cálculos!AR19)</f>
        <v>2.3388580825924987E-2</v>
      </c>
      <c r="BE19" s="181">
        <f>ABS(Cálculos!BX20-Cálculos!BX19)</f>
        <v>1.8576747410040673E-3</v>
      </c>
      <c r="BF19" s="153"/>
    </row>
    <row r="20" spans="2:58" ht="15" thickBot="1" x14ac:dyDescent="0.4">
      <c r="B20" s="11"/>
      <c r="C20" s="155"/>
      <c r="D20" s="155"/>
      <c r="E20" s="155"/>
      <c r="F20" s="155"/>
      <c r="G20" s="155"/>
      <c r="H20" s="155"/>
      <c r="I20" s="155"/>
      <c r="J20" s="155"/>
      <c r="K20" s="155"/>
      <c r="L20" s="155"/>
      <c r="M20" s="155"/>
      <c r="N20" s="155"/>
      <c r="O20" s="155"/>
      <c r="P20" s="155"/>
      <c r="Q20" s="153"/>
      <c r="S20" s="156"/>
      <c r="T20" s="157"/>
      <c r="U20" s="157"/>
      <c r="V20" s="157"/>
      <c r="W20" s="158"/>
      <c r="Y20" s="154"/>
      <c r="Z20" s="75">
        <f>(Cálculos!C21-0.44)/(MAX(Cálculos!C:C)+0.12)*100</f>
        <v>1.9941927354407494</v>
      </c>
      <c r="AA20" s="155"/>
      <c r="AB20" s="173">
        <f>Cálculos!L394</f>
        <v>5.0904828466907448</v>
      </c>
      <c r="AC20" s="155"/>
      <c r="AD20" s="173">
        <f>Cálculos!AR394</f>
        <v>3.6439611208266904</v>
      </c>
      <c r="AE20" s="155"/>
      <c r="AF20" s="173">
        <f>Cálculos!BX394</f>
        <v>1.5937140660280098</v>
      </c>
      <c r="AG20" s="155"/>
      <c r="AH20" s="173">
        <f>Cálculos!N293</f>
        <v>0.1112856851740263</v>
      </c>
      <c r="AI20" s="155"/>
      <c r="AJ20" s="173">
        <f>Cálculos!AT293</f>
        <v>4.1142894469242873E-2</v>
      </c>
      <c r="AK20" s="155"/>
      <c r="AL20" s="173">
        <f>Cálculos!BZ359</f>
        <v>1.9062692588842447E-3</v>
      </c>
      <c r="AM20" s="153"/>
      <c r="AO20" s="154"/>
      <c r="AP20" s="182" t="s">
        <v>402</v>
      </c>
      <c r="AQ20" s="183">
        <f>(6/11)*AR$18/AQ$18</f>
        <v>0.45301873698820255</v>
      </c>
      <c r="AR20" s="183"/>
      <c r="AS20" s="183">
        <f>(6/11)*AT$18/AS$18</f>
        <v>0.3232335751877442</v>
      </c>
      <c r="AT20" s="183"/>
      <c r="AU20" s="183">
        <f>(6/11)*AV$18/AU$18</f>
        <v>0.25696738301912048</v>
      </c>
      <c r="AV20" s="183"/>
      <c r="AW20" s="183">
        <f>(6/11)*AX$18/AW$18</f>
        <v>0.24210225589285617</v>
      </c>
      <c r="AX20" s="183"/>
      <c r="AY20" s="153"/>
      <c r="BA20" s="154"/>
      <c r="BB20" s="75">
        <v>15</v>
      </c>
      <c r="BC20" s="181">
        <f>ABS(Cálculos!L21-Cálculos!L20)</f>
        <v>9.1309209526779123E-2</v>
      </c>
      <c r="BD20" s="181">
        <f>ABS(Cálculos!AR21-Cálculos!AR20)</f>
        <v>2.276419171414501E-2</v>
      </c>
      <c r="BE20" s="181">
        <f>ABS(Cálculos!BX21-Cálculos!BX20)</f>
        <v>4.3705425681950238E-4</v>
      </c>
      <c r="BF20" s="153"/>
    </row>
    <row r="21" spans="2:58" ht="15" thickBot="1" x14ac:dyDescent="0.4">
      <c r="B21" s="11"/>
      <c r="C21" s="155"/>
      <c r="D21" s="155"/>
      <c r="E21" s="155"/>
      <c r="F21" s="155"/>
      <c r="G21" s="155"/>
      <c r="H21" s="155"/>
      <c r="I21" s="155"/>
      <c r="J21" s="155"/>
      <c r="K21" s="155"/>
      <c r="L21" s="155"/>
      <c r="M21" s="155"/>
      <c r="N21" s="155"/>
      <c r="O21" s="155"/>
      <c r="P21" s="155"/>
      <c r="Q21" s="153"/>
      <c r="Y21" s="154"/>
      <c r="Z21" s="75">
        <f>(Cálculos!C22-0.44)/(MAX(Cálculos!C:C)+0.12)*100</f>
        <v>2.1311565222155262</v>
      </c>
      <c r="AA21" s="155"/>
      <c r="AB21" s="173">
        <f>Cálculos!L29</f>
        <v>5.0424408996804537</v>
      </c>
      <c r="AC21" s="155"/>
      <c r="AD21" s="173">
        <f>Cálculos!AR29</f>
        <v>3.5158694438908507</v>
      </c>
      <c r="AE21" s="155"/>
      <c r="AF21" s="173">
        <f>Cálculos!BX458</f>
        <v>1.57589766730227</v>
      </c>
      <c r="AG21" s="155"/>
      <c r="AH21" s="173">
        <f>Cálculos!N658</f>
        <v>0.1112856851740263</v>
      </c>
      <c r="AI21" s="155"/>
      <c r="AJ21" s="173">
        <f>Cálculos!AT658</f>
        <v>4.1142894469242873E-2</v>
      </c>
      <c r="AK21" s="155"/>
      <c r="AL21" s="173">
        <f>Cálculos!BZ724</f>
        <v>1.8581766654025139E-3</v>
      </c>
      <c r="AM21" s="153"/>
      <c r="AO21" s="156"/>
      <c r="AP21" s="157"/>
      <c r="AQ21" s="157"/>
      <c r="AR21" s="157"/>
      <c r="AS21" s="157"/>
      <c r="AT21" s="157"/>
      <c r="AU21" s="157"/>
      <c r="AV21" s="157"/>
      <c r="AW21" s="157"/>
      <c r="AX21" s="157"/>
      <c r="AY21" s="158"/>
      <c r="BA21" s="154"/>
      <c r="BB21" s="75">
        <v>16</v>
      </c>
      <c r="BC21" s="181">
        <f>ABS(Cálculos!L22-Cálculos!L21)</f>
        <v>0.10575528753368291</v>
      </c>
      <c r="BD21" s="181">
        <f>ABS(Cálculos!AR22-Cálculos!AR21)</f>
        <v>2.7608080239106547E-2</v>
      </c>
      <c r="BE21" s="181">
        <f>ABS(Cálculos!BX22-Cálculos!BX21)</f>
        <v>1.2051545111774198E-3</v>
      </c>
      <c r="BF21" s="153"/>
    </row>
    <row r="22" spans="2:58" x14ac:dyDescent="0.35">
      <c r="B22" s="11"/>
      <c r="C22" s="155"/>
      <c r="D22" s="155"/>
      <c r="E22" s="155"/>
      <c r="F22" s="155"/>
      <c r="G22" s="155"/>
      <c r="H22" s="155"/>
      <c r="I22" s="155"/>
      <c r="J22" s="155"/>
      <c r="K22" s="155"/>
      <c r="L22" s="155"/>
      <c r="M22" s="155"/>
      <c r="N22" s="155"/>
      <c r="O22" s="155"/>
      <c r="P22" s="155"/>
      <c r="Q22" s="153"/>
      <c r="S22" s="220" t="s">
        <v>347</v>
      </c>
      <c r="T22" s="220"/>
      <c r="U22" s="220"/>
      <c r="V22" s="220"/>
      <c r="W22" s="220"/>
      <c r="Y22" s="154"/>
      <c r="Z22" s="75">
        <f>(Cálculos!C23-0.44)/(MAX(Cálculos!C:C)+0.12)*100</f>
        <v>2.2681203089903028</v>
      </c>
      <c r="AA22" s="155"/>
      <c r="AB22" s="173">
        <f>Cálculos!L372</f>
        <v>4.9502072551809349</v>
      </c>
      <c r="AC22" s="155"/>
      <c r="AD22" s="173">
        <f>Cálculos!AR372</f>
        <v>3.4039221871579977</v>
      </c>
      <c r="AE22" s="155"/>
      <c r="AF22" s="173">
        <f>Cálculos!BX459</f>
        <v>1.5734303961275322</v>
      </c>
      <c r="AG22" s="155"/>
      <c r="AH22" s="173">
        <f>Cálculos!N29</f>
        <v>0.10578947813179872</v>
      </c>
      <c r="AI22" s="155"/>
      <c r="AJ22" s="173">
        <f>Cálculos!AT29</f>
        <v>3.6926092698625235E-2</v>
      </c>
      <c r="AK22" s="155"/>
      <c r="AL22" s="173">
        <f>Cálculos!BZ291</f>
        <v>1.133404593212933E-3</v>
      </c>
      <c r="AM22" s="153"/>
      <c r="BA22" s="154"/>
      <c r="BB22" s="75">
        <v>17</v>
      </c>
      <c r="BC22" s="181">
        <f>ABS(Cálculos!L23-Cálculos!L22)</f>
        <v>0.64026232769933022</v>
      </c>
      <c r="BD22" s="181">
        <f>ABS(Cálculos!AR23-Cálculos!AR22)</f>
        <v>0.16628019202301614</v>
      </c>
      <c r="BE22" s="181">
        <f>ABS(Cálculos!BX23-Cálculos!BX22)</f>
        <v>8.62590459071233E-3</v>
      </c>
      <c r="BF22" s="153"/>
    </row>
    <row r="23" spans="2:58" x14ac:dyDescent="0.35">
      <c r="B23" s="11"/>
      <c r="C23" s="155"/>
      <c r="D23" s="155"/>
      <c r="E23" s="155"/>
      <c r="F23" s="155"/>
      <c r="G23" s="155"/>
      <c r="H23" s="155"/>
      <c r="I23" s="155"/>
      <c r="J23" s="155"/>
      <c r="K23" s="155"/>
      <c r="L23" s="155"/>
      <c r="M23" s="155"/>
      <c r="N23" s="155"/>
      <c r="O23" s="155"/>
      <c r="P23" s="155"/>
      <c r="Q23" s="153"/>
      <c r="S23" s="220"/>
      <c r="T23" s="220"/>
      <c r="U23" s="220"/>
      <c r="V23" s="220"/>
      <c r="W23" s="220"/>
      <c r="Y23" s="154"/>
      <c r="Z23" s="75">
        <f>(Cálculos!C24-0.44)/(MAX(Cálculos!C:C)+0.12)*100</f>
        <v>2.4050840957650794</v>
      </c>
      <c r="AA23" s="155"/>
      <c r="AB23" s="173">
        <f>Cálculos!L7</f>
        <v>4.8871888791692042</v>
      </c>
      <c r="AC23" s="155"/>
      <c r="AD23" s="173">
        <f>Cálculos!AR7</f>
        <v>3.2417628720297689</v>
      </c>
      <c r="AE23" s="155"/>
      <c r="AF23" s="173">
        <f>Cálculos!BX453</f>
        <v>1.5727265834801862</v>
      </c>
      <c r="AG23" s="155"/>
      <c r="AH23" s="173">
        <f>Cálculos!N394</f>
        <v>0.10578947813179872</v>
      </c>
      <c r="AI23" s="155"/>
      <c r="AJ23" s="173">
        <f>Cálculos!AT394</f>
        <v>3.6926092698625235E-2</v>
      </c>
      <c r="AK23" s="155"/>
      <c r="AL23" s="173">
        <f>Cálculos!BZ656</f>
        <v>1.133404593212933E-3</v>
      </c>
      <c r="AM23" s="153"/>
      <c r="BA23" s="154"/>
      <c r="BB23" s="75">
        <v>18</v>
      </c>
      <c r="BC23" s="181">
        <f>ABS(Cálculos!L24-Cálculos!L23)</f>
        <v>0.47790391224195261</v>
      </c>
      <c r="BD23" s="181">
        <f>ABS(Cálculos!AR24-Cálculos!AR23)</f>
        <v>0.11872201853625031</v>
      </c>
      <c r="BE23" s="181">
        <f>ABS(Cálculos!BX24-Cálculos!BX23)</f>
        <v>1.3021769416456941E-3</v>
      </c>
      <c r="BF23" s="153"/>
    </row>
    <row r="24" spans="2:58" x14ac:dyDescent="0.35">
      <c r="B24" s="11"/>
      <c r="C24" s="155"/>
      <c r="D24" s="155"/>
      <c r="E24" s="155"/>
      <c r="F24" s="155"/>
      <c r="G24" s="155"/>
      <c r="H24" s="155"/>
      <c r="I24" s="155"/>
      <c r="J24" s="155"/>
      <c r="K24" s="155"/>
      <c r="L24" s="155"/>
      <c r="M24" s="155"/>
      <c r="N24" s="155"/>
      <c r="O24" s="155"/>
      <c r="P24" s="155"/>
      <c r="Q24" s="153"/>
      <c r="S24" s="220"/>
      <c r="T24" s="220"/>
      <c r="U24" s="220"/>
      <c r="V24" s="220"/>
      <c r="W24" s="220"/>
      <c r="Y24" s="154"/>
      <c r="Z24" s="75">
        <f>(Cálculos!C25-0.44)/(MAX(Cálculos!C:C)+0.12)*100</f>
        <v>2.542047882539856</v>
      </c>
      <c r="AA24" s="155"/>
      <c r="AB24" s="173">
        <f>Cálculos!L418</f>
        <v>4.4428924538606314</v>
      </c>
      <c r="AC24" s="155"/>
      <c r="AD24" s="173">
        <f>Cálculos!AR418</f>
        <v>3.0245528257848164</v>
      </c>
      <c r="AE24" s="155"/>
      <c r="AF24" s="173">
        <f>Cálculos!BX454</f>
        <v>1.5721141759070416</v>
      </c>
      <c r="AG24" s="155"/>
      <c r="AH24" s="173">
        <f>Cálculos!N81</f>
        <v>8.2455739929707228E-2</v>
      </c>
      <c r="AI24" s="155"/>
      <c r="AJ24" s="173">
        <f>Cálculos!AT81</f>
        <v>1.9506000997204256E-2</v>
      </c>
      <c r="AK24" s="155"/>
      <c r="AL24" s="173">
        <f>Cálculos!BZ207</f>
        <v>3.3858176813731717E-4</v>
      </c>
      <c r="AM24" s="153"/>
      <c r="BA24" s="154"/>
      <c r="BB24" s="75">
        <v>19</v>
      </c>
      <c r="BC24" s="181">
        <f>ABS(Cálculos!L25-Cálculos!L24)</f>
        <v>0.47898811392443008</v>
      </c>
      <c r="BD24" s="181">
        <f>ABS(Cálculos!AR25-Cálculos!AR24)</f>
        <v>0.12591659701505842</v>
      </c>
      <c r="BE24" s="181">
        <f>ABS(Cálculos!BX25-Cálculos!BX24)</f>
        <v>8.5397692283892823E-3</v>
      </c>
      <c r="BF24" s="153"/>
    </row>
    <row r="25" spans="2:58" x14ac:dyDescent="0.35">
      <c r="B25" s="11"/>
      <c r="C25" s="155"/>
      <c r="D25" s="155"/>
      <c r="E25" s="155"/>
      <c r="F25" s="155"/>
      <c r="G25" s="155"/>
      <c r="H25" s="155"/>
      <c r="I25" s="155"/>
      <c r="J25" s="155"/>
      <c r="K25" s="155"/>
      <c r="L25" s="155"/>
      <c r="M25" s="155"/>
      <c r="N25" s="155"/>
      <c r="O25" s="155"/>
      <c r="P25" s="155"/>
      <c r="Q25" s="153"/>
      <c r="Y25" s="154"/>
      <c r="Z25" s="75">
        <f>(Cálculos!C26-0.44)/(MAX(Cálculos!C:C)+0.12)*100</f>
        <v>2.6790116693146331</v>
      </c>
      <c r="AA25" s="155"/>
      <c r="AB25" s="173">
        <f>Cálculos!L53</f>
        <v>4.405012423741888</v>
      </c>
      <c r="AC25" s="155"/>
      <c r="AD25" s="173">
        <f>Cálculos!AR53</f>
        <v>2.9233005649667185</v>
      </c>
      <c r="AE25" s="155"/>
      <c r="AF25" s="173">
        <f>Cálculos!BX452</f>
        <v>1.5716874475682086</v>
      </c>
      <c r="AG25" s="155"/>
      <c r="AH25" s="173">
        <f>Cálculos!N446</f>
        <v>8.2455739929707228E-2</v>
      </c>
      <c r="AI25" s="155"/>
      <c r="AJ25" s="173">
        <f>Cálculos!AT446</f>
        <v>1.9506000997204256E-2</v>
      </c>
      <c r="AK25" s="155"/>
      <c r="AL25" s="173">
        <f>Cálculos!BZ572</f>
        <v>3.3858176813731717E-4</v>
      </c>
      <c r="AM25" s="153"/>
      <c r="BA25" s="154"/>
      <c r="BB25" s="75">
        <v>20</v>
      </c>
      <c r="BC25" s="181">
        <f>ABS(Cálculos!L26-Cálculos!L25)</f>
        <v>0.22901884433518793</v>
      </c>
      <c r="BD25" s="181">
        <f>ABS(Cálculos!AR26-Cálculos!AR25)</f>
        <v>5.3765830834346939E-2</v>
      </c>
      <c r="BE25" s="181">
        <f>ABS(Cálculos!BX26-Cálculos!BX25)</f>
        <v>4.9476994360952986E-3</v>
      </c>
      <c r="BF25" s="153"/>
    </row>
    <row r="26" spans="2:58" x14ac:dyDescent="0.35">
      <c r="B26" s="11"/>
      <c r="C26" s="155"/>
      <c r="D26" s="155"/>
      <c r="E26" s="155"/>
      <c r="F26" s="155"/>
      <c r="G26" s="155"/>
      <c r="H26" s="155"/>
      <c r="I26" s="155"/>
      <c r="J26" s="155"/>
      <c r="K26" s="155"/>
      <c r="L26" s="155"/>
      <c r="M26" s="155"/>
      <c r="N26" s="155"/>
      <c r="O26" s="155"/>
      <c r="P26" s="155"/>
      <c r="Q26" s="153"/>
      <c r="Y26" s="154"/>
      <c r="Z26" s="75">
        <f>(Cálculos!C27-0.44)/(MAX(Cálculos!C:C)+0.12)*100</f>
        <v>2.8159754560894097</v>
      </c>
      <c r="AA26" s="155"/>
      <c r="AB26" s="173">
        <f>Cálculos!L658</f>
        <v>4.3478394088770216</v>
      </c>
      <c r="AC26" s="155"/>
      <c r="AD26" s="173">
        <f>Cálculos!AR383</f>
        <v>2.8239784249886872</v>
      </c>
      <c r="AE26" s="155"/>
      <c r="AF26" s="173">
        <f>Cálculos!BX460</f>
        <v>1.5705183415659576</v>
      </c>
      <c r="AG26" s="155"/>
      <c r="AH26" s="173">
        <f>Cálculos!N53</f>
        <v>7.9424047311805912E-2</v>
      </c>
      <c r="AI26" s="155"/>
      <c r="AJ26" s="173">
        <f>Cálculos!AT53</f>
        <v>1.7311261205178417E-2</v>
      </c>
      <c r="AK26" s="155"/>
      <c r="AL26" s="173">
        <f>Cálculos!BZ208</f>
        <v>3.3787406693440891E-4</v>
      </c>
      <c r="AM26" s="153"/>
      <c r="BA26" s="154"/>
      <c r="BB26" s="75">
        <v>21</v>
      </c>
      <c r="BC26" s="181">
        <f>ABS(Cálculos!L27-Cálculos!L26)</f>
        <v>0.1070181276329818</v>
      </c>
      <c r="BD26" s="181">
        <f>ABS(Cálculos!AR27-Cálculos!AR26)</f>
        <v>3.1272696140430822E-2</v>
      </c>
      <c r="BE26" s="181">
        <f>ABS(Cálculos!BX27-Cálculos!BX26)</f>
        <v>6.3636346374801311E-3</v>
      </c>
      <c r="BF26" s="153"/>
    </row>
    <row r="27" spans="2:58" x14ac:dyDescent="0.35">
      <c r="B27" s="11"/>
      <c r="C27" s="155"/>
      <c r="D27" s="155"/>
      <c r="E27" s="155"/>
      <c r="F27" s="155"/>
      <c r="G27" s="155"/>
      <c r="H27" s="155"/>
      <c r="I27" s="155"/>
      <c r="J27" s="155"/>
      <c r="K27" s="155"/>
      <c r="L27" s="155"/>
      <c r="M27" s="155"/>
      <c r="N27" s="155"/>
      <c r="O27" s="155"/>
      <c r="P27" s="155"/>
      <c r="Q27" s="153"/>
      <c r="Y27" s="154"/>
      <c r="Z27" s="75">
        <f>(Cálculos!C28-0.44)/(MAX(Cálculos!C:C)+0.12)*100</f>
        <v>2.9529392428641867</v>
      </c>
      <c r="AA27" s="155"/>
      <c r="AB27" s="173">
        <f>Cálculos!L293</f>
        <v>4.3443213146002231</v>
      </c>
      <c r="AC27" s="155"/>
      <c r="AD27" s="173">
        <f>Cálculos!AR658</f>
        <v>2.7284253970337242</v>
      </c>
      <c r="AE27" s="155"/>
      <c r="AF27" s="173">
        <f>Cálculos!BX451</f>
        <v>1.5703776201608903</v>
      </c>
      <c r="AG27" s="155"/>
      <c r="AH27" s="173">
        <f>Cálculos!N418</f>
        <v>7.9424047311805912E-2</v>
      </c>
      <c r="AI27" s="155"/>
      <c r="AJ27" s="173">
        <f>Cálculos!AT418</f>
        <v>1.7311261205178417E-2</v>
      </c>
      <c r="AK27" s="155"/>
      <c r="AL27" s="173">
        <f>Cálculos!BZ326</f>
        <v>3.2193991482478465E-4</v>
      </c>
      <c r="AM27" s="153"/>
      <c r="BA27" s="154"/>
      <c r="BB27" s="75">
        <v>22</v>
      </c>
      <c r="BC27" s="181">
        <f>ABS(Cálculos!L28-Cálculos!L27)</f>
        <v>0.24797246511574711</v>
      </c>
      <c r="BD27" s="181">
        <f>ABS(Cálculos!AR28-Cálculos!AR27)</f>
        <v>6.0312176456500333E-2</v>
      </c>
      <c r="BE27" s="181">
        <f>ABS(Cálculos!BX28-Cálculos!BX27)</f>
        <v>2.5506216579459506E-3</v>
      </c>
      <c r="BF27" s="153"/>
    </row>
    <row r="28" spans="2:58" x14ac:dyDescent="0.35">
      <c r="B28" s="11"/>
      <c r="C28" s="155"/>
      <c r="D28" s="155"/>
      <c r="E28" s="155"/>
      <c r="F28" s="155"/>
      <c r="G28" s="155"/>
      <c r="H28" s="155"/>
      <c r="I28" s="155"/>
      <c r="J28" s="155"/>
      <c r="K28" s="155"/>
      <c r="L28" s="155"/>
      <c r="M28" s="155"/>
      <c r="N28" s="155"/>
      <c r="O28" s="155"/>
      <c r="P28" s="155"/>
      <c r="Q28" s="153"/>
      <c r="Y28" s="154"/>
      <c r="Z28" s="75">
        <f>(Cálculos!C29-0.44)/(MAX(Cálculos!C:C)+0.12)*100</f>
        <v>3.0899030296389633</v>
      </c>
      <c r="AA28" s="155"/>
      <c r="AB28" s="173">
        <f>Cálculos!L383</f>
        <v>4.305945025823152</v>
      </c>
      <c r="AC28" s="155"/>
      <c r="AD28" s="173">
        <f>Cálculos!AR293</f>
        <v>2.7227716596340059</v>
      </c>
      <c r="AE28" s="155"/>
      <c r="AF28" s="173">
        <f>Cálculos!BX455</f>
        <v>1.5698450745214543</v>
      </c>
      <c r="AG28" s="155"/>
      <c r="AH28" s="173">
        <f>Cálculos!N18</f>
        <v>7.3579240557037684E-2</v>
      </c>
      <c r="AI28" s="155"/>
      <c r="AJ28" s="173">
        <f>Cálculos!AT18</f>
        <v>1.3134301441931491E-2</v>
      </c>
      <c r="AK28" s="155"/>
      <c r="AL28" s="173">
        <f>Cálculos!BZ691</f>
        <v>2.8958158916137731E-4</v>
      </c>
      <c r="AM28" s="153"/>
      <c r="BA28" s="154"/>
      <c r="BB28" s="75">
        <v>23</v>
      </c>
      <c r="BC28" s="181">
        <f>ABS(Cálculos!L29-Cálculos!L28)</f>
        <v>3.6193296451363248</v>
      </c>
      <c r="BD28" s="181">
        <f>ABS(Cálculos!AR29-Cálculos!AR28)</f>
        <v>2.5210786226039805</v>
      </c>
      <c r="BE28" s="181">
        <f>ABS(Cálculos!BX29-Cálculos!BX28)</f>
        <v>0.45621264804365702</v>
      </c>
      <c r="BF28" s="153"/>
    </row>
    <row r="29" spans="2:58" x14ac:dyDescent="0.35">
      <c r="B29" s="11"/>
      <c r="C29" s="155"/>
      <c r="D29" s="155"/>
      <c r="E29" s="155"/>
      <c r="F29" s="155"/>
      <c r="G29" s="155"/>
      <c r="H29" s="155"/>
      <c r="I29" s="155"/>
      <c r="J29" s="155"/>
      <c r="K29" s="155"/>
      <c r="L29" s="155"/>
      <c r="M29" s="155"/>
      <c r="N29" s="155"/>
      <c r="O29" s="155"/>
      <c r="P29" s="155"/>
      <c r="Q29" s="153"/>
      <c r="Y29" s="154"/>
      <c r="Z29" s="75">
        <f>(Cálculos!C30-0.44)/(MAX(Cálculos!C:C)+0.12)*100</f>
        <v>3.22686681641374</v>
      </c>
      <c r="AA29" s="155"/>
      <c r="AB29" s="173">
        <f>Cálculos!L18</f>
        <v>4.2523745698346769</v>
      </c>
      <c r="AC29" s="155"/>
      <c r="AD29" s="173">
        <f>Cálculos!AR18</f>
        <v>2.6819088623234357</v>
      </c>
      <c r="AE29" s="155"/>
      <c r="AF29" s="173">
        <f>Cálculos!BX450</f>
        <v>1.5683134845411788</v>
      </c>
      <c r="AG29" s="155"/>
      <c r="AH29" s="173">
        <f>Cálculos!N383</f>
        <v>7.3579240557037684E-2</v>
      </c>
      <c r="AI29" s="155"/>
      <c r="AJ29" s="173">
        <f>Cálculos!AT383</f>
        <v>1.3134301441931491E-2</v>
      </c>
      <c r="AK29" s="155"/>
      <c r="AL29" s="173">
        <f>Cálculos!BZ573</f>
        <v>2.6983969747325901E-4</v>
      </c>
      <c r="AM29" s="153"/>
      <c r="BA29" s="154"/>
      <c r="BB29" s="75">
        <v>24</v>
      </c>
      <c r="BC29" s="181">
        <f>ABS(Cálculos!L30-Cálculos!L29)</f>
        <v>3.4428628754033883</v>
      </c>
      <c r="BD29" s="181">
        <f>ABS(Cálculos!AR30-Cálculos!AR29)</f>
        <v>2.4546786064214521</v>
      </c>
      <c r="BE29" s="181">
        <f>ABS(Cálculos!BX30-Cálculos!BX29)</f>
        <v>0.39998022610479356</v>
      </c>
      <c r="BF29" s="153"/>
    </row>
    <row r="30" spans="2:58" x14ac:dyDescent="0.35">
      <c r="B30" s="11"/>
      <c r="C30" s="155"/>
      <c r="D30" s="155"/>
      <c r="E30" s="155"/>
      <c r="F30" s="155"/>
      <c r="G30" s="155"/>
      <c r="H30" s="155"/>
      <c r="I30" s="155"/>
      <c r="J30" s="155"/>
      <c r="K30" s="155"/>
      <c r="L30" s="155"/>
      <c r="M30" s="155"/>
      <c r="N30" s="155"/>
      <c r="O30" s="155"/>
      <c r="P30" s="155"/>
      <c r="Q30" s="153"/>
      <c r="Y30" s="154"/>
      <c r="Z30" s="75">
        <f>(Cálculos!C31-0.44)/(MAX(Cálculos!C:C)+0.12)*100</f>
        <v>3.363830603188517</v>
      </c>
      <c r="AA30" s="155"/>
      <c r="AB30" s="173">
        <f>Cálculos!L377</f>
        <v>4.115740818643892</v>
      </c>
      <c r="AC30" s="155"/>
      <c r="AD30" s="173">
        <f>Cálculos!AR377</f>
        <v>2.6170266879656858</v>
      </c>
      <c r="AE30" s="155"/>
      <c r="AF30" s="173">
        <f>Cálculos!BX456</f>
        <v>1.5662060290653879</v>
      </c>
      <c r="AG30" s="155"/>
      <c r="AH30" s="173">
        <f>Cálculos!N359</f>
        <v>6.6674991814166126E-2</v>
      </c>
      <c r="AI30" s="155"/>
      <c r="AJ30" s="173">
        <f>Cálculos!AT359</f>
        <v>8.3033170005072359E-3</v>
      </c>
      <c r="AK30" s="155"/>
      <c r="AL30" s="173">
        <f>Cálculos!BZ274</f>
        <v>1.3900404253315733E-4</v>
      </c>
      <c r="AM30" s="153"/>
      <c r="BA30" s="154"/>
      <c r="BB30" s="75">
        <v>25</v>
      </c>
      <c r="BC30" s="181">
        <f>ABS(Cálculos!L31-Cálculos!L30)</f>
        <v>0.11425482814518961</v>
      </c>
      <c r="BD30" s="181">
        <f>ABS(Cálculos!AR31-Cálculos!AR30)</f>
        <v>2.6546558174518564E-2</v>
      </c>
      <c r="BE30" s="181">
        <f>ABS(Cálculos!BX31-Cálculos!BX30)</f>
        <v>2.5923482664824693E-3</v>
      </c>
      <c r="BF30" s="153"/>
    </row>
    <row r="31" spans="2:58" x14ac:dyDescent="0.35">
      <c r="B31" s="11"/>
      <c r="C31" s="155"/>
      <c r="D31" s="155"/>
      <c r="E31" s="155"/>
      <c r="F31" s="155"/>
      <c r="G31" s="155"/>
      <c r="H31" s="155"/>
      <c r="I31" s="155"/>
      <c r="J31" s="155"/>
      <c r="K31" s="155"/>
      <c r="L31" s="155"/>
      <c r="M31" s="155"/>
      <c r="N31" s="155"/>
      <c r="O31" s="155"/>
      <c r="P31" s="155"/>
      <c r="Q31" s="153"/>
      <c r="Y31" s="154"/>
      <c r="Z31" s="75">
        <f>(Cálculos!C32-0.44)/(MAX(Cálculos!C:C)+0.12)*100</f>
        <v>3.5007943899632936</v>
      </c>
      <c r="AA31" s="155"/>
      <c r="AB31" s="173">
        <f>Cálculos!L12</f>
        <v>4.0588912821905554</v>
      </c>
      <c r="AC31" s="155"/>
      <c r="AD31" s="173">
        <f>Cálculos!AR12</f>
        <v>2.4664220431040844</v>
      </c>
      <c r="AE31" s="155"/>
      <c r="AF31" s="173">
        <f>Cálculos!BX461</f>
        <v>1.5661086017648067</v>
      </c>
      <c r="AG31" s="155"/>
      <c r="AH31" s="173">
        <f>Cálculos!N724</f>
        <v>6.6674991814166126E-2</v>
      </c>
      <c r="AI31" s="155"/>
      <c r="AJ31" s="173">
        <f>Cálculos!AT724</f>
        <v>8.3033170005072359E-3</v>
      </c>
      <c r="AK31" s="155"/>
      <c r="AL31" s="173">
        <f>Cálculos!BZ639</f>
        <v>1.3900404253315733E-4</v>
      </c>
      <c r="AM31" s="153"/>
      <c r="BA31" s="154"/>
      <c r="BB31" s="75">
        <v>26</v>
      </c>
      <c r="BC31" s="181">
        <f>ABS(Cálculos!L32-Cálculos!L31)</f>
        <v>3.5950261437417863E-2</v>
      </c>
      <c r="BD31" s="181">
        <f>ABS(Cálculos!AR32-Cálculos!AR31)</f>
        <v>1.1383674961239931E-2</v>
      </c>
      <c r="BE31" s="181">
        <f>ABS(Cálculos!BX32-Cálculos!BX31)</f>
        <v>3.0998940986119994E-3</v>
      </c>
      <c r="BF31" s="153"/>
    </row>
    <row r="32" spans="2:58" x14ac:dyDescent="0.35">
      <c r="B32" s="11"/>
      <c r="C32" s="155"/>
      <c r="D32" s="155"/>
      <c r="E32" s="155"/>
      <c r="F32" s="155"/>
      <c r="G32" s="155"/>
      <c r="H32" s="155"/>
      <c r="I32" s="155"/>
      <c r="J32" s="155"/>
      <c r="K32" s="155"/>
      <c r="L32" s="155"/>
      <c r="M32" s="155"/>
      <c r="N32" s="155"/>
      <c r="O32" s="155"/>
      <c r="P32" s="155"/>
      <c r="Q32" s="153"/>
      <c r="Y32" s="154"/>
      <c r="Z32" s="75">
        <f>(Cálculos!C33-0.44)/(MAX(Cálculos!C:C)+0.12)*100</f>
        <v>3.6377581767380698</v>
      </c>
      <c r="AA32" s="155"/>
      <c r="AB32" s="173">
        <f>Cálculos!L374</f>
        <v>3.4654187455914167</v>
      </c>
      <c r="AC32" s="155"/>
      <c r="AD32" s="173">
        <f>Cálculos!AR440</f>
        <v>2.1168110691264039</v>
      </c>
      <c r="AE32" s="155"/>
      <c r="AF32" s="173">
        <f>Cálculos!BX449</f>
        <v>1.5645970764547577</v>
      </c>
      <c r="AG32" s="155"/>
      <c r="AH32" s="173">
        <f>Cálculos!N12</f>
        <v>6.5346723055672379E-2</v>
      </c>
      <c r="AI32" s="155"/>
      <c r="AJ32" s="173">
        <f>Cálculos!AT12</f>
        <v>7.3881388001359009E-3</v>
      </c>
      <c r="AK32" s="155"/>
      <c r="AL32" s="173">
        <f>Cálculos!BZ353</f>
        <v>6.0859045052466513E-5</v>
      </c>
      <c r="AM32" s="153"/>
      <c r="BA32" s="154"/>
      <c r="BB32" s="75">
        <v>27</v>
      </c>
      <c r="BC32" s="181">
        <f>ABS(Cálculos!L33-Cálculos!L32)</f>
        <v>0.1194638351119528</v>
      </c>
      <c r="BD32" s="181">
        <f>ABS(Cálculos!AR33-Cálculos!AR32)</f>
        <v>2.8910381331777479E-2</v>
      </c>
      <c r="BE32" s="181">
        <f>ABS(Cálculos!BX33-Cálculos!BX32)</f>
        <v>1.192095864252396E-3</v>
      </c>
      <c r="BF32" s="153"/>
    </row>
    <row r="33" spans="2:58" x14ac:dyDescent="0.35">
      <c r="B33" s="11"/>
      <c r="C33" s="155"/>
      <c r="D33" s="155"/>
      <c r="E33" s="155"/>
      <c r="F33" s="155"/>
      <c r="G33" s="155"/>
      <c r="H33" s="155"/>
      <c r="I33" s="155"/>
      <c r="J33" s="155"/>
      <c r="K33" s="155"/>
      <c r="L33" s="155"/>
      <c r="M33" s="155"/>
      <c r="N33" s="155"/>
      <c r="O33" s="155"/>
      <c r="P33" s="155"/>
      <c r="Q33" s="153"/>
      <c r="Y33" s="154"/>
      <c r="Z33" s="75">
        <f>(Cálculos!C34-0.44)/(MAX(Cálculos!C:C)+0.12)*100</f>
        <v>3.7747219635128468</v>
      </c>
      <c r="AA33" s="155"/>
      <c r="AB33" s="173">
        <f>Cálculos!L440</f>
        <v>3.4088576543686946</v>
      </c>
      <c r="AC33" s="155"/>
      <c r="AD33" s="173">
        <f>Cálculos!AR75</f>
        <v>2.0354721065227666</v>
      </c>
      <c r="AE33" s="155"/>
      <c r="AF33" s="173">
        <f>Cálculos!BX457</f>
        <v>1.5611561578232149</v>
      </c>
      <c r="AG33" s="155"/>
      <c r="AH33" s="173">
        <f>Cálculos!N377</f>
        <v>6.5346723055672379E-2</v>
      </c>
      <c r="AI33" s="155"/>
      <c r="AJ33" s="173">
        <f>Cálculos!AT377</f>
        <v>7.3881388001359009E-3</v>
      </c>
      <c r="AK33" s="155"/>
      <c r="AL33" s="173">
        <f>Cálculos!BZ718</f>
        <v>6.0859045052466513E-5</v>
      </c>
      <c r="AM33" s="153"/>
      <c r="BA33" s="154"/>
      <c r="BB33" s="75">
        <v>28</v>
      </c>
      <c r="BC33" s="181">
        <f>ABS(Cálculos!L34-Cálculos!L33)</f>
        <v>0.10806955784062611</v>
      </c>
      <c r="BD33" s="181">
        <f>ABS(Cálculos!AR34-Cálculos!AR33)</f>
        <v>2.7288573997898413E-2</v>
      </c>
      <c r="BE33" s="181">
        <f>ABS(Cálculos!BX34-Cálculos!BX33)</f>
        <v>4.5124883512093206E-4</v>
      </c>
      <c r="BF33" s="153"/>
    </row>
    <row r="34" spans="2:58" x14ac:dyDescent="0.35">
      <c r="B34" s="11"/>
      <c r="C34" s="155"/>
      <c r="D34" s="155"/>
      <c r="E34" s="155"/>
      <c r="F34" s="155"/>
      <c r="G34" s="155"/>
      <c r="H34" s="155"/>
      <c r="I34" s="155"/>
      <c r="J34" s="155"/>
      <c r="K34" s="155"/>
      <c r="L34" s="155"/>
      <c r="M34" s="155"/>
      <c r="N34" s="155"/>
      <c r="O34" s="155"/>
      <c r="P34" s="155"/>
      <c r="Q34" s="153"/>
      <c r="Y34" s="154"/>
      <c r="Z34" s="75">
        <f>(Cálculos!C35-0.44)/(MAX(Cálculos!C:C)+0.12)*100</f>
        <v>3.9116857502876239</v>
      </c>
      <c r="AA34" s="155"/>
      <c r="AB34" s="173">
        <f>Cálculos!L9</f>
        <v>3.4069630251733405</v>
      </c>
      <c r="AC34" s="155"/>
      <c r="AD34" s="173">
        <f>Cálculos!AR374</f>
        <v>1.9380497336263662</v>
      </c>
      <c r="AE34" s="155"/>
      <c r="AF34" s="173">
        <f>Cálculos!BX448</f>
        <v>1.5611205892713316</v>
      </c>
      <c r="AG34" s="155"/>
      <c r="AH34" s="173">
        <f>Cálculos!N9</f>
        <v>4.6377870444832305E-2</v>
      </c>
      <c r="AI34" s="155"/>
      <c r="AJ34" s="173">
        <f>Cálculos!AT325</f>
        <v>4.7684514227032126E-3</v>
      </c>
      <c r="AK34" s="155"/>
      <c r="AL34" s="173">
        <f>Cálculos!BZ329</f>
        <v>1.7408609251471745E-5</v>
      </c>
      <c r="AM34" s="153"/>
      <c r="BA34" s="154"/>
      <c r="BB34" s="75">
        <v>29</v>
      </c>
      <c r="BC34" s="181">
        <f>ABS(Cálculos!L35-Cálculos!L34)</f>
        <v>4.330142276555371E-2</v>
      </c>
      <c r="BD34" s="181">
        <f>ABS(Cálculos!AR35-Cálculos!AR34)</f>
        <v>1.144639813825965E-2</v>
      </c>
      <c r="BE34" s="181">
        <f>ABS(Cálculos!BX35-Cálculos!BX34)</f>
        <v>9.6382265329264527E-4</v>
      </c>
      <c r="BF34" s="153"/>
    </row>
    <row r="35" spans="2:58" x14ac:dyDescent="0.35">
      <c r="B35" s="11"/>
      <c r="C35" s="155"/>
      <c r="D35" s="155"/>
      <c r="E35" s="155"/>
      <c r="F35" s="155"/>
      <c r="G35" s="155"/>
      <c r="H35" s="155"/>
      <c r="I35" s="155"/>
      <c r="J35" s="155"/>
      <c r="K35" s="155"/>
      <c r="L35" s="155"/>
      <c r="M35" s="155"/>
      <c r="N35" s="155"/>
      <c r="O35" s="155"/>
      <c r="P35" s="155"/>
      <c r="Q35" s="153"/>
      <c r="Y35" s="154"/>
      <c r="Z35" s="75">
        <f>(Cálculos!C36-0.44)/(MAX(Cálculos!C:C)+0.12)*100</f>
        <v>4.0486495370624009</v>
      </c>
      <c r="AA35" s="155"/>
      <c r="AB35" s="173">
        <f>Cálculos!L75</f>
        <v>3.3783926749941289</v>
      </c>
      <c r="AC35" s="155"/>
      <c r="AD35" s="173">
        <f>Cálculos!AR9</f>
        <v>1.7827575510020119</v>
      </c>
      <c r="AE35" s="155"/>
      <c r="AF35" s="173">
        <f>Cálculos!BX462</f>
        <v>1.5603668074607557</v>
      </c>
      <c r="AG35" s="155"/>
      <c r="AH35" s="173">
        <f>Cálculos!N374</f>
        <v>4.6377870444832305E-2</v>
      </c>
      <c r="AI35" s="155"/>
      <c r="AJ35" s="173">
        <f>Cálculos!AT690</f>
        <v>4.7183135793819738E-3</v>
      </c>
      <c r="AK35" s="155"/>
      <c r="AL35" s="173">
        <f>Cálculos!BZ694</f>
        <v>1.7408609251471745E-5</v>
      </c>
      <c r="AM35" s="153"/>
      <c r="BA35" s="154"/>
      <c r="BB35" s="75">
        <v>30</v>
      </c>
      <c r="BC35" s="181">
        <f>ABS(Cálculos!L36-Cálculos!L35)</f>
        <v>0.13480855822427751</v>
      </c>
      <c r="BD35" s="181">
        <f>ABS(Cálculos!AR36-Cálculos!AR35)</f>
        <v>3.4508825348808392E-2</v>
      </c>
      <c r="BE35" s="181">
        <f>ABS(Cálculos!BX36-Cálculos!BX35)</f>
        <v>9.8429059621496506E-4</v>
      </c>
      <c r="BF35" s="153"/>
    </row>
    <row r="36" spans="2:58" x14ac:dyDescent="0.35">
      <c r="B36" s="11"/>
      <c r="C36" s="155"/>
      <c r="D36" s="155"/>
      <c r="E36" s="155"/>
      <c r="F36" s="155"/>
      <c r="G36" s="155"/>
      <c r="H36" s="155"/>
      <c r="I36" s="155"/>
      <c r="J36" s="155"/>
      <c r="K36" s="155"/>
      <c r="L36" s="155"/>
      <c r="M36" s="155"/>
      <c r="N36" s="155"/>
      <c r="O36" s="155"/>
      <c r="P36" s="155"/>
      <c r="Q36" s="153"/>
      <c r="Y36" s="154"/>
      <c r="Z36" s="75">
        <f>(Cálculos!C37-0.44)/(MAX(Cálculos!C:C)+0.12)*100</f>
        <v>4.1856133238371767</v>
      </c>
      <c r="AA36" s="155"/>
      <c r="AB36" s="173">
        <f>Cálculos!L724</f>
        <v>3.1577429460252251</v>
      </c>
      <c r="AC36" s="155"/>
      <c r="AD36" s="173">
        <f>Cálculos!AR458</f>
        <v>1.7021068786397773</v>
      </c>
      <c r="AE36" s="155"/>
      <c r="AF36" s="173">
        <f>Cálculos!BX447</f>
        <v>1.5558843108553264</v>
      </c>
      <c r="AG36" s="155"/>
      <c r="AH36" s="173">
        <f>Cálculos!N362</f>
        <v>3.5687625165563952E-2</v>
      </c>
      <c r="AI36" s="155"/>
      <c r="AJ36" s="173">
        <f>Cálculos!AT356</f>
        <v>3.5245522802650454E-3</v>
      </c>
      <c r="AK36" s="155"/>
      <c r="AL36" s="173">
        <f>Cálculos!BZ235</f>
        <v>8.6390814224520989E-7</v>
      </c>
      <c r="AM36" s="153"/>
      <c r="BA36" s="154"/>
      <c r="BB36" s="75">
        <v>31</v>
      </c>
      <c r="BC36" s="181">
        <f>ABS(Cálculos!L37-Cálculos!L36)</f>
        <v>6.1622683816260349E-2</v>
      </c>
      <c r="BD36" s="181">
        <f>ABS(Cálculos!AR37-Cálculos!AR36)</f>
        <v>1.5287562204470806E-2</v>
      </c>
      <c r="BE36" s="181">
        <f>ABS(Cálculos!BX37-Cálculos!BX36)</f>
        <v>5.7519333025002339E-5</v>
      </c>
      <c r="BF36" s="153"/>
    </row>
    <row r="37" spans="2:58" x14ac:dyDescent="0.35">
      <c r="B37" s="11"/>
      <c r="C37" s="155"/>
      <c r="D37" s="155"/>
      <c r="E37" s="155"/>
      <c r="F37" s="155"/>
      <c r="G37" s="155"/>
      <c r="H37" s="155"/>
      <c r="I37" s="155"/>
      <c r="J37" s="155"/>
      <c r="K37" s="155"/>
      <c r="L37" s="155"/>
      <c r="M37" s="155"/>
      <c r="N37" s="155"/>
      <c r="O37" s="155"/>
      <c r="P37" s="155"/>
      <c r="Q37" s="153"/>
      <c r="Y37" s="154"/>
      <c r="Z37" s="75">
        <f>(Cálculos!C38-0.44)/(MAX(Cálculos!C:C)+0.12)*100</f>
        <v>4.3225771106119542</v>
      </c>
      <c r="AA37" s="155"/>
      <c r="AB37" s="173">
        <f>Cálculos!L359</f>
        <v>3.1559128276070925</v>
      </c>
      <c r="AC37" s="155"/>
      <c r="AD37" s="173">
        <f>Cálculos!AR93</f>
        <v>1.652698031329678</v>
      </c>
      <c r="AE37" s="155"/>
      <c r="AF37" s="173">
        <f>Cálculos!BX463</f>
        <v>1.5533154403582152</v>
      </c>
      <c r="AG37" s="155"/>
      <c r="AH37" s="173">
        <f>Cálculos!N727</f>
        <v>3.5687625165563952E-2</v>
      </c>
      <c r="AI37" s="155"/>
      <c r="AJ37" s="173">
        <f>Cálculos!AT721</f>
        <v>3.5245522802650454E-3</v>
      </c>
      <c r="AK37" s="155"/>
      <c r="AL37" s="173">
        <f>Cálculos!BZ292</f>
        <v>8.6390814224520989E-7</v>
      </c>
      <c r="AM37" s="153"/>
      <c r="BA37" s="154"/>
      <c r="BB37" s="75">
        <v>32</v>
      </c>
      <c r="BC37" s="181">
        <f>ABS(Cálculos!L38-Cálculos!L37)</f>
        <v>5.8308942771869043E-2</v>
      </c>
      <c r="BD37" s="181">
        <f>ABS(Cálculos!AR38-Cálculos!AR37)</f>
        <v>1.5182482675197395E-2</v>
      </c>
      <c r="BE37" s="181">
        <f>ABS(Cálculos!BX38-Cálculos!BX37)</f>
        <v>8.8772692369731843E-4</v>
      </c>
      <c r="BF37" s="153"/>
    </row>
    <row r="38" spans="2:58" x14ac:dyDescent="0.35">
      <c r="B38" s="11"/>
      <c r="C38" s="155"/>
      <c r="D38" s="155"/>
      <c r="E38" s="155"/>
      <c r="F38" s="155"/>
      <c r="G38" s="155"/>
      <c r="H38" s="155"/>
      <c r="I38" s="155"/>
      <c r="J38" s="155"/>
      <c r="K38" s="155"/>
      <c r="L38" s="155"/>
      <c r="M38" s="155"/>
      <c r="N38" s="155"/>
      <c r="O38" s="155"/>
      <c r="P38" s="155"/>
      <c r="Q38" s="153"/>
      <c r="Y38" s="154"/>
      <c r="Z38" s="75">
        <f>(Cálculos!C39-0.44)/(MAX(Cálculos!C:C)+0.12)*100</f>
        <v>4.4595408973867308</v>
      </c>
      <c r="AA38" s="155"/>
      <c r="AB38" s="173">
        <f>Cálculos!L423</f>
        <v>2.9359932233725585</v>
      </c>
      <c r="AC38" s="155"/>
      <c r="AD38" s="173">
        <f>Cálculos!AR443</f>
        <v>1.5888532297132201</v>
      </c>
      <c r="AE38" s="155"/>
      <c r="AF38" s="173">
        <f>Cálculos!BX464</f>
        <v>1.5453711063742461</v>
      </c>
      <c r="AG38" s="155"/>
      <c r="AH38" s="173">
        <f>Cálculos!N330</f>
        <v>2.9022615101540875E-2</v>
      </c>
      <c r="AI38" s="155"/>
      <c r="AJ38" s="173">
        <f>Cálculos!AT291</f>
        <v>1.133404593212933E-3</v>
      </c>
      <c r="AK38" s="155"/>
      <c r="AL38" s="173">
        <f>Cálculos!BZ600</f>
        <v>8.6390814224520989E-7</v>
      </c>
      <c r="AM38" s="153"/>
      <c r="BA38" s="154"/>
      <c r="BB38" s="75">
        <v>33</v>
      </c>
      <c r="BC38" s="181">
        <f>ABS(Cálculos!L39-Cálculos!L38)</f>
        <v>3.0838214580079848E-2</v>
      </c>
      <c r="BD38" s="181">
        <f>ABS(Cálculos!AR39-Cálculos!AR38)</f>
        <v>8.731300760476568E-3</v>
      </c>
      <c r="BE38" s="181">
        <f>ABS(Cálculos!BX39-Cálculos!BX38)</f>
        <v>1.4177517134569273E-3</v>
      </c>
      <c r="BF38" s="153"/>
    </row>
    <row r="39" spans="2:58" x14ac:dyDescent="0.35">
      <c r="B39" s="11"/>
      <c r="C39" s="155"/>
      <c r="D39" s="155"/>
      <c r="E39" s="155"/>
      <c r="F39" s="155"/>
      <c r="G39" s="155"/>
      <c r="H39" s="155"/>
      <c r="I39" s="155"/>
      <c r="J39" s="155"/>
      <c r="K39" s="155"/>
      <c r="L39" s="155"/>
      <c r="M39" s="155"/>
      <c r="N39" s="155"/>
      <c r="O39" s="155"/>
      <c r="P39" s="155"/>
      <c r="Q39" s="153"/>
      <c r="Y39" s="154"/>
      <c r="Z39" s="75">
        <f>(Cálculos!C40-0.44)/(MAX(Cálculos!C:C)+0.12)*100</f>
        <v>4.5965046841615083</v>
      </c>
      <c r="AA39" s="155"/>
      <c r="AB39" s="173">
        <f>Cálculos!L58</f>
        <v>2.8999429823126537</v>
      </c>
      <c r="AC39" s="155"/>
      <c r="AD39" s="173">
        <f>Cálculos!AR423</f>
        <v>1.5681759960199058</v>
      </c>
      <c r="AE39" s="155"/>
      <c r="AF39" s="173">
        <f>Cálculos!BX465</f>
        <v>1.5363335106979066</v>
      </c>
      <c r="AG39" s="155"/>
      <c r="AH39" s="173">
        <f>Cálculos!N695</f>
        <v>2.9022615101540875E-2</v>
      </c>
      <c r="AI39" s="155"/>
      <c r="AJ39" s="173">
        <f>Cálculos!AT656</f>
        <v>1.133404593212933E-3</v>
      </c>
      <c r="AK39" s="155"/>
      <c r="AL39" s="173">
        <f>Cálculos!BZ657</f>
        <v>8.6390814224520989E-7</v>
      </c>
      <c r="AM39" s="153"/>
      <c r="BA39" s="154"/>
      <c r="BB39" s="75">
        <v>34</v>
      </c>
      <c r="BC39" s="181">
        <f>ABS(Cálculos!L40-Cálculos!L39)</f>
        <v>0.10582501374419317</v>
      </c>
      <c r="BD39" s="181">
        <f>ABS(Cálculos!AR40-Cálculos!AR39)</f>
        <v>2.8698151946008221E-2</v>
      </c>
      <c r="BE39" s="181">
        <f>ABS(Cálculos!BX40-Cálculos!BX39)</f>
        <v>3.0568874738200469E-3</v>
      </c>
      <c r="BF39" s="153"/>
    </row>
    <row r="40" spans="2:58" x14ac:dyDescent="0.35">
      <c r="B40" s="11"/>
      <c r="C40" s="155"/>
      <c r="D40" s="155"/>
      <c r="E40" s="155"/>
      <c r="F40" s="155"/>
      <c r="G40" s="155"/>
      <c r="H40" s="155"/>
      <c r="I40" s="155"/>
      <c r="J40" s="155"/>
      <c r="K40" s="155"/>
      <c r="L40" s="155"/>
      <c r="M40" s="155"/>
      <c r="N40" s="155"/>
      <c r="O40" s="155"/>
      <c r="P40" s="155"/>
      <c r="Q40" s="153"/>
      <c r="Y40" s="154"/>
      <c r="Z40" s="75">
        <f>(Cálculos!C41-0.44)/(MAX(Cálculos!C:C)+0.12)*100</f>
        <v>4.7334684709362849</v>
      </c>
      <c r="AA40" s="155"/>
      <c r="AB40" s="173">
        <f>Cálculos!L420</f>
        <v>2.8404682664860359</v>
      </c>
      <c r="AC40" s="155"/>
      <c r="AD40" s="173">
        <f>Cálculos!AR724</f>
        <v>1.5632347869558225</v>
      </c>
      <c r="AE40" s="155"/>
      <c r="AF40" s="173">
        <f>Cálculos!BX466</f>
        <v>1.5262223413666574</v>
      </c>
      <c r="AG40" s="155"/>
      <c r="AH40" s="173">
        <f>Cálculos!N44</f>
        <v>2.8251958056028571E-2</v>
      </c>
      <c r="AI40" s="155"/>
      <c r="AJ40" s="173">
        <f>Cálculos!AT207</f>
        <v>3.3858176813731717E-4</v>
      </c>
      <c r="AK40" s="155"/>
      <c r="AL40" s="173">
        <f>Cálculos!BZ7</f>
        <v>0</v>
      </c>
      <c r="AM40" s="153"/>
      <c r="BA40" s="154"/>
      <c r="BB40" s="75">
        <v>35</v>
      </c>
      <c r="BC40" s="181">
        <f>ABS(Cálculos!L41-Cálculos!L40)</f>
        <v>1.2661986785635015E-2</v>
      </c>
      <c r="BD40" s="181">
        <f>ABS(Cálculos!AR41-Cálculos!AR40)</f>
        <v>1.1835867352547602E-3</v>
      </c>
      <c r="BE40" s="181">
        <f>ABS(Cálculos!BX41-Cálculos!BX40)</f>
        <v>2.7154091944758818E-3</v>
      </c>
      <c r="BF40" s="153"/>
    </row>
    <row r="41" spans="2:58" x14ac:dyDescent="0.35">
      <c r="B41" s="11"/>
      <c r="C41" s="155"/>
      <c r="D41" s="155"/>
      <c r="E41" s="155"/>
      <c r="F41" s="155"/>
      <c r="G41" s="155"/>
      <c r="H41" s="155"/>
      <c r="I41" s="155"/>
      <c r="J41" s="155"/>
      <c r="K41" s="155"/>
      <c r="L41" s="155"/>
      <c r="M41" s="155"/>
      <c r="N41" s="155"/>
      <c r="O41" s="155"/>
      <c r="P41" s="155"/>
      <c r="Q41" s="153"/>
      <c r="Y41" s="154"/>
      <c r="Z41" s="75">
        <f>(Cálculos!C42-0.44)/(MAX(Cálculos!C:C)+0.12)*100</f>
        <v>4.8704322577110615</v>
      </c>
      <c r="AA41" s="155"/>
      <c r="AB41" s="173">
        <f>Cálculos!L458</f>
        <v>2.8234225288181252</v>
      </c>
      <c r="AC41" s="155"/>
      <c r="AD41" s="173">
        <f>Cálculos!AR359</f>
        <v>1.5604639745386135</v>
      </c>
      <c r="AE41" s="155"/>
      <c r="AF41" s="173">
        <f>Cálculos!BX467</f>
        <v>1.5152622779351597</v>
      </c>
      <c r="AG41" s="155"/>
      <c r="AH41" s="173">
        <f>Cálculos!N325</f>
        <v>2.8251958056028571E-2</v>
      </c>
      <c r="AI41" s="155"/>
      <c r="AJ41" s="173">
        <f>Cálculos!AT572</f>
        <v>3.3858176813731717E-4</v>
      </c>
      <c r="AK41" s="155"/>
      <c r="AL41" s="173">
        <f>Cálculos!BZ8</f>
        <v>0</v>
      </c>
      <c r="AM41" s="153"/>
      <c r="BA41" s="154"/>
      <c r="BB41" s="75">
        <v>36</v>
      </c>
      <c r="BC41" s="181">
        <f>ABS(Cálculos!L42-Cálculos!L41)</f>
        <v>0.10359082764218175</v>
      </c>
      <c r="BD41" s="181">
        <f>ABS(Cálculos!AR42-Cálculos!AR41)</f>
        <v>2.8075043464466876E-2</v>
      </c>
      <c r="BE41" s="181">
        <f>ABS(Cálculos!BX42-Cálculos!BX41)</f>
        <v>4.3804287563995459E-3</v>
      </c>
      <c r="BF41" s="153"/>
    </row>
    <row r="42" spans="2:58" x14ac:dyDescent="0.35">
      <c r="B42" s="11"/>
      <c r="C42" s="155"/>
      <c r="D42" s="155"/>
      <c r="E42" s="155"/>
      <c r="F42" s="155"/>
      <c r="G42" s="155"/>
      <c r="H42" s="155"/>
      <c r="I42" s="155"/>
      <c r="J42" s="155"/>
      <c r="K42" s="155"/>
      <c r="L42" s="155"/>
      <c r="M42" s="155"/>
      <c r="N42" s="155"/>
      <c r="O42" s="155"/>
      <c r="P42" s="155"/>
      <c r="Q42" s="153"/>
      <c r="Y42" s="154"/>
      <c r="Z42" s="75">
        <f>(Cálculos!C43-0.44)/(MAX(Cálculos!C:C)+0.12)*100</f>
        <v>5.0073960444858381</v>
      </c>
      <c r="AA42" s="155"/>
      <c r="AB42" s="173">
        <f>Cálculos!L55</f>
        <v>2.8033310406533833</v>
      </c>
      <c r="AC42" s="155"/>
      <c r="AD42" s="173">
        <f>Cálculos!AR78</f>
        <v>1.5322089692668477</v>
      </c>
      <c r="AE42" s="155"/>
      <c r="AF42" s="173">
        <f>Cálculos!BX445</f>
        <v>1.5066652641488496</v>
      </c>
      <c r="AG42" s="155"/>
      <c r="AH42" s="173">
        <f>Cálculos!N409</f>
        <v>2.8251958056028571E-2</v>
      </c>
      <c r="AI42" s="155"/>
      <c r="AJ42" s="173">
        <f>Cálculos!AT208</f>
        <v>3.3787406693440891E-4</v>
      </c>
      <c r="AK42" s="155"/>
      <c r="AL42" s="173">
        <f>Cálculos!BZ9</f>
        <v>0</v>
      </c>
      <c r="AM42" s="153"/>
      <c r="BA42" s="154"/>
      <c r="BB42" s="75">
        <v>37</v>
      </c>
      <c r="BC42" s="181">
        <f>ABS(Cálculos!L43-Cálculos!L42)</f>
        <v>0.1009847124965505</v>
      </c>
      <c r="BD42" s="181">
        <f>ABS(Cálculos!AR43-Cálculos!AR42)</f>
        <v>2.7390233550887544E-2</v>
      </c>
      <c r="BE42" s="181">
        <f>ABS(Cálculos!BX43-Cálculos!BX42)</f>
        <v>4.5526953273423709E-3</v>
      </c>
      <c r="BF42" s="153"/>
    </row>
    <row r="43" spans="2:58" x14ac:dyDescent="0.35">
      <c r="B43" s="11"/>
      <c r="C43" s="155"/>
      <c r="D43" s="155"/>
      <c r="E43" s="155"/>
      <c r="F43" s="155"/>
      <c r="G43" s="155"/>
      <c r="H43" s="155"/>
      <c r="I43" s="155"/>
      <c r="J43" s="155"/>
      <c r="K43" s="155"/>
      <c r="L43" s="155"/>
      <c r="M43" s="155"/>
      <c r="N43" s="155"/>
      <c r="O43" s="155"/>
      <c r="P43" s="155"/>
      <c r="Q43" s="153"/>
      <c r="Y43" s="154"/>
      <c r="Z43" s="75">
        <f>(Cálculos!C44-0.44)/(MAX(Cálculos!C:C)+0.12)*100</f>
        <v>5.1443598312606147</v>
      </c>
      <c r="AA43" s="155"/>
      <c r="AB43" s="173">
        <f>Cálculos!L93</f>
        <v>2.7979311589012568</v>
      </c>
      <c r="AC43" s="155"/>
      <c r="AD43" s="173">
        <f>Cálculos!AR445</f>
        <v>1.5249167253627893</v>
      </c>
      <c r="AE43" s="155"/>
      <c r="AF43" s="173">
        <f>Cálculos!BX468</f>
        <v>1.5034512778977298</v>
      </c>
      <c r="AG43" s="155"/>
      <c r="AH43" s="173">
        <f>Cálculos!N690</f>
        <v>2.8251958056028571E-2</v>
      </c>
      <c r="AI43" s="155"/>
      <c r="AJ43" s="173">
        <f>Cálculos!AT326</f>
        <v>3.2193991482478465E-4</v>
      </c>
      <c r="AK43" s="155"/>
      <c r="AL43" s="173">
        <f>Cálculos!BZ10</f>
        <v>0</v>
      </c>
      <c r="AM43" s="153"/>
      <c r="BA43" s="154"/>
      <c r="BB43" s="75">
        <v>38</v>
      </c>
      <c r="BC43" s="181">
        <f>ABS(Cálculos!L44-Cálculos!L43)</f>
        <v>1.7587407243486495</v>
      </c>
      <c r="BD43" s="181">
        <f>ABS(Cálculos!AR44-Cálculos!AR43)</f>
        <v>0.4555201046341173</v>
      </c>
      <c r="BE43" s="181">
        <f>ABS(Cálculos!BX44-Cálculos!BX43)</f>
        <v>2.1122077200570577E-2</v>
      </c>
      <c r="BF43" s="153"/>
    </row>
    <row r="44" spans="2:58" x14ac:dyDescent="0.35">
      <c r="B44" s="11"/>
      <c r="C44" s="155"/>
      <c r="D44" s="155"/>
      <c r="E44" s="155"/>
      <c r="F44" s="155"/>
      <c r="G44" s="155"/>
      <c r="H44" s="155"/>
      <c r="I44" s="155"/>
      <c r="J44" s="155"/>
      <c r="K44" s="155"/>
      <c r="L44" s="155"/>
      <c r="M44" s="155"/>
      <c r="N44" s="155"/>
      <c r="O44" s="155"/>
      <c r="P44" s="155"/>
      <c r="Q44" s="153"/>
      <c r="Y44" s="154"/>
      <c r="Z44" s="75">
        <f>(Cálculos!C45-0.44)/(MAX(Cálculos!C:C)+0.12)*100</f>
        <v>5.2813236180353922</v>
      </c>
      <c r="AA44" s="155"/>
      <c r="AB44" s="173">
        <f>Cálculos!L409</f>
        <v>2.7368903687612862</v>
      </c>
      <c r="AC44" s="155"/>
      <c r="AD44" s="173">
        <f>Cálculos!AR447</f>
        <v>1.5234587005129547</v>
      </c>
      <c r="AE44" s="155"/>
      <c r="AF44" s="173">
        <f>Cálculos!BX93</f>
        <v>1.5009032047816599</v>
      </c>
      <c r="AG44" s="155"/>
      <c r="AH44" s="173">
        <f>Cálculos!N75</f>
        <v>2.5303399452709235E-2</v>
      </c>
      <c r="AI44" s="155"/>
      <c r="AJ44" s="173">
        <f>Cálculos!AT691</f>
        <v>2.8958158916137731E-4</v>
      </c>
      <c r="AK44" s="155"/>
      <c r="AL44" s="173">
        <f>Cálculos!BZ11</f>
        <v>0</v>
      </c>
      <c r="AM44" s="153"/>
      <c r="BA44" s="154"/>
      <c r="BB44" s="75">
        <v>39</v>
      </c>
      <c r="BC44" s="181">
        <f>ABS(Cálculos!L45-Cálculos!L44)</f>
        <v>1.5514929987857686</v>
      </c>
      <c r="BD44" s="181">
        <f>ABS(Cálculos!AR45-Cálculos!AR44)</f>
        <v>0.39009628318813527</v>
      </c>
      <c r="BE44" s="181">
        <f>ABS(Cálculos!BX45-Cálculos!BX44)</f>
        <v>2.94543373968148E-3</v>
      </c>
      <c r="BF44" s="153"/>
    </row>
    <row r="45" spans="2:58" x14ac:dyDescent="0.35">
      <c r="B45" s="11"/>
      <c r="C45" s="155"/>
      <c r="D45" s="155"/>
      <c r="E45" s="155"/>
      <c r="F45" s="155"/>
      <c r="G45" s="155"/>
      <c r="H45" s="155"/>
      <c r="I45" s="155"/>
      <c r="J45" s="155"/>
      <c r="K45" s="155"/>
      <c r="L45" s="155"/>
      <c r="M45" s="155"/>
      <c r="N45" s="155"/>
      <c r="O45" s="155"/>
      <c r="P45" s="155"/>
      <c r="Q45" s="153"/>
      <c r="Y45" s="154"/>
      <c r="Z45" s="75">
        <f>(Cálculos!C46-0.44)/(MAX(Cálculos!C:C)+0.12)*100</f>
        <v>5.4182874048101679</v>
      </c>
      <c r="AA45" s="155"/>
      <c r="AB45" s="173">
        <f>Cálculos!L44</f>
        <v>2.6954795161585885</v>
      </c>
      <c r="AC45" s="155"/>
      <c r="AD45" s="173">
        <f>Cálculos!AR448</f>
        <v>1.5192148180985836</v>
      </c>
      <c r="AE45" s="155"/>
      <c r="AF45" s="173">
        <f>Cálculos!BX94</f>
        <v>1.4991964398422009</v>
      </c>
      <c r="AG45" s="155"/>
      <c r="AH45" s="173">
        <f>Cálculos!N440</f>
        <v>2.5303399452709235E-2</v>
      </c>
      <c r="AI45" s="155"/>
      <c r="AJ45" s="173">
        <f>Cálculos!AT573</f>
        <v>2.6983969747325901E-4</v>
      </c>
      <c r="AK45" s="155"/>
      <c r="AL45" s="173">
        <f>Cálculos!BZ12</f>
        <v>0</v>
      </c>
      <c r="AM45" s="153"/>
      <c r="BA45" s="154"/>
      <c r="BB45" s="75">
        <v>40</v>
      </c>
      <c r="BC45" s="181">
        <f>ABS(Cálculos!L46-Cálculos!L45)</f>
        <v>3.1434661229524652E-2</v>
      </c>
      <c r="BD45" s="181">
        <f>ABS(Cálculos!AR46-Cálculos!AR45)</f>
        <v>1.0178009419735123E-2</v>
      </c>
      <c r="BE45" s="181">
        <f>ABS(Cálculos!BX46-Cálculos!BX45)</f>
        <v>3.1929850740559651E-3</v>
      </c>
      <c r="BF45" s="153"/>
    </row>
    <row r="46" spans="2:58" x14ac:dyDescent="0.35">
      <c r="B46" s="11"/>
      <c r="C46" s="155"/>
      <c r="D46" s="155"/>
      <c r="E46" s="155"/>
      <c r="F46" s="155"/>
      <c r="G46" s="155"/>
      <c r="H46" s="155"/>
      <c r="I46" s="155"/>
      <c r="J46" s="155"/>
      <c r="K46" s="155"/>
      <c r="L46" s="155"/>
      <c r="M46" s="155"/>
      <c r="N46" s="155"/>
      <c r="O46" s="155"/>
      <c r="P46" s="155"/>
      <c r="Q46" s="153"/>
      <c r="Y46" s="154"/>
      <c r="Z46" s="75">
        <f>(Cálculos!C47-0.44)/(MAX(Cálculos!C:C)+0.12)*100</f>
        <v>5.5552511915849454</v>
      </c>
      <c r="AA46" s="155"/>
      <c r="AB46" s="173">
        <f>Cálculos!L443</f>
        <v>2.6542449183313925</v>
      </c>
      <c r="AC46" s="155"/>
      <c r="AD46" s="173">
        <f>Cálculos!AR450</f>
        <v>1.5051994580036658</v>
      </c>
      <c r="AE46" s="155"/>
      <c r="AF46" s="173">
        <f>Cálculos!BX444</f>
        <v>1.498457445383695</v>
      </c>
      <c r="AG46" s="155"/>
      <c r="AH46" s="173">
        <f>Cálculos!N336</f>
        <v>2.3229651696023163E-2</v>
      </c>
      <c r="AI46" s="155"/>
      <c r="AJ46" s="173">
        <f>Cálculos!AT274</f>
        <v>1.3900404253315733E-4</v>
      </c>
      <c r="AK46" s="155"/>
      <c r="AL46" s="173">
        <f>Cálculos!BZ13</f>
        <v>0</v>
      </c>
      <c r="AM46" s="153"/>
      <c r="BA46" s="154"/>
      <c r="BB46" s="75">
        <v>41</v>
      </c>
      <c r="BC46" s="181">
        <f>ABS(Cálculos!L47-Cálculos!L46)</f>
        <v>4.6895429198200471</v>
      </c>
      <c r="BD46" s="181">
        <f>ABS(Cálculos!AR47-Cálculos!AR46)</f>
        <v>3.3578475110978423</v>
      </c>
      <c r="BE46" s="181">
        <f>ABS(Cálculos!BX47-Cálculos!BX46)</f>
        <v>1.2148539166821979</v>
      </c>
      <c r="BF46" s="153"/>
    </row>
    <row r="47" spans="2:58" x14ac:dyDescent="0.35">
      <c r="B47" s="11"/>
      <c r="C47" s="155"/>
      <c r="D47" s="155"/>
      <c r="E47" s="155"/>
      <c r="F47" s="155"/>
      <c r="G47" s="155"/>
      <c r="H47" s="155"/>
      <c r="I47" s="155"/>
      <c r="J47" s="155"/>
      <c r="K47" s="155"/>
      <c r="L47" s="155"/>
      <c r="M47" s="155"/>
      <c r="N47" s="155"/>
      <c r="O47" s="155"/>
      <c r="P47" s="155"/>
      <c r="Q47" s="153"/>
      <c r="Y47" s="154"/>
      <c r="Z47" s="75">
        <f>(Cálculos!C48-0.44)/(MAX(Cálculos!C:C)+0.12)*100</f>
        <v>5.692214978359722</v>
      </c>
      <c r="AA47" s="155"/>
      <c r="AB47" s="173">
        <f>Cálculos!L78</f>
        <v>2.6246716309973537</v>
      </c>
      <c r="AC47" s="155"/>
      <c r="AD47" s="173">
        <f>Cálculos!AR449</f>
        <v>1.4967049186300083</v>
      </c>
      <c r="AE47" s="155"/>
      <c r="AF47" s="173">
        <f>Cálculos!BX95</f>
        <v>1.4970370683956329</v>
      </c>
      <c r="AG47" s="155"/>
      <c r="AH47" s="173">
        <f>Cálculos!N701</f>
        <v>2.3229651696023163E-2</v>
      </c>
      <c r="AI47" s="155"/>
      <c r="AJ47" s="173">
        <f>Cálculos!AT639</f>
        <v>1.3900404253315733E-4</v>
      </c>
      <c r="AK47" s="155"/>
      <c r="AL47" s="173">
        <f>Cálculos!BZ14</f>
        <v>0</v>
      </c>
      <c r="AM47" s="153"/>
      <c r="BA47" s="154"/>
      <c r="BB47" s="75">
        <v>42</v>
      </c>
      <c r="BC47" s="181">
        <f>ABS(Cálculos!L48-Cálculos!L47)</f>
        <v>4.3371434353888105</v>
      </c>
      <c r="BD47" s="181">
        <f>ABS(Cálculos!AR48-Cálculos!AR47)</f>
        <v>3.2500192432360406</v>
      </c>
      <c r="BE47" s="181">
        <f>ABS(Cálculos!BX48-Cálculos!BX47)</f>
        <v>1.1626589570905044</v>
      </c>
      <c r="BF47" s="153"/>
    </row>
    <row r="48" spans="2:58" x14ac:dyDescent="0.35">
      <c r="B48" s="11"/>
      <c r="C48" s="155"/>
      <c r="D48" s="155"/>
      <c r="E48" s="155"/>
      <c r="F48" s="155"/>
      <c r="G48" s="155"/>
      <c r="H48" s="155"/>
      <c r="I48" s="155"/>
      <c r="J48" s="155"/>
      <c r="K48" s="155"/>
      <c r="L48" s="155"/>
      <c r="M48" s="155"/>
      <c r="N48" s="155"/>
      <c r="O48" s="155"/>
      <c r="P48" s="155"/>
      <c r="Q48" s="153"/>
      <c r="Y48" s="154"/>
      <c r="Z48" s="75">
        <f>(Cálculos!C49-0.44)/(MAX(Cálculos!C:C)+0.12)*100</f>
        <v>5.8291787651344986</v>
      </c>
      <c r="AA48" s="155"/>
      <c r="AB48" s="173">
        <f>Cálculos!L426</f>
        <v>2.5612098772912022</v>
      </c>
      <c r="AC48" s="155"/>
      <c r="AD48" s="173">
        <f>Cálculos!AR420</f>
        <v>1.4929127707023135</v>
      </c>
      <c r="AE48" s="155"/>
      <c r="AF48" s="173">
        <f>Cálculos!BX89</f>
        <v>1.4939977832175806</v>
      </c>
      <c r="AG48" s="155"/>
      <c r="AH48" s="173">
        <f>Cálculos!N295</f>
        <v>2.1911038485869089E-2</v>
      </c>
      <c r="AI48" s="155"/>
      <c r="AJ48" s="173">
        <f>Cálculos!AT353</f>
        <v>6.0859045052466513E-5</v>
      </c>
      <c r="AK48" s="155"/>
      <c r="AL48" s="173">
        <f>Cálculos!BZ15</f>
        <v>0</v>
      </c>
      <c r="AM48" s="153"/>
      <c r="BA48" s="154"/>
      <c r="BB48" s="75">
        <v>43</v>
      </c>
      <c r="BC48" s="181">
        <f>ABS(Cálculos!L49-Cálculos!L48)</f>
        <v>4.7747911247775665E-2</v>
      </c>
      <c r="BD48" s="181">
        <f>ABS(Cálculos!AR49-Cálculos!AR48)</f>
        <v>1.115968595311112E-2</v>
      </c>
      <c r="BE48" s="181">
        <f>ABS(Cálculos!BX49-Cálculos!BX48)</f>
        <v>6.270750611443443E-4</v>
      </c>
      <c r="BF48" s="153"/>
    </row>
    <row r="49" spans="2:58" x14ac:dyDescent="0.35">
      <c r="B49" s="11"/>
      <c r="C49" s="155"/>
      <c r="D49" s="155"/>
      <c r="E49" s="155"/>
      <c r="F49" s="155"/>
      <c r="G49" s="155"/>
      <c r="H49" s="155"/>
      <c r="I49" s="155"/>
      <c r="J49" s="155"/>
      <c r="K49" s="155"/>
      <c r="L49" s="155"/>
      <c r="M49" s="155"/>
      <c r="N49" s="155"/>
      <c r="O49" s="155"/>
      <c r="P49" s="155"/>
      <c r="Q49" s="153"/>
      <c r="Y49" s="154"/>
      <c r="Z49" s="75">
        <f>(Cálculos!C50-0.44)/(MAX(Cálculos!C:C)+0.12)*100</f>
        <v>5.9661425519092752</v>
      </c>
      <c r="AA49" s="155"/>
      <c r="AB49" s="173">
        <f>Cálculos!L61</f>
        <v>2.5262148055986202</v>
      </c>
      <c r="AC49" s="155"/>
      <c r="AD49" s="173">
        <f>Cálculos!AR444</f>
        <v>1.4915923152506008</v>
      </c>
      <c r="AE49" s="155"/>
      <c r="AF49" s="173">
        <f>Cálculos!BX88</f>
        <v>1.4938093053962134</v>
      </c>
      <c r="AG49" s="155"/>
      <c r="AH49" s="173">
        <f>Cálculos!N660</f>
        <v>2.1911038485869089E-2</v>
      </c>
      <c r="AI49" s="155"/>
      <c r="AJ49" s="173">
        <f>Cálculos!AT718</f>
        <v>6.0859045052466513E-5</v>
      </c>
      <c r="AK49" s="155"/>
      <c r="AL49" s="173">
        <f>Cálculos!BZ16</f>
        <v>0</v>
      </c>
      <c r="AM49" s="153"/>
      <c r="BA49" s="154"/>
      <c r="BB49" s="75">
        <v>44</v>
      </c>
      <c r="BC49" s="181">
        <f>ABS(Cálculos!L50-Cálculos!L49)</f>
        <v>8.4865166395096336E-2</v>
      </c>
      <c r="BD49" s="181">
        <f>ABS(Cálculos!AR50-Cálculos!AR49)</f>
        <v>2.1474939204242816E-2</v>
      </c>
      <c r="BE49" s="181">
        <f>ABS(Cálculos!BX50-Cálculos!BX49)</f>
        <v>7.3086456119364485E-4</v>
      </c>
      <c r="BF49" s="153"/>
    </row>
    <row r="50" spans="2:58" x14ac:dyDescent="0.35">
      <c r="B50" s="11"/>
      <c r="C50" s="155"/>
      <c r="D50" s="155"/>
      <c r="E50" s="155"/>
      <c r="F50" s="155"/>
      <c r="G50" s="155"/>
      <c r="H50" s="155"/>
      <c r="I50" s="155"/>
      <c r="J50" s="155"/>
      <c r="K50" s="155"/>
      <c r="L50" s="155"/>
      <c r="M50" s="155"/>
      <c r="N50" s="155"/>
      <c r="O50" s="155"/>
      <c r="P50" s="155"/>
      <c r="Q50" s="153"/>
      <c r="Y50" s="154"/>
      <c r="Z50" s="75">
        <f>(Cálculos!C51-0.44)/(MAX(Cálculos!C:C)+0.12)*100</f>
        <v>6.1031063386840518</v>
      </c>
      <c r="AA50" s="155"/>
      <c r="AB50" s="173">
        <f>Cálculos!L727</f>
        <v>2.4768637863133214</v>
      </c>
      <c r="AC50" s="155"/>
      <c r="AD50" s="173">
        <f>Cálculos!AR426</f>
        <v>1.490921422211402</v>
      </c>
      <c r="AE50" s="155"/>
      <c r="AF50" s="173">
        <f>Cálculos!BX96</f>
        <v>1.4933722707113914</v>
      </c>
      <c r="AG50" s="155"/>
      <c r="AH50" s="173">
        <f>Cálculos!N55</f>
        <v>2.1270560849275675E-2</v>
      </c>
      <c r="AI50" s="155"/>
      <c r="AJ50" s="173">
        <f>Cálculos!AT329</f>
        <v>1.7408609251471745E-5</v>
      </c>
      <c r="AK50" s="155"/>
      <c r="AL50" s="173">
        <f>Cálculos!BZ17</f>
        <v>0</v>
      </c>
      <c r="AM50" s="153"/>
      <c r="BA50" s="154"/>
      <c r="BB50" s="75">
        <v>45</v>
      </c>
      <c r="BC50" s="181">
        <f>ABS(Cálculos!L51-Cálculos!L50)</f>
        <v>0.10792102951146032</v>
      </c>
      <c r="BD50" s="181">
        <f>ABS(Cálculos!AR51-Cálculos!AR50)</f>
        <v>2.84115654024506E-2</v>
      </c>
      <c r="BE50" s="181">
        <f>ABS(Cálculos!BX51-Cálculos!BX50)</f>
        <v>2.3087069273870497E-3</v>
      </c>
      <c r="BF50" s="153"/>
    </row>
    <row r="51" spans="2:58" x14ac:dyDescent="0.35">
      <c r="B51" s="11"/>
      <c r="C51" s="155"/>
      <c r="D51" s="155"/>
      <c r="E51" s="155"/>
      <c r="F51" s="155"/>
      <c r="G51" s="155"/>
      <c r="H51" s="155"/>
      <c r="I51" s="155"/>
      <c r="J51" s="155"/>
      <c r="K51" s="155"/>
      <c r="L51" s="155"/>
      <c r="M51" s="155"/>
      <c r="N51" s="155"/>
      <c r="O51" s="155"/>
      <c r="P51" s="155"/>
      <c r="Q51" s="153"/>
      <c r="Y51" s="154"/>
      <c r="Z51" s="75">
        <f>(Cálculos!C52-0.44)/(MAX(Cálculos!C:C)+0.12)*100</f>
        <v>6.2400701254588293</v>
      </c>
      <c r="AA51" s="155"/>
      <c r="AB51" s="173">
        <f>Cálculos!L362</f>
        <v>2.4750872343856369</v>
      </c>
      <c r="AC51" s="155"/>
      <c r="AD51" s="173">
        <f>Cálculos!AR58</f>
        <v>1.4814899002815098</v>
      </c>
      <c r="AE51" s="155"/>
      <c r="AF51" s="173">
        <f>Cálculos!BX90</f>
        <v>1.4925213198473708</v>
      </c>
      <c r="AG51" s="155"/>
      <c r="AH51" s="173">
        <f>Cálculos!N122</f>
        <v>2.1270560849275675E-2</v>
      </c>
      <c r="AI51" s="155"/>
      <c r="AJ51" s="173">
        <f>Cálculos!AT694</f>
        <v>1.7408609251471745E-5</v>
      </c>
      <c r="AK51" s="155"/>
      <c r="AL51" s="173">
        <f>Cálculos!BZ18</f>
        <v>0</v>
      </c>
      <c r="AM51" s="153"/>
      <c r="BA51" s="154"/>
      <c r="BB51" s="75">
        <v>46</v>
      </c>
      <c r="BC51" s="181">
        <f>ABS(Cálculos!L52-Cálculos!L51)</f>
        <v>4.6864734763751636E-2</v>
      </c>
      <c r="BD51" s="181">
        <f>ABS(Cálculos!AR52-Cálculos!AR51)</f>
        <v>1.3681785605311081E-2</v>
      </c>
      <c r="BE51" s="181">
        <f>ABS(Cálculos!BX52-Cálculos!BX51)</f>
        <v>3.0086743205517408E-3</v>
      </c>
      <c r="BF51" s="153"/>
    </row>
    <row r="52" spans="2:58" x14ac:dyDescent="0.35">
      <c r="B52" s="11"/>
      <c r="C52" s="155"/>
      <c r="D52" s="155"/>
      <c r="E52" s="155"/>
      <c r="F52" s="155"/>
      <c r="G52" s="155"/>
      <c r="H52" s="155"/>
      <c r="I52" s="155"/>
      <c r="J52" s="155"/>
      <c r="K52" s="155"/>
      <c r="L52" s="155"/>
      <c r="M52" s="155"/>
      <c r="N52" s="155"/>
      <c r="O52" s="155"/>
      <c r="P52" s="155"/>
      <c r="Q52" s="153"/>
      <c r="Y52" s="154"/>
      <c r="Z52" s="75">
        <f>(Cálculos!C53-0.44)/(MAX(Cálculos!C:C)+0.12)*100</f>
        <v>6.3770339122336051</v>
      </c>
      <c r="AA52" s="155"/>
      <c r="AB52" s="173">
        <f>Cálculos!L701</f>
        <v>2.417168432115973</v>
      </c>
      <c r="AC52" s="155"/>
      <c r="AD52" s="173">
        <f>Cálculos!AR451</f>
        <v>1.4808381698251669</v>
      </c>
      <c r="AE52" s="155"/>
      <c r="AF52" s="173">
        <f>Cálculos!BX87</f>
        <v>1.491960949056504</v>
      </c>
      <c r="AG52" s="155"/>
      <c r="AH52" s="173">
        <f>Cálculos!N420</f>
        <v>2.1270560849275675E-2</v>
      </c>
      <c r="AI52" s="155"/>
      <c r="AJ52" s="173">
        <f>Cálculos!AT235</f>
        <v>8.6390814224520989E-7</v>
      </c>
      <c r="AK52" s="155"/>
      <c r="AL52" s="173">
        <f>Cálculos!BZ19</f>
        <v>0</v>
      </c>
      <c r="AM52" s="153"/>
      <c r="BA52" s="154"/>
      <c r="BB52" s="75">
        <v>47</v>
      </c>
      <c r="BC52" s="181">
        <f>ABS(Cálculos!L53-Cálculos!L52)</f>
        <v>3.2274599250854399</v>
      </c>
      <c r="BD52" s="181">
        <f>ABS(Cálculos!AR53-Cálculos!AR52)</f>
        <v>1.9442442229730452</v>
      </c>
      <c r="BE52" s="181">
        <f>ABS(Cálculos!BX53-Cálculos!BX52)</f>
        <v>4.6395623841710032E-2</v>
      </c>
      <c r="BF52" s="153"/>
    </row>
    <row r="53" spans="2:58" x14ac:dyDescent="0.35">
      <c r="B53" s="11"/>
      <c r="C53" s="155"/>
      <c r="D53" s="155"/>
      <c r="E53" s="155"/>
      <c r="F53" s="155"/>
      <c r="G53" s="155"/>
      <c r="H53" s="155"/>
      <c r="I53" s="155"/>
      <c r="J53" s="155"/>
      <c r="K53" s="155"/>
      <c r="L53" s="155"/>
      <c r="M53" s="155"/>
      <c r="N53" s="155"/>
      <c r="O53" s="155"/>
      <c r="P53" s="155"/>
      <c r="Q53" s="153"/>
      <c r="Y53" s="154"/>
      <c r="Z53" s="75">
        <f>(Cálculos!C54-0.44)/(MAX(Cálculos!C:C)+0.12)*100</f>
        <v>6.5139976990083825</v>
      </c>
      <c r="AA53" s="155"/>
      <c r="AB53" s="173">
        <f>Cálculos!L336</f>
        <v>2.4148702256221535</v>
      </c>
      <c r="AC53" s="155"/>
      <c r="AD53" s="173">
        <f>Cálculos!AR452</f>
        <v>1.4719086566804447</v>
      </c>
      <c r="AE53" s="155"/>
      <c r="AF53" s="173">
        <f>Cálculos!BX443</f>
        <v>1.4916832704196112</v>
      </c>
      <c r="AG53" s="155"/>
      <c r="AH53" s="173">
        <f>Cálculos!N487</f>
        <v>2.1270560849275675E-2</v>
      </c>
      <c r="AI53" s="155"/>
      <c r="AJ53" s="173">
        <f>Cálculos!AT292</f>
        <v>8.6390814224520989E-7</v>
      </c>
      <c r="AK53" s="155"/>
      <c r="AL53" s="173">
        <f>Cálculos!BZ20</f>
        <v>0</v>
      </c>
      <c r="AM53" s="153"/>
      <c r="BA53" s="154"/>
      <c r="BB53" s="75">
        <v>48</v>
      </c>
      <c r="BC53" s="181">
        <f>ABS(Cálculos!L54-Cálculos!L53)</f>
        <v>2.9083171106753456</v>
      </c>
      <c r="BD53" s="181">
        <f>ABS(Cálculos!AR54-Cálculos!AR53)</f>
        <v>1.8450046469624972</v>
      </c>
      <c r="BE53" s="181">
        <f>ABS(Cálculos!BX54-Cálculos!BX53)</f>
        <v>1.2326199154590878E-3</v>
      </c>
      <c r="BF53" s="153"/>
    </row>
    <row r="54" spans="2:58" x14ac:dyDescent="0.35">
      <c r="B54" s="11"/>
      <c r="C54" s="155"/>
      <c r="D54" s="155"/>
      <c r="E54" s="155"/>
      <c r="F54" s="155"/>
      <c r="G54" s="155"/>
      <c r="H54" s="155"/>
      <c r="I54" s="155"/>
      <c r="J54" s="155"/>
      <c r="K54" s="155"/>
      <c r="L54" s="155"/>
      <c r="M54" s="155"/>
      <c r="N54" s="155"/>
      <c r="O54" s="155"/>
      <c r="P54" s="155"/>
      <c r="Q54" s="153"/>
      <c r="Y54" s="154"/>
      <c r="Z54" s="75">
        <f>(Cálculos!C55-0.44)/(MAX(Cálculos!C:C)+0.12)*100</f>
        <v>6.6509614857831592</v>
      </c>
      <c r="AA54" s="155"/>
      <c r="AB54" s="173">
        <f>Cálculos!L660</f>
        <v>2.3816485583171603</v>
      </c>
      <c r="AC54" s="155"/>
      <c r="AD54" s="173">
        <f>Cálculos!AR80</f>
        <v>1.4692486291876508</v>
      </c>
      <c r="AE54" s="155"/>
      <c r="AF54" s="173">
        <f>Cálculos!BX469</f>
        <v>1.4910358164357391</v>
      </c>
      <c r="AG54" s="155"/>
      <c r="AH54" s="173">
        <f>Cálculos!N58</f>
        <v>1.8831542056544016E-2</v>
      </c>
      <c r="AI54" s="155"/>
      <c r="AJ54" s="173">
        <f>Cálculos!AT600</f>
        <v>8.6390814224520989E-7</v>
      </c>
      <c r="AK54" s="155"/>
      <c r="AL54" s="173">
        <f>Cálculos!BZ21</f>
        <v>0</v>
      </c>
      <c r="AM54" s="153"/>
      <c r="BA54" s="154"/>
      <c r="BB54" s="75">
        <v>49</v>
      </c>
      <c r="BC54" s="181">
        <f>ABS(Cálculos!L55-Cálculos!L54)</f>
        <v>1.3066357275868412</v>
      </c>
      <c r="BD54" s="181">
        <f>ABS(Cálculos!AR55-Cálculos!AR54)</f>
        <v>0.34303368785865862</v>
      </c>
      <c r="BE54" s="181">
        <f>ABS(Cálculos!BX55-Cálculos!BX54)</f>
        <v>2.1129581620297655E-2</v>
      </c>
      <c r="BF54" s="153"/>
    </row>
    <row r="55" spans="2:58" x14ac:dyDescent="0.35">
      <c r="B55" s="11"/>
      <c r="C55" s="155"/>
      <c r="D55" s="155"/>
      <c r="E55" s="155"/>
      <c r="F55" s="155"/>
      <c r="G55" s="155"/>
      <c r="H55" s="155"/>
      <c r="I55" s="155"/>
      <c r="J55" s="155"/>
      <c r="K55" s="155"/>
      <c r="L55" s="155"/>
      <c r="M55" s="155"/>
      <c r="N55" s="155"/>
      <c r="O55" s="155"/>
      <c r="P55" s="155"/>
      <c r="Q55" s="153"/>
      <c r="Y55" s="154"/>
      <c r="Z55" s="75">
        <f>(Cálculos!C56-0.44)/(MAX(Cálculos!C:C)+0.12)*100</f>
        <v>6.7879252725579358</v>
      </c>
      <c r="AA55" s="155"/>
      <c r="AB55" s="173">
        <f>Cálculos!L295</f>
        <v>2.378199451723304</v>
      </c>
      <c r="AC55" s="155"/>
      <c r="AD55" s="173">
        <f>Cálculos!AR82</f>
        <v>1.4690757825463976</v>
      </c>
      <c r="AE55" s="155"/>
      <c r="AF55" s="173">
        <f>Cálculos!BX86</f>
        <v>1.4898334775752335</v>
      </c>
      <c r="AG55" s="155"/>
      <c r="AH55" s="173">
        <f>Cálculos!N423</f>
        <v>1.8831542056544016E-2</v>
      </c>
      <c r="AI55" s="155"/>
      <c r="AJ55" s="173">
        <f>Cálculos!AT657</f>
        <v>8.6390814224520989E-7</v>
      </c>
      <c r="AK55" s="155"/>
      <c r="AL55" s="173">
        <f>Cálculos!BZ22</f>
        <v>0</v>
      </c>
      <c r="AM55" s="153"/>
      <c r="BA55" s="154"/>
      <c r="BB55" s="75">
        <v>50</v>
      </c>
      <c r="BC55" s="181">
        <f>ABS(Cálculos!L56-Cálculos!L55)</f>
        <v>1.3091327722410788</v>
      </c>
      <c r="BD55" s="181">
        <f>ABS(Cálculos!AR56-Cálculos!AR55)</f>
        <v>0.32608003325034707</v>
      </c>
      <c r="BE55" s="181">
        <f>ABS(Cálculos!BX56-Cálculos!BX55)</f>
        <v>8.8270231699572044E-4</v>
      </c>
      <c r="BF55" s="153"/>
    </row>
    <row r="56" spans="2:58" x14ac:dyDescent="0.35">
      <c r="B56" s="11"/>
      <c r="C56" s="155"/>
      <c r="D56" s="155"/>
      <c r="E56" s="155"/>
      <c r="F56" s="155"/>
      <c r="G56" s="155"/>
      <c r="H56" s="155"/>
      <c r="I56" s="155"/>
      <c r="J56" s="155"/>
      <c r="K56" s="155"/>
      <c r="L56" s="155"/>
      <c r="M56" s="155"/>
      <c r="N56" s="155"/>
      <c r="O56" s="155"/>
      <c r="P56" s="155"/>
      <c r="Q56" s="153"/>
      <c r="Y56" s="154"/>
      <c r="Z56" s="75">
        <f>(Cálculos!C57-0.44)/(MAX(Cálculos!C:C)+0.12)*100</f>
        <v>6.9248890593327133</v>
      </c>
      <c r="AA56" s="155"/>
      <c r="AB56" s="173">
        <f>Cálculos!L695</f>
        <v>2.3541059649392904</v>
      </c>
      <c r="AC56" s="155"/>
      <c r="AD56" s="173">
        <f>Cálculos!AR453</f>
        <v>1.4688014495597961</v>
      </c>
      <c r="AE56" s="155"/>
      <c r="AF56" s="173">
        <f>Cálculos!BX91</f>
        <v>1.4896667517334738</v>
      </c>
      <c r="AG56" s="155"/>
      <c r="AH56" s="173">
        <f>Cálculos!N93</f>
        <v>1.6583692859284696E-2</v>
      </c>
      <c r="AI56" s="155"/>
      <c r="AJ56" s="173">
        <f>Cálculos!AT8</f>
        <v>0</v>
      </c>
      <c r="AK56" s="155"/>
      <c r="AL56" s="173">
        <f>Cálculos!BZ23</f>
        <v>0</v>
      </c>
      <c r="AM56" s="153"/>
      <c r="BA56" s="154"/>
      <c r="BB56" s="75">
        <v>51</v>
      </c>
      <c r="BC56" s="181">
        <f>ABS(Cálculos!L57-Cálculos!L56)</f>
        <v>5.3774763349474863</v>
      </c>
      <c r="BD56" s="181">
        <f>ABS(Cálculos!AR57-Cálculos!AR56)</f>
        <v>4.3313147998758268</v>
      </c>
      <c r="BE56" s="181">
        <f>ABS(Cálculos!BX57-Cálculos!BX56)</f>
        <v>2.2827769853852553</v>
      </c>
      <c r="BF56" s="153"/>
    </row>
    <row r="57" spans="2:58" x14ac:dyDescent="0.35">
      <c r="B57" s="11"/>
      <c r="C57" s="155"/>
      <c r="D57" s="155"/>
      <c r="E57" s="155"/>
      <c r="F57" s="155"/>
      <c r="G57" s="155"/>
      <c r="H57" s="155"/>
      <c r="I57" s="155"/>
      <c r="J57" s="155"/>
      <c r="K57" s="155"/>
      <c r="L57" s="155"/>
      <c r="M57" s="155"/>
      <c r="N57" s="155"/>
      <c r="O57" s="155"/>
      <c r="P57" s="155"/>
      <c r="Q57" s="153"/>
      <c r="Y57" s="154"/>
      <c r="Z57" s="75">
        <f>(Cálculos!C58-0.44)/(MAX(Cálculos!C:C)+0.12)*100</f>
        <v>7.0618528461074899</v>
      </c>
      <c r="AA57" s="155"/>
      <c r="AB57" s="173">
        <f>Cálculos!L330</f>
        <v>2.3516670782777394</v>
      </c>
      <c r="AC57" s="155"/>
      <c r="AD57" s="173">
        <f>Cálculos!AR83</f>
        <v>1.4653019058445496</v>
      </c>
      <c r="AE57" s="155"/>
      <c r="AF57" s="173">
        <f>Cálculos!BX97</f>
        <v>1.4883677587621311</v>
      </c>
      <c r="AG57" s="155"/>
      <c r="AH57" s="173">
        <f>Cálculos!N458</f>
        <v>1.6583692859284696E-2</v>
      </c>
      <c r="AI57" s="155"/>
      <c r="AJ57" s="173">
        <f>Cálculos!AT9</f>
        <v>0</v>
      </c>
      <c r="AK57" s="155"/>
      <c r="AL57" s="173">
        <f>Cálculos!BZ24</f>
        <v>0</v>
      </c>
      <c r="AM57" s="153"/>
      <c r="BA57" s="154"/>
      <c r="BB57" s="75">
        <v>52</v>
      </c>
      <c r="BC57" s="181">
        <f>ABS(Cálculos!L58-Cálculos!L57)</f>
        <v>3.9717316210471374</v>
      </c>
      <c r="BD57" s="181">
        <f>ABS(Cálculos!AR58-Cálculos!AR57)</f>
        <v>3.9450744722068496</v>
      </c>
      <c r="BE57" s="181">
        <f>ABS(Cálculos!BX58-Cálculos!BX57)</f>
        <v>2.2119197591998927</v>
      </c>
      <c r="BF57" s="153"/>
    </row>
    <row r="58" spans="2:58" x14ac:dyDescent="0.35">
      <c r="B58" s="11"/>
      <c r="C58" s="155"/>
      <c r="D58" s="155"/>
      <c r="E58" s="155"/>
      <c r="F58" s="155"/>
      <c r="G58" s="155"/>
      <c r="H58" s="155"/>
      <c r="I58" s="155"/>
      <c r="J58" s="155"/>
      <c r="K58" s="155"/>
      <c r="L58" s="155"/>
      <c r="M58" s="155"/>
      <c r="N58" s="155"/>
      <c r="O58" s="155"/>
      <c r="P58" s="155"/>
      <c r="Q58" s="153"/>
      <c r="Y58" s="154"/>
      <c r="Z58" s="75">
        <f>(Cálculos!C59-0.44)/(MAX(Cálculos!C:C)+0.12)*100</f>
        <v>7.1988166328822656</v>
      </c>
      <c r="AA58" s="155"/>
      <c r="AB58" s="173">
        <f>Cálculos!L445</f>
        <v>2.3392779038790392</v>
      </c>
      <c r="AC58" s="155"/>
      <c r="AD58" s="173">
        <f>Cálculos!AR85</f>
        <v>1.4522157035111227</v>
      </c>
      <c r="AE58" s="155"/>
      <c r="AF58" s="173">
        <f>Cálculos!BX85</f>
        <v>1.4869431846525383</v>
      </c>
      <c r="AG58" s="155"/>
      <c r="AH58" s="173">
        <f>Cálculos!N159</f>
        <v>1.6050742858327655E-2</v>
      </c>
      <c r="AI58" s="155"/>
      <c r="AJ58" s="173">
        <f>Cálculos!AT10</f>
        <v>0</v>
      </c>
      <c r="AK58" s="155"/>
      <c r="AL58" s="173">
        <f>Cálculos!BZ25</f>
        <v>0</v>
      </c>
      <c r="AM58" s="153"/>
      <c r="BA58" s="154"/>
      <c r="BB58" s="75">
        <v>53</v>
      </c>
      <c r="BC58" s="181">
        <f>ABS(Cálculos!L59-Cálculos!L58)</f>
        <v>0.87492999744993361</v>
      </c>
      <c r="BD58" s="181">
        <f>ABS(Cálculos!AR59-Cálculos!AR58)</f>
        <v>0.21173561919350536</v>
      </c>
      <c r="BE58" s="181">
        <f>ABS(Cálculos!BX59-Cálculos!BX58)</f>
        <v>8.1586492804619493E-3</v>
      </c>
      <c r="BF58" s="153"/>
    </row>
    <row r="59" spans="2:58" x14ac:dyDescent="0.35">
      <c r="B59" s="11"/>
      <c r="C59" s="155"/>
      <c r="D59" s="155"/>
      <c r="E59" s="155"/>
      <c r="F59" s="155"/>
      <c r="G59" s="155"/>
      <c r="H59" s="155"/>
      <c r="I59" s="155"/>
      <c r="J59" s="155"/>
      <c r="K59" s="155"/>
      <c r="L59" s="155"/>
      <c r="M59" s="155"/>
      <c r="N59" s="155"/>
      <c r="O59" s="155"/>
      <c r="P59" s="155"/>
      <c r="Q59" s="153"/>
      <c r="Y59" s="154"/>
      <c r="Z59" s="75">
        <f>(Cálculos!C60-0.44)/(MAX(Cálculos!C:C)+0.12)*100</f>
        <v>7.3357804196570422</v>
      </c>
      <c r="AA59" s="155"/>
      <c r="AB59" s="173">
        <f>Cálculos!L487</f>
        <v>2.3182579039171172</v>
      </c>
      <c r="AC59" s="155"/>
      <c r="AD59" s="173">
        <f>Cálculos!AR454</f>
        <v>1.4445522259211669</v>
      </c>
      <c r="AE59" s="155"/>
      <c r="AF59" s="173">
        <f>Cálculos!BX92</f>
        <v>1.4853932829286633</v>
      </c>
      <c r="AG59" s="155"/>
      <c r="AH59" s="173">
        <f>Cálculos!N524</f>
        <v>1.6050742858327655E-2</v>
      </c>
      <c r="AI59" s="155"/>
      <c r="AJ59" s="173">
        <f>Cálculos!AT11</f>
        <v>0</v>
      </c>
      <c r="AK59" s="155"/>
      <c r="AL59" s="173">
        <f>Cálculos!BZ26</f>
        <v>0</v>
      </c>
      <c r="AM59" s="153"/>
      <c r="BA59" s="154"/>
      <c r="BB59" s="75">
        <v>54</v>
      </c>
      <c r="BC59" s="181">
        <f>ABS(Cálculos!L60-Cálculos!L59)</f>
        <v>6.8009471265312698</v>
      </c>
      <c r="BD59" s="181">
        <f>ABS(Cálculos!AR60-Cálculos!AR59)</f>
        <v>6.1521922609053314</v>
      </c>
      <c r="BE59" s="181">
        <f>ABS(Cálculos!BX60-Cálculos!BX59)</f>
        <v>4.2357892874101744</v>
      </c>
      <c r="BF59" s="153"/>
    </row>
    <row r="60" spans="2:58" ht="15" thickBot="1" x14ac:dyDescent="0.4">
      <c r="B60" s="33"/>
      <c r="C60" s="157"/>
      <c r="D60" s="157"/>
      <c r="E60" s="157"/>
      <c r="F60" s="157"/>
      <c r="G60" s="157"/>
      <c r="H60" s="157"/>
      <c r="I60" s="157"/>
      <c r="J60" s="157"/>
      <c r="K60" s="157"/>
      <c r="L60" s="157"/>
      <c r="M60" s="157"/>
      <c r="N60" s="157"/>
      <c r="O60" s="157"/>
      <c r="P60" s="157"/>
      <c r="Q60" s="158"/>
      <c r="Y60" s="154"/>
      <c r="Z60" s="75">
        <f>(Cálculos!C61-0.44)/(MAX(Cálculos!C:C)+0.12)*100</f>
        <v>7.4727442064318197</v>
      </c>
      <c r="AA60" s="155"/>
      <c r="AB60" s="173">
        <f>Cálculos!L80</f>
        <v>2.3102845306716961</v>
      </c>
      <c r="AC60" s="155"/>
      <c r="AD60" s="173">
        <f>Cálculos!AR84</f>
        <v>1.4432583874235083</v>
      </c>
      <c r="AE60" s="155"/>
      <c r="AF60" s="173">
        <f>Cálculos!BX84</f>
        <v>1.4823920154704733</v>
      </c>
      <c r="AG60" s="155"/>
      <c r="AH60" s="173">
        <f>Cálculos!N11</f>
        <v>7.6250993840971185E-3</v>
      </c>
      <c r="AI60" s="155"/>
      <c r="AJ60" s="173">
        <f>Cálculos!AT13</f>
        <v>0</v>
      </c>
      <c r="AK60" s="155"/>
      <c r="AL60" s="173">
        <f>Cálculos!BZ27</f>
        <v>0</v>
      </c>
      <c r="AM60" s="153"/>
      <c r="BA60" s="154"/>
      <c r="BB60" s="75">
        <v>55</v>
      </c>
      <c r="BC60" s="181">
        <f>ABS(Cálculos!L61-Cálculos!L60)</f>
        <v>6.2997453057953692</v>
      </c>
      <c r="BD60" s="181">
        <f>ABS(Cálculos!AR61-Cálculos!AR60)</f>
        <v>5.9978986518158042</v>
      </c>
      <c r="BE60" s="181">
        <f>ABS(Cálculos!BX61-Cálculos!BX60)</f>
        <v>4.1733001697954792</v>
      </c>
      <c r="BF60" s="153"/>
    </row>
    <row r="61" spans="2:58" x14ac:dyDescent="0.35">
      <c r="Y61" s="154"/>
      <c r="Z61" s="75">
        <f>(Cálculos!C62-0.44)/(MAX(Cálculos!C:C)+0.12)*100</f>
        <v>7.6097079932065963</v>
      </c>
      <c r="AA61" s="155"/>
      <c r="AB61" s="173">
        <f>Cálculos!L122</f>
        <v>2.2991294112635776</v>
      </c>
      <c r="AC61" s="155"/>
      <c r="AD61" s="173">
        <f>Cálculos!AR487</f>
        <v>1.4408607971251723</v>
      </c>
      <c r="AE61" s="155"/>
      <c r="AF61" s="173">
        <f>Cálculos!BX98</f>
        <v>1.4820460946119587</v>
      </c>
      <c r="AG61" s="155"/>
      <c r="AH61" s="173">
        <f>Cálculos!N376</f>
        <v>7.6250993840971185E-3</v>
      </c>
      <c r="AI61" s="155"/>
      <c r="AJ61" s="173">
        <f>Cálculos!AT14</f>
        <v>0</v>
      </c>
      <c r="AK61" s="155"/>
      <c r="AL61" s="173">
        <f>Cálculos!BZ28</f>
        <v>0</v>
      </c>
      <c r="AM61" s="153"/>
      <c r="BA61" s="154"/>
      <c r="BB61" s="75">
        <v>56</v>
      </c>
      <c r="BC61" s="181">
        <f>ABS(Cálculos!L62-Cálculos!L61)</f>
        <v>0.59044696532623187</v>
      </c>
      <c r="BD61" s="181">
        <f>ABS(Cálculos!AR62-Cálculos!AR61)</f>
        <v>0.1423908285421831</v>
      </c>
      <c r="BE61" s="181">
        <f>ABS(Cálculos!BX62-Cálculos!BX61)</f>
        <v>5.5118963708467028E-3</v>
      </c>
      <c r="BF61" s="153"/>
    </row>
    <row r="62" spans="2:58" x14ac:dyDescent="0.35">
      <c r="Y62" s="154"/>
      <c r="Z62" s="75">
        <f>(Cálculos!C63-0.44)/(MAX(Cálculos!C:C)+0.12)*100</f>
        <v>7.7466717799813729</v>
      </c>
      <c r="AA62" s="155"/>
      <c r="AB62" s="173">
        <f>Cálculos!L447</f>
        <v>2.2499291935192876</v>
      </c>
      <c r="AC62" s="155"/>
      <c r="AD62" s="173">
        <f>Cálculos!AR441</f>
        <v>1.4377373560776818</v>
      </c>
      <c r="AE62" s="155"/>
      <c r="AF62" s="173">
        <f>Cálculos!BX470</f>
        <v>1.4788101283696278</v>
      </c>
      <c r="AG62" s="155"/>
      <c r="AH62" s="173">
        <f>Cálculos!N326</f>
        <v>7.3063895641022206E-3</v>
      </c>
      <c r="AI62" s="155"/>
      <c r="AJ62" s="173">
        <f>Cálculos!AT15</f>
        <v>0</v>
      </c>
      <c r="AK62" s="155"/>
      <c r="AL62" s="173">
        <f>Cálculos!BZ29</f>
        <v>0</v>
      </c>
      <c r="AM62" s="153"/>
      <c r="BA62" s="154"/>
      <c r="BB62" s="75">
        <v>57</v>
      </c>
      <c r="BC62" s="181">
        <f>ABS(Cálculos!L63-Cálculos!L62)</f>
        <v>0.11641834280132857</v>
      </c>
      <c r="BD62" s="181">
        <f>ABS(Cálculos!AR63-Cálculos!AR62)</f>
        <v>2.5368147967455679E-2</v>
      </c>
      <c r="BE62" s="181">
        <f>ABS(Cálculos!BX63-Cálculos!BX62)</f>
        <v>3.5781027752426198E-3</v>
      </c>
      <c r="BF62" s="153"/>
    </row>
    <row r="63" spans="2:58" x14ac:dyDescent="0.35">
      <c r="Y63" s="154"/>
      <c r="Z63" s="75">
        <f>(Cálculos!C64-0.44)/(MAX(Cálculos!C:C)+0.12)*100</f>
        <v>7.8836355667561504</v>
      </c>
      <c r="AA63" s="155"/>
      <c r="AB63" s="173">
        <f>Cálculos!L444</f>
        <v>2.2376783043512436</v>
      </c>
      <c r="AC63" s="155"/>
      <c r="AD63" s="173">
        <f>Cálculos!AR79</f>
        <v>1.4354380299839498</v>
      </c>
      <c r="AE63" s="155"/>
      <c r="AF63" s="173">
        <f>Cálculos!BX83</f>
        <v>1.4780720718431408</v>
      </c>
      <c r="AG63" s="155"/>
      <c r="AH63" s="173">
        <f>Cálculos!N691</f>
        <v>7.3063895641022206E-3</v>
      </c>
      <c r="AI63" s="155"/>
      <c r="AJ63" s="173">
        <f>Cálculos!AT16</f>
        <v>0</v>
      </c>
      <c r="AK63" s="155"/>
      <c r="AL63" s="173">
        <f>Cálculos!BZ30</f>
        <v>0</v>
      </c>
      <c r="AM63" s="153"/>
      <c r="BA63" s="154"/>
      <c r="BB63" s="75">
        <v>58</v>
      </c>
      <c r="BC63" s="181">
        <f>ABS(Cálculos!L64-Cálculos!L63)</f>
        <v>7.1522084699115807E-2</v>
      </c>
      <c r="BD63" s="181">
        <f>ABS(Cálculos!AR64-Cálculos!AR63)</f>
        <v>1.4862141888678071E-2</v>
      </c>
      <c r="BE63" s="181">
        <f>ABS(Cálculos!BX64-Cálculos!BX63)</f>
        <v>2.5891563335962431E-3</v>
      </c>
      <c r="BF63" s="153"/>
    </row>
    <row r="64" spans="2:58" x14ac:dyDescent="0.35">
      <c r="Y64" s="154"/>
      <c r="Z64" s="75">
        <f>(Cálculos!C65-0.44)/(MAX(Cálculos!C:C)+0.12)*100</f>
        <v>8.0205993535309279</v>
      </c>
      <c r="AA64" s="155"/>
      <c r="AB64" s="173">
        <f>Cálculos!L82</f>
        <v>2.2215043626763293</v>
      </c>
      <c r="AC64" s="155"/>
      <c r="AD64" s="173">
        <f>Cálculos!AR86</f>
        <v>1.4283136080792234</v>
      </c>
      <c r="AE64" s="155"/>
      <c r="AF64" s="173">
        <f>Cálculos!BX99</f>
        <v>1.47482396367114</v>
      </c>
      <c r="AG64" s="155"/>
      <c r="AH64" s="173">
        <f>Cálculos!N61</f>
        <v>5.8437915405333786E-3</v>
      </c>
      <c r="AI64" s="155"/>
      <c r="AJ64" s="173">
        <f>Cálculos!AT17</f>
        <v>0</v>
      </c>
      <c r="AK64" s="155"/>
      <c r="AL64" s="173">
        <f>Cálculos!BZ31</f>
        <v>0</v>
      </c>
      <c r="AM64" s="153"/>
      <c r="BA64" s="154"/>
      <c r="BB64" s="75">
        <v>59</v>
      </c>
      <c r="BC64" s="181">
        <f>ABS(Cálculos!L65-Cálculos!L64)</f>
        <v>9.5239482076680204E-2</v>
      </c>
      <c r="BD64" s="181">
        <f>ABS(Cálculos!AR65-Cálculos!AR64)</f>
        <v>2.2020766975081596E-2</v>
      </c>
      <c r="BE64" s="181">
        <f>ABS(Cálculos!BX65-Cálculos!BX64)</f>
        <v>1.0025016169741274E-3</v>
      </c>
      <c r="BF64" s="153"/>
    </row>
    <row r="65" spans="25:58" x14ac:dyDescent="0.35">
      <c r="Y65" s="154"/>
      <c r="Z65" s="75">
        <f>(Cálculos!C66-0.44)/(MAX(Cálculos!C:C)+0.12)*100</f>
        <v>8.1575631403057027</v>
      </c>
      <c r="AA65" s="155"/>
      <c r="AB65" s="173">
        <f>Cálculos!L448</f>
        <v>2.2094066187696613</v>
      </c>
      <c r="AC65" s="155"/>
      <c r="AD65" s="173">
        <f>Cálculos!AR409</f>
        <v>1.4260113943926103</v>
      </c>
      <c r="AE65" s="155"/>
      <c r="AF65" s="173">
        <f>Cálculos!BX82</f>
        <v>1.4719835490761177</v>
      </c>
      <c r="AG65" s="155"/>
      <c r="AH65" s="173">
        <f>Cálculos!N426</f>
        <v>5.8437915405333786E-3</v>
      </c>
      <c r="AI65" s="155"/>
      <c r="AJ65" s="173">
        <f>Cálculos!AT19</f>
        <v>0</v>
      </c>
      <c r="AK65" s="155"/>
      <c r="AL65" s="173">
        <f>Cálculos!BZ32</f>
        <v>0</v>
      </c>
      <c r="AM65" s="153"/>
      <c r="BA65" s="154"/>
      <c r="BB65" s="75">
        <v>60</v>
      </c>
      <c r="BC65" s="181">
        <f>ABS(Cálculos!L66-Cálculos!L65)</f>
        <v>0.10575865292132902</v>
      </c>
      <c r="BD65" s="181">
        <f>ABS(Cálculos!AR66-Cálculos!AR65)</f>
        <v>2.5887565962818382E-2</v>
      </c>
      <c r="BE65" s="181">
        <f>ABS(Cálculos!BX66-Cálculos!BX65)</f>
        <v>6.2661803960817331E-4</v>
      </c>
      <c r="BF65" s="153"/>
    </row>
    <row r="66" spans="25:58" x14ac:dyDescent="0.35">
      <c r="Y66" s="154"/>
      <c r="Z66" s="75">
        <f>(Cálculos!C67-0.44)/(MAX(Cálculos!C:C)+0.12)*100</f>
        <v>8.2945269270804793</v>
      </c>
      <c r="AA66" s="155"/>
      <c r="AB66" s="173">
        <f>Cálculos!L79</f>
        <v>2.2083964096611153</v>
      </c>
      <c r="AC66" s="155"/>
      <c r="AD66" s="173">
        <f>Cálculos!AR459</f>
        <v>1.4247496145375531</v>
      </c>
      <c r="AE66" s="155"/>
      <c r="AF66" s="173">
        <f>Cálculos!BX471</f>
        <v>1.4667713129661537</v>
      </c>
      <c r="AG66" s="155"/>
      <c r="AH66" s="173">
        <f>Cálculos!N23</f>
        <v>5.3175938280450238E-3</v>
      </c>
      <c r="AI66" s="155"/>
      <c r="AJ66" s="173">
        <f>Cálculos!AT20</f>
        <v>0</v>
      </c>
      <c r="AK66" s="155"/>
      <c r="AL66" s="173">
        <f>Cálculos!BZ33</f>
        <v>0</v>
      </c>
      <c r="AM66" s="153"/>
      <c r="BA66" s="154"/>
      <c r="BB66" s="75">
        <v>61</v>
      </c>
      <c r="BC66" s="181">
        <f>ABS(Cálculos!L67-Cálculos!L66)</f>
        <v>1.4943241244961047E-2</v>
      </c>
      <c r="BD66" s="181">
        <f>ABS(Cálculos!AR67-Cálculos!AR66)</f>
        <v>4.4817784786632675E-3</v>
      </c>
      <c r="BE66" s="181">
        <f>ABS(Cálculos!BX67-Cálculos!BX66)</f>
        <v>3.5762740141209726E-4</v>
      </c>
      <c r="BF66" s="153"/>
    </row>
    <row r="67" spans="25:58" x14ac:dyDescent="0.35">
      <c r="Y67" s="154"/>
      <c r="Z67" s="75">
        <f>(Cálculos!C68-0.44)/(MAX(Cálculos!C:C)+0.12)*100</f>
        <v>8.4314907138552559</v>
      </c>
      <c r="AA67" s="155"/>
      <c r="AB67" s="173">
        <f>Cálculos!L83</f>
        <v>2.1812618645552657</v>
      </c>
      <c r="AC67" s="155"/>
      <c r="AD67" s="173">
        <f>Cálculos!AR61</f>
        <v>1.4240478901775315</v>
      </c>
      <c r="AE67" s="155"/>
      <c r="AF67" s="173">
        <f>Cálculos!BX100</f>
        <v>1.4665011497651275</v>
      </c>
      <c r="AG67" s="155"/>
      <c r="AH67" s="173">
        <f>Cálculos!N388</f>
        <v>5.3175938280450238E-3</v>
      </c>
      <c r="AI67" s="155"/>
      <c r="AJ67" s="173">
        <f>Cálculos!AT21</f>
        <v>0</v>
      </c>
      <c r="AK67" s="155"/>
      <c r="AL67" s="173">
        <f>Cálculos!BZ34</f>
        <v>0</v>
      </c>
      <c r="AM67" s="153"/>
      <c r="BA67" s="154"/>
      <c r="BB67" s="75">
        <v>62</v>
      </c>
      <c r="BC67" s="181">
        <f>ABS(Cálculos!L68-Cálculos!L67)</f>
        <v>0.1029706698954489</v>
      </c>
      <c r="BD67" s="181">
        <f>ABS(Cálculos!AR68-Cálculos!AR67)</f>
        <v>2.618231792758996E-2</v>
      </c>
      <c r="BE67" s="181">
        <f>ABS(Cálculos!BX68-Cálculos!BX67)</f>
        <v>1.919860324097078E-3</v>
      </c>
      <c r="BF67" s="153"/>
    </row>
    <row r="68" spans="25:58" x14ac:dyDescent="0.35">
      <c r="Y68" s="154"/>
      <c r="Z68" s="75">
        <f>(Cálculos!C69-0.44)/(MAX(Cálculos!C:C)+0.12)*100</f>
        <v>8.5684545006300343</v>
      </c>
      <c r="AA68" s="155"/>
      <c r="AB68" s="173">
        <f>Cálculos!L441</f>
        <v>2.1562802483472088</v>
      </c>
      <c r="AC68" s="155"/>
      <c r="AD68" s="173">
        <f>Cálculos!AR55</f>
        <v>1.4213296058628799</v>
      </c>
      <c r="AE68" s="155"/>
      <c r="AF68" s="173">
        <f>Cálculos!BX101</f>
        <v>1.4570974187205306</v>
      </c>
      <c r="AG68" s="155"/>
      <c r="AH68" s="173">
        <f>Cálculos!N78</f>
        <v>4.5882874013511545E-3</v>
      </c>
      <c r="AI68" s="155"/>
      <c r="AJ68" s="173">
        <f>Cálculos!AT22</f>
        <v>0</v>
      </c>
      <c r="AK68" s="155"/>
      <c r="AL68" s="173">
        <f>Cálculos!BZ35</f>
        <v>0</v>
      </c>
      <c r="AM68" s="153"/>
      <c r="BA68" s="154"/>
      <c r="BB68" s="75">
        <v>63</v>
      </c>
      <c r="BC68" s="181">
        <f>ABS(Cálculos!L69-Cálculos!L68)</f>
        <v>1.1323084009358997E-2</v>
      </c>
      <c r="BD68" s="181">
        <f>ABS(Cálculos!AR69-Cálculos!AR68)</f>
        <v>3.4367633179359647E-3</v>
      </c>
      <c r="BE68" s="181">
        <f>ABS(Cálculos!BX69-Cálculos!BX68)</f>
        <v>2.1068458465454132E-3</v>
      </c>
      <c r="BF68" s="153"/>
    </row>
    <row r="69" spans="25:58" x14ac:dyDescent="0.35">
      <c r="Y69" s="154"/>
      <c r="Z69" s="75">
        <f>(Cálculos!C70-0.44)/(MAX(Cálculos!C:C)+0.12)*100</f>
        <v>8.7054182874048109</v>
      </c>
      <c r="AA69" s="155"/>
      <c r="AB69" s="173">
        <f>Cálculos!L76</f>
        <v>2.1261154476706134</v>
      </c>
      <c r="AC69" s="155"/>
      <c r="AD69" s="173">
        <f>Cálculos!AR87</f>
        <v>1.4198397241108318</v>
      </c>
      <c r="AE69" s="155"/>
      <c r="AF69" s="173">
        <f>Cálculos!BX472</f>
        <v>1.4549165138304985</v>
      </c>
      <c r="AG69" s="155"/>
      <c r="AH69" s="173">
        <f>Cálculos!N443</f>
        <v>4.5882874013511545E-3</v>
      </c>
      <c r="AI69" s="155"/>
      <c r="AJ69" s="173">
        <f>Cálculos!AT23</f>
        <v>0</v>
      </c>
      <c r="AK69" s="155"/>
      <c r="AL69" s="173">
        <f>Cálculos!BZ36</f>
        <v>0</v>
      </c>
      <c r="AM69" s="153"/>
      <c r="BA69" s="154"/>
      <c r="BB69" s="75">
        <v>64</v>
      </c>
      <c r="BC69" s="181">
        <f>ABS(Cálculos!L70-Cálculos!L69)</f>
        <v>9.8254866347041947E-2</v>
      </c>
      <c r="BD69" s="181">
        <f>ABS(Cálculos!AR70-Cálculos!AR69)</f>
        <v>2.6224317683197773E-2</v>
      </c>
      <c r="BE69" s="181">
        <f>ABS(Cálculos!BX70-Cálculos!BX69)</f>
        <v>3.5139761872340358E-3</v>
      </c>
      <c r="BF69" s="153"/>
    </row>
    <row r="70" spans="25:58" x14ac:dyDescent="0.35">
      <c r="Y70" s="154"/>
      <c r="Z70" s="75">
        <f>(Cálculos!C71-0.44)/(MAX(Cálculos!C:C)+0.12)*100</f>
        <v>8.8423820741795875</v>
      </c>
      <c r="AA70" s="155"/>
      <c r="AB70" s="173">
        <f>Cálculos!L450</f>
        <v>2.1164394167709997</v>
      </c>
      <c r="AC70" s="155"/>
      <c r="AD70" s="173">
        <f>Cálculos!AR455</f>
        <v>1.4191758548074882</v>
      </c>
      <c r="AE70" s="155"/>
      <c r="AF70" s="173">
        <f>Cálculos!BX102</f>
        <v>1.4468375270433707</v>
      </c>
      <c r="AG70" s="155"/>
      <c r="AH70" s="173">
        <f>Cálculos!N298</f>
        <v>4.360691559502217E-3</v>
      </c>
      <c r="AI70" s="155"/>
      <c r="AJ70" s="173">
        <f>Cálculos!AT24</f>
        <v>0</v>
      </c>
      <c r="AK70" s="155"/>
      <c r="AL70" s="173">
        <f>Cálculos!BZ37</f>
        <v>0</v>
      </c>
      <c r="AM70" s="153"/>
      <c r="BA70" s="154"/>
      <c r="BB70" s="75">
        <v>65</v>
      </c>
      <c r="BC70" s="181">
        <f>ABS(Cálculos!L71-Cálculos!L70)</f>
        <v>0.20456556297525053</v>
      </c>
      <c r="BD70" s="181">
        <f>ABS(Cálculos!AR71-Cálculos!AR70)</f>
        <v>5.1913721115157241E-2</v>
      </c>
      <c r="BE70" s="181">
        <f>ABS(Cálculos!BX71-Cálculos!BX70)</f>
        <v>2.7100663048829077E-4</v>
      </c>
      <c r="BF70" s="153"/>
    </row>
    <row r="71" spans="25:58" x14ac:dyDescent="0.35">
      <c r="Y71" s="154"/>
      <c r="Z71" s="75">
        <f>(Cálculos!C72-0.44)/(MAX(Cálculos!C:C)+0.12)*100</f>
        <v>8.9793458609543642</v>
      </c>
      <c r="AA71" s="155"/>
      <c r="AB71" s="173">
        <f>Cálculos!L449</f>
        <v>2.1012456446865486</v>
      </c>
      <c r="AC71" s="155"/>
      <c r="AD71" s="173">
        <f>Cálculos!AR88</f>
        <v>1.417184603020361</v>
      </c>
      <c r="AE71" s="155"/>
      <c r="AF71" s="173">
        <f>Cálculos!BX473</f>
        <v>1.4432429182285444</v>
      </c>
      <c r="AG71" s="155"/>
      <c r="AH71" s="173">
        <f>Cálculos!N663</f>
        <v>4.360691559502217E-3</v>
      </c>
      <c r="AI71" s="155"/>
      <c r="AJ71" s="173">
        <f>Cálculos!AT25</f>
        <v>0</v>
      </c>
      <c r="AK71" s="155"/>
      <c r="AL71" s="173">
        <f>Cálculos!BZ38</f>
        <v>0</v>
      </c>
      <c r="AM71" s="153"/>
      <c r="BA71" s="154"/>
      <c r="BB71" s="75">
        <v>66</v>
      </c>
      <c r="BC71" s="181">
        <f>ABS(Cálculos!L72-Cálculos!L71)</f>
        <v>0.20060495773941955</v>
      </c>
      <c r="BD71" s="181">
        <f>ABS(Cálculos!AR72-Cálculos!AR71)</f>
        <v>5.1652726510144742E-2</v>
      </c>
      <c r="BE71" s="181">
        <f>ABS(Cálculos!BX72-Cálculos!BX71)</f>
        <v>3.2954504986830724E-3</v>
      </c>
      <c r="BF71" s="153"/>
    </row>
    <row r="72" spans="25:58" x14ac:dyDescent="0.35">
      <c r="Y72" s="154"/>
      <c r="Z72" s="75">
        <f>(Cálculos!C73-0.44)/(MAX(Cálculos!C:C)+0.12)*100</f>
        <v>9.1163096477291408</v>
      </c>
      <c r="AA72" s="155"/>
      <c r="AB72" s="173">
        <f>Cálculos!L376</f>
        <v>2.0936029000304237</v>
      </c>
      <c r="AC72" s="155"/>
      <c r="AD72" s="173">
        <f>Cálculos!AR460</f>
        <v>1.4150401069033651</v>
      </c>
      <c r="AE72" s="155"/>
      <c r="AF72" s="173">
        <f>Cálculos!BX103</f>
        <v>1.4357195083508785</v>
      </c>
      <c r="AG72" s="155"/>
      <c r="AH72" s="173">
        <f>Cálculos!N356</f>
        <v>3.5245522802650454E-3</v>
      </c>
      <c r="AI72" s="155"/>
      <c r="AJ72" s="173">
        <f>Cálculos!AT26</f>
        <v>0</v>
      </c>
      <c r="AK72" s="155"/>
      <c r="AL72" s="173">
        <f>Cálculos!BZ39</f>
        <v>0</v>
      </c>
      <c r="AM72" s="153"/>
      <c r="BA72" s="154"/>
      <c r="BB72" s="75">
        <v>67</v>
      </c>
      <c r="BC72" s="181">
        <f>ABS(Cálculos!L73-Cálculos!L72)</f>
        <v>10.658855786855952</v>
      </c>
      <c r="BD72" s="181">
        <f>ABS(Cálculos!AR73-Cálculos!AR72)</f>
        <v>9.5056812800642589</v>
      </c>
      <c r="BE72" s="181">
        <f>ABS(Cálculos!BX73-Cálculos!BX72)</f>
        <v>7.4209778990002251</v>
      </c>
      <c r="BF72" s="153"/>
    </row>
    <row r="73" spans="25:58" x14ac:dyDescent="0.35">
      <c r="Y73" s="154"/>
      <c r="Z73" s="75">
        <f>(Cálculos!C74-0.44)/(MAX(Cálculos!C:C)+0.12)*100</f>
        <v>9.2532734345039174</v>
      </c>
      <c r="AA73" s="155"/>
      <c r="AB73" s="173">
        <f>Cálculos!L85</f>
        <v>2.0888465640201437</v>
      </c>
      <c r="AC73" s="155"/>
      <c r="AD73" s="173">
        <f>Cálculos!AR122</f>
        <v>1.4066004982043707</v>
      </c>
      <c r="AE73" s="155"/>
      <c r="AF73" s="173">
        <f>Cálculos!BX441</f>
        <v>1.4342331457424859</v>
      </c>
      <c r="AG73" s="155"/>
      <c r="AH73" s="173">
        <f>Cálculos!N721</f>
        <v>3.5245522802650454E-3</v>
      </c>
      <c r="AI73" s="155"/>
      <c r="AJ73" s="173">
        <f>Cálculos!AT27</f>
        <v>0</v>
      </c>
      <c r="AK73" s="155"/>
      <c r="AL73" s="173">
        <f>Cálculos!BZ40</f>
        <v>0</v>
      </c>
      <c r="AM73" s="153"/>
      <c r="BA73" s="154"/>
      <c r="BB73" s="75">
        <v>68</v>
      </c>
      <c r="BC73" s="181">
        <f>ABS(Cálculos!L74-Cálculos!L73)</f>
        <v>10.065618059722006</v>
      </c>
      <c r="BD73" s="181">
        <f>ABS(Cálculos!AR74-Cálculos!AR73)</f>
        <v>9.3360185124103072</v>
      </c>
      <c r="BE73" s="181">
        <f>ABS(Cálculos!BX74-Cálculos!BX73)</f>
        <v>7.3690254950832852</v>
      </c>
      <c r="BF73" s="153"/>
    </row>
    <row r="74" spans="25:58" x14ac:dyDescent="0.35">
      <c r="Y74" s="154"/>
      <c r="Z74" s="75">
        <f>(Cálculos!C75-0.44)/(MAX(Cálculos!C:C)+0.12)*100</f>
        <v>9.390237221278694</v>
      </c>
      <c r="AA74" s="155"/>
      <c r="AB74" s="173">
        <f>Cálculos!L84</f>
        <v>2.0733782074389859</v>
      </c>
      <c r="AC74" s="155"/>
      <c r="AD74" s="173">
        <f>Cálculos!AR456</f>
        <v>1.3940006713347453</v>
      </c>
      <c r="AE74" s="155"/>
      <c r="AF74" s="173">
        <f>Cálculos!BX474</f>
        <v>1.4317477564195098</v>
      </c>
      <c r="AG74" s="155"/>
      <c r="AH74" s="173">
        <f>Cálculos!N25</f>
        <v>3.3334599090098895E-3</v>
      </c>
      <c r="AI74" s="155"/>
      <c r="AJ74" s="173">
        <f>Cálculos!AT28</f>
        <v>0</v>
      </c>
      <c r="AK74" s="155"/>
      <c r="AL74" s="173">
        <f>Cálculos!BZ41</f>
        <v>0</v>
      </c>
      <c r="AM74" s="153"/>
      <c r="BA74" s="154"/>
      <c r="BB74" s="75">
        <v>69</v>
      </c>
      <c r="BC74" s="181">
        <f>ABS(Cálculos!L75-Cálculos!L74)</f>
        <v>1.4319704438573062</v>
      </c>
      <c r="BD74" s="181">
        <f>ABS(Cálculos!AR75-Cálculos!AR74)</f>
        <v>0.72339152587254718</v>
      </c>
      <c r="BE74" s="181">
        <f>ABS(Cálculos!BX75-Cálculos!BX74)</f>
        <v>2.6809699680913734E-2</v>
      </c>
      <c r="BF74" s="153"/>
    </row>
    <row r="75" spans="25:58" x14ac:dyDescent="0.35">
      <c r="Y75" s="154"/>
      <c r="Z75" s="75">
        <f>(Cálculos!C76-0.44)/(MAX(Cálculos!C:C)+0.12)*100</f>
        <v>9.5272010080534706</v>
      </c>
      <c r="AA75" s="155"/>
      <c r="AB75" s="173">
        <f>Cálculos!L424</f>
        <v>2.0607080143109631</v>
      </c>
      <c r="AC75" s="155"/>
      <c r="AD75" s="173">
        <f>Cálculos!AR89</f>
        <v>1.3933839427131471</v>
      </c>
      <c r="AE75" s="155"/>
      <c r="AF75" s="173">
        <f>Cálculos!BX440</f>
        <v>1.4278242661019525</v>
      </c>
      <c r="AG75" s="155"/>
      <c r="AH75" s="173">
        <f>Cálculos!N390</f>
        <v>3.3334599090098895E-3</v>
      </c>
      <c r="AI75" s="155"/>
      <c r="AJ75" s="173">
        <f>Cálculos!AT30</f>
        <v>0</v>
      </c>
      <c r="AK75" s="155"/>
      <c r="AL75" s="173">
        <f>Cálculos!BZ42</f>
        <v>0</v>
      </c>
      <c r="AM75" s="153"/>
      <c r="BA75" s="154"/>
      <c r="BB75" s="75">
        <v>70</v>
      </c>
      <c r="BC75" s="181">
        <f>ABS(Cálculos!L76-Cálculos!L75)</f>
        <v>1.2522772273235154</v>
      </c>
      <c r="BD75" s="181">
        <f>ABS(Cálculos!AR76-Cálculos!AR75)</f>
        <v>0.65571811976370853</v>
      </c>
      <c r="BE75" s="181">
        <f>ABS(Cálculos!BX76-Cálculos!BX75)</f>
        <v>7.3398708971987858E-3</v>
      </c>
      <c r="BF75" s="153"/>
    </row>
    <row r="76" spans="25:58" x14ac:dyDescent="0.35">
      <c r="Y76" s="154"/>
      <c r="Z76" s="75">
        <f>(Cálculos!C77-0.44)/(MAX(Cálculos!C:C)+0.12)*100</f>
        <v>9.6641647948282472</v>
      </c>
      <c r="AA76" s="155"/>
      <c r="AB76" s="173">
        <f>Cálculos!L11</f>
        <v>2.0361839944011195</v>
      </c>
      <c r="AC76" s="155"/>
      <c r="AD76" s="173">
        <f>Cálculos!AR461</f>
        <v>1.3894700199553633</v>
      </c>
      <c r="AE76" s="155"/>
      <c r="AF76" s="173">
        <f>Cálculos!BX104</f>
        <v>1.4243393437205996</v>
      </c>
      <c r="AG76" s="155"/>
      <c r="AH76" s="173">
        <f>Cálculos!N335</f>
        <v>2.8012586857071517E-3</v>
      </c>
      <c r="AI76" s="155"/>
      <c r="AJ76" s="173">
        <f>Cálculos!AT31</f>
        <v>0</v>
      </c>
      <c r="AK76" s="155"/>
      <c r="AL76" s="173">
        <f>Cálculos!BZ43</f>
        <v>0</v>
      </c>
      <c r="AM76" s="153"/>
      <c r="BA76" s="154"/>
      <c r="BB76" s="75">
        <v>71</v>
      </c>
      <c r="BC76" s="181">
        <f>ABS(Cálculos!L77-Cálculos!L76)</f>
        <v>3.6093622640077805</v>
      </c>
      <c r="BD76" s="181">
        <f>ABS(Cálculos!AR77-Cálculos!AR76)</f>
        <v>3.0352643263207324</v>
      </c>
      <c r="BE76" s="181">
        <f>ABS(Cálculos!BX77-Cálculos!BX76)</f>
        <v>1.1431517231645572</v>
      </c>
      <c r="BF76" s="153"/>
    </row>
    <row r="77" spans="25:58" x14ac:dyDescent="0.35">
      <c r="Y77" s="154"/>
      <c r="Z77" s="75">
        <f>(Cálculos!C78-0.44)/(MAX(Cálculos!C:C)+0.12)*100</f>
        <v>9.8011285816030238</v>
      </c>
      <c r="AA77" s="155"/>
      <c r="AB77" s="173">
        <f>Cálculos!L59</f>
        <v>2.0250129848627201</v>
      </c>
      <c r="AC77" s="155"/>
      <c r="AD77" s="173">
        <f>Cálculos!AR76</f>
        <v>1.379753986759058</v>
      </c>
      <c r="AE77" s="155"/>
      <c r="AF77" s="173">
        <f>Cálculos!BX80</f>
        <v>1.4205876590776714</v>
      </c>
      <c r="AG77" s="155"/>
      <c r="AH77" s="173">
        <f>Cálculos!N700</f>
        <v>2.8012586857071517E-3</v>
      </c>
      <c r="AI77" s="155"/>
      <c r="AJ77" s="173">
        <f>Cálculos!AT32</f>
        <v>0</v>
      </c>
      <c r="AK77" s="155"/>
      <c r="AL77" s="173">
        <f>Cálculos!BZ44</f>
        <v>0</v>
      </c>
      <c r="AM77" s="153"/>
      <c r="BA77" s="154"/>
      <c r="BB77" s="75">
        <v>72</v>
      </c>
      <c r="BC77" s="181">
        <f>ABS(Cálculos!L78-Cálculos!L77)</f>
        <v>3.1108060806810403</v>
      </c>
      <c r="BD77" s="181">
        <f>ABS(Cálculos!AR78-Cálculos!AR77)</f>
        <v>2.8828093438129425</v>
      </c>
      <c r="BE77" s="181">
        <f>ABS(Cálculos!BX78-Cálculos!BX77)</f>
        <v>1.0834190195611191</v>
      </c>
      <c r="BF77" s="153"/>
    </row>
    <row r="78" spans="25:58" x14ac:dyDescent="0.35">
      <c r="Y78" s="154"/>
      <c r="Z78" s="75">
        <f>(Cálculos!C79-0.44)/(MAX(Cálculos!C:C)+0.12)*100</f>
        <v>9.9380923683778022</v>
      </c>
      <c r="AA78" s="155"/>
      <c r="AB78" s="173">
        <f>Cálculos!L451</f>
        <v>2.0051782126283095</v>
      </c>
      <c r="AC78" s="155"/>
      <c r="AD78" s="173">
        <f>Cálculos!AR94</f>
        <v>1.3757720243391756</v>
      </c>
      <c r="AE78" s="155"/>
      <c r="AF78" s="173">
        <f>Cálculos!BX475</f>
        <v>1.4204283009987848</v>
      </c>
      <c r="AG78" s="155"/>
      <c r="AH78" s="173">
        <f>Cálculos!N331</f>
        <v>1.7830572743258658E-3</v>
      </c>
      <c r="AI78" s="155"/>
      <c r="AJ78" s="173">
        <f>Cálculos!AT33</f>
        <v>0</v>
      </c>
      <c r="AK78" s="155"/>
      <c r="AL78" s="173">
        <f>Cálculos!BZ45</f>
        <v>0</v>
      </c>
      <c r="AM78" s="153"/>
      <c r="BA78" s="154"/>
      <c r="BB78" s="75">
        <v>73</v>
      </c>
      <c r="BC78" s="181">
        <f>ABS(Cálculos!L79-Cálculos!L78)</f>
        <v>0.4162752213362384</v>
      </c>
      <c r="BD78" s="181">
        <f>ABS(Cálculos!AR79-Cálculos!AR78)</f>
        <v>9.6770939282897928E-2</v>
      </c>
      <c r="BE78" s="181">
        <f>ABS(Cálculos!BX79-Cálculos!BX78)</f>
        <v>7.6695414426786179E-3</v>
      </c>
      <c r="BF78" s="153"/>
    </row>
    <row r="79" spans="25:58" x14ac:dyDescent="0.35">
      <c r="Y79" s="154"/>
      <c r="Z79" s="75">
        <f>(Cálculos!C80-0.44)/(MAX(Cálculos!C:C)+0.12)*100</f>
        <v>10.075056155152579</v>
      </c>
      <c r="AA79" s="155"/>
      <c r="AB79" s="173">
        <f>Cálculos!L86</f>
        <v>1.9778572388277134</v>
      </c>
      <c r="AC79" s="155"/>
      <c r="AD79" s="173">
        <f>Cálculos!AR439</f>
        <v>1.3714362922296057</v>
      </c>
      <c r="AE79" s="155"/>
      <c r="AF79" s="173">
        <f>Cálculos!BX105</f>
        <v>1.4131331277183414</v>
      </c>
      <c r="AG79" s="155"/>
      <c r="AH79" s="173">
        <f>Cálculos!N696</f>
        <v>1.7830572743258658E-3</v>
      </c>
      <c r="AI79" s="155"/>
      <c r="AJ79" s="173">
        <f>Cálculos!AT34</f>
        <v>0</v>
      </c>
      <c r="AK79" s="155"/>
      <c r="AL79" s="173">
        <f>Cálculos!BZ46</f>
        <v>0</v>
      </c>
      <c r="AM79" s="153"/>
      <c r="BA79" s="154"/>
      <c r="BB79" s="75">
        <v>74</v>
      </c>
      <c r="BC79" s="181">
        <f>ABS(Cálculos!L80-Cálculos!L79)</f>
        <v>0.10188812101058087</v>
      </c>
      <c r="BD79" s="181">
        <f>ABS(Cálculos!AR80-Cálculos!AR79)</f>
        <v>3.3810599203700997E-2</v>
      </c>
      <c r="BE79" s="181">
        <f>ABS(Cálculos!BX80-Cálculos!BX79)</f>
        <v>9.0939094680582144E-3</v>
      </c>
      <c r="BF79" s="153"/>
    </row>
    <row r="80" spans="25:58" x14ac:dyDescent="0.35">
      <c r="Y80" s="154"/>
      <c r="Z80" s="75">
        <f>(Cálculos!C81-0.44)/(MAX(Cálculos!C:C)+0.12)*100</f>
        <v>10.212019941927354</v>
      </c>
      <c r="AA80" s="155"/>
      <c r="AB80" s="173">
        <f>Cálculos!L439</f>
        <v>1.9771903763748193</v>
      </c>
      <c r="AC80" s="155"/>
      <c r="AD80" s="173">
        <f>Cálculos!AR90</f>
        <v>1.3684526326991264</v>
      </c>
      <c r="AE80" s="155"/>
      <c r="AF80" s="173">
        <f>Cálculos!BX79</f>
        <v>1.4114937496096132</v>
      </c>
      <c r="AG80" s="155"/>
      <c r="AH80" s="173">
        <f>Cálculos!N59</f>
        <v>1.6613186348809715E-3</v>
      </c>
      <c r="AI80" s="155"/>
      <c r="AJ80" s="173">
        <f>Cálculos!AT35</f>
        <v>0</v>
      </c>
      <c r="AK80" s="155"/>
      <c r="AL80" s="173">
        <f>Cálculos!BZ48</f>
        <v>0</v>
      </c>
      <c r="AM80" s="153"/>
      <c r="BA80" s="154"/>
      <c r="BB80" s="75">
        <v>75</v>
      </c>
      <c r="BC80" s="181">
        <f>ABS(Cálculos!L81-Cálculos!L80)</f>
        <v>2.930769808948769</v>
      </c>
      <c r="BD80" s="181">
        <f>ABS(Cálculos!AR81-Cálculos!AR80)</f>
        <v>2.4942109109429054</v>
      </c>
      <c r="BE80" s="181">
        <f>ABS(Cálculos!BX81-Cálculos!BX80)</f>
        <v>0.64763549615237448</v>
      </c>
      <c r="BF80" s="153"/>
    </row>
    <row r="81" spans="25:58" x14ac:dyDescent="0.35">
      <c r="Y81" s="154"/>
      <c r="Z81" s="75">
        <f>(Cálculos!C82-0.44)/(MAX(Cálculos!C:C)+0.12)*100</f>
        <v>10.34898372870213</v>
      </c>
      <c r="AA81" s="155"/>
      <c r="AB81" s="173">
        <f>Cálculos!L427</f>
        <v>1.9704180971884062</v>
      </c>
      <c r="AC81" s="155"/>
      <c r="AD81" s="173">
        <f>Cálculos!AR457</f>
        <v>1.3683546808285767</v>
      </c>
      <c r="AE81" s="155"/>
      <c r="AF81" s="173">
        <f>Cálculos!BX476</f>
        <v>1.4092818662508138</v>
      </c>
      <c r="AG81" s="155"/>
      <c r="AH81" s="173">
        <f>Cálculos!N424</f>
        <v>1.6613186348809715E-3</v>
      </c>
      <c r="AI81" s="155"/>
      <c r="AJ81" s="173">
        <f>Cálculos!AT36</f>
        <v>0</v>
      </c>
      <c r="AK81" s="155"/>
      <c r="AL81" s="173">
        <f>Cálculos!BZ49</f>
        <v>0</v>
      </c>
      <c r="AM81" s="153"/>
      <c r="BA81" s="154"/>
      <c r="BB81" s="75">
        <v>76</v>
      </c>
      <c r="BC81" s="181">
        <f>ABS(Cálculos!L82-Cálculos!L81)</f>
        <v>3.0195499769441358</v>
      </c>
      <c r="BD81" s="181">
        <f>ABS(Cálculos!AR82-Cálculos!AR81)</f>
        <v>2.4943837575841585</v>
      </c>
      <c r="BE81" s="181">
        <f>ABS(Cálculos!BX82-Cálculos!BX81)</f>
        <v>0.59623960615392813</v>
      </c>
      <c r="BF81" s="153"/>
    </row>
    <row r="82" spans="25:58" x14ac:dyDescent="0.35">
      <c r="Y82" s="154"/>
      <c r="Z82" s="75">
        <f>(Cálculos!C83-0.44)/(MAX(Cálculos!C:C)+0.12)*100</f>
        <v>10.485947515476909</v>
      </c>
      <c r="AA82" s="155"/>
      <c r="AB82" s="173">
        <f>Cálculos!L452</f>
        <v>1.9580255803032833</v>
      </c>
      <c r="AC82" s="155"/>
      <c r="AD82" s="173">
        <f>Cálculos!AR95</f>
        <v>1.3664903740921464</v>
      </c>
      <c r="AE82" s="155"/>
      <c r="AF82" s="173">
        <f>Cálculos!BX78</f>
        <v>1.4038242081669345</v>
      </c>
      <c r="AG82" s="155"/>
      <c r="AH82" s="173">
        <f>Cálculos!N208</f>
        <v>1.5451330691349336E-3</v>
      </c>
      <c r="AI82" s="155"/>
      <c r="AJ82" s="173">
        <f>Cálculos!AT37</f>
        <v>0</v>
      </c>
      <c r="AK82" s="155"/>
      <c r="AL82" s="173">
        <f>Cálculos!BZ50</f>
        <v>0</v>
      </c>
      <c r="AM82" s="153"/>
      <c r="BA82" s="154"/>
      <c r="BB82" s="75">
        <v>77</v>
      </c>
      <c r="BC82" s="181">
        <f>ABS(Cálculos!L83-Cálculos!L82)</f>
        <v>4.0242498121063619E-2</v>
      </c>
      <c r="BD82" s="181">
        <f>ABS(Cálculos!AR83-Cálculos!AR82)</f>
        <v>3.7738767018480335E-3</v>
      </c>
      <c r="BE82" s="181">
        <f>ABS(Cálculos!BX83-Cálculos!BX82)</f>
        <v>6.0885227670230968E-3</v>
      </c>
      <c r="BF82" s="153"/>
    </row>
    <row r="83" spans="25:58" x14ac:dyDescent="0.35">
      <c r="Y83" s="154"/>
      <c r="Z83" s="75">
        <f>(Cálculos!C84-0.44)/(MAX(Cálculos!C:C)+0.12)*100</f>
        <v>10.622911302251685</v>
      </c>
      <c r="AA83" s="155"/>
      <c r="AB83" s="173">
        <f>Cálculos!L74</f>
        <v>1.9464222311368227</v>
      </c>
      <c r="AC83" s="155"/>
      <c r="AD83" s="173">
        <f>Cálculos!AR462</f>
        <v>1.3636992234119789</v>
      </c>
      <c r="AE83" s="155"/>
      <c r="AF83" s="173">
        <f>Cálculos!BX106</f>
        <v>1.4020982014963477</v>
      </c>
      <c r="AG83" s="155"/>
      <c r="AH83" s="173">
        <f>Cálculos!N573</f>
        <v>1.5451330691349336E-3</v>
      </c>
      <c r="AI83" s="155"/>
      <c r="AJ83" s="173">
        <f>Cálculos!AT38</f>
        <v>0</v>
      </c>
      <c r="AK83" s="155"/>
      <c r="AL83" s="173">
        <f>Cálculos!BZ51</f>
        <v>0</v>
      </c>
      <c r="AM83" s="153"/>
      <c r="BA83" s="154"/>
      <c r="BB83" s="75">
        <v>78</v>
      </c>
      <c r="BC83" s="181">
        <f>ABS(Cálculos!L84-Cálculos!L83)</f>
        <v>0.10788365711627979</v>
      </c>
      <c r="BD83" s="181">
        <f>ABS(Cálculos!AR84-Cálculos!AR83)</f>
        <v>2.2043518421041242E-2</v>
      </c>
      <c r="BE83" s="181">
        <f>ABS(Cálculos!BX84-Cálculos!BX83)</f>
        <v>4.3199436273324565E-3</v>
      </c>
      <c r="BF83" s="153"/>
    </row>
    <row r="84" spans="25:58" x14ac:dyDescent="0.35">
      <c r="Y84" s="154"/>
      <c r="Z84" s="75">
        <f>(Cálculos!C85-0.44)/(MAX(Cálculos!C:C)+0.12)*100</f>
        <v>10.759875089026462</v>
      </c>
      <c r="AA84" s="155"/>
      <c r="AB84" s="173">
        <f>Cálculos!L62</f>
        <v>1.9357678402723884</v>
      </c>
      <c r="AC84" s="155"/>
      <c r="AD84" s="173">
        <f>Cálculos!AR427</f>
        <v>1.3479531668984033</v>
      </c>
      <c r="AE84" s="155"/>
      <c r="AF84" s="173">
        <f>Cálculos!BX439</f>
        <v>1.4019553494735342</v>
      </c>
      <c r="AG84" s="155"/>
      <c r="AH84" s="173">
        <f>Cálculos!N291</f>
        <v>1.133404593212933E-3</v>
      </c>
      <c r="AI84" s="155"/>
      <c r="AJ84" s="173">
        <f>Cálculos!AT39</f>
        <v>0</v>
      </c>
      <c r="AK84" s="155"/>
      <c r="AL84" s="173">
        <f>Cálculos!BZ52</f>
        <v>0</v>
      </c>
      <c r="AM84" s="153"/>
      <c r="BA84" s="154"/>
      <c r="BB84" s="75">
        <v>79</v>
      </c>
      <c r="BC84" s="181">
        <f>ABS(Cálculos!L85-Cálculos!L84)</f>
        <v>1.5468356581157749E-2</v>
      </c>
      <c r="BD84" s="181">
        <f>ABS(Cálculos!AR85-Cálculos!AR84)</f>
        <v>8.9573160876144087E-3</v>
      </c>
      <c r="BE84" s="181">
        <f>ABS(Cálculos!BX85-Cálculos!BX84)</f>
        <v>4.5511691820649958E-3</v>
      </c>
      <c r="BF84" s="153"/>
    </row>
    <row r="85" spans="25:58" x14ac:dyDescent="0.35">
      <c r="Y85" s="154"/>
      <c r="Z85" s="75">
        <f>(Cálculos!C86-0.44)/(MAX(Cálculos!C:C)+0.12)*100</f>
        <v>10.896838875801238</v>
      </c>
      <c r="AA85" s="155"/>
      <c r="AB85" s="173">
        <f>Cálculos!L453</f>
        <v>1.9349874914096243</v>
      </c>
      <c r="AC85" s="155"/>
      <c r="AD85" s="173">
        <f>Cálculos!AR44</f>
        <v>1.3462303429048577</v>
      </c>
      <c r="AE85" s="155"/>
      <c r="AF85" s="173">
        <f>Cálculos!BX477</f>
        <v>1.3983058075118651</v>
      </c>
      <c r="AG85" s="155"/>
      <c r="AH85" s="173">
        <f>Cálculos!N368</f>
        <v>1.133404593212933E-3</v>
      </c>
      <c r="AI85" s="155"/>
      <c r="AJ85" s="173">
        <f>Cálculos!AT40</f>
        <v>0</v>
      </c>
      <c r="AK85" s="155"/>
      <c r="AL85" s="173">
        <f>Cálculos!BZ53</f>
        <v>0</v>
      </c>
      <c r="AM85" s="153"/>
      <c r="BA85" s="154"/>
      <c r="BB85" s="75">
        <v>80</v>
      </c>
      <c r="BC85" s="181">
        <f>ABS(Cálculos!L86-Cálculos!L85)</f>
        <v>0.11098932519243032</v>
      </c>
      <c r="BD85" s="181">
        <f>ABS(Cálculos!AR86-Cálculos!AR85)</f>
        <v>2.3902095431899362E-2</v>
      </c>
      <c r="BE85" s="181">
        <f>ABS(Cálculos!BX86-Cálculos!BX85)</f>
        <v>2.8902929226952701E-3</v>
      </c>
      <c r="BF85" s="153"/>
    </row>
    <row r="86" spans="25:58" x14ac:dyDescent="0.35">
      <c r="Y86" s="154"/>
      <c r="Z86" s="75">
        <f>(Cálculos!C87-0.44)/(MAX(Cálculos!C:C)+0.12)*100</f>
        <v>11.033802662576015</v>
      </c>
      <c r="AA86" s="155"/>
      <c r="AB86" s="173">
        <f>Cálculos!L87</f>
        <v>1.9309738065648938</v>
      </c>
      <c r="AC86" s="155"/>
      <c r="AD86" s="173">
        <f>Cálculos!AR91</f>
        <v>1.3437190285773295</v>
      </c>
      <c r="AE86" s="155"/>
      <c r="AF86" s="173">
        <f>Cálculos!BX29</f>
        <v>1.394976338718144</v>
      </c>
      <c r="AG86" s="155"/>
      <c r="AH86" s="173">
        <f>Cálculos!N656</f>
        <v>1.133404593212933E-3</v>
      </c>
      <c r="AI86" s="155"/>
      <c r="AJ86" s="173">
        <f>Cálculos!AT41</f>
        <v>0</v>
      </c>
      <c r="AK86" s="155"/>
      <c r="AL86" s="173">
        <f>Cálculos!BZ54</f>
        <v>0</v>
      </c>
      <c r="AM86" s="153"/>
      <c r="BA86" s="154"/>
      <c r="BB86" s="75">
        <v>81</v>
      </c>
      <c r="BC86" s="181">
        <f>ABS(Cálculos!L87-Cálculos!L86)</f>
        <v>4.6883432262819547E-2</v>
      </c>
      <c r="BD86" s="181">
        <f>ABS(Cálculos!AR87-Cálculos!AR86)</f>
        <v>8.473883968391549E-3</v>
      </c>
      <c r="BE86" s="181">
        <f>ABS(Cálculos!BX87-Cálculos!BX86)</f>
        <v>2.1274714812704598E-3</v>
      </c>
      <c r="BF86" s="153"/>
    </row>
    <row r="87" spans="25:58" x14ac:dyDescent="0.35">
      <c r="Y87" s="154"/>
      <c r="Z87" s="75">
        <f>(Cálculos!C88-0.44)/(MAX(Cálculos!C:C)+0.12)*100</f>
        <v>11.170766449350792</v>
      </c>
      <c r="AA87" s="155"/>
      <c r="AB87" s="173">
        <f>Cálculos!L88</f>
        <v>1.9082022652411095</v>
      </c>
      <c r="AC87" s="155"/>
      <c r="AD87" s="173">
        <f>Cálculos!AR96</f>
        <v>1.3413447653193866</v>
      </c>
      <c r="AE87" s="155"/>
      <c r="AF87" s="173">
        <f>Cálculos!BX107</f>
        <v>1.3912319468480074</v>
      </c>
      <c r="AG87" s="155"/>
      <c r="AH87" s="173">
        <f>Cálculos!N733</f>
        <v>1.133404593212933E-3</v>
      </c>
      <c r="AI87" s="155"/>
      <c r="AJ87" s="173">
        <f>Cálculos!AT42</f>
        <v>0</v>
      </c>
      <c r="AK87" s="155"/>
      <c r="AL87" s="173">
        <f>Cálculos!BZ55</f>
        <v>0</v>
      </c>
      <c r="AM87" s="153"/>
      <c r="BA87" s="154"/>
      <c r="BB87" s="75">
        <v>82</v>
      </c>
      <c r="BC87" s="181">
        <f>ABS(Cálculos!L88-Cálculos!L87)</f>
        <v>2.2771541323784339E-2</v>
      </c>
      <c r="BD87" s="181">
        <f>ABS(Cálculos!AR88-Cálculos!AR87)</f>
        <v>2.6551210904708356E-3</v>
      </c>
      <c r="BE87" s="181">
        <f>ABS(Cálculos!BX88-Cálculos!BX87)</f>
        <v>1.8483563397093672E-3</v>
      </c>
      <c r="BF87" s="153"/>
    </row>
    <row r="88" spans="25:58" x14ac:dyDescent="0.35">
      <c r="Y88" s="154"/>
      <c r="Z88" s="75">
        <f>(Cálculos!C89-0.44)/(MAX(Cálculos!C:C)+0.12)*100</f>
        <v>11.307730236125568</v>
      </c>
      <c r="AA88" s="155"/>
      <c r="AB88" s="173">
        <f>Cálculos!L690</f>
        <v>1.8940661415708069</v>
      </c>
      <c r="AC88" s="155"/>
      <c r="AD88" s="173">
        <f>Cálculos!AR424</f>
        <v>1.338207559801609</v>
      </c>
      <c r="AE88" s="155"/>
      <c r="AF88" s="173">
        <f>Cálculos!BX478</f>
        <v>1.3874975205425479</v>
      </c>
      <c r="AG88" s="155"/>
      <c r="AH88" s="173">
        <f>Cálculos!N27</f>
        <v>1.0430960728330112E-3</v>
      </c>
      <c r="AI88" s="155"/>
      <c r="AJ88" s="173">
        <f>Cálculos!AT43</f>
        <v>0</v>
      </c>
      <c r="AK88" s="155"/>
      <c r="AL88" s="173">
        <f>Cálculos!BZ56</f>
        <v>0</v>
      </c>
      <c r="AM88" s="153"/>
      <c r="BA88" s="154"/>
      <c r="BB88" s="75">
        <v>83</v>
      </c>
      <c r="BC88" s="181">
        <f>ABS(Cálculos!L89-Cálculos!L88)</f>
        <v>0.10220367090365667</v>
      </c>
      <c r="BD88" s="181">
        <f>ABS(Cálculos!AR89-Cálculos!AR88)</f>
        <v>2.3800660307213839E-2</v>
      </c>
      <c r="BE88" s="181">
        <f>ABS(Cálculos!BX89-Cálculos!BX88)</f>
        <v>1.8847782136721669E-4</v>
      </c>
      <c r="BF88" s="153"/>
    </row>
    <row r="89" spans="25:58" x14ac:dyDescent="0.35">
      <c r="Y89" s="154"/>
      <c r="Z89" s="75">
        <f>(Cálculos!C90-0.44)/(MAX(Cálculos!C:C)+0.12)*100</f>
        <v>11.444694022900345</v>
      </c>
      <c r="AA89" s="155"/>
      <c r="AB89" s="173">
        <f>Cálculos!L325</f>
        <v>1.8915034652202591</v>
      </c>
      <c r="AC89" s="155"/>
      <c r="AD89" s="173">
        <f>Cálculos!AR463</f>
        <v>1.3375113535585634</v>
      </c>
      <c r="AE89" s="155"/>
      <c r="AF89" s="173">
        <f>Cálculos!BX108</f>
        <v>1.3805317855866446</v>
      </c>
      <c r="AG89" s="155"/>
      <c r="AH89" s="173">
        <f>Cálculos!N392</f>
        <v>1.0430960728330112E-3</v>
      </c>
      <c r="AI89" s="155"/>
      <c r="AJ89" s="173">
        <f>Cálculos!AT44</f>
        <v>0</v>
      </c>
      <c r="AK89" s="155"/>
      <c r="AL89" s="173">
        <f>Cálculos!BZ58</f>
        <v>0</v>
      </c>
      <c r="AM89" s="153"/>
      <c r="BA89" s="154"/>
      <c r="BB89" s="75">
        <v>84</v>
      </c>
      <c r="BC89" s="181">
        <f>ABS(Cálculos!L90-Cálculos!L89)</f>
        <v>0.10152281756583426</v>
      </c>
      <c r="BD89" s="181">
        <f>ABS(Cálculos!AR90-Cálculos!AR89)</f>
        <v>2.4931310014020713E-2</v>
      </c>
      <c r="BE89" s="181">
        <f>ABS(Cálculos!BX90-Cálculos!BX89)</f>
        <v>1.4764633702097907E-3</v>
      </c>
      <c r="BF89" s="153"/>
    </row>
    <row r="90" spans="25:58" x14ac:dyDescent="0.35">
      <c r="Y90" s="154"/>
      <c r="Z90" s="75">
        <f>(Cálculos!C91-0.44)/(MAX(Cálculos!C:C)+0.12)*100</f>
        <v>11.581657809675121</v>
      </c>
      <c r="AA90" s="155"/>
      <c r="AB90" s="173">
        <f>Cálculos!L524</f>
        <v>1.856016189333324</v>
      </c>
      <c r="AC90" s="155"/>
      <c r="AD90" s="173">
        <f>Cálculos!AR428</f>
        <v>1.3220120360266672</v>
      </c>
      <c r="AE90" s="155"/>
      <c r="AF90" s="173">
        <f>Cálculos!BX479</f>
        <v>1.3768544409099119</v>
      </c>
      <c r="AG90" s="155"/>
      <c r="AH90" s="173">
        <f>Cálculos!N71</f>
        <v>7.2857385820484111E-4</v>
      </c>
      <c r="AI90" s="155"/>
      <c r="AJ90" s="173">
        <f>Cálculos!AT45</f>
        <v>0</v>
      </c>
      <c r="AK90" s="155"/>
      <c r="AL90" s="173">
        <f>Cálculos!BZ59</f>
        <v>0</v>
      </c>
      <c r="AM90" s="153"/>
      <c r="BA90" s="154"/>
      <c r="BB90" s="75">
        <v>85</v>
      </c>
      <c r="BC90" s="181">
        <f>ABS(Cálculos!L91-Cálculos!L90)</f>
        <v>9.6578045462246909E-2</v>
      </c>
      <c r="BD90" s="181">
        <f>ABS(Cálculos!AR91-Cálculos!AR90)</f>
        <v>2.4733604121796926E-2</v>
      </c>
      <c r="BE90" s="181">
        <f>ABS(Cálculos!BX91-Cálculos!BX90)</f>
        <v>2.8545681138969492E-3</v>
      </c>
      <c r="BF90" s="153"/>
    </row>
    <row r="91" spans="25:58" x14ac:dyDescent="0.35">
      <c r="Y91" s="154"/>
      <c r="Z91" s="75">
        <f>(Cálculos!C92-0.44)/(MAX(Cálculos!C:C)+0.12)*100</f>
        <v>11.7186215964499</v>
      </c>
      <c r="AA91" s="155"/>
      <c r="AB91" s="173">
        <f>Cálculos!L428</f>
        <v>1.8536583371526365</v>
      </c>
      <c r="AC91" s="155"/>
      <c r="AD91" s="173">
        <f>Cálculos!AR92</f>
        <v>1.3185111561689964</v>
      </c>
      <c r="AE91" s="155"/>
      <c r="AF91" s="173">
        <f>Cálculos!BX429</f>
        <v>1.3716076471811274</v>
      </c>
      <c r="AG91" s="155"/>
      <c r="AH91" s="173">
        <f>Cálculos!N304</f>
        <v>7.2857385820484111E-4</v>
      </c>
      <c r="AI91" s="155"/>
      <c r="AJ91" s="173">
        <f>Cálculos!AT46</f>
        <v>0</v>
      </c>
      <c r="AK91" s="155"/>
      <c r="AL91" s="173">
        <f>Cálculos!BZ61</f>
        <v>0</v>
      </c>
      <c r="AM91" s="153"/>
      <c r="BA91" s="154"/>
      <c r="BB91" s="75">
        <v>86</v>
      </c>
      <c r="BC91" s="181">
        <f>ABS(Cálculos!L92-Cálculos!L91)</f>
        <v>9.4099334011558344E-2</v>
      </c>
      <c r="BD91" s="181">
        <f>ABS(Cálculos!AR92-Cálculos!AR91)</f>
        <v>2.520787240833311E-2</v>
      </c>
      <c r="BE91" s="181">
        <f>ABS(Cálculos!BX92-Cálculos!BX91)</f>
        <v>4.2734688048104985E-3</v>
      </c>
      <c r="BF91" s="153"/>
    </row>
    <row r="92" spans="25:58" x14ac:dyDescent="0.35">
      <c r="Y92" s="154"/>
      <c r="Z92" s="75">
        <f>(Cálculos!C93-0.44)/(MAX(Cálculos!C:C)+0.12)*100</f>
        <v>11.855585383224676</v>
      </c>
      <c r="AA92" s="155"/>
      <c r="AB92" s="173">
        <f>Cálculos!L390</f>
        <v>1.843067438460126</v>
      </c>
      <c r="AC92" s="155"/>
      <c r="AD92" s="173">
        <f>Cálculos!AR97</f>
        <v>1.3159950882483464</v>
      </c>
      <c r="AE92" s="155"/>
      <c r="AF92" s="173">
        <f>Cálculos!BX430</f>
        <v>1.3715570996805551</v>
      </c>
      <c r="AG92" s="155"/>
      <c r="AH92" s="173">
        <f>Cálculos!N436</f>
        <v>7.2857385820484111E-4</v>
      </c>
      <c r="AI92" s="155"/>
      <c r="AJ92" s="173">
        <f>Cálculos!AT48</f>
        <v>0</v>
      </c>
      <c r="AK92" s="155"/>
      <c r="AL92" s="173">
        <f>Cálculos!BZ62</f>
        <v>0</v>
      </c>
      <c r="AM92" s="153"/>
      <c r="BA92" s="154"/>
      <c r="BB92" s="75">
        <v>87</v>
      </c>
      <c r="BC92" s="181">
        <f>ABS(Cálculos!L93-Cálculos!L92)</f>
        <v>1.2841327616034435</v>
      </c>
      <c r="BD92" s="181">
        <f>ABS(Cálculos!AR93-Cálculos!AR92)</f>
        <v>0.33418687516068157</v>
      </c>
      <c r="BE92" s="181">
        <f>ABS(Cálculos!BX93-Cálculos!BX92)</f>
        <v>1.55099218529966E-2</v>
      </c>
      <c r="BF92" s="153"/>
    </row>
    <row r="93" spans="25:58" x14ac:dyDescent="0.35">
      <c r="Y93" s="154"/>
      <c r="Z93" s="75">
        <f>(Cálculos!C94-0.44)/(MAX(Cálculos!C:C)+0.12)*100</f>
        <v>11.992549169999453</v>
      </c>
      <c r="AA93" s="155"/>
      <c r="AB93" s="173">
        <f>Cálculos!L388</f>
        <v>1.8429829774578257</v>
      </c>
      <c r="AC93" s="155"/>
      <c r="AD93" s="173">
        <f>Cálculos!AR464</f>
        <v>1.3159070063776332</v>
      </c>
      <c r="AE93" s="155"/>
      <c r="AF93" s="173">
        <f>Cálculos!BX428</f>
        <v>1.3700826902028505</v>
      </c>
      <c r="AG93" s="155"/>
      <c r="AH93" s="173">
        <f>Cálculos!N669</f>
        <v>7.2857385820484111E-4</v>
      </c>
      <c r="AI93" s="155"/>
      <c r="AJ93" s="173">
        <f>Cálculos!AT49</f>
        <v>0</v>
      </c>
      <c r="AK93" s="155"/>
      <c r="AL93" s="173">
        <f>Cálculos!BZ63</f>
        <v>0</v>
      </c>
      <c r="AM93" s="153"/>
      <c r="BA93" s="154"/>
      <c r="BB93" s="75">
        <v>88</v>
      </c>
      <c r="BC93" s="181">
        <f>ABS(Cálculos!L94-Cálculos!L93)</f>
        <v>1.1085403963360874</v>
      </c>
      <c r="BD93" s="181">
        <f>ABS(Cálculos!AR94-Cálculos!AR93)</f>
        <v>0.2769260069905024</v>
      </c>
      <c r="BE93" s="181">
        <f>ABS(Cálculos!BX94-Cálculos!BX93)</f>
        <v>1.7067649394590934E-3</v>
      </c>
      <c r="BF93" s="153"/>
    </row>
    <row r="94" spans="25:58" x14ac:dyDescent="0.35">
      <c r="Y94" s="154"/>
      <c r="Z94" s="75">
        <f>(Cálculos!C95-0.44)/(MAX(Cálculos!C:C)+0.12)*100</f>
        <v>12.129512956774228</v>
      </c>
      <c r="AA94" s="155"/>
      <c r="AB94" s="173">
        <f>Cálculos!L159</f>
        <v>1.8427555368556578</v>
      </c>
      <c r="AC94" s="155"/>
      <c r="AD94" s="173">
        <f>Cálculos!AR74</f>
        <v>1.3120805806502194</v>
      </c>
      <c r="AE94" s="155"/>
      <c r="AF94" s="173">
        <f>Cálculos!BX109</f>
        <v>1.3699951789338027</v>
      </c>
      <c r="AG94" s="155"/>
      <c r="AH94" s="173">
        <f>Cálculos!N80</f>
        <v>5.9757403946011705E-4</v>
      </c>
      <c r="AI94" s="155"/>
      <c r="AJ94" s="173">
        <f>Cálculos!AT50</f>
        <v>0</v>
      </c>
      <c r="AK94" s="155"/>
      <c r="AL94" s="173">
        <f>Cálculos!BZ64</f>
        <v>0</v>
      </c>
      <c r="AM94" s="153"/>
      <c r="BA94" s="154"/>
      <c r="BB94" s="75">
        <v>89</v>
      </c>
      <c r="BC94" s="181">
        <f>ABS(Cálculos!L95-Cálculos!L94)</f>
        <v>3.6594765980716426E-2</v>
      </c>
      <c r="BD94" s="181">
        <f>ABS(Cálculos!AR95-Cálculos!AR94)</f>
        <v>9.281650247029205E-3</v>
      </c>
      <c r="BE94" s="181">
        <f>ABS(Cálculos!BX95-Cálculos!BX94)</f>
        <v>2.1593714465679703E-3</v>
      </c>
      <c r="BF94" s="153"/>
    </row>
    <row r="95" spans="25:58" x14ac:dyDescent="0.35">
      <c r="Y95" s="154"/>
      <c r="Z95" s="75">
        <f>(Cálculos!C96-0.44)/(MAX(Cálculos!C:C)+0.12)*100</f>
        <v>12.266476743549006</v>
      </c>
      <c r="AA95" s="155"/>
      <c r="AB95" s="173">
        <f>Cálculos!L454</f>
        <v>1.8325198992927854</v>
      </c>
      <c r="AC95" s="155"/>
      <c r="AD95" s="173">
        <f>Cálculos!AR429</f>
        <v>1.3065813303539446</v>
      </c>
      <c r="AE95" s="155"/>
      <c r="AF95" s="173">
        <f>Cálculos!BX431</f>
        <v>1.3698884627392776</v>
      </c>
      <c r="AG95" s="155"/>
      <c r="AH95" s="173">
        <f>Cálculos!N445</f>
        <v>5.9757403946011705E-4</v>
      </c>
      <c r="AI95" s="155"/>
      <c r="AJ95" s="173">
        <f>Cálculos!AT51</f>
        <v>0</v>
      </c>
      <c r="AK95" s="155"/>
      <c r="AL95" s="173">
        <f>Cálculos!BZ65</f>
        <v>0</v>
      </c>
      <c r="AM95" s="153"/>
      <c r="BA95" s="154"/>
      <c r="BB95" s="75">
        <v>90</v>
      </c>
      <c r="BC95" s="181">
        <f>ABS(Cálculos!L96-Cálculos!L95)</f>
        <v>9.5362639767837099E-2</v>
      </c>
      <c r="BD95" s="181">
        <f>ABS(Cálculos!AR96-Cálculos!AR95)</f>
        <v>2.5145608772759731E-2</v>
      </c>
      <c r="BE95" s="181">
        <f>ABS(Cálculos!BX96-Cálculos!BX95)</f>
        <v>3.6647976842414387E-3</v>
      </c>
      <c r="BF95" s="153"/>
    </row>
    <row r="96" spans="25:58" x14ac:dyDescent="0.35">
      <c r="Y96" s="154"/>
      <c r="Z96" s="75">
        <f>(Cálculos!C97-0.44)/(MAX(Cálculos!C:C)+0.12)*100</f>
        <v>12.403440530323783</v>
      </c>
      <c r="AA96" s="155"/>
      <c r="AB96" s="173">
        <f>Cálculos!L63</f>
        <v>1.8193494974710598</v>
      </c>
      <c r="AC96" s="155"/>
      <c r="AD96" s="173">
        <f>Cálculos!AR98</f>
        <v>1.2902249996667698</v>
      </c>
      <c r="AE96" s="155"/>
      <c r="AF96" s="173">
        <f>Cálculos!BX432</f>
        <v>1.3684997279680178</v>
      </c>
      <c r="AG96" s="155"/>
      <c r="AH96" s="173">
        <f>Cálculos!N76</f>
        <v>4.8273678427949806E-4</v>
      </c>
      <c r="AI96" s="155"/>
      <c r="AJ96" s="173">
        <f>Cálculos!AT52</f>
        <v>0</v>
      </c>
      <c r="AK96" s="155"/>
      <c r="AL96" s="173">
        <f>Cálculos!BZ66</f>
        <v>0</v>
      </c>
      <c r="AM96" s="153"/>
      <c r="BA96" s="154"/>
      <c r="BB96" s="75">
        <v>91</v>
      </c>
      <c r="BC96" s="181">
        <f>ABS(Cálculos!L97-Cálculos!L96)</f>
        <v>9.2083288220902393E-2</v>
      </c>
      <c r="BD96" s="181">
        <f>ABS(Cálculos!AR97-Cálculos!AR96)</f>
        <v>2.5349677071040189E-2</v>
      </c>
      <c r="BE96" s="181">
        <f>ABS(Cálculos!BX97-Cálculos!BX96)</f>
        <v>5.0045119492603263E-3</v>
      </c>
      <c r="BF96" s="153"/>
    </row>
    <row r="97" spans="25:58" x14ac:dyDescent="0.35">
      <c r="Y97" s="154"/>
      <c r="Z97" s="75">
        <f>(Cálculos!C98-0.44)/(MAX(Cálculos!C:C)+0.12)*100</f>
        <v>12.540404317098561</v>
      </c>
      <c r="AA97" s="155"/>
      <c r="AB97" s="173">
        <f>Cálculos!L89</f>
        <v>1.8059985943374528</v>
      </c>
      <c r="AC97" s="155"/>
      <c r="AD97" s="173">
        <f>Cálculos!AR465</f>
        <v>1.2900227229345418</v>
      </c>
      <c r="AE97" s="155"/>
      <c r="AF97" s="173">
        <f>Cálculos!BX427</f>
        <v>1.3675800583961824</v>
      </c>
      <c r="AG97" s="155"/>
      <c r="AH97" s="173">
        <f>Cálculos!N441</f>
        <v>4.8273678427949806E-4</v>
      </c>
      <c r="AI97" s="155"/>
      <c r="AJ97" s="173">
        <f>Cálculos!AT54</f>
        <v>0</v>
      </c>
      <c r="AK97" s="155"/>
      <c r="AL97" s="173">
        <f>Cálculos!BZ67</f>
        <v>0</v>
      </c>
      <c r="AM97" s="153"/>
      <c r="BA97" s="154"/>
      <c r="BB97" s="75">
        <v>92</v>
      </c>
      <c r="BC97" s="181">
        <f>ABS(Cálculos!L98-Cálculos!L97)</f>
        <v>8.9703879105096807E-2</v>
      </c>
      <c r="BD97" s="181">
        <f>ABS(Cálculos!AR98-Cálculos!AR97)</f>
        <v>2.5770088581576589E-2</v>
      </c>
      <c r="BE97" s="181">
        <f>ABS(Cálculos!BX98-Cálculos!BX97)</f>
        <v>6.3216641501724347E-3</v>
      </c>
      <c r="BF97" s="153"/>
    </row>
    <row r="98" spans="25:58" x14ac:dyDescent="0.35">
      <c r="Y98" s="154"/>
      <c r="Z98" s="75">
        <f>(Cálculos!C99-0.44)/(MAX(Cálculos!C:C)+0.12)*100</f>
        <v>12.677368103873334</v>
      </c>
      <c r="AA98" s="155"/>
      <c r="AB98" s="173">
        <f>Cálculos!L25</f>
        <v>1.7930844363620821</v>
      </c>
      <c r="AC98" s="155"/>
      <c r="AD98" s="173">
        <f>Cálculos!AR430</f>
        <v>1.2839963939215497</v>
      </c>
      <c r="AE98" s="155"/>
      <c r="AF98" s="173">
        <f>Cálculos!BX480</f>
        <v>1.3663740433789995</v>
      </c>
      <c r="AG98" s="155"/>
      <c r="AH98" s="173">
        <f>Cálculos!N36</f>
        <v>3.8305440045201635E-4</v>
      </c>
      <c r="AI98" s="155"/>
      <c r="AJ98" s="173">
        <f>Cálculos!AT55</f>
        <v>0</v>
      </c>
      <c r="AK98" s="155"/>
      <c r="AL98" s="173">
        <f>Cálculos!BZ68</f>
        <v>0</v>
      </c>
      <c r="AM98" s="153"/>
      <c r="BA98" s="154"/>
      <c r="BB98" s="75">
        <v>93</v>
      </c>
      <c r="BC98" s="181">
        <f>ABS(Cálculos!L99-Cálculos!L98)</f>
        <v>6.8648450545480966E-2</v>
      </c>
      <c r="BD98" s="181">
        <f>ABS(Cálculos!AR99-Cálculos!AR98)</f>
        <v>2.1189883616749894E-2</v>
      </c>
      <c r="BE98" s="181">
        <f>ABS(Cálculos!BX99-Cálculos!BX98)</f>
        <v>7.222130940818694E-3</v>
      </c>
      <c r="BF98" s="153"/>
    </row>
    <row r="99" spans="25:58" x14ac:dyDescent="0.35">
      <c r="Y99" s="154"/>
      <c r="Z99" s="75">
        <f>(Cálculos!C100-0.44)/(MAX(Cálculos!C:C)+0.12)*100</f>
        <v>12.814331890648113</v>
      </c>
      <c r="AA99" s="155"/>
      <c r="AB99" s="173">
        <f>Cálculos!L23</f>
        <v>1.7920002346796047</v>
      </c>
      <c r="AC99" s="155"/>
      <c r="AD99" s="173">
        <f>Cálculos!AR62</f>
        <v>1.2816570616353484</v>
      </c>
      <c r="AE99" s="155"/>
      <c r="AF99" s="173">
        <f>Cálculos!BX433</f>
        <v>1.3655595544441255</v>
      </c>
      <c r="AG99" s="155"/>
      <c r="AH99" s="173">
        <f>Cálculos!N401</f>
        <v>3.8305440045201635E-4</v>
      </c>
      <c r="AI99" s="155"/>
      <c r="AJ99" s="173">
        <f>Cálculos!AT56</f>
        <v>0</v>
      </c>
      <c r="AK99" s="155"/>
      <c r="AL99" s="173">
        <f>Cálculos!BZ69</f>
        <v>0</v>
      </c>
      <c r="AM99" s="153"/>
      <c r="BA99" s="154"/>
      <c r="BB99" s="75">
        <v>94</v>
      </c>
      <c r="BC99" s="181">
        <f>ABS(Cálculos!L100-Cálculos!L99)</f>
        <v>8.2443515825692648E-2</v>
      </c>
      <c r="BD99" s="181">
        <f>ABS(Cálculos!AR100-Cálculos!AR99)</f>
        <v>2.5473117106120657E-2</v>
      </c>
      <c r="BE99" s="181">
        <f>ABS(Cálculos!BX100-Cálculos!BX99)</f>
        <v>8.3228139060125272E-3</v>
      </c>
      <c r="BF99" s="153"/>
    </row>
    <row r="100" spans="25:58" x14ac:dyDescent="0.35">
      <c r="Y100" s="154"/>
      <c r="Z100" s="75">
        <f>(Cálculos!C101-0.44)/(MAX(Cálculos!C:C)+0.12)*100</f>
        <v>12.951295677422889</v>
      </c>
      <c r="AA100" s="155"/>
      <c r="AB100" s="173">
        <f>Cálculos!L429</f>
        <v>1.7817981992844092</v>
      </c>
      <c r="AC100" s="155"/>
      <c r="AD100" s="173">
        <f>Cálculos!AR59</f>
        <v>1.2697542810880045</v>
      </c>
      <c r="AE100" s="155"/>
      <c r="AF100" s="173">
        <f>Cálculos!BX426</f>
        <v>1.3631550273521766</v>
      </c>
      <c r="AG100" s="155"/>
      <c r="AH100" s="173">
        <f>Cálculos!N207</f>
        <v>3.3858176813731717E-4</v>
      </c>
      <c r="AI100" s="155"/>
      <c r="AJ100" s="173">
        <f>Cálculos!AT58</f>
        <v>0</v>
      </c>
      <c r="AK100" s="155"/>
      <c r="AL100" s="173">
        <f>Cálculos!BZ70</f>
        <v>0</v>
      </c>
      <c r="AM100" s="153"/>
      <c r="BA100" s="154"/>
      <c r="BB100" s="75">
        <v>95</v>
      </c>
      <c r="BC100" s="181">
        <f>ABS(Cálculos!L101-Cálculos!L100)</f>
        <v>7.9650982293452577E-2</v>
      </c>
      <c r="BD100" s="181">
        <f>ABS(Cálculos!AR101-Cálculos!AR100)</f>
        <v>2.560442538122687E-2</v>
      </c>
      <c r="BE100" s="181">
        <f>ABS(Cálculos!BX101-Cálculos!BX100)</f>
        <v>9.403731044596908E-3</v>
      </c>
      <c r="BF100" s="153"/>
    </row>
    <row r="101" spans="25:58" x14ac:dyDescent="0.35">
      <c r="Y101" s="154"/>
      <c r="Z101" s="75">
        <f>(Cálculos!C102-0.44)/(MAX(Cálculos!C:C)+0.12)*100</f>
        <v>13.088259464197666</v>
      </c>
      <c r="AA101" s="155"/>
      <c r="AB101" s="173">
        <f>Cálculos!L64</f>
        <v>1.747827412771944</v>
      </c>
      <c r="AC101" s="155"/>
      <c r="AD101" s="173">
        <f>Cálculos!AR99</f>
        <v>1.26903511605002</v>
      </c>
      <c r="AE101" s="155"/>
      <c r="AF101" s="173">
        <f>Cálculos!BX434</f>
        <v>1.3624430735129884</v>
      </c>
      <c r="AG101" s="155"/>
      <c r="AH101" s="173">
        <f>Cálculos!N572</f>
        <v>3.3858176813731717E-4</v>
      </c>
      <c r="AI101" s="155"/>
      <c r="AJ101" s="173">
        <f>Cálculos!AT59</f>
        <v>0</v>
      </c>
      <c r="AK101" s="155"/>
      <c r="AL101" s="173">
        <f>Cálculos!BZ71</f>
        <v>0</v>
      </c>
      <c r="AM101" s="153"/>
      <c r="BA101" s="154"/>
      <c r="BB101" s="75">
        <v>96</v>
      </c>
      <c r="BC101" s="181">
        <f>ABS(Cálculos!L102-Cálculos!L101)</f>
        <v>7.4104490287261182E-2</v>
      </c>
      <c r="BD101" s="181">
        <f>ABS(Cálculos!AR102-Cálculos!AR101)</f>
        <v>2.484400069476167E-2</v>
      </c>
      <c r="BE101" s="181">
        <f>ABS(Cálculos!BX102-Cálculos!BX101)</f>
        <v>1.0259891677159905E-2</v>
      </c>
      <c r="BF101" s="153"/>
    </row>
    <row r="102" spans="25:58" x14ac:dyDescent="0.35">
      <c r="Y102" s="154"/>
      <c r="Z102" s="75">
        <f>(Cálculos!C103-0.44)/(MAX(Cálculos!C:C)+0.12)*100</f>
        <v>13.225223250972443</v>
      </c>
      <c r="AA102" s="155"/>
      <c r="AB102" s="173">
        <f>Cálculos!L455</f>
        <v>1.7307357609923435</v>
      </c>
      <c r="AC102" s="155"/>
      <c r="AD102" s="173">
        <f>Cálculos!AR466</f>
        <v>1.2640104079782719</v>
      </c>
      <c r="AE102" s="155"/>
      <c r="AF102" s="173">
        <f>Cálculos!BX110</f>
        <v>1.3596196269168828</v>
      </c>
      <c r="AG102" s="155"/>
      <c r="AH102" s="173">
        <f>Cálculos!N26</f>
        <v>2.9752066922592268E-4</v>
      </c>
      <c r="AI102" s="155"/>
      <c r="AJ102" s="173">
        <f>Cálculos!AT61</f>
        <v>0</v>
      </c>
      <c r="AK102" s="155"/>
      <c r="AL102" s="173">
        <f>Cálculos!BZ72</f>
        <v>0</v>
      </c>
      <c r="AM102" s="153"/>
      <c r="BA102" s="154"/>
      <c r="BB102" s="75">
        <v>97</v>
      </c>
      <c r="BC102" s="181">
        <f>ABS(Cálculos!L103-Cálculos!L102)</f>
        <v>6.5360901059786425E-2</v>
      </c>
      <c r="BD102" s="181">
        <f>ABS(Cálculos!AR103-Cálculos!AR102)</f>
        <v>2.2561533059853423E-2</v>
      </c>
      <c r="BE102" s="181">
        <f>ABS(Cálculos!BX103-Cálculos!BX102)</f>
        <v>1.1118018692492182E-2</v>
      </c>
      <c r="BF102" s="153"/>
    </row>
    <row r="103" spans="25:58" x14ac:dyDescent="0.35">
      <c r="Y103" s="154"/>
      <c r="Z103" s="75">
        <f>(Cálculos!C104-0.44)/(MAX(Cálculos!C:C)+0.12)*100</f>
        <v>13.362187037747219</v>
      </c>
      <c r="AA103" s="155"/>
      <c r="AB103" s="173">
        <f>Cálculos!L392</f>
        <v>1.7200865829333651</v>
      </c>
      <c r="AC103" s="155"/>
      <c r="AD103" s="173">
        <f>Cálculos!AR432</f>
        <v>1.2614753511223027</v>
      </c>
      <c r="AE103" s="155"/>
      <c r="AF103" s="173">
        <f>Cálculos!BX435</f>
        <v>1.3579300255932589</v>
      </c>
      <c r="AG103" s="155"/>
      <c r="AH103" s="173">
        <f>Cálculos!N391</f>
        <v>2.9752066922592268E-4</v>
      </c>
      <c r="AI103" s="155"/>
      <c r="AJ103" s="173">
        <f>Cálculos!AT62</f>
        <v>0</v>
      </c>
      <c r="AK103" s="155"/>
      <c r="AL103" s="173">
        <f>Cálculos!BZ74</f>
        <v>0</v>
      </c>
      <c r="AM103" s="153"/>
      <c r="BA103" s="154"/>
      <c r="BB103" s="75">
        <v>98</v>
      </c>
      <c r="BC103" s="181">
        <f>ABS(Cálculos!L104-Cálculos!L103)</f>
        <v>7.0023194402570654E-2</v>
      </c>
      <c r="BD103" s="181">
        <f>ABS(Cálculos!AR104-Cálculos!AR103)</f>
        <v>2.3632012168833816E-2</v>
      </c>
      <c r="BE103" s="181">
        <f>ABS(Cálculos!BX104-Cálculos!BX103)</f>
        <v>1.1380164630278911E-2</v>
      </c>
      <c r="BF103" s="153"/>
    </row>
    <row r="104" spans="25:58" x14ac:dyDescent="0.35">
      <c r="Y104" s="154"/>
      <c r="Z104" s="75">
        <f>(Cálculos!C105-0.44)/(MAX(Cálculos!C:C)+0.12)*100</f>
        <v>13.499150824521996</v>
      </c>
      <c r="AA104" s="155"/>
      <c r="AB104" s="173">
        <f>Cálculos!L459</f>
        <v>1.7146309599426761</v>
      </c>
      <c r="AC104" s="155"/>
      <c r="AD104" s="173">
        <f>Cálculos!AR431</f>
        <v>1.2575490279923578</v>
      </c>
      <c r="AE104" s="155"/>
      <c r="AF104" s="173">
        <f>Cálculos!BX436</f>
        <v>1.3566703970960134</v>
      </c>
      <c r="AG104" s="155"/>
      <c r="AH104" s="173">
        <f>Cálculos!N274</f>
        <v>1.3900404253315733E-4</v>
      </c>
      <c r="AI104" s="155"/>
      <c r="AJ104" s="173">
        <f>Cálculos!AT63</f>
        <v>0</v>
      </c>
      <c r="AK104" s="155"/>
      <c r="AL104" s="173">
        <f>Cálculos!BZ75</f>
        <v>0</v>
      </c>
      <c r="AM104" s="153"/>
      <c r="BA104" s="154"/>
      <c r="BB104" s="75">
        <v>99</v>
      </c>
      <c r="BC104" s="181">
        <f>ABS(Cálculos!L105-Cálculos!L104)</f>
        <v>1.9192354102571585E-2</v>
      </c>
      <c r="BD104" s="181">
        <f>ABS(Cálculos!AR105-Cálculos!AR104)</f>
        <v>1.0830661405867303E-2</v>
      </c>
      <c r="BE104" s="181">
        <f>ABS(Cálculos!BX105-Cálculos!BX104)</f>
        <v>1.1206216002258129E-2</v>
      </c>
      <c r="BF104" s="153"/>
    </row>
    <row r="105" spans="25:58" x14ac:dyDescent="0.35">
      <c r="Y105" s="154"/>
      <c r="Z105" s="75">
        <f>(Cálculos!C106-0.44)/(MAX(Cálculos!C:C)+0.12)*100</f>
        <v>13.636114611296774</v>
      </c>
      <c r="AA105" s="155"/>
      <c r="AB105" s="173">
        <f>Cálculos!L90</f>
        <v>1.7044757767716185</v>
      </c>
      <c r="AC105" s="155"/>
      <c r="AD105" s="173">
        <f>Cálculos!AR63</f>
        <v>1.2562889136678927</v>
      </c>
      <c r="AE105" s="155"/>
      <c r="AF105" s="173">
        <f>Cálculos!BX481</f>
        <v>1.3560538413136927</v>
      </c>
      <c r="AG105" s="155"/>
      <c r="AH105" s="173">
        <f>Cálculos!N639</f>
        <v>1.3900404253315733E-4</v>
      </c>
      <c r="AI105" s="155"/>
      <c r="AJ105" s="173">
        <f>Cálculos!AT64</f>
        <v>0</v>
      </c>
      <c r="AK105" s="155"/>
      <c r="AL105" s="173">
        <f>Cálculos!BZ76</f>
        <v>0</v>
      </c>
      <c r="AM105" s="153"/>
      <c r="BA105" s="154"/>
      <c r="BB105" s="75">
        <v>100</v>
      </c>
      <c r="BC105" s="181">
        <f>ABS(Cálculos!L106-Cálculos!L105)</f>
        <v>1.0683052865903209E-2</v>
      </c>
      <c r="BD105" s="181">
        <f>ABS(Cálculos!AR106-Cálculos!AR105)</f>
        <v>8.6111267297850347E-3</v>
      </c>
      <c r="BE105" s="181">
        <f>ABS(Cálculos!BX106-Cálculos!BX105)</f>
        <v>1.1034926221993757E-2</v>
      </c>
      <c r="BF105" s="153"/>
    </row>
    <row r="106" spans="25:58" x14ac:dyDescent="0.35">
      <c r="Y106" s="154"/>
      <c r="Z106" s="75">
        <f>(Cálculos!C107-0.44)/(MAX(Cálculos!C:C)+0.12)*100</f>
        <v>13.773078398071551</v>
      </c>
      <c r="AA106" s="155"/>
      <c r="AB106" s="173">
        <f>Cálculos!L94</f>
        <v>1.6893907625651694</v>
      </c>
      <c r="AC106" s="155"/>
      <c r="AD106" s="173">
        <f>Cálculos!AR436</f>
        <v>1.2553667995716451</v>
      </c>
      <c r="AE106" s="155"/>
      <c r="AF106" s="173">
        <f>Cálculos!BX437</f>
        <v>1.352396662371889</v>
      </c>
      <c r="AG106" s="155"/>
      <c r="AH106" s="173">
        <f>Cálculos!N294</f>
        <v>7.6835639640680854E-5</v>
      </c>
      <c r="AI106" s="155"/>
      <c r="AJ106" s="173">
        <f>Cálculos!AT65</f>
        <v>0</v>
      </c>
      <c r="AK106" s="155"/>
      <c r="AL106" s="173">
        <f>Cálculos!BZ77</f>
        <v>0</v>
      </c>
      <c r="AM106" s="153"/>
      <c r="BA106" s="154"/>
      <c r="BB106" s="75">
        <v>101</v>
      </c>
      <c r="BC106" s="181">
        <f>ABS(Cálculos!L107-Cálculos!L106)</f>
        <v>9.1971676867614871E-3</v>
      </c>
      <c r="BD106" s="181">
        <f>ABS(Cálculos!AR107-Cálculos!AR106)</f>
        <v>8.1488555110396099E-3</v>
      </c>
      <c r="BE106" s="181">
        <f>ABS(Cálculos!BX107-Cálculos!BX106)</f>
        <v>1.0866254648340234E-2</v>
      </c>
      <c r="BF106" s="153"/>
    </row>
    <row r="107" spans="25:58" x14ac:dyDescent="0.35">
      <c r="Y107" s="154"/>
      <c r="Z107" s="75">
        <f>(Cálculos!C108-0.44)/(MAX(Cálculos!C:C)+0.12)*100</f>
        <v>13.910042184846327</v>
      </c>
      <c r="AA107" s="155"/>
      <c r="AB107" s="173">
        <f>Cálculos!L430</f>
        <v>1.6862239949570106</v>
      </c>
      <c r="AC107" s="155"/>
      <c r="AD107" s="173">
        <f>Cálculos!AR100</f>
        <v>1.2435619989438993</v>
      </c>
      <c r="AE107" s="155"/>
      <c r="AF107" s="173">
        <f>Cálculos!BX111</f>
        <v>1.3494026677759829</v>
      </c>
      <c r="AG107" s="155"/>
      <c r="AH107" s="173">
        <f>Cálculos!N659</f>
        <v>7.6835639640680854E-5</v>
      </c>
      <c r="AI107" s="155"/>
      <c r="AJ107" s="173">
        <f>Cálculos!AT66</f>
        <v>0</v>
      </c>
      <c r="AK107" s="155"/>
      <c r="AL107" s="173">
        <f>Cálculos!BZ78</f>
        <v>0</v>
      </c>
      <c r="AM107" s="153"/>
      <c r="BA107" s="154"/>
      <c r="BB107" s="75">
        <v>102</v>
      </c>
      <c r="BC107" s="181">
        <f>ABS(Cálculos!L108-Cálculos!L107)</f>
        <v>5.3211940015468473E-2</v>
      </c>
      <c r="BD107" s="181">
        <f>ABS(Cálculos!AR108-Cálculos!AR107)</f>
        <v>7.5428334392069196E-3</v>
      </c>
      <c r="BE107" s="181">
        <f>ABS(Cálculos!BX108-Cálculos!BX107)</f>
        <v>1.0700161261362862E-2</v>
      </c>
      <c r="BF107" s="153"/>
    </row>
    <row r="108" spans="25:58" x14ac:dyDescent="0.35">
      <c r="Y108" s="154"/>
      <c r="Z108" s="75">
        <f>(Cálculos!C109-0.44)/(MAX(Cálculos!C:C)+0.12)*100</f>
        <v>14.047005971621104</v>
      </c>
      <c r="AA108" s="155"/>
      <c r="AB108" s="173">
        <f>Cálculos!L460</f>
        <v>1.6777874962854522</v>
      </c>
      <c r="AC108" s="155"/>
      <c r="AD108" s="173">
        <f>Cálculos!AR64</f>
        <v>1.2414267717792147</v>
      </c>
      <c r="AE108" s="155"/>
      <c r="AF108" s="173">
        <f>Cálculos!BX482</f>
        <v>1.3458913860867203</v>
      </c>
      <c r="AG108" s="155"/>
      <c r="AH108" s="173">
        <f>Cálculos!N353</f>
        <v>6.0859045052466513E-5</v>
      </c>
      <c r="AI108" s="155"/>
      <c r="AJ108" s="173">
        <f>Cálculos!AT67</f>
        <v>0</v>
      </c>
      <c r="AK108" s="155"/>
      <c r="AL108" s="173">
        <f>Cálculos!BZ79</f>
        <v>0</v>
      </c>
      <c r="AM108" s="153"/>
      <c r="BA108" s="154"/>
      <c r="BB108" s="75">
        <v>103</v>
      </c>
      <c r="BC108" s="181">
        <f>ABS(Cálculos!L109-Cálculos!L108)</f>
        <v>6.0566663126321307E-3</v>
      </c>
      <c r="BD108" s="181">
        <f>ABS(Cálculos!AR109-Cálculos!AR108)</f>
        <v>7.1862728030169798E-3</v>
      </c>
      <c r="BE108" s="181">
        <f>ABS(Cálculos!BX109-Cálculos!BX108)</f>
        <v>1.053660665284184E-2</v>
      </c>
      <c r="BF108" s="153"/>
    </row>
    <row r="109" spans="25:58" x14ac:dyDescent="0.35">
      <c r="Y109" s="154"/>
      <c r="Z109" s="75">
        <f>(Cálculos!C110-0.44)/(MAX(Cálculos!C:C)+0.12)*100</f>
        <v>14.183969758395881</v>
      </c>
      <c r="AA109" s="155"/>
      <c r="AB109" s="173">
        <f>Cálculos!L27</f>
        <v>1.671083719659876</v>
      </c>
      <c r="AC109" s="155"/>
      <c r="AD109" s="173">
        <f>Cálculos!AR467</f>
        <v>1.2387582484459134</v>
      </c>
      <c r="AE109" s="155"/>
      <c r="AF109" s="173">
        <f>Cálculos!BX76</f>
        <v>1.3440915045634965</v>
      </c>
      <c r="AG109" s="155"/>
      <c r="AH109" s="173">
        <f>Cálculos!N370</f>
        <v>6.0859045052466513E-5</v>
      </c>
      <c r="AI109" s="155"/>
      <c r="AJ109" s="173">
        <f>Cálculos!AT68</f>
        <v>0</v>
      </c>
      <c r="AK109" s="155"/>
      <c r="AL109" s="173">
        <f>Cálculos!BZ80</f>
        <v>0</v>
      </c>
      <c r="AM109" s="153"/>
      <c r="BA109" s="154"/>
      <c r="BB109" s="75">
        <v>104</v>
      </c>
      <c r="BC109" s="181">
        <f>ABS(Cálculos!L110-Cálculos!L109)</f>
        <v>6.2693974524345886E-2</v>
      </c>
      <c r="BD109" s="181">
        <f>ABS(Cálculos!AR110-Cálculos!AR109)</f>
        <v>2.1258900310916484E-2</v>
      </c>
      <c r="BE109" s="181">
        <f>ABS(Cálculos!BX110-Cálculos!BX109)</f>
        <v>1.0375552016919976E-2</v>
      </c>
      <c r="BF109" s="153"/>
    </row>
    <row r="110" spans="25:58" x14ac:dyDescent="0.35">
      <c r="Y110" s="154"/>
      <c r="Z110" s="75">
        <f>(Cálculos!C111-0.44)/(MAX(Cálculos!C:C)+0.12)*100</f>
        <v>14.320933545170659</v>
      </c>
      <c r="AA110" s="155"/>
      <c r="AB110" s="173">
        <f>Cálculos!L95</f>
        <v>1.652795996584453</v>
      </c>
      <c r="AC110" s="155"/>
      <c r="AD110" s="173">
        <f>Cálculos!AR433</f>
        <v>1.2347418975575566</v>
      </c>
      <c r="AE110" s="155"/>
      <c r="AF110" s="173">
        <f>Cálculos!BX112</f>
        <v>1.3393418773798107</v>
      </c>
      <c r="AG110" s="155"/>
      <c r="AH110" s="173">
        <f>Cálculos!N718</f>
        <v>6.0859045052466513E-5</v>
      </c>
      <c r="AI110" s="155"/>
      <c r="AJ110" s="173">
        <f>Cálculos!AT69</f>
        <v>0</v>
      </c>
      <c r="AK110" s="155"/>
      <c r="AL110" s="173">
        <f>Cálculos!BZ81</f>
        <v>0</v>
      </c>
      <c r="AM110" s="153"/>
      <c r="BA110" s="154"/>
      <c r="BB110" s="75">
        <v>105</v>
      </c>
      <c r="BC110" s="181">
        <f>ABS(Cálculos!L111-Cálculos!L110)</f>
        <v>1.7539345697386022E-2</v>
      </c>
      <c r="BD110" s="181">
        <f>ABS(Cálculos!AR111-Cálculos!AR110)</f>
        <v>9.8848687831138982E-3</v>
      </c>
      <c r="BE110" s="181">
        <f>ABS(Cálculos!BX111-Cálculos!BX110)</f>
        <v>1.0216959140899817E-2</v>
      </c>
      <c r="BF110" s="153"/>
    </row>
    <row r="111" spans="25:58" x14ac:dyDescent="0.35">
      <c r="Y111" s="154"/>
      <c r="Z111" s="75">
        <f>(Cálculos!C112-0.44)/(MAX(Cálculos!C:C)+0.12)*100</f>
        <v>14.457897331945436</v>
      </c>
      <c r="AA111" s="155"/>
      <c r="AB111" s="173">
        <f>Cálculos!L65</f>
        <v>1.6525879306952638</v>
      </c>
      <c r="AC111" s="155"/>
      <c r="AD111" s="173">
        <f>Cálculos!AR434</f>
        <v>1.2307582933796959</v>
      </c>
      <c r="AE111" s="155"/>
      <c r="AF111" s="173">
        <f>Cálculos!BX75</f>
        <v>1.3367516336662977</v>
      </c>
      <c r="AG111" s="155"/>
      <c r="AH111" s="173">
        <f>Cálculos!N735</f>
        <v>6.0859045052466513E-5</v>
      </c>
      <c r="AI111" s="155"/>
      <c r="AJ111" s="173">
        <f>Cálculos!AT70</f>
        <v>0</v>
      </c>
      <c r="AK111" s="155"/>
      <c r="AL111" s="173">
        <f>Cálculos!BZ82</f>
        <v>0</v>
      </c>
      <c r="AM111" s="153"/>
      <c r="BA111" s="154"/>
      <c r="BB111" s="75">
        <v>106</v>
      </c>
      <c r="BC111" s="181">
        <f>ABS(Cálculos!L112-Cálculos!L111)</f>
        <v>9.9762382912342851E-3</v>
      </c>
      <c r="BD111" s="181">
        <f>ABS(Cálculos!AR112-Cálculos!AR111)</f>
        <v>7.9100225781032485E-3</v>
      </c>
      <c r="BE111" s="181">
        <f>ABS(Cálculos!BX112-Cálculos!BX111)</f>
        <v>1.0060790396172248E-2</v>
      </c>
      <c r="BF111" s="153"/>
    </row>
    <row r="112" spans="25:58" x14ac:dyDescent="0.35">
      <c r="Y112" s="154"/>
      <c r="Z112" s="75">
        <f>(Cálculos!C113-0.44)/(MAX(Cálculos!C:C)+0.12)*100</f>
        <v>14.594861118720209</v>
      </c>
      <c r="AA112" s="155"/>
      <c r="AB112" s="173">
        <f>Cálculos!L395</f>
        <v>1.6471466025407679</v>
      </c>
      <c r="AC112" s="155"/>
      <c r="AD112" s="173">
        <f>Cálculos!AR727</f>
        <v>1.2213738012164388</v>
      </c>
      <c r="AE112" s="155"/>
      <c r="AF112" s="173">
        <f>Cálculos!BX483</f>
        <v>1.335884266498685</v>
      </c>
      <c r="AG112" s="155"/>
      <c r="AH112" s="173">
        <f>Cálculos!N32</f>
        <v>4.7050314356446546E-5</v>
      </c>
      <c r="AI112" s="155"/>
      <c r="AJ112" s="173">
        <f>Cálculos!AT71</f>
        <v>0</v>
      </c>
      <c r="AK112" s="155"/>
      <c r="AL112" s="173">
        <f>Cálculos!BZ83</f>
        <v>0</v>
      </c>
      <c r="AM112" s="153"/>
      <c r="BA112" s="154"/>
      <c r="BB112" s="75">
        <v>107</v>
      </c>
      <c r="BC112" s="181">
        <f>ABS(Cálculos!L113-Cálculos!L112)</f>
        <v>8.6516227695776493E-3</v>
      </c>
      <c r="BD112" s="181">
        <f>ABS(Cálculos!AR113-Cálculos!AR112)</f>
        <v>7.4960843650553333E-3</v>
      </c>
      <c r="BE112" s="181">
        <f>ABS(Cálculos!BX113-Cálculos!BX112)</f>
        <v>9.9070087292920661E-3</v>
      </c>
      <c r="BF112" s="153"/>
    </row>
    <row r="113" spans="25:58" x14ac:dyDescent="0.35">
      <c r="Y113" s="154"/>
      <c r="Z113" s="75">
        <f>(Cálculos!C114-0.44)/(MAX(Cálculos!C:C)+0.12)*100</f>
        <v>14.731824905494987</v>
      </c>
      <c r="AA113" s="155"/>
      <c r="AB113" s="173">
        <f>Cálculos!L456</f>
        <v>1.6338989696509287</v>
      </c>
      <c r="AC113" s="155"/>
      <c r="AD113" s="173">
        <f>Cálculos!AR362</f>
        <v>1.2200110831912956</v>
      </c>
      <c r="AE113" s="155"/>
      <c r="AF113" s="173">
        <f>Cálculos!BX113</f>
        <v>1.3294348686505186</v>
      </c>
      <c r="AG113" s="155"/>
      <c r="AH113" s="173">
        <f>Cálculos!N397</f>
        <v>4.7050314356446546E-5</v>
      </c>
      <c r="AI113" s="155"/>
      <c r="AJ113" s="173">
        <f>Cálculos!AT72</f>
        <v>0</v>
      </c>
      <c r="AK113" s="155"/>
      <c r="AL113" s="173">
        <f>Cálculos!BZ84</f>
        <v>0</v>
      </c>
      <c r="AM113" s="153"/>
      <c r="BA113" s="154"/>
      <c r="BB113" s="75">
        <v>108</v>
      </c>
      <c r="BC113" s="181">
        <f>ABS(Cálculos!L114-Cálculos!L113)</f>
        <v>3.5939717334340093E-3</v>
      </c>
      <c r="BD113" s="181">
        <f>ABS(Cálculos!AR114-Cálculos!AR113)</f>
        <v>6.1501526523630723E-3</v>
      </c>
      <c r="BE113" s="181">
        <f>ABS(Cálculos!BX114-Cálculos!BX113)</f>
        <v>9.7555776531841332E-3</v>
      </c>
      <c r="BF113" s="153"/>
    </row>
    <row r="114" spans="25:58" x14ac:dyDescent="0.35">
      <c r="Y114" s="154"/>
      <c r="Z114" s="75">
        <f>(Cálculos!C115-0.44)/(MAX(Cálculos!C:C)+0.12)*100</f>
        <v>14.868788692269764</v>
      </c>
      <c r="AA114" s="155"/>
      <c r="AB114" s="173">
        <f>Cálculos!L391</f>
        <v>1.6135560969389413</v>
      </c>
      <c r="AC114" s="155"/>
      <c r="AD114" s="173">
        <f>Cálculos!AR65</f>
        <v>1.2194060048041331</v>
      </c>
      <c r="AE114" s="155"/>
      <c r="AF114" s="173">
        <f>Cálculos!BX484</f>
        <v>1.3260301082059676</v>
      </c>
      <c r="AG114" s="155"/>
      <c r="AH114" s="173">
        <f>Cálculos!N369</f>
        <v>3.528693596359174E-5</v>
      </c>
      <c r="AI114" s="155"/>
      <c r="AJ114" s="173">
        <f>Cálculos!AT74</f>
        <v>0</v>
      </c>
      <c r="AK114" s="155"/>
      <c r="AL114" s="173">
        <f>Cálculos!BZ85</f>
        <v>0</v>
      </c>
      <c r="AM114" s="153"/>
      <c r="BA114" s="154"/>
      <c r="BB114" s="75">
        <v>109</v>
      </c>
      <c r="BC114" s="181">
        <f>ABS(Cálculos!L115-Cálculos!L114)</f>
        <v>8.8179284677439851E-3</v>
      </c>
      <c r="BD114" s="181">
        <f>ABS(Cálculos!AR115-Cálculos!AR114)</f>
        <v>7.3758689196310456E-3</v>
      </c>
      <c r="BE114" s="181">
        <f>ABS(Cálculos!BX115-Cálculos!BX114)</f>
        <v>9.6064612384876291E-3</v>
      </c>
      <c r="BF114" s="153"/>
    </row>
    <row r="115" spans="25:58" x14ac:dyDescent="0.35">
      <c r="Y115" s="154"/>
      <c r="Z115" s="75">
        <f>(Cálculos!C116-0.44)/(MAX(Cálculos!C:C)+0.12)*100</f>
        <v>15.00575247904454</v>
      </c>
      <c r="AA115" s="155"/>
      <c r="AB115" s="173">
        <f>Cálculos!L91</f>
        <v>1.6078977313093716</v>
      </c>
      <c r="AC115" s="155"/>
      <c r="AD115" s="173">
        <f>Cálculos!AR101</f>
        <v>1.2179575735626724</v>
      </c>
      <c r="AE115" s="155"/>
      <c r="AF115" s="173">
        <f>Cálculos!BX114</f>
        <v>1.3196792909973345</v>
      </c>
      <c r="AG115" s="155"/>
      <c r="AH115" s="173">
        <f>Cálculos!N734</f>
        <v>3.528693596359174E-5</v>
      </c>
      <c r="AI115" s="155"/>
      <c r="AJ115" s="173">
        <f>Cálculos!AT75</f>
        <v>0</v>
      </c>
      <c r="AK115" s="155"/>
      <c r="AL115" s="173">
        <f>Cálculos!BZ86</f>
        <v>0</v>
      </c>
      <c r="AM115" s="153"/>
      <c r="BA115" s="154"/>
      <c r="BB115" s="75">
        <v>110</v>
      </c>
      <c r="BC115" s="181">
        <f>ABS(Cálculos!L116-Cálculos!L115)</f>
        <v>1.1661009464666416E-2</v>
      </c>
      <c r="BD115" s="181">
        <f>ABS(Cálculos!AR116-Cálculos!AR115)</f>
        <v>8.007593243910982E-3</v>
      </c>
      <c r="BE115" s="181">
        <f>ABS(Cálculos!BX116-Cálculos!BX115)</f>
        <v>9.4596241050317609E-3</v>
      </c>
      <c r="BF115" s="153"/>
    </row>
    <row r="116" spans="25:58" x14ac:dyDescent="0.35">
      <c r="Y116" s="154"/>
      <c r="Z116" s="75">
        <f>(Cálculos!C117-0.44)/(MAX(Cálculos!C:C)+0.12)*100</f>
        <v>15.142716265819317</v>
      </c>
      <c r="AA116" s="155"/>
      <c r="AB116" s="173">
        <f>Cálculos!L30</f>
        <v>1.5995780242770654</v>
      </c>
      <c r="AC116" s="155"/>
      <c r="AD116" s="173">
        <f>Cálculos!AR468</f>
        <v>1.2155306909940964</v>
      </c>
      <c r="AE116" s="155"/>
      <c r="AF116" s="173">
        <f>Cálculos!BX487</f>
        <v>1.3181159544522871</v>
      </c>
      <c r="AG116" s="155"/>
      <c r="AH116" s="173">
        <f>Cálculos!N366</f>
        <v>2.5446873742395757E-5</v>
      </c>
      <c r="AI116" s="155"/>
      <c r="AJ116" s="173">
        <f>Cálculos!AT76</f>
        <v>0</v>
      </c>
      <c r="AK116" s="155"/>
      <c r="AL116" s="173">
        <f>Cálculos!BZ87</f>
        <v>0</v>
      </c>
      <c r="AM116" s="153"/>
      <c r="BA116" s="154"/>
      <c r="BB116" s="75">
        <v>111</v>
      </c>
      <c r="BC116" s="181">
        <f>ABS(Cálculos!L117-Cálculos!L116)</f>
        <v>8.6594952261080937E-3</v>
      </c>
      <c r="BD116" s="181">
        <f>ABS(Cálculos!AR117-Cálculos!AR116)</f>
        <v>7.1793769958130582E-3</v>
      </c>
      <c r="BE116" s="181">
        <f>ABS(Cálculos!BX117-Cálculos!BX116)</f>
        <v>9.3150314134384793E-3</v>
      </c>
      <c r="BF116" s="153"/>
    </row>
    <row r="117" spans="25:58" x14ac:dyDescent="0.35">
      <c r="Y117" s="154"/>
      <c r="Z117" s="75">
        <f>(Cálculos!C118-0.44)/(MAX(Cálculos!C:C)+0.12)*100</f>
        <v>15.279680052594093</v>
      </c>
      <c r="AA117" s="155"/>
      <c r="AB117" s="173">
        <f>Cálculos!L432</f>
        <v>1.5947490005764433</v>
      </c>
      <c r="AC117" s="155"/>
      <c r="AD117" s="173">
        <f>Cálculos!AR435</f>
        <v>1.2039914046556968</v>
      </c>
      <c r="AE117" s="155"/>
      <c r="AF117" s="173">
        <f>Cálculos!BX485</f>
        <v>1.3163265731573779</v>
      </c>
      <c r="AG117" s="155"/>
      <c r="AH117" s="173">
        <f>Cálculos!N731</f>
        <v>2.5446873742395757E-5</v>
      </c>
      <c r="AI117" s="155"/>
      <c r="AJ117" s="173">
        <f>Cálculos!AT78</f>
        <v>0</v>
      </c>
      <c r="AK117" s="155"/>
      <c r="AL117" s="173">
        <f>Cálculos!BZ88</f>
        <v>0</v>
      </c>
      <c r="AM117" s="153"/>
      <c r="BA117" s="154"/>
      <c r="BB117" s="75">
        <v>112</v>
      </c>
      <c r="BC117" s="181">
        <f>ABS(Cálculos!L118-Cálculos!L117)</f>
        <v>4.0075362432223649E-3</v>
      </c>
      <c r="BD117" s="181">
        <f>ABS(Cálculos!AR118-Cálculos!AR117)</f>
        <v>5.9397393299323031E-3</v>
      </c>
      <c r="BE117" s="181">
        <f>ABS(Cálculos!BX118-Cálculos!BX117)</f>
        <v>9.1726488568610876E-3</v>
      </c>
      <c r="BF117" s="153"/>
    </row>
    <row r="118" spans="25:58" x14ac:dyDescent="0.35">
      <c r="Y118" s="154"/>
      <c r="Z118" s="75">
        <f>(Cálculos!C119-0.44)/(MAX(Cálculos!C:C)+0.12)*100</f>
        <v>15.41664383936887</v>
      </c>
      <c r="AA118" s="155"/>
      <c r="AB118" s="173">
        <f>Cálculos!L436</f>
        <v>1.58548532630688</v>
      </c>
      <c r="AC118" s="155"/>
      <c r="AD118" s="173">
        <f>Cálculos!AR437</f>
        <v>1.2031799667111753</v>
      </c>
      <c r="AE118" s="155"/>
      <c r="AF118" s="173">
        <f>Cálculos!BX115</f>
        <v>1.3100728297588469</v>
      </c>
      <c r="AG118" s="155"/>
      <c r="AH118" s="173">
        <f>Cálculos!N329</f>
        <v>1.7408609251471745E-5</v>
      </c>
      <c r="AI118" s="155"/>
      <c r="AJ118" s="173">
        <f>Cálculos!AT79</f>
        <v>0</v>
      </c>
      <c r="AK118" s="155"/>
      <c r="AL118" s="173">
        <f>Cálculos!BZ89</f>
        <v>0</v>
      </c>
      <c r="AM118" s="153"/>
      <c r="BA118" s="154"/>
      <c r="BB118" s="75">
        <v>113</v>
      </c>
      <c r="BC118" s="181">
        <f>ABS(Cálculos!L119-Cálculos!L118)</f>
        <v>1.1345282963250325E-2</v>
      </c>
      <c r="BD118" s="181">
        <f>ABS(Cálculos!AR119-Cálculos!AR118)</f>
        <v>7.6986996721764012E-3</v>
      </c>
      <c r="BE118" s="181">
        <f>ABS(Cálculos!BX119-Cálculos!BX118)</f>
        <v>9.0324426528378687E-3</v>
      </c>
      <c r="BF118" s="153"/>
    </row>
    <row r="119" spans="25:58" x14ac:dyDescent="0.35">
      <c r="Y119" s="154"/>
      <c r="Z119" s="75">
        <f>(Cálculos!C120-0.44)/(MAX(Cálculos!C:C)+0.12)*100</f>
        <v>15.553607626143648</v>
      </c>
      <c r="AA119" s="155"/>
      <c r="AB119" s="173">
        <f>Cálculos!L461</f>
        <v>1.5821786093185497</v>
      </c>
      <c r="AC119" s="155"/>
      <c r="AD119" s="173">
        <f>Cálculos!AR67</f>
        <v>1.198000217319978</v>
      </c>
      <c r="AE119" s="155"/>
      <c r="AF119" s="173">
        <f>Cálculos!BX74</f>
        <v>1.3099419339853839</v>
      </c>
      <c r="AG119" s="155"/>
      <c r="AH119" s="173">
        <f>Cálculos!N694</f>
        <v>1.7408609251471745E-5</v>
      </c>
      <c r="AI119" s="155"/>
      <c r="AJ119" s="173">
        <f>Cálculos!AT80</f>
        <v>0</v>
      </c>
      <c r="AK119" s="155"/>
      <c r="AL119" s="173">
        <f>Cálculos!BZ90</f>
        <v>0</v>
      </c>
      <c r="AM119" s="153"/>
      <c r="BA119" s="154"/>
      <c r="BB119" s="75">
        <v>114</v>
      </c>
      <c r="BC119" s="181">
        <f>ABS(Cálculos!L120-Cálculos!L119)</f>
        <v>8.4102822705152125E-3</v>
      </c>
      <c r="BD119" s="181">
        <f>ABS(Cálculos!AR120-Cálculos!AR119)</f>
        <v>6.8906268357002975E-3</v>
      </c>
      <c r="BE119" s="181">
        <f>ABS(Cálculos!BX120-Cálculos!BX119)</f>
        <v>8.8943795352838251E-3</v>
      </c>
      <c r="BF119" s="153"/>
    </row>
    <row r="120" spans="25:58" x14ac:dyDescent="0.35">
      <c r="Y120" s="154"/>
      <c r="Z120" s="75">
        <f>(Cálculos!C121-0.44)/(MAX(Cálculos!C:C)+0.12)*100</f>
        <v>15.690571412918425</v>
      </c>
      <c r="AA120" s="155"/>
      <c r="AB120" s="173">
        <f>Cálculos!L431</f>
        <v>1.5801339178830243</v>
      </c>
      <c r="AC120" s="155"/>
      <c r="AD120" s="173">
        <f>Cálculos!AR701</f>
        <v>1.1951655718041523</v>
      </c>
      <c r="AE120" s="155"/>
      <c r="AF120" s="173">
        <f>Cálculos!BX488</f>
        <v>1.3098049596326589</v>
      </c>
      <c r="AG120" s="155"/>
      <c r="AH120" s="173">
        <f>Cálculos!N85</f>
        <v>1.1051186982606139E-5</v>
      </c>
      <c r="AI120" s="155"/>
      <c r="AJ120" s="173">
        <f>Cálculos!AT82</f>
        <v>0</v>
      </c>
      <c r="AK120" s="155"/>
      <c r="AL120" s="173">
        <f>Cálculos!BZ91</f>
        <v>0</v>
      </c>
      <c r="AM120" s="153"/>
      <c r="BA120" s="154"/>
      <c r="BB120" s="75">
        <v>115</v>
      </c>
      <c r="BC120" s="181">
        <f>ABS(Cálculos!L121-Cálculos!L120)</f>
        <v>7.8589401688335947E-3</v>
      </c>
      <c r="BD120" s="181">
        <f>ABS(Cálculos!AR121-Cálculos!AR120)</f>
        <v>6.6796046872588111E-3</v>
      </c>
      <c r="BE120" s="181">
        <f>ABS(Cálculos!BX121-Cálculos!BX120)</f>
        <v>8.7584267465921073E-3</v>
      </c>
      <c r="BF120" s="153"/>
    </row>
    <row r="121" spans="25:58" x14ac:dyDescent="0.35">
      <c r="Y121" s="154"/>
      <c r="Z121" s="75">
        <f>(Cálculos!C122-0.44)/(MAX(Cálculos!C:C)+0.12)*100</f>
        <v>15.827535199693202</v>
      </c>
      <c r="AA121" s="155"/>
      <c r="AB121" s="173">
        <f>Cálculos!L397</f>
        <v>1.5679092450272192</v>
      </c>
      <c r="AC121" s="155"/>
      <c r="AD121" s="173">
        <f>Cálculos!AR71</f>
        <v>1.1940705395064115</v>
      </c>
      <c r="AE121" s="155"/>
      <c r="AF121" s="173">
        <f>Cálculos!BX486</f>
        <v>1.306771359039415</v>
      </c>
      <c r="AG121" s="155"/>
      <c r="AH121" s="173">
        <f>Cálculos!N450</f>
        <v>1.1051186982606139E-5</v>
      </c>
      <c r="AI121" s="155"/>
      <c r="AJ121" s="173">
        <f>Cálculos!AT83</f>
        <v>0</v>
      </c>
      <c r="AK121" s="155"/>
      <c r="AL121" s="173">
        <f>Cálculos!BZ92</f>
        <v>0</v>
      </c>
      <c r="AM121" s="153"/>
      <c r="BA121" s="154"/>
      <c r="BB121" s="75">
        <v>116</v>
      </c>
      <c r="BC121" s="181">
        <f>ABS(Cálculos!L122-Cálculos!L121)</f>
        <v>1.5188476849599231</v>
      </c>
      <c r="BD121" s="181">
        <f>ABS(Cálculos!AR122-Cálculos!AR121)</f>
        <v>0.38938609194962415</v>
      </c>
      <c r="BE121" s="181">
        <f>ABS(Cálculos!BX122-Cálculos!BX121)</f>
        <v>1.1836819956211997E-2</v>
      </c>
      <c r="BF121" s="153"/>
    </row>
    <row r="122" spans="25:58" x14ac:dyDescent="0.35">
      <c r="Y122" s="154"/>
      <c r="Z122" s="75">
        <f>(Cálculos!C123-0.44)/(MAX(Cálculos!C:C)+0.12)*100</f>
        <v>15.964498986467978</v>
      </c>
      <c r="AA122" s="155"/>
      <c r="AB122" s="173">
        <f>Cálculos!L26</f>
        <v>1.5640655920268942</v>
      </c>
      <c r="AC122" s="155"/>
      <c r="AD122" s="173">
        <f>Cálculos!AR66</f>
        <v>1.1935184388413147</v>
      </c>
      <c r="AE122" s="155"/>
      <c r="AF122" s="173">
        <f>Cálculos!BX424</f>
        <v>1.3034229384835077</v>
      </c>
      <c r="AG122" s="155"/>
      <c r="AH122" s="173">
        <f>Cálculos!N108</f>
        <v>6.2542629181475971E-6</v>
      </c>
      <c r="AI122" s="155"/>
      <c r="AJ122" s="173">
        <f>Cálculos!AT84</f>
        <v>0</v>
      </c>
      <c r="AK122" s="155"/>
      <c r="AL122" s="173">
        <f>Cálculos!BZ93</f>
        <v>0</v>
      </c>
      <c r="AM122" s="153"/>
      <c r="BA122" s="154"/>
      <c r="BB122" s="75">
        <v>117</v>
      </c>
      <c r="BC122" s="181">
        <f>ABS(Cálculos!L123-Cálculos!L122)</f>
        <v>1.267886861452705</v>
      </c>
      <c r="BD122" s="181">
        <f>ABS(Cálculos!AR123-Cálculos!AR122)</f>
        <v>0.32176238915027167</v>
      </c>
      <c r="BE122" s="181">
        <f>ABS(Cálculos!BX123-Cálculos!BX122)</f>
        <v>7.8234131234524718E-3</v>
      </c>
      <c r="BF122" s="153"/>
    </row>
    <row r="123" spans="25:58" x14ac:dyDescent="0.35">
      <c r="Y123" s="154"/>
      <c r="Z123" s="75">
        <f>(Cálculos!C124-0.44)/(MAX(Cálculos!C:C)+0.12)*100</f>
        <v>16.101462773242755</v>
      </c>
      <c r="AA123" s="155"/>
      <c r="AB123" s="173">
        <f>Cálculos!L67</f>
        <v>1.5617725190188958</v>
      </c>
      <c r="AC123" s="155"/>
      <c r="AD123" s="173">
        <f>Cálculos!AR336</f>
        <v>1.1932503926023372</v>
      </c>
      <c r="AE123" s="155"/>
      <c r="AF123" s="173">
        <f>Cálculos!BX489</f>
        <v>1.3006736219727846</v>
      </c>
      <c r="AG123" s="155"/>
      <c r="AH123" s="173">
        <f>Cálculos!N473</f>
        <v>6.2542629181475971E-6</v>
      </c>
      <c r="AI123" s="155"/>
      <c r="AJ123" s="173">
        <f>Cálculos!AT85</f>
        <v>0</v>
      </c>
      <c r="AK123" s="155"/>
      <c r="AL123" s="173">
        <f>Cálculos!BZ94</f>
        <v>0</v>
      </c>
      <c r="AM123" s="153"/>
      <c r="BA123" s="154"/>
      <c r="BB123" s="75">
        <v>118</v>
      </c>
      <c r="BC123" s="181">
        <f>ABS(Cálculos!L124-Cálculos!L123)</f>
        <v>6.8985218562946704E-2</v>
      </c>
      <c r="BD123" s="181">
        <f>ABS(Cálculos!AR124-Cálculos!AR123)</f>
        <v>2.1963751795385678E-2</v>
      </c>
      <c r="BE123" s="181">
        <f>ABS(Cálculos!BX124-Cálculos!BX123)</f>
        <v>8.6483562302519523E-3</v>
      </c>
      <c r="BF123" s="153"/>
    </row>
    <row r="124" spans="25:58" x14ac:dyDescent="0.35">
      <c r="Y124" s="154"/>
      <c r="Z124" s="75">
        <f>(Cálculos!C125-0.44)/(MAX(Cálculos!C:C)+0.12)*100</f>
        <v>16.238426560017533</v>
      </c>
      <c r="AA124" s="155"/>
      <c r="AB124" s="173">
        <f>Cálculos!L96</f>
        <v>1.5574333568166159</v>
      </c>
      <c r="AC124" s="155"/>
      <c r="AD124" s="173">
        <f>Cálculos!AR102</f>
        <v>1.1931135728679108</v>
      </c>
      <c r="AE124" s="155"/>
      <c r="AF124" s="173">
        <f>Cálculos!BX116</f>
        <v>1.3006132056538151</v>
      </c>
      <c r="AG124" s="155"/>
      <c r="AH124" s="173">
        <f>Cálculos!N67</f>
        <v>2.8981567482334985E-6</v>
      </c>
      <c r="AI124" s="155"/>
      <c r="AJ124" s="173">
        <f>Cálculos!AT86</f>
        <v>0</v>
      </c>
      <c r="AK124" s="155"/>
      <c r="AL124" s="173">
        <f>Cálculos!BZ95</f>
        <v>0</v>
      </c>
      <c r="AM124" s="153"/>
      <c r="BA124" s="154"/>
      <c r="BB124" s="75">
        <v>119</v>
      </c>
      <c r="BC124" s="181">
        <f>ABS(Cálculos!L125-Cálculos!L124)</f>
        <v>6.8443140457660645E-2</v>
      </c>
      <c r="BD124" s="181">
        <f>ABS(Cálculos!AR125-Cálculos!AR124)</f>
        <v>2.1756124923786757E-2</v>
      </c>
      <c r="BE124" s="181">
        <f>ABS(Cálculos!BX125-Cálculos!BX124)</f>
        <v>8.5537056831879177E-3</v>
      </c>
      <c r="BF124" s="153"/>
    </row>
    <row r="125" spans="25:58" x14ac:dyDescent="0.35">
      <c r="Y125" s="154"/>
      <c r="Z125" s="75">
        <f>(Cálculos!C126-0.44)/(MAX(Cálculos!C:C)+0.12)*100</f>
        <v>16.375390346792308</v>
      </c>
      <c r="AA125" s="155"/>
      <c r="AB125" s="173">
        <f>Cálculos!L71</f>
        <v>1.5537894617422965</v>
      </c>
      <c r="AC125" s="155"/>
      <c r="AD125" s="173">
        <f>Cálculos!AR469</f>
        <v>1.1912425227704904</v>
      </c>
      <c r="AE125" s="155"/>
      <c r="AF125" s="173">
        <f>Cálculos!BX423</f>
        <v>1.2963946039290026</v>
      </c>
      <c r="AG125" s="155"/>
      <c r="AH125" s="173">
        <f>Cálculos!N79</f>
        <v>2.8981567482334985E-6</v>
      </c>
      <c r="AI125" s="155"/>
      <c r="AJ125" s="173">
        <f>Cálculos!AT87</f>
        <v>0</v>
      </c>
      <c r="AK125" s="155"/>
      <c r="AL125" s="173">
        <f>Cálculos!BZ96</f>
        <v>0</v>
      </c>
      <c r="AM125" s="153"/>
      <c r="BA125" s="154"/>
      <c r="BB125" s="75">
        <v>120</v>
      </c>
      <c r="BC125" s="181">
        <f>ABS(Cálculos!L126-Cálculos!L125)</f>
        <v>6.4536034982217272E-2</v>
      </c>
      <c r="BD125" s="181">
        <f>ABS(Cálculos!AR126-Cálculos!AR125)</f>
        <v>2.0708343388235795E-2</v>
      </c>
      <c r="BE125" s="181">
        <f>ABS(Cálculos!BX126-Cálculos!BX125)</f>
        <v>8.4229601784937547E-3</v>
      </c>
      <c r="BF125" s="153"/>
    </row>
    <row r="126" spans="25:58" x14ac:dyDescent="0.35">
      <c r="Y126" s="154"/>
      <c r="Z126" s="75">
        <f>(Cálculos!C127-0.44)/(MAX(Cálculos!C:C)+0.12)*100</f>
        <v>16.512354133567083</v>
      </c>
      <c r="AA126" s="155"/>
      <c r="AB126" s="173">
        <f>Cálculos!L66</f>
        <v>1.5468292777739348</v>
      </c>
      <c r="AC126" s="155"/>
      <c r="AD126" s="173">
        <f>Cálculos!AR376</f>
        <v>1.1907605121397036</v>
      </c>
      <c r="AE126" s="155"/>
      <c r="AF126" s="173">
        <f>Cálculos!BX490</f>
        <v>1.2913576670809834</v>
      </c>
      <c r="AG126" s="155"/>
      <c r="AH126" s="173">
        <f>Cálculos!N299</f>
        <v>2.8981567482334985E-6</v>
      </c>
      <c r="AI126" s="155"/>
      <c r="AJ126" s="173">
        <f>Cálculos!AT88</f>
        <v>0</v>
      </c>
      <c r="AK126" s="155"/>
      <c r="AL126" s="173">
        <f>Cálculos!BZ97</f>
        <v>0</v>
      </c>
      <c r="AM126" s="153"/>
      <c r="BA126" s="154"/>
      <c r="BB126" s="75">
        <v>121</v>
      </c>
      <c r="BC126" s="181">
        <f>ABS(Cálculos!L127-Cálculos!L126)</f>
        <v>6.2162387329769975E-2</v>
      </c>
      <c r="BD126" s="181">
        <f>ABS(Cálculos!AR127-Cálculos!AR126)</f>
        <v>2.0045011639950205E-2</v>
      </c>
      <c r="BE126" s="181">
        <f>ABS(Cálculos!BX127-Cálculos!BX126)</f>
        <v>8.2942131511420936E-3</v>
      </c>
      <c r="BF126" s="153"/>
    </row>
    <row r="127" spans="25:58" x14ac:dyDescent="0.35">
      <c r="Y127" s="154"/>
      <c r="Z127" s="75">
        <f>(Cálculos!C128-0.44)/(MAX(Cálculos!C:C)+0.12)*100</f>
        <v>16.649317920341861</v>
      </c>
      <c r="AA127" s="155"/>
      <c r="AB127" s="173">
        <f>Cálculos!L457</f>
        <v>1.5395434392449783</v>
      </c>
      <c r="AC127" s="155"/>
      <c r="AD127" s="173">
        <f>Cálculos!AR524</f>
        <v>1.1860676775839389</v>
      </c>
      <c r="AE127" s="155"/>
      <c r="AF127" s="173">
        <f>Cálculos!BX117</f>
        <v>1.2912981742403766</v>
      </c>
      <c r="AG127" s="155"/>
      <c r="AH127" s="173">
        <f>Cálculos!N432</f>
        <v>2.8981567482334985E-6</v>
      </c>
      <c r="AI127" s="155"/>
      <c r="AJ127" s="173">
        <f>Cálculos!AT89</f>
        <v>0</v>
      </c>
      <c r="AK127" s="155"/>
      <c r="AL127" s="173">
        <f>Cálculos!BZ98</f>
        <v>0</v>
      </c>
      <c r="AM127" s="153"/>
      <c r="BA127" s="154"/>
      <c r="BB127" s="75">
        <v>122</v>
      </c>
      <c r="BC127" s="181">
        <f>ABS(Cálculos!L128-Cálculos!L127)</f>
        <v>3.3817945890254664E-2</v>
      </c>
      <c r="BD127" s="181">
        <f>ABS(Cálculos!AR128-Cálculos!AR127)</f>
        <v>1.289005018685252E-2</v>
      </c>
      <c r="BE127" s="181">
        <f>ABS(Cálculos!BX128-Cálculos!BX127)</f>
        <v>8.1674340539126256E-3</v>
      </c>
      <c r="BF127" s="153"/>
    </row>
    <row r="128" spans="25:58" x14ac:dyDescent="0.35">
      <c r="Y128" s="154"/>
      <c r="Z128" s="75">
        <f>(Cálculos!C129-0.44)/(MAX(Cálculos!C:C)+0.12)*100</f>
        <v>16.786281707116636</v>
      </c>
      <c r="AA128" s="155"/>
      <c r="AB128" s="173">
        <f>Cálculos!L419</f>
        <v>1.5342021022262053</v>
      </c>
      <c r="AC128" s="155"/>
      <c r="AD128" s="173">
        <f>Cálculos!AR470</f>
        <v>1.1797654258813808</v>
      </c>
      <c r="AE128" s="155"/>
      <c r="AF128" s="173">
        <f>Cálculos!BX491</f>
        <v>1.2821841088613555</v>
      </c>
      <c r="AG128" s="155"/>
      <c r="AH128" s="173">
        <f>Cálculos!N444</f>
        <v>2.8981567482334985E-6</v>
      </c>
      <c r="AI128" s="155"/>
      <c r="AJ128" s="173">
        <f>Cálculos!AT90</f>
        <v>0</v>
      </c>
      <c r="AK128" s="155"/>
      <c r="AL128" s="173">
        <f>Cálculos!BZ99</f>
        <v>0</v>
      </c>
      <c r="AM128" s="153"/>
      <c r="BA128" s="154"/>
      <c r="BB128" s="75">
        <v>123</v>
      </c>
      <c r="BC128" s="181">
        <f>ABS(Cálculos!L129-Cálculos!L128)</f>
        <v>1.1582741812252273E-2</v>
      </c>
      <c r="BD128" s="181">
        <f>ABS(Cálculos!AR129-Cálculos!AR128)</f>
        <v>7.2634504801042388E-3</v>
      </c>
      <c r="BE128" s="181">
        <f>ABS(Cálculos!BX129-Cálculos!BX128)</f>
        <v>8.0425928065068764E-3</v>
      </c>
      <c r="BF128" s="153"/>
    </row>
    <row r="129" spans="25:58" x14ac:dyDescent="0.35">
      <c r="Y129" s="154"/>
      <c r="Z129" s="75">
        <f>(Cálculos!C130-0.44)/(MAX(Cálculos!C:C)+0.12)*100</f>
        <v>16.923245493891415</v>
      </c>
      <c r="AA129" s="155"/>
      <c r="AB129" s="173">
        <f>Cálculos!L396</f>
        <v>1.5324230698639965</v>
      </c>
      <c r="AC129" s="155"/>
      <c r="AD129" s="173">
        <f>Cálculos!AR390</f>
        <v>1.1734907933273711</v>
      </c>
      <c r="AE129" s="155"/>
      <c r="AF129" s="173">
        <f>Cálculos!BX118</f>
        <v>1.2821255253835155</v>
      </c>
      <c r="AG129" s="155"/>
      <c r="AH129" s="173">
        <f>Cálculos!N664</f>
        <v>2.8981567482334985E-6</v>
      </c>
      <c r="AI129" s="155"/>
      <c r="AJ129" s="173">
        <f>Cálculos!AT91</f>
        <v>0</v>
      </c>
      <c r="AK129" s="155"/>
      <c r="AL129" s="173">
        <f>Cálculos!BZ100</f>
        <v>0</v>
      </c>
      <c r="AM129" s="153"/>
      <c r="BA129" s="154"/>
      <c r="BB129" s="75">
        <v>124</v>
      </c>
      <c r="BC129" s="181">
        <f>ABS(Cálculos!L130-Cálculos!L129)</f>
        <v>7.8342788463052759E-3</v>
      </c>
      <c r="BD129" s="181">
        <f>ABS(Cálculos!AR130-Cálculos!AR129)</f>
        <v>6.259572371054789E-3</v>
      </c>
      <c r="BE129" s="181">
        <f>ABS(Cálculos!BX130-Cálculos!BX129)</f>
        <v>7.9196597884114706E-3</v>
      </c>
      <c r="BF129" s="153"/>
    </row>
    <row r="130" spans="25:58" x14ac:dyDescent="0.35">
      <c r="Y130" s="154"/>
      <c r="Z130" s="75">
        <f>(Cálculos!C131-0.44)/(MAX(Cálculos!C:C)+0.12)*100</f>
        <v>17.060209280666193</v>
      </c>
      <c r="AA130" s="155"/>
      <c r="AB130" s="173">
        <f>Cálculos!L421</f>
        <v>1.5309695723134296</v>
      </c>
      <c r="AC130" s="155"/>
      <c r="AD130" s="173">
        <f>Cálculos!AR660</f>
        <v>1.1734347517853883</v>
      </c>
      <c r="AE130" s="155"/>
      <c r="AF130" s="173">
        <f>Cálculos!BX492</f>
        <v>1.2731507707455847</v>
      </c>
      <c r="AG130" s="155"/>
      <c r="AH130" s="173">
        <f>Cálculos!N41</f>
        <v>8.6390814224520989E-7</v>
      </c>
      <c r="AI130" s="155"/>
      <c r="AJ130" s="173">
        <f>Cálculos!AT92</f>
        <v>0</v>
      </c>
      <c r="AK130" s="155"/>
      <c r="AL130" s="173">
        <f>Cálculos!BZ101</f>
        <v>0</v>
      </c>
      <c r="AM130" s="153"/>
      <c r="BA130" s="154"/>
      <c r="BB130" s="75">
        <v>125</v>
      </c>
      <c r="BC130" s="181">
        <f>ABS(Cálculos!L131-Cálculos!L130)</f>
        <v>7.1540175478537193E-3</v>
      </c>
      <c r="BD130" s="181">
        <f>ABS(Cálculos!AR131-Cálculos!AR130)</f>
        <v>6.0237651581619422E-3</v>
      </c>
      <c r="BE130" s="181">
        <f>ABS(Cálculos!BX131-Cálculos!BX130)</f>
        <v>7.7986058318706419E-3</v>
      </c>
      <c r="BF130" s="153"/>
    </row>
    <row r="131" spans="25:58" x14ac:dyDescent="0.35">
      <c r="Y131" s="154"/>
      <c r="Z131" s="75">
        <f>(Cálculos!C132-0.44)/(MAX(Cálculos!C:C)+0.12)*100</f>
        <v>17.197173067440968</v>
      </c>
      <c r="AA131" s="155"/>
      <c r="AB131" s="173">
        <f>Cálculos!L663</f>
        <v>1.5268366806057445</v>
      </c>
      <c r="AC131" s="155"/>
      <c r="AD131" s="173">
        <f>Cálculos!AR68</f>
        <v>1.171817899392388</v>
      </c>
      <c r="AE131" s="155"/>
      <c r="AF131" s="173">
        <f>Cálculos!BX119</f>
        <v>1.2730930827306777</v>
      </c>
      <c r="AG131" s="155"/>
      <c r="AH131" s="173">
        <f>Cálculos!N235</f>
        <v>8.6390814224520989E-7</v>
      </c>
      <c r="AI131" s="155"/>
      <c r="AJ131" s="173">
        <f>Cálculos!AT93</f>
        <v>0</v>
      </c>
      <c r="AK131" s="155"/>
      <c r="AL131" s="173">
        <f>Cálculos!BZ102</f>
        <v>0</v>
      </c>
      <c r="AM131" s="153"/>
      <c r="BA131" s="154"/>
      <c r="BB131" s="75">
        <v>126</v>
      </c>
      <c r="BC131" s="181">
        <f>ABS(Cálculos!L132-Cálculos!L131)</f>
        <v>6.9834563720286846E-3</v>
      </c>
      <c r="BD131" s="181">
        <f>ABS(Cálculos!AR132-Cálculos!AR131)</f>
        <v>5.916387856930827E-3</v>
      </c>
      <c r="BE131" s="181">
        <f>ABS(Cálculos!BX132-Cálculos!BX131)</f>
        <v>7.6794022149631047E-3</v>
      </c>
      <c r="BF131" s="153"/>
    </row>
    <row r="132" spans="25:58" x14ac:dyDescent="0.35">
      <c r="Y132" s="154"/>
      <c r="Z132" s="75">
        <f>(Cálculos!C133-0.44)/(MAX(Cálculos!C:C)+0.12)*100</f>
        <v>17.334136854215746</v>
      </c>
      <c r="AA132" s="155"/>
      <c r="AB132" s="173">
        <f>Cálculos!L298</f>
        <v>1.5234885273346805</v>
      </c>
      <c r="AC132" s="155"/>
      <c r="AD132" s="173">
        <f>Cálculos!AR103</f>
        <v>1.1705520398080573</v>
      </c>
      <c r="AE132" s="155"/>
      <c r="AF132" s="173">
        <f>Cálculos!BX65</f>
        <v>1.2700809149965115</v>
      </c>
      <c r="AG132" s="155"/>
      <c r="AH132" s="173">
        <f>Cálculos!N292</f>
        <v>8.6390814224520989E-7</v>
      </c>
      <c r="AI132" s="155"/>
      <c r="AJ132" s="173">
        <f>Cálculos!AT94</f>
        <v>0</v>
      </c>
      <c r="AK132" s="155"/>
      <c r="AL132" s="173">
        <f>Cálculos!BZ103</f>
        <v>0</v>
      </c>
      <c r="AM132" s="153"/>
      <c r="BA132" s="154"/>
      <c r="BB132" s="75">
        <v>127</v>
      </c>
      <c r="BC132" s="181">
        <f>ABS(Cálculos!L133-Cálculos!L132)</f>
        <v>6.8980413091520587E-3</v>
      </c>
      <c r="BD132" s="181">
        <f>ABS(Cálculos!AR133-Cálculos!AR132)</f>
        <v>5.8312866050873602E-3</v>
      </c>
      <c r="BE132" s="181">
        <f>ABS(Cálculos!BX133-Cálculos!BX132)</f>
        <v>7.5620206547917235E-3</v>
      </c>
      <c r="BF132" s="153"/>
    </row>
    <row r="133" spans="25:58" x14ac:dyDescent="0.35">
      <c r="Y133" s="154"/>
      <c r="Z133" s="75">
        <f>(Cálculos!C134-0.44)/(MAX(Cálculos!C:C)+0.12)*100</f>
        <v>17.471100640990521</v>
      </c>
      <c r="AA133" s="155"/>
      <c r="AB133" s="173">
        <f>Cálculos!L32</f>
        <v>1.5212734575692937</v>
      </c>
      <c r="AC133" s="155"/>
      <c r="AD133" s="173">
        <f>Cálculos!AR471</f>
        <v>1.1705174387025647</v>
      </c>
      <c r="AE133" s="155"/>
      <c r="AF133" s="173">
        <f>Cálculos!BX66</f>
        <v>1.2694542969569034</v>
      </c>
      <c r="AG133" s="155"/>
      <c r="AH133" s="173">
        <f>Cálculos!N406</f>
        <v>8.6390814224520989E-7</v>
      </c>
      <c r="AI133" s="155"/>
      <c r="AJ133" s="173">
        <f>Cálculos!AT95</f>
        <v>0</v>
      </c>
      <c r="AK133" s="155"/>
      <c r="AL133" s="173">
        <f>Cálculos!BZ104</f>
        <v>0</v>
      </c>
      <c r="AM133" s="153"/>
      <c r="BA133" s="154"/>
      <c r="BB133" s="75">
        <v>128</v>
      </c>
      <c r="BC133" s="181">
        <f>ABS(Cálculos!L134-Cálculos!L133)</f>
        <v>6.8273178253820399E-3</v>
      </c>
      <c r="BD133" s="181">
        <f>ABS(Cálculos!AR134-Cálculos!AR133)</f>
        <v>9.6373559878086823E-3</v>
      </c>
      <c r="BE133" s="181">
        <f>ABS(Cálculos!BX134-Cálculos!BX133)</f>
        <v>1.2628464425719077E-2</v>
      </c>
      <c r="BF133" s="153"/>
    </row>
    <row r="134" spans="25:58" x14ac:dyDescent="0.35">
      <c r="Y134" s="154"/>
      <c r="Z134" s="75">
        <f>(Cálculos!C135-0.44)/(MAX(Cálculos!C:C)+0.12)*100</f>
        <v>17.608064427765299</v>
      </c>
      <c r="AA134" s="155"/>
      <c r="AB134" s="173">
        <f>Cálculos!L378</f>
        <v>1.5197611085572653</v>
      </c>
      <c r="AC134" s="155"/>
      <c r="AD134" s="173">
        <f>Cálculos!AR295</f>
        <v>1.1704620803756791</v>
      </c>
      <c r="AE134" s="155"/>
      <c r="AF134" s="173">
        <f>Cálculos!BX67</f>
        <v>1.2690966695554913</v>
      </c>
      <c r="AG134" s="155"/>
      <c r="AH134" s="173">
        <f>Cálculos!N600</f>
        <v>8.6390814224520989E-7</v>
      </c>
      <c r="AI134" s="155"/>
      <c r="AJ134" s="173">
        <f>Cálculos!AT96</f>
        <v>0</v>
      </c>
      <c r="AK134" s="155"/>
      <c r="AL134" s="173">
        <f>Cálculos!BZ105</f>
        <v>0</v>
      </c>
      <c r="AM134" s="153"/>
      <c r="BA134" s="154"/>
      <c r="BB134" s="75">
        <v>129</v>
      </c>
      <c r="BC134" s="181">
        <f>ABS(Cálculos!L135-Cálculos!L134)</f>
        <v>5.3970425661427068E-3</v>
      </c>
      <c r="BD134" s="181">
        <f>ABS(Cálculos!AR135-Cálculos!AR134)</f>
        <v>9.3792321660339795E-3</v>
      </c>
      <c r="BE134" s="181">
        <f>ABS(Cálculos!BX135-Cálculos!BX134)</f>
        <v>1.2729655294151598E-2</v>
      </c>
      <c r="BF134" s="153"/>
    </row>
    <row r="135" spans="25:58" x14ac:dyDescent="0.35">
      <c r="Y135" s="154"/>
      <c r="Z135" s="75">
        <f>(Cálculos!C136-0.44)/(MAX(Cálculos!C:C)+0.12)*100</f>
        <v>17.745028214540078</v>
      </c>
      <c r="AA135" s="155"/>
      <c r="AB135" s="173">
        <f>Cálculos!L92</f>
        <v>1.5137983972978133</v>
      </c>
      <c r="AC135" s="155"/>
      <c r="AD135" s="173">
        <f>Cálculos!AR695</f>
        <v>1.1690136961612212</v>
      </c>
      <c r="AE135" s="155"/>
      <c r="AF135" s="173">
        <f>Cálculos!BX64</f>
        <v>1.2690784133795374</v>
      </c>
      <c r="AG135" s="155"/>
      <c r="AH135" s="173">
        <f>Cálculos!N657</f>
        <v>8.6390814224520989E-7</v>
      </c>
      <c r="AI135" s="155"/>
      <c r="AJ135" s="173">
        <f>Cálculos!AT97</f>
        <v>0</v>
      </c>
      <c r="AK135" s="155"/>
      <c r="AL135" s="173">
        <f>Cálculos!BZ106</f>
        <v>0</v>
      </c>
      <c r="AM135" s="153"/>
      <c r="BA135" s="154"/>
      <c r="BB135" s="75">
        <v>130</v>
      </c>
      <c r="BC135" s="181">
        <f>ABS(Cálculos!L136-Cálculos!L135)</f>
        <v>7.8293605159185375E-3</v>
      </c>
      <c r="BD135" s="181">
        <f>ABS(Cálculos!AR136-Cálculos!AR135)</f>
        <v>1.1750681363913662E-2</v>
      </c>
      <c r="BE135" s="181">
        <f>ABS(Cálculos!BX136-Cálculos!BX135)</f>
        <v>1.5049892446743485E-2</v>
      </c>
      <c r="BF135" s="153"/>
    </row>
    <row r="136" spans="25:58" x14ac:dyDescent="0.35">
      <c r="Y136" s="154"/>
      <c r="Z136" s="75">
        <f>(Cálculos!C137-0.44)/(MAX(Cálculos!C:C)+0.12)*100</f>
        <v>17.881992001314853</v>
      </c>
      <c r="AA136" s="155"/>
      <c r="AB136" s="173">
        <f>Cálculos!L413</f>
        <v>1.5047540336941885</v>
      </c>
      <c r="AC136" s="155"/>
      <c r="AD136" s="173">
        <f>Cálculos!AR473</f>
        <v>1.168665849625683</v>
      </c>
      <c r="AE136" s="155"/>
      <c r="AF136" s="173">
        <f>Cálculos!BX122</f>
        <v>1.2672770964050137</v>
      </c>
      <c r="AG136" s="155"/>
      <c r="AH136" s="173">
        <f>Cálculos!N302</f>
        <v>3.33375265812734E-8</v>
      </c>
      <c r="AI136" s="155"/>
      <c r="AJ136" s="173">
        <f>Cálculos!AT98</f>
        <v>0</v>
      </c>
      <c r="AK136" s="155"/>
      <c r="AL136" s="173">
        <f>Cálculos!BZ107</f>
        <v>0</v>
      </c>
      <c r="AM136" s="153"/>
      <c r="BA136" s="154"/>
      <c r="BB136" s="75">
        <v>131</v>
      </c>
      <c r="BC136" s="181">
        <f>ABS(Cálculos!L137-Cálculos!L136)</f>
        <v>6.8155287483756544E-3</v>
      </c>
      <c r="BD136" s="181">
        <f>ABS(Cálculos!AR137-Cálculos!AR136)</f>
        <v>1.0676911238385767E-2</v>
      </c>
      <c r="BE136" s="181">
        <f>ABS(Cálculos!BX137-Cálculos!BX136)</f>
        <v>1.3925693064693156E-2</v>
      </c>
      <c r="BF136" s="153"/>
    </row>
    <row r="137" spans="25:58" x14ac:dyDescent="0.35">
      <c r="Y137" s="154"/>
      <c r="Z137" s="75">
        <f>(Cálculos!C138-0.44)/(MAX(Cálculos!C:C)+0.12)*100</f>
        <v>18.018955788089631</v>
      </c>
      <c r="AA137" s="155"/>
      <c r="AB137" s="173">
        <f>Cálculos!L384</f>
        <v>1.499893698838775</v>
      </c>
      <c r="AC137" s="155"/>
      <c r="AD137" s="173">
        <f>Cálculos!AR69</f>
        <v>1.168381136074452</v>
      </c>
      <c r="AE137" s="155"/>
      <c r="AF137" s="173">
        <f>Cálculos!BX68</f>
        <v>1.2671768092313942</v>
      </c>
      <c r="AG137" s="155"/>
      <c r="AH137" s="173">
        <f>Cálculos!N667</f>
        <v>3.33375265812734E-8</v>
      </c>
      <c r="AI137" s="155"/>
      <c r="AJ137" s="173">
        <f>Cálculos!AT99</f>
        <v>0</v>
      </c>
      <c r="AK137" s="155"/>
      <c r="AL137" s="173">
        <f>Cálculos!BZ108</f>
        <v>0</v>
      </c>
      <c r="AM137" s="153"/>
      <c r="BA137" s="154"/>
      <c r="BB137" s="75">
        <v>132</v>
      </c>
      <c r="BC137" s="181">
        <f>ABS(Cálculos!L138-Cálculos!L137)</f>
        <v>6.5929432827144252E-3</v>
      </c>
      <c r="BD137" s="181">
        <f>ABS(Cálculos!AR138-Cálculos!AR137)</f>
        <v>1.0395303587350302E-2</v>
      </c>
      <c r="BE137" s="181">
        <f>ABS(Cálculos!BX138-Cálculos!BX137)</f>
        <v>1.3594426980780172E-2</v>
      </c>
      <c r="BF137" s="153"/>
    </row>
    <row r="138" spans="25:58" x14ac:dyDescent="0.35">
      <c r="Y138" s="154"/>
      <c r="Z138" s="75">
        <f>(Cálculos!C139-0.44)/(MAX(Cálculos!C:C)+0.12)*100</f>
        <v>18.155919574864406</v>
      </c>
      <c r="AA138" s="155"/>
      <c r="AB138" s="173">
        <f>Cálculos!L54</f>
        <v>1.4966953130665421</v>
      </c>
      <c r="AC138" s="155"/>
      <c r="AD138" s="173">
        <f>Cálculos!AR388</f>
        <v>1.1679767503338527</v>
      </c>
      <c r="AE138" s="155"/>
      <c r="AF138" s="173">
        <f>Cálculos!BX63</f>
        <v>1.2664892570459412</v>
      </c>
      <c r="AG138" s="155"/>
      <c r="AH138" s="173">
        <f>Cálculos!N8</f>
        <v>0</v>
      </c>
      <c r="AI138" s="155"/>
      <c r="AJ138" s="173">
        <f>Cálculos!AT100</f>
        <v>0</v>
      </c>
      <c r="AK138" s="155"/>
      <c r="AL138" s="173">
        <f>Cálculos!BZ109</f>
        <v>0</v>
      </c>
      <c r="AM138" s="153"/>
      <c r="BA138" s="154"/>
      <c r="BB138" s="75">
        <v>133</v>
      </c>
      <c r="BC138" s="181">
        <f>ABS(Cálculos!L139-Cálculos!L138)</f>
        <v>6.5021898860195826E-3</v>
      </c>
      <c r="BD138" s="181">
        <f>ABS(Cálculos!AR139-Cálculos!AR138)</f>
        <v>1.0246430173966536E-2</v>
      </c>
      <c r="BE138" s="181">
        <f>ABS(Cálculos!BX139-Cálculos!BX138)</f>
        <v>1.3396654175934941E-2</v>
      </c>
      <c r="BF138" s="153"/>
    </row>
    <row r="139" spans="25:58" x14ac:dyDescent="0.35">
      <c r="Y139" s="154"/>
      <c r="Z139" s="75">
        <f>(Cálculos!C140-0.44)/(MAX(Cálculos!C:C)+0.12)*100</f>
        <v>18.292883361639184</v>
      </c>
      <c r="AA139" s="155"/>
      <c r="AB139" s="173">
        <f>Cálculos!L56</f>
        <v>1.4941982684123045</v>
      </c>
      <c r="AC139" s="155"/>
      <c r="AD139" s="173">
        <f>Cálculos!AR330</f>
        <v>1.1670192905950627</v>
      </c>
      <c r="AE139" s="155"/>
      <c r="AF139" s="173">
        <f>Cálculos!BX69</f>
        <v>1.2650699633848488</v>
      </c>
      <c r="AG139" s="155"/>
      <c r="AH139" s="173">
        <f>Cálculos!N10</f>
        <v>0</v>
      </c>
      <c r="AI139" s="155"/>
      <c r="AJ139" s="173">
        <f>Cálculos!AT101</f>
        <v>0</v>
      </c>
      <c r="AK139" s="155"/>
      <c r="AL139" s="173">
        <f>Cálculos!BZ110</f>
        <v>0</v>
      </c>
      <c r="AM139" s="153"/>
      <c r="BA139" s="154"/>
      <c r="BB139" s="75">
        <v>134</v>
      </c>
      <c r="BC139" s="181">
        <f>ABS(Cálculos!L140-Cálculos!L139)</f>
        <v>6.4338425042161917E-3</v>
      </c>
      <c r="BD139" s="181">
        <f>ABS(Cálculos!AR140-Cálculos!AR139)</f>
        <v>1.0120851154289068E-2</v>
      </c>
      <c r="BE139" s="181">
        <f>ABS(Cálculos!BX140-Cálculos!BX139)</f>
        <v>1.3222923204075476E-2</v>
      </c>
      <c r="BF139" s="153"/>
    </row>
    <row r="140" spans="25:58" x14ac:dyDescent="0.35">
      <c r="Y140" s="154"/>
      <c r="Z140" s="75">
        <f>(Cálculos!C141-0.44)/(MAX(Cálculos!C:C)+0.12)*100</f>
        <v>18.429847148413963</v>
      </c>
      <c r="AA140" s="155"/>
      <c r="AB140" s="173">
        <f>Cálculos!L433</f>
        <v>1.4914534055538216</v>
      </c>
      <c r="AC140" s="155"/>
      <c r="AD140" s="173">
        <f>Cálculos!AR421</f>
        <v>1.166210547375613</v>
      </c>
      <c r="AE140" s="155"/>
      <c r="AF140" s="173">
        <f>Cálculos!BX493</f>
        <v>1.2642555094347405</v>
      </c>
      <c r="AG140" s="155"/>
      <c r="AH140" s="173">
        <f>Cálculos!N13</f>
        <v>0</v>
      </c>
      <c r="AI140" s="155"/>
      <c r="AJ140" s="173">
        <f>Cálculos!AT102</f>
        <v>0</v>
      </c>
      <c r="AK140" s="155"/>
      <c r="AL140" s="173">
        <f>Cálculos!BZ111</f>
        <v>0</v>
      </c>
      <c r="AM140" s="153"/>
      <c r="BA140" s="154"/>
      <c r="BB140" s="75">
        <v>135</v>
      </c>
      <c r="BC140" s="181">
        <f>ABS(Cálculos!L141-Cálculos!L140)</f>
        <v>6.3697381545751997E-3</v>
      </c>
      <c r="BD140" s="181">
        <f>ABS(Cálculos!AR141-Cálculos!AR140)</f>
        <v>1.0000389966498768E-2</v>
      </c>
      <c r="BE140" s="181">
        <f>ABS(Cálculos!BX141-Cálculos!BX140)</f>
        <v>1.3055046078588983E-2</v>
      </c>
      <c r="BF140" s="153"/>
    </row>
    <row r="141" spans="25:58" x14ac:dyDescent="0.35">
      <c r="Y141" s="154"/>
      <c r="Z141" s="75">
        <f>(Cálculos!C142-0.44)/(MAX(Cálculos!C:C)+0.12)*100</f>
        <v>18.566810935188734</v>
      </c>
      <c r="AA141" s="155"/>
      <c r="AB141" s="173">
        <f>Cálculos!L462</f>
        <v>1.4898515002308859</v>
      </c>
      <c r="AC141" s="155"/>
      <c r="AD141" s="173">
        <f>Cálculos!AR159</f>
        <v>1.1659285201433902</v>
      </c>
      <c r="AE141" s="155"/>
      <c r="AF141" s="173">
        <f>Cálculos!BX120</f>
        <v>1.2641987031953938</v>
      </c>
      <c r="AG141" s="155"/>
      <c r="AH141" s="173">
        <f>Cálculos!N14</f>
        <v>0</v>
      </c>
      <c r="AI141" s="155"/>
      <c r="AJ141" s="173">
        <f>Cálculos!AT103</f>
        <v>0</v>
      </c>
      <c r="AK141" s="155"/>
      <c r="AL141" s="173">
        <f>Cálculos!BZ112</f>
        <v>0</v>
      </c>
      <c r="AM141" s="153"/>
      <c r="BA141" s="154"/>
      <c r="BB141" s="75">
        <v>136</v>
      </c>
      <c r="BC141" s="181">
        <f>ABS(Cálculos!L142-Cálculos!L141)</f>
        <v>6.3068577648756063E-3</v>
      </c>
      <c r="BD141" s="181">
        <f>ABS(Cálculos!AR142-Cálculos!AR141)</f>
        <v>9.8820141668449768E-3</v>
      </c>
      <c r="BE141" s="181">
        <f>ABS(Cálculos!BX142-Cálculos!BX141)</f>
        <v>1.2889979105561666E-2</v>
      </c>
      <c r="BF141" s="153"/>
    </row>
    <row r="142" spans="25:58" x14ac:dyDescent="0.35">
      <c r="Y142" s="154"/>
      <c r="Z142" s="75">
        <f>(Cálculos!C143-0.44)/(MAX(Cálculos!C:C)+0.12)*100</f>
        <v>18.703774721963512</v>
      </c>
      <c r="AA142" s="155"/>
      <c r="AB142" s="173">
        <f>Cálculos!L31</f>
        <v>1.4853231961318758</v>
      </c>
      <c r="AC142" s="155"/>
      <c r="AD142" s="173">
        <f>Cálculos!AR472</f>
        <v>1.1617411544339675</v>
      </c>
      <c r="AE142" s="155"/>
      <c r="AF142" s="173">
        <f>Cálculos!BX62</f>
        <v>1.2629111542706986</v>
      </c>
      <c r="AG142" s="155"/>
      <c r="AH142" s="173">
        <f>Cálculos!N15</f>
        <v>0</v>
      </c>
      <c r="AI142" s="155"/>
      <c r="AJ142" s="173">
        <f>Cálculos!AT104</f>
        <v>0</v>
      </c>
      <c r="AK142" s="155"/>
      <c r="AL142" s="173">
        <f>Cálculos!BZ113</f>
        <v>0</v>
      </c>
      <c r="AM142" s="153"/>
      <c r="BA142" s="154"/>
      <c r="BB142" s="75">
        <v>137</v>
      </c>
      <c r="BC142" s="181">
        <f>ABS(Cálculos!L143-Cálculos!L142)</f>
        <v>6.2446952387884558E-3</v>
      </c>
      <c r="BD142" s="181">
        <f>ABS(Cálculos!AR143-Cálculos!AR142)</f>
        <v>9.7652044918556946E-3</v>
      </c>
      <c r="BE142" s="181">
        <f>ABS(Cálculos!BX143-Cálculos!BX142)</f>
        <v>1.2727191943319172E-2</v>
      </c>
      <c r="BF142" s="153"/>
    </row>
    <row r="143" spans="25:58" x14ac:dyDescent="0.35">
      <c r="Y143" s="154"/>
      <c r="Z143" s="75">
        <f>(Cálculos!C144-0.44)/(MAX(Cálculos!C:C)+0.12)*100</f>
        <v>18.840738508738291</v>
      </c>
      <c r="AA143" s="155"/>
      <c r="AB143" s="173">
        <f>Cálculos!L434</f>
        <v>1.4798085979819597</v>
      </c>
      <c r="AC143" s="155"/>
      <c r="AD143" s="173">
        <f>Cálculos!AR474</f>
        <v>1.1608705900324212</v>
      </c>
      <c r="AE143" s="155"/>
      <c r="AF143" s="173">
        <f>Cálculos!BX70</f>
        <v>1.2615559871976147</v>
      </c>
      <c r="AG143" s="155"/>
      <c r="AH143" s="173">
        <f>Cálculos!N16</f>
        <v>0</v>
      </c>
      <c r="AI143" s="155"/>
      <c r="AJ143" s="173">
        <f>Cálculos!AT105</f>
        <v>0</v>
      </c>
      <c r="AK143" s="155"/>
      <c r="AL143" s="173">
        <f>Cálculos!BZ114</f>
        <v>0</v>
      </c>
      <c r="AM143" s="153"/>
      <c r="BA143" s="154"/>
      <c r="BB143" s="75">
        <v>138</v>
      </c>
      <c r="BC143" s="181">
        <f>ABS(Cálculos!L144-Cálculos!L143)</f>
        <v>6.1831615244525295E-3</v>
      </c>
      <c r="BD143" s="181">
        <f>ABS(Cálculos!AR144-Cálculos!AR143)</f>
        <v>9.6498589237900001E-3</v>
      </c>
      <c r="BE143" s="181">
        <f>ABS(Cálculos!BX144-Cálculos!BX143)</f>
        <v>1.256657166525299E-2</v>
      </c>
      <c r="BF143" s="153"/>
    </row>
    <row r="144" spans="25:58" x14ac:dyDescent="0.35">
      <c r="Y144" s="154"/>
      <c r="Z144" s="75">
        <f>(Cálculos!C145-0.44)/(MAX(Cálculos!C:C)+0.12)*100</f>
        <v>18.977702295513065</v>
      </c>
      <c r="AA144" s="155"/>
      <c r="AB144" s="173">
        <f>Cálculos!L393</f>
        <v>1.4716312809341061</v>
      </c>
      <c r="AC144" s="155"/>
      <c r="AD144" s="173">
        <f>Cálculos!AR395</f>
        <v>1.1524544551649176</v>
      </c>
      <c r="AE144" s="155"/>
      <c r="AF144" s="173">
        <f>Cálculos!BX71</f>
        <v>1.2612849805671265</v>
      </c>
      <c r="AG144" s="155"/>
      <c r="AH144" s="173">
        <f>Cálculos!N17</f>
        <v>0</v>
      </c>
      <c r="AI144" s="155"/>
      <c r="AJ144" s="173">
        <f>Cálculos!AT106</f>
        <v>0</v>
      </c>
      <c r="AK144" s="155"/>
      <c r="AL144" s="173">
        <f>Cálculos!BZ115</f>
        <v>0</v>
      </c>
      <c r="AM144" s="153"/>
      <c r="BA144" s="154"/>
      <c r="BB144" s="75">
        <v>139</v>
      </c>
      <c r="BC144" s="181">
        <f>ABS(Cálculos!L145-Cálculos!L144)</f>
        <v>6.1222368228113222E-3</v>
      </c>
      <c r="BD144" s="181">
        <f>ABS(Cálculos!AR145-Cálculos!AR144)</f>
        <v>9.5359448958982629E-3</v>
      </c>
      <c r="BE144" s="181">
        <f>ABS(Cálculos!BX145-Cálculos!BX144)</f>
        <v>1.2408074962488858E-2</v>
      </c>
      <c r="BF144" s="153"/>
    </row>
    <row r="145" spans="25:58" x14ac:dyDescent="0.35">
      <c r="Y145" s="154"/>
      <c r="Z145" s="75">
        <f>(Cálculos!C146-0.44)/(MAX(Cálculos!C:C)+0.12)*100</f>
        <v>19.114666082287844</v>
      </c>
      <c r="AA145" s="155"/>
      <c r="AB145" s="173">
        <f>Cálculos!L97</f>
        <v>1.4653500685957135</v>
      </c>
      <c r="AC145" s="155"/>
      <c r="AD145" s="173">
        <f>Cálculos!AR419</f>
        <v>1.1505061611943621</v>
      </c>
      <c r="AE145" s="155"/>
      <c r="AF145" s="173">
        <f>Cálculos!BX123</f>
        <v>1.2594536832815613</v>
      </c>
      <c r="AG145" s="155"/>
      <c r="AH145" s="173">
        <f>Cálculos!N19</f>
        <v>0</v>
      </c>
      <c r="AI145" s="155"/>
      <c r="AJ145" s="173">
        <f>Cálculos!AT107</f>
        <v>0</v>
      </c>
      <c r="AK145" s="155"/>
      <c r="AL145" s="173">
        <f>Cálculos!BZ116</f>
        <v>0</v>
      </c>
      <c r="AM145" s="153"/>
      <c r="BA145" s="154"/>
      <c r="BB145" s="75">
        <v>140</v>
      </c>
      <c r="BC145" s="181">
        <f>ABS(Cálculos!L146-Cálculos!L145)</f>
        <v>6.0619128758483409E-3</v>
      </c>
      <c r="BD145" s="181">
        <f>ABS(Cálculos!AR146-Cálculos!AR145)</f>
        <v>9.4234415776284219E-3</v>
      </c>
      <c r="BE145" s="181">
        <f>ABS(Cálculos!BX146-Cálculos!BX145)</f>
        <v>1.2251670426546513E-2</v>
      </c>
      <c r="BF145" s="153"/>
    </row>
    <row r="146" spans="25:58" x14ac:dyDescent="0.35">
      <c r="Y146" s="154"/>
      <c r="Z146" s="75">
        <f>(Cálculos!C147-0.44)/(MAX(Cálculos!C:C)+0.12)*100</f>
        <v>19.251629869062619</v>
      </c>
      <c r="AA146" s="155"/>
      <c r="AB146" s="173">
        <f>Cálculos!L48</f>
        <v>1.464951340574532</v>
      </c>
      <c r="AC146" s="155"/>
      <c r="AD146" s="173">
        <f>Cálculos!AR392</f>
        <v>1.1493430126713993</v>
      </c>
      <c r="AE146" s="155"/>
      <c r="AF146" s="173">
        <f>Cálculos!BX72</f>
        <v>1.2579895300684434</v>
      </c>
      <c r="AG146" s="155"/>
      <c r="AH146" s="173">
        <f>Cálculos!N20</f>
        <v>0</v>
      </c>
      <c r="AI146" s="155"/>
      <c r="AJ146" s="173">
        <f>Cálculos!AT108</f>
        <v>0</v>
      </c>
      <c r="AK146" s="155"/>
      <c r="AL146" s="173">
        <f>Cálculos!BZ117</f>
        <v>0</v>
      </c>
      <c r="AM146" s="153"/>
      <c r="BA146" s="154"/>
      <c r="BB146" s="75">
        <v>141</v>
      </c>
      <c r="BC146" s="181">
        <f>ABS(Cálculos!L147-Cálculos!L146)</f>
        <v>6.0021833896221066E-3</v>
      </c>
      <c r="BD146" s="181">
        <f>ABS(Cálculos!AR147-Cálculos!AR146)</f>
        <v>9.3123302946775954E-3</v>
      </c>
      <c r="BE146" s="181">
        <f>ABS(Cálculos!BX147-Cálculos!BX146)</f>
        <v>1.2097328966881982E-2</v>
      </c>
      <c r="BF146" s="153"/>
    </row>
    <row r="147" spans="25:58" x14ac:dyDescent="0.35">
      <c r="Y147" s="154"/>
      <c r="Z147" s="75">
        <f>(Cálculos!C148-0.44)/(MAX(Cálculos!C:C)+0.12)*100</f>
        <v>19.388593655837397</v>
      </c>
      <c r="AA147" s="155"/>
      <c r="AB147" s="173">
        <f>Cálculos!L13</f>
        <v>1.4634717200796306</v>
      </c>
      <c r="AC147" s="155"/>
      <c r="AD147" s="173">
        <f>Cálculos!AR104</f>
        <v>1.1469200276392235</v>
      </c>
      <c r="AE147" s="155"/>
      <c r="AF147" s="173">
        <f>Cálculos!BX61</f>
        <v>1.2573992578998519</v>
      </c>
      <c r="AG147" s="155"/>
      <c r="AH147" s="173">
        <f>Cálculos!N21</f>
        <v>0</v>
      </c>
      <c r="AI147" s="155"/>
      <c r="AJ147" s="173">
        <f>Cálculos!AT109</f>
        <v>0</v>
      </c>
      <c r="AK147" s="155"/>
      <c r="AL147" s="173">
        <f>Cálculos!BZ118</f>
        <v>0</v>
      </c>
      <c r="AM147" s="153"/>
      <c r="BA147" s="154"/>
      <c r="BB147" s="75">
        <v>142</v>
      </c>
      <c r="BC147" s="181">
        <f>ABS(Cálculos!L148-Cálculos!L147)</f>
        <v>5.9430424446151875E-3</v>
      </c>
      <c r="BD147" s="181">
        <f>ABS(Cálculos!AR148-Cálculos!AR147)</f>
        <v>9.2025929364035752E-3</v>
      </c>
      <c r="BE147" s="181">
        <f>ABS(Cálculos!BX148-Cálculos!BX147)</f>
        <v>1.194502221582594E-2</v>
      </c>
      <c r="BF147" s="153"/>
    </row>
    <row r="148" spans="25:58" x14ac:dyDescent="0.35">
      <c r="Y148" s="154"/>
      <c r="Z148" s="75">
        <f>(Cálculos!C149-0.44)/(MAX(Cálculos!C:C)+0.12)*100</f>
        <v>19.525557442612175</v>
      </c>
      <c r="AA148" s="155"/>
      <c r="AB148" s="173">
        <f>Cálculos!L68</f>
        <v>1.4588018491234469</v>
      </c>
      <c r="AC148" s="155"/>
      <c r="AD148" s="173">
        <f>Cálculos!AR72</f>
        <v>1.1424178129962668</v>
      </c>
      <c r="AE148" s="155"/>
      <c r="AF148" s="173">
        <f>Cálculos!BX494</f>
        <v>1.2554962143907451</v>
      </c>
      <c r="AG148" s="155"/>
      <c r="AH148" s="173">
        <f>Cálculos!N22</f>
        <v>0</v>
      </c>
      <c r="AI148" s="155"/>
      <c r="AJ148" s="173">
        <f>Cálculos!AT110</f>
        <v>0</v>
      </c>
      <c r="AK148" s="155"/>
      <c r="AL148" s="173">
        <f>Cálculos!BZ119</f>
        <v>0</v>
      </c>
      <c r="AM148" s="153"/>
      <c r="BA148" s="154"/>
      <c r="BB148" s="75">
        <v>143</v>
      </c>
      <c r="BC148" s="181">
        <f>ABS(Cálculos!L149-Cálculos!L148)</f>
        <v>5.8844842314778045E-3</v>
      </c>
      <c r="BD148" s="181">
        <f>ABS(Cálculos!AR149-Cálculos!AR148)</f>
        <v>9.0942116886764124E-3</v>
      </c>
      <c r="BE148" s="181">
        <f>ABS(Cálculos!BX149-Cálculos!BX148)</f>
        <v>1.1794722259003132E-2</v>
      </c>
      <c r="BF148" s="153"/>
    </row>
    <row r="149" spans="25:58" x14ac:dyDescent="0.35">
      <c r="Y149" s="154"/>
      <c r="Z149" s="75">
        <f>(Cálculos!C150-0.44)/(MAX(Cálculos!C:C)+0.12)*100</f>
        <v>19.66252122938695</v>
      </c>
      <c r="AA149" s="155"/>
      <c r="AB149" s="173">
        <f>Cálculos!L414</f>
        <v>1.4566139370308417</v>
      </c>
      <c r="AC149" s="155"/>
      <c r="AD149" s="173">
        <f>Cálculos!AR70</f>
        <v>1.1421568183912543</v>
      </c>
      <c r="AE149" s="155"/>
      <c r="AF149" s="173">
        <f>Cálculos!BX121</f>
        <v>1.2554402764488017</v>
      </c>
      <c r="AG149" s="155"/>
      <c r="AH149" s="173">
        <f>Cálculos!N24</f>
        <v>0</v>
      </c>
      <c r="AI149" s="155"/>
      <c r="AJ149" s="173">
        <f>Cálculos!AT111</f>
        <v>0</v>
      </c>
      <c r="AK149" s="155"/>
      <c r="AL149" s="173">
        <f>Cálculos!BZ120</f>
        <v>0</v>
      </c>
      <c r="AM149" s="153"/>
      <c r="BA149" s="154"/>
      <c r="BB149" s="75">
        <v>144</v>
      </c>
      <c r="BC149" s="181">
        <f>ABS(Cálculos!L150-Cálculos!L149)</f>
        <v>5.8265030067025103E-3</v>
      </c>
      <c r="BD149" s="181">
        <f>ABS(Cálculos!AR150-Cálculos!AR149)</f>
        <v>8.9871689867047078E-3</v>
      </c>
      <c r="BE149" s="181">
        <f>ABS(Cálculos!BX150-Cálculos!BX149)</f>
        <v>1.1646401585760691E-2</v>
      </c>
      <c r="BF149" s="153"/>
    </row>
    <row r="150" spans="25:58" x14ac:dyDescent="0.35">
      <c r="Y150" s="154"/>
      <c r="Z150" s="75">
        <f>(Cálculos!C151-0.44)/(MAX(Cálculos!C:C)+0.12)*100</f>
        <v>19.799485016161729</v>
      </c>
      <c r="AA150" s="155"/>
      <c r="AB150" s="173">
        <f>Cálculos!L398</f>
        <v>1.4479858963936676</v>
      </c>
      <c r="AC150" s="155"/>
      <c r="AD150" s="173">
        <f>Cálculos!AR475</f>
        <v>1.139011717432028</v>
      </c>
      <c r="AE150" s="155"/>
      <c r="AF150" s="173">
        <f>Cálculos!BX124</f>
        <v>1.2508053270513093</v>
      </c>
      <c r="AG150" s="155"/>
      <c r="AH150" s="173">
        <f>Cálculos!N28</f>
        <v>0</v>
      </c>
      <c r="AI150" s="155"/>
      <c r="AJ150" s="173">
        <f>Cálculos!AT112</f>
        <v>0</v>
      </c>
      <c r="AK150" s="155"/>
      <c r="AL150" s="173">
        <f>Cálculos!BZ121</f>
        <v>0</v>
      </c>
      <c r="AM150" s="153"/>
      <c r="BA150" s="154"/>
      <c r="BB150" s="75">
        <v>145</v>
      </c>
      <c r="BC150" s="181">
        <f>ABS(Cálculos!L151-Cálculos!L150)</f>
        <v>5.7690930848013355E-3</v>
      </c>
      <c r="BD150" s="181">
        <f>ABS(Cálculos!AR151-Cálculos!AR150)</f>
        <v>8.881447504407558E-3</v>
      </c>
      <c r="BE150" s="181">
        <f>ABS(Cálculos!BX151-Cálculos!BX150)</f>
        <v>1.1500033076182192E-2</v>
      </c>
      <c r="BF150" s="153"/>
    </row>
    <row r="151" spans="25:58" x14ac:dyDescent="0.35">
      <c r="Y151" s="154"/>
      <c r="Z151" s="75">
        <f>(Cálculos!C152-0.44)/(MAX(Cálculos!C:C)+0.12)*100</f>
        <v>19.936448802936503</v>
      </c>
      <c r="AA151" s="155"/>
      <c r="AB151" s="173">
        <f>Cálculos!L69</f>
        <v>1.4474787651140879</v>
      </c>
      <c r="AC151" s="155"/>
      <c r="AD151" s="173">
        <f>Cálculos!AR105</f>
        <v>1.1360893662333562</v>
      </c>
      <c r="AE151" s="155"/>
      <c r="AF151" s="173">
        <f>Cálculos!BX372</f>
        <v>1.2499316388714192</v>
      </c>
      <c r="AG151" s="155"/>
      <c r="AH151" s="173">
        <f>Cálculos!N30</f>
        <v>0</v>
      </c>
      <c r="AI151" s="155"/>
      <c r="AJ151" s="173">
        <f>Cálculos!AT113</f>
        <v>0</v>
      </c>
      <c r="AK151" s="155"/>
      <c r="AL151" s="173">
        <f>Cálculos!BZ122</f>
        <v>0</v>
      </c>
      <c r="AM151" s="153"/>
      <c r="BA151" s="154"/>
      <c r="BB151" s="75">
        <v>146</v>
      </c>
      <c r="BC151" s="181">
        <f>ABS(Cálculos!L152-Cálculos!L151)</f>
        <v>5.712248836543754E-3</v>
      </c>
      <c r="BD151" s="181">
        <f>ABS(Cálculos!AR152-Cálculos!AR151)</f>
        <v>8.7770301498905079E-3</v>
      </c>
      <c r="BE151" s="181">
        <f>ABS(Cálculos!BX152-Cálculos!BX151)</f>
        <v>1.1355589994238247E-2</v>
      </c>
      <c r="BF151" s="153"/>
    </row>
    <row r="152" spans="25:58" x14ac:dyDescent="0.35">
      <c r="Y152" s="154"/>
      <c r="Z152" s="75">
        <f>(Cálculos!C153-0.44)/(MAX(Cálculos!C:C)+0.12)*100</f>
        <v>20.073412589711282</v>
      </c>
      <c r="AA152" s="155"/>
      <c r="AB152" s="173">
        <f>Cálculos!L19</f>
        <v>1.4468510854285785</v>
      </c>
      <c r="AC152" s="155"/>
      <c r="AD152" s="173">
        <f>Cálculos!AR397</f>
        <v>1.1357168196380918</v>
      </c>
      <c r="AE152" s="155"/>
      <c r="AF152" s="173">
        <f>Cálculos!BX495</f>
        <v>1.2468708073356174</v>
      </c>
      <c r="AG152" s="155"/>
      <c r="AH152" s="173">
        <f>Cálculos!N31</f>
        <v>0</v>
      </c>
      <c r="AI152" s="155"/>
      <c r="AJ152" s="173">
        <f>Cálculos!AT114</f>
        <v>0</v>
      </c>
      <c r="AK152" s="155"/>
      <c r="AL152" s="173">
        <f>Cálculos!BZ123</f>
        <v>0</v>
      </c>
      <c r="AM152" s="153"/>
      <c r="BA152" s="154"/>
      <c r="BB152" s="75">
        <v>147</v>
      </c>
      <c r="BC152" s="181">
        <f>ABS(Cálculos!L153-Cálculos!L152)</f>
        <v>5.6559646882056169E-3</v>
      </c>
      <c r="BD152" s="181">
        <f>ABS(Cálculos!AR153-Cálculos!AR152)</f>
        <v>8.6739000619761031E-3</v>
      </c>
      <c r="BE152" s="181">
        <f>ABS(Cálculos!BX153-Cálculos!BX152)</f>
        <v>1.1213045982029435E-2</v>
      </c>
      <c r="BF152" s="153"/>
    </row>
    <row r="153" spans="25:58" x14ac:dyDescent="0.35">
      <c r="Y153" s="154"/>
      <c r="Z153" s="75">
        <f>(Cálculos!C154-0.44)/(MAX(Cálculos!C:C)+0.12)*100</f>
        <v>20.210376376486057</v>
      </c>
      <c r="AA153" s="155"/>
      <c r="AB153" s="173">
        <f>Cálculos!L401</f>
        <v>1.430071921613725</v>
      </c>
      <c r="AC153" s="155"/>
      <c r="AD153" s="173">
        <f>Cálculos!AR413</f>
        <v>1.1303302943995301</v>
      </c>
      <c r="AE153" s="155"/>
      <c r="AF153" s="173">
        <f>Cálculos!BX125</f>
        <v>1.2422516213681214</v>
      </c>
      <c r="AG153" s="155"/>
      <c r="AH153" s="173">
        <f>Cálculos!N33</f>
        <v>0</v>
      </c>
      <c r="AI153" s="155"/>
      <c r="AJ153" s="173">
        <f>Cálculos!AT115</f>
        <v>0</v>
      </c>
      <c r="AK153" s="155"/>
      <c r="AL153" s="173">
        <f>Cálculos!BZ124</f>
        <v>0</v>
      </c>
      <c r="AM153" s="153"/>
      <c r="BA153" s="154"/>
      <c r="BB153" s="75">
        <v>148</v>
      </c>
      <c r="BC153" s="181">
        <f>ABS(Cálculos!L154-Cálculos!L153)</f>
        <v>5.6002351209866186E-3</v>
      </c>
      <c r="BD153" s="181">
        <f>ABS(Cálculos!AR154-Cálculos!AR153)</f>
        <v>8.572040606941056E-3</v>
      </c>
      <c r="BE153" s="181">
        <f>ABS(Cálculos!BX154-Cálculos!BX153)</f>
        <v>1.1072375054271166E-2</v>
      </c>
      <c r="BF153" s="153"/>
    </row>
    <row r="154" spans="25:58" x14ac:dyDescent="0.35">
      <c r="Y154" s="154"/>
      <c r="Z154" s="75">
        <f>(Cálculos!C155-0.44)/(MAX(Cálculos!C:C)+0.12)*100</f>
        <v>20.347340163260835</v>
      </c>
      <c r="AA154" s="155"/>
      <c r="AB154" s="173">
        <f>Cálculos!L375</f>
        <v>1.4258467888625685</v>
      </c>
      <c r="AC154" s="155"/>
      <c r="AD154" s="173">
        <f>Cálculos!AR476</f>
        <v>1.1285357559683125</v>
      </c>
      <c r="AE154" s="155"/>
      <c r="AF154" s="173">
        <f>Cálculos!BX496</f>
        <v>1.2383772417583683</v>
      </c>
      <c r="AG154" s="155"/>
      <c r="AH154" s="173">
        <f>Cálculos!N34</f>
        <v>0</v>
      </c>
      <c r="AI154" s="155"/>
      <c r="AJ154" s="173">
        <f>Cálculos!AT116</f>
        <v>0</v>
      </c>
      <c r="AK154" s="155"/>
      <c r="AL154" s="173">
        <f>Cálculos!BZ125</f>
        <v>0</v>
      </c>
      <c r="AM154" s="153"/>
      <c r="BA154" s="154"/>
      <c r="BB154" s="75">
        <v>149</v>
      </c>
      <c r="BC154" s="181">
        <f>ABS(Cálculos!L155-Cálculos!L154)</f>
        <v>5.5450546704676196E-3</v>
      </c>
      <c r="BD154" s="181">
        <f>ABS(Cálculos!AR155-Cálculos!AR154)</f>
        <v>8.4714353753383431E-3</v>
      </c>
      <c r="BE154" s="181">
        <f>ABS(Cálculos!BX155-Cálculos!BX154)</f>
        <v>1.0933551592894331E-2</v>
      </c>
      <c r="BF154" s="153"/>
    </row>
    <row r="155" spans="25:58" x14ac:dyDescent="0.35">
      <c r="Y155" s="154"/>
      <c r="Z155" s="75">
        <f>(Cálculos!C156-0.44)/(MAX(Cálculos!C:C)+0.12)*100</f>
        <v>20.48430395003561</v>
      </c>
      <c r="AA155" s="155"/>
      <c r="AB155" s="173">
        <f>Cálculos!L28</f>
        <v>1.4231112545441289</v>
      </c>
      <c r="AC155" s="155"/>
      <c r="AD155" s="173">
        <f>Cálculos!AR106</f>
        <v>1.1274782395035712</v>
      </c>
      <c r="AE155" s="155"/>
      <c r="AF155" s="173">
        <f>Cálculos!BX126</f>
        <v>1.2338286611896276</v>
      </c>
      <c r="AG155" s="155"/>
      <c r="AH155" s="173">
        <f>Cálculos!N35</f>
        <v>0</v>
      </c>
      <c r="AI155" s="155"/>
      <c r="AJ155" s="173">
        <f>Cálculos!AT117</f>
        <v>0</v>
      </c>
      <c r="AK155" s="155"/>
      <c r="AL155" s="173">
        <f>Cálculos!BZ126</f>
        <v>0</v>
      </c>
      <c r="AM155" s="153"/>
      <c r="BA155" s="154"/>
      <c r="BB155" s="75">
        <v>150</v>
      </c>
      <c r="BC155" s="181">
        <f>ABS(Cálculos!L156-Cálculos!L155)</f>
        <v>5.4904179260703012E-3</v>
      </c>
      <c r="BD155" s="181">
        <f>ABS(Cálculos!AR156-Cálculos!AR155)</f>
        <v>8.372068178859382E-3</v>
      </c>
      <c r="BE155" s="181">
        <f>ABS(Cálculos!BX156-Cálculos!BX155)</f>
        <v>1.0796550341725775E-2</v>
      </c>
      <c r="BF155" s="153"/>
    </row>
    <row r="156" spans="25:58" x14ac:dyDescent="0.35">
      <c r="Y156" s="154"/>
      <c r="Z156" s="75">
        <f>(Cálculos!C157-0.44)/(MAX(Cálculos!C:C)+0.12)*100</f>
        <v>20.621267736810385</v>
      </c>
      <c r="AA156" s="155"/>
      <c r="AB156" s="173">
        <f>Cálculos!L49</f>
        <v>1.4172034293267564</v>
      </c>
      <c r="AC156" s="155"/>
      <c r="AD156" s="173">
        <f>Cálculos!AR108</f>
        <v>1.1268722174317385</v>
      </c>
      <c r="AE156" s="155"/>
      <c r="AF156" s="173">
        <f>Cálculos!BX497</f>
        <v>1.2300135024294354</v>
      </c>
      <c r="AG156" s="155"/>
      <c r="AH156" s="173">
        <f>Cálculos!N37</f>
        <v>0</v>
      </c>
      <c r="AI156" s="155"/>
      <c r="AJ156" s="173">
        <f>Cálculos!AT118</f>
        <v>0</v>
      </c>
      <c r="AK156" s="155"/>
      <c r="AL156" s="173">
        <f>Cálculos!BZ127</f>
        <v>0</v>
      </c>
      <c r="AM156" s="153"/>
      <c r="BA156" s="154"/>
      <c r="BB156" s="75">
        <v>151</v>
      </c>
      <c r="BC156" s="181">
        <f>ABS(Cálculos!L157-Cálculos!L156)</f>
        <v>5.4363195305290324E-3</v>
      </c>
      <c r="BD156" s="181">
        <f>ABS(Cálculos!AR157-Cálculos!AR156)</f>
        <v>8.2739230472475001E-3</v>
      </c>
      <c r="BE156" s="181">
        <f>ABS(Cálculos!BX157-Cálculos!BX156)</f>
        <v>1.0661346401248606E-2</v>
      </c>
      <c r="BF156" s="153"/>
    </row>
    <row r="157" spans="25:58" x14ac:dyDescent="0.35">
      <c r="Y157" s="154"/>
      <c r="Z157" s="75">
        <f>(Cálculos!C158-0.44)/(MAX(Cálculos!C:C)+0.12)*100</f>
        <v>20.758231523585163</v>
      </c>
      <c r="AA157" s="155"/>
      <c r="AB157" s="173">
        <f>Cálculos!L379</f>
        <v>1.4067880912820636</v>
      </c>
      <c r="AC157" s="155"/>
      <c r="AD157" s="173">
        <f>Cálculos!AR396</f>
        <v>1.1251174581858241</v>
      </c>
      <c r="AE157" s="155"/>
      <c r="AF157" s="173">
        <f>Cálculos!BX420</f>
        <v>1.2286922696056894</v>
      </c>
      <c r="AG157" s="155"/>
      <c r="AH157" s="173">
        <f>Cálculos!N38</f>
        <v>0</v>
      </c>
      <c r="AI157" s="155"/>
      <c r="AJ157" s="173">
        <f>Cálculos!AT119</f>
        <v>0</v>
      </c>
      <c r="AK157" s="155"/>
      <c r="AL157" s="173">
        <f>Cálculos!BZ128</f>
        <v>0</v>
      </c>
      <c r="AM157" s="153"/>
      <c r="BA157" s="154"/>
      <c r="BB157" s="75">
        <v>152</v>
      </c>
      <c r="BC157" s="181">
        <f>ABS(Cálculos!L158-Cálculos!L157)</f>
        <v>5.3827541793644018E-3</v>
      </c>
      <c r="BD157" s="181">
        <f>ABS(Cálculos!AR158-Cálculos!AR157)</f>
        <v>8.1769842252557012E-3</v>
      </c>
      <c r="BE157" s="181">
        <f>ABS(Cálculos!BX158-Cálculos!BX157)</f>
        <v>1.0527915223440765E-2</v>
      </c>
      <c r="BF157" s="153"/>
    </row>
    <row r="158" spans="25:58" x14ac:dyDescent="0.35">
      <c r="Y158" s="154"/>
      <c r="Z158" s="75">
        <f>(Cálculos!C159-0.44)/(MAX(Cálculos!C:C)+0.12)*100</f>
        <v>20.895195310359941</v>
      </c>
      <c r="AA158" s="155"/>
      <c r="AB158" s="173">
        <f>Cálculos!L33</f>
        <v>1.4018096224573409</v>
      </c>
      <c r="AC158" s="155"/>
      <c r="AD158" s="173">
        <f>Cálculos!AR477</f>
        <v>1.1200433874598998</v>
      </c>
      <c r="AE158" s="155"/>
      <c r="AF158" s="173">
        <f>Cálculos!BX421</f>
        <v>1.2283993926930741</v>
      </c>
      <c r="AG158" s="155"/>
      <c r="AH158" s="173">
        <f>Cálculos!N39</f>
        <v>0</v>
      </c>
      <c r="AI158" s="155"/>
      <c r="AJ158" s="173">
        <f>Cálculos!AT120</f>
        <v>0</v>
      </c>
      <c r="AK158" s="155"/>
      <c r="AL158" s="173">
        <f>Cálculos!BZ129</f>
        <v>0</v>
      </c>
      <c r="AM158" s="153"/>
      <c r="BA158" s="154"/>
      <c r="BB158" s="75">
        <v>153</v>
      </c>
      <c r="BC158" s="181">
        <f>ABS(Cálculos!L159-Cálculos!L158)</f>
        <v>1.3018453789747335</v>
      </c>
      <c r="BD158" s="181">
        <f>ABS(Cálculos!AR159-Cálculos!AR158)</f>
        <v>0.44500690824548383</v>
      </c>
      <c r="BE158" s="181">
        <f>ABS(Cálculos!BX159-Cálculos!BX158)</f>
        <v>0.15920348031716625</v>
      </c>
      <c r="BF158" s="153"/>
    </row>
    <row r="159" spans="25:58" x14ac:dyDescent="0.35">
      <c r="Y159" s="154"/>
      <c r="Z159" s="75">
        <f>(Cálculos!C160-0.44)/(MAX(Cálculos!C:C)+0.12)*100</f>
        <v>21.032159097134716</v>
      </c>
      <c r="AA159" s="155"/>
      <c r="AB159" s="173">
        <f>Cálculos!L385</f>
        <v>1.4013223758352491</v>
      </c>
      <c r="AC159" s="155"/>
      <c r="AD159" s="173">
        <f>Cálculos!AR109</f>
        <v>1.1196859446287215</v>
      </c>
      <c r="AE159" s="155"/>
      <c r="AF159" s="173">
        <f>Cálculos!BX127</f>
        <v>1.2255344480384855</v>
      </c>
      <c r="AG159" s="155"/>
      <c r="AH159" s="173">
        <f>Cálculos!N40</f>
        <v>0</v>
      </c>
      <c r="AI159" s="155"/>
      <c r="AJ159" s="173">
        <f>Cálculos!AT121</f>
        <v>0</v>
      </c>
      <c r="AK159" s="155"/>
      <c r="AL159" s="173">
        <f>Cálculos!BZ130</f>
        <v>0</v>
      </c>
      <c r="AM159" s="153"/>
      <c r="BA159" s="154"/>
      <c r="BB159" s="75">
        <v>154</v>
      </c>
      <c r="BC159" s="181">
        <f>ABS(Cálculos!L160-Cálculos!L159)</f>
        <v>0.99797755472031446</v>
      </c>
      <c r="BD159" s="181">
        <f>ABS(Cálculos!AR160-Cálculos!AR159)</f>
        <v>0.25235027867690163</v>
      </c>
      <c r="BE159" s="181">
        <f>ABS(Cálculos!BX160-Cálculos!BX159)</f>
        <v>5.2027631484363734E-3</v>
      </c>
      <c r="BF159" s="153"/>
    </row>
    <row r="160" spans="25:58" x14ac:dyDescent="0.35">
      <c r="Y160" s="154"/>
      <c r="Z160" s="75">
        <f>(Cálculos!C161-0.44)/(MAX(Cálculos!C:C)+0.12)*100</f>
        <v>21.169122883909495</v>
      </c>
      <c r="AA160" s="155"/>
      <c r="AB160" s="173">
        <f>Cálculos!L463</f>
        <v>1.3999062026841016</v>
      </c>
      <c r="AC160" s="155"/>
      <c r="AD160" s="173">
        <f>Cálculos!AR107</f>
        <v>1.1193293839925316</v>
      </c>
      <c r="AE160" s="155"/>
      <c r="AF160" s="173">
        <f>Cálculos!BX498</f>
        <v>1.2217776049225368</v>
      </c>
      <c r="AG160" s="155"/>
      <c r="AH160" s="173">
        <f>Cálculos!N42</f>
        <v>0</v>
      </c>
      <c r="AI160" s="155"/>
      <c r="AJ160" s="173">
        <f>Cálculos!AT122</f>
        <v>0</v>
      </c>
      <c r="AK160" s="155"/>
      <c r="AL160" s="173">
        <f>Cálculos!BZ131</f>
        <v>0</v>
      </c>
      <c r="AM160" s="153"/>
      <c r="BA160" s="154"/>
      <c r="BB160" s="75">
        <v>155</v>
      </c>
      <c r="BC160" s="181">
        <f>ABS(Cálculos!L161-Cálculos!L160)</f>
        <v>5.9967888802741731E-2</v>
      </c>
      <c r="BD160" s="181">
        <f>ABS(Cálculos!AR161-Cálculos!AR160)</f>
        <v>1.7804209213314826E-2</v>
      </c>
      <c r="BE160" s="181">
        <f>ABS(Cálculos!BX161-Cálculos!BX160)</f>
        <v>5.1232376282890346E-3</v>
      </c>
      <c r="BF160" s="153"/>
    </row>
    <row r="161" spans="25:58" x14ac:dyDescent="0.35">
      <c r="Y161" s="154"/>
      <c r="Z161" s="75">
        <f>(Cálculos!C162-0.44)/(MAX(Cálculos!C:C)+0.12)*100</f>
        <v>21.30608667068427</v>
      </c>
      <c r="AA161" s="155"/>
      <c r="AB161" s="173">
        <f>Cálculos!L733</f>
        <v>1.3997613353422695</v>
      </c>
      <c r="AC161" s="155"/>
      <c r="AD161" s="173">
        <f>Cálculos!AR391</f>
        <v>1.1188944211928233</v>
      </c>
      <c r="AE161" s="155"/>
      <c r="AF161" s="173">
        <f>Cálculos!BX128</f>
        <v>1.2173670139845729</v>
      </c>
      <c r="AG161" s="155"/>
      <c r="AH161" s="173">
        <f>Cálculos!N43</f>
        <v>0</v>
      </c>
      <c r="AI161" s="155"/>
      <c r="AJ161" s="173">
        <f>Cálculos!AT123</f>
        <v>0</v>
      </c>
      <c r="AK161" s="155"/>
      <c r="AL161" s="173">
        <f>Cálculos!BZ132</f>
        <v>0</v>
      </c>
      <c r="AM161" s="153"/>
      <c r="BA161" s="154"/>
      <c r="BB161" s="75">
        <v>156</v>
      </c>
      <c r="BC161" s="181">
        <f>ABS(Cálculos!L162-Cálculos!L161)</f>
        <v>5.5072744664640849E-2</v>
      </c>
      <c r="BD161" s="181">
        <f>ABS(Cálculos!AR162-Cálculos!AR161)</f>
        <v>1.6537437441244585E-2</v>
      </c>
      <c r="BE161" s="181">
        <f>ABS(Cálculos!BX162-Cálculos!BX161)</f>
        <v>5.0449276753647965E-3</v>
      </c>
      <c r="BF161" s="153"/>
    </row>
    <row r="162" spans="25:58" x14ac:dyDescent="0.35">
      <c r="Y162" s="154"/>
      <c r="Z162" s="75">
        <f>(Cálculos!C163-0.44)/(MAX(Cálculos!C:C)+0.12)*100</f>
        <v>21.443050457459048</v>
      </c>
      <c r="AA162" s="155"/>
      <c r="AB162" s="173">
        <f>Cálculos!L368</f>
        <v>1.3980872587067377</v>
      </c>
      <c r="AC162" s="155"/>
      <c r="AD162" s="173">
        <f>Cálculos!AR488</f>
        <v>1.1186007073768649</v>
      </c>
      <c r="AE162" s="155"/>
      <c r="AF162" s="173">
        <f>Cálculos!BX499</f>
        <v>1.2136675951438383</v>
      </c>
      <c r="AG162" s="155"/>
      <c r="AH162" s="173">
        <f>Cálculos!N45</f>
        <v>0</v>
      </c>
      <c r="AI162" s="155"/>
      <c r="AJ162" s="173">
        <f>Cálculos!AT124</f>
        <v>0</v>
      </c>
      <c r="AK162" s="155"/>
      <c r="AL162" s="173">
        <f>Cálculos!BZ133</f>
        <v>0</v>
      </c>
      <c r="AM162" s="153"/>
      <c r="BA162" s="154"/>
      <c r="BB162" s="75">
        <v>157</v>
      </c>
      <c r="BC162" s="181">
        <f>ABS(Cálculos!L163-Cálculos!L162)</f>
        <v>5.4458519772007996E-2</v>
      </c>
      <c r="BD162" s="181">
        <f>ABS(Cálculos!AR163-Cálculos!AR162)</f>
        <v>2.8282430856195639E-2</v>
      </c>
      <c r="BE162" s="181">
        <f>ABS(Cálculos!BX163-Cálculos!BX162)</f>
        <v>2.0888985813466321E-2</v>
      </c>
      <c r="BF162" s="153"/>
    </row>
    <row r="163" spans="25:58" x14ac:dyDescent="0.35">
      <c r="Y163" s="154"/>
      <c r="Z163" s="75">
        <f>(Cálculos!C164-0.44)/(MAX(Cálculos!C:C)+0.12)*100</f>
        <v>21.580014244233826</v>
      </c>
      <c r="AA163" s="155"/>
      <c r="AB163" s="173">
        <f>Cálculos!L36</f>
        <v>1.3852472000754386</v>
      </c>
      <c r="AC163" s="155"/>
      <c r="AD163" s="173">
        <f>Cálculos!AR414</f>
        <v>1.1185064359437908</v>
      </c>
      <c r="AE163" s="155"/>
      <c r="AF163" s="173">
        <f>Cálculos!BX129</f>
        <v>1.209324421178066</v>
      </c>
      <c r="AG163" s="155"/>
      <c r="AH163" s="173">
        <f>Cálculos!N46</f>
        <v>0</v>
      </c>
      <c r="AI163" s="155"/>
      <c r="AJ163" s="173">
        <f>Cálculos!AT125</f>
        <v>0</v>
      </c>
      <c r="AK163" s="155"/>
      <c r="AL163" s="173">
        <f>Cálculos!BZ134</f>
        <v>0</v>
      </c>
      <c r="AM163" s="153"/>
      <c r="BA163" s="154"/>
      <c r="BB163" s="75">
        <v>158</v>
      </c>
      <c r="BC163" s="181">
        <f>ABS(Cálculos!L164-Cálculos!L163)</f>
        <v>5.1592488691813321E-2</v>
      </c>
      <c r="BD163" s="181">
        <f>ABS(Cálculos!AR164-Cálculos!AR163)</f>
        <v>5.4277729591528545E-2</v>
      </c>
      <c r="BE163" s="181">
        <f>ABS(Cálculos!BX164-Cálculos!BX163)</f>
        <v>5.6484369126022727E-2</v>
      </c>
      <c r="BF163" s="153"/>
    </row>
    <row r="164" spans="25:58" x14ac:dyDescent="0.35">
      <c r="Y164" s="154"/>
      <c r="Z164" s="75">
        <f>(Cálculos!C165-0.44)/(MAX(Cálculos!C:C)+0.12)*100</f>
        <v>21.716978031008601</v>
      </c>
      <c r="AA164" s="155"/>
      <c r="AB164" s="173">
        <f>Cálculos!L437</f>
        <v>1.3845680616645386</v>
      </c>
      <c r="AC164" s="155"/>
      <c r="AD164" s="173">
        <f>Cálculos!AR478</f>
        <v>1.1119735730587588</v>
      </c>
      <c r="AE164" s="155"/>
      <c r="AF164" s="173">
        <f>Cálculos!BX419</f>
        <v>1.2087508351305374</v>
      </c>
      <c r="AG164" s="155"/>
      <c r="AH164" s="173">
        <f>Cálculos!N48</f>
        <v>0</v>
      </c>
      <c r="AI164" s="155"/>
      <c r="AJ164" s="173">
        <f>Cálculos!AT126</f>
        <v>0</v>
      </c>
      <c r="AK164" s="155"/>
      <c r="AL164" s="173">
        <f>Cálculos!BZ135</f>
        <v>0</v>
      </c>
      <c r="AM164" s="153"/>
      <c r="BA164" s="154"/>
      <c r="BB164" s="75">
        <v>159</v>
      </c>
      <c r="BC164" s="181">
        <f>ABS(Cálculos!L165-Cálculos!L164)</f>
        <v>5.0329438456393705E-2</v>
      </c>
      <c r="BD164" s="181">
        <f>ABS(Cálculos!AR165-Cálculos!AR164)</f>
        <v>5.2973634785526302E-2</v>
      </c>
      <c r="BE164" s="181">
        <f>ABS(Cálculos!BX165-Cálculos!BX164)</f>
        <v>5.5146545289551319E-2</v>
      </c>
      <c r="BF164" s="153"/>
    </row>
    <row r="165" spans="25:58" x14ac:dyDescent="0.35">
      <c r="Y165" s="154"/>
      <c r="Z165" s="75">
        <f>(Cálculos!C166-0.44)/(MAX(Cálculos!C:C)+0.12)*100</f>
        <v>21.85394181778338</v>
      </c>
      <c r="AA165" s="155"/>
      <c r="AB165" s="173">
        <f>Cálculos!L435</f>
        <v>1.3812351780913044</v>
      </c>
      <c r="AC165" s="155"/>
      <c r="AD165" s="173">
        <f>Cálculos!AR398</f>
        <v>1.1060282151596317</v>
      </c>
      <c r="AE165" s="155"/>
      <c r="AF165" s="173">
        <f>Cálculos!BX418</f>
        <v>1.2087190688377762</v>
      </c>
      <c r="AG165" s="155"/>
      <c r="AH165" s="173">
        <f>Cálculos!N49</f>
        <v>0</v>
      </c>
      <c r="AI165" s="155"/>
      <c r="AJ165" s="173">
        <f>Cálculos!AT127</f>
        <v>0</v>
      </c>
      <c r="AK165" s="155"/>
      <c r="AL165" s="173">
        <f>Cálculos!BZ136</f>
        <v>0</v>
      </c>
      <c r="AM165" s="153"/>
      <c r="BA165" s="154"/>
      <c r="BB165" s="75">
        <v>160</v>
      </c>
      <c r="BC165" s="181">
        <f>ABS(Cálculos!L166-Cálculos!L165)</f>
        <v>1.1370013780198751E-2</v>
      </c>
      <c r="BD165" s="181">
        <f>ABS(Cálculos!AR166-Cálculos!AR165)</f>
        <v>8.7662346452467288E-3</v>
      </c>
      <c r="BE165" s="181">
        <f>ABS(Cálculos!BX166-Cálculos!BX165)</f>
        <v>6.6265376151273259E-3</v>
      </c>
      <c r="BF165" s="153"/>
    </row>
    <row r="166" spans="25:58" x14ac:dyDescent="0.35">
      <c r="Y166" s="154"/>
      <c r="Z166" s="75">
        <f>(Cálculos!C167-0.44)/(MAX(Cálculos!C:C)+0.12)*100</f>
        <v>21.990905604558154</v>
      </c>
      <c r="AA166" s="155"/>
      <c r="AB166" s="173">
        <f>Cálculos!L98</f>
        <v>1.3756461894906167</v>
      </c>
      <c r="AC166" s="155"/>
      <c r="AD166" s="173">
        <f>Cálculos!AR479</f>
        <v>1.1052581773806467</v>
      </c>
      <c r="AE166" s="155"/>
      <c r="AF166" s="173">
        <f>Cálculos!BX500</f>
        <v>1.205681548868311</v>
      </c>
      <c r="AG166" s="155"/>
      <c r="AH166" s="173">
        <f>Cálculos!N50</f>
        <v>0</v>
      </c>
      <c r="AI166" s="155"/>
      <c r="AJ166" s="173">
        <f>Cálculos!AT128</f>
        <v>0</v>
      </c>
      <c r="AK166" s="155"/>
      <c r="AL166" s="173">
        <f>Cálculos!BZ137</f>
        <v>0</v>
      </c>
      <c r="AM166" s="153"/>
      <c r="BA166" s="154"/>
      <c r="BB166" s="75">
        <v>161</v>
      </c>
      <c r="BC166" s="181">
        <f>ABS(Cálculos!L167-Cálculos!L166)</f>
        <v>1.9216630857777917E-3</v>
      </c>
      <c r="BD166" s="181">
        <f>ABS(Cálculos!AR167-Cálculos!AR166)</f>
        <v>4.4856428133478454E-3</v>
      </c>
      <c r="BE166" s="181">
        <f>ABS(Cálculos!BX167-Cálculos!BX166)</f>
        <v>6.5926340457164168E-3</v>
      </c>
      <c r="BF166" s="153"/>
    </row>
    <row r="167" spans="25:58" x14ac:dyDescent="0.35">
      <c r="Y167" s="154"/>
      <c r="Z167" s="75">
        <f>(Cálculos!C168-0.44)/(MAX(Cálculos!C:C)+0.12)*100</f>
        <v>22.127869391332933</v>
      </c>
      <c r="AA167" s="155"/>
      <c r="AB167" s="173">
        <f>Cálculos!L415</f>
        <v>1.3713604495164853</v>
      </c>
      <c r="AC167" s="155"/>
      <c r="AD167" s="173">
        <f>Cálculos!AR401</f>
        <v>1.0995035911456192</v>
      </c>
      <c r="AE167" s="155"/>
      <c r="AF167" s="173">
        <f>Cálculos!BX130</f>
        <v>1.2014047613896546</v>
      </c>
      <c r="AG167" s="155"/>
      <c r="AH167" s="173">
        <f>Cálculos!N51</f>
        <v>0</v>
      </c>
      <c r="AI167" s="155"/>
      <c r="AJ167" s="173">
        <f>Cálculos!AT129</f>
        <v>0</v>
      </c>
      <c r="AK167" s="155"/>
      <c r="AL167" s="173">
        <f>Cálculos!BZ138</f>
        <v>0</v>
      </c>
      <c r="AM167" s="153"/>
      <c r="BA167" s="154"/>
      <c r="BB167" s="75">
        <v>162</v>
      </c>
      <c r="BC167" s="181">
        <f>ABS(Cálculos!L168-Cálculos!L167)</f>
        <v>3.7457227863711751E-2</v>
      </c>
      <c r="BD167" s="181">
        <f>ABS(Cálculos!AR168-Cálculos!AR167)</f>
        <v>3.9982016527674746E-2</v>
      </c>
      <c r="BE167" s="181">
        <f>ABS(Cálculos!BX168-Cálculos!BX167)</f>
        <v>4.2056801878491701E-2</v>
      </c>
      <c r="BF167" s="153"/>
    </row>
    <row r="168" spans="25:58" x14ac:dyDescent="0.35">
      <c r="Y168" s="154"/>
      <c r="Z168" s="75">
        <f>(Cálculos!C169-0.44)/(MAX(Cálculos!C:C)+0.12)*100</f>
        <v>22.264833178107711</v>
      </c>
      <c r="AA168" s="155"/>
      <c r="AB168" s="173">
        <f>Cálculos!L402</f>
        <v>1.3680075691397342</v>
      </c>
      <c r="AC168" s="155"/>
      <c r="AD168" s="173">
        <f>Cálculos!AR110</f>
        <v>1.098427044317805</v>
      </c>
      <c r="AE168" s="155"/>
      <c r="AF168" s="173">
        <f>Cálculos!BX501</f>
        <v>1.1960614571307144</v>
      </c>
      <c r="AG168" s="155"/>
      <c r="AH168" s="173">
        <f>Cálculos!N52</f>
        <v>0</v>
      </c>
      <c r="AI168" s="155"/>
      <c r="AJ168" s="173">
        <f>Cálculos!AT130</f>
        <v>0</v>
      </c>
      <c r="AK168" s="155"/>
      <c r="AL168" s="173">
        <f>Cálculos!BZ139</f>
        <v>0</v>
      </c>
      <c r="AM168" s="153"/>
      <c r="BA168" s="154"/>
      <c r="BB168" s="75">
        <v>163</v>
      </c>
      <c r="BC168" s="181">
        <f>ABS(Cálculos!L169-Cálculos!L168)</f>
        <v>4.8104897944922176E-2</v>
      </c>
      <c r="BD168" s="181">
        <f>ABS(Cálculos!AR169-Cálculos!AR168)</f>
        <v>5.0591094590368035E-2</v>
      </c>
      <c r="BE168" s="181">
        <f>ABS(Cálculos!BX169-Cálculos!BX168)</f>
        <v>5.2634166334489807E-2</v>
      </c>
      <c r="BF168" s="153"/>
    </row>
    <row r="169" spans="25:58" x14ac:dyDescent="0.35">
      <c r="Y169" s="154"/>
      <c r="Z169" s="75">
        <f>(Cálculos!C170-0.44)/(MAX(Cálculos!C:C)+0.12)*100</f>
        <v>22.401796964882486</v>
      </c>
      <c r="AA169" s="155"/>
      <c r="AB169" s="173">
        <f>Cálculos!L10</f>
        <v>1.3679634353679435</v>
      </c>
      <c r="AC169" s="155"/>
      <c r="AD169" s="173">
        <f>Cálculos!AR480</f>
        <v>1.0973254255040292</v>
      </c>
      <c r="AE169" s="155"/>
      <c r="AF169" s="173">
        <f>Cálculos!BX59</f>
        <v>1.1949101402851572</v>
      </c>
      <c r="AG169" s="155"/>
      <c r="AH169" s="173">
        <f>Cálculos!N54</f>
        <v>0</v>
      </c>
      <c r="AI169" s="155"/>
      <c r="AJ169" s="173">
        <f>Cálculos!AT131</f>
        <v>0</v>
      </c>
      <c r="AK169" s="155"/>
      <c r="AL169" s="173">
        <f>Cálculos!BZ140</f>
        <v>0</v>
      </c>
      <c r="AM169" s="153"/>
      <c r="BA169" s="154"/>
      <c r="BB169" s="75">
        <v>164</v>
      </c>
      <c r="BC169" s="181">
        <f>ABS(Cálculos!L170-Cálculos!L169)</f>
        <v>1.4917936242933694E-2</v>
      </c>
      <c r="BD169" s="181">
        <f>ABS(Cálculos!AR170-Cálculos!AR169)</f>
        <v>1.7366130758400544E-2</v>
      </c>
      <c r="BE169" s="181">
        <f>ABS(Cálculos!BX170-Cálculos!BX169)</f>
        <v>1.9377973646140578E-2</v>
      </c>
      <c r="BF169" s="153"/>
    </row>
    <row r="170" spans="25:58" x14ac:dyDescent="0.35">
      <c r="Y170" s="154"/>
      <c r="Z170" s="75">
        <f>(Cálculos!C171-0.44)/(MAX(Cálculos!C:C)+0.12)*100</f>
        <v>22.538760751657261</v>
      </c>
      <c r="AA170" s="155"/>
      <c r="AB170" s="173">
        <f>Cálculos!L389</f>
        <v>1.3645767200106458</v>
      </c>
      <c r="AC170" s="155"/>
      <c r="AD170" s="173">
        <f>Cálculos!AR415</f>
        <v>1.0963724920008653</v>
      </c>
      <c r="AE170" s="155"/>
      <c r="AF170" s="173">
        <f>Cálculos!BX131</f>
        <v>1.1936061555577839</v>
      </c>
      <c r="AG170" s="155"/>
      <c r="AH170" s="173">
        <f>Cálculos!N56</f>
        <v>0</v>
      </c>
      <c r="AI170" s="155"/>
      <c r="AJ170" s="173">
        <f>Cálculos!AT132</f>
        <v>0</v>
      </c>
      <c r="AK170" s="155"/>
      <c r="AL170" s="173">
        <f>Cálculos!BZ141</f>
        <v>0</v>
      </c>
      <c r="AM170" s="153"/>
      <c r="BA170" s="154"/>
      <c r="BB170" s="75">
        <v>165</v>
      </c>
      <c r="BC170" s="181">
        <f>ABS(Cálculos!L171-Cálculos!L170)</f>
        <v>6.4148949871871142E-3</v>
      </c>
      <c r="BD170" s="181">
        <f>ABS(Cálculos!AR171-Cálculos!AR170)</f>
        <v>8.8256682446203882E-3</v>
      </c>
      <c r="BE170" s="181">
        <f>ABS(Cálculos!BX171-Cálculos!BX170)</f>
        <v>1.0806759616764139E-2</v>
      </c>
      <c r="BF170" s="153"/>
    </row>
    <row r="171" spans="25:58" x14ac:dyDescent="0.35">
      <c r="Y171" s="154"/>
      <c r="Z171" s="75">
        <f>(Cálculos!C172-0.44)/(MAX(Cálculos!C:C)+0.12)*100</f>
        <v>22.675724538432039</v>
      </c>
      <c r="AA171" s="155"/>
      <c r="AB171" s="173">
        <f>Cálculos!L72</f>
        <v>1.3531845040028769</v>
      </c>
      <c r="AC171" s="155"/>
      <c r="AD171" s="173">
        <f>Cálculos!AR489</f>
        <v>1.0961466065070575</v>
      </c>
      <c r="AE171" s="155"/>
      <c r="AF171" s="173">
        <f>Cálculos!BX58</f>
        <v>1.1867514910046952</v>
      </c>
      <c r="AG171" s="155"/>
      <c r="AH171" s="173">
        <f>Cálculos!N62</f>
        <v>0</v>
      </c>
      <c r="AI171" s="155"/>
      <c r="AJ171" s="173">
        <f>Cálculos!AT133</f>
        <v>0</v>
      </c>
      <c r="AK171" s="155"/>
      <c r="AL171" s="173">
        <f>Cálculos!BZ142</f>
        <v>0</v>
      </c>
      <c r="AM171" s="153"/>
      <c r="BA171" s="154"/>
      <c r="BB171" s="75">
        <v>166</v>
      </c>
      <c r="BC171" s="181">
        <f>ABS(Cálculos!L172-Cálculos!L171)</f>
        <v>4.9651150257947196E-3</v>
      </c>
      <c r="BD171" s="181">
        <f>ABS(Cálculos!AR172-Cálculos!AR171)</f>
        <v>7.3390390183690757E-3</v>
      </c>
      <c r="BE171" s="181">
        <f>ABS(Cálculos!BX172-Cálculos!BX171)</f>
        <v>9.2898489194300771E-3</v>
      </c>
      <c r="BF171" s="153"/>
    </row>
    <row r="172" spans="25:58" x14ac:dyDescent="0.35">
      <c r="Y172" s="154"/>
      <c r="Z172" s="75">
        <f>(Cálculos!C173-0.44)/(MAX(Cálculos!C:C)+0.12)*100</f>
        <v>22.812688325206814</v>
      </c>
      <c r="AA172" s="155"/>
      <c r="AB172" s="173">
        <f>Cálculos!L14</f>
        <v>1.3510533316465807</v>
      </c>
      <c r="AC172" s="155"/>
      <c r="AD172" s="173">
        <f>Cálculos!AR56</f>
        <v>1.0952495726125329</v>
      </c>
      <c r="AE172" s="155"/>
      <c r="AF172" s="173">
        <f>Cálculos!BX132</f>
        <v>1.1859267533428208</v>
      </c>
      <c r="AG172" s="155"/>
      <c r="AH172" s="173">
        <f>Cálculos!N63</f>
        <v>0</v>
      </c>
      <c r="AI172" s="155"/>
      <c r="AJ172" s="173">
        <f>Cálculos!AT134</f>
        <v>0</v>
      </c>
      <c r="AK172" s="155"/>
      <c r="AL172" s="173">
        <f>Cálculos!BZ143</f>
        <v>0</v>
      </c>
      <c r="AM172" s="153"/>
      <c r="BA172" s="154"/>
      <c r="BB172" s="75">
        <v>167</v>
      </c>
      <c r="BC172" s="181">
        <f>ABS(Cálculos!L173-Cálculos!L172)</f>
        <v>4.6861098188603068E-3</v>
      </c>
      <c r="BD172" s="181">
        <f>ABS(Cálculos!AR173-Cálculos!AR172)</f>
        <v>7.023747796693236E-3</v>
      </c>
      <c r="BE172" s="181">
        <f>ABS(Cálculos!BX173-Cálculos!BX172)</f>
        <v>8.9447390864388909E-3</v>
      </c>
      <c r="BF172" s="153"/>
    </row>
    <row r="173" spans="25:58" x14ac:dyDescent="0.35">
      <c r="Y173" s="154"/>
      <c r="Z173" s="75">
        <f>(Cálculos!C174-0.44)/(MAX(Cálculos!C:C)+0.12)*100</f>
        <v>22.949652111981592</v>
      </c>
      <c r="AA173" s="155"/>
      <c r="AB173" s="173">
        <f>Cálculos!L70</f>
        <v>1.349223898767046</v>
      </c>
      <c r="AC173" s="155"/>
      <c r="AD173" s="173">
        <f>Cálculos!AR481</f>
        <v>1.0887691843432179</v>
      </c>
      <c r="AE173" s="155"/>
      <c r="AF173" s="173">
        <f>Cálculos!BX502</f>
        <v>1.1813380743617461</v>
      </c>
      <c r="AG173" s="155"/>
      <c r="AH173" s="173">
        <f>Cálculos!N64</f>
        <v>0</v>
      </c>
      <c r="AI173" s="155"/>
      <c r="AJ173" s="173">
        <f>Cálculos!AT135</f>
        <v>0</v>
      </c>
      <c r="AK173" s="155"/>
      <c r="AL173" s="173">
        <f>Cálculos!BZ144</f>
        <v>0</v>
      </c>
      <c r="AM173" s="153"/>
      <c r="BA173" s="154"/>
      <c r="BB173" s="75">
        <v>168</v>
      </c>
      <c r="BC173" s="181">
        <f>ABS(Cálculos!L174-Cálculos!L173)</f>
        <v>4.6017573764526865E-3</v>
      </c>
      <c r="BD173" s="181">
        <f>ABS(Cálculos!AR174-Cálculos!AR173)</f>
        <v>6.9036639802446675E-3</v>
      </c>
      <c r="BE173" s="181">
        <f>ABS(Cálculos!BX174-Cálculos!BX173)</f>
        <v>8.7952924435155122E-3</v>
      </c>
      <c r="BF173" s="153"/>
    </row>
    <row r="174" spans="25:58" x14ac:dyDescent="0.35">
      <c r="Y174" s="154"/>
      <c r="Z174" s="75">
        <f>(Cálculos!C175-0.44)/(MAX(Cálculos!C:C)+0.12)*100</f>
        <v>23.086615898756367</v>
      </c>
      <c r="AA174" s="155"/>
      <c r="AB174" s="173">
        <f>Cálculos!L20</f>
        <v>1.3488024040407365</v>
      </c>
      <c r="AC174" s="155"/>
      <c r="AD174" s="173">
        <f>Cálculos!AR111</f>
        <v>1.0885421755346911</v>
      </c>
      <c r="AE174" s="155"/>
      <c r="AF174" s="173">
        <f>Cálculos!BX133</f>
        <v>1.1783647326880291</v>
      </c>
      <c r="AG174" s="155"/>
      <c r="AH174" s="173">
        <f>Cálculos!N65</f>
        <v>0</v>
      </c>
      <c r="AI174" s="155"/>
      <c r="AJ174" s="173">
        <f>Cálculos!AT136</f>
        <v>0</v>
      </c>
      <c r="AK174" s="155"/>
      <c r="AL174" s="173">
        <f>Cálculos!BZ145</f>
        <v>0</v>
      </c>
      <c r="AM174" s="153"/>
      <c r="BA174" s="154"/>
      <c r="BB174" s="75">
        <v>169</v>
      </c>
      <c r="BC174" s="181">
        <f>ABS(Cálculos!L175-Cálculos!L174)</f>
        <v>4.5500798675604526E-3</v>
      </c>
      <c r="BD174" s="181">
        <f>ABS(Cálculos!AR175-Cálculos!AR174)</f>
        <v>6.816801260191574E-3</v>
      </c>
      <c r="BE174" s="181">
        <f>ABS(Cálculos!BX175-Cálculos!BX174)</f>
        <v>8.6795157150451052E-3</v>
      </c>
      <c r="BF174" s="153"/>
    </row>
    <row r="175" spans="25:58" x14ac:dyDescent="0.35">
      <c r="Y175" s="154"/>
      <c r="Z175" s="75">
        <f>(Cálculos!C176-0.44)/(MAX(Cálculos!C:C)+0.12)*100</f>
        <v>23.223579685531146</v>
      </c>
      <c r="AA175" s="155"/>
      <c r="AB175" s="173">
        <f>Cálculos!L399</f>
        <v>1.3394613527276182</v>
      </c>
      <c r="AC175" s="155"/>
      <c r="AD175" s="173">
        <f>Cálculos!AR393</f>
        <v>1.088213130743646</v>
      </c>
      <c r="AE175" s="155"/>
      <c r="AF175" s="173">
        <f>Cálculos!BX413</f>
        <v>1.1739444429498338</v>
      </c>
      <c r="AG175" s="155"/>
      <c r="AH175" s="173">
        <f>Cálculos!N66</f>
        <v>0</v>
      </c>
      <c r="AI175" s="155"/>
      <c r="AJ175" s="173">
        <f>Cálculos!AT137</f>
        <v>0</v>
      </c>
      <c r="AK175" s="155"/>
      <c r="AL175" s="173">
        <f>Cálculos!BZ146</f>
        <v>0</v>
      </c>
      <c r="AM175" s="153"/>
      <c r="BA175" s="154"/>
      <c r="BB175" s="75">
        <v>170</v>
      </c>
      <c r="BC175" s="181">
        <f>ABS(Cálculos!L176-Cálculos!L175)</f>
        <v>4.5041955908861619E-3</v>
      </c>
      <c r="BD175" s="181">
        <f>ABS(Cálculos!AR176-Cálculos!AR175)</f>
        <v>6.7362695870021305E-3</v>
      </c>
      <c r="BE175" s="181">
        <f>ABS(Cálculos!BX176-Cálculos!BX175)</f>
        <v>8.5705119912006245E-3</v>
      </c>
      <c r="BF175" s="153"/>
    </row>
    <row r="176" spans="25:58" x14ac:dyDescent="0.35">
      <c r="Y176" s="154"/>
      <c r="Z176" s="75">
        <f>(Cálculos!C177-0.44)/(MAX(Cálculos!C:C)+0.12)*100</f>
        <v>23.360543472305924</v>
      </c>
      <c r="AA176" s="155"/>
      <c r="AB176" s="173">
        <f>Cálculos!L50</f>
        <v>1.33233826293166</v>
      </c>
      <c r="AC176" s="155"/>
      <c r="AD176" s="173">
        <f>Cálculos!AR123</f>
        <v>1.0848381090540991</v>
      </c>
      <c r="AE176" s="155"/>
      <c r="AF176" s="173">
        <f>Cálculos!BX414</f>
        <v>1.1733049973059706</v>
      </c>
      <c r="AG176" s="155"/>
      <c r="AH176" s="173">
        <f>Cálculos!N68</f>
        <v>0</v>
      </c>
      <c r="AI176" s="155"/>
      <c r="AJ176" s="173">
        <f>Cálculos!AT138</f>
        <v>0</v>
      </c>
      <c r="AK176" s="155"/>
      <c r="AL176" s="173">
        <f>Cálculos!BZ147</f>
        <v>0</v>
      </c>
      <c r="AM176" s="153"/>
      <c r="BA176" s="154"/>
      <c r="BB176" s="75">
        <v>171</v>
      </c>
      <c r="BC176" s="181">
        <f>ABS(Cálculos!L177-Cálculos!L176)</f>
        <v>4.4596402373528465E-3</v>
      </c>
      <c r="BD176" s="181">
        <f>ABS(Cálculos!AR177-Cálculos!AR176)</f>
        <v>6.6575964309695257E-3</v>
      </c>
      <c r="BE176" s="181">
        <f>ABS(Cálculos!BX177-Cálculos!BX176)</f>
        <v>8.4638019868417125E-3</v>
      </c>
      <c r="BF176" s="153"/>
    </row>
    <row r="177" spans="25:58" x14ac:dyDescent="0.35">
      <c r="Y177" s="154"/>
      <c r="Z177" s="75">
        <f>(Cálculos!C178-0.44)/(MAX(Cálculos!C:C)+0.12)*100</f>
        <v>23.497507259080699</v>
      </c>
      <c r="AA177" s="155"/>
      <c r="AB177" s="173">
        <f>Cálculos!L464</f>
        <v>1.3310187124503403</v>
      </c>
      <c r="AC177" s="155"/>
      <c r="AD177" s="173">
        <f>Cálculos!AR402</f>
        <v>1.0834618171181167</v>
      </c>
      <c r="AE177" s="155"/>
      <c r="AF177" s="173">
        <f>Cálculos!BX415</f>
        <v>1.1713210355374106</v>
      </c>
      <c r="AG177" s="155"/>
      <c r="AH177" s="173">
        <f>Cálculos!N69</f>
        <v>0</v>
      </c>
      <c r="AI177" s="155"/>
      <c r="AJ177" s="173">
        <f>Cálculos!AT139</f>
        <v>0</v>
      </c>
      <c r="AK177" s="155"/>
      <c r="AL177" s="173">
        <f>Cálculos!BZ148</f>
        <v>0</v>
      </c>
      <c r="AM177" s="153"/>
      <c r="BA177" s="154"/>
      <c r="BB177" s="75">
        <v>172</v>
      </c>
      <c r="BC177" s="181">
        <f>ABS(Cálculos!L178-Cálculos!L177)</f>
        <v>4.4156693936985847E-3</v>
      </c>
      <c r="BD177" s="181">
        <f>ABS(Cálculos!AR178-Cálculos!AR177)</f>
        <v>6.5800292838564811E-3</v>
      </c>
      <c r="BE177" s="181">
        <f>ABS(Cálculos!BX178-Cálculos!BX177)</f>
        <v>8.3586265415559469E-3</v>
      </c>
      <c r="BF177" s="153"/>
    </row>
    <row r="178" spans="25:58" x14ac:dyDescent="0.35">
      <c r="Y178" s="154"/>
      <c r="Z178" s="75">
        <f>(Cálculos!C179-0.44)/(MAX(Cálculos!C:C)+0.12)*100</f>
        <v>23.634471045855477</v>
      </c>
      <c r="AA178" s="155"/>
      <c r="AB178" s="173">
        <f>Cálculos!L37</f>
        <v>1.3236245162591782</v>
      </c>
      <c r="AC178" s="155"/>
      <c r="AD178" s="173">
        <f>Cálculos!AR11</f>
        <v>1.0811953624815061</v>
      </c>
      <c r="AE178" s="155"/>
      <c r="AF178" s="173">
        <f>Cálculos!BX416</f>
        <v>1.1677725082035453</v>
      </c>
      <c r="AG178" s="155"/>
      <c r="AH178" s="173">
        <f>Cálculos!N70</f>
        <v>0</v>
      </c>
      <c r="AI178" s="155"/>
      <c r="AJ178" s="173">
        <f>Cálculos!AT140</f>
        <v>0</v>
      </c>
      <c r="AK178" s="155"/>
      <c r="AL178" s="173">
        <f>Cálculos!BZ149</f>
        <v>0</v>
      </c>
      <c r="AM178" s="153"/>
      <c r="BA178" s="154"/>
      <c r="BB178" s="75">
        <v>173</v>
      </c>
      <c r="BC178" s="181">
        <f>ABS(Cálculos!L179-Cálculos!L178)</f>
        <v>4.3721559482071681E-3</v>
      </c>
      <c r="BD178" s="181">
        <f>ABS(Cálculos!AR179-Cálculos!AR178)</f>
        <v>6.5034330627051773E-3</v>
      </c>
      <c r="BE178" s="181">
        <f>ABS(Cálculos!BX179-Cálculos!BX178)</f>
        <v>8.2548440218906949E-3</v>
      </c>
      <c r="BF178" s="153"/>
    </row>
    <row r="179" spans="25:58" x14ac:dyDescent="0.35">
      <c r="Y179" s="154"/>
      <c r="Z179" s="75">
        <f>(Cálculos!C180-0.44)/(MAX(Cálculos!C:C)+0.12)*100</f>
        <v>23.771434832630252</v>
      </c>
      <c r="AA179" s="155"/>
      <c r="AB179" s="173">
        <f>Cálculos!L24</f>
        <v>1.3140963224376521</v>
      </c>
      <c r="AC179" s="155"/>
      <c r="AD179" s="173">
        <f>Cálculos!AR482</f>
        <v>1.0810492713258424</v>
      </c>
      <c r="AE179" s="155"/>
      <c r="AF179" s="173">
        <f>Cálculos!BX503</f>
        <v>1.1669572592808182</v>
      </c>
      <c r="AG179" s="155"/>
      <c r="AH179" s="173">
        <f>Cálculos!N72</f>
        <v>0</v>
      </c>
      <c r="AI179" s="155"/>
      <c r="AJ179" s="173">
        <f>Cálculos!AT141</f>
        <v>0</v>
      </c>
      <c r="AK179" s="155"/>
      <c r="AL179" s="173">
        <f>Cálculos!BZ150</f>
        <v>0</v>
      </c>
      <c r="AM179" s="153"/>
      <c r="BA179" s="154"/>
      <c r="BB179" s="75">
        <v>174</v>
      </c>
      <c r="BC179" s="181">
        <f>ABS(Cálculos!L180-Cálculos!L179)</f>
        <v>4.3290752572534008E-3</v>
      </c>
      <c r="BD179" s="181">
        <f>ABS(Cálculos!AR180-Cálculos!AR179)</f>
        <v>6.427775274491232E-3</v>
      </c>
      <c r="BE179" s="181">
        <f>ABS(Cálculos!BX180-Cálculos!BX179)</f>
        <v>8.1524154844520025E-3</v>
      </c>
      <c r="BF179" s="153"/>
    </row>
    <row r="180" spans="25:58" x14ac:dyDescent="0.35">
      <c r="Y180" s="154"/>
      <c r="Z180" s="75">
        <f>(Cálculos!C181-0.44)/(MAX(Cálculos!C:C)+0.12)*100</f>
        <v>23.90839861940503</v>
      </c>
      <c r="AA180" s="155"/>
      <c r="AB180" s="173">
        <f>Cálculos!L386</f>
        <v>1.3094956744089237</v>
      </c>
      <c r="AC180" s="155"/>
      <c r="AD180" s="173">
        <f>Cálculos!AR112</f>
        <v>1.0806321529565879</v>
      </c>
      <c r="AE180" s="155"/>
      <c r="AF180" s="173">
        <f>Cálculos!BX134</f>
        <v>1.16573626826231</v>
      </c>
      <c r="AG180" s="155"/>
      <c r="AH180" s="173">
        <f>Cálculos!N74</f>
        <v>0</v>
      </c>
      <c r="AI180" s="155"/>
      <c r="AJ180" s="173">
        <f>Cálculos!AT142</f>
        <v>0</v>
      </c>
      <c r="AK180" s="155"/>
      <c r="AL180" s="173">
        <f>Cálculos!BZ151</f>
        <v>0</v>
      </c>
      <c r="AM180" s="153"/>
      <c r="BA180" s="154"/>
      <c r="BB180" s="75">
        <v>175</v>
      </c>
      <c r="BC180" s="181">
        <f>ABS(Cálculos!L181-Cálculos!L180)</f>
        <v>4.2864197153823502E-3</v>
      </c>
      <c r="BD180" s="181">
        <f>ABS(Cálculos!AR181-Cálculos!AR180)</f>
        <v>6.3530405843401638E-3</v>
      </c>
      <c r="BE180" s="181">
        <f>ABS(Cálculos!BX181-Cálculos!BX180)</f>
        <v>8.0513192425925029E-3</v>
      </c>
      <c r="BF180" s="153"/>
    </row>
    <row r="181" spans="25:58" x14ac:dyDescent="0.35">
      <c r="Y181" s="154"/>
      <c r="Z181" s="75">
        <f>(Cálculos!C182-0.44)/(MAX(Cálculos!C:C)+0.12)*100</f>
        <v>24.045362406179809</v>
      </c>
      <c r="AA181" s="155"/>
      <c r="AB181" s="173">
        <f>Cálculos!L403</f>
        <v>1.3092613095766161</v>
      </c>
      <c r="AC181" s="155"/>
      <c r="AD181" s="173">
        <f>Cálculos!AR384</f>
        <v>1.0788973211215613</v>
      </c>
      <c r="AE181" s="155"/>
      <c r="AF181" s="173">
        <f>Cálculos!BX417</f>
        <v>1.1635371452466838</v>
      </c>
      <c r="AG181" s="155"/>
      <c r="AH181" s="173">
        <f>Cálculos!N82</f>
        <v>0</v>
      </c>
      <c r="AI181" s="155"/>
      <c r="AJ181" s="173">
        <f>Cálculos!AT143</f>
        <v>0</v>
      </c>
      <c r="AK181" s="155"/>
      <c r="AL181" s="173">
        <f>Cálculos!BZ152</f>
        <v>0</v>
      </c>
      <c r="AM181" s="153"/>
      <c r="BA181" s="154"/>
      <c r="BB181" s="75">
        <v>176</v>
      </c>
      <c r="BC181" s="181">
        <f>ABS(Cálculos!L182-Cálculos!L181)</f>
        <v>4.2441845790346933E-3</v>
      </c>
      <c r="BD181" s="181">
        <f>ABS(Cálculos!AR182-Cálculos!AR181)</f>
        <v>6.2792166374194824E-3</v>
      </c>
      <c r="BE181" s="181">
        <f>ABS(Cálculos!BX182-Cálculos!BX181)</f>
        <v>7.9515366867944914E-3</v>
      </c>
      <c r="BF181" s="153"/>
    </row>
    <row r="182" spans="25:58" x14ac:dyDescent="0.35">
      <c r="Y182" s="154"/>
      <c r="Z182" s="75">
        <f>(Cálculos!C183-0.44)/(MAX(Cálculos!C:C)+0.12)*100</f>
        <v>24.182326192954584</v>
      </c>
      <c r="AA182" s="155"/>
      <c r="AB182" s="173">
        <f>Cálculos!L99</f>
        <v>1.3069977389451357</v>
      </c>
      <c r="AC182" s="155"/>
      <c r="AD182" s="173">
        <f>Cálculos!AR54</f>
        <v>1.0782959180042213</v>
      </c>
      <c r="AE182" s="155"/>
      <c r="AF182" s="173">
        <f>Cálculos!BX135</f>
        <v>1.1530066129681584</v>
      </c>
      <c r="AG182" s="155"/>
      <c r="AH182" s="173">
        <f>Cálculos!N83</f>
        <v>0</v>
      </c>
      <c r="AI182" s="155"/>
      <c r="AJ182" s="173">
        <f>Cálculos!AT144</f>
        <v>0</v>
      </c>
      <c r="AK182" s="155"/>
      <c r="AL182" s="173">
        <f>Cálculos!BZ153</f>
        <v>0</v>
      </c>
      <c r="AM182" s="153"/>
      <c r="BA182" s="154"/>
      <c r="BB182" s="75">
        <v>177</v>
      </c>
      <c r="BC182" s="181">
        <f>ABS(Cálculos!L183-Cálculos!L182)</f>
        <v>4.2023656138498455E-3</v>
      </c>
      <c r="BD182" s="181">
        <f>ABS(Cálculos!AR183-Cálculos!AR182)</f>
        <v>6.2062917044359844E-3</v>
      </c>
      <c r="BE182" s="181">
        <f>ABS(Cálculos!BX183-Cálculos!BX182)</f>
        <v>7.8530499286835198E-3</v>
      </c>
      <c r="BF182" s="153"/>
    </row>
    <row r="183" spans="25:58" x14ac:dyDescent="0.35">
      <c r="Y183" s="154"/>
      <c r="Z183" s="75">
        <f>(Cálculos!C184-0.44)/(MAX(Cálculos!C:C)+0.12)*100</f>
        <v>24.319289979729362</v>
      </c>
      <c r="AA183" s="155"/>
      <c r="AB183" s="173">
        <f>Cálculos!L373</f>
        <v>1.3025584522743099</v>
      </c>
      <c r="AC183" s="155"/>
      <c r="AD183" s="173">
        <f>Cálculos!AR399</f>
        <v>1.0779674733996718</v>
      </c>
      <c r="AE183" s="155"/>
      <c r="AF183" s="173">
        <f>Cálculos!BX504</f>
        <v>1.1527853546430473</v>
      </c>
      <c r="AG183" s="155"/>
      <c r="AH183" s="173">
        <f>Cálculos!N84</f>
        <v>0</v>
      </c>
      <c r="AI183" s="155"/>
      <c r="AJ183" s="173">
        <f>Cálculos!AT145</f>
        <v>0</v>
      </c>
      <c r="AK183" s="155"/>
      <c r="AL183" s="173">
        <f>Cálculos!BZ154</f>
        <v>0</v>
      </c>
      <c r="AM183" s="153"/>
      <c r="BA183" s="154"/>
      <c r="BB183" s="75">
        <v>178</v>
      </c>
      <c r="BC183" s="181">
        <f>ABS(Cálculos!L184-Cálculos!L183)</f>
        <v>4.1609587039268536E-3</v>
      </c>
      <c r="BD183" s="181">
        <f>ABS(Cálculos!AR184-Cálculos!AR183)</f>
        <v>6.1342542891172913E-3</v>
      </c>
      <c r="BE183" s="181">
        <f>ABS(Cálculos!BX184-Cálculos!BX183)</f>
        <v>7.7558414070497683E-3</v>
      </c>
      <c r="BF183" s="153"/>
    </row>
    <row r="184" spans="25:58" x14ac:dyDescent="0.35">
      <c r="Y184" s="154"/>
      <c r="Z184" s="75">
        <f>(Cálculos!C185-0.44)/(MAX(Cálculos!C:C)+0.12)*100</f>
        <v>24.456253766504137</v>
      </c>
      <c r="AA184" s="155"/>
      <c r="AB184" s="173">
        <f>Cálculos!L380</f>
        <v>1.2977084517318163</v>
      </c>
      <c r="AC184" s="155"/>
      <c r="AD184" s="173">
        <f>Cálculos!AR25</f>
        <v>1.0775961324372865</v>
      </c>
      <c r="AE184" s="155"/>
      <c r="AF184" s="173">
        <f>Cálculos!BX397</f>
        <v>1.1467057635459343</v>
      </c>
      <c r="AG184" s="155"/>
      <c r="AH184" s="173">
        <f>Cálculos!N86</f>
        <v>0</v>
      </c>
      <c r="AI184" s="155"/>
      <c r="AJ184" s="173">
        <f>Cálculos!AT146</f>
        <v>0</v>
      </c>
      <c r="AK184" s="155"/>
      <c r="AL184" s="173">
        <f>Cálculos!BZ155</f>
        <v>0</v>
      </c>
      <c r="AM184" s="153"/>
      <c r="BA184" s="154"/>
      <c r="BB184" s="75">
        <v>179</v>
      </c>
      <c r="BC184" s="181">
        <f>ABS(Cálculos!L185-Cálculos!L184)</f>
        <v>4.1199597866536375E-3</v>
      </c>
      <c r="BD184" s="181">
        <f>ABS(Cálculos!AR185-Cálculos!AR184)</f>
        <v>6.0630930612910472E-3</v>
      </c>
      <c r="BE184" s="181">
        <f>ABS(Cálculos!BX185-Cálculos!BX184)</f>
        <v>7.6598938194876176E-3</v>
      </c>
      <c r="BF184" s="153"/>
    </row>
    <row r="185" spans="25:58" x14ac:dyDescent="0.35">
      <c r="Y185" s="154"/>
      <c r="Z185" s="75">
        <f>(Cálculos!C186-0.44)/(MAX(Cálculos!C:C)+0.12)*100</f>
        <v>24.593217553278912</v>
      </c>
      <c r="AA185" s="155"/>
      <c r="AB185" s="173">
        <f>Cálculos!L400</f>
        <v>1.2957094272203482</v>
      </c>
      <c r="AC185" s="155"/>
      <c r="AD185" s="173">
        <f>Cálculos!AR483</f>
        <v>1.0745769865803374</v>
      </c>
      <c r="AE185" s="155"/>
      <c r="AF185" s="173">
        <f>Cálculos!BX398</f>
        <v>1.1463717630000427</v>
      </c>
      <c r="AG185" s="155"/>
      <c r="AH185" s="173">
        <f>Cálculos!N87</f>
        <v>0</v>
      </c>
      <c r="AI185" s="155"/>
      <c r="AJ185" s="173">
        <f>Cálculos!AT147</f>
        <v>0</v>
      </c>
      <c r="AK185" s="155"/>
      <c r="AL185" s="173">
        <f>Cálculos!BZ156</f>
        <v>0</v>
      </c>
      <c r="AM185" s="153"/>
      <c r="BA185" s="154"/>
      <c r="BB185" s="75">
        <v>180</v>
      </c>
      <c r="BC185" s="181">
        <f>ABS(Cálculos!L186-Cálculos!L185)</f>
        <v>4.0793648415610728E-3</v>
      </c>
      <c r="BD185" s="181">
        <f>ABS(Cálculos!AR186-Cálculos!AR185)</f>
        <v>5.9927968440143253E-3</v>
      </c>
      <c r="BE185" s="181">
        <f>ABS(Cálculos!BX186-Cálculos!BX185)</f>
        <v>7.5651901081074113E-3</v>
      </c>
      <c r="BF185" s="153"/>
    </row>
    <row r="186" spans="25:58" x14ac:dyDescent="0.35">
      <c r="Y186" s="154"/>
      <c r="Z186" s="75">
        <f>(Cálculos!C187-0.44)/(MAX(Cálculos!C:C)+0.12)*100</f>
        <v>24.73018134005369</v>
      </c>
      <c r="AA186" s="155"/>
      <c r="AB186" s="173">
        <f>Cálculos!L34</f>
        <v>1.2937400646167148</v>
      </c>
      <c r="AC186" s="155"/>
      <c r="AD186" s="173">
        <f>Cálculos!AR490</f>
        <v>1.0739073741845742</v>
      </c>
      <c r="AE186" s="155"/>
      <c r="AF186" s="173">
        <f>Cálculos!BX396</f>
        <v>1.1451485219036903</v>
      </c>
      <c r="AG186" s="155"/>
      <c r="AH186" s="173">
        <f>Cálculos!N88</f>
        <v>0</v>
      </c>
      <c r="AI186" s="155"/>
      <c r="AJ186" s="173">
        <f>Cálculos!AT148</f>
        <v>0</v>
      </c>
      <c r="AK186" s="155"/>
      <c r="AL186" s="173">
        <f>Cálculos!BZ157</f>
        <v>0</v>
      </c>
      <c r="AM186" s="153"/>
      <c r="BA186" s="154"/>
      <c r="BB186" s="75">
        <v>181</v>
      </c>
      <c r="BC186" s="181">
        <f>ABS(Cálculos!L187-Cálculos!L186)</f>
        <v>4.0391698881454552E-3</v>
      </c>
      <c r="BD186" s="181">
        <f>ABS(Cálculos!AR187-Cálculos!AR186)</f>
        <v>5.9233546096980616E-3</v>
      </c>
      <c r="BE186" s="181">
        <f>ABS(Cálculos!BX187-Cálculos!BX186)</f>
        <v>7.4717134542652275E-3</v>
      </c>
      <c r="BF186" s="153"/>
    </row>
    <row r="187" spans="25:58" x14ac:dyDescent="0.35">
      <c r="Y187" s="154"/>
      <c r="Z187" s="75">
        <f>(Cálculos!C188-0.44)/(MAX(Cálculos!C:C)+0.12)*100</f>
        <v>24.867145126828465</v>
      </c>
      <c r="AA187" s="155"/>
      <c r="AB187" s="173">
        <f>Cálculos!L735</f>
        <v>1.2806591994497931</v>
      </c>
      <c r="AC187" s="155"/>
      <c r="AD187" s="173">
        <f>Cálculos!AR113</f>
        <v>1.0731360685915325</v>
      </c>
      <c r="AE187" s="155"/>
      <c r="AF187" s="173">
        <f>Cálculos!BX399</f>
        <v>1.1444107899446996</v>
      </c>
      <c r="AG187" s="155"/>
      <c r="AH187" s="173">
        <f>Cálculos!N89</f>
        <v>0</v>
      </c>
      <c r="AI187" s="155"/>
      <c r="AJ187" s="173">
        <f>Cálculos!AT149</f>
        <v>0</v>
      </c>
      <c r="AK187" s="155"/>
      <c r="AL187" s="173">
        <f>Cálculos!BZ158</f>
        <v>0</v>
      </c>
      <c r="AM187" s="153"/>
      <c r="BA187" s="154"/>
      <c r="BB187" s="75">
        <v>182</v>
      </c>
      <c r="BC187" s="181">
        <f>ABS(Cálculos!L188-Cálculos!L187)</f>
        <v>3.9993709851817716E-3</v>
      </c>
      <c r="BD187" s="181">
        <f>ABS(Cálculos!AR188-Cálculos!AR187)</f>
        <v>5.8547554777481636E-3</v>
      </c>
      <c r="BE187" s="181">
        <f>ABS(Cálculos!BX188-Cálculos!BX187)</f>
        <v>7.3794472748299755E-3</v>
      </c>
      <c r="BF187" s="153"/>
    </row>
    <row r="188" spans="25:58" x14ac:dyDescent="0.35">
      <c r="Y188" s="154"/>
      <c r="Z188" s="75">
        <f>(Cálculos!C189-0.44)/(MAX(Cálculos!C:C)+0.12)*100</f>
        <v>25.004108913603247</v>
      </c>
      <c r="AA188" s="155"/>
      <c r="AB188" s="173">
        <f>Cálculos!L370</f>
        <v>1.2790179504359982</v>
      </c>
      <c r="AC188" s="155"/>
      <c r="AD188" s="173">
        <f>Cálculos!AR23</f>
        <v>1.0704015539584784</v>
      </c>
      <c r="AE188" s="155"/>
      <c r="AF188" s="173">
        <f>Cálculos!BX395</f>
        <v>1.1441155681506257</v>
      </c>
      <c r="AG188" s="155"/>
      <c r="AH188" s="173">
        <f>Cálculos!N90</f>
        <v>0</v>
      </c>
      <c r="AI188" s="155"/>
      <c r="AJ188" s="173">
        <f>Cálculos!AT150</f>
        <v>0</v>
      </c>
      <c r="AK188" s="155"/>
      <c r="AL188" s="173">
        <f>Cálculos!BZ159</f>
        <v>0</v>
      </c>
      <c r="AM188" s="153"/>
      <c r="BA188" s="154"/>
      <c r="BB188" s="75">
        <v>183</v>
      </c>
      <c r="BC188" s="181">
        <f>ABS(Cálculos!L189-Cálculos!L188)</f>
        <v>3.9599642302886595E-3</v>
      </c>
      <c r="BD188" s="181">
        <f>ABS(Cálculos!AR189-Cálculos!AR188)</f>
        <v>5.7869887124846198E-3</v>
      </c>
      <c r="BE188" s="181">
        <f>ABS(Cálculos!BX189-Cálculos!BX188)</f>
        <v>7.2883752187491435E-3</v>
      </c>
      <c r="BF188" s="153"/>
    </row>
    <row r="189" spans="25:58" x14ac:dyDescent="0.35">
      <c r="Y189" s="154"/>
      <c r="Z189" s="75">
        <f>(Cálculos!C190-0.44)/(MAX(Cálculos!C:C)+0.12)*100</f>
        <v>25.141072700378018</v>
      </c>
      <c r="AA189" s="155"/>
      <c r="AB189" s="173">
        <f>Cálculos!L404</f>
        <v>1.2779900871917922</v>
      </c>
      <c r="AC189" s="155"/>
      <c r="AD189" s="173">
        <f>Cálculos!AR378</f>
        <v>1.0676029831147467</v>
      </c>
      <c r="AE189" s="155"/>
      <c r="AF189" s="173">
        <f>Cálculos!BX400</f>
        <v>1.1419534335331814</v>
      </c>
      <c r="AG189" s="155"/>
      <c r="AH189" s="173">
        <f>Cálculos!N91</f>
        <v>0</v>
      </c>
      <c r="AI189" s="155"/>
      <c r="AJ189" s="173">
        <f>Cálculos!AT151</f>
        <v>0</v>
      </c>
      <c r="AK189" s="155"/>
      <c r="AL189" s="173">
        <f>Cálculos!BZ160</f>
        <v>0</v>
      </c>
      <c r="AM189" s="153"/>
      <c r="BA189" s="154"/>
      <c r="BB189" s="75">
        <v>184</v>
      </c>
      <c r="BC189" s="181">
        <f>ABS(Cálculos!L190-Cálculos!L189)</f>
        <v>3.9209457595378305E-3</v>
      </c>
      <c r="BD189" s="181">
        <f>ABS(Cálculos!AR190-Cálculos!AR189)</f>
        <v>5.7200437211286648E-3</v>
      </c>
      <c r="BE189" s="181">
        <f>ABS(Cálculos!BX190-Cálculos!BX189)</f>
        <v>7.1984811637040291E-3</v>
      </c>
      <c r="BF189" s="153"/>
    </row>
    <row r="190" spans="25:58" x14ac:dyDescent="0.35">
      <c r="Y190" s="154"/>
      <c r="Z190" s="75">
        <f>(Cálculos!C191-0.44)/(MAX(Cálculos!C:C)+0.12)*100</f>
        <v>25.2780364871528</v>
      </c>
      <c r="AA190" s="155"/>
      <c r="AB190" s="173">
        <f>Cálculos!L734</f>
        <v>1.2682970134628708</v>
      </c>
      <c r="AC190" s="155"/>
      <c r="AD190" s="173">
        <f>Cálculos!AR403</f>
        <v>1.0675310377755249</v>
      </c>
      <c r="AE190" s="155"/>
      <c r="AF190" s="173">
        <f>Cálculos!BX401</f>
        <v>1.1414602012078032</v>
      </c>
      <c r="AG190" s="155"/>
      <c r="AH190" s="173">
        <f>Cálculos!N92</f>
        <v>0</v>
      </c>
      <c r="AI190" s="155"/>
      <c r="AJ190" s="173">
        <f>Cálculos!AT152</f>
        <v>0</v>
      </c>
      <c r="AK190" s="155"/>
      <c r="AL190" s="173">
        <f>Cálculos!BZ161</f>
        <v>0</v>
      </c>
      <c r="AM190" s="153"/>
      <c r="BA190" s="154"/>
      <c r="BB190" s="75">
        <v>185</v>
      </c>
      <c r="BC190" s="181">
        <f>ABS(Cálculos!L191-Cálculos!L190)</f>
        <v>3.8823117470724311E-3</v>
      </c>
      <c r="BD190" s="181">
        <f>ABS(Cálculos!AR191-Cálculos!AR190)</f>
        <v>5.6539100518250285E-3</v>
      </c>
      <c r="BE190" s="181">
        <f>ABS(Cálculos!BX191-Cálculos!BX190)</f>
        <v>7.1097492128197048E-3</v>
      </c>
      <c r="BF190" s="153"/>
    </row>
    <row r="191" spans="25:58" x14ac:dyDescent="0.35">
      <c r="Y191" s="154"/>
      <c r="Z191" s="75">
        <f>(Cálculos!C192-0.44)/(MAX(Cálculos!C:C)+0.12)*100</f>
        <v>25.415000273927575</v>
      </c>
      <c r="AA191" s="155"/>
      <c r="AB191" s="173">
        <f>Cálculos!L369</f>
        <v>1.2666394319031629</v>
      </c>
      <c r="AC191" s="155"/>
      <c r="AD191" s="173">
        <f>Cálculos!AR416</f>
        <v>1.0673070597443945</v>
      </c>
      <c r="AE191" s="155"/>
      <c r="AF191" s="173">
        <f>Cálculos!BX402</f>
        <v>1.140056030907582</v>
      </c>
      <c r="AG191" s="155"/>
      <c r="AH191" s="173">
        <f>Cálculos!N94</f>
        <v>0</v>
      </c>
      <c r="AI191" s="155"/>
      <c r="AJ191" s="173">
        <f>Cálculos!AT153</f>
        <v>0</v>
      </c>
      <c r="AK191" s="155"/>
      <c r="AL191" s="173">
        <f>Cálculos!BZ162</f>
        <v>0</v>
      </c>
      <c r="AM191" s="153"/>
      <c r="BA191" s="154"/>
      <c r="BB191" s="75">
        <v>186</v>
      </c>
      <c r="BC191" s="181">
        <f>ABS(Cálculos!L192-Cálculos!L191)</f>
        <v>3.8440584047338966E-3</v>
      </c>
      <c r="BD191" s="181">
        <f>ABS(Cálculos!AR192-Cálculos!AR191)</f>
        <v>5.5885773916974912E-3</v>
      </c>
      <c r="BE191" s="181">
        <f>ABS(Cálculos!BX192-Cálculos!BX191)</f>
        <v>7.0221636914286067E-3</v>
      </c>
      <c r="BF191" s="153"/>
    </row>
    <row r="192" spans="25:58" x14ac:dyDescent="0.35">
      <c r="Y192" s="154"/>
      <c r="Z192" s="75">
        <f>(Cálculos!C193-0.44)/(MAX(Cálculos!C:C)+0.12)*100</f>
        <v>25.551964060702346</v>
      </c>
      <c r="AA192" s="155"/>
      <c r="AB192" s="173">
        <f>Cálculos!L38</f>
        <v>1.2653155734873092</v>
      </c>
      <c r="AC192" s="155"/>
      <c r="AD192" s="173">
        <f>Cálculos!AR114</f>
        <v>1.0669859159391695</v>
      </c>
      <c r="AE192" s="155"/>
      <c r="AF192" s="173">
        <f>Cálculos!BX505</f>
        <v>1.1387981570693577</v>
      </c>
      <c r="AG192" s="155"/>
      <c r="AH192" s="173">
        <f>Cálculos!N95</f>
        <v>0</v>
      </c>
      <c r="AI192" s="155"/>
      <c r="AJ192" s="173">
        <f>Cálculos!AT154</f>
        <v>0</v>
      </c>
      <c r="AK192" s="155"/>
      <c r="AL192" s="173">
        <f>Cálculos!BZ163</f>
        <v>0</v>
      </c>
      <c r="AM192" s="153"/>
      <c r="BA192" s="154"/>
      <c r="BB192" s="75">
        <v>187</v>
      </c>
      <c r="BC192" s="181">
        <f>ABS(Cálculos!L193-Cálculos!L192)</f>
        <v>3.8061819816887499E-3</v>
      </c>
      <c r="BD192" s="181">
        <f>ABS(Cálculos!AR193-Cálculos!AR192)</f>
        <v>5.5240355649259776E-3</v>
      </c>
      <c r="BE192" s="181">
        <f>ABS(Cálculos!BX193-Cálculos!BX192)</f>
        <v>6.9357091438759788E-3</v>
      </c>
      <c r="BF192" s="153"/>
    </row>
    <row r="193" spans="25:58" x14ac:dyDescent="0.35">
      <c r="Y193" s="154"/>
      <c r="Z193" s="75">
        <f>(Cálculos!C194-0.44)/(MAX(Cálculos!C:C)+0.12)*100</f>
        <v>25.688927847477128</v>
      </c>
      <c r="AA193" s="155"/>
      <c r="AB193" s="173">
        <f>Cálculos!L416</f>
        <v>1.2630549251062437</v>
      </c>
      <c r="AC193" s="155"/>
      <c r="AD193" s="173">
        <f>Cálculos!AR484</f>
        <v>1.0663536126365336</v>
      </c>
      <c r="AE193" s="155"/>
      <c r="AF193" s="173">
        <f>Cálculos!BX136</f>
        <v>1.1379567205214149</v>
      </c>
      <c r="AG193" s="155"/>
      <c r="AH193" s="173">
        <f>Cálculos!N96</f>
        <v>0</v>
      </c>
      <c r="AI193" s="155"/>
      <c r="AJ193" s="173">
        <f>Cálculos!AT155</f>
        <v>0</v>
      </c>
      <c r="AK193" s="155"/>
      <c r="AL193" s="173">
        <f>Cálculos!BZ164</f>
        <v>0</v>
      </c>
      <c r="AM193" s="153"/>
      <c r="BA193" s="154"/>
      <c r="BB193" s="75">
        <v>188</v>
      </c>
      <c r="BC193" s="181">
        <f>ABS(Cálculos!L194-Cálculos!L193)</f>
        <v>3.7686787640613395E-3</v>
      </c>
      <c r="BD193" s="181">
        <f>ABS(Cálculos!AR194-Cálculos!AR193)</f>
        <v>5.4602745308562906E-3</v>
      </c>
      <c r="BE193" s="181">
        <f>ABS(Cálculos!BX194-Cálculos!BX193)</f>
        <v>6.8503703303761654E-3</v>
      </c>
      <c r="BF193" s="153"/>
    </row>
    <row r="194" spans="25:58" x14ac:dyDescent="0.35">
      <c r="Y194" s="154"/>
      <c r="Z194" s="75">
        <f>(Cálculos!C195-0.44)/(MAX(Cálculos!C:C)+0.12)*100</f>
        <v>25.825891634251903</v>
      </c>
      <c r="AA194" s="155"/>
      <c r="AB194" s="173">
        <f>Cálculos!L21</f>
        <v>1.2574931945139574</v>
      </c>
      <c r="AC194" s="155"/>
      <c r="AD194" s="173">
        <f>Cálculos!AR400</f>
        <v>1.0657549278683258</v>
      </c>
      <c r="AE194" s="155"/>
      <c r="AF194" s="173">
        <f>Cálculos!BX403</f>
        <v>1.1377222721426161</v>
      </c>
      <c r="AG194" s="155"/>
      <c r="AH194" s="173">
        <f>Cálculos!N97</f>
        <v>0</v>
      </c>
      <c r="AI194" s="155"/>
      <c r="AJ194" s="173">
        <f>Cálculos!AT156</f>
        <v>0</v>
      </c>
      <c r="AK194" s="155"/>
      <c r="AL194" s="173">
        <f>Cálculos!BZ165</f>
        <v>0</v>
      </c>
      <c r="AM194" s="153"/>
      <c r="BA194" s="154"/>
      <c r="BB194" s="75">
        <v>189</v>
      </c>
      <c r="BC194" s="181">
        <f>ABS(Cálculos!L195-Cálculos!L194)</f>
        <v>3.731545074569631E-3</v>
      </c>
      <c r="BD194" s="181">
        <f>ABS(Cálculos!AR195-Cálculos!AR194)</f>
        <v>5.3972843821341043E-3</v>
      </c>
      <c r="BE194" s="181">
        <f>ABS(Cálculos!BX195-Cálculos!BX194)</f>
        <v>6.7661322239134236E-3</v>
      </c>
      <c r="BF194" s="153"/>
    </row>
    <row r="195" spans="25:58" x14ac:dyDescent="0.35">
      <c r="Y195" s="154"/>
      <c r="Z195" s="75">
        <f>(Cálculos!C196-0.44)/(MAX(Cálculos!C:C)+0.12)*100</f>
        <v>25.962855421026681</v>
      </c>
      <c r="AA195" s="155"/>
      <c r="AB195" s="173">
        <f>Cálculos!L35</f>
        <v>1.250438641851161</v>
      </c>
      <c r="AC195" s="155"/>
      <c r="AD195" s="173">
        <f>Cálculos!AR124</f>
        <v>1.0628743572587134</v>
      </c>
      <c r="AE195" s="155"/>
      <c r="AF195" s="173">
        <f>Cálculos!BX404</f>
        <v>1.1348739729105719</v>
      </c>
      <c r="AG195" s="155"/>
      <c r="AH195" s="173">
        <f>Cálculos!N98</f>
        <v>0</v>
      </c>
      <c r="AI195" s="155"/>
      <c r="AJ195" s="173">
        <f>Cálculos!AT157</f>
        <v>0</v>
      </c>
      <c r="AK195" s="155"/>
      <c r="AL195" s="173">
        <f>Cálculos!BZ166</f>
        <v>0</v>
      </c>
      <c r="AM195" s="153"/>
      <c r="BA195" s="154"/>
      <c r="BB195" s="75">
        <v>190</v>
      </c>
      <c r="BC195" s="181">
        <f>ABS(Cálculos!L196-Cálculos!L195)</f>
        <v>3.268540262215458E-2</v>
      </c>
      <c r="BD195" s="181">
        <f>ABS(Cálculos!AR196-Cálculos!AR195)</f>
        <v>3.1045124551453085E-2</v>
      </c>
      <c r="BE195" s="181">
        <f>ABS(Cálculos!BX196-Cálculos!BX195)</f>
        <v>2.9697199887130599E-2</v>
      </c>
      <c r="BF195" s="153"/>
    </row>
    <row r="196" spans="25:58" x14ac:dyDescent="0.35">
      <c r="Y196" s="154"/>
      <c r="Z196" s="75">
        <f>(Cálculos!C197-0.44)/(MAX(Cálculos!C:C)+0.12)*100</f>
        <v>26.099819207801456</v>
      </c>
      <c r="AA196" s="155"/>
      <c r="AB196" s="173">
        <f>Cálculos!L465</f>
        <v>1.2483385122513506</v>
      </c>
      <c r="AC196" s="155"/>
      <c r="AD196" s="173">
        <f>Cálculos!AR30</f>
        <v>1.0611908374693988</v>
      </c>
      <c r="AE196" s="155"/>
      <c r="AF196" s="173">
        <f>Cálculos!BX409</f>
        <v>1.1337347214409428</v>
      </c>
      <c r="AG196" s="155"/>
      <c r="AH196" s="173">
        <f>Cálculos!N99</f>
        <v>0</v>
      </c>
      <c r="AI196" s="155"/>
      <c r="AJ196" s="173">
        <f>Cálculos!AT158</f>
        <v>0</v>
      </c>
      <c r="AK196" s="155"/>
      <c r="AL196" s="173">
        <f>Cálculos!BZ167</f>
        <v>0</v>
      </c>
      <c r="AM196" s="153"/>
      <c r="BA196" s="154"/>
      <c r="BB196" s="75">
        <v>191</v>
      </c>
      <c r="BC196" s="181">
        <f>ABS(Cálculos!L197-Cálculos!L196)</f>
        <v>3.4001758148705763E-2</v>
      </c>
      <c r="BD196" s="181">
        <f>ABS(Cálculos!AR197-Cálculos!AR196)</f>
        <v>3.5616964163840414E-2</v>
      </c>
      <c r="BE196" s="181">
        <f>ABS(Cálculos!BX197-Cálculos!BX196)</f>
        <v>3.6944285466642968E-2</v>
      </c>
      <c r="BF196" s="153"/>
    </row>
    <row r="197" spans="25:58" x14ac:dyDescent="0.35">
      <c r="Y197" s="154"/>
      <c r="Z197" s="75">
        <f>(Cálculos!C198-0.44)/(MAX(Cálculos!C:C)+0.12)*100</f>
        <v>26.236782994576235</v>
      </c>
      <c r="AA197" s="155"/>
      <c r="AB197" s="173">
        <f>Cálculos!L736</f>
        <v>1.243876202132892</v>
      </c>
      <c r="AC197" s="155"/>
      <c r="AD197" s="173">
        <f>Cálculos!AR115</f>
        <v>1.0596100470195384</v>
      </c>
      <c r="AE197" s="155"/>
      <c r="AF197" s="173">
        <f>Cálculos!BX405</f>
        <v>1.1304018507740987</v>
      </c>
      <c r="AG197" s="155"/>
      <c r="AH197" s="173">
        <f>Cálculos!N100</f>
        <v>0</v>
      </c>
      <c r="AI197" s="155"/>
      <c r="AJ197" s="173">
        <f>Cálculos!AT159</f>
        <v>0</v>
      </c>
      <c r="AK197" s="155"/>
      <c r="AL197" s="173">
        <f>Cálculos!BZ168</f>
        <v>0</v>
      </c>
      <c r="AM197" s="153"/>
      <c r="BA197" s="154"/>
      <c r="BB197" s="75">
        <v>192</v>
      </c>
      <c r="BC197" s="181">
        <f>ABS(Cálculos!L198-Cálculos!L197)</f>
        <v>8.6573950893208962E-3</v>
      </c>
      <c r="BD197" s="181">
        <f>ABS(Cálculos!AR198-Cálculos!AR197)</f>
        <v>1.0247912281452387E-2</v>
      </c>
      <c r="BE197" s="181">
        <f>ABS(Cálculos!BX198-Cálculos!BX197)</f>
        <v>1.1554945150206164E-2</v>
      </c>
      <c r="BF197" s="153"/>
    </row>
    <row r="198" spans="25:58" x14ac:dyDescent="0.35">
      <c r="Y198" s="154"/>
      <c r="Z198" s="75">
        <f>(Cálculos!C199-0.44)/(MAX(Cálculos!C:C)+0.12)*100</f>
        <v>26.373746781351009</v>
      </c>
      <c r="AA198" s="155"/>
      <c r="AB198" s="173">
        <f>Cálculos!L15</f>
        <v>1.2425228561815767</v>
      </c>
      <c r="AC198" s="155"/>
      <c r="AD198" s="173">
        <f>Cálculos!AR485</f>
        <v>1.0589460650107441</v>
      </c>
      <c r="AE198" s="155"/>
      <c r="AF198" s="173">
        <f>Cálculos!BX410</f>
        <v>1.1294577358306166</v>
      </c>
      <c r="AG198" s="155"/>
      <c r="AH198" s="173">
        <f>Cálculos!N101</f>
        <v>0</v>
      </c>
      <c r="AI198" s="155"/>
      <c r="AJ198" s="173">
        <f>Cálculos!AT160</f>
        <v>0</v>
      </c>
      <c r="AK198" s="155"/>
      <c r="AL198" s="173">
        <f>Cálculos!BZ169</f>
        <v>0</v>
      </c>
      <c r="AM198" s="153"/>
      <c r="BA198" s="154"/>
      <c r="BB198" s="75">
        <v>193</v>
      </c>
      <c r="BC198" s="181">
        <f>ABS(Cálculos!L199-Cálculos!L198)</f>
        <v>4.4221343688961579E-3</v>
      </c>
      <c r="BD198" s="181">
        <f>ABS(Cálculos!AR199-Cálculos!AR198)</f>
        <v>5.9883401127838742E-3</v>
      </c>
      <c r="BE198" s="181">
        <f>ABS(Cálculos!BX199-Cálculos!BX198)</f>
        <v>7.2753946612160725E-3</v>
      </c>
      <c r="BF198" s="153"/>
    </row>
    <row r="199" spans="25:58" x14ac:dyDescent="0.35">
      <c r="Y199" s="154"/>
      <c r="Z199" s="75">
        <f>(Cálculos!C200-0.44)/(MAX(Cálculos!C:C)+0.12)*100</f>
        <v>26.510710568125788</v>
      </c>
      <c r="AA199" s="155"/>
      <c r="AB199" s="173">
        <f>Cálculos!L371</f>
        <v>1.2422511247365451</v>
      </c>
      <c r="AC199" s="155"/>
      <c r="AD199" s="173">
        <f>Cálculos!AR404</f>
        <v>1.0580573203964618</v>
      </c>
      <c r="AE199" s="155"/>
      <c r="AF199" s="173">
        <f>Cálculos!BX406</f>
        <v>1.1262863502844902</v>
      </c>
      <c r="AG199" s="155"/>
      <c r="AH199" s="173">
        <f>Cálculos!N102</f>
        <v>0</v>
      </c>
      <c r="AI199" s="155"/>
      <c r="AJ199" s="173">
        <f>Cálculos!AT161</f>
        <v>0</v>
      </c>
      <c r="AK199" s="155"/>
      <c r="AL199" s="173">
        <f>Cálculos!BZ170</f>
        <v>0</v>
      </c>
      <c r="AM199" s="153"/>
      <c r="BA199" s="154"/>
      <c r="BB199" s="75">
        <v>194</v>
      </c>
      <c r="BC199" s="181">
        <f>ABS(Cálculos!L200-Cálculos!L199)</f>
        <v>3.6899333387349631E-3</v>
      </c>
      <c r="BD199" s="181">
        <f>ABS(Cálculos!AR200-Cálculos!AR199)</f>
        <v>5.2321992408718154E-3</v>
      </c>
      <c r="BE199" s="181">
        <f>ABS(Cálculos!BX200-Cálculos!BX199)</f>
        <v>6.4995808425443169E-3</v>
      </c>
      <c r="BF199" s="153"/>
    </row>
    <row r="200" spans="25:58" x14ac:dyDescent="0.35">
      <c r="Y200" s="154"/>
      <c r="Z200" s="75">
        <f>(Cálculos!C201-0.44)/(MAX(Cálculos!C:C)+0.12)*100</f>
        <v>26.647674354900563</v>
      </c>
      <c r="AA200" s="155"/>
      <c r="AB200" s="173">
        <f>Cálculos!L691</f>
        <v>1.2414333156296367</v>
      </c>
      <c r="AC200" s="155"/>
      <c r="AD200" s="173">
        <f>Cálculos!AR27</f>
        <v>1.0551029977433704</v>
      </c>
      <c r="AE200" s="155"/>
      <c r="AF200" s="173">
        <f>Cálculos!BX506</f>
        <v>1.1249896535508805</v>
      </c>
      <c r="AG200" s="155"/>
      <c r="AH200" s="173">
        <f>Cálculos!N103</f>
        <v>0</v>
      </c>
      <c r="AI200" s="155"/>
      <c r="AJ200" s="173">
        <f>Cálculos!AT162</f>
        <v>0</v>
      </c>
      <c r="AK200" s="155"/>
      <c r="AL200" s="173">
        <f>Cálculos!BZ171</f>
        <v>0</v>
      </c>
      <c r="AM200" s="153"/>
      <c r="BA200" s="154"/>
      <c r="BB200" s="75">
        <v>195</v>
      </c>
      <c r="BC200" s="181">
        <f>ABS(Cálculos!L201-Cálculos!L200)</f>
        <v>3.5393070303691987E-3</v>
      </c>
      <c r="BD200" s="181">
        <f>ABS(Cálculos!AR201-Cálculos!AR200)</f>
        <v>5.0579990171510381E-3</v>
      </c>
      <c r="BE200" s="181">
        <f>ABS(Cálculos!BX201-Cálculos!BX200)</f>
        <v>6.3060083779157283E-3</v>
      </c>
      <c r="BF200" s="153"/>
    </row>
    <row r="201" spans="25:58" x14ac:dyDescent="0.35">
      <c r="Y201" s="154"/>
      <c r="Z201" s="75">
        <f>(Cálculos!C202-0.44)/(MAX(Cálculos!C:C)+0.12)*100</f>
        <v>26.784638141675345</v>
      </c>
      <c r="AA201" s="155"/>
      <c r="AB201" s="173">
        <f>Cálculos!L8</f>
        <v>1.2402707635078456</v>
      </c>
      <c r="AC201" s="155"/>
      <c r="AD201" s="173">
        <f>Cálculos!AR385</f>
        <v>1.0546388169542422</v>
      </c>
      <c r="AE201" s="155"/>
      <c r="AF201" s="173">
        <f>Cálculos!BX411</f>
        <v>1.1249473765838993</v>
      </c>
      <c r="AG201" s="155"/>
      <c r="AH201" s="173">
        <f>Cálculos!N104</f>
        <v>0</v>
      </c>
      <c r="AI201" s="155"/>
      <c r="AJ201" s="173">
        <f>Cálculos!AT163</f>
        <v>0</v>
      </c>
      <c r="AK201" s="155"/>
      <c r="AL201" s="173">
        <f>Cálculos!BZ172</f>
        <v>0</v>
      </c>
      <c r="AM201" s="153"/>
      <c r="BA201" s="154"/>
      <c r="BB201" s="75">
        <v>196</v>
      </c>
      <c r="BC201" s="181">
        <f>ABS(Cálculos!L202-Cálculos!L201)</f>
        <v>3.4854720970942665E-3</v>
      </c>
      <c r="BD201" s="181">
        <f>ABS(Cálculos!AR202-Cálculos!AR201)</f>
        <v>4.9809505016416566E-3</v>
      </c>
      <c r="BE201" s="181">
        <f>ABS(Cálculos!BX202-Cálculos!BX201)</f>
        <v>6.2098837309868538E-3</v>
      </c>
      <c r="BF201" s="153"/>
    </row>
    <row r="202" spans="25:58" x14ac:dyDescent="0.35">
      <c r="Y202" s="154"/>
      <c r="Z202" s="75">
        <f>(Cálculos!C203-0.44)/(MAX(Cálculos!C:C)+0.12)*100</f>
        <v>26.921601928450116</v>
      </c>
      <c r="AA202" s="155"/>
      <c r="AB202" s="173">
        <f>Cálculos!L326</f>
        <v>1.2388958899395528</v>
      </c>
      <c r="AC202" s="155"/>
      <c r="AD202" s="173">
        <f>Cálculos!AR48</f>
        <v>1.0537843181587889</v>
      </c>
      <c r="AE202" s="155"/>
      <c r="AF202" s="173">
        <f>Cálculos!BX137</f>
        <v>1.1240310274567218</v>
      </c>
      <c r="AG202" s="155"/>
      <c r="AH202" s="173">
        <f>Cálculos!N105</f>
        <v>0</v>
      </c>
      <c r="AI202" s="155"/>
      <c r="AJ202" s="173">
        <f>Cálculos!AT164</f>
        <v>0</v>
      </c>
      <c r="AK202" s="155"/>
      <c r="AL202" s="173">
        <f>Cálculos!BZ173</f>
        <v>0</v>
      </c>
      <c r="AM202" s="153"/>
      <c r="BA202" s="154"/>
      <c r="BB202" s="75">
        <v>197</v>
      </c>
      <c r="BC202" s="181">
        <f>ABS(Cálculos!L203-Cálculos!L202)</f>
        <v>3.4479825421473431E-3</v>
      </c>
      <c r="BD202" s="181">
        <f>ABS(Cálculos!AR203-Cálculos!AR202)</f>
        <v>4.9206021898001162E-3</v>
      </c>
      <c r="BE202" s="181">
        <f>ABS(Cálculos!BX203-Cálculos!BX202)</f>
        <v>6.1307508711075931E-3</v>
      </c>
      <c r="BF202" s="153"/>
    </row>
    <row r="203" spans="25:58" x14ac:dyDescent="0.35">
      <c r="Y203" s="154"/>
      <c r="Z203" s="75">
        <f>(Cálculos!C204-0.44)/(MAX(Cálculos!C:C)+0.12)*100</f>
        <v>27.058565715224898</v>
      </c>
      <c r="AA203" s="155"/>
      <c r="AB203" s="173">
        <f>Cálculos!L39</f>
        <v>1.2344773589072293</v>
      </c>
      <c r="AC203" s="155"/>
      <c r="AD203" s="173">
        <f>Cálculos!AR417</f>
        <v>1.0529765152632522</v>
      </c>
      <c r="AE203" s="155"/>
      <c r="AF203" s="173">
        <f>Cálculos!BX407</f>
        <v>1.1205208060664882</v>
      </c>
      <c r="AG203" s="155"/>
      <c r="AH203" s="173">
        <f>Cálculos!N106</f>
        <v>0</v>
      </c>
      <c r="AI203" s="155"/>
      <c r="AJ203" s="173">
        <f>Cálculos!AT165</f>
        <v>0</v>
      </c>
      <c r="AK203" s="155"/>
      <c r="AL203" s="173">
        <f>Cálculos!BZ174</f>
        <v>0</v>
      </c>
      <c r="AM203" s="153"/>
      <c r="BA203" s="154"/>
      <c r="BB203" s="75">
        <v>198</v>
      </c>
      <c r="BC203" s="181">
        <f>ABS(Cálculos!L204-Cálculos!L203)</f>
        <v>3.4134866521255414E-3</v>
      </c>
      <c r="BD203" s="181">
        <f>ABS(Cálculos!AR204-Cálculos!AR203)</f>
        <v>4.8635969446301774E-3</v>
      </c>
      <c r="BE203" s="181">
        <f>ABS(Cálculos!BX204-Cálculos!BX203)</f>
        <v>6.0552482043579881E-3</v>
      </c>
      <c r="BF203" s="153"/>
    </row>
    <row r="204" spans="25:58" x14ac:dyDescent="0.35">
      <c r="Y204" s="154"/>
      <c r="Z204" s="75">
        <f>(Cálculos!C205-0.44)/(MAX(Cálculos!C:C)+0.12)*100</f>
        <v>27.195529501999673</v>
      </c>
      <c r="AA204" s="155"/>
      <c r="AB204" s="173">
        <f>Cálculos!L731</f>
        <v>1.2267163205116873</v>
      </c>
      <c r="AC204" s="155"/>
      <c r="AD204" s="173">
        <f>Cálculos!AR491</f>
        <v>1.0527230568796804</v>
      </c>
      <c r="AE204" s="155"/>
      <c r="AF204" s="173">
        <f>Cálculos!BX56</f>
        <v>1.1158942648193326</v>
      </c>
      <c r="AG204" s="155"/>
      <c r="AH204" s="173">
        <f>Cálculos!N107</f>
        <v>0</v>
      </c>
      <c r="AI204" s="155"/>
      <c r="AJ204" s="173">
        <f>Cálculos!AT166</f>
        <v>0</v>
      </c>
      <c r="AK204" s="155"/>
      <c r="AL204" s="173">
        <f>Cálculos!BZ175</f>
        <v>0</v>
      </c>
      <c r="AM204" s="153"/>
      <c r="BA204" s="154"/>
      <c r="BB204" s="75">
        <v>199</v>
      </c>
      <c r="BC204" s="181">
        <f>ABS(Cálculos!L205-Cálculos!L204)</f>
        <v>2.0172192772823783E-3</v>
      </c>
      <c r="BD204" s="181">
        <f>ABS(Cálculos!AR205-Cálculos!AR204)</f>
        <v>3.4451642756938572E-3</v>
      </c>
      <c r="BE204" s="181">
        <f>ABS(Cálculos!BX205-Cálculos!BX204)</f>
        <v>4.618600851500565E-3</v>
      </c>
      <c r="BF204" s="153"/>
    </row>
    <row r="205" spans="25:58" x14ac:dyDescent="0.35">
      <c r="Y205" s="154"/>
      <c r="Z205" s="75">
        <f>(Cálculos!C206-0.44)/(MAX(Cálculos!C:C)+0.12)*100</f>
        <v>27.332493288774451</v>
      </c>
      <c r="AA205" s="155"/>
      <c r="AB205" s="173">
        <f>Cálculos!L366</f>
        <v>1.2250087596491506</v>
      </c>
      <c r="AC205" s="155"/>
      <c r="AD205" s="173">
        <f>Cálculos!AR486</f>
        <v>1.0517571771249148</v>
      </c>
      <c r="AE205" s="155"/>
      <c r="AF205" s="173">
        <f>Cálculos!BX55</f>
        <v>1.1150115625023369</v>
      </c>
      <c r="AG205" s="155"/>
      <c r="AH205" s="173">
        <f>Cálculos!N109</f>
        <v>0</v>
      </c>
      <c r="AI205" s="155"/>
      <c r="AJ205" s="173">
        <f>Cálculos!AT167</f>
        <v>0</v>
      </c>
      <c r="AK205" s="155"/>
      <c r="AL205" s="173">
        <f>Cálculos!BZ176</f>
        <v>0</v>
      </c>
      <c r="AM205" s="153"/>
      <c r="BA205" s="154"/>
      <c r="BB205" s="75">
        <v>200</v>
      </c>
      <c r="BC205" s="181">
        <f>ABS(Cálculos!L206-Cálculos!L205)</f>
        <v>9.1646091422518672E-3</v>
      </c>
      <c r="BD205" s="181">
        <f>ABS(Cálculos!AR206-Cálculos!AR205)</f>
        <v>7.7584906359371986E-3</v>
      </c>
      <c r="BE205" s="181">
        <f>ABS(Cálculos!BX206-Cálculos!BX205)</f>
        <v>6.6029903281075164E-3</v>
      </c>
      <c r="BF205" s="153"/>
    </row>
    <row r="206" spans="25:58" x14ac:dyDescent="0.35">
      <c r="Y206" s="154"/>
      <c r="Z206" s="75">
        <f>(Cálculos!C207-0.44)/(MAX(Cálculos!C:C)+0.12)*100</f>
        <v>27.469457075549226</v>
      </c>
      <c r="AA206" s="155"/>
      <c r="AB206" s="173">
        <f>Cálculos!L100</f>
        <v>1.2245542231194431</v>
      </c>
      <c r="AC206" s="155"/>
      <c r="AD206" s="173">
        <f>Cálculos!AR116</f>
        <v>1.0516024537756274</v>
      </c>
      <c r="AE206" s="155"/>
      <c r="AF206" s="173">
        <f>Cálculos!BX408</f>
        <v>1.1139585314753728</v>
      </c>
      <c r="AG206" s="155"/>
      <c r="AH206" s="173">
        <f>Cálculos!N110</f>
        <v>0</v>
      </c>
      <c r="AI206" s="155"/>
      <c r="AJ206" s="173">
        <f>Cálculos!AT168</f>
        <v>0</v>
      </c>
      <c r="AK206" s="155"/>
      <c r="AL206" s="173">
        <f>Cálculos!BZ177</f>
        <v>0</v>
      </c>
      <c r="AM206" s="153"/>
      <c r="BA206" s="154"/>
      <c r="BB206" s="75">
        <v>201</v>
      </c>
      <c r="BC206" s="181">
        <f>ABS(Cálculos!L207-Cálculos!L206)</f>
        <v>0.18356021919036514</v>
      </c>
      <c r="BD206" s="181">
        <f>ABS(Cálculos!AR207-Cálculos!AR206)</f>
        <v>0.18217559355282298</v>
      </c>
      <c r="BE206" s="181">
        <f>ABS(Cálculos!BX207-Cálculos!BX206)</f>
        <v>0.18103775535268263</v>
      </c>
      <c r="BF206" s="153"/>
    </row>
    <row r="207" spans="25:58" x14ac:dyDescent="0.35">
      <c r="Y207" s="154"/>
      <c r="Z207" s="75">
        <f>(Cálculos!C208-0.44)/(MAX(Cálculos!C:C)+0.12)*100</f>
        <v>27.606420862324001</v>
      </c>
      <c r="AA207" s="155"/>
      <c r="AB207" s="173">
        <f>Cálculos!L51</f>
        <v>1.2244172334201997</v>
      </c>
      <c r="AC207" s="155"/>
      <c r="AD207" s="173">
        <f>Cálculos!AR389</f>
        <v>1.0484112094787414</v>
      </c>
      <c r="AE207" s="155"/>
      <c r="AF207" s="173">
        <f>Cálculos!BX507</f>
        <v>1.1113568771206648</v>
      </c>
      <c r="AG207" s="155"/>
      <c r="AH207" s="173">
        <f>Cálculos!N111</f>
        <v>0</v>
      </c>
      <c r="AI207" s="155"/>
      <c r="AJ207" s="173">
        <f>Cálculos!AT169</f>
        <v>0</v>
      </c>
      <c r="AK207" s="155"/>
      <c r="AL207" s="173">
        <f>Cálculos!BZ178</f>
        <v>0</v>
      </c>
      <c r="AM207" s="153"/>
      <c r="BA207" s="154"/>
      <c r="BB207" s="75">
        <v>202</v>
      </c>
      <c r="BC207" s="181">
        <f>ABS(Cálculos!L208-Cálculos!L207)</f>
        <v>0.30233260212359048</v>
      </c>
      <c r="BD207" s="181">
        <f>ABS(Cálculos!AR208-Cálculos!AR207)</f>
        <v>0.19233226982200424</v>
      </c>
      <c r="BE207" s="181">
        <f>ABS(Cálculos!BX208-Cálculos!BX207)</f>
        <v>0.15499953342353801</v>
      </c>
      <c r="BF207" s="153"/>
    </row>
    <row r="208" spans="25:58" x14ac:dyDescent="0.35">
      <c r="Y208" s="154"/>
      <c r="Z208" s="75">
        <f>(Cálculos!C209-0.44)/(MAX(Cálculos!C:C)+0.12)*100</f>
        <v>27.743384649098779</v>
      </c>
      <c r="AA208" s="155"/>
      <c r="AB208" s="173">
        <f>Cálculos!L696</f>
        <v>1.2173009176209393</v>
      </c>
      <c r="AC208" s="155"/>
      <c r="AD208" s="173">
        <f>Cálculos!AR32</f>
        <v>1.0460279542561202</v>
      </c>
      <c r="AE208" s="155"/>
      <c r="AF208" s="173">
        <f>Cálculos!BX138</f>
        <v>1.1104366004759416</v>
      </c>
      <c r="AG208" s="155"/>
      <c r="AH208" s="173">
        <f>Cálculos!N112</f>
        <v>0</v>
      </c>
      <c r="AI208" s="155"/>
      <c r="AJ208" s="173">
        <f>Cálculos!AT170</f>
        <v>0</v>
      </c>
      <c r="AK208" s="155"/>
      <c r="AL208" s="173">
        <f>Cálculos!BZ179</f>
        <v>0</v>
      </c>
      <c r="AM208" s="153"/>
      <c r="BA208" s="154"/>
      <c r="BB208" s="75">
        <v>203</v>
      </c>
      <c r="BC208" s="181">
        <f>ABS(Cálculos!L209-Cálculos!L208)</f>
        <v>0.24254182193962093</v>
      </c>
      <c r="BD208" s="181">
        <f>ABS(Cálculos!AR209-Cálculos!AR208)</f>
        <v>0.13524757138047139</v>
      </c>
      <c r="BE208" s="181">
        <f>ABS(Cálculos!BX209-Cálculos!BX208)</f>
        <v>0.10013860081138259</v>
      </c>
      <c r="BF208" s="153"/>
    </row>
    <row r="209" spans="25:58" x14ac:dyDescent="0.35">
      <c r="Y209" s="154"/>
      <c r="Z209" s="75">
        <f>(Cálculos!C210-0.44)/(MAX(Cálculos!C:C)+0.12)*100</f>
        <v>27.880348435873554</v>
      </c>
      <c r="AA209" s="155"/>
      <c r="AB209" s="173">
        <f>Cálculos!L417</f>
        <v>1.2158094839635281</v>
      </c>
      <c r="AC209" s="155"/>
      <c r="AD209" s="173">
        <f>Cálculos!AR117</f>
        <v>1.0444230767798144</v>
      </c>
      <c r="AE209" s="155"/>
      <c r="AF209" s="173">
        <f>Cálculos!BX508</f>
        <v>1.0978973934663823</v>
      </c>
      <c r="AG209" s="155"/>
      <c r="AH209" s="173">
        <f>Cálculos!N113</f>
        <v>0</v>
      </c>
      <c r="AI209" s="155"/>
      <c r="AJ209" s="173">
        <f>Cálculos!AT171</f>
        <v>0</v>
      </c>
      <c r="AK209" s="155"/>
      <c r="AL209" s="173">
        <f>Cálculos!BZ180</f>
        <v>0</v>
      </c>
      <c r="AM209" s="153"/>
      <c r="BA209" s="154"/>
      <c r="BB209" s="75">
        <v>204</v>
      </c>
      <c r="BC209" s="181">
        <f>ABS(Cálculos!L210-Cálculos!L209)</f>
        <v>5.4883276456058616E-2</v>
      </c>
      <c r="BD209" s="181">
        <f>ABS(Cálculos!AR210-Cálculos!AR209)</f>
        <v>5.6205374620625026E-2</v>
      </c>
      <c r="BE209" s="181">
        <f>ABS(Cálculos!BX210-Cálculos!BX209)</f>
        <v>5.7291829872637368E-2</v>
      </c>
      <c r="BF209" s="153"/>
    </row>
    <row r="210" spans="25:58" x14ac:dyDescent="0.35">
      <c r="Y210" s="154"/>
      <c r="Z210" s="75">
        <f>(Cálculos!C211-0.44)/(MAX(Cálculos!C:C)+0.12)*100</f>
        <v>28.017312222648332</v>
      </c>
      <c r="AA210" s="155"/>
      <c r="AB210" s="173">
        <f>Cálculos!L331</f>
        <v>1.2148860618905619</v>
      </c>
      <c r="AC210" s="155"/>
      <c r="AD210" s="173">
        <f>Cálculos!AR49</f>
        <v>1.0426246322056778</v>
      </c>
      <c r="AE210" s="155"/>
      <c r="AF210" s="173">
        <f>Cálculos!BX139</f>
        <v>1.0970399463000067</v>
      </c>
      <c r="AG210" s="155"/>
      <c r="AH210" s="173">
        <f>Cálculos!N114</f>
        <v>0</v>
      </c>
      <c r="AI210" s="155"/>
      <c r="AJ210" s="173">
        <f>Cálculos!AT172</f>
        <v>0</v>
      </c>
      <c r="AK210" s="155"/>
      <c r="AL210" s="173">
        <f>Cálculos!BZ181</f>
        <v>0</v>
      </c>
      <c r="AM210" s="153"/>
      <c r="BA210" s="154"/>
      <c r="BB210" s="75">
        <v>205</v>
      </c>
      <c r="BC210" s="181">
        <f>ABS(Cálculos!L211-Cálculos!L210)</f>
        <v>5.4161928511485657E-2</v>
      </c>
      <c r="BD210" s="181">
        <f>ABS(Cálculos!AR211-Cálculos!AR210)</f>
        <v>5.5463818078961502E-2</v>
      </c>
      <c r="BE210" s="181">
        <f>ABS(Cálculos!BX211-Cálculos!BX210)</f>
        <v>5.6533666594021481E-2</v>
      </c>
      <c r="BF210" s="153"/>
    </row>
    <row r="211" spans="25:58" x14ac:dyDescent="0.35">
      <c r="Y211" s="154"/>
      <c r="Z211" s="75">
        <f>(Cálculos!C212-0.44)/(MAX(Cálculos!C:C)+0.12)*100</f>
        <v>28.154276009423107</v>
      </c>
      <c r="AA211" s="155"/>
      <c r="AB211" s="173">
        <f>Cálculos!L387</f>
        <v>1.2032279939503225</v>
      </c>
      <c r="AC211" s="155"/>
      <c r="AD211" s="173">
        <f>Cálculos!AR690</f>
        <v>1.0423859420349564</v>
      </c>
      <c r="AE211" s="155"/>
      <c r="AF211" s="173">
        <f>Cálculos!BX54</f>
        <v>1.0938819808820393</v>
      </c>
      <c r="AG211" s="155"/>
      <c r="AH211" s="173">
        <f>Cálculos!N115</f>
        <v>0</v>
      </c>
      <c r="AI211" s="155"/>
      <c r="AJ211" s="173">
        <f>Cálculos!AT173</f>
        <v>0</v>
      </c>
      <c r="AK211" s="155"/>
      <c r="AL211" s="173">
        <f>Cálculos!BZ182</f>
        <v>0</v>
      </c>
      <c r="AM211" s="153"/>
      <c r="BA211" s="154"/>
      <c r="BB211" s="75">
        <v>206</v>
      </c>
      <c r="BC211" s="181">
        <f>ABS(Cálculos!L212-Cálculos!L211)</f>
        <v>5.2609360305805819E-2</v>
      </c>
      <c r="BD211" s="181">
        <f>ABS(Cálculos!AR212-Cálculos!AR211)</f>
        <v>5.3891350169590901E-2</v>
      </c>
      <c r="BE211" s="181">
        <f>ABS(Cálculos!BX212-Cálculos!BX211)</f>
        <v>5.4944845785775076E-2</v>
      </c>
      <c r="BF211" s="153"/>
    </row>
    <row r="212" spans="25:58" x14ac:dyDescent="0.35">
      <c r="Y212" s="154"/>
      <c r="Z212" s="75">
        <f>(Cálculos!C213-0.44)/(MAX(Cálculos!C:C)+0.12)*100</f>
        <v>28.291239796197885</v>
      </c>
      <c r="AA212" s="155"/>
      <c r="AB212" s="173">
        <f>Cálculos!L732</f>
        <v>1.2030887556042489</v>
      </c>
      <c r="AC212" s="155"/>
      <c r="AD212" s="173">
        <f>Cálculos!AR125</f>
        <v>1.0411182323349266</v>
      </c>
      <c r="AE212" s="155"/>
      <c r="AF212" s="173">
        <f>Cálculos!BX53</f>
        <v>1.0926493609665802</v>
      </c>
      <c r="AG212" s="155"/>
      <c r="AH212" s="173">
        <f>Cálculos!N116</f>
        <v>0</v>
      </c>
      <c r="AI212" s="155"/>
      <c r="AJ212" s="173">
        <f>Cálculos!AT174</f>
        <v>0</v>
      </c>
      <c r="AK212" s="155"/>
      <c r="AL212" s="173">
        <f>Cálculos!BZ183</f>
        <v>0</v>
      </c>
      <c r="AM212" s="153"/>
      <c r="BA212" s="154"/>
      <c r="BB212" s="75">
        <v>207</v>
      </c>
      <c r="BC212" s="181">
        <f>ABS(Cálculos!L213-Cálculos!L212)</f>
        <v>4.988429129600136E-2</v>
      </c>
      <c r="BD212" s="181">
        <f>ABS(Cálculos!AR213-Cálculos!AR212)</f>
        <v>5.1146685627982857E-2</v>
      </c>
      <c r="BE212" s="181">
        <f>ABS(Cálculos!BX213-Cálculos!BX212)</f>
        <v>5.2184078303391335E-2</v>
      </c>
      <c r="BF212" s="153"/>
    </row>
    <row r="213" spans="25:58" x14ac:dyDescent="0.35">
      <c r="Y213" s="154"/>
      <c r="Z213" s="75">
        <f>(Cálculos!C214-0.44)/(MAX(Cálculos!C:C)+0.12)*100</f>
        <v>28.42820358297266</v>
      </c>
      <c r="AA213" s="155"/>
      <c r="AB213" s="173">
        <f>Cálculos!L367</f>
        <v>1.2013980197455998</v>
      </c>
      <c r="AC213" s="155"/>
      <c r="AD213" s="173">
        <f>Cálculos!AR325</f>
        <v>1.0403094696797623</v>
      </c>
      <c r="AE213" s="155"/>
      <c r="AF213" s="173">
        <f>Cálculos!BX393</f>
        <v>1.0917986481081028</v>
      </c>
      <c r="AG213" s="155"/>
      <c r="AH213" s="173">
        <f>Cálculos!N117</f>
        <v>0</v>
      </c>
      <c r="AI213" s="155"/>
      <c r="AJ213" s="173">
        <f>Cálculos!AT175</f>
        <v>0</v>
      </c>
      <c r="AK213" s="155"/>
      <c r="AL213" s="173">
        <f>Cálculos!BZ184</f>
        <v>0</v>
      </c>
      <c r="AM213" s="153"/>
      <c r="BA213" s="154"/>
      <c r="BB213" s="75">
        <v>208</v>
      </c>
      <c r="BC213" s="181">
        <f>ABS(Cálculos!L214-Cálculos!L213)</f>
        <v>4.8377042798280367E-2</v>
      </c>
      <c r="BD213" s="181">
        <f>ABS(Cálculos!AR214-Cálculos!AR213)</f>
        <v>4.9620141121003436E-2</v>
      </c>
      <c r="BE213" s="181">
        <f>ABS(Cálculos!BX214-Cálculos!BX213)</f>
        <v>5.0641676993064211E-2</v>
      </c>
      <c r="BF213" s="153"/>
    </row>
    <row r="214" spans="25:58" x14ac:dyDescent="0.35">
      <c r="Y214" s="154"/>
      <c r="Z214" s="75">
        <f>(Cálculos!C215-0.44)/(MAX(Cálculos!C:C)+0.12)*100</f>
        <v>28.565167369747442</v>
      </c>
      <c r="AA214" s="155"/>
      <c r="AB214" s="173">
        <f>Cálculos!L381</f>
        <v>1.1955746988341127</v>
      </c>
      <c r="AC214" s="155"/>
      <c r="AD214" s="173">
        <f>Cálculos!AR379</f>
        <v>1.0400255080698495</v>
      </c>
      <c r="AE214" s="155"/>
      <c r="AF214" s="173">
        <f>Cálculos!BX392</f>
        <v>1.0908703607741654</v>
      </c>
      <c r="AG214" s="155"/>
      <c r="AH214" s="173">
        <f>Cálculos!N118</f>
        <v>0</v>
      </c>
      <c r="AI214" s="155"/>
      <c r="AJ214" s="173">
        <f>Cálculos!AT176</f>
        <v>0</v>
      </c>
      <c r="AK214" s="155"/>
      <c r="AL214" s="173">
        <f>Cálculos!BZ185</f>
        <v>0</v>
      </c>
      <c r="AM214" s="153"/>
      <c r="BA214" s="154"/>
      <c r="BB214" s="75">
        <v>209</v>
      </c>
      <c r="BC214" s="181">
        <f>ABS(Cálculos!L215-Cálculos!L214)</f>
        <v>2.2177970929554036E-2</v>
      </c>
      <c r="BD214" s="181">
        <f>ABS(Cálculos!AR215-Cálculos!AR214)</f>
        <v>2.3402068187287406E-2</v>
      </c>
      <c r="BE214" s="181">
        <f>ABS(Cálculos!BX215-Cálculos!BX214)</f>
        <v>2.4407989631157423E-2</v>
      </c>
      <c r="BF214" s="153"/>
    </row>
    <row r="215" spans="25:58" x14ac:dyDescent="0.35">
      <c r="Y215" s="154"/>
      <c r="Z215" s="75">
        <f>(Cálculos!C216-0.44)/(MAX(Cálculos!C:C)+0.12)*100</f>
        <v>28.702131156522213</v>
      </c>
      <c r="AA215" s="155"/>
      <c r="AB215" s="173">
        <f>Cálculos!L382</f>
        <v>1.1935342806515041</v>
      </c>
      <c r="AC215" s="155"/>
      <c r="AD215" s="173">
        <f>Cálculos!AR118</f>
        <v>1.0384833374498821</v>
      </c>
      <c r="AE215" s="155"/>
      <c r="AF215" s="173">
        <f>Cálculos!BX391</f>
        <v>1.0861467483239626</v>
      </c>
      <c r="AG215" s="155"/>
      <c r="AH215" s="173">
        <f>Cálculos!N119</f>
        <v>0</v>
      </c>
      <c r="AI215" s="155"/>
      <c r="AJ215" s="173">
        <f>Cálculos!AT177</f>
        <v>0</v>
      </c>
      <c r="AK215" s="155"/>
      <c r="AL215" s="173">
        <f>Cálculos!BZ186</f>
        <v>0</v>
      </c>
      <c r="AM215" s="153"/>
      <c r="BA215" s="154"/>
      <c r="BB215" s="75">
        <v>210</v>
      </c>
      <c r="BC215" s="181">
        <f>ABS(Cálculos!L216-Cálculos!L215)</f>
        <v>6.2031367653834213E-3</v>
      </c>
      <c r="BD215" s="181">
        <f>ABS(Cálculos!AR216-Cálculos!AR215)</f>
        <v>7.4085233941000861E-3</v>
      </c>
      <c r="BE215" s="181">
        <f>ABS(Cálculos!BX216-Cálculos!BX215)</f>
        <v>8.3990690801719614E-3</v>
      </c>
      <c r="BF215" s="153"/>
    </row>
    <row r="216" spans="25:58" x14ac:dyDescent="0.35">
      <c r="Y216" s="154"/>
      <c r="Z216" s="75">
        <f>(Cálculos!C217-0.44)/(MAX(Cálculos!C:C)+0.12)*100</f>
        <v>28.839094943296995</v>
      </c>
      <c r="AA216" s="155"/>
      <c r="AB216" s="173">
        <f>Cálculos!L669</f>
        <v>1.1914898046408373</v>
      </c>
      <c r="AC216" s="155"/>
      <c r="AD216" s="173">
        <f>Cálculos!AR410</f>
        <v>1.0352219278451498</v>
      </c>
      <c r="AE216" s="155"/>
      <c r="AF216" s="173">
        <f>Cálculos!BX509</f>
        <v>1.0846088834807386</v>
      </c>
      <c r="AG216" s="155"/>
      <c r="AH216" s="173">
        <f>Cálculos!N120</f>
        <v>0</v>
      </c>
      <c r="AI216" s="155"/>
      <c r="AJ216" s="173">
        <f>Cálculos!AT178</f>
        <v>0</v>
      </c>
      <c r="AK216" s="155"/>
      <c r="AL216" s="173">
        <f>Cálculos!BZ187</f>
        <v>0</v>
      </c>
      <c r="AM216" s="153"/>
      <c r="BA216" s="154"/>
      <c r="BB216" s="75">
        <v>211</v>
      </c>
      <c r="BC216" s="181">
        <f>ABS(Cálculos!L217-Cálculos!L216)</f>
        <v>3.5274716530372952E-3</v>
      </c>
      <c r="BD216" s="181">
        <f>ABS(Cálculos!AR217-Cálculos!AR216)</f>
        <v>4.7144336493244454E-3</v>
      </c>
      <c r="BE216" s="181">
        <f>ABS(Cálculos!BX217-Cálculos!BX216)</f>
        <v>5.6898385998550016E-3</v>
      </c>
      <c r="BF216" s="153"/>
    </row>
    <row r="217" spans="25:58" x14ac:dyDescent="0.35">
      <c r="Y217" s="154"/>
      <c r="Z217" s="75">
        <f>(Cálculos!C218-0.44)/(MAX(Cálculos!C:C)+0.12)*100</f>
        <v>28.97605873007177</v>
      </c>
      <c r="AA217" s="155"/>
      <c r="AB217" s="173">
        <f>Cálculos!L304</f>
        <v>1.1883347799686494</v>
      </c>
      <c r="AC217" s="155"/>
      <c r="AD217" s="173">
        <f>Cálculos!AR31</f>
        <v>1.0346442792948802</v>
      </c>
      <c r="AE217" s="155"/>
      <c r="AF217" s="173">
        <f>Cálculos!BX140</f>
        <v>1.0838170230959312</v>
      </c>
      <c r="AG217" s="155"/>
      <c r="AH217" s="173">
        <f>Cálculos!N121</f>
        <v>0</v>
      </c>
      <c r="AI217" s="155"/>
      <c r="AJ217" s="173">
        <f>Cálculos!AT179</f>
        <v>0</v>
      </c>
      <c r="AK217" s="155"/>
      <c r="AL217" s="173">
        <f>Cálculos!BZ188</f>
        <v>0</v>
      </c>
      <c r="AM217" s="153"/>
      <c r="BA217" s="154"/>
      <c r="BB217" s="75">
        <v>212</v>
      </c>
      <c r="BC217" s="181">
        <f>ABS(Cálculos!L218-Cálculos!L217)</f>
        <v>3.0588667801953462E-3</v>
      </c>
      <c r="BD217" s="181">
        <f>ABS(Cálculos!AR218-Cálculos!AR217)</f>
        <v>4.2276857691117553E-3</v>
      </c>
      <c r="BE217" s="181">
        <f>ABS(Cálculos!BX218-Cálculos!BX217)</f>
        <v>5.1881814139845828E-3</v>
      </c>
      <c r="BF217" s="153"/>
    </row>
    <row r="218" spans="25:58" x14ac:dyDescent="0.35">
      <c r="Y218" s="154"/>
      <c r="Z218" s="75">
        <f>(Cálculos!C219-0.44)/(MAX(Cálculos!C:C)+0.12)*100</f>
        <v>29.113022516846549</v>
      </c>
      <c r="AA218" s="155"/>
      <c r="AB218" s="173">
        <f>Cálculos!L410</f>
        <v>1.1849893389815285</v>
      </c>
      <c r="AC218" s="155"/>
      <c r="AD218" s="173">
        <f>Cálculos!AR492</f>
        <v>1.0322090982405872</v>
      </c>
      <c r="AE218" s="155"/>
      <c r="AF218" s="173">
        <f>Cálculos!BX390</f>
        <v>1.0828569589166217</v>
      </c>
      <c r="AG218" s="155"/>
      <c r="AH218" s="173">
        <f>Cálculos!N123</f>
        <v>0</v>
      </c>
      <c r="AI218" s="155"/>
      <c r="AJ218" s="173">
        <f>Cálculos!AT180</f>
        <v>0</v>
      </c>
      <c r="AK218" s="155"/>
      <c r="AL218" s="173">
        <f>Cálculos!BZ189</f>
        <v>0</v>
      </c>
      <c r="AM218" s="153"/>
      <c r="BA218" s="154"/>
      <c r="BB218" s="75">
        <v>213</v>
      </c>
      <c r="BC218" s="181">
        <f>ABS(Cálculos!L219-Cálculos!L218)</f>
        <v>2.9567359169626606E-3</v>
      </c>
      <c r="BD218" s="181">
        <f>ABS(Cálculos!AR219-Cálculos!AR218)</f>
        <v>4.1076892188586234E-3</v>
      </c>
      <c r="BE218" s="181">
        <f>ABS(Cálculos!BX219-Cálculos!BX218)</f>
        <v>5.0535034504941012E-3</v>
      </c>
      <c r="BF218" s="153"/>
    </row>
    <row r="219" spans="25:58" x14ac:dyDescent="0.35">
      <c r="Y219" s="154"/>
      <c r="Z219" s="75">
        <f>(Cálculos!C220-0.44)/(MAX(Cálculos!C:C)+0.12)*100</f>
        <v>29.249986303621323</v>
      </c>
      <c r="AA219" s="155"/>
      <c r="AB219" s="173">
        <f>Cálculos!L406</f>
        <v>1.1839738021717221</v>
      </c>
      <c r="AC219" s="155"/>
      <c r="AD219" s="173">
        <f>Cálculos!AR386</f>
        <v>1.0310113566507291</v>
      </c>
      <c r="AE219" s="155"/>
      <c r="AF219" s="173">
        <f>Cálculos!BX388</f>
        <v>1.0763853079809698</v>
      </c>
      <c r="AG219" s="155"/>
      <c r="AH219" s="173">
        <f>Cálculos!N124</f>
        <v>0</v>
      </c>
      <c r="AI219" s="155"/>
      <c r="AJ219" s="173">
        <f>Cálculos!AT181</f>
        <v>0</v>
      </c>
      <c r="AK219" s="155"/>
      <c r="AL219" s="173">
        <f>Cálculos!BZ190</f>
        <v>0</v>
      </c>
      <c r="AM219" s="153"/>
      <c r="BA219" s="154"/>
      <c r="BB219" s="75">
        <v>214</v>
      </c>
      <c r="BC219" s="181">
        <f>ABS(Cálculos!L220-Cálculos!L219)</f>
        <v>1.9056286550611645E-4</v>
      </c>
      <c r="BD219" s="181">
        <f>ABS(Cálculos!AR220-Cálculos!AR219)</f>
        <v>1.3239235618216494E-3</v>
      </c>
      <c r="BE219" s="181">
        <f>ABS(Cálculos!BX220-Cálculos!BX219)</f>
        <v>2.2552807892484705E-3</v>
      </c>
      <c r="BF219" s="153"/>
    </row>
    <row r="220" spans="25:58" x14ac:dyDescent="0.35">
      <c r="Y220" s="154"/>
      <c r="Z220" s="75">
        <f>(Cálculos!C221-0.44)/(MAX(Cálculos!C:C)+0.12)*100</f>
        <v>29.386950090396098</v>
      </c>
      <c r="AA220" s="155"/>
      <c r="AB220" s="173">
        <f>Cálculos!L52</f>
        <v>1.1775524986564481</v>
      </c>
      <c r="AC220" s="155"/>
      <c r="AD220" s="173">
        <f>Cálculos!AR119</f>
        <v>1.0307846377777057</v>
      </c>
      <c r="AE220" s="155"/>
      <c r="AF220" s="173">
        <f>Cálculos!BX389</f>
        <v>1.0759931898524109</v>
      </c>
      <c r="AG220" s="155"/>
      <c r="AH220" s="173">
        <f>Cálculos!N125</f>
        <v>0</v>
      </c>
      <c r="AI220" s="155"/>
      <c r="AJ220" s="173">
        <f>Cálculos!AT182</f>
        <v>0</v>
      </c>
      <c r="AK220" s="155"/>
      <c r="AL220" s="173">
        <f>Cálculos!BZ191</f>
        <v>0</v>
      </c>
      <c r="AM220" s="153"/>
      <c r="BA220" s="154"/>
      <c r="BB220" s="75">
        <v>215</v>
      </c>
      <c r="BC220" s="181">
        <f>ABS(Cálculos!L221-Cálculos!L220)</f>
        <v>5.1578472710436252E-3</v>
      </c>
      <c r="BD220" s="181">
        <f>ABS(Cálculos!AR221-Cálculos!AR220)</f>
        <v>6.2738842691015817E-3</v>
      </c>
      <c r="BE220" s="181">
        <f>ABS(Cálculos!BX221-Cálculos!BX220)</f>
        <v>7.1910054712008287E-3</v>
      </c>
      <c r="BF220" s="153"/>
    </row>
    <row r="221" spans="25:58" x14ac:dyDescent="0.35">
      <c r="Y221" s="154"/>
      <c r="Z221" s="75">
        <f>(Cálculos!C222-0.44)/(MAX(Cálculos!C:C)+0.12)*100</f>
        <v>29.523913877170877</v>
      </c>
      <c r="AA221" s="155"/>
      <c r="AB221" s="173">
        <f>Cálculos!L405</f>
        <v>1.1717363321718894</v>
      </c>
      <c r="AC221" s="155"/>
      <c r="AD221" s="173">
        <f>Cálculos!AR406</f>
        <v>1.0290550902025004</v>
      </c>
      <c r="AE221" s="155"/>
      <c r="AF221" s="173">
        <f>Cálculos!BX385</f>
        <v>1.0737222420829808</v>
      </c>
      <c r="AG221" s="155"/>
      <c r="AH221" s="173">
        <f>Cálculos!N126</f>
        <v>0</v>
      </c>
      <c r="AI221" s="155"/>
      <c r="AJ221" s="173">
        <f>Cálculos!AT183</f>
        <v>0</v>
      </c>
      <c r="AK221" s="155"/>
      <c r="AL221" s="173">
        <f>Cálculos!BZ192</f>
        <v>0</v>
      </c>
      <c r="AM221" s="153"/>
      <c r="BA221" s="154"/>
      <c r="BB221" s="75">
        <v>216</v>
      </c>
      <c r="BC221" s="181">
        <f>ABS(Cálculos!L222-Cálculos!L221)</f>
        <v>3.2333475957250779E-3</v>
      </c>
      <c r="BD221" s="181">
        <f>ABS(Cálculos!AR222-Cálculos!AR221)</f>
        <v>4.3323256925333897E-3</v>
      </c>
      <c r="BE221" s="181">
        <f>ABS(Cálculos!BX222-Cálculos!BX221)</f>
        <v>5.2354284704695386E-3</v>
      </c>
      <c r="BF221" s="153"/>
    </row>
    <row r="222" spans="25:58" x14ac:dyDescent="0.35">
      <c r="Y222" s="154"/>
      <c r="Z222" s="75">
        <f>(Cálculos!C223-0.44)/(MAX(Cálculos!C:C)+0.12)*100</f>
        <v>29.660877663945652</v>
      </c>
      <c r="AA222" s="155"/>
      <c r="AB222" s="173">
        <f>Cálculos!L466</f>
        <v>1.168453177692105</v>
      </c>
      <c r="AC222" s="155"/>
      <c r="AD222" s="173">
        <f>Cálculos!AR405</f>
        <v>1.0286019497417218</v>
      </c>
      <c r="AE222" s="155"/>
      <c r="AF222" s="173">
        <f>Cálculos!BX384</f>
        <v>1.0736341382046035</v>
      </c>
      <c r="AG222" s="155"/>
      <c r="AH222" s="173">
        <f>Cálculos!N127</f>
        <v>0</v>
      </c>
      <c r="AI222" s="155"/>
      <c r="AJ222" s="173">
        <f>Cálculos!AT184</f>
        <v>0</v>
      </c>
      <c r="AK222" s="155"/>
      <c r="AL222" s="173">
        <f>Cálculos!BZ193</f>
        <v>0</v>
      </c>
      <c r="AM222" s="153"/>
      <c r="BA222" s="154"/>
      <c r="BB222" s="75">
        <v>217</v>
      </c>
      <c r="BC222" s="181">
        <f>ABS(Cálculos!L223-Cálculos!L222)</f>
        <v>2.8905773733546858E-3</v>
      </c>
      <c r="BD222" s="181">
        <f>ABS(Cálculos!AR223-Cálculos!AR222)</f>
        <v>3.9727573184337173E-3</v>
      </c>
      <c r="BE222" s="181">
        <f>ABS(Cálculos!BX223-Cálculos!BX222)</f>
        <v>4.8620559472833946E-3</v>
      </c>
      <c r="BF222" s="153"/>
    </row>
    <row r="223" spans="25:58" x14ac:dyDescent="0.35">
      <c r="Y223" s="154"/>
      <c r="Z223" s="75">
        <f>(Cálculos!C224-0.44)/(MAX(Cálculos!C:C)+0.12)*100</f>
        <v>29.79784145072043</v>
      </c>
      <c r="AA223" s="155"/>
      <c r="AB223" s="173">
        <f>Cálculos!L411</f>
        <v>1.1531506671845839</v>
      </c>
      <c r="AC223" s="155"/>
      <c r="AD223" s="173">
        <f>Cálculos!AR411</f>
        <v>1.0243139837478419</v>
      </c>
      <c r="AE223" s="155"/>
      <c r="AF223" s="173">
        <f>Cálculos!BX386</f>
        <v>1.0724088638134694</v>
      </c>
      <c r="AG223" s="155"/>
      <c r="AH223" s="173">
        <f>Cálculos!N128</f>
        <v>0</v>
      </c>
      <c r="AI223" s="155"/>
      <c r="AJ223" s="173">
        <f>Cálculos!AT185</f>
        <v>0</v>
      </c>
      <c r="AK223" s="155"/>
      <c r="AL223" s="173">
        <f>Cálculos!BZ194</f>
        <v>0</v>
      </c>
      <c r="AM223" s="153"/>
      <c r="BA223" s="154"/>
      <c r="BB223" s="75">
        <v>218</v>
      </c>
      <c r="BC223" s="181">
        <f>ABS(Cálculos!L224-Cálculos!L223)</f>
        <v>4.271297410123831E-2</v>
      </c>
      <c r="BD223" s="181">
        <f>ABS(Cálculos!AR224-Cálculos!AR223)</f>
        <v>4.164733554398925E-2</v>
      </c>
      <c r="BE223" s="181">
        <f>ABS(Cálculos!BX224-Cálculos!BX223)</f>
        <v>4.0771630064396602E-2</v>
      </c>
      <c r="BF223" s="153"/>
    </row>
    <row r="224" spans="25:58" x14ac:dyDescent="0.35">
      <c r="Y224" s="154"/>
      <c r="Z224" s="75">
        <f>(Cálculos!C225-0.44)/(MAX(Cálculos!C:C)+0.12)*100</f>
        <v>29.934805237495205</v>
      </c>
      <c r="AA224" s="155"/>
      <c r="AB224" s="173">
        <f>Cálculos!L22</f>
        <v>1.1517379069802745</v>
      </c>
      <c r="AC224" s="155"/>
      <c r="AD224" s="173">
        <f>Cálculos!AR120</f>
        <v>1.0238940109420054</v>
      </c>
      <c r="AE224" s="155"/>
      <c r="AF224" s="173">
        <f>Cálculos!BX383</f>
        <v>1.0720213368770128</v>
      </c>
      <c r="AG224" s="155"/>
      <c r="AH224" s="173">
        <f>Cálculos!N129</f>
        <v>0</v>
      </c>
      <c r="AI224" s="155"/>
      <c r="AJ224" s="173">
        <f>Cálculos!AT186</f>
        <v>0</v>
      </c>
      <c r="AK224" s="155"/>
      <c r="AL224" s="173">
        <f>Cálculos!BZ195</f>
        <v>0</v>
      </c>
      <c r="AM224" s="153"/>
      <c r="BA224" s="154"/>
      <c r="BB224" s="75">
        <v>219</v>
      </c>
      <c r="BC224" s="181">
        <f>ABS(Cálculos!L225-Cálculos!L224)</f>
        <v>4.074373043796059E-2</v>
      </c>
      <c r="BD224" s="181">
        <f>ABS(Cálculos!AR225-Cálculos!AR224)</f>
        <v>4.1793080446579534E-2</v>
      </c>
      <c r="BE224" s="181">
        <f>ABS(Cálculos!BX225-Cálculos!BX224)</f>
        <v>4.2655400551559863E-2</v>
      </c>
      <c r="BF224" s="153"/>
    </row>
    <row r="225" spans="25:58" x14ac:dyDescent="0.35">
      <c r="Y225" s="154"/>
      <c r="Z225" s="75">
        <f>(Cálculos!C226-0.44)/(MAX(Cálculos!C:C)+0.12)*100</f>
        <v>30.071769024269983</v>
      </c>
      <c r="AA225" s="155"/>
      <c r="AB225" s="173">
        <f>Cálculos!L700</f>
        <v>1.1471251532060367</v>
      </c>
      <c r="AC225" s="155"/>
      <c r="AD225" s="173">
        <f>Cálculos!AR26</f>
        <v>1.0238303016029395</v>
      </c>
      <c r="AE225" s="155"/>
      <c r="AF225" s="173">
        <f>Cálculos!BX510</f>
        <v>1.07148907360973</v>
      </c>
      <c r="AG225" s="155"/>
      <c r="AH225" s="173">
        <f>Cálculos!N130</f>
        <v>0</v>
      </c>
      <c r="AI225" s="155"/>
      <c r="AJ225" s="173">
        <f>Cálculos!AT187</f>
        <v>0</v>
      </c>
      <c r="AK225" s="155"/>
      <c r="AL225" s="173">
        <f>Cálculos!BZ196</f>
        <v>0</v>
      </c>
      <c r="AM225" s="153"/>
      <c r="BA225" s="154"/>
      <c r="BB225" s="75">
        <v>220</v>
      </c>
      <c r="BC225" s="181">
        <f>ABS(Cálculos!L226-Cálculos!L225)</f>
        <v>4.9583704817428575E-3</v>
      </c>
      <c r="BD225" s="181">
        <f>ABS(Cálculos!AR226-Cálculos!AR225)</f>
        <v>5.9916809162217088E-3</v>
      </c>
      <c r="BE225" s="181">
        <f>ABS(Cálculos!BX226-Cálculos!BX225)</f>
        <v>6.8408202453479339E-3</v>
      </c>
      <c r="BF225" s="153"/>
    </row>
    <row r="226" spans="25:58" x14ac:dyDescent="0.35">
      <c r="Y226" s="154"/>
      <c r="Z226" s="75">
        <f>(Cálculos!C227-0.44)/(MAX(Cálculos!C:C)+0.12)*100</f>
        <v>30.208732811044758</v>
      </c>
      <c r="AA226" s="155"/>
      <c r="AB226" s="173">
        <f>Cálculos!L101</f>
        <v>1.1449032408259905</v>
      </c>
      <c r="AC226" s="155"/>
      <c r="AD226" s="173">
        <f>Cálculos!AR50</f>
        <v>1.021149693001435</v>
      </c>
      <c r="AE226" s="155"/>
      <c r="AF226" s="173">
        <f>Cálculos!BX141</f>
        <v>1.0707619770173422</v>
      </c>
      <c r="AG226" s="155"/>
      <c r="AH226" s="173">
        <f>Cálculos!N131</f>
        <v>0</v>
      </c>
      <c r="AI226" s="155"/>
      <c r="AJ226" s="173">
        <f>Cálculos!AT188</f>
        <v>0</v>
      </c>
      <c r="AK226" s="155"/>
      <c r="AL226" s="173">
        <f>Cálculos!BZ197</f>
        <v>0</v>
      </c>
      <c r="AM226" s="153"/>
      <c r="BA226" s="154"/>
      <c r="BB226" s="75">
        <v>221</v>
      </c>
      <c r="BC226" s="181">
        <f>ABS(Cálculos!L227-Cálculos!L226)</f>
        <v>7.1730441920151988E-3</v>
      </c>
      <c r="BD226" s="181">
        <f>ABS(Cálculos!AR227-Cálculos!AR226)</f>
        <v>8.1905602212076212E-3</v>
      </c>
      <c r="BE226" s="181">
        <f>ABS(Cálculos!BX227-Cálculos!BX226)</f>
        <v>9.0267202458950146E-3</v>
      </c>
      <c r="BF226" s="153"/>
    </row>
    <row r="227" spans="25:58" x14ac:dyDescent="0.35">
      <c r="Y227" s="154"/>
      <c r="Z227" s="75">
        <f>(Cálculos!C228-0.44)/(MAX(Cálculos!C:C)+0.12)*100</f>
        <v>30.34569659781954</v>
      </c>
      <c r="AA227" s="155"/>
      <c r="AB227" s="173">
        <f>Cálculos!L335</f>
        <v>1.1448040765914964</v>
      </c>
      <c r="AC227" s="155"/>
      <c r="AD227" s="173">
        <f>Cálculos!AR126</f>
        <v>1.0204098889466908</v>
      </c>
      <c r="AE227" s="155"/>
      <c r="AF227" s="173">
        <f>Cálculos!BX387</f>
        <v>1.0694722005171458</v>
      </c>
      <c r="AG227" s="155"/>
      <c r="AH227" s="173">
        <f>Cálculos!N132</f>
        <v>0</v>
      </c>
      <c r="AI227" s="155"/>
      <c r="AJ227" s="173">
        <f>Cálculos!AT189</f>
        <v>0</v>
      </c>
      <c r="AK227" s="155"/>
      <c r="AL227" s="173">
        <f>Cálculos!BZ198</f>
        <v>0</v>
      </c>
      <c r="AM227" s="153"/>
      <c r="BA227" s="154"/>
      <c r="BB227" s="75">
        <v>222</v>
      </c>
      <c r="BC227" s="181">
        <f>ABS(Cálculos!L228-Cálculos!L227)</f>
        <v>3.4306042572416207E-3</v>
      </c>
      <c r="BD227" s="181">
        <f>ABS(Cálculos!AR228-Cálculos!AR227)</f>
        <v>4.4325673025346624E-3</v>
      </c>
      <c r="BE227" s="181">
        <f>ABS(Cálculos!BX228-Cálculos!BX227)</f>
        <v>5.25594641465843E-3</v>
      </c>
      <c r="BF227" s="153"/>
    </row>
    <row r="228" spans="25:58" x14ac:dyDescent="0.35">
      <c r="Y228" s="154"/>
      <c r="Z228" s="75">
        <f>(Cálculos!C229-0.44)/(MAX(Cálculos!C:C)+0.12)*100</f>
        <v>30.482660384594311</v>
      </c>
      <c r="AA228" s="155"/>
      <c r="AB228" s="173">
        <f>Cálculos!L45</f>
        <v>1.1439865173728199</v>
      </c>
      <c r="AC228" s="155"/>
      <c r="AD228" s="173">
        <f>Cálculos!AR493</f>
        <v>1.0188570230120855</v>
      </c>
      <c r="AE228" s="155"/>
      <c r="AF228" s="173">
        <f>Cálculos!BX524</f>
        <v>1.0608671859772325</v>
      </c>
      <c r="AG228" s="155"/>
      <c r="AH228" s="173">
        <f>Cálculos!N133</f>
        <v>0</v>
      </c>
      <c r="AI228" s="155"/>
      <c r="AJ228" s="173">
        <f>Cálculos!AT190</f>
        <v>0</v>
      </c>
      <c r="AK228" s="155"/>
      <c r="AL228" s="173">
        <f>Cálculos!BZ199</f>
        <v>0</v>
      </c>
      <c r="AM228" s="153"/>
      <c r="BA228" s="154"/>
      <c r="BB228" s="75">
        <v>223</v>
      </c>
      <c r="BC228" s="181">
        <f>ABS(Cálculos!L229-Cálculos!L228)</f>
        <v>2.7875229526077017E-3</v>
      </c>
      <c r="BD228" s="181">
        <f>ABS(Cálculos!AR229-Cálculos!AR228)</f>
        <v>3.774170745202865E-3</v>
      </c>
      <c r="BE228" s="181">
        <f>ABS(Cálculos!BX229-Cálculos!BX228)</f>
        <v>4.584964304169159E-3</v>
      </c>
      <c r="BF228" s="153"/>
    </row>
    <row r="229" spans="25:58" x14ac:dyDescent="0.35">
      <c r="Y229" s="154"/>
      <c r="Z229" s="75">
        <f>(Cálculos!C230-0.44)/(MAX(Cálculos!C:C)+0.12)*100</f>
        <v>30.619624171369093</v>
      </c>
      <c r="AA229" s="155"/>
      <c r="AB229" s="173">
        <f>Cálculos!L664</f>
        <v>1.1431682340081666</v>
      </c>
      <c r="AC229" s="155"/>
      <c r="AD229" s="173">
        <f>Cálculos!AR121</f>
        <v>1.0172144062547466</v>
      </c>
      <c r="AE229" s="155"/>
      <c r="AF229" s="173">
        <f>Cálculos!BX511</f>
        <v>1.0585357239187534</v>
      </c>
      <c r="AG229" s="155"/>
      <c r="AH229" s="173">
        <f>Cálculos!N134</f>
        <v>0</v>
      </c>
      <c r="AI229" s="155"/>
      <c r="AJ229" s="173">
        <f>Cálculos!AT191</f>
        <v>0</v>
      </c>
      <c r="AK229" s="155"/>
      <c r="AL229" s="173">
        <f>Cálculos!BZ200</f>
        <v>0</v>
      </c>
      <c r="AM229" s="153"/>
      <c r="BA229" s="154"/>
      <c r="BB229" s="75">
        <v>224</v>
      </c>
      <c r="BC229" s="181">
        <f>ABS(Cálculos!L230-Cálculos!L229)</f>
        <v>2.6589553469845151E-3</v>
      </c>
      <c r="BD229" s="181">
        <f>ABS(Cálculos!AR230-Cálculos!AR229)</f>
        <v>3.6305219843032477E-3</v>
      </c>
      <c r="BE229" s="181">
        <f>ABS(Cálculos!BX230-Cálculos!BX229)</f>
        <v>4.4289223634014774E-3</v>
      </c>
      <c r="BF229" s="153"/>
    </row>
    <row r="230" spans="25:58" x14ac:dyDescent="0.35">
      <c r="Y230" s="154"/>
      <c r="Z230" s="75">
        <f>(Cálculos!C231-0.44)/(MAX(Cálculos!C:C)+0.12)*100</f>
        <v>30.756587958143868</v>
      </c>
      <c r="AA230" s="155"/>
      <c r="AB230" s="173">
        <f>Cálculos!L41</f>
        <v>1.1413143319486712</v>
      </c>
      <c r="AC230" s="155"/>
      <c r="AD230" s="173">
        <f>Cálculos!AR33</f>
        <v>1.0171175729243427</v>
      </c>
      <c r="AE230" s="155"/>
      <c r="AF230" s="173">
        <f>Cálculos!BX142</f>
        <v>1.0578719979117805</v>
      </c>
      <c r="AG230" s="155"/>
      <c r="AH230" s="173">
        <f>Cálculos!N135</f>
        <v>0</v>
      </c>
      <c r="AI230" s="155"/>
      <c r="AJ230" s="173">
        <f>Cálculos!AT192</f>
        <v>0</v>
      </c>
      <c r="AK230" s="155"/>
      <c r="AL230" s="173">
        <f>Cálculos!BZ201</f>
        <v>0</v>
      </c>
      <c r="AM230" s="153"/>
      <c r="BA230" s="154"/>
      <c r="BB230" s="75">
        <v>225</v>
      </c>
      <c r="BC230" s="181">
        <f>ABS(Cálculos!L231-Cálculos!L230)</f>
        <v>1.2534327755165942E-3</v>
      </c>
      <c r="BD230" s="181">
        <f>ABS(Cálculos!AR231-Cálculos!AR230)</f>
        <v>2.2101487767431927E-3</v>
      </c>
      <c r="BE230" s="181">
        <f>ABS(Cálculos!BX231-Cálculos!BX230)</f>
        <v>2.9963454087897357E-3</v>
      </c>
      <c r="BF230" s="153"/>
    </row>
    <row r="231" spans="25:58" x14ac:dyDescent="0.35">
      <c r="Y231" s="154"/>
      <c r="Z231" s="75">
        <f>(Cálculos!C232-0.44)/(MAX(Cálculos!C:C)+0.12)*100</f>
        <v>30.893551744918646</v>
      </c>
      <c r="AA231" s="155"/>
      <c r="AB231" s="173">
        <f>Cálculos!L16</f>
        <v>1.1409328564532228</v>
      </c>
      <c r="AC231" s="155"/>
      <c r="AD231" s="173">
        <f>Cálculos!AR375</f>
        <v>1.0148050717605916</v>
      </c>
      <c r="AE231" s="155"/>
      <c r="AF231" s="173">
        <f>Cálculos!BX525</f>
        <v>1.0552167317075369</v>
      </c>
      <c r="AG231" s="155"/>
      <c r="AH231" s="173">
        <f>Cálculos!N136</f>
        <v>0</v>
      </c>
      <c r="AI231" s="155"/>
      <c r="AJ231" s="173">
        <f>Cálculos!AT193</f>
        <v>0</v>
      </c>
      <c r="AK231" s="155"/>
      <c r="AL231" s="173">
        <f>Cálculos!BZ202</f>
        <v>0</v>
      </c>
      <c r="AM231" s="153"/>
      <c r="BA231" s="154"/>
      <c r="BB231" s="75">
        <v>226</v>
      </c>
      <c r="BC231" s="181">
        <f>ABS(Cálculos!L232-Cálculos!L231)</f>
        <v>3.7238707545784178E-3</v>
      </c>
      <c r="BD231" s="181">
        <f>ABS(Cálculos!AR232-Cálculos!AR231)</f>
        <v>4.665963115354721E-3</v>
      </c>
      <c r="BE231" s="181">
        <f>ABS(Cálculos!BX232-Cálculos!BX231)</f>
        <v>5.4401425376382484E-3</v>
      </c>
      <c r="BF231" s="153"/>
    </row>
    <row r="232" spans="25:58" x14ac:dyDescent="0.35">
      <c r="Y232" s="154"/>
      <c r="Z232" s="75">
        <f>(Cálculos!C233-0.44)/(MAX(Cálculos!C:C)+0.12)*100</f>
        <v>31.030515531693421</v>
      </c>
      <c r="AA232" s="155"/>
      <c r="AB232" s="173">
        <f>Cálculos!L299</f>
        <v>1.1398530708887504</v>
      </c>
      <c r="AC232" s="155"/>
      <c r="AD232" s="173">
        <f>Cálculos!AR36</f>
        <v>1.012891426136993</v>
      </c>
      <c r="AE232" s="155"/>
      <c r="AF232" s="173">
        <f>Cálculos!BX49</f>
        <v>1.0523019829340026</v>
      </c>
      <c r="AG232" s="155"/>
      <c r="AH232" s="173">
        <f>Cálculos!N137</f>
        <v>0</v>
      </c>
      <c r="AI232" s="155"/>
      <c r="AJ232" s="173">
        <f>Cálculos!AT194</f>
        <v>0</v>
      </c>
      <c r="AK232" s="155"/>
      <c r="AL232" s="173">
        <f>Cálculos!BZ203</f>
        <v>0</v>
      </c>
      <c r="AM232" s="153"/>
      <c r="BA232" s="154"/>
      <c r="BB232" s="75">
        <v>227</v>
      </c>
      <c r="BC232" s="181">
        <f>ABS(Cálculos!L233-Cálculos!L232)</f>
        <v>2.7500420090676436E-3</v>
      </c>
      <c r="BD232" s="181">
        <f>ABS(Cálculos!AR233-Cálculos!AR232)</f>
        <v>3.6777342553508396E-3</v>
      </c>
      <c r="BE232" s="181">
        <f>ABS(Cálculos!BX233-Cálculos!BX232)</f>
        <v>4.4400801538917456E-3</v>
      </c>
      <c r="BF232" s="153"/>
    </row>
    <row r="233" spans="25:58" x14ac:dyDescent="0.35">
      <c r="Y233" s="154"/>
      <c r="Z233" s="75">
        <f>(Cálculos!C234-0.44)/(MAX(Cálculos!C:C)+0.12)*100</f>
        <v>31.1674793184682</v>
      </c>
      <c r="AA233" s="155"/>
      <c r="AB233" s="173">
        <f>Cálculos!L17</f>
        <v>1.1394308338347314</v>
      </c>
      <c r="AC233" s="155"/>
      <c r="AD233" s="173">
        <f>Cálculos!AR380</f>
        <v>1.0121672272663813</v>
      </c>
      <c r="AE233" s="155"/>
      <c r="AF233" s="173">
        <f>Cálculos!BX48</f>
        <v>1.0516749078728582</v>
      </c>
      <c r="AG233" s="155"/>
      <c r="AH233" s="173">
        <f>Cálculos!N138</f>
        <v>0</v>
      </c>
      <c r="AI233" s="155"/>
      <c r="AJ233" s="173">
        <f>Cálculos!AT195</f>
        <v>0</v>
      </c>
      <c r="AK233" s="155"/>
      <c r="AL233" s="173">
        <f>Cálculos!BZ204</f>
        <v>0</v>
      </c>
      <c r="AM233" s="153"/>
      <c r="BA233" s="154"/>
      <c r="BB233" s="75">
        <v>228</v>
      </c>
      <c r="BC233" s="181">
        <f>ABS(Cálculos!L234-Cálculos!L233)</f>
        <v>2.5674401896741972E-3</v>
      </c>
      <c r="BD233" s="181">
        <f>ABS(Cálculos!AR234-Cálculos!AR233)</f>
        <v>3.4809524307721773E-3</v>
      </c>
      <c r="BE233" s="181">
        <f>ABS(Cálculos!BX234-Cálculos!BX233)</f>
        <v>4.2316456839044392E-3</v>
      </c>
      <c r="BF233" s="153"/>
    </row>
    <row r="234" spans="25:58" x14ac:dyDescent="0.35">
      <c r="Y234" s="154"/>
      <c r="Z234" s="75">
        <f>(Cálculos!C235-0.44)/(MAX(Cálculos!C:C)+0.12)*100</f>
        <v>31.304443105242974</v>
      </c>
      <c r="AA234" s="155"/>
      <c r="AB234" s="173">
        <f>Cálculos!L40</f>
        <v>1.1286523451630361</v>
      </c>
      <c r="AC234" s="155"/>
      <c r="AD234" s="173">
        <f>Cálculos!AR494</f>
        <v>1.0111383660680231</v>
      </c>
      <c r="AE234" s="155"/>
      <c r="AF234" s="173">
        <f>Cálculos!BX50</f>
        <v>1.0515711183728089</v>
      </c>
      <c r="AG234" s="155"/>
      <c r="AH234" s="173">
        <f>Cálculos!N139</f>
        <v>0</v>
      </c>
      <c r="AI234" s="155"/>
      <c r="AJ234" s="173">
        <f>Cálculos!AT196</f>
        <v>0</v>
      </c>
      <c r="AK234" s="155"/>
      <c r="AL234" s="173">
        <f>Cálculos!BZ205</f>
        <v>0</v>
      </c>
      <c r="AM234" s="153"/>
      <c r="BA234" s="154"/>
      <c r="BB234" s="75">
        <v>229</v>
      </c>
      <c r="BC234" s="181">
        <f>ABS(Cálculos!L235-Cálculos!L234)</f>
        <v>5.8715418990687218E-2</v>
      </c>
      <c r="BD234" s="181">
        <f>ABS(Cálculos!AR235-Cálculos!AR234)</f>
        <v>5.7815870009891857E-2</v>
      </c>
      <c r="BE234" s="181">
        <f>ABS(Cálculos!BX235-Cálculos!BX234)</f>
        <v>5.7076651288604119E-2</v>
      </c>
      <c r="BF234" s="153"/>
    </row>
    <row r="235" spans="25:58" x14ac:dyDescent="0.35">
      <c r="Y235" s="154"/>
      <c r="Z235" s="75">
        <f>(Cálculos!C236-0.44)/(MAX(Cálculos!C:C)+0.12)*100</f>
        <v>31.441406892017749</v>
      </c>
      <c r="AA235" s="155"/>
      <c r="AB235" s="173">
        <f>Cálculos!L46</f>
        <v>1.1125518561432952</v>
      </c>
      <c r="AC235" s="155"/>
      <c r="AD235" s="173">
        <f>Cálculos!AR495</f>
        <v>1.0044303039871987</v>
      </c>
      <c r="AE235" s="155"/>
      <c r="AF235" s="173">
        <f>Cálculos!BX526</f>
        <v>1.0496526460273863</v>
      </c>
      <c r="AG235" s="155"/>
      <c r="AH235" s="173">
        <f>Cálculos!N140</f>
        <v>0</v>
      </c>
      <c r="AI235" s="155"/>
      <c r="AJ235" s="173">
        <f>Cálculos!AT197</f>
        <v>0</v>
      </c>
      <c r="AK235" s="155"/>
      <c r="AL235" s="173">
        <f>Cálculos!BZ206</f>
        <v>0</v>
      </c>
      <c r="AM235" s="153"/>
      <c r="BA235" s="154"/>
      <c r="BB235" s="75">
        <v>230</v>
      </c>
      <c r="BC235" s="181">
        <f>ABS(Cálculos!L236-Cálculos!L235)</f>
        <v>5.3599197912992225E-2</v>
      </c>
      <c r="BD235" s="181">
        <f>ABS(Cálculos!AR236-Cálculos!AR235)</f>
        <v>5.4484997065368523E-2</v>
      </c>
      <c r="BE235" s="181">
        <f>ABS(Cálculos!BX236-Cálculos!BX235)</f>
        <v>5.5212916645865862E-2</v>
      </c>
      <c r="BF235" s="153"/>
    </row>
    <row r="236" spans="25:58" x14ac:dyDescent="0.35">
      <c r="Y236" s="154"/>
      <c r="Z236" s="75">
        <f>(Cálculos!C237-0.44)/(MAX(Cálculos!C:C)+0.12)*100</f>
        <v>31.578370678792528</v>
      </c>
      <c r="AA236" s="155"/>
      <c r="AB236" s="173">
        <f>Cálculos!L467</f>
        <v>1.0941166442677441</v>
      </c>
      <c r="AC236" s="155"/>
      <c r="AD236" s="173">
        <f>Cálculos!AR387</f>
        <v>1.0025466263023601</v>
      </c>
      <c r="AE236" s="155"/>
      <c r="AF236" s="173">
        <f>Cálculos!BX51</f>
        <v>1.0492624114454219</v>
      </c>
      <c r="AG236" s="155"/>
      <c r="AH236" s="173">
        <f>Cálculos!N141</f>
        <v>0</v>
      </c>
      <c r="AI236" s="155"/>
      <c r="AJ236" s="173">
        <f>Cálculos!AT198</f>
        <v>0</v>
      </c>
      <c r="AK236" s="155"/>
      <c r="AL236" s="173">
        <f>Cálculos!BZ209</f>
        <v>0</v>
      </c>
      <c r="AM236" s="153"/>
      <c r="BA236" s="154"/>
      <c r="BB236" s="75">
        <v>231</v>
      </c>
      <c r="BC236" s="181">
        <f>ABS(Cálculos!L237-Cálculos!L236)</f>
        <v>1.0902620977804839E-2</v>
      </c>
      <c r="BD236" s="181">
        <f>ABS(Cálculos!AR237-Cálculos!AR236)</f>
        <v>1.1774880471286608E-2</v>
      </c>
      <c r="BE236" s="181">
        <f>ABS(Cálculos!BX237-Cálculos!BX236)</f>
        <v>1.2491673621152222E-2</v>
      </c>
      <c r="BF236" s="153"/>
    </row>
    <row r="237" spans="25:58" x14ac:dyDescent="0.35">
      <c r="Y237" s="154"/>
      <c r="Z237" s="75">
        <f>(Cálculos!C238-0.44)/(MAX(Cálculos!C:C)+0.12)*100</f>
        <v>31.715334465567302</v>
      </c>
      <c r="AA237" s="155"/>
      <c r="AB237" s="173">
        <f>Cálculos!L407</f>
        <v>1.0799626406087408</v>
      </c>
      <c r="AC237" s="155"/>
      <c r="AD237" s="173">
        <f>Cálculos!AR127</f>
        <v>1.0003648773067406</v>
      </c>
      <c r="AE237" s="155"/>
      <c r="AF237" s="173">
        <f>Cálculos!BX52</f>
        <v>1.0462537371248701</v>
      </c>
      <c r="AG237" s="155"/>
      <c r="AH237" s="173">
        <f>Cálculos!N142</f>
        <v>0</v>
      </c>
      <c r="AI237" s="155"/>
      <c r="AJ237" s="173">
        <f>Cálculos!AT199</f>
        <v>0</v>
      </c>
      <c r="AK237" s="155"/>
      <c r="AL237" s="173">
        <f>Cálculos!BZ210</f>
        <v>0</v>
      </c>
      <c r="AM237" s="153"/>
      <c r="BA237" s="154"/>
      <c r="BB237" s="75">
        <v>232</v>
      </c>
      <c r="BC237" s="181">
        <f>ABS(Cálculos!L238-Cálculos!L237)</f>
        <v>3.838265902862209E-3</v>
      </c>
      <c r="BD237" s="181">
        <f>ABS(Cálculos!AR238-Cálculos!AR237)</f>
        <v>4.6971926944808784E-3</v>
      </c>
      <c r="BE237" s="181">
        <f>ABS(Cálculos!BX238-Cálculos!BX237)</f>
        <v>5.403029483955768E-3</v>
      </c>
      <c r="BF237" s="153"/>
    </row>
    <row r="238" spans="25:58" x14ac:dyDescent="0.35">
      <c r="Y238" s="154"/>
      <c r="Z238" s="75">
        <f>(Cálculos!C239-0.44)/(MAX(Cálculos!C:C)+0.12)*100</f>
        <v>31.852298252342081</v>
      </c>
      <c r="AA238" s="155"/>
      <c r="AB238" s="173">
        <f>Cálculos!L102</f>
        <v>1.0707987505387293</v>
      </c>
      <c r="AC238" s="155"/>
      <c r="AD238" s="173">
        <f>Cálculos!AR407</f>
        <v>0.99977114361405839</v>
      </c>
      <c r="AE238" s="155"/>
      <c r="AF238" s="173">
        <f>Cálculos!BX512</f>
        <v>1.0457466257416821</v>
      </c>
      <c r="AG238" s="155"/>
      <c r="AH238" s="173">
        <f>Cálculos!N143</f>
        <v>0</v>
      </c>
      <c r="AI238" s="155"/>
      <c r="AJ238" s="173">
        <f>Cálculos!AT200</f>
        <v>0</v>
      </c>
      <c r="AK238" s="155"/>
      <c r="AL238" s="173">
        <f>Cálculos!BZ211</f>
        <v>0</v>
      </c>
      <c r="AM238" s="153"/>
      <c r="BA238" s="154"/>
      <c r="BB238" s="75">
        <v>233</v>
      </c>
      <c r="BC238" s="181">
        <f>ABS(Cálculos!L239-Cálculos!L238)</f>
        <v>2.6460393035584173E-3</v>
      </c>
      <c r="BD238" s="181">
        <f>ABS(Cálculos!AR239-Cálculos!AR238)</f>
        <v>3.4918371869558928E-3</v>
      </c>
      <c r="BE238" s="181">
        <f>ABS(Cálculos!BX239-Cálculos!BX238)</f>
        <v>4.1868850867157748E-3</v>
      </c>
      <c r="BF238" s="153"/>
    </row>
    <row r="239" spans="25:58" x14ac:dyDescent="0.35">
      <c r="Y239" s="154"/>
      <c r="Z239" s="75">
        <f>(Cálculos!C240-0.44)/(MAX(Cálculos!C:C)+0.12)*100</f>
        <v>31.989262039116856</v>
      </c>
      <c r="AA239" s="155"/>
      <c r="AB239" s="173">
        <f>Cálculos!L661</f>
        <v>1.0567734515400389</v>
      </c>
      <c r="AC239" s="155"/>
      <c r="AD239" s="173">
        <f>Cálculos!AR496</f>
        <v>0.9979646655827018</v>
      </c>
      <c r="AE239" s="155"/>
      <c r="AF239" s="173">
        <f>Cálculos!BX143</f>
        <v>1.0451448059684614</v>
      </c>
      <c r="AG239" s="155"/>
      <c r="AH239" s="173">
        <f>Cálculos!N144</f>
        <v>0</v>
      </c>
      <c r="AI239" s="155"/>
      <c r="AJ239" s="173">
        <f>Cálculos!AT201</f>
        <v>0</v>
      </c>
      <c r="AK239" s="155"/>
      <c r="AL239" s="173">
        <f>Cálculos!BZ212</f>
        <v>0</v>
      </c>
      <c r="AM239" s="153"/>
      <c r="BA239" s="154"/>
      <c r="BB239" s="75">
        <v>234</v>
      </c>
      <c r="BC239" s="181">
        <f>ABS(Cálculos!L240-Cálculos!L239)</f>
        <v>2.4284091467214886E-3</v>
      </c>
      <c r="BD239" s="181">
        <f>ABS(Cálculos!AR240-Cálculos!AR239)</f>
        <v>3.2612788005036419E-3</v>
      </c>
      <c r="BE239" s="181">
        <f>ABS(Cálculos!BX240-Cálculos!BX239)</f>
        <v>3.9457027213933848E-3</v>
      </c>
      <c r="BF239" s="153"/>
    </row>
    <row r="240" spans="25:58" x14ac:dyDescent="0.35">
      <c r="Y240" s="154"/>
      <c r="Z240" s="75">
        <f>(Cálculos!C241-0.44)/(MAX(Cálculos!C:C)+0.12)*100</f>
        <v>32.126225825891638</v>
      </c>
      <c r="AA240" s="155"/>
      <c r="AB240" s="173">
        <f>Cálculos!L296</f>
        <v>1.0533583298149647</v>
      </c>
      <c r="AC240" s="155"/>
      <c r="AD240" s="173">
        <f>Cálculos!AR37</f>
        <v>0.99760386393252221</v>
      </c>
      <c r="AE240" s="155"/>
      <c r="AF240" s="173">
        <f>Cálculos!BX527</f>
        <v>1.0441736087715507</v>
      </c>
      <c r="AG240" s="155"/>
      <c r="AH240" s="173">
        <f>Cálculos!N145</f>
        <v>0</v>
      </c>
      <c r="AI240" s="155"/>
      <c r="AJ240" s="173">
        <f>Cálculos!AT202</f>
        <v>0</v>
      </c>
      <c r="AK240" s="155"/>
      <c r="AL240" s="173">
        <f>Cálculos!BZ213</f>
        <v>0</v>
      </c>
      <c r="AM240" s="153"/>
      <c r="BA240" s="154"/>
      <c r="BB240" s="75">
        <v>235</v>
      </c>
      <c r="BC240" s="181">
        <f>ABS(Cálculos!L241-Cálculos!L240)</f>
        <v>2.3726950048843787E-3</v>
      </c>
      <c r="BD240" s="181">
        <f>ABS(Cálculos!AR241-Cálculos!AR240)</f>
        <v>3.1928340402351818E-3</v>
      </c>
      <c r="BE240" s="181">
        <f>ABS(Cálculos!BX241-Cálculos!BX240)</f>
        <v>3.8667963723963972E-3</v>
      </c>
      <c r="BF240" s="153"/>
    </row>
    <row r="241" spans="25:58" x14ac:dyDescent="0.35">
      <c r="Y241" s="154"/>
      <c r="Z241" s="75">
        <f>(Cálculos!C242-0.44)/(MAX(Cálculos!C:C)+0.12)*100</f>
        <v>32.263189612666409</v>
      </c>
      <c r="AA241" s="155"/>
      <c r="AB241" s="173">
        <f>Cálculos!L488</f>
        <v>1.0501825648702448</v>
      </c>
      <c r="AC241" s="155"/>
      <c r="AD241" s="173">
        <f>Cálculos!AR28</f>
        <v>0.99479082128687002</v>
      </c>
      <c r="AE241" s="155"/>
      <c r="AF241" s="173">
        <f>Cálculos!BX528</f>
        <v>1.0356028338082397</v>
      </c>
      <c r="AG241" s="155"/>
      <c r="AH241" s="173">
        <f>Cálculos!N146</f>
        <v>0</v>
      </c>
      <c r="AI241" s="155"/>
      <c r="AJ241" s="173">
        <f>Cálculos!AT203</f>
        <v>0</v>
      </c>
      <c r="AK241" s="155"/>
      <c r="AL241" s="173">
        <f>Cálculos!BZ214</f>
        <v>0</v>
      </c>
      <c r="AM241" s="153"/>
      <c r="BA241" s="154"/>
      <c r="BB241" s="75">
        <v>236</v>
      </c>
      <c r="BC241" s="181">
        <f>ABS(Cálculos!L242-Cálculos!L241)</f>
        <v>2.3440417493600652E-3</v>
      </c>
      <c r="BD241" s="181">
        <f>ABS(Cálculos!AR242-Cálculos!AR241)</f>
        <v>3.1516447569273076E-3</v>
      </c>
      <c r="BE241" s="181">
        <f>ABS(Cálculos!BX242-Cálculos!BX241)</f>
        <v>3.8153054083286397E-3</v>
      </c>
      <c r="BF241" s="153"/>
    </row>
    <row r="242" spans="25:58" x14ac:dyDescent="0.35">
      <c r="Y242" s="154"/>
      <c r="Z242" s="75">
        <f>(Cálculos!C243-0.44)/(MAX(Cálculos!C:C)+0.12)*100</f>
        <v>32.400153399441187</v>
      </c>
      <c r="AA242" s="155"/>
      <c r="AB242" s="173">
        <f>Cálculos!L702</f>
        <v>1.0495669523588329</v>
      </c>
      <c r="AC242" s="155"/>
      <c r="AD242" s="173">
        <f>Cálculos!AR51</f>
        <v>0.99273812759898439</v>
      </c>
      <c r="AE242" s="155"/>
      <c r="AF242" s="173">
        <f>Cálculos!BX513</f>
        <v>1.0331196009254935</v>
      </c>
      <c r="AG242" s="155"/>
      <c r="AH242" s="173">
        <f>Cálculos!N147</f>
        <v>0</v>
      </c>
      <c r="AI242" s="155"/>
      <c r="AJ242" s="173">
        <f>Cálculos!AT204</f>
        <v>0</v>
      </c>
      <c r="AK242" s="155"/>
      <c r="AL242" s="173">
        <f>Cálculos!BZ215</f>
        <v>0</v>
      </c>
      <c r="AM242" s="153"/>
      <c r="BA242" s="154"/>
      <c r="BB242" s="75">
        <v>237</v>
      </c>
      <c r="BC242" s="181">
        <f>ABS(Cálculos!L243-Cálculos!L242)</f>
        <v>2.320070112130479E-3</v>
      </c>
      <c r="BD242" s="181">
        <f>ABS(Cálculos!AR243-Cálculos!AR242)</f>
        <v>3.1153287081961967E-3</v>
      </c>
      <c r="BE242" s="181">
        <f>ABS(Cálculos!BX243-Cálculos!BX242)</f>
        <v>3.7688451425730851E-3</v>
      </c>
      <c r="BF242" s="153"/>
    </row>
    <row r="243" spans="25:58" x14ac:dyDescent="0.35">
      <c r="Y243" s="154"/>
      <c r="Z243" s="75">
        <f>(Cálculos!C244-0.44)/(MAX(Cálculos!C:C)+0.12)*100</f>
        <v>32.537117186215966</v>
      </c>
      <c r="AA243" s="155"/>
      <c r="AB243" s="173">
        <f>Cálculos!L337</f>
        <v>1.0472913906409866</v>
      </c>
      <c r="AC243" s="155"/>
      <c r="AD243" s="173">
        <f>Cálculos!AR497</f>
        <v>0.99161292216167007</v>
      </c>
      <c r="AE243" s="155"/>
      <c r="AF243" s="173">
        <f>Cálculos!BX144</f>
        <v>1.0325782343032084</v>
      </c>
      <c r="AG243" s="155"/>
      <c r="AH243" s="173">
        <f>Cálculos!N148</f>
        <v>0</v>
      </c>
      <c r="AI243" s="155"/>
      <c r="AJ243" s="173">
        <f>Cálculos!AT205</f>
        <v>0</v>
      </c>
      <c r="AK243" s="155"/>
      <c r="AL243" s="173">
        <f>Cálculos!BZ216</f>
        <v>0</v>
      </c>
      <c r="AM243" s="153"/>
      <c r="BA243" s="154"/>
      <c r="BB243" s="75">
        <v>238</v>
      </c>
      <c r="BC243" s="181">
        <f>ABS(Cálculos!L244-Cálculos!L243)</f>
        <v>2.297064675341437E-3</v>
      </c>
      <c r="BD243" s="181">
        <f>ABS(Cálculos!AR244-Cálculos!AR243)</f>
        <v>3.0801675472853507E-3</v>
      </c>
      <c r="BE243" s="181">
        <f>ABS(Cálculos!BX244-Cálculos!BX243)</f>
        <v>3.7236948215013665E-3</v>
      </c>
      <c r="BF243" s="153"/>
    </row>
    <row r="244" spans="25:58" x14ac:dyDescent="0.35">
      <c r="Y244" s="154"/>
      <c r="Z244" s="75">
        <f>(Cálculos!C245-0.44)/(MAX(Cálculos!C:C)+0.12)*100</f>
        <v>32.674080972990744</v>
      </c>
      <c r="AA244" s="155"/>
      <c r="AB244" s="173">
        <f>Cálculos!L670</f>
        <v>1.0425793829614849</v>
      </c>
      <c r="AC244" s="155"/>
      <c r="AD244" s="173">
        <f>Cálculos!AR34</f>
        <v>0.98982899892644427</v>
      </c>
      <c r="AE244" s="155"/>
      <c r="AF244" s="173">
        <f>Cálculos!BX379</f>
        <v>1.032433266655385</v>
      </c>
      <c r="AG244" s="155"/>
      <c r="AH244" s="173">
        <f>Cálculos!N149</f>
        <v>0</v>
      </c>
      <c r="AI244" s="155"/>
      <c r="AJ244" s="173">
        <f>Cálculos!AT206</f>
        <v>0</v>
      </c>
      <c r="AK244" s="155"/>
      <c r="AL244" s="173">
        <f>Cálculos!BZ217</f>
        <v>0</v>
      </c>
      <c r="AM244" s="153"/>
      <c r="BA244" s="154"/>
      <c r="BB244" s="75">
        <v>239</v>
      </c>
      <c r="BC244" s="181">
        <f>ABS(Cálculos!L245-Cálculos!L244)</f>
        <v>2.2744070504836789E-3</v>
      </c>
      <c r="BD244" s="181">
        <f>ABS(Cálculos!AR245-Cálculos!AR244)</f>
        <v>3.045540001552105E-3</v>
      </c>
      <c r="BE244" s="181">
        <f>ABS(Cálculos!BX245-Cálculos!BX244)</f>
        <v>3.6792308023883002E-3</v>
      </c>
      <c r="BF244" s="153"/>
    </row>
    <row r="245" spans="25:58" x14ac:dyDescent="0.35">
      <c r="Y245" s="154"/>
      <c r="Z245" s="75">
        <f>(Cálculos!C246-0.44)/(MAX(Cálculos!C:C)+0.12)*100</f>
        <v>32.811044759765515</v>
      </c>
      <c r="AA245" s="155"/>
      <c r="AB245" s="173">
        <f>Cálculos!L305</f>
        <v>1.0394554454988603</v>
      </c>
      <c r="AC245" s="155"/>
      <c r="AD245" s="173">
        <f>Cálculos!AR128</f>
        <v>0.9874748271198881</v>
      </c>
      <c r="AE245" s="155"/>
      <c r="AF245" s="173">
        <f>Cálculos!BX378</f>
        <v>1.0316496367191901</v>
      </c>
      <c r="AG245" s="155"/>
      <c r="AH245" s="173">
        <f>Cálculos!N150</f>
        <v>0</v>
      </c>
      <c r="AI245" s="155"/>
      <c r="AJ245" s="173">
        <f>Cálculos!AT209</f>
        <v>0</v>
      </c>
      <c r="AK245" s="155"/>
      <c r="AL245" s="173">
        <f>Cálculos!BZ218</f>
        <v>0</v>
      </c>
      <c r="AM245" s="153"/>
      <c r="BA245" s="154"/>
      <c r="BB245" s="75">
        <v>240</v>
      </c>
      <c r="BC245" s="181">
        <f>ABS(Cálculos!L246-Cálculos!L245)</f>
        <v>2.2519927771121606E-3</v>
      </c>
      <c r="BD245" s="181">
        <f>ABS(Cálculos!AR246-Cálculos!AR245)</f>
        <v>3.0113387705030803E-3</v>
      </c>
      <c r="BE245" s="181">
        <f>ABS(Cálculos!BX246-Cálculos!BX245)</f>
        <v>3.6353434508853977E-3</v>
      </c>
      <c r="BF245" s="153"/>
    </row>
    <row r="246" spans="25:58" x14ac:dyDescent="0.35">
      <c r="Y246" s="154"/>
      <c r="Z246" s="75">
        <f>(Cálculos!C247-0.44)/(MAX(Cálculos!C:C)+0.12)*100</f>
        <v>32.948008546540294</v>
      </c>
      <c r="AA246" s="155"/>
      <c r="AB246" s="173">
        <f>Cálculos!L42</f>
        <v>1.0377235043064894</v>
      </c>
      <c r="AC246" s="155"/>
      <c r="AD246" s="173">
        <f>Cálculos!AR498</f>
        <v>0.98535270038022427</v>
      </c>
      <c r="AE246" s="155"/>
      <c r="AF246" s="173">
        <f>Cálculos!BX159</f>
        <v>1.031578086537837</v>
      </c>
      <c r="AG246" s="155"/>
      <c r="AH246" s="173">
        <f>Cálculos!N151</f>
        <v>0</v>
      </c>
      <c r="AI246" s="155"/>
      <c r="AJ246" s="173">
        <f>Cálculos!AT210</f>
        <v>0</v>
      </c>
      <c r="AK246" s="155"/>
      <c r="AL246" s="173">
        <f>Cálculos!BZ219</f>
        <v>0</v>
      </c>
      <c r="AM246" s="153"/>
      <c r="BA246" s="154"/>
      <c r="BB246" s="75">
        <v>241</v>
      </c>
      <c r="BC246" s="181">
        <f>ABS(Cálculos!L247-Cálculos!L246)</f>
        <v>2.2298026923201486E-3</v>
      </c>
      <c r="BD246" s="181">
        <f>ABS(Cálculos!AR247-Cálculos!AR246)</f>
        <v>2.9775418945939269E-3</v>
      </c>
      <c r="BE246" s="181">
        <f>ABS(Cálculos!BX247-Cálculos!BX246)</f>
        <v>3.5920085092664422E-3</v>
      </c>
      <c r="BF246" s="153"/>
    </row>
    <row r="247" spans="25:58" x14ac:dyDescent="0.35">
      <c r="Y247" s="154"/>
      <c r="Z247" s="75">
        <f>(Cálculos!C248-0.44)/(MAX(Cálculos!C:C)+0.12)*100</f>
        <v>33.084972333315072</v>
      </c>
      <c r="AA247" s="155"/>
      <c r="AB247" s="173">
        <f>Cálculos!L665</f>
        <v>1.0374129232170406</v>
      </c>
      <c r="AC247" s="155"/>
      <c r="AD247" s="173">
        <f>Cálculos!AR381</f>
        <v>0.98488042613536819</v>
      </c>
      <c r="AE247" s="155"/>
      <c r="AF247" s="173">
        <f>Cálculos!BX380</f>
        <v>1.0315441177151932</v>
      </c>
      <c r="AG247" s="155"/>
      <c r="AH247" s="173">
        <f>Cálculos!N152</f>
        <v>0</v>
      </c>
      <c r="AI247" s="155"/>
      <c r="AJ247" s="173">
        <f>Cálculos!AT211</f>
        <v>0</v>
      </c>
      <c r="AK247" s="155"/>
      <c r="AL247" s="173">
        <f>Cálculos!BZ220</f>
        <v>0</v>
      </c>
      <c r="AM247" s="153"/>
      <c r="BA247" s="154"/>
      <c r="BB247" s="75">
        <v>242</v>
      </c>
      <c r="BC247" s="181">
        <f>ABS(Cálculos!L248-Cálculos!L247)</f>
        <v>2.2078318051837464E-3</v>
      </c>
      <c r="BD247" s="181">
        <f>ABS(Cálculos!AR248-Cálculos!AR247)</f>
        <v>2.944141629010133E-3</v>
      </c>
      <c r="BE247" s="181">
        <f>ABS(Cálculos!BX248-Cálculos!BX247)</f>
        <v>3.5492159696638437E-3</v>
      </c>
      <c r="BF247" s="153"/>
    </row>
    <row r="248" spans="25:58" x14ac:dyDescent="0.35">
      <c r="Y248" s="154"/>
      <c r="Z248" s="75">
        <f>(Cálculos!C249-0.44)/(MAX(Cálculos!C:C)+0.12)*100</f>
        <v>33.22193612008985</v>
      </c>
      <c r="AA248" s="155"/>
      <c r="AB248" s="173">
        <f>Cálculos!L300</f>
        <v>1.0341304251894503</v>
      </c>
      <c r="AC248" s="155"/>
      <c r="AD248" s="173">
        <f>Cálculos!AR382</f>
        <v>0.9826784320320926</v>
      </c>
      <c r="AE248" s="155"/>
      <c r="AF248" s="173">
        <f>Cálculos!BX381</f>
        <v>1.0291042893390396</v>
      </c>
      <c r="AG248" s="155"/>
      <c r="AH248" s="173">
        <f>Cálculos!N153</f>
        <v>0</v>
      </c>
      <c r="AI248" s="155"/>
      <c r="AJ248" s="173">
        <f>Cálculos!AT212</f>
        <v>0</v>
      </c>
      <c r="AK248" s="155"/>
      <c r="AL248" s="173">
        <f>Cálculos!BZ221</f>
        <v>0</v>
      </c>
      <c r="AM248" s="153"/>
      <c r="BA248" s="154"/>
      <c r="BB248" s="75">
        <v>243</v>
      </c>
      <c r="BC248" s="181">
        <f>ABS(Cálculos!L249-Cálculos!L248)</f>
        <v>2.186077494271077E-3</v>
      </c>
      <c r="BD248" s="181">
        <f>ABS(Cálculos!AR249-Cálculos!AR248)</f>
        <v>2.911132640523395E-3</v>
      </c>
      <c r="BE248" s="181">
        <f>ABS(Cálculos!BX249-Cálculos!BX248)</f>
        <v>3.5069582703872726E-3</v>
      </c>
      <c r="BF248" s="153"/>
    </row>
    <row r="249" spans="25:58" x14ac:dyDescent="0.35">
      <c r="Y249" s="154"/>
      <c r="Z249" s="75">
        <f>(Cálculos!C250-0.44)/(MAX(Cálculos!C:C)+0.12)*100</f>
        <v>33.358899906864622</v>
      </c>
      <c r="AA249" s="155"/>
      <c r="AB249" s="173">
        <f>Cálculos!L123</f>
        <v>1.0312425498108726</v>
      </c>
      <c r="AC249" s="155"/>
      <c r="AD249" s="173">
        <f>Cálculos!AR38</f>
        <v>0.98242138125732481</v>
      </c>
      <c r="AE249" s="155"/>
      <c r="AF249" s="173">
        <f>Cálculos!BX377</f>
        <v>1.0290741075379402</v>
      </c>
      <c r="AG249" s="155"/>
      <c r="AH249" s="173">
        <f>Cálculos!N154</f>
        <v>0</v>
      </c>
      <c r="AI249" s="155"/>
      <c r="AJ249" s="173">
        <f>Cálculos!AT213</f>
        <v>0</v>
      </c>
      <c r="AK249" s="155"/>
      <c r="AL249" s="173">
        <f>Cálculos!BZ222</f>
        <v>0</v>
      </c>
      <c r="AM249" s="153"/>
      <c r="BA249" s="154"/>
      <c r="BB249" s="75">
        <v>244</v>
      </c>
      <c r="BC249" s="181">
        <f>ABS(Cálculos!L250-Cálculos!L249)</f>
        <v>2.1645375490051133E-3</v>
      </c>
      <c r="BD249" s="181">
        <f>ABS(Cálculos!AR250-Cálculos!AR249)</f>
        <v>2.878510048210936E-3</v>
      </c>
      <c r="BE249" s="181">
        <f>ABS(Cálculos!BX250-Cálculos!BX249)</f>
        <v>3.4652283361141789E-3</v>
      </c>
      <c r="BF249" s="153"/>
    </row>
    <row r="250" spans="25:58" x14ac:dyDescent="0.35">
      <c r="Y250" s="154"/>
      <c r="Z250" s="75">
        <f>(Cálculos!C251-0.44)/(MAX(Cálculos!C:C)+0.12)*100</f>
        <v>33.4958636936394</v>
      </c>
      <c r="AA250" s="155"/>
      <c r="AB250" s="173">
        <f>Cálculos!L468</f>
        <v>1.0285259864471563</v>
      </c>
      <c r="AC250" s="155"/>
      <c r="AD250" s="173">
        <f>Cálculos!AR129</f>
        <v>0.98021137663978386</v>
      </c>
      <c r="AE250" s="155"/>
      <c r="AF250" s="173">
        <f>Cálculos!BX382</f>
        <v>1.0267286300321448</v>
      </c>
      <c r="AG250" s="155"/>
      <c r="AH250" s="173">
        <f>Cálculos!N155</f>
        <v>0</v>
      </c>
      <c r="AI250" s="155"/>
      <c r="AJ250" s="173">
        <f>Cálculos!AT214</f>
        <v>0</v>
      </c>
      <c r="AK250" s="155"/>
      <c r="AL250" s="173">
        <f>Cálculos!BZ223</f>
        <v>0</v>
      </c>
      <c r="AM250" s="153"/>
      <c r="BA250" s="154"/>
      <c r="BB250" s="75">
        <v>245</v>
      </c>
      <c r="BC250" s="181">
        <f>ABS(Cálculos!L251-Cálculos!L250)</f>
        <v>2.1432098444789383E-3</v>
      </c>
      <c r="BD250" s="181">
        <f>ABS(Cálculos!AR251-Cálculos!AR250)</f>
        <v>2.8462690976363003E-3</v>
      </c>
      <c r="BE250" s="181">
        <f>ABS(Cálculos!BX251-Cálculos!BX250)</f>
        <v>3.4240192515511136E-3</v>
      </c>
      <c r="BF250" s="153"/>
    </row>
    <row r="251" spans="25:58" x14ac:dyDescent="0.35">
      <c r="Y251" s="154"/>
      <c r="Z251" s="75">
        <f>(Cálculos!C252-0.44)/(MAX(Cálculos!C:C)+0.12)*100</f>
        <v>33.632827480414178</v>
      </c>
      <c r="AA251" s="155"/>
      <c r="AB251" s="173">
        <f>Cálculos!L667</f>
        <v>1.0270263130454091</v>
      </c>
      <c r="AC251" s="155"/>
      <c r="AD251" s="173">
        <f>Cálculos!AR499</f>
        <v>0.97917925711723464</v>
      </c>
      <c r="AE251" s="155"/>
      <c r="AF251" s="173">
        <f>Cálculos!BX160</f>
        <v>1.0263753233894006</v>
      </c>
      <c r="AG251" s="155"/>
      <c r="AH251" s="173">
        <f>Cálculos!N156</f>
        <v>0</v>
      </c>
      <c r="AI251" s="155"/>
      <c r="AJ251" s="173">
        <f>Cálculos!AT215</f>
        <v>0</v>
      </c>
      <c r="AK251" s="155"/>
      <c r="AL251" s="173">
        <f>Cálculos!BZ224</f>
        <v>0</v>
      </c>
      <c r="AM251" s="153"/>
      <c r="BA251" s="154"/>
      <c r="BB251" s="75">
        <v>246</v>
      </c>
      <c r="BC251" s="181">
        <f>ABS(Cálculos!L252-Cálculos!L251)</f>
        <v>2.1220922873249615E-3</v>
      </c>
      <c r="BD251" s="181">
        <f>ABS(Cálculos!AR252-Cálculos!AR251)</f>
        <v>2.8144051060960407E-3</v>
      </c>
      <c r="BE251" s="181">
        <f>ABS(Cálculos!BX252-Cálculos!BX251)</f>
        <v>3.3833242061662161E-3</v>
      </c>
      <c r="BF251" s="153"/>
    </row>
    <row r="252" spans="25:58" x14ac:dyDescent="0.35">
      <c r="Y252" s="154"/>
      <c r="Z252" s="75">
        <f>(Cálculos!C253-0.44)/(MAX(Cálculos!C:C)+0.12)*100</f>
        <v>33.76979126718895</v>
      </c>
      <c r="AA252" s="155"/>
      <c r="AB252" s="173">
        <f>Cálculos!L302</f>
        <v>1.0238081828020138</v>
      </c>
      <c r="AC252" s="155"/>
      <c r="AD252" s="173">
        <f>Cálculos!AR52</f>
        <v>0.97905634199367331</v>
      </c>
      <c r="AE252" s="155"/>
      <c r="AF252" s="173">
        <f>Cálculos!BX161</f>
        <v>1.0212520857611116</v>
      </c>
      <c r="AG252" s="155"/>
      <c r="AH252" s="173">
        <f>Cálculos!N157</f>
        <v>0</v>
      </c>
      <c r="AI252" s="155"/>
      <c r="AJ252" s="173">
        <f>Cálculos!AT216</f>
        <v>0</v>
      </c>
      <c r="AK252" s="155"/>
      <c r="AL252" s="173">
        <f>Cálculos!BZ225</f>
        <v>0</v>
      </c>
      <c r="AM252" s="153"/>
      <c r="BA252" s="154"/>
      <c r="BB252" s="75">
        <v>247</v>
      </c>
      <c r="BC252" s="181">
        <f>ABS(Cálculos!L253-Cálculos!L252)</f>
        <v>2.1011828065611859E-3</v>
      </c>
      <c r="BD252" s="181">
        <f>ABS(Cálculos!AR253-Cálculos!AR252)</f>
        <v>2.7829134528506994E-3</v>
      </c>
      <c r="BE252" s="181">
        <f>ABS(Cálculos!BX253-Cálculos!BX252)</f>
        <v>3.3431364839159872E-3</v>
      </c>
      <c r="BF252" s="153"/>
    </row>
    <row r="253" spans="25:58" x14ac:dyDescent="0.35">
      <c r="Y253" s="154"/>
      <c r="Z253" s="75">
        <f>(Cálculos!C254-0.44)/(MAX(Cálculos!C:C)+0.12)*100</f>
        <v>33.906755053963735</v>
      </c>
      <c r="AA253" s="155"/>
      <c r="AB253" s="173">
        <f>Cálculos!L666</f>
        <v>1.0204702378099599</v>
      </c>
      <c r="AC253" s="155"/>
      <c r="AD253" s="173">
        <f>Cálculos!AR35</f>
        <v>0.97838260078818462</v>
      </c>
      <c r="AE253" s="155"/>
      <c r="AF253" s="173">
        <f>Cálculos!BX514</f>
        <v>1.020652501344971</v>
      </c>
      <c r="AG253" s="155"/>
      <c r="AH253" s="173">
        <f>Cálculos!N158</f>
        <v>0</v>
      </c>
      <c r="AI253" s="155"/>
      <c r="AJ253" s="173">
        <f>Cálculos!AT217</f>
        <v>0</v>
      </c>
      <c r="AK253" s="155"/>
      <c r="AL253" s="173">
        <f>Cálculos!BZ226</f>
        <v>0</v>
      </c>
      <c r="AM253" s="153"/>
      <c r="BA253" s="154"/>
      <c r="BB253" s="75">
        <v>248</v>
      </c>
      <c r="BC253" s="181">
        <f>ABS(Cálculos!L254-Cálculos!L253)</f>
        <v>2.0804793519030307E-3</v>
      </c>
      <c r="BD253" s="181">
        <f>ABS(Cálculos!AR254-Cálculos!AR253)</f>
        <v>2.75178957683192E-3</v>
      </c>
      <c r="BE253" s="181">
        <f>ABS(Cálculos!BX254-Cálculos!BX253)</f>
        <v>3.3034494604553544E-3</v>
      </c>
      <c r="BF253" s="153"/>
    </row>
    <row r="254" spans="25:58" x14ac:dyDescent="0.35">
      <c r="Y254" s="154"/>
      <c r="Z254" s="75">
        <f>(Cálculos!C255-0.44)/(MAX(Cálculos!C:C)+0.12)*100</f>
        <v>34.043718840738507</v>
      </c>
      <c r="AA254" s="155"/>
      <c r="AB254" s="173">
        <f>Cálculos!L301</f>
        <v>1.0172200830172655</v>
      </c>
      <c r="AC254" s="155"/>
      <c r="AD254" s="173">
        <f>Cálculos!AR19</f>
        <v>0.97788221471463876</v>
      </c>
      <c r="AE254" s="155"/>
      <c r="AF254" s="173">
        <f>Cálculos!BX145</f>
        <v>1.0201701593407195</v>
      </c>
      <c r="AG254" s="155"/>
      <c r="AH254" s="173">
        <f>Cálculos!N160</f>
        <v>0</v>
      </c>
      <c r="AI254" s="155"/>
      <c r="AJ254" s="173">
        <f>Cálculos!AT218</f>
        <v>0</v>
      </c>
      <c r="AK254" s="155"/>
      <c r="AL254" s="173">
        <f>Cálculos!BZ227</f>
        <v>0</v>
      </c>
      <c r="AM254" s="153"/>
      <c r="BA254" s="154"/>
      <c r="BB254" s="75">
        <v>249</v>
      </c>
      <c r="BC254" s="181">
        <f>ABS(Cálculos!L255-Cálculos!L254)</f>
        <v>2.0599798933168267E-3</v>
      </c>
      <c r="BD254" s="181">
        <f>ABS(Cálculos!AR255-Cálculos!AR254)</f>
        <v>2.7210289756000039E-3</v>
      </c>
      <c r="BE254" s="181">
        <f>ABS(Cálculos!BX255-Cálculos!BX254)</f>
        <v>3.2642566016062302E-3</v>
      </c>
      <c r="BF254" s="153"/>
    </row>
    <row r="255" spans="25:58" x14ac:dyDescent="0.35">
      <c r="Y255" s="154"/>
      <c r="Z255" s="75">
        <f>(Cálculos!C256-0.44)/(MAX(Cálculos!C:C)+0.12)*100</f>
        <v>34.180682627513285</v>
      </c>
      <c r="AA255" s="155"/>
      <c r="AB255" s="173">
        <f>Cálculos!L103</f>
        <v>1.0054378494789429</v>
      </c>
      <c r="AC255" s="155"/>
      <c r="AD255" s="173">
        <f>Cálculos!AR130</f>
        <v>0.97395180426872907</v>
      </c>
      <c r="AE255" s="155"/>
      <c r="AF255" s="173">
        <f>Cálculos!BX162</f>
        <v>1.0162071580857468</v>
      </c>
      <c r="AG255" s="155"/>
      <c r="AH255" s="173">
        <f>Cálculos!N161</f>
        <v>0</v>
      </c>
      <c r="AI255" s="155"/>
      <c r="AJ255" s="173">
        <f>Cálculos!AT219</f>
        <v>0</v>
      </c>
      <c r="AK255" s="155"/>
      <c r="AL255" s="173">
        <f>Cálculos!BZ228</f>
        <v>0</v>
      </c>
      <c r="AM255" s="153"/>
      <c r="BA255" s="154"/>
      <c r="BB255" s="75">
        <v>250</v>
      </c>
      <c r="BC255" s="181">
        <f>ABS(Cálculos!L256-Cálculos!L255)</f>
        <v>2.0396824207788988E-3</v>
      </c>
      <c r="BD255" s="181">
        <f>ABS(Cálculos!AR256-Cálculos!AR255)</f>
        <v>2.6906272045169322E-3</v>
      </c>
      <c r="BE255" s="181">
        <f>ABS(Cálculos!BX256-Cálculos!BX255)</f>
        <v>3.2255514620467274E-3</v>
      </c>
      <c r="BF255" s="153"/>
    </row>
    <row r="256" spans="25:58" x14ac:dyDescent="0.35">
      <c r="Y256" s="154"/>
      <c r="Z256" s="75">
        <f>(Cálculos!C257-0.44)/(MAX(Cálculos!C:C)+0.12)*100</f>
        <v>34.317646414288063</v>
      </c>
      <c r="AA256" s="155"/>
      <c r="AB256" s="173">
        <f>Cálculos!L668</f>
        <v>0.99034092043286237</v>
      </c>
      <c r="AC256" s="155"/>
      <c r="AD256" s="173">
        <f>Cálculos!AR39</f>
        <v>0.97369008049684824</v>
      </c>
      <c r="AE256" s="155"/>
      <c r="AF256" s="173">
        <f>Cálculos!BX515</f>
        <v>1.0083432084674564</v>
      </c>
      <c r="AG256" s="155"/>
      <c r="AH256" s="173">
        <f>Cálculos!N162</f>
        <v>0</v>
      </c>
      <c r="AI256" s="155"/>
      <c r="AJ256" s="173">
        <f>Cálculos!AT220</f>
        <v>0</v>
      </c>
      <c r="AK256" s="155"/>
      <c r="AL256" s="173">
        <f>Cálculos!BZ229</f>
        <v>0</v>
      </c>
      <c r="AM256" s="153"/>
      <c r="BA256" s="154"/>
      <c r="BB256" s="75">
        <v>251</v>
      </c>
      <c r="BC256" s="181">
        <f>ABS(Cálculos!L257-Cálculos!L256)</f>
        <v>2.0195849440725056E-3</v>
      </c>
      <c r="BD256" s="181">
        <f>ABS(Cálculos!AR257-Cálculos!AR256)</f>
        <v>2.6605798759649635E-3</v>
      </c>
      <c r="BE256" s="181">
        <f>ABS(Cálculos!BX257-Cálculos!BX256)</f>
        <v>3.1873276840571618E-3</v>
      </c>
      <c r="BF256" s="153"/>
    </row>
    <row r="257" spans="25:58" x14ac:dyDescent="0.35">
      <c r="Y257" s="154"/>
      <c r="Z257" s="75">
        <f>(Cálculos!C258-0.44)/(MAX(Cálculos!C:C)+0.12)*100</f>
        <v>34.454610201062842</v>
      </c>
      <c r="AA257" s="155"/>
      <c r="AB257" s="173">
        <f>Cálculos!L303</f>
        <v>0.98715449919325415</v>
      </c>
      <c r="AC257" s="155"/>
      <c r="AD257" s="173">
        <f>Cálculos!AR500</f>
        <v>0.97343142642615865</v>
      </c>
      <c r="AE257" s="155"/>
      <c r="AF257" s="173">
        <f>Cálculos!BX146</f>
        <v>1.007918488914173</v>
      </c>
      <c r="AG257" s="155"/>
      <c r="AH257" s="173">
        <f>Cálculos!N163</f>
        <v>0</v>
      </c>
      <c r="AI257" s="155"/>
      <c r="AJ257" s="173">
        <f>Cálculos!AT221</f>
        <v>0</v>
      </c>
      <c r="AK257" s="155"/>
      <c r="AL257" s="173">
        <f>Cálculos!BZ230</f>
        <v>0</v>
      </c>
      <c r="AM257" s="153"/>
      <c r="BA257" s="154"/>
      <c r="BB257" s="75">
        <v>252</v>
      </c>
      <c r="BC257" s="181">
        <f>ABS(Cálculos!L258-Cálculos!L257)</f>
        <v>1.9996854925908303E-3</v>
      </c>
      <c r="BD257" s="181">
        <f>ABS(Cálculos!AR258-Cálculos!AR257)</f>
        <v>2.6308826585815515E-3</v>
      </c>
      <c r="BE257" s="181">
        <f>ABS(Cálculos!BX258-Cálculos!BX257)</f>
        <v>3.1495789962857623E-3</v>
      </c>
      <c r="BF257" s="153"/>
    </row>
    <row r="258" spans="25:58" x14ac:dyDescent="0.35">
      <c r="Y258" s="154"/>
      <c r="Z258" s="75">
        <f>(Cálculos!C259-0.44)/(MAX(Cálculos!C:C)+0.12)*100</f>
        <v>34.591573987837613</v>
      </c>
      <c r="AA258" s="155"/>
      <c r="AB258" s="173">
        <f>Cálculos!L489</f>
        <v>0.98101072582775761</v>
      </c>
      <c r="AC258" s="155"/>
      <c r="AD258" s="173">
        <f>Cálculos!AR408</f>
        <v>0.97118991450772607</v>
      </c>
      <c r="AE258" s="155"/>
      <c r="AF258" s="173">
        <f>Cálculos!BX44</f>
        <v>1.0056183670949022</v>
      </c>
      <c r="AG258" s="155"/>
      <c r="AH258" s="173">
        <f>Cálculos!N164</f>
        <v>0</v>
      </c>
      <c r="AI258" s="155"/>
      <c r="AJ258" s="173">
        <f>Cálculos!AT222</f>
        <v>0</v>
      </c>
      <c r="AK258" s="155"/>
      <c r="AL258" s="173">
        <f>Cálculos!BZ231</f>
        <v>0</v>
      </c>
      <c r="AM258" s="153"/>
      <c r="BA258" s="154"/>
      <c r="BB258" s="75">
        <v>253</v>
      </c>
      <c r="BC258" s="181">
        <f>ABS(Cálculos!L259-Cálculos!L258)</f>
        <v>1.9799821151443298E-3</v>
      </c>
      <c r="BD258" s="181">
        <f>ABS(Cálculos!AR259-Cálculos!AR258)</f>
        <v>2.6015312765058363E-3</v>
      </c>
      <c r="BE258" s="181">
        <f>ABS(Cálculos!BX259-Cálculos!BX258)</f>
        <v>3.1122992125361959E-3</v>
      </c>
      <c r="BF258" s="153"/>
    </row>
    <row r="259" spans="25:58" x14ac:dyDescent="0.35">
      <c r="Y259" s="154"/>
      <c r="Z259" s="75">
        <f>(Cálculos!C260-0.44)/(MAX(Cálculos!C:C)+0.12)*100</f>
        <v>34.728537774612391</v>
      </c>
      <c r="AA259" s="155"/>
      <c r="AB259" s="173">
        <f>Cálculos!L408</f>
        <v>0.97856173584162787</v>
      </c>
      <c r="AC259" s="155"/>
      <c r="AD259" s="173">
        <f>Cálculos!AR733</f>
        <v>0.96945485071400195</v>
      </c>
      <c r="AE259" s="155"/>
      <c r="AF259" s="173">
        <f>Cálculos!BX45</f>
        <v>1.0026729333552207</v>
      </c>
      <c r="AG259" s="155"/>
      <c r="AH259" s="173">
        <f>Cálculos!N165</f>
        <v>0</v>
      </c>
      <c r="AI259" s="155"/>
      <c r="AJ259" s="173">
        <f>Cálculos!AT223</f>
        <v>0</v>
      </c>
      <c r="AK259" s="155"/>
      <c r="AL259" s="173">
        <f>Cálculos!BZ232</f>
        <v>0</v>
      </c>
      <c r="AM259" s="153"/>
      <c r="BA259" s="154"/>
      <c r="BB259" s="75">
        <v>254</v>
      </c>
      <c r="BC259" s="181">
        <f>ABS(Cálculos!L260-Cálculos!L259)</f>
        <v>1.960472879768832E-3</v>
      </c>
      <c r="BD259" s="181">
        <f>ABS(Cálculos!AR260-Cálculos!AR259)</f>
        <v>2.5725215086354614E-3</v>
      </c>
      <c r="BE259" s="181">
        <f>ABS(Cálculos!BX260-Cálculos!BX259)</f>
        <v>3.0754822305705254E-3</v>
      </c>
      <c r="BF259" s="153"/>
    </row>
    <row r="260" spans="25:58" x14ac:dyDescent="0.35">
      <c r="Y260" s="154"/>
      <c r="Z260" s="75">
        <f>(Cálculos!C261-0.44)/(MAX(Cálculos!C:C)+0.12)*100</f>
        <v>34.86550156138717</v>
      </c>
      <c r="AA260" s="155"/>
      <c r="AB260" s="173">
        <f>Cálculos!L473</f>
        <v>0.97152688848129887</v>
      </c>
      <c r="AC260" s="155"/>
      <c r="AD260" s="173">
        <f>Cálculos!AR368</f>
        <v>0.96814158223337787</v>
      </c>
      <c r="AE260" s="155"/>
      <c r="AF260" s="173">
        <f>Cálculos!BX33</f>
        <v>1.0018804508426973</v>
      </c>
      <c r="AG260" s="155"/>
      <c r="AH260" s="173">
        <f>Cálculos!N166</f>
        <v>0</v>
      </c>
      <c r="AI260" s="155"/>
      <c r="AJ260" s="173">
        <f>Cálculos!AT224</f>
        <v>0</v>
      </c>
      <c r="AK260" s="155"/>
      <c r="AL260" s="173">
        <f>Cálculos!BZ233</f>
        <v>0</v>
      </c>
      <c r="AM260" s="153"/>
      <c r="BA260" s="154"/>
      <c r="BB260" s="75">
        <v>255</v>
      </c>
      <c r="BC260" s="181">
        <f>ABS(Cálculos!L261-Cálculos!L260)</f>
        <v>1.9411558735362988E-3</v>
      </c>
      <c r="BD260" s="181">
        <f>ABS(Cálculos!AR261-Cálculos!AR260)</f>
        <v>2.5438491878945757E-3</v>
      </c>
      <c r="BE260" s="181">
        <f>ABS(Cálculos!BX261-Cálculos!BX260)</f>
        <v>3.0391220309305966E-3</v>
      </c>
      <c r="BF260" s="153"/>
    </row>
    <row r="261" spans="25:58" x14ac:dyDescent="0.35">
      <c r="Y261" s="154"/>
      <c r="Z261" s="75">
        <f>(Cálculos!C262-0.44)/(MAX(Cálculos!C:C)+0.12)*100</f>
        <v>35.002465348161948</v>
      </c>
      <c r="AA261" s="155"/>
      <c r="AB261" s="173">
        <f>Cálculos!L474</f>
        <v>0.9652537182662928</v>
      </c>
      <c r="AC261" s="155"/>
      <c r="AD261" s="173">
        <f>Cálculos!AR131</f>
        <v>0.96792803911056713</v>
      </c>
      <c r="AE261" s="155"/>
      <c r="AF261" s="173">
        <f>Cálculos!BX37</f>
        <v>1.0015071892835237</v>
      </c>
      <c r="AG261" s="155"/>
      <c r="AH261" s="173">
        <f>Cálculos!N167</f>
        <v>0</v>
      </c>
      <c r="AI261" s="155"/>
      <c r="AJ261" s="173">
        <f>Cálculos!AT225</f>
        <v>0</v>
      </c>
      <c r="AK261" s="155"/>
      <c r="AL261" s="173">
        <f>Cálculos!BZ234</f>
        <v>0</v>
      </c>
      <c r="AM261" s="153"/>
      <c r="BA261" s="154"/>
      <c r="BB261" s="75">
        <v>256</v>
      </c>
      <c r="BC261" s="181">
        <f>ABS(Cálculos!L262-Cálculos!L261)</f>
        <v>1.9220292023670038E-3</v>
      </c>
      <c r="BD261" s="181">
        <f>ABS(Cálculos!AR262-Cálculos!AR261)</f>
        <v>2.5155102005105789E-3</v>
      </c>
      <c r="BE261" s="181">
        <f>ABS(Cálculos!BX262-Cálculos!BX261)</f>
        <v>3.003212675775857E-3</v>
      </c>
      <c r="BF261" s="153"/>
    </row>
    <row r="262" spans="25:58" x14ac:dyDescent="0.35">
      <c r="Y262" s="154"/>
      <c r="Z262" s="75">
        <f>(Cálculos!C263-0.44)/(MAX(Cálculos!C:C)+0.12)*100</f>
        <v>35.139429134936719</v>
      </c>
      <c r="AA262" s="155"/>
      <c r="AB262" s="173">
        <f>Cálculos!L124</f>
        <v>0.9622573312479259</v>
      </c>
      <c r="AC262" s="155"/>
      <c r="AD262" s="173">
        <f>Cálculos!AR501</f>
        <v>0.96582543658645026</v>
      </c>
      <c r="AE262" s="155"/>
      <c r="AF262" s="173">
        <f>Cálculos!BX36</f>
        <v>1.0014496699504987</v>
      </c>
      <c r="AG262" s="155"/>
      <c r="AH262" s="173">
        <f>Cálculos!N168</f>
        <v>0</v>
      </c>
      <c r="AI262" s="155"/>
      <c r="AJ262" s="173">
        <f>Cálculos!AT226</f>
        <v>0</v>
      </c>
      <c r="AK262" s="155"/>
      <c r="AL262" s="173">
        <f>Cálculos!BZ236</f>
        <v>0</v>
      </c>
      <c r="AM262" s="153"/>
      <c r="BA262" s="154"/>
      <c r="BB262" s="75">
        <v>257</v>
      </c>
      <c r="BC262" s="181">
        <f>ABS(Cálculos!L263-Cálculos!L262)</f>
        <v>1.9030909908443194E-3</v>
      </c>
      <c r="BD262" s="181">
        <f>ABS(Cálculos!AR263-Cálculos!AR262)</f>
        <v>2.4875004853026073E-3</v>
      </c>
      <c r="BE262" s="181">
        <f>ABS(Cálculos!BX263-Cálculos!BX262)</f>
        <v>2.9677483077388822E-3</v>
      </c>
      <c r="BF262" s="153"/>
    </row>
    <row r="263" spans="25:58" x14ac:dyDescent="0.35">
      <c r="Y263" s="154"/>
      <c r="Z263" s="75">
        <f>(Cálculos!C264-0.44)/(MAX(Cálculos!C:C)+0.12)*100</f>
        <v>35.276392921711498</v>
      </c>
      <c r="AA263" s="155"/>
      <c r="AB263" s="173">
        <f>Cálculos!L469</f>
        <v>0.95827529913187237</v>
      </c>
      <c r="AC263" s="155"/>
      <c r="AD263" s="173">
        <f>Cálculos!AR373</f>
        <v>0.9639716908938335</v>
      </c>
      <c r="AE263" s="155"/>
      <c r="AF263" s="173">
        <f>Cálculos!BX34</f>
        <v>1.0014292020075763</v>
      </c>
      <c r="AG263" s="155"/>
      <c r="AH263" s="173">
        <f>Cálculos!N169</f>
        <v>0</v>
      </c>
      <c r="AI263" s="155"/>
      <c r="AJ263" s="173">
        <f>Cálculos!AT227</f>
        <v>0</v>
      </c>
      <c r="AK263" s="155"/>
      <c r="AL263" s="173">
        <f>Cálculos!BZ237</f>
        <v>0</v>
      </c>
      <c r="AM263" s="153"/>
      <c r="BA263" s="154"/>
      <c r="BB263" s="75">
        <v>258</v>
      </c>
      <c r="BC263" s="181">
        <f>ABS(Cálculos!L264-Cálculos!L263)</f>
        <v>1.5220277254847925E-3</v>
      </c>
      <c r="BD263" s="181">
        <f>ABS(Cálculos!AR264-Cálculos!AR263)</f>
        <v>9.4655107453678333E-4</v>
      </c>
      <c r="BE263" s="181">
        <f>ABS(Cálculos!BX264-Cálculos!BX263)</f>
        <v>4.7364395871912768E-4</v>
      </c>
      <c r="BF263" s="153"/>
    </row>
    <row r="264" spans="25:58" x14ac:dyDescent="0.35">
      <c r="Y264" s="154"/>
      <c r="Z264" s="75">
        <f>(Cálculos!C265-0.44)/(MAX(Cálculos!C:C)+0.12)*100</f>
        <v>35.413356708486276</v>
      </c>
      <c r="AA264" s="155"/>
      <c r="AB264" s="173">
        <f>Cálculos!L662</f>
        <v>0.95544648704450696</v>
      </c>
      <c r="AC264" s="155"/>
      <c r="AD264" s="173">
        <f>Cálculos!AR132</f>
        <v>0.9620116512536363</v>
      </c>
      <c r="AE264" s="155"/>
      <c r="AF264" s="173">
        <f>Cálculos!BX32</f>
        <v>1.0006883549784449</v>
      </c>
      <c r="AG264" s="155"/>
      <c r="AH264" s="173">
        <f>Cálculos!N170</f>
        <v>0</v>
      </c>
      <c r="AI264" s="155"/>
      <c r="AJ264" s="173">
        <f>Cálculos!AT228</f>
        <v>0</v>
      </c>
      <c r="AK264" s="155"/>
      <c r="AL264" s="173">
        <f>Cálculos!BZ238</f>
        <v>0</v>
      </c>
      <c r="AM264" s="153"/>
      <c r="BA264" s="154"/>
      <c r="BB264" s="75">
        <v>259</v>
      </c>
      <c r="BC264" s="181">
        <f>ABS(Cálculos!L265-Cálculos!L264)</f>
        <v>4.7068995920088452E-3</v>
      </c>
      <c r="BD264" s="181">
        <f>ABS(Cálculos!AR265-Cálculos!AR264)</f>
        <v>5.2735799401666117E-3</v>
      </c>
      <c r="BE264" s="181">
        <f>ABS(Cálculos!BX265-Cálculos!BX264)</f>
        <v>5.7392585538799668E-3</v>
      </c>
      <c r="BF264" s="153"/>
    </row>
    <row r="265" spans="25:58" x14ac:dyDescent="0.35">
      <c r="Y265" s="154"/>
      <c r="Z265" s="75">
        <f>(Cálculos!C266-0.44)/(MAX(Cálculos!C:C)+0.12)*100</f>
        <v>35.550320495261047</v>
      </c>
      <c r="AA265" s="155"/>
      <c r="AB265" s="173">
        <f>Cálculos!L297</f>
        <v>0.95206501532720855</v>
      </c>
      <c r="AC265" s="155"/>
      <c r="AD265" s="173">
        <f>Cálculos!AR663</f>
        <v>0.96177950686578406</v>
      </c>
      <c r="AE265" s="155"/>
      <c r="AF265" s="173">
        <f>Cálculos!BX38</f>
        <v>1.0006194623598264</v>
      </c>
      <c r="AG265" s="155"/>
      <c r="AH265" s="173">
        <f>Cálculos!N171</f>
        <v>0</v>
      </c>
      <c r="AI265" s="155"/>
      <c r="AJ265" s="173">
        <f>Cálculos!AT229</f>
        <v>0</v>
      </c>
      <c r="AK265" s="155"/>
      <c r="AL265" s="173">
        <f>Cálculos!BZ239</f>
        <v>0</v>
      </c>
      <c r="AM265" s="153"/>
      <c r="BA265" s="154"/>
      <c r="BB265" s="75">
        <v>260</v>
      </c>
      <c r="BC265" s="181">
        <f>ABS(Cálculos!L266-Cálculos!L265)</f>
        <v>2.3188348295524741E-3</v>
      </c>
      <c r="BD265" s="181">
        <f>ABS(Cálculos!AR266-Cálculos!AR265)</f>
        <v>2.8768533285814246E-3</v>
      </c>
      <c r="BE265" s="181">
        <f>ABS(Cálculos!BX266-Cálculos!BX265)</f>
        <v>3.3354139296311591E-3</v>
      </c>
      <c r="BF265" s="153"/>
    </row>
    <row r="266" spans="25:58" x14ac:dyDescent="0.35">
      <c r="Y266" s="154"/>
      <c r="Z266" s="75">
        <f>(Cálculos!C267-0.44)/(MAX(Cálculos!C:C)+0.12)*100</f>
        <v>35.687284282035833</v>
      </c>
      <c r="AA266" s="155"/>
      <c r="AB266" s="173">
        <f>Cálculos!L108</f>
        <v>0.94955402043660442</v>
      </c>
      <c r="AC266" s="155"/>
      <c r="AD266" s="173">
        <f>Cálculos!AR13</f>
        <v>0.9605632996752147</v>
      </c>
      <c r="AE266" s="155"/>
      <c r="AF266" s="173">
        <f>Cálculos!BX35</f>
        <v>1.0004653793542837</v>
      </c>
      <c r="AG266" s="155"/>
      <c r="AH266" s="173">
        <f>Cálculos!N172</f>
        <v>0</v>
      </c>
      <c r="AI266" s="155"/>
      <c r="AJ266" s="173">
        <f>Cálculos!AT230</f>
        <v>0</v>
      </c>
      <c r="AK266" s="155"/>
      <c r="AL266" s="173">
        <f>Cálculos!BZ240</f>
        <v>0</v>
      </c>
      <c r="AM266" s="153"/>
      <c r="BA266" s="154"/>
      <c r="BB266" s="75">
        <v>261</v>
      </c>
      <c r="BC266" s="181">
        <f>ABS(Cálculos!L267-Cálculos!L266)</f>
        <v>1.907415926467565E-3</v>
      </c>
      <c r="BD266" s="181">
        <f>ABS(Cálculos!AR267-Cálculos!AR266)</f>
        <v>2.4569049748717486E-3</v>
      </c>
      <c r="BE266" s="181">
        <f>ABS(Cálculos!BX267-Cálculos!BX266)</f>
        <v>2.9084563638397676E-3</v>
      </c>
      <c r="BF266" s="153"/>
    </row>
    <row r="267" spans="25:58" x14ac:dyDescent="0.35">
      <c r="Y267" s="154"/>
      <c r="Z267" s="75">
        <f>(Cálculos!C268-0.44)/(MAX(Cálculos!C:C)+0.12)*100</f>
        <v>35.824248068810604</v>
      </c>
      <c r="AA267" s="155"/>
      <c r="AB267" s="173">
        <f>Cálculos!L671</f>
        <v>0.94947407369779735</v>
      </c>
      <c r="AC267" s="155"/>
      <c r="AD267" s="173">
        <f>Cálculos!AR298</f>
        <v>0.95888899281683559</v>
      </c>
      <c r="AE267" s="155"/>
      <c r="AF267" s="173">
        <f>Cálculos!BX46</f>
        <v>0.99947994828116471</v>
      </c>
      <c r="AG267" s="155"/>
      <c r="AH267" s="173">
        <f>Cálculos!N173</f>
        <v>0</v>
      </c>
      <c r="AI267" s="155"/>
      <c r="AJ267" s="173">
        <f>Cálculos!AT231</f>
        <v>0</v>
      </c>
      <c r="AK267" s="155"/>
      <c r="AL267" s="173">
        <f>Cálculos!BZ241</f>
        <v>0</v>
      </c>
      <c r="AM267" s="153"/>
      <c r="BA267" s="154"/>
      <c r="BB267" s="75">
        <v>262</v>
      </c>
      <c r="BC267" s="181">
        <f>ABS(Cálculos!L268-Cálculos!L267)</f>
        <v>1.8241436791379961E-3</v>
      </c>
      <c r="BD267" s="181">
        <f>ABS(Cálculos!AR268-Cálculos!AR267)</f>
        <v>2.3652336516775119E-3</v>
      </c>
      <c r="BE267" s="181">
        <f>ABS(Cálculos!BX268-Cálculos!BX267)</f>
        <v>2.8098829661023228E-3</v>
      </c>
      <c r="BF267" s="153"/>
    </row>
    <row r="268" spans="25:58" x14ac:dyDescent="0.35">
      <c r="Y268" s="154"/>
      <c r="Z268" s="75">
        <f>(Cálculos!C269-0.44)/(MAX(Cálculos!C:C)+0.12)*100</f>
        <v>35.961211855585383</v>
      </c>
      <c r="AA268" s="155"/>
      <c r="AB268" s="173">
        <f>Cálculos!L306</f>
        <v>0.9463809171350559</v>
      </c>
      <c r="AC268" s="155"/>
      <c r="AD268" s="173">
        <f>Cálculos!AR133</f>
        <v>0.95618036464854894</v>
      </c>
      <c r="AE268" s="155"/>
      <c r="AF268" s="173">
        <f>Cálculos!BX39</f>
        <v>0.99920171064636942</v>
      </c>
      <c r="AG268" s="155"/>
      <c r="AH268" s="173">
        <f>Cálculos!N174</f>
        <v>0</v>
      </c>
      <c r="AI268" s="155"/>
      <c r="AJ268" s="173">
        <f>Cálculos!AT232</f>
        <v>0</v>
      </c>
      <c r="AK268" s="155"/>
      <c r="AL268" s="173">
        <f>Cálculos!BZ242</f>
        <v>0</v>
      </c>
      <c r="AM268" s="153"/>
      <c r="BA268" s="154"/>
      <c r="BB268" s="75">
        <v>263</v>
      </c>
      <c r="BC268" s="181">
        <f>ABS(Cálculos!L269-Cálculos!L268)</f>
        <v>1.7954707104087531E-3</v>
      </c>
      <c r="BD268" s="181">
        <f>ABS(Cálculos!AR269-Cálculos!AR268)</f>
        <v>2.3282899890332276E-3</v>
      </c>
      <c r="BE268" s="181">
        <f>ABS(Cálculos!BX269-Cálculos!BX268)</f>
        <v>2.7661427288296903E-3</v>
      </c>
      <c r="BF268" s="153"/>
    </row>
    <row r="269" spans="25:58" x14ac:dyDescent="0.35">
      <c r="Y269" s="154"/>
      <c r="Z269" s="75">
        <f>(Cálculos!C270-0.44)/(MAX(Cálculos!C:C)+0.12)*100</f>
        <v>36.098175642360161</v>
      </c>
      <c r="AA269" s="155"/>
      <c r="AB269" s="173">
        <f>Cálculos!L109</f>
        <v>0.94349735412397229</v>
      </c>
      <c r="AC269" s="155"/>
      <c r="AD269" s="173">
        <f>Cálculos!AR45</f>
        <v>0.95613405971672238</v>
      </c>
      <c r="AE269" s="155"/>
      <c r="AF269" s="173">
        <f>Cálculos!BX31</f>
        <v>0.99758846087983288</v>
      </c>
      <c r="AG269" s="155"/>
      <c r="AH269" s="173">
        <f>Cálculos!N175</f>
        <v>0</v>
      </c>
      <c r="AI269" s="155"/>
      <c r="AJ269" s="173">
        <f>Cálculos!AT233</f>
        <v>0</v>
      </c>
      <c r="AK269" s="155"/>
      <c r="AL269" s="173">
        <f>Cálculos!BZ243</f>
        <v>0</v>
      </c>
      <c r="AM269" s="153"/>
      <c r="BA269" s="154"/>
      <c r="BB269" s="75">
        <v>264</v>
      </c>
      <c r="BC269" s="181">
        <f>ABS(Cálculos!L270-Cálculos!L269)</f>
        <v>1.776004116151253E-3</v>
      </c>
      <c r="BD269" s="181">
        <f>ABS(Cálculos!AR270-Cálculos!AR269)</f>
        <v>2.3006791204606691E-3</v>
      </c>
      <c r="BE269" s="181">
        <f>ABS(Cálculos!BX270-Cálculos!BX269)</f>
        <v>2.7318391729508895E-3</v>
      </c>
      <c r="BF269" s="153"/>
    </row>
    <row r="270" spans="25:58" x14ac:dyDescent="0.35">
      <c r="Y270" s="154"/>
      <c r="Z270" s="75">
        <f>(Cálculos!C271-0.44)/(MAX(Cálculos!C:C)+0.12)*100</f>
        <v>36.235139429134939</v>
      </c>
      <c r="AA270" s="155"/>
      <c r="AB270" s="173">
        <f>Cálculos!L703</f>
        <v>0.94195441029277194</v>
      </c>
      <c r="AC270" s="155"/>
      <c r="AD270" s="173">
        <f>Cálculos!AR502</f>
        <v>0.95462126827489424</v>
      </c>
      <c r="AE270" s="155"/>
      <c r="AF270" s="173">
        <f>Cálculos!BX516</f>
        <v>0.99618963293106377</v>
      </c>
      <c r="AG270" s="155"/>
      <c r="AH270" s="173">
        <f>Cálculos!N176</f>
        <v>0</v>
      </c>
      <c r="AI270" s="155"/>
      <c r="AJ270" s="173">
        <f>Cálculos!AT234</f>
        <v>0</v>
      </c>
      <c r="AK270" s="155"/>
      <c r="AL270" s="173">
        <f>Cálculos!BZ244</f>
        <v>0</v>
      </c>
      <c r="AM270" s="153"/>
      <c r="BA270" s="154"/>
      <c r="BB270" s="75">
        <v>265</v>
      </c>
      <c r="BC270" s="181">
        <f>ABS(Cálculos!L271-Cálculos!L270)</f>
        <v>1.7582101222707036E-3</v>
      </c>
      <c r="BD270" s="181">
        <f>ABS(Cálculos!AR271-Cálculos!AR270)</f>
        <v>2.2748653395101293E-3</v>
      </c>
      <c r="BE270" s="181">
        <f>ABS(Cálculos!BX271-Cálculos!BX270)</f>
        <v>2.6994350040732418E-3</v>
      </c>
      <c r="BF270" s="153"/>
    </row>
    <row r="271" spans="25:58" x14ac:dyDescent="0.35">
      <c r="Y271" s="154"/>
      <c r="Z271" s="75">
        <f>(Cálculos!C272-0.44)/(MAX(Cálculos!C:C)+0.12)*100</f>
        <v>36.372103215909711</v>
      </c>
      <c r="AA271" s="155"/>
      <c r="AB271" s="173">
        <f>Cálculos!L338</f>
        <v>0.93970127022652816</v>
      </c>
      <c r="AC271" s="155"/>
      <c r="AD271" s="173">
        <f>Cálculos!AR20</f>
        <v>0.95449363388871378</v>
      </c>
      <c r="AE271" s="155"/>
      <c r="AF271" s="173">
        <f>Cálculos!BX40</f>
        <v>0.99614482317254938</v>
      </c>
      <c r="AG271" s="155"/>
      <c r="AH271" s="173">
        <f>Cálculos!N177</f>
        <v>0</v>
      </c>
      <c r="AI271" s="155"/>
      <c r="AJ271" s="173">
        <f>Cálculos!AT236</f>
        <v>0</v>
      </c>
      <c r="AK271" s="155"/>
      <c r="AL271" s="173">
        <f>Cálculos!BZ245</f>
        <v>0</v>
      </c>
      <c r="AM271" s="153"/>
      <c r="BA271" s="154"/>
      <c r="BB271" s="75">
        <v>266</v>
      </c>
      <c r="BC271" s="181">
        <f>ABS(Cálculos!L272-Cálculos!L271)</f>
        <v>1.7408371739365547E-3</v>
      </c>
      <c r="BD271" s="181">
        <f>ABS(Cálculos!AR272-Cálculos!AR271)</f>
        <v>2.2495951885327659E-3</v>
      </c>
      <c r="BE271" s="181">
        <f>ABS(Cálculos!BX272-Cálculos!BX271)</f>
        <v>2.6676752008765459E-3</v>
      </c>
      <c r="BF271" s="153"/>
    </row>
    <row r="272" spans="25:58" x14ac:dyDescent="0.35">
      <c r="Y272" s="154"/>
      <c r="Z272" s="75">
        <f>(Cálculos!C273-0.44)/(MAX(Cálculos!C:C)+0.12)*100</f>
        <v>36.509067002684489</v>
      </c>
      <c r="AA272" s="155"/>
      <c r="AB272" s="173">
        <f>Cálculos!L470</f>
        <v>0.93885769365844074</v>
      </c>
      <c r="AC272" s="155"/>
      <c r="AD272" s="173">
        <f>Cálculos!AR24</f>
        <v>0.95167953542222805</v>
      </c>
      <c r="AE272" s="155"/>
      <c r="AF272" s="173">
        <f>Cálculos!BX7</f>
        <v>0.99585955638857204</v>
      </c>
      <c r="AG272" s="155"/>
      <c r="AH272" s="173">
        <f>Cálculos!N178</f>
        <v>0</v>
      </c>
      <c r="AI272" s="155"/>
      <c r="AJ272" s="173">
        <f>Cálculos!AT237</f>
        <v>0</v>
      </c>
      <c r="AK272" s="155"/>
      <c r="AL272" s="173">
        <f>Cálculos!BZ246</f>
        <v>0</v>
      </c>
      <c r="AM272" s="153"/>
      <c r="BA272" s="154"/>
      <c r="BB272" s="75">
        <v>267</v>
      </c>
      <c r="BC272" s="181">
        <f>ABS(Cálculos!L273-Cálculos!L272)</f>
        <v>1.190179225127011E-2</v>
      </c>
      <c r="BD272" s="181">
        <f>ABS(Cálculos!AR273-Cálculos!AR272)</f>
        <v>1.1400810728623589E-2</v>
      </c>
      <c r="BE272" s="181">
        <f>ABS(Cálculos!BX273-Cálculos!BX272)</f>
        <v>1.0989121172561733E-2</v>
      </c>
      <c r="BF272" s="153"/>
    </row>
    <row r="273" spans="25:58" x14ac:dyDescent="0.35">
      <c r="Y273" s="154"/>
      <c r="Z273" s="75">
        <f>(Cálculos!C274-0.44)/(MAX(Cálculos!C:C)+0.12)*100</f>
        <v>36.646030789459267</v>
      </c>
      <c r="AA273" s="155"/>
      <c r="AB273" s="173">
        <f>Cálculos!L43</f>
        <v>0.93673879180993891</v>
      </c>
      <c r="AC273" s="155"/>
      <c r="AD273" s="173">
        <f>Cálculos!AR134</f>
        <v>0.94654300866074026</v>
      </c>
      <c r="AE273" s="155"/>
      <c r="AF273" s="173">
        <f>Cálculos!BX147</f>
        <v>0.99582115994729103</v>
      </c>
      <c r="AG273" s="155"/>
      <c r="AH273" s="173">
        <f>Cálculos!N179</f>
        <v>0</v>
      </c>
      <c r="AI273" s="155"/>
      <c r="AJ273" s="173">
        <f>Cálculos!AT238</f>
        <v>0</v>
      </c>
      <c r="AK273" s="155"/>
      <c r="AL273" s="173">
        <f>Cálculos!BZ247</f>
        <v>0</v>
      </c>
      <c r="AM273" s="153"/>
      <c r="BA273" s="154"/>
      <c r="BB273" s="75">
        <v>268</v>
      </c>
      <c r="BC273" s="181">
        <f>ABS(Cálculos!L274-Cálculos!L273)</f>
        <v>0.11354417853119572</v>
      </c>
      <c r="BD273" s="181">
        <f>ABS(Cálculos!AR274-Cálculos!AR273)</f>
        <v>0.11305085463489808</v>
      </c>
      <c r="BE273" s="181">
        <f>ABS(Cálculos!BX274-Cálculos!BX273)</f>
        <v>0.11264545785541497</v>
      </c>
      <c r="BF273" s="153"/>
    </row>
    <row r="274" spans="25:58" x14ac:dyDescent="0.35">
      <c r="Y274" s="154"/>
      <c r="Z274" s="75">
        <f>(Cálculos!C275-0.44)/(MAX(Cálculos!C:C)+0.12)*100</f>
        <v>36.782994576234046</v>
      </c>
      <c r="AA274" s="155"/>
      <c r="AB274" s="173">
        <f>Cálculos!L104</f>
        <v>0.93541465507637223</v>
      </c>
      <c r="AC274" s="155"/>
      <c r="AD274" s="173">
        <f>Cálculos!AR41</f>
        <v>0.94617551528609478</v>
      </c>
      <c r="AE274" s="155"/>
      <c r="AF274" s="173">
        <f>Cálculos!BX163</f>
        <v>0.99531817227228048</v>
      </c>
      <c r="AG274" s="155"/>
      <c r="AH274" s="173">
        <f>Cálculos!N180</f>
        <v>0</v>
      </c>
      <c r="AI274" s="155"/>
      <c r="AJ274" s="173">
        <f>Cálculos!AT239</f>
        <v>0</v>
      </c>
      <c r="AK274" s="155"/>
      <c r="AL274" s="173">
        <f>Cálculos!BZ248</f>
        <v>0</v>
      </c>
      <c r="AM274" s="153"/>
      <c r="BA274" s="154"/>
      <c r="BB274" s="75">
        <v>269</v>
      </c>
      <c r="BC274" s="181">
        <f>ABS(Cálculos!L275-Cálculos!L274)</f>
        <v>9.5633852116621371E-2</v>
      </c>
      <c r="BD274" s="181">
        <f>ABS(Cálculos!AR275-Cálculos!AR274)</f>
        <v>9.6119635435280737E-2</v>
      </c>
      <c r="BE274" s="181">
        <f>ABS(Cálculos!BX275-Cálculos!BX274)</f>
        <v>9.651883562482988E-2</v>
      </c>
      <c r="BF274" s="153"/>
    </row>
    <row r="275" spans="25:58" x14ac:dyDescent="0.35">
      <c r="Y275" s="154"/>
      <c r="Z275" s="75">
        <f>(Cálculos!C276-0.44)/(MAX(Cálculos!C:C)+0.12)*100</f>
        <v>36.919958363008817</v>
      </c>
      <c r="AA275" s="155"/>
      <c r="AB275" s="173">
        <f>Cálculos!L471</f>
        <v>0.92795160887708539</v>
      </c>
      <c r="AC275" s="155"/>
      <c r="AD275" s="173">
        <f>Cálculos!AR46</f>
        <v>0.94595605029698726</v>
      </c>
      <c r="AE275" s="155"/>
      <c r="AF275" s="173">
        <f>Cálculos!BX30</f>
        <v>0.99499611261335041</v>
      </c>
      <c r="AG275" s="155"/>
      <c r="AH275" s="173">
        <f>Cálculos!N181</f>
        <v>0</v>
      </c>
      <c r="AI275" s="155"/>
      <c r="AJ275" s="173">
        <f>Cálculos!AT240</f>
        <v>0</v>
      </c>
      <c r="AK275" s="155"/>
      <c r="AL275" s="173">
        <f>Cálculos!BZ249</f>
        <v>0</v>
      </c>
      <c r="AM275" s="153"/>
      <c r="BA275" s="154"/>
      <c r="BB275" s="75">
        <v>270</v>
      </c>
      <c r="BC275" s="181">
        <f>ABS(Cálculos!L276-Cálculos!L275)</f>
        <v>3.0809036258005656E-2</v>
      </c>
      <c r="BD275" s="181">
        <f>ABS(Cálculos!AR276-Cálculos!AR275)</f>
        <v>3.1287394258618956E-2</v>
      </c>
      <c r="BE275" s="181">
        <f>ABS(Cálculos!BX276-Cálculos!BX275)</f>
        <v>3.1680492574642283E-2</v>
      </c>
      <c r="BF275" s="153"/>
    </row>
    <row r="276" spans="25:58" x14ac:dyDescent="0.35">
      <c r="Y276" s="154"/>
      <c r="Z276" s="75">
        <f>(Cálculos!C277-0.44)/(MAX(Cálculos!C:C)+0.12)*100</f>
        <v>37.056922149783603</v>
      </c>
      <c r="AA276" s="155"/>
      <c r="AB276" s="173">
        <f>Cálculos!L472</f>
        <v>0.91853360686145658</v>
      </c>
      <c r="AC276" s="155"/>
      <c r="AD276" s="173">
        <f>Cálculos!AR40</f>
        <v>0.94499192855084002</v>
      </c>
      <c r="AE276" s="155"/>
      <c r="AF276" s="173">
        <f>Cálculos!BX41</f>
        <v>0.99342941397807349</v>
      </c>
      <c r="AG276" s="155"/>
      <c r="AH276" s="173">
        <f>Cálculos!N182</f>
        <v>0</v>
      </c>
      <c r="AI276" s="155"/>
      <c r="AJ276" s="173">
        <f>Cálculos!AT241</f>
        <v>0</v>
      </c>
      <c r="AK276" s="155"/>
      <c r="AL276" s="173">
        <f>Cálculos!BZ250</f>
        <v>0</v>
      </c>
      <c r="AM276" s="153"/>
      <c r="BA276" s="154"/>
      <c r="BB276" s="75">
        <v>271</v>
      </c>
      <c r="BC276" s="181">
        <f>ABS(Cálculos!L277-Cálculos!L276)</f>
        <v>6.4914267259997271E-3</v>
      </c>
      <c r="BD276" s="181">
        <f>ABS(Cálculos!AR277-Cálculos!AR276)</f>
        <v>6.9624729063878787E-3</v>
      </c>
      <c r="BE276" s="181">
        <f>ABS(Cálculos!BX277-Cálculos!BX276)</f>
        <v>7.349562617529698E-3</v>
      </c>
      <c r="BF276" s="153"/>
    </row>
    <row r="277" spans="25:58" x14ac:dyDescent="0.35">
      <c r="Y277" s="154"/>
      <c r="Z277" s="75">
        <f>(Cálculos!C278-0.44)/(MAX(Cálculos!C:C)+0.12)*100</f>
        <v>37.193885936558374</v>
      </c>
      <c r="AA277" s="155"/>
      <c r="AB277" s="173">
        <f>Cálculos!L105</f>
        <v>0.91622230097380064</v>
      </c>
      <c r="AC277" s="155"/>
      <c r="AD277" s="173">
        <f>Cálculos!AR503</f>
        <v>0.9437058755889205</v>
      </c>
      <c r="AE277" s="155"/>
      <c r="AF277" s="173">
        <f>Cálculos!BX42</f>
        <v>0.98904898522167395</v>
      </c>
      <c r="AG277" s="155"/>
      <c r="AH277" s="173">
        <f>Cálculos!N183</f>
        <v>0</v>
      </c>
      <c r="AI277" s="155"/>
      <c r="AJ277" s="173">
        <f>Cálculos!AT242</f>
        <v>0</v>
      </c>
      <c r="AK277" s="155"/>
      <c r="AL277" s="173">
        <f>Cálculos!BZ251</f>
        <v>0</v>
      </c>
      <c r="AM277" s="153"/>
      <c r="BA277" s="154"/>
      <c r="BB277" s="75">
        <v>272</v>
      </c>
      <c r="BC277" s="181">
        <f>ABS(Cálculos!L278-Cálculos!L277)</f>
        <v>2.4426633860288316E-3</v>
      </c>
      <c r="BD277" s="181">
        <f>ABS(Cálculos!AR278-Cálculos!AR277)</f>
        <v>2.9065095091704851E-3</v>
      </c>
      <c r="BE277" s="181">
        <f>ABS(Cálculos!BX278-Cálculos!BX277)</f>
        <v>3.2876824584408826E-3</v>
      </c>
      <c r="BF277" s="153"/>
    </row>
    <row r="278" spans="25:58" x14ac:dyDescent="0.35">
      <c r="Y278" s="154"/>
      <c r="Z278" s="75">
        <f>(Cálculos!C279-0.44)/(MAX(Cálculos!C:C)+0.12)*100</f>
        <v>37.330849723333145</v>
      </c>
      <c r="AA278" s="155"/>
      <c r="AB278" s="173">
        <f>Cálculos!L490</f>
        <v>0.91238280370659131</v>
      </c>
      <c r="AC278" s="155"/>
      <c r="AD278" s="173">
        <f>Cálculos!AR735</f>
        <v>0.94015136118712594</v>
      </c>
      <c r="AE278" s="155"/>
      <c r="AF278" s="173">
        <f>Cálculos!BX376</f>
        <v>0.98613961782097648</v>
      </c>
      <c r="AG278" s="155"/>
      <c r="AH278" s="173">
        <f>Cálculos!N184</f>
        <v>0</v>
      </c>
      <c r="AI278" s="155"/>
      <c r="AJ278" s="173">
        <f>Cálculos!AT243</f>
        <v>0</v>
      </c>
      <c r="AK278" s="155"/>
      <c r="AL278" s="173">
        <f>Cálculos!BZ252</f>
        <v>0</v>
      </c>
      <c r="AM278" s="153"/>
      <c r="BA278" s="154"/>
      <c r="BB278" s="75">
        <v>273</v>
      </c>
      <c r="BC278" s="181">
        <f>ABS(Cálculos!L279-Cálculos!L278)</f>
        <v>1.7573718652958426E-3</v>
      </c>
      <c r="BD278" s="181">
        <f>ABS(Cálculos!AR279-Cálculos!AR278)</f>
        <v>2.2141279858447771E-3</v>
      </c>
      <c r="BE278" s="181">
        <f>ABS(Cálculos!BX279-Cálculos!BX278)</f>
        <v>2.5894746124110191E-3</v>
      </c>
      <c r="BF278" s="153"/>
    </row>
    <row r="279" spans="25:58" x14ac:dyDescent="0.35">
      <c r="Y279" s="154"/>
      <c r="Z279" s="75">
        <f>(Cálculos!C280-0.44)/(MAX(Cálculos!C:C)+0.12)*100</f>
        <v>37.467813510107931</v>
      </c>
      <c r="AA279" s="155"/>
      <c r="AB279" s="173">
        <f>Cálculos!L106</f>
        <v>0.90553924810789743</v>
      </c>
      <c r="AC279" s="155"/>
      <c r="AD279" s="173">
        <f>Cálculos!AR370</f>
        <v>0.93883591636892649</v>
      </c>
      <c r="AE279" s="155"/>
      <c r="AF279" s="173">
        <f>Cálculos!BX43</f>
        <v>0.98449628989433158</v>
      </c>
      <c r="AG279" s="155"/>
      <c r="AH279" s="173">
        <f>Cálculos!N185</f>
        <v>0</v>
      </c>
      <c r="AI279" s="155"/>
      <c r="AJ279" s="173">
        <f>Cálculos!AT244</f>
        <v>0</v>
      </c>
      <c r="AK279" s="155"/>
      <c r="AL279" s="173">
        <f>Cálculos!BZ253</f>
        <v>0</v>
      </c>
      <c r="AM279" s="153"/>
      <c r="BA279" s="154"/>
      <c r="BB279" s="75">
        <v>274</v>
      </c>
      <c r="BC279" s="181">
        <f>ABS(Cálculos!L280-Cálculos!L279)</f>
        <v>1.6303350820224549E-3</v>
      </c>
      <c r="BD279" s="181">
        <f>ABS(Cálculos!AR280-Cálculos!AR279)</f>
        <v>2.0801095724200802E-3</v>
      </c>
      <c r="BE279" s="181">
        <f>ABS(Cálculos!BX280-Cálculos!BX279)</f>
        <v>2.4497189330639768E-3</v>
      </c>
      <c r="BF279" s="153"/>
    </row>
    <row r="280" spans="25:58" x14ac:dyDescent="0.35">
      <c r="Y280" s="154"/>
      <c r="Z280" s="75">
        <f>(Cálculos!C281-0.44)/(MAX(Cálculos!C:C)+0.12)*100</f>
        <v>37.604777296882702</v>
      </c>
      <c r="AA280" s="155"/>
      <c r="AB280" s="173">
        <f>Cálculos!L697</f>
        <v>0.90509040422848308</v>
      </c>
      <c r="AC280" s="155"/>
      <c r="AD280" s="173">
        <f>Cálculos!AR135</f>
        <v>0.93716377649470628</v>
      </c>
      <c r="AE280" s="155"/>
      <c r="AF280" s="173">
        <f>Cálculos!BX517</f>
        <v>0.98418971413020773</v>
      </c>
      <c r="AG280" s="155"/>
      <c r="AH280" s="173">
        <f>Cálculos!N186</f>
        <v>0</v>
      </c>
      <c r="AI280" s="155"/>
      <c r="AJ280" s="173">
        <f>Cálculos!AT245</f>
        <v>0</v>
      </c>
      <c r="AK280" s="155"/>
      <c r="AL280" s="173">
        <f>Cálculos!BZ254</f>
        <v>0</v>
      </c>
      <c r="AM280" s="153"/>
      <c r="BA280" s="154"/>
      <c r="BB280" s="75">
        <v>275</v>
      </c>
      <c r="BC280" s="181">
        <f>ABS(Cálculos!L281-Cálculos!L280)</f>
        <v>1.5960643055644153E-3</v>
      </c>
      <c r="BD280" s="181">
        <f>ABS(Cálculos!AR281-Cálculos!AR280)</f>
        <v>2.0389638817526201E-3</v>
      </c>
      <c r="BE280" s="181">
        <f>ABS(Cálculos!BX281-Cálculos!BX280)</f>
        <v>2.402923672001317E-3</v>
      </c>
      <c r="BF280" s="153"/>
    </row>
    <row r="281" spans="25:58" x14ac:dyDescent="0.35">
      <c r="Y281" s="154"/>
      <c r="Z281" s="75">
        <f>(Cálculos!C282-0.44)/(MAX(Cálculos!C:C)+0.12)*100</f>
        <v>37.74174108365748</v>
      </c>
      <c r="AA281" s="155"/>
      <c r="AB281" s="173">
        <f>Cálculos!L332</f>
        <v>0.90269934264679108</v>
      </c>
      <c r="AC281" s="155"/>
      <c r="AD281" s="173">
        <f>Cálculos!AR734</f>
        <v>0.93675683818854061</v>
      </c>
      <c r="AE281" s="155"/>
      <c r="AF281" s="173">
        <f>Cálculos!BX148</f>
        <v>0.98387613773146509</v>
      </c>
      <c r="AG281" s="155"/>
      <c r="AH281" s="173">
        <f>Cálculos!N187</f>
        <v>0</v>
      </c>
      <c r="AI281" s="155"/>
      <c r="AJ281" s="173">
        <f>Cálculos!AT246</f>
        <v>0</v>
      </c>
      <c r="AK281" s="155"/>
      <c r="AL281" s="173">
        <f>Cálculos!BZ255</f>
        <v>0</v>
      </c>
      <c r="AM281" s="153"/>
      <c r="BA281" s="154"/>
      <c r="BB281" s="75">
        <v>276</v>
      </c>
      <c r="BC281" s="181">
        <f>ABS(Cálculos!L282-Cálculos!L281)</f>
        <v>1.5773167514166186E-3</v>
      </c>
      <c r="BD281" s="181">
        <f>ABS(Cálculos!AR282-Cálculos!AR281)</f>
        <v>2.0134464981574896E-3</v>
      </c>
      <c r="BE281" s="181">
        <f>ABS(Cálculos!BX282-Cálculos!BX281)</f>
        <v>2.3718430730902684E-3</v>
      </c>
      <c r="BF281" s="153"/>
    </row>
    <row r="282" spans="25:58" x14ac:dyDescent="0.35">
      <c r="Y282" s="154"/>
      <c r="Z282" s="75">
        <f>(Cálculos!C283-0.44)/(MAX(Cálculos!C:C)+0.12)*100</f>
        <v>37.878704870432259</v>
      </c>
      <c r="AA282" s="155"/>
      <c r="AB282" s="173">
        <f>Cálculos!L475</f>
        <v>0.90234537310409035</v>
      </c>
      <c r="AC282" s="155"/>
      <c r="AD282" s="173">
        <f>Cálculos!AR369</f>
        <v>0.93544236753356325</v>
      </c>
      <c r="AE282" s="155"/>
      <c r="AF282" s="173">
        <f>Cálculos!BX529</f>
        <v>0.97857193835161516</v>
      </c>
      <c r="AG282" s="155"/>
      <c r="AH282" s="173">
        <f>Cálculos!N188</f>
        <v>0</v>
      </c>
      <c r="AI282" s="155"/>
      <c r="AJ282" s="173">
        <f>Cálculos!AT247</f>
        <v>0</v>
      </c>
      <c r="AK282" s="155"/>
      <c r="AL282" s="173">
        <f>Cálculos!BZ256</f>
        <v>0</v>
      </c>
      <c r="AM282" s="153"/>
      <c r="BA282" s="154"/>
      <c r="BB282" s="75">
        <v>277</v>
      </c>
      <c r="BC282" s="181">
        <f>ABS(Cálculos!L283-Cálculos!L282)</f>
        <v>1.56127375484022E-3</v>
      </c>
      <c r="BD282" s="181">
        <f>ABS(Cálculos!AR283-Cálculos!AR282)</f>
        <v>1.9907371506495686E-3</v>
      </c>
      <c r="BE282" s="181">
        <f>ABS(Cálculos!BX283-Cálculos!BX282)</f>
        <v>2.3436555453870411E-3</v>
      </c>
      <c r="BF282" s="153"/>
    </row>
    <row r="283" spans="25:58" x14ac:dyDescent="0.35">
      <c r="Y283" s="154"/>
      <c r="Z283" s="75">
        <f>(Cálculos!C284-0.44)/(MAX(Cálculos!C:C)+0.12)*100</f>
        <v>38.015668657207037</v>
      </c>
      <c r="AA283" s="155"/>
      <c r="AB283" s="173">
        <f>Cálculos!L107</f>
        <v>0.89634208042113594</v>
      </c>
      <c r="AC283" s="155"/>
      <c r="AD283" s="173">
        <f>Cálculos!AR14</f>
        <v>0.93390657086716011</v>
      </c>
      <c r="AE283" s="155"/>
      <c r="AF283" s="173">
        <f>Cálculos!BX375</f>
        <v>0.97394697484312998</v>
      </c>
      <c r="AG283" s="155"/>
      <c r="AH283" s="173">
        <f>Cálculos!N189</f>
        <v>0</v>
      </c>
      <c r="AI283" s="155"/>
      <c r="AJ283" s="173">
        <f>Cálculos!AT248</f>
        <v>0</v>
      </c>
      <c r="AK283" s="155"/>
      <c r="AL283" s="173">
        <f>Cálculos!BZ257</f>
        <v>0</v>
      </c>
      <c r="AM283" s="153"/>
      <c r="BA283" s="154"/>
      <c r="BB283" s="75">
        <v>278</v>
      </c>
      <c r="BC283" s="181">
        <f>ABS(Cálculos!L284-Cálculos!L283)</f>
        <v>1.5458069656431594E-3</v>
      </c>
      <c r="BD283" s="181">
        <f>ABS(Cálculos!AR284-Cálculos!AR283)</f>
        <v>1.9687059073419111E-3</v>
      </c>
      <c r="BE283" s="181">
        <f>ABS(Cálculos!BX284-Cálculos!BX283)</f>
        <v>2.3162298572218243E-3</v>
      </c>
      <c r="BF283" s="153"/>
    </row>
    <row r="284" spans="25:58" x14ac:dyDescent="0.35">
      <c r="Y284" s="154"/>
      <c r="Z284" s="75">
        <f>(Cálculos!C285-0.44)/(MAX(Cálculos!C:C)+0.12)*100</f>
        <v>38.152632443981808</v>
      </c>
      <c r="AA284" s="155"/>
      <c r="AB284" s="173">
        <f>Cálculos!L672</f>
        <v>0.89484588653634489</v>
      </c>
      <c r="AC284" s="155"/>
      <c r="AD284" s="173">
        <f>Cálculos!AR525</f>
        <v>0.93342757490538308</v>
      </c>
      <c r="AE284" s="155"/>
      <c r="AF284" s="173">
        <f>Cálculos!BX518</f>
        <v>0.97234141980735322</v>
      </c>
      <c r="AG284" s="155"/>
      <c r="AH284" s="173">
        <f>Cálculos!N190</f>
        <v>0</v>
      </c>
      <c r="AI284" s="155"/>
      <c r="AJ284" s="173">
        <f>Cálculos!AT249</f>
        <v>0</v>
      </c>
      <c r="AK284" s="155"/>
      <c r="AL284" s="173">
        <f>Cálculos!BZ258</f>
        <v>0</v>
      </c>
      <c r="AM284" s="153"/>
      <c r="BA284" s="154"/>
      <c r="BB284" s="75">
        <v>279</v>
      </c>
      <c r="BC284" s="181">
        <f>ABS(Cálculos!L285-Cálculos!L284)</f>
        <v>1.530561957678922E-3</v>
      </c>
      <c r="BD284" s="181">
        <f>ABS(Cálculos!AR285-Cálculos!AR284)</f>
        <v>1.9469967845699987E-3</v>
      </c>
      <c r="BE284" s="181">
        <f>ABS(Cálculos!BX285-Cálculos!BX284)</f>
        <v>2.2892087450148701E-3</v>
      </c>
      <c r="BF284" s="153"/>
    </row>
    <row r="285" spans="25:58" x14ac:dyDescent="0.35">
      <c r="Y285" s="154"/>
      <c r="Z285" s="75">
        <f>(Cálculos!C286-0.44)/(MAX(Cálculos!C:C)+0.12)*100</f>
        <v>38.289596230756587</v>
      </c>
      <c r="AA285" s="155"/>
      <c r="AB285" s="173">
        <f>Cálculos!L125</f>
        <v>0.89381419079026525</v>
      </c>
      <c r="AC285" s="155"/>
      <c r="AD285" s="173">
        <f>Cálculos!AR504</f>
        <v>0.93294642350861023</v>
      </c>
      <c r="AE285" s="155"/>
      <c r="AF285" s="173">
        <f>Cálculos!BX149</f>
        <v>0.97208141547246196</v>
      </c>
      <c r="AG285" s="155"/>
      <c r="AH285" s="173">
        <f>Cálculos!N191</f>
        <v>0</v>
      </c>
      <c r="AI285" s="155"/>
      <c r="AJ285" s="173">
        <f>Cálculos!AT250</f>
        <v>0</v>
      </c>
      <c r="AK285" s="155"/>
      <c r="AL285" s="173">
        <f>Cálculos!BZ259</f>
        <v>0</v>
      </c>
      <c r="AM285" s="153"/>
      <c r="BA285" s="154"/>
      <c r="BB285" s="75">
        <v>280</v>
      </c>
      <c r="BC285" s="181">
        <f>ABS(Cálculos!L286-Cálculos!L285)</f>
        <v>1.5154786756149674E-3</v>
      </c>
      <c r="BD285" s="181">
        <f>ABS(Cálculos!AR286-Cálculos!AR285)</f>
        <v>1.9255481932903551E-3</v>
      </c>
      <c r="BE285" s="181">
        <f>ABS(Cálculos!BX286-Cálculos!BX285)</f>
        <v>2.262529359370935E-3</v>
      </c>
      <c r="BF285" s="153"/>
    </row>
    <row r="286" spans="25:58" x14ac:dyDescent="0.35">
      <c r="Y286" s="154"/>
      <c r="Z286" s="75">
        <f>(Cálculos!C287-0.44)/(MAX(Cálculos!C:C)+0.12)*100</f>
        <v>38.426560017531365</v>
      </c>
      <c r="AA286" s="155"/>
      <c r="AB286" s="173">
        <f>Cálculos!L307</f>
        <v>0.89178320758194862</v>
      </c>
      <c r="AC286" s="155"/>
      <c r="AD286" s="173">
        <f>Cálculos!AR21</f>
        <v>0.93172944217456877</v>
      </c>
      <c r="AE286" s="155"/>
      <c r="AF286" s="173">
        <f>Cálculos!BX374</f>
        <v>0.97195976175420995</v>
      </c>
      <c r="AG286" s="155"/>
      <c r="AH286" s="173">
        <f>Cálculos!N192</f>
        <v>0</v>
      </c>
      <c r="AI286" s="155"/>
      <c r="AJ286" s="173">
        <f>Cálculos!AT251</f>
        <v>0</v>
      </c>
      <c r="AK286" s="155"/>
      <c r="AL286" s="173">
        <f>Cálculos!BZ260</f>
        <v>0</v>
      </c>
      <c r="AM286" s="153"/>
      <c r="BA286" s="154"/>
      <c r="BB286" s="75">
        <v>281</v>
      </c>
      <c r="BC286" s="181">
        <f>ABS(Cálculos!L287-Cálculos!L286)</f>
        <v>1.5005459231807738E-3</v>
      </c>
      <c r="BD286" s="181">
        <f>ABS(Cálculos!AR287-Cálculos!AR286)</f>
        <v>1.904347426964409E-3</v>
      </c>
      <c r="BE286" s="181">
        <f>ABS(Cálculos!BX287-Cálculos!BX286)</f>
        <v>2.2361777526651028E-3</v>
      </c>
      <c r="BF286" s="153"/>
    </row>
    <row r="287" spans="25:58" x14ac:dyDescent="0.35">
      <c r="Y287" s="154"/>
      <c r="Z287" s="75">
        <f>(Cálculos!C288-0.44)/(MAX(Cálculos!C:C)+0.12)*100</f>
        <v>38.563523804306143</v>
      </c>
      <c r="AA287" s="155"/>
      <c r="AB287" s="173">
        <f>Cálculos!L659</f>
        <v>0.8888060705850731</v>
      </c>
      <c r="AC287" s="155"/>
      <c r="AD287" s="173">
        <f>Cálculos!AR736</f>
        <v>0.93095883328884232</v>
      </c>
      <c r="AE287" s="155"/>
      <c r="AF287" s="173">
        <f>Cálculos!BX519</f>
        <v>0.96064274565072727</v>
      </c>
      <c r="AG287" s="155"/>
      <c r="AH287" s="173">
        <f>Cálculos!N193</f>
        <v>0</v>
      </c>
      <c r="AI287" s="155"/>
      <c r="AJ287" s="173">
        <f>Cálculos!AT252</f>
        <v>0</v>
      </c>
      <c r="AK287" s="155"/>
      <c r="AL287" s="173">
        <f>Cálculos!BZ261</f>
        <v>0</v>
      </c>
      <c r="AM287" s="153"/>
      <c r="BA287" s="154"/>
      <c r="BB287" s="75">
        <v>282</v>
      </c>
      <c r="BC287" s="181">
        <f>ABS(Cálculos!L288-Cálculos!L287)</f>
        <v>1.4857606237276832E-3</v>
      </c>
      <c r="BD287" s="181">
        <f>ABS(Cálculos!AR288-Cálculos!AR287)</f>
        <v>1.8833899217605976E-3</v>
      </c>
      <c r="BE287" s="181">
        <f>ABS(Cálculos!BX288-Cálculos!BX287)</f>
        <v>2.2101481389490418E-3</v>
      </c>
      <c r="BF287" s="153"/>
    </row>
    <row r="288" spans="25:58" x14ac:dyDescent="0.35">
      <c r="Y288" s="154"/>
      <c r="Z288" s="75">
        <f>(Cálculos!C289-0.44)/(MAX(Cálculos!C:C)+0.12)*100</f>
        <v>38.700487591080915</v>
      </c>
      <c r="AA288" s="155"/>
      <c r="AB288" s="173">
        <f>Cálculos!L294</f>
        <v>0.88532264092912827</v>
      </c>
      <c r="AC288" s="155"/>
      <c r="AD288" s="173">
        <f>Cálculos!AR371</f>
        <v>0.9296426367677566</v>
      </c>
      <c r="AE288" s="155"/>
      <c r="AF288" s="173">
        <f>Cálculos!BX150</f>
        <v>0.96043501388670127</v>
      </c>
      <c r="AG288" s="155"/>
      <c r="AH288" s="173">
        <f>Cálculos!N194</f>
        <v>0</v>
      </c>
      <c r="AI288" s="155"/>
      <c r="AJ288" s="173">
        <f>Cálculos!AT253</f>
        <v>0</v>
      </c>
      <c r="AK288" s="155"/>
      <c r="AL288" s="173">
        <f>Cálculos!BZ262</f>
        <v>0</v>
      </c>
      <c r="AM288" s="153"/>
      <c r="BA288" s="154"/>
      <c r="BB288" s="75">
        <v>283</v>
      </c>
      <c r="BC288" s="181">
        <f>ABS(Cálculos!L289-Cálculos!L288)</f>
        <v>3.438978232657508E-2</v>
      </c>
      <c r="BD288" s="181">
        <f>ABS(Cálculos!AR289-Cálculos!AR288)</f>
        <v>3.3998230890603165E-2</v>
      </c>
      <c r="BE288" s="181">
        <f>ABS(Cálculos!BX289-Cálculos!BX288)</f>
        <v>3.3676467253495157E-2</v>
      </c>
      <c r="BF288" s="153"/>
    </row>
    <row r="289" spans="25:58" x14ac:dyDescent="0.35">
      <c r="Y289" s="154"/>
      <c r="Z289" s="75">
        <f>(Cálculos!C290-0.44)/(MAX(Cálculos!C:C)+0.12)*100</f>
        <v>38.8374513778557</v>
      </c>
      <c r="AA289" s="155"/>
      <c r="AB289" s="173">
        <f>Cálculos!L476</f>
        <v>0.88459376901380149</v>
      </c>
      <c r="AC289" s="155"/>
      <c r="AD289" s="173">
        <f>Cálculos!AR136</f>
        <v>0.92541309513079262</v>
      </c>
      <c r="AE289" s="155"/>
      <c r="AF289" s="173">
        <f>Cálculos!BX520</f>
        <v>0.9490917148978808</v>
      </c>
      <c r="AG289" s="155"/>
      <c r="AH289" s="173">
        <f>Cálculos!N195</f>
        <v>0</v>
      </c>
      <c r="AI289" s="155"/>
      <c r="AJ289" s="173">
        <f>Cálculos!AT254</f>
        <v>0</v>
      </c>
      <c r="AK289" s="155"/>
      <c r="AL289" s="173">
        <f>Cálculos!BZ263</f>
        <v>0</v>
      </c>
      <c r="AM289" s="153"/>
      <c r="BA289" s="154"/>
      <c r="BB289" s="75">
        <v>284</v>
      </c>
      <c r="BC289" s="181">
        <f>ABS(Cálculos!L290-Cálculos!L289)</f>
        <v>2.9323082214154056E-2</v>
      </c>
      <c r="BD289" s="181">
        <f>ABS(Cálculos!AR290-Cálculos!AR289)</f>
        <v>2.9708648689688255E-2</v>
      </c>
      <c r="BE289" s="181">
        <f>ABS(Cálculos!BX290-Cálculos!BX289)</f>
        <v>3.002549409010638E-2</v>
      </c>
      <c r="BF289" s="153"/>
    </row>
    <row r="290" spans="25:58" x14ac:dyDescent="0.35">
      <c r="Y290" s="154"/>
      <c r="Z290" s="75">
        <f>(Cálculos!C291-0.44)/(MAX(Cálculos!C:C)+0.12)*100</f>
        <v>38.974415164630472</v>
      </c>
      <c r="AA290" s="155"/>
      <c r="AB290" s="173">
        <f>Cálculos!L110</f>
        <v>0.8808033795996264</v>
      </c>
      <c r="AC290" s="155"/>
      <c r="AD290" s="173">
        <f>Cálculos!AR731</f>
        <v>0.92529201637727732</v>
      </c>
      <c r="AE290" s="155"/>
      <c r="AF290" s="173">
        <f>Cálculos!BX151</f>
        <v>0.94893498081051908</v>
      </c>
      <c r="AG290" s="155"/>
      <c r="AH290" s="173">
        <f>Cálculos!N196</f>
        <v>0</v>
      </c>
      <c r="AI290" s="155"/>
      <c r="AJ290" s="173">
        <f>Cálculos!AT255</f>
        <v>0</v>
      </c>
      <c r="AK290" s="155"/>
      <c r="AL290" s="173">
        <f>Cálculos!BZ264</f>
        <v>0</v>
      </c>
      <c r="AM290" s="153"/>
      <c r="BA290" s="154"/>
      <c r="BB290" s="75">
        <v>285</v>
      </c>
      <c r="BC290" s="181">
        <f>ABS(Cálculos!L291-Cálculos!L290)</f>
        <v>0.28605949494833116</v>
      </c>
      <c r="BD290" s="181">
        <f>ABS(Cálculos!AR291-Cálculos!AR290)</f>
        <v>0.28567982195163566</v>
      </c>
      <c r="BE290" s="181">
        <f>ABS(Cálculos!BX291-Cálculos!BX290)</f>
        <v>0.28536781961144453</v>
      </c>
      <c r="BF290" s="153"/>
    </row>
    <row r="291" spans="25:58" x14ac:dyDescent="0.35">
      <c r="Y291" s="154"/>
      <c r="Z291" s="75">
        <f>(Cálculos!C292-0.44)/(MAX(Cálculos!C:C)+0.12)*100</f>
        <v>39.11137895140525</v>
      </c>
      <c r="AA291" s="155"/>
      <c r="AB291" s="173">
        <f>Cálculos!L477</f>
        <v>0.87440736376216577</v>
      </c>
      <c r="AC291" s="155"/>
      <c r="AD291" s="173">
        <f>Cálculos!AR366</f>
        <v>0.92398185901898899</v>
      </c>
      <c r="AE291" s="155"/>
      <c r="AF291" s="173">
        <f>Cálculos!BX164</f>
        <v>0.93883380314625775</v>
      </c>
      <c r="AG291" s="155"/>
      <c r="AH291" s="173">
        <f>Cálculos!N197</f>
        <v>0</v>
      </c>
      <c r="AI291" s="155"/>
      <c r="AJ291" s="173">
        <f>Cálculos!AT256</f>
        <v>0</v>
      </c>
      <c r="AK291" s="155"/>
      <c r="AL291" s="173">
        <f>Cálculos!BZ265</f>
        <v>0</v>
      </c>
      <c r="AM291" s="153"/>
      <c r="BA291" s="154"/>
      <c r="BB291" s="75">
        <v>286</v>
      </c>
      <c r="BC291" s="181">
        <f>ABS(Cálculos!L292-Cálculos!L291)</f>
        <v>0.10560602086695914</v>
      </c>
      <c r="BD291" s="181">
        <f>ABS(Cálculos!AR292-Cálculos!AR291)</f>
        <v>0.10597989046809597</v>
      </c>
      <c r="BE291" s="181">
        <f>ABS(Cálculos!BX292-Cálculos!BX291)</f>
        <v>0.10628712377543231</v>
      </c>
      <c r="BF291" s="153"/>
    </row>
    <row r="292" spans="25:58" x14ac:dyDescent="0.35">
      <c r="Y292" s="154"/>
      <c r="Z292" s="75">
        <f>(Cálculos!C293-0.44)/(MAX(Cálculos!C:C)+0.12)*100</f>
        <v>39.248342738180028</v>
      </c>
      <c r="AA292" s="155"/>
      <c r="AB292" s="173">
        <f>Cálculos!L478</f>
        <v>0.8655476448573054</v>
      </c>
      <c r="AC292" s="155"/>
      <c r="AD292" s="173">
        <f>Cálculos!AR505</f>
        <v>0.92231951831194126</v>
      </c>
      <c r="AE292" s="155"/>
      <c r="AF292" s="173">
        <f>Cálculos!BX28</f>
        <v>0.93876369067448695</v>
      </c>
      <c r="AG292" s="155"/>
      <c r="AH292" s="173">
        <f>Cálculos!N198</f>
        <v>0</v>
      </c>
      <c r="AI292" s="155"/>
      <c r="AJ292" s="173">
        <f>Cálculos!AT257</f>
        <v>0</v>
      </c>
      <c r="AK292" s="155"/>
      <c r="AL292" s="173">
        <f>Cálculos!BZ266</f>
        <v>0</v>
      </c>
      <c r="AM292" s="153"/>
      <c r="BA292" s="154"/>
      <c r="BB292" s="75">
        <v>287</v>
      </c>
      <c r="BC292" s="181">
        <f>ABS(Cálculos!L293-Cálculos!L292)</f>
        <v>4.0094978321149091</v>
      </c>
      <c r="BD292" s="181">
        <f>ABS(Cálculos!AR293-Cálculos!AR292)</f>
        <v>2.3638625401724687</v>
      </c>
      <c r="BE292" s="181">
        <f>ABS(Cálculos!BX293-Cálculos!BX292)</f>
        <v>0.40677234306291826</v>
      </c>
      <c r="BF292" s="153"/>
    </row>
    <row r="293" spans="25:58" x14ac:dyDescent="0.35">
      <c r="Y293" s="154"/>
      <c r="Z293" s="75">
        <f>(Cálculos!C294-0.44)/(MAX(Cálculos!C:C)+0.12)*100</f>
        <v>39.3853065249548</v>
      </c>
      <c r="AA293" s="155"/>
      <c r="AB293" s="173">
        <f>Cálculos!L111</f>
        <v>0.86326403390224038</v>
      </c>
      <c r="AC293" s="155"/>
      <c r="AD293" s="173">
        <f>Cálculos!AR732</f>
        <v>0.91871963643846799</v>
      </c>
      <c r="AE293" s="155"/>
      <c r="AF293" s="173">
        <f>Cálculos!BX373</f>
        <v>0.93830531413449392</v>
      </c>
      <c r="AG293" s="155"/>
      <c r="AH293" s="173">
        <f>Cálculos!N199</f>
        <v>0</v>
      </c>
      <c r="AI293" s="155"/>
      <c r="AJ293" s="173">
        <f>Cálculos!AT258</f>
        <v>0</v>
      </c>
      <c r="AK293" s="155"/>
      <c r="AL293" s="173">
        <f>Cálculos!BZ267</f>
        <v>0</v>
      </c>
      <c r="AM293" s="153"/>
      <c r="BA293" s="154"/>
      <c r="BB293" s="75">
        <v>288</v>
      </c>
      <c r="BC293" s="181">
        <f>ABS(Cálculos!L294-Cálculos!L293)</f>
        <v>3.4589986736710947</v>
      </c>
      <c r="BD293" s="181">
        <f>ABS(Cálculos!AR294-Cálculos!AR293)</f>
        <v>1.9393100744558547</v>
      </c>
      <c r="BE293" s="181">
        <f>ABS(Cálculos!BX294-Cálculos!BX293)</f>
        <v>1.4410047268179627E-3</v>
      </c>
      <c r="BF293" s="153"/>
    </row>
    <row r="294" spans="25:58" x14ac:dyDescent="0.35">
      <c r="Y294" s="154"/>
      <c r="Z294" s="75">
        <f>(Cálculos!C295-0.44)/(MAX(Cálculos!C:C)+0.12)*100</f>
        <v>39.522270311729578</v>
      </c>
      <c r="AA294" s="155"/>
      <c r="AB294" s="173">
        <f>Cálculos!L479</f>
        <v>0.86174762740937438</v>
      </c>
      <c r="AC294" s="155"/>
      <c r="AD294" s="173">
        <f>Cálculos!AR42</f>
        <v>0.91810047182162791</v>
      </c>
      <c r="AE294" s="155"/>
      <c r="AF294" s="173">
        <f>Cálculos!BX521</f>
        <v>0.93768637794500775</v>
      </c>
      <c r="AG294" s="155"/>
      <c r="AH294" s="173">
        <f>Cálculos!N200</f>
        <v>0</v>
      </c>
      <c r="AI294" s="155"/>
      <c r="AJ294" s="173">
        <f>Cálculos!AT259</f>
        <v>0</v>
      </c>
      <c r="AK294" s="155"/>
      <c r="AL294" s="173">
        <f>Cálculos!BZ268</f>
        <v>0</v>
      </c>
      <c r="AM294" s="153"/>
      <c r="BA294" s="154"/>
      <c r="BB294" s="75">
        <v>289</v>
      </c>
      <c r="BC294" s="181">
        <f>ABS(Cálculos!L295-Cálculos!L294)</f>
        <v>1.4928768107941757</v>
      </c>
      <c r="BD294" s="181">
        <f>ABS(Cálculos!AR295-Cálculos!AR294)</f>
        <v>0.38700049519752788</v>
      </c>
      <c r="BE294" s="181">
        <f>ABS(Cálculos!BX295-Cálculos!BX294)</f>
        <v>1.9477302732408663E-2</v>
      </c>
      <c r="BF294" s="153"/>
    </row>
    <row r="295" spans="25:58" x14ac:dyDescent="0.35">
      <c r="Y295" s="154"/>
      <c r="Z295" s="75">
        <f>(Cálculos!C296-0.44)/(MAX(Cálculos!C:C)+0.12)*100</f>
        <v>39.659234098504356</v>
      </c>
      <c r="AA295" s="155"/>
      <c r="AB295" s="173">
        <f>Cálculos!L525</f>
        <v>0.85790797424570586</v>
      </c>
      <c r="AC295" s="155"/>
      <c r="AD295" s="173">
        <f>Cálculos!AR367</f>
        <v>0.91740780380116072</v>
      </c>
      <c r="AE295" s="155"/>
      <c r="AF295" s="173">
        <f>Cálculos!BX152</f>
        <v>0.93757939081628083</v>
      </c>
      <c r="AG295" s="155"/>
      <c r="AH295" s="173">
        <f>Cálculos!N201</f>
        <v>0</v>
      </c>
      <c r="AI295" s="155"/>
      <c r="AJ295" s="173">
        <f>Cálculos!AT260</f>
        <v>0</v>
      </c>
      <c r="AK295" s="155"/>
      <c r="AL295" s="173">
        <f>Cálculos!BZ269</f>
        <v>0</v>
      </c>
      <c r="AM295" s="153"/>
      <c r="BA295" s="154"/>
      <c r="BB295" s="75">
        <v>290</v>
      </c>
      <c r="BC295" s="181">
        <f>ABS(Cálculos!L296-Cálculos!L295)</f>
        <v>1.3248411219083394</v>
      </c>
      <c r="BD295" s="181">
        <f>ABS(Cálculos!AR296-Cálculos!AR295)</f>
        <v>0.33208936893001806</v>
      </c>
      <c r="BE295" s="181">
        <f>ABS(Cálculos!BX296-Cálculos!BX295)</f>
        <v>1.0763527144788121E-3</v>
      </c>
      <c r="BF295" s="153"/>
    </row>
    <row r="296" spans="25:58" x14ac:dyDescent="0.35">
      <c r="Y296" s="154"/>
      <c r="Z296" s="75">
        <f>(Cálculos!C297-0.44)/(MAX(Cálculos!C:C)+0.12)*100</f>
        <v>39.796197885279135</v>
      </c>
      <c r="AA296" s="155"/>
      <c r="AB296" s="173">
        <f>Cálculos!L112</f>
        <v>0.85328779561100609</v>
      </c>
      <c r="AC296" s="155"/>
      <c r="AD296" s="173">
        <f>Cálculos!AR526</f>
        <v>0.91533779428481599</v>
      </c>
      <c r="AE296" s="155"/>
      <c r="AF296" s="173">
        <f>Cálculos!BX27</f>
        <v>0.936213069016541</v>
      </c>
      <c r="AG296" s="155"/>
      <c r="AH296" s="173">
        <f>Cálculos!N202</f>
        <v>0</v>
      </c>
      <c r="AI296" s="155"/>
      <c r="AJ296" s="173">
        <f>Cálculos!AT261</f>
        <v>0</v>
      </c>
      <c r="AK296" s="155"/>
      <c r="AL296" s="173">
        <f>Cálculos!BZ270</f>
        <v>0</v>
      </c>
      <c r="AM296" s="153"/>
      <c r="BA296" s="154"/>
      <c r="BB296" s="75">
        <v>291</v>
      </c>
      <c r="BC296" s="181">
        <f>ABS(Cálculos!L297-Cálculos!L296)</f>
        <v>0.10129331448775614</v>
      </c>
      <c r="BD296" s="181">
        <f>ABS(Cálculos!AR297-Cálculos!AR296)</f>
        <v>2.6188979990676708E-2</v>
      </c>
      <c r="BE296" s="181">
        <f>ABS(Cálculos!BX297-Cálculos!BX296)</f>
        <v>1.7002416808112875E-3</v>
      </c>
      <c r="BF296" s="153"/>
    </row>
    <row r="297" spans="25:58" x14ac:dyDescent="0.35">
      <c r="Y297" s="154"/>
      <c r="Z297" s="75">
        <f>(Cálculos!C298-0.44)/(MAX(Cálculos!C:C)+0.12)*100</f>
        <v>39.933161672053906</v>
      </c>
      <c r="AA297" s="155"/>
      <c r="AB297" s="173">
        <f>Cálculos!L480</f>
        <v>0.8527256834446344</v>
      </c>
      <c r="AC297" s="155"/>
      <c r="AD297" s="173">
        <f>Cálculos!AR137</f>
        <v>0.91473618389240685</v>
      </c>
      <c r="AE297" s="155"/>
      <c r="AF297" s="173">
        <f>Cálculos!BX26</f>
        <v>0.92984943437906087</v>
      </c>
      <c r="AG297" s="155"/>
      <c r="AH297" s="173">
        <f>Cálculos!N203</f>
        <v>0</v>
      </c>
      <c r="AI297" s="155"/>
      <c r="AJ297" s="173">
        <f>Cálculos!AT262</f>
        <v>0</v>
      </c>
      <c r="AK297" s="155"/>
      <c r="AL297" s="173">
        <f>Cálculos!BZ271</f>
        <v>0</v>
      </c>
      <c r="AM297" s="153"/>
      <c r="BA297" s="154"/>
      <c r="BB297" s="75">
        <v>292</v>
      </c>
      <c r="BC297" s="181">
        <f>ABS(Cálculos!L298-Cálculos!L297)</f>
        <v>0.57142351200747199</v>
      </c>
      <c r="BD297" s="181">
        <f>ABS(Cálculos!AR298-Cálculos!AR297)</f>
        <v>0.14670526136185125</v>
      </c>
      <c r="BE297" s="181">
        <f>ABS(Cálculos!BX298-Cálculos!BX297)</f>
        <v>6.207983909565673E-3</v>
      </c>
      <c r="BF297" s="153"/>
    </row>
    <row r="298" spans="25:58" x14ac:dyDescent="0.35">
      <c r="Y298" s="154"/>
      <c r="Z298" s="75">
        <f>(Cálculos!C299-0.44)/(MAX(Cálculos!C:C)+0.12)*100</f>
        <v>40.070125458828684</v>
      </c>
      <c r="AA298" s="155"/>
      <c r="AB298" s="173">
        <f>Cálculos!L491</f>
        <v>0.8476638077586105</v>
      </c>
      <c r="AC298" s="155"/>
      <c r="AD298" s="173">
        <f>Cálculos!AR160</f>
        <v>0.91357824146648858</v>
      </c>
      <c r="AE298" s="155"/>
      <c r="AF298" s="173">
        <f>Cálculos!BX531</f>
        <v>0.92898178228813599</v>
      </c>
      <c r="AG298" s="155"/>
      <c r="AH298" s="173">
        <f>Cálculos!N204</f>
        <v>0</v>
      </c>
      <c r="AI298" s="155"/>
      <c r="AJ298" s="173">
        <f>Cálculos!AT263</f>
        <v>0</v>
      </c>
      <c r="AK298" s="155"/>
      <c r="AL298" s="173">
        <f>Cálculos!BZ272</f>
        <v>0</v>
      </c>
      <c r="AM298" s="153"/>
      <c r="BA298" s="154"/>
      <c r="BB298" s="75">
        <v>293</v>
      </c>
      <c r="BC298" s="181">
        <f>ABS(Cálculos!L299-Cálculos!L298)</f>
        <v>0.38363545644593011</v>
      </c>
      <c r="BD298" s="181">
        <f>ABS(Cálculos!AR299-Cálculos!AR298)</f>
        <v>9.645492507763076E-2</v>
      </c>
      <c r="BE298" s="181">
        <f>ABS(Cálculos!BX299-Cálculos!BX298)</f>
        <v>3.1049710758257465E-4</v>
      </c>
      <c r="BF298" s="153"/>
    </row>
    <row r="299" spans="25:58" x14ac:dyDescent="0.35">
      <c r="Y299" s="154"/>
      <c r="Z299" s="75">
        <f>(Cálculos!C300-0.44)/(MAX(Cálculos!C:C)+0.12)*100</f>
        <v>40.207089245603463</v>
      </c>
      <c r="AA299" s="155"/>
      <c r="AB299" s="173">
        <f>Cálculos!L160</f>
        <v>0.84477798213534339</v>
      </c>
      <c r="AC299" s="155"/>
      <c r="AD299" s="173">
        <f>Cálculos!AR506</f>
        <v>0.9118199442712891</v>
      </c>
      <c r="AE299" s="155"/>
      <c r="AF299" s="173">
        <f>Cálculos!BX522</f>
        <v>0.92642481196193693</v>
      </c>
      <c r="AG299" s="155"/>
      <c r="AH299" s="173">
        <f>Cálculos!N205</f>
        <v>0</v>
      </c>
      <c r="AI299" s="155"/>
      <c r="AJ299" s="173">
        <f>Cálculos!AT264</f>
        <v>0</v>
      </c>
      <c r="AK299" s="155"/>
      <c r="AL299" s="173">
        <f>Cálculos!BZ273</f>
        <v>0</v>
      </c>
      <c r="AM299" s="153"/>
      <c r="BA299" s="154"/>
      <c r="BB299" s="75">
        <v>294</v>
      </c>
      <c r="BC299" s="181">
        <f>ABS(Cálculos!L300-Cálculos!L299)</f>
        <v>0.10572264569930012</v>
      </c>
      <c r="BD299" s="181">
        <f>ABS(Cálculos!AR300-Cálculos!AR299)</f>
        <v>2.7333573197446115E-2</v>
      </c>
      <c r="BE299" s="181">
        <f>ABS(Cálculos!BX300-Cálculos!BX299)</f>
        <v>1.3746268019948493E-3</v>
      </c>
      <c r="BF299" s="153"/>
    </row>
    <row r="300" spans="25:58" x14ac:dyDescent="0.35">
      <c r="Y300" s="154"/>
      <c r="Z300" s="75">
        <f>(Cálculos!C301-0.44)/(MAX(Cálculos!C:C)+0.12)*100</f>
        <v>40.344053032378241</v>
      </c>
      <c r="AA300" s="155"/>
      <c r="AB300" s="173">
        <f>Cálculos!L113</f>
        <v>0.84463617284142845</v>
      </c>
      <c r="AC300" s="155"/>
      <c r="AD300" s="173">
        <f>Cálculos!AR15</f>
        <v>0.9069620112688549</v>
      </c>
      <c r="AE300" s="155"/>
      <c r="AF300" s="173">
        <f>Cálculos!BX153</f>
        <v>0.9263663448342514</v>
      </c>
      <c r="AG300" s="155"/>
      <c r="AH300" s="173">
        <f>Cálculos!N206</f>
        <v>0</v>
      </c>
      <c r="AI300" s="155"/>
      <c r="AJ300" s="173">
        <f>Cálculos!AT265</f>
        <v>0</v>
      </c>
      <c r="AK300" s="155"/>
      <c r="AL300" s="173">
        <f>Cálculos!BZ275</f>
        <v>0</v>
      </c>
      <c r="AM300" s="153"/>
      <c r="BA300" s="154"/>
      <c r="BB300" s="75">
        <v>295</v>
      </c>
      <c r="BC300" s="181">
        <f>ABS(Cálculos!L301-Cálculos!L300)</f>
        <v>1.6910342172184789E-2</v>
      </c>
      <c r="BD300" s="181">
        <f>ABS(Cálculos!AR301-Cálculos!AR300)</f>
        <v>5.116696086144179E-3</v>
      </c>
      <c r="BE300" s="181">
        <f>ABS(Cálculos!BX301-Cálculos!BX300)</f>
        <v>1.6417392883292248E-3</v>
      </c>
      <c r="BF300" s="153"/>
    </row>
    <row r="301" spans="25:58" x14ac:dyDescent="0.35">
      <c r="Y301" s="154"/>
      <c r="Z301" s="75">
        <f>(Cálculos!C302-0.44)/(MAX(Cálculos!C:C)+0.12)*100</f>
        <v>40.481016819153012</v>
      </c>
      <c r="AA301" s="155"/>
      <c r="AB301" s="173">
        <f>Cálculos!L573</f>
        <v>0.84421205045293646</v>
      </c>
      <c r="AC301" s="155"/>
      <c r="AD301" s="173">
        <f>Cálculos!AR138</f>
        <v>0.90434088030505655</v>
      </c>
      <c r="AE301" s="155"/>
      <c r="AF301" s="173">
        <f>Cálculos!BX25</f>
        <v>0.92490173494296557</v>
      </c>
      <c r="AG301" s="155"/>
      <c r="AH301" s="173">
        <f>Cálculos!N209</f>
        <v>0</v>
      </c>
      <c r="AI301" s="155"/>
      <c r="AJ301" s="173">
        <f>Cálculos!AT266</f>
        <v>0</v>
      </c>
      <c r="AK301" s="155"/>
      <c r="AL301" s="173">
        <f>Cálculos!BZ276</f>
        <v>0</v>
      </c>
      <c r="AM301" s="153"/>
      <c r="BA301" s="154"/>
      <c r="BB301" s="75">
        <v>296</v>
      </c>
      <c r="BC301" s="181">
        <f>ABS(Cálculos!L302-Cálculos!L301)</f>
        <v>6.5880997847482803E-3</v>
      </c>
      <c r="BD301" s="181">
        <f>ABS(Cálculos!AR302-Cálculos!AR301)</f>
        <v>7.7150467740894069E-4</v>
      </c>
      <c r="BE301" s="181">
        <f>ABS(Cálculos!BX302-Cálculos!BX301)</f>
        <v>1.5549751776722243E-3</v>
      </c>
      <c r="BF301" s="153"/>
    </row>
    <row r="302" spans="25:58" x14ac:dyDescent="0.35">
      <c r="Y302" s="154"/>
      <c r="Z302" s="75">
        <f>(Cálculos!C303-0.44)/(MAX(Cálculos!C:C)+0.12)*100</f>
        <v>40.617980605927798</v>
      </c>
      <c r="AA302" s="155"/>
      <c r="AB302" s="173">
        <f>Cálculos!L114</f>
        <v>0.84104220110799444</v>
      </c>
      <c r="AC302" s="155"/>
      <c r="AD302" s="173">
        <f>Cálculos!AR10</f>
        <v>0.90431436941107424</v>
      </c>
      <c r="AE302" s="155"/>
      <c r="AF302" s="173">
        <f>Cálculos!BX530</f>
        <v>0.92288653833572099</v>
      </c>
      <c r="AG302" s="155"/>
      <c r="AH302" s="173">
        <f>Cálculos!N210</f>
        <v>0</v>
      </c>
      <c r="AI302" s="155"/>
      <c r="AJ302" s="173">
        <f>Cálculos!AT267</f>
        <v>0</v>
      </c>
      <c r="AK302" s="155"/>
      <c r="AL302" s="173">
        <f>Cálculos!BZ277</f>
        <v>0</v>
      </c>
      <c r="AM302" s="153"/>
      <c r="BA302" s="154"/>
      <c r="BB302" s="75">
        <v>297</v>
      </c>
      <c r="BC302" s="181">
        <f>ABS(Cálculos!L303-Cálculos!L302)</f>
        <v>3.6653683608759646E-2</v>
      </c>
      <c r="BD302" s="181">
        <f>ABS(Cálculos!AR303-Cálculos!AR302)</f>
        <v>1.0025558627348996E-2</v>
      </c>
      <c r="BE302" s="181">
        <f>ABS(Cálculos!BX303-Cálculos!BX302)</f>
        <v>1.7040155787858557E-3</v>
      </c>
      <c r="BF302" s="153"/>
    </row>
    <row r="303" spans="25:58" x14ac:dyDescent="0.35">
      <c r="Y303" s="154"/>
      <c r="Z303" s="75">
        <f>(Cálculos!C304-0.44)/(MAX(Cálculos!C:C)+0.12)*100</f>
        <v>40.754944392702569</v>
      </c>
      <c r="AA303" s="155"/>
      <c r="AB303" s="173">
        <f>Cálculos!L481</f>
        <v>0.84086266869625659</v>
      </c>
      <c r="AC303" s="155"/>
      <c r="AD303" s="173">
        <f>Cálculos!AR22</f>
        <v>0.90412136193546222</v>
      </c>
      <c r="AE303" s="155"/>
      <c r="AF303" s="173">
        <f>Cálculos!BX532</f>
        <v>0.92186530672611933</v>
      </c>
      <c r="AG303" s="155"/>
      <c r="AH303" s="173">
        <f>Cálculos!N211</f>
        <v>0</v>
      </c>
      <c r="AI303" s="155"/>
      <c r="AJ303" s="173">
        <f>Cálculos!AT268</f>
        <v>0</v>
      </c>
      <c r="AK303" s="155"/>
      <c r="AL303" s="173">
        <f>Cálculos!BZ278</f>
        <v>0</v>
      </c>
      <c r="AM303" s="153"/>
      <c r="BA303" s="154"/>
      <c r="BB303" s="75">
        <v>298</v>
      </c>
      <c r="BC303" s="181">
        <f>ABS(Cálculos!L304-Cálculos!L303)</f>
        <v>0.20118028077539529</v>
      </c>
      <c r="BD303" s="181">
        <f>ABS(Cálculos!AR304-Cálculos!AR303)</f>
        <v>5.0425629494419311E-2</v>
      </c>
      <c r="BE303" s="181">
        <f>ABS(Cálculos!BX304-Cálculos!BX303)</f>
        <v>1.2012567421122444E-3</v>
      </c>
      <c r="BF303" s="153"/>
    </row>
    <row r="304" spans="25:58" x14ac:dyDescent="0.35">
      <c r="Y304" s="154"/>
      <c r="Z304" s="75">
        <f>(Cálculos!C305-0.44)/(MAX(Cálculos!C:C)+0.12)*100</f>
        <v>40.891908179477348</v>
      </c>
      <c r="AA304" s="155"/>
      <c r="AB304" s="173">
        <f>Cálculos!L704</f>
        <v>0.83991178615506201</v>
      </c>
      <c r="AC304" s="155"/>
      <c r="AD304" s="173">
        <f>Cálculos!AR507</f>
        <v>0.90144551951430718</v>
      </c>
      <c r="AE304" s="155"/>
      <c r="AF304" s="173">
        <f>Cálculos!BX24</f>
        <v>0.91636196571457629</v>
      </c>
      <c r="AG304" s="155"/>
      <c r="AH304" s="173">
        <f>Cálculos!N212</f>
        <v>0</v>
      </c>
      <c r="AI304" s="155"/>
      <c r="AJ304" s="173">
        <f>Cálculos!AT269</f>
        <v>0</v>
      </c>
      <c r="AK304" s="155"/>
      <c r="AL304" s="173">
        <f>Cálculos!BZ279</f>
        <v>0</v>
      </c>
      <c r="AM304" s="153"/>
      <c r="BA304" s="154"/>
      <c r="BB304" s="75">
        <v>299</v>
      </c>
      <c r="BC304" s="181">
        <f>ABS(Cálculos!L305-Cálculos!L304)</f>
        <v>0.14887933446978918</v>
      </c>
      <c r="BD304" s="181">
        <f>ABS(Cálculos!AR305-Cálculos!AR304)</f>
        <v>3.8070788985638426E-2</v>
      </c>
      <c r="BE304" s="181">
        <f>ABS(Cálculos!BX305-Cálculos!BX304)</f>
        <v>1.1882591514011942E-3</v>
      </c>
      <c r="BF304" s="153"/>
    </row>
    <row r="305" spans="25:58" x14ac:dyDescent="0.35">
      <c r="Y305" s="154"/>
      <c r="Z305" s="75">
        <f>(Cálculos!C306-0.44)/(MAX(Cálculos!C:C)+0.12)*100</f>
        <v>41.028871966252126</v>
      </c>
      <c r="AA305" s="155"/>
      <c r="AB305" s="173">
        <f>Cálculos!L339</f>
        <v>0.83768084681454713</v>
      </c>
      <c r="AC305" s="155"/>
      <c r="AD305" s="173">
        <f>Cálculos!AR527</f>
        <v>0.8985189747770943</v>
      </c>
      <c r="AE305" s="155"/>
      <c r="AF305" s="173">
        <f>Cálculos!BX523</f>
        <v>0.91530512051271118</v>
      </c>
      <c r="AG305" s="155"/>
      <c r="AH305" s="173">
        <f>Cálculos!N213</f>
        <v>0</v>
      </c>
      <c r="AI305" s="155"/>
      <c r="AJ305" s="173">
        <f>Cálculos!AT270</f>
        <v>0</v>
      </c>
      <c r="AK305" s="155"/>
      <c r="AL305" s="173">
        <f>Cálculos!BZ280</f>
        <v>0</v>
      </c>
      <c r="AM305" s="153"/>
      <c r="BA305" s="154"/>
      <c r="BB305" s="75">
        <v>300</v>
      </c>
      <c r="BC305" s="181">
        <f>ABS(Cálculos!L306-Cálculos!L305)</f>
        <v>9.3074528363804365E-2</v>
      </c>
      <c r="BD305" s="181">
        <f>ABS(Cálculos!AR306-Cálculos!AR305)</f>
        <v>2.4106580396097699E-2</v>
      </c>
      <c r="BE305" s="181">
        <f>ABS(Cálculos!BX306-Cálculos!BX305)</f>
        <v>1.6781679510458059E-3</v>
      </c>
      <c r="BF305" s="153"/>
    </row>
    <row r="306" spans="25:58" x14ac:dyDescent="0.35">
      <c r="Y306" s="154"/>
      <c r="Z306" s="75">
        <f>(Cálculos!C307-0.44)/(MAX(Cálculos!C:C)+0.12)*100</f>
        <v>41.165835753026897</v>
      </c>
      <c r="AA306" s="155"/>
      <c r="AB306" s="173">
        <f>Cálculos!L208</f>
        <v>0.83604916134534302</v>
      </c>
      <c r="AC306" s="155"/>
      <c r="AD306" s="173">
        <f>Cálculos!AR161</f>
        <v>0.89577403225317376</v>
      </c>
      <c r="AE306" s="155"/>
      <c r="AF306" s="173">
        <f>Cálculos!BX154</f>
        <v>0.91529396977998023</v>
      </c>
      <c r="AG306" s="155"/>
      <c r="AH306" s="173">
        <f>Cálculos!N214</f>
        <v>0</v>
      </c>
      <c r="AI306" s="155"/>
      <c r="AJ306" s="173">
        <f>Cálculos!AT271</f>
        <v>0</v>
      </c>
      <c r="AK306" s="155"/>
      <c r="AL306" s="173">
        <f>Cálculos!BZ281</f>
        <v>0</v>
      </c>
      <c r="AM306" s="153"/>
      <c r="BA306" s="154"/>
      <c r="BB306" s="75">
        <v>301</v>
      </c>
      <c r="BC306" s="181">
        <f>ABS(Cálculos!L307-Cálculos!L306)</f>
        <v>5.4597709553107276E-2</v>
      </c>
      <c r="BD306" s="181">
        <f>ABS(Cálculos!AR307-Cálculos!AR306)</f>
        <v>1.4474567446551401E-2</v>
      </c>
      <c r="BE306" s="181">
        <f>ABS(Cálculos!BX307-Cálculos!BX306)</f>
        <v>1.6525167392965612E-3</v>
      </c>
      <c r="BF306" s="153"/>
    </row>
    <row r="307" spans="25:58" x14ac:dyDescent="0.35">
      <c r="Y307" s="154"/>
      <c r="Z307" s="75">
        <f>(Cálculos!C308-0.44)/(MAX(Cálculos!C:C)+0.12)*100</f>
        <v>41.302799539801676</v>
      </c>
      <c r="AA307" s="155"/>
      <c r="AB307" s="173">
        <f>Cálculos!L115</f>
        <v>0.83222427264025045</v>
      </c>
      <c r="AC307" s="155"/>
      <c r="AD307" s="173">
        <f>Cálculos!AR139</f>
        <v>0.89409445013109001</v>
      </c>
      <c r="AE307" s="155"/>
      <c r="AF307" s="173">
        <f>Cálculos!BX23</f>
        <v>0.91505978877293059</v>
      </c>
      <c r="AG307" s="155"/>
      <c r="AH307" s="173">
        <f>Cálculos!N215</f>
        <v>0</v>
      </c>
      <c r="AI307" s="155"/>
      <c r="AJ307" s="173">
        <f>Cálculos!AT272</f>
        <v>0</v>
      </c>
      <c r="AK307" s="155"/>
      <c r="AL307" s="173">
        <f>Cálculos!BZ282</f>
        <v>0</v>
      </c>
      <c r="AM307" s="153"/>
      <c r="BA307" s="154"/>
      <c r="BB307" s="75">
        <v>302</v>
      </c>
      <c r="BC307" s="181">
        <f>ABS(Cálculos!L308-Cálculos!L307)</f>
        <v>0.10031278634899121</v>
      </c>
      <c r="BD307" s="181">
        <f>ABS(Cálculos!AR308-Cálculos!AR307)</f>
        <v>2.5890724175867685E-2</v>
      </c>
      <c r="BE307" s="181">
        <f>ABS(Cálculos!BX308-Cálculos!BX307)</f>
        <v>1.6272576126564742E-3</v>
      </c>
      <c r="BF307" s="153"/>
    </row>
    <row r="308" spans="25:58" x14ac:dyDescent="0.35">
      <c r="Y308" s="154"/>
      <c r="Z308" s="75">
        <f>(Cálculos!C309-0.44)/(MAX(Cálculos!C:C)+0.12)*100</f>
        <v>41.439763326576454</v>
      </c>
      <c r="AA308" s="155"/>
      <c r="AB308" s="173">
        <f>Cálculos!L482</f>
        <v>0.83200315859261154</v>
      </c>
      <c r="AC308" s="155"/>
      <c r="AD308" s="173">
        <f>Cálculos!AR508</f>
        <v>0.89119458282290687</v>
      </c>
      <c r="AE308" s="155"/>
      <c r="AF308" s="173">
        <f>Cálculos!BX21</f>
        <v>0.90763903869339568</v>
      </c>
      <c r="AG308" s="155"/>
      <c r="AH308" s="173">
        <f>Cálculos!N216</f>
        <v>0</v>
      </c>
      <c r="AI308" s="155"/>
      <c r="AJ308" s="173">
        <f>Cálculos!AT273</f>
        <v>0</v>
      </c>
      <c r="AK308" s="155"/>
      <c r="AL308" s="173">
        <f>Cálculos!BZ283</f>
        <v>0</v>
      </c>
      <c r="AM308" s="153"/>
      <c r="BA308" s="154"/>
      <c r="BB308" s="75">
        <v>303</v>
      </c>
      <c r="BC308" s="181">
        <f>ABS(Cálculos!L309-Cálculos!L308)</f>
        <v>9.7070569846050558E-3</v>
      </c>
      <c r="BD308" s="181">
        <f>ABS(Cálculos!AR309-Cálculos!AR308)</f>
        <v>3.2268721498315278E-3</v>
      </c>
      <c r="BE308" s="181">
        <f>ABS(Cálculos!BX309-Cálculos!BX308)</f>
        <v>1.602384578007654E-3</v>
      </c>
      <c r="BF308" s="153"/>
    </row>
    <row r="309" spans="25:58" x14ac:dyDescent="0.35">
      <c r="Y309" s="154"/>
      <c r="Z309" s="75">
        <f>(Cálculos!C310-0.44)/(MAX(Cálculos!C:C)+0.12)*100</f>
        <v>41.576727113351232</v>
      </c>
      <c r="AA309" s="155"/>
      <c r="AB309" s="173">
        <f>Cálculos!L126</f>
        <v>0.82927815580804798</v>
      </c>
      <c r="AC309" s="155"/>
      <c r="AD309" s="173">
        <f>Cálculos!AR43</f>
        <v>0.89071023827074036</v>
      </c>
      <c r="AE309" s="155"/>
      <c r="AF309" s="173">
        <f>Cálculos!BX20</f>
        <v>0.90720198443657618</v>
      </c>
      <c r="AG309" s="155"/>
      <c r="AH309" s="173">
        <f>Cálculos!N217</f>
        <v>0</v>
      </c>
      <c r="AI309" s="155"/>
      <c r="AJ309" s="173">
        <f>Cálculos!AT275</f>
        <v>0</v>
      </c>
      <c r="AK309" s="155"/>
      <c r="AL309" s="173">
        <f>Cálculos!BZ284</f>
        <v>0</v>
      </c>
      <c r="AM309" s="153"/>
      <c r="BA309" s="154"/>
      <c r="BB309" s="75">
        <v>304</v>
      </c>
      <c r="BC309" s="181">
        <f>ABS(Cálculos!L310-Cálculos!L309)</f>
        <v>9.5735076916622974E-2</v>
      </c>
      <c r="BD309" s="181">
        <f>ABS(Cálculos!AR310-Cálculos!AR309)</f>
        <v>2.8600431787052183E-2</v>
      </c>
      <c r="BE309" s="181">
        <f>ABS(Cálculos!BX310-Cálculos!BX309)</f>
        <v>6.749604402109366E-3</v>
      </c>
      <c r="BF309" s="153"/>
    </row>
    <row r="310" spans="25:58" x14ac:dyDescent="0.35">
      <c r="Y310" s="154"/>
      <c r="Z310" s="75">
        <f>(Cálculos!C311-0.44)/(MAX(Cálculos!C:C)+0.12)*100</f>
        <v>41.713690900126004</v>
      </c>
      <c r="AA310" s="155"/>
      <c r="AB310" s="173">
        <f>Cálculos!L483</f>
        <v>0.82779757826608047</v>
      </c>
      <c r="AC310" s="155"/>
      <c r="AD310" s="173">
        <f>Cálculos!AR696</f>
        <v>0.88487707763906154</v>
      </c>
      <c r="AE310" s="155"/>
      <c r="AF310" s="173">
        <f>Cálculos!BX22</f>
        <v>0.90643388418221826</v>
      </c>
      <c r="AG310" s="155"/>
      <c r="AH310" s="173">
        <f>Cálculos!N218</f>
        <v>0</v>
      </c>
      <c r="AI310" s="155"/>
      <c r="AJ310" s="173">
        <f>Cálculos!AT276</f>
        <v>0</v>
      </c>
      <c r="AK310" s="155"/>
      <c r="AL310" s="173">
        <f>Cálculos!BZ285</f>
        <v>0</v>
      </c>
      <c r="AM310" s="153"/>
      <c r="BA310" s="154"/>
      <c r="BB310" s="75">
        <v>305</v>
      </c>
      <c r="BC310" s="181">
        <f>ABS(Cálculos!L311-Cálculos!L310)</f>
        <v>7.8353356969363408E-2</v>
      </c>
      <c r="BD310" s="181">
        <f>ABS(Cálculos!AR311-Cálculos!AR310)</f>
        <v>7.9129192115302671E-2</v>
      </c>
      <c r="BE310" s="181">
        <f>ABS(Cálculos!BX311-Cálculos!BX310)</f>
        <v>7.9907130238207613E-2</v>
      </c>
      <c r="BF310" s="153"/>
    </row>
    <row r="311" spans="25:58" x14ac:dyDescent="0.35">
      <c r="Y311" s="154"/>
      <c r="Z311" s="75">
        <f>(Cálculos!C312-0.44)/(MAX(Cálculos!C:C)+0.12)*100</f>
        <v>41.850654686900782</v>
      </c>
      <c r="AA311" s="155"/>
      <c r="AB311" s="173">
        <f>Cálculos!L116</f>
        <v>0.82056326317558403</v>
      </c>
      <c r="AC311" s="155"/>
      <c r="AD311" s="173">
        <f>Cálculos!AR140</f>
        <v>0.88397359897680094</v>
      </c>
      <c r="AE311" s="155"/>
      <c r="AF311" s="173">
        <f>Cálculos!BX19</f>
        <v>0.90534430969557211</v>
      </c>
      <c r="AG311" s="155"/>
      <c r="AH311" s="173">
        <f>Cálculos!N219</f>
        <v>0</v>
      </c>
      <c r="AI311" s="155"/>
      <c r="AJ311" s="173">
        <f>Cálculos!AT277</f>
        <v>0</v>
      </c>
      <c r="AK311" s="155"/>
      <c r="AL311" s="173">
        <f>Cálculos!BZ286</f>
        <v>0</v>
      </c>
      <c r="AM311" s="153"/>
      <c r="BA311" s="154"/>
      <c r="BB311" s="75">
        <v>306</v>
      </c>
      <c r="BC311" s="181">
        <f>ABS(Cálculos!L312-Cálculos!L311)</f>
        <v>1.4606558012727033E-2</v>
      </c>
      <c r="BD311" s="181">
        <f>ABS(Cálculos!AR312-Cálculos!AR311)</f>
        <v>1.5370534326778484E-2</v>
      </c>
      <c r="BE311" s="181">
        <f>ABS(Cálculos!BX312-Cálculos!BX311)</f>
        <v>1.6136581473273237E-2</v>
      </c>
      <c r="BF311" s="153"/>
    </row>
    <row r="312" spans="25:58" x14ac:dyDescent="0.35">
      <c r="Y312" s="154"/>
      <c r="Z312" s="75">
        <f>(Cálculos!C313-0.44)/(MAX(Cálculos!C:C)+0.12)*100</f>
        <v>41.98761847367556</v>
      </c>
      <c r="AA312" s="155"/>
      <c r="AB312" s="173">
        <f>Cálculos!L484</f>
        <v>0.81625620259504461</v>
      </c>
      <c r="AC312" s="155"/>
      <c r="AD312" s="173">
        <f>Cálculos!AR331</f>
        <v>0.88288216129137798</v>
      </c>
      <c r="AE312" s="155"/>
      <c r="AF312" s="173">
        <f>Cálculos!BX155</f>
        <v>0.9043604181870859</v>
      </c>
      <c r="AG312" s="155"/>
      <c r="AH312" s="173">
        <f>Cálculos!N220</f>
        <v>0</v>
      </c>
      <c r="AI312" s="155"/>
      <c r="AJ312" s="173">
        <f>Cálculos!AT278</f>
        <v>0</v>
      </c>
      <c r="AK312" s="155"/>
      <c r="AL312" s="173">
        <f>Cálculos!BZ287</f>
        <v>0</v>
      </c>
      <c r="AM312" s="153"/>
      <c r="BA312" s="154"/>
      <c r="BB312" s="75">
        <v>307</v>
      </c>
      <c r="BC312" s="181">
        <f>ABS(Cálculos!L313-Cálculos!L312)</f>
        <v>8.9724839063944573E-2</v>
      </c>
      <c r="BD312" s="181">
        <f>ABS(Cálculos!AR313-Cálculos!AR312)</f>
        <v>9.0477137811283637E-2</v>
      </c>
      <c r="BE312" s="181">
        <f>ABS(Cálculos!BX313-Cálculos!BX312)</f>
        <v>9.1231475737880041E-2</v>
      </c>
      <c r="BF312" s="153"/>
    </row>
    <row r="313" spans="25:58" x14ac:dyDescent="0.35">
      <c r="Y313" s="154"/>
      <c r="Z313" s="75">
        <f>(Cálculos!C314-0.44)/(MAX(Cálculos!C:C)+0.12)*100</f>
        <v>42.124582260450339</v>
      </c>
      <c r="AA313" s="155"/>
      <c r="AB313" s="173">
        <f>Cálculos!L117</f>
        <v>0.81190376794947594</v>
      </c>
      <c r="AC313" s="155"/>
      <c r="AD313" s="173">
        <f>Cálculos!AR509</f>
        <v>0.88106557636709626</v>
      </c>
      <c r="AE313" s="155"/>
      <c r="AF313" s="173">
        <f>Cálculos!BX18</f>
        <v>0.90194258203052657</v>
      </c>
      <c r="AG313" s="155"/>
      <c r="AH313" s="173">
        <f>Cálculos!N221</f>
        <v>0</v>
      </c>
      <c r="AI313" s="155"/>
      <c r="AJ313" s="173">
        <f>Cálculos!AT279</f>
        <v>0</v>
      </c>
      <c r="AK313" s="155"/>
      <c r="AL313" s="173">
        <f>Cálculos!BZ288</f>
        <v>0</v>
      </c>
      <c r="AM313" s="153"/>
      <c r="BA313" s="154"/>
      <c r="BB313" s="75">
        <v>308</v>
      </c>
      <c r="BC313" s="181">
        <f>ABS(Cálculos!L314-Cálculos!L313)</f>
        <v>2.9203100265012827E-3</v>
      </c>
      <c r="BD313" s="181">
        <f>ABS(Cálculos!AR314-Cálculos!AR313)</f>
        <v>2.1795103513825298E-3</v>
      </c>
      <c r="BE313" s="181">
        <f>ABS(Cálculos!BX314-Cálculos!BX313)</f>
        <v>1.4367026663647531E-3</v>
      </c>
      <c r="BF313" s="153"/>
    </row>
    <row r="314" spans="25:58" x14ac:dyDescent="0.35">
      <c r="Y314" s="154"/>
      <c r="Z314" s="75">
        <f>(Cálculos!C315-0.44)/(MAX(Cálculos!C:C)+0.12)*100</f>
        <v>42.26154604722511</v>
      </c>
      <c r="AA314" s="155"/>
      <c r="AB314" s="173">
        <f>Cálculos!L118</f>
        <v>0.80789623170625358</v>
      </c>
      <c r="AC314" s="155"/>
      <c r="AD314" s="173">
        <f>Cálculos!AR16</f>
        <v>0.8805819442379943</v>
      </c>
      <c r="AE314" s="155"/>
      <c r="AF314" s="173">
        <f>Cálculos!BX156</f>
        <v>0.89356386784536013</v>
      </c>
      <c r="AG314" s="155"/>
      <c r="AH314" s="173">
        <f>Cálculos!N222</f>
        <v>0</v>
      </c>
      <c r="AI314" s="155"/>
      <c r="AJ314" s="173">
        <f>Cálculos!AT280</f>
        <v>0</v>
      </c>
      <c r="AK314" s="155"/>
      <c r="AL314" s="173">
        <f>Cálculos!BZ289</f>
        <v>0</v>
      </c>
      <c r="AM314" s="153"/>
      <c r="BA314" s="154"/>
      <c r="BB314" s="75">
        <v>309</v>
      </c>
      <c r="BC314" s="181">
        <f>ABS(Cálculos!L315-Cálculos!L314)</f>
        <v>5.034665467842786E-2</v>
      </c>
      <c r="BD314" s="181">
        <f>ABS(Cálculos!AR315-Cálculos!AR314)</f>
        <v>5.1076131047486428E-2</v>
      </c>
      <c r="BE314" s="181">
        <f>ABS(Cálculos!BX315-Cálculos!BX314)</f>
        <v>5.180758473351621E-2</v>
      </c>
      <c r="BF314" s="153"/>
    </row>
    <row r="315" spans="25:58" x14ac:dyDescent="0.35">
      <c r="Y315" s="154"/>
      <c r="Z315" s="75">
        <f>(Cálculos!C316-0.44)/(MAX(Cálculos!C:C)+0.12)*100</f>
        <v>42.398509833999896</v>
      </c>
      <c r="AA315" s="155"/>
      <c r="AB315" s="173">
        <f>Cálculos!L485</f>
        <v>0.80765175976489945</v>
      </c>
      <c r="AC315" s="155"/>
      <c r="AD315" s="173">
        <f>Cálculos!AR691</f>
        <v>0.87976985454928025</v>
      </c>
      <c r="AE315" s="155"/>
      <c r="AF315" s="173">
        <f>Cálculos!BX166</f>
        <v>0.89031379547183376</v>
      </c>
      <c r="AG315" s="155"/>
      <c r="AH315" s="173">
        <f>Cálculos!N223</f>
        <v>0</v>
      </c>
      <c r="AI315" s="155"/>
      <c r="AJ315" s="173">
        <f>Cálculos!AT281</f>
        <v>0</v>
      </c>
      <c r="AK315" s="155"/>
      <c r="AL315" s="173">
        <f>Cálculos!BZ290</f>
        <v>0</v>
      </c>
      <c r="AM315" s="153"/>
      <c r="BA315" s="154"/>
      <c r="BB315" s="75">
        <v>310</v>
      </c>
      <c r="BC315" s="181">
        <f>ABS(Cálculos!L316-Cálculos!L315)</f>
        <v>8.1885304036615925E-2</v>
      </c>
      <c r="BD315" s="181">
        <f>ABS(Cálculos!AR316-Cálculos!AR315)</f>
        <v>8.2603630179144849E-2</v>
      </c>
      <c r="BE315" s="181">
        <f>ABS(Cálculos!BX316-Cálculos!BX315)</f>
        <v>8.332390341486684E-2</v>
      </c>
      <c r="BF315" s="153"/>
    </row>
    <row r="316" spans="25:58" x14ac:dyDescent="0.35">
      <c r="Y316" s="154"/>
      <c r="Z316" s="75">
        <f>(Cálculos!C317-0.44)/(MAX(Cálculos!C:C)+0.12)*100</f>
        <v>42.535473620774667</v>
      </c>
      <c r="AA316" s="155"/>
      <c r="AB316" s="173">
        <f>Cálculos!L698</f>
        <v>0.80225927341937486</v>
      </c>
      <c r="AC316" s="155"/>
      <c r="AD316" s="173">
        <f>Cálculos!AR528</f>
        <v>0.87951855261001732</v>
      </c>
      <c r="AE316" s="155"/>
      <c r="AF316" s="173">
        <f>Cálculos!BX736</f>
        <v>0.88683881795489472</v>
      </c>
      <c r="AG316" s="155"/>
      <c r="AH316" s="173">
        <f>Cálculos!N224</f>
        <v>0</v>
      </c>
      <c r="AI316" s="155"/>
      <c r="AJ316" s="173">
        <f>Cálculos!AT282</f>
        <v>0</v>
      </c>
      <c r="AK316" s="155"/>
      <c r="AL316" s="173">
        <f>Cálculos!BZ293</f>
        <v>0</v>
      </c>
      <c r="AM316" s="153"/>
      <c r="BA316" s="154"/>
      <c r="BB316" s="75">
        <v>311</v>
      </c>
      <c r="BC316" s="181">
        <f>ABS(Cálculos!L317-Cálculos!L316)</f>
        <v>1.4078557847045037E-2</v>
      </c>
      <c r="BD316" s="181">
        <f>ABS(Cálculos!AR317-Cálculos!AR316)</f>
        <v>1.4785904197011757E-2</v>
      </c>
      <c r="BE316" s="181">
        <f>ABS(Cálculos!BX317-Cálculos!BX316)</f>
        <v>1.5495167878371019E-2</v>
      </c>
      <c r="BF316" s="153"/>
    </row>
    <row r="317" spans="25:58" x14ac:dyDescent="0.35">
      <c r="Y317" s="154"/>
      <c r="Z317" s="75">
        <f>(Cálculos!C318-0.44)/(MAX(Cálculos!C:C)+0.12)*100</f>
        <v>42.672437407549445</v>
      </c>
      <c r="AA317" s="155"/>
      <c r="AB317" s="173">
        <f>Cálculos!L333</f>
        <v>0.79989177153695379</v>
      </c>
      <c r="AC317" s="155"/>
      <c r="AD317" s="173">
        <f>Cálculos!AR17</f>
        <v>0.87927973516111568</v>
      </c>
      <c r="AE317" s="155"/>
      <c r="AF317" s="173">
        <f>Cálculos!BX735</f>
        <v>0.88615074303424279</v>
      </c>
      <c r="AG317" s="155"/>
      <c r="AH317" s="173">
        <f>Cálculos!N225</f>
        <v>0</v>
      </c>
      <c r="AI317" s="155"/>
      <c r="AJ317" s="173">
        <f>Cálculos!AT283</f>
        <v>0</v>
      </c>
      <c r="AK317" s="155"/>
      <c r="AL317" s="173">
        <f>Cálculos!BZ294</f>
        <v>0</v>
      </c>
      <c r="AM317" s="153"/>
      <c r="BA317" s="154"/>
      <c r="BB317" s="75">
        <v>312</v>
      </c>
      <c r="BC317" s="181">
        <f>ABS(Cálculos!L318-Cálculos!L317)</f>
        <v>8.1796033879266483E-2</v>
      </c>
      <c r="BD317" s="181">
        <f>ABS(Cálculos!AR318-Cálculos!AR317)</f>
        <v>8.2492568265513044E-2</v>
      </c>
      <c r="BE317" s="181">
        <f>ABS(Cálculos!BX318-Cálculos!BX317)</f>
        <v>8.3190990676268006E-2</v>
      </c>
      <c r="BF317" s="153"/>
    </row>
    <row r="318" spans="25:58" x14ac:dyDescent="0.35">
      <c r="Y318" s="154"/>
      <c r="Z318" s="75">
        <f>(Cálculos!C319-0.44)/(MAX(Cálculos!C:C)+0.12)*100</f>
        <v>42.809401194324224</v>
      </c>
      <c r="AA318" s="155"/>
      <c r="AB318" s="173">
        <f>Cálculos!L486</f>
        <v>0.79960057214667535</v>
      </c>
      <c r="AC318" s="155"/>
      <c r="AD318" s="173">
        <f>Cálculos!AR162</f>
        <v>0.87923659481192917</v>
      </c>
      <c r="AE318" s="155"/>
      <c r="AF318" s="173">
        <f>Cálculos!BX371</f>
        <v>0.88521934001880309</v>
      </c>
      <c r="AG318" s="155"/>
      <c r="AH318" s="173">
        <f>Cálculos!N226</f>
        <v>0</v>
      </c>
      <c r="AI318" s="155"/>
      <c r="AJ318" s="173">
        <f>Cálculos!AT284</f>
        <v>0</v>
      </c>
      <c r="AK318" s="155"/>
      <c r="AL318" s="173">
        <f>Cálculos!BZ295</f>
        <v>0</v>
      </c>
      <c r="AM318" s="153"/>
      <c r="BA318" s="154"/>
      <c r="BB318" s="75">
        <v>313</v>
      </c>
      <c r="BC318" s="181">
        <f>ABS(Cálculos!L319-Cálculos!L318)</f>
        <v>6.6190737088023144E-2</v>
      </c>
      <c r="BD318" s="181">
        <f>ABS(Cálculos!AR319-Cálculos!AR318)</f>
        <v>6.6876624774086235E-2</v>
      </c>
      <c r="BE318" s="181">
        <f>ABS(Cálculos!BX319-Cálculos!BX318)</f>
        <v>6.7564371625736808E-2</v>
      </c>
      <c r="BF318" s="153"/>
    </row>
    <row r="319" spans="25:58" x14ac:dyDescent="0.35">
      <c r="Y319" s="154"/>
      <c r="Z319" s="75">
        <f>(Cálculos!C320-0.44)/(MAX(Cálculos!C:C)+0.12)*100</f>
        <v>42.946364981099002</v>
      </c>
      <c r="AA319" s="155"/>
      <c r="AB319" s="173">
        <f>Cálculos!L526</f>
        <v>0.79781071250338043</v>
      </c>
      <c r="AC319" s="155"/>
      <c r="AD319" s="173">
        <f>Cálculos!AR326</f>
        <v>0.87769255258294698</v>
      </c>
      <c r="AE319" s="155"/>
      <c r="AF319" s="173">
        <f>Cálculos!BX734</f>
        <v>0.88500854126187156</v>
      </c>
      <c r="AG319" s="155"/>
      <c r="AH319" s="173">
        <f>Cálculos!N227</f>
        <v>0</v>
      </c>
      <c r="AI319" s="155"/>
      <c r="AJ319" s="173">
        <f>Cálculos!AT285</f>
        <v>0</v>
      </c>
      <c r="AK319" s="155"/>
      <c r="AL319" s="173">
        <f>Cálculos!BZ296</f>
        <v>0</v>
      </c>
      <c r="AM319" s="153"/>
      <c r="BA319" s="154"/>
      <c r="BB319" s="75">
        <v>314</v>
      </c>
      <c r="BC319" s="181">
        <f>ABS(Cálculos!L320-Cálculos!L319)</f>
        <v>7.6589631724033602E-2</v>
      </c>
      <c r="BD319" s="181">
        <f>ABS(Cálculos!AR320-Cálculos!AR319)</f>
        <v>7.7265035447356051E-2</v>
      </c>
      <c r="BE319" s="181">
        <f>ABS(Cálculos!BX320-Cálculos!BX319)</f>
        <v>7.7942269918460427E-2</v>
      </c>
      <c r="BF319" s="153"/>
    </row>
    <row r="320" spans="25:58" x14ac:dyDescent="0.35">
      <c r="Y320" s="154"/>
      <c r="Z320" s="75">
        <f>(Cálculos!C321-0.44)/(MAX(Cálculos!C:C)+0.12)*100</f>
        <v>43.083328767873773</v>
      </c>
      <c r="AA320" s="155"/>
      <c r="AB320" s="173">
        <f>Cálculos!L119</f>
        <v>0.79655094874300325</v>
      </c>
      <c r="AC320" s="155"/>
      <c r="AD320" s="173">
        <f>Cálculos!AR141</f>
        <v>0.87397320901030218</v>
      </c>
      <c r="AE320" s="155"/>
      <c r="AF320" s="173">
        <f>Cálculos!BX370</f>
        <v>0.8845313520158431</v>
      </c>
      <c r="AG320" s="155"/>
      <c r="AH320" s="173">
        <f>Cálculos!N228</f>
        <v>0</v>
      </c>
      <c r="AI320" s="155"/>
      <c r="AJ320" s="173">
        <f>Cálculos!AT286</f>
        <v>0</v>
      </c>
      <c r="AK320" s="155"/>
      <c r="AL320" s="173">
        <f>Cálculos!BZ297</f>
        <v>0</v>
      </c>
      <c r="AM320" s="153"/>
      <c r="BA320" s="154"/>
      <c r="BB320" s="75">
        <v>315</v>
      </c>
      <c r="BC320" s="181">
        <f>ABS(Cálculos!L321-Cálculos!L320)</f>
        <v>2.327462993597057E-2</v>
      </c>
      <c r="BD320" s="181">
        <f>ABS(Cálculos!AR321-Cálculos!AR320)</f>
        <v>2.3939709946513038E-2</v>
      </c>
      <c r="BE320" s="181">
        <f>ABS(Cálculos!BX321-Cálculos!BX320)</f>
        <v>2.4606592721405307E-2</v>
      </c>
      <c r="BF320" s="153"/>
    </row>
    <row r="321" spans="25:58" x14ac:dyDescent="0.35">
      <c r="Y321" s="154"/>
      <c r="Z321" s="75">
        <f>(Cálculos!C322-0.44)/(MAX(Cálculos!C:C)+0.12)*100</f>
        <v>43.220292554648552</v>
      </c>
      <c r="AA321" s="155"/>
      <c r="AB321" s="173">
        <f>Cálculos!L673</f>
        <v>0.79450292288214264</v>
      </c>
      <c r="AC321" s="155"/>
      <c r="AD321" s="173">
        <f>Cálculos!AR669</f>
        <v>0.87388768686830121</v>
      </c>
      <c r="AE321" s="155"/>
      <c r="AF321" s="173">
        <f>Cálculos!BX733</f>
        <v>0.88403720973136413</v>
      </c>
      <c r="AG321" s="155"/>
      <c r="AH321" s="173">
        <f>Cálculos!N229</f>
        <v>0</v>
      </c>
      <c r="AI321" s="155"/>
      <c r="AJ321" s="173">
        <f>Cálculos!AT287</f>
        <v>0</v>
      </c>
      <c r="AK321" s="155"/>
      <c r="AL321" s="173">
        <f>Cálculos!BZ298</f>
        <v>0</v>
      </c>
      <c r="AM321" s="153"/>
      <c r="BA321" s="154"/>
      <c r="BB321" s="75">
        <v>316</v>
      </c>
      <c r="BC321" s="181">
        <f>ABS(Cálculos!L322-Cálculos!L321)</f>
        <v>4.7453346054675827E-3</v>
      </c>
      <c r="BD321" s="181">
        <f>ABS(Cálculos!AR322-Cálculos!AR321)</f>
        <v>5.4002487037304314E-3</v>
      </c>
      <c r="BE321" s="181">
        <f>ABS(Cálculos!BX322-Cálculos!BX321)</f>
        <v>6.0569380106447746E-3</v>
      </c>
      <c r="BF321" s="153"/>
    </row>
    <row r="322" spans="25:58" x14ac:dyDescent="0.35">
      <c r="Y322" s="154"/>
      <c r="Z322" s="75">
        <f>(Cálculos!C323-0.44)/(MAX(Cálculos!C:C)+0.12)*100</f>
        <v>43.35725634142333</v>
      </c>
      <c r="AA322" s="155"/>
      <c r="AB322" s="173">
        <f>Cálculos!L308</f>
        <v>0.79147042123295741</v>
      </c>
      <c r="AC322" s="155"/>
      <c r="AD322" s="173">
        <f>Cálculos!AR304</f>
        <v>0.8711553740000938</v>
      </c>
      <c r="AE322" s="155"/>
      <c r="AF322" s="173">
        <f>Cálculos!BX167</f>
        <v>0.88372116142611734</v>
      </c>
      <c r="AG322" s="155"/>
      <c r="AH322" s="173">
        <f>Cálculos!N230</f>
        <v>0</v>
      </c>
      <c r="AI322" s="155"/>
      <c r="AJ322" s="173">
        <f>Cálculos!AT288</f>
        <v>0</v>
      </c>
      <c r="AK322" s="155"/>
      <c r="AL322" s="173">
        <f>Cálculos!BZ299</f>
        <v>0</v>
      </c>
      <c r="AM322" s="153"/>
      <c r="BA322" s="154"/>
      <c r="BB322" s="75">
        <v>317</v>
      </c>
      <c r="BC322" s="181">
        <f>ABS(Cálculos!L323-Cálculos!L322)</f>
        <v>1.4688613410741513E-2</v>
      </c>
      <c r="BD322" s="181">
        <f>ABS(Cálculos!AR323-Cálculos!AR322)</f>
        <v>1.404370983627734E-2</v>
      </c>
      <c r="BE322" s="181">
        <f>ABS(Cálculos!BX323-Cálculos!BX322)</f>
        <v>1.3397058187664485E-2</v>
      </c>
      <c r="BF322" s="153"/>
    </row>
    <row r="323" spans="25:58" x14ac:dyDescent="0.35">
      <c r="Y323" s="154"/>
      <c r="Z323" s="75">
        <f>(Cálculos!C324-0.44)/(MAX(Cálculos!C:C)+0.12)*100</f>
        <v>43.494220128198101</v>
      </c>
      <c r="AA323" s="155"/>
      <c r="AB323" s="173">
        <f>Cálculos!L120</f>
        <v>0.78814066647248804</v>
      </c>
      <c r="AC323" s="155"/>
      <c r="AD323" s="173">
        <f>Cálculos!AR510</f>
        <v>0.87105697623386236</v>
      </c>
      <c r="AE323" s="155"/>
      <c r="AF323" s="173">
        <f>Cálculos!BX165</f>
        <v>0.88368725785670643</v>
      </c>
      <c r="AG323" s="155"/>
      <c r="AH323" s="173">
        <f>Cálculos!N231</f>
        <v>0</v>
      </c>
      <c r="AI323" s="155"/>
      <c r="AJ323" s="173">
        <f>Cálculos!AT289</f>
        <v>0</v>
      </c>
      <c r="AK323" s="155"/>
      <c r="AL323" s="173">
        <f>Cálculos!BZ300</f>
        <v>0</v>
      </c>
      <c r="AM323" s="153"/>
      <c r="BA323" s="154"/>
      <c r="BB323" s="75">
        <v>318</v>
      </c>
      <c r="BC323" s="181">
        <f>ABS(Cálculos!L324-Cálculos!L323)</f>
        <v>1.0691455395972119E-2</v>
      </c>
      <c r="BD323" s="181">
        <f>ABS(Cálculos!AR324-Cálculos!AR323)</f>
        <v>1.1326501459967192E-2</v>
      </c>
      <c r="BE323" s="181">
        <f>ABS(Cálculos!BX324-Cálculos!BX323)</f>
        <v>1.1963268878365602E-2</v>
      </c>
      <c r="BF323" s="153"/>
    </row>
    <row r="324" spans="25:58" x14ac:dyDescent="0.35">
      <c r="Y324" s="154"/>
      <c r="Z324" s="75">
        <f>(Cálculos!C325-0.44)/(MAX(Cálculos!C:C)+0.12)*100</f>
        <v>43.63118391497288</v>
      </c>
      <c r="AA324" s="155"/>
      <c r="AB324" s="173">
        <f>Cálculos!L492</f>
        <v>0.78532026222105045</v>
      </c>
      <c r="AC324" s="155"/>
      <c r="AD324" s="173">
        <f>Cálculos!AR664</f>
        <v>0.86532295118185432</v>
      </c>
      <c r="AE324" s="155"/>
      <c r="AF324" s="173">
        <f>Cálculos!BX369</f>
        <v>0.88338948953447871</v>
      </c>
      <c r="AG324" s="155"/>
      <c r="AH324" s="173">
        <f>Cálculos!N232</f>
        <v>0</v>
      </c>
      <c r="AI324" s="155"/>
      <c r="AJ324" s="173">
        <f>Cálculos!AT290</f>
        <v>0</v>
      </c>
      <c r="AK324" s="155"/>
      <c r="AL324" s="173">
        <f>Cálculos!BZ301</f>
        <v>0</v>
      </c>
      <c r="AM324" s="153"/>
      <c r="BA324" s="154"/>
      <c r="BB324" s="75">
        <v>319</v>
      </c>
      <c r="BC324" s="181">
        <f>ABS(Cálculos!L325-Cálculos!L324)</f>
        <v>1.7801493476881443</v>
      </c>
      <c r="BD324" s="181">
        <f>ABS(Cálculos!AR325-Cálculos!AR324)</f>
        <v>0.88804405870722136</v>
      </c>
      <c r="BE324" s="181">
        <f>ABS(Cálculos!BX325-Cálculos!BX324)</f>
        <v>0.59192789188595918</v>
      </c>
      <c r="BF324" s="153"/>
    </row>
    <row r="325" spans="25:58" x14ac:dyDescent="0.35">
      <c r="Y325" s="154"/>
      <c r="Z325" s="75">
        <f>(Cálculos!C326-0.44)/(MAX(Cálculos!C:C)+0.12)*100</f>
        <v>43.768147701747658</v>
      </c>
      <c r="AA325" s="155"/>
      <c r="AB325" s="173">
        <f>Cálculos!L161</f>
        <v>0.78481009333260165</v>
      </c>
      <c r="AC325" s="155"/>
      <c r="AD325" s="173">
        <f>Cálculos!AR142</f>
        <v>0.8640911948434572</v>
      </c>
      <c r="AE325" s="155"/>
      <c r="AF325" s="173">
        <f>Cálculos!BX157</f>
        <v>0.88290252144411152</v>
      </c>
      <c r="AG325" s="155"/>
      <c r="AH325" s="173">
        <f>Cálculos!N233</f>
        <v>0</v>
      </c>
      <c r="AI325" s="155"/>
      <c r="AJ325" s="173">
        <f>Cálculos!AT294</f>
        <v>0</v>
      </c>
      <c r="AK325" s="155"/>
      <c r="AL325" s="173">
        <f>Cálculos!BZ302</f>
        <v>0</v>
      </c>
      <c r="AM325" s="153"/>
      <c r="BA325" s="154"/>
      <c r="BB325" s="75">
        <v>320</v>
      </c>
      <c r="BC325" s="181">
        <f>ABS(Cálculos!L326-Cálculos!L325)</f>
        <v>0.65260757528070634</v>
      </c>
      <c r="BD325" s="181">
        <f>ABS(Cálculos!AR326-Cálculos!AR325)</f>
        <v>0.16261691709681536</v>
      </c>
      <c r="BE325" s="181">
        <f>ABS(Cálculos!BX326-Cálculos!BX325)</f>
        <v>1.9403342159916015E-3</v>
      </c>
      <c r="BF325" s="153"/>
    </row>
    <row r="326" spans="25:58" x14ac:dyDescent="0.35">
      <c r="Y326" s="154"/>
      <c r="Z326" s="75">
        <f>(Cálculos!C327-0.44)/(MAX(Cálculos!C:C)+0.12)*100</f>
        <v>43.905111488522437</v>
      </c>
      <c r="AA326" s="155"/>
      <c r="AB326" s="173">
        <f>Cálculos!L674</f>
        <v>0.7847659859365026</v>
      </c>
      <c r="AC326" s="155"/>
      <c r="AD326" s="173">
        <f>Cálculos!AR700</f>
        <v>0.86382979090801393</v>
      </c>
      <c r="AE326" s="155"/>
      <c r="AF326" s="173">
        <f>Cálculos!BX368</f>
        <v>0.88241875608377529</v>
      </c>
      <c r="AG326" s="155"/>
      <c r="AH326" s="173">
        <f>Cálculos!N234</f>
        <v>0</v>
      </c>
      <c r="AI326" s="155"/>
      <c r="AJ326" s="173">
        <f>Cálculos!AT295</f>
        <v>0</v>
      </c>
      <c r="AK326" s="155"/>
      <c r="AL326" s="173">
        <f>Cálculos!BZ303</f>
        <v>0</v>
      </c>
      <c r="AM326" s="153"/>
      <c r="BA326" s="154"/>
      <c r="BB326" s="75">
        <v>321</v>
      </c>
      <c r="BC326" s="181">
        <f>ABS(Cálculos!L327-Cálculos!L326)</f>
        <v>0.6500427897569423</v>
      </c>
      <c r="BD326" s="181">
        <f>ABS(Cálculos!AR327-Cálculos!AR326)</f>
        <v>0.24002854029576604</v>
      </c>
      <c r="BE326" s="181">
        <f>ABS(Cálculos!BX327-Cálculos!BX326)</f>
        <v>0.10381360830336828</v>
      </c>
      <c r="BF326" s="153"/>
    </row>
    <row r="327" spans="25:58" x14ac:dyDescent="0.35">
      <c r="Y327" s="154"/>
      <c r="Z327" s="75">
        <f>(Cálculos!C328-0.44)/(MAX(Cálculos!C:C)+0.12)*100</f>
        <v>44.042075275297208</v>
      </c>
      <c r="AA327" s="155"/>
      <c r="AB327" s="173">
        <f>Cálculos!L309</f>
        <v>0.78176336424835235</v>
      </c>
      <c r="AC327" s="155"/>
      <c r="AD327" s="173">
        <f>Cálculos!AR299</f>
        <v>0.86243406773920483</v>
      </c>
      <c r="AE327" s="155"/>
      <c r="AF327" s="173">
        <f>Cálculos!BX731</f>
        <v>0.88122646820291362</v>
      </c>
      <c r="AG327" s="155"/>
      <c r="AH327" s="173">
        <f>Cálculos!N236</f>
        <v>0</v>
      </c>
      <c r="AI327" s="155"/>
      <c r="AJ327" s="173">
        <f>Cálculos!AT296</f>
        <v>0</v>
      </c>
      <c r="AK327" s="155"/>
      <c r="AL327" s="173">
        <f>Cálculos!BZ304</f>
        <v>0</v>
      </c>
      <c r="AM327" s="153"/>
      <c r="BA327" s="154"/>
      <c r="BB327" s="75">
        <v>322</v>
      </c>
      <c r="BC327" s="181">
        <f>ABS(Cálculos!L328-Cálculos!L327)</f>
        <v>7.2004884021253601E-2</v>
      </c>
      <c r="BD327" s="181">
        <f>ABS(Cálculos!AR328-Cálculos!AR327)</f>
        <v>7.2750970872267673E-2</v>
      </c>
      <c r="BE327" s="181">
        <f>ABS(Cálculos!BX328-Cálculos!BX327)</f>
        <v>7.3449173505651055E-2</v>
      </c>
      <c r="BF327" s="153"/>
    </row>
    <row r="328" spans="25:58" x14ac:dyDescent="0.35">
      <c r="Y328" s="154"/>
      <c r="Z328" s="75">
        <f>(Cálculos!C329-0.44)/(MAX(Cálculos!C:C)+0.12)*100</f>
        <v>44.179039062071993</v>
      </c>
      <c r="AA328" s="155"/>
      <c r="AB328" s="173">
        <f>Cálculos!L121</f>
        <v>0.78028172630365444</v>
      </c>
      <c r="AC328" s="155"/>
      <c r="AD328" s="173">
        <f>Cálculos!AR335</f>
        <v>0.86191483972194882</v>
      </c>
      <c r="AE328" s="155"/>
      <c r="AF328" s="173">
        <f>Cálculos!BX732</f>
        <v>0.88114424399009672</v>
      </c>
      <c r="AG328" s="155"/>
      <c r="AH328" s="173">
        <f>Cálculos!N237</f>
        <v>0</v>
      </c>
      <c r="AI328" s="155"/>
      <c r="AJ328" s="173">
        <f>Cálculos!AT297</f>
        <v>0</v>
      </c>
      <c r="AK328" s="155"/>
      <c r="AL328" s="173">
        <f>Cálculos!BZ305</f>
        <v>0</v>
      </c>
      <c r="AM328" s="153"/>
      <c r="BA328" s="154"/>
      <c r="BB328" s="75">
        <v>323</v>
      </c>
      <c r="BC328" s="181">
        <f>ABS(Cálculos!L329-Cálculos!L328)</f>
        <v>4.3946332776853336E-2</v>
      </c>
      <c r="BD328" s="181">
        <f>ABS(Cálculos!AR329-Cálculos!AR328)</f>
        <v>4.3211650047689343E-2</v>
      </c>
      <c r="BE328" s="181">
        <f>ABS(Cálculos!BX329-Cálculos!BX328)</f>
        <v>4.2524119614059219E-2</v>
      </c>
      <c r="BF328" s="153"/>
    </row>
    <row r="329" spans="25:58" x14ac:dyDescent="0.35">
      <c r="Y329" s="154"/>
      <c r="Z329" s="75">
        <f>(Cálculos!C330-0.44)/(MAX(Cálculos!C:C)+0.12)*100</f>
        <v>44.316002848846765</v>
      </c>
      <c r="AA329" s="155"/>
      <c r="AB329" s="173">
        <f>Cálculos!L127</f>
        <v>0.767115768478278</v>
      </c>
      <c r="AC329" s="155"/>
      <c r="AD329" s="173">
        <f>Cálculos!AR511</f>
        <v>0.86116728067114601</v>
      </c>
      <c r="AE329" s="155"/>
      <c r="AF329" s="173">
        <f>Cálculos!BX366</f>
        <v>0.87961001336764488</v>
      </c>
      <c r="AG329" s="155"/>
      <c r="AH329" s="173">
        <f>Cálculos!N238</f>
        <v>0</v>
      </c>
      <c r="AI329" s="155"/>
      <c r="AJ329" s="173">
        <f>Cálculos!AT298</f>
        <v>0</v>
      </c>
      <c r="AK329" s="155"/>
      <c r="AL329" s="173">
        <f>Cálculos!BZ306</f>
        <v>0</v>
      </c>
      <c r="AM329" s="153"/>
      <c r="BA329" s="154"/>
      <c r="BB329" s="75">
        <v>324</v>
      </c>
      <c r="BC329" s="181">
        <f>ABS(Cálculos!L330-Cálculos!L329)</f>
        <v>1.7908725293395291</v>
      </c>
      <c r="BD329" s="181">
        <f>ABS(Cálculos!AR330-Cálculos!AR329)</f>
        <v>0.55889459913246009</v>
      </c>
      <c r="BE329" s="181">
        <f>ABS(Cálculos!BX330-Cálculos!BX329)</f>
        <v>0.14944597058586795</v>
      </c>
      <c r="BF329" s="153"/>
    </row>
    <row r="330" spans="25:58" x14ac:dyDescent="0.35">
      <c r="Y330" s="154"/>
      <c r="Z330" s="75">
        <f>(Cálculos!C331-0.44)/(MAX(Cálculos!C:C)+0.12)*100</f>
        <v>44.452966635621543</v>
      </c>
      <c r="AA330" s="155"/>
      <c r="AB330" s="173">
        <f>Cálculos!L728</f>
        <v>0.76667144000617327</v>
      </c>
      <c r="AC330" s="155"/>
      <c r="AD330" s="173">
        <f>Cálculos!AR143</f>
        <v>0.85432599035160151</v>
      </c>
      <c r="AE330" s="155"/>
      <c r="AF330" s="173">
        <f>Cálculos!BX367</f>
        <v>0.87952665375103356</v>
      </c>
      <c r="AG330" s="155"/>
      <c r="AH330" s="173">
        <f>Cálculos!N239</f>
        <v>0</v>
      </c>
      <c r="AI330" s="155"/>
      <c r="AJ330" s="173">
        <f>Cálculos!AT299</f>
        <v>0</v>
      </c>
      <c r="AK330" s="155"/>
      <c r="AL330" s="173">
        <f>Cálculos!BZ307</f>
        <v>0</v>
      </c>
      <c r="AM330" s="153"/>
      <c r="BA330" s="154"/>
      <c r="BB330" s="75">
        <v>325</v>
      </c>
      <c r="BC330" s="181">
        <f>ABS(Cálculos!L331-Cálculos!L330)</f>
        <v>1.1367810163871774</v>
      </c>
      <c r="BD330" s="181">
        <f>ABS(Cálculos!AR331-Cálculos!AR330)</f>
        <v>0.28413712930368473</v>
      </c>
      <c r="BE330" s="181">
        <f>ABS(Cálculos!BX331-Cálculos!BX330)</f>
        <v>1.2956322062837033E-3</v>
      </c>
      <c r="BF330" s="153"/>
    </row>
    <row r="331" spans="25:58" x14ac:dyDescent="0.35">
      <c r="Y331" s="154"/>
      <c r="Z331" s="75">
        <f>(Cálculos!C332-0.44)/(MAX(Cálculos!C:C)+0.12)*100</f>
        <v>44.589930422396321</v>
      </c>
      <c r="AA331" s="155"/>
      <c r="AB331" s="173">
        <f>Cálculos!L363</f>
        <v>0.7649123928677739</v>
      </c>
      <c r="AC331" s="155"/>
      <c r="AD331" s="173">
        <f>Cálculos!AR702</f>
        <v>0.85215742706536612</v>
      </c>
      <c r="AE331" s="155"/>
      <c r="AF331" s="173">
        <f>Cálculos!BX533</f>
        <v>0.87929200815977016</v>
      </c>
      <c r="AG331" s="155"/>
      <c r="AH331" s="173">
        <f>Cálculos!N240</f>
        <v>0</v>
      </c>
      <c r="AI331" s="155"/>
      <c r="AJ331" s="173">
        <f>Cálculos!AT300</f>
        <v>0</v>
      </c>
      <c r="AK331" s="155"/>
      <c r="AL331" s="173">
        <f>Cálculos!BZ308</f>
        <v>0</v>
      </c>
      <c r="AM331" s="153"/>
      <c r="BA331" s="154"/>
      <c r="BB331" s="75">
        <v>326</v>
      </c>
      <c r="BC331" s="181">
        <f>ABS(Cálculos!L332-Cálculos!L331)</f>
        <v>0.31218671924377084</v>
      </c>
      <c r="BD331" s="181">
        <f>ABS(Cálculos!AR332-Cálculos!AR331)</f>
        <v>7.8975421294145809E-2</v>
      </c>
      <c r="BE331" s="181">
        <f>ABS(Cálculos!BX332-Cálculos!BX331)</f>
        <v>1.7113173867825404E-3</v>
      </c>
      <c r="BF331" s="153"/>
    </row>
    <row r="332" spans="25:58" x14ac:dyDescent="0.35">
      <c r="Y332" s="154"/>
      <c r="Z332" s="75">
        <f>(Cálculos!C333-0.44)/(MAX(Cálculos!C:C)+0.12)*100</f>
        <v>44.7268942091711</v>
      </c>
      <c r="AA332" s="155"/>
      <c r="AB332" s="173">
        <f>Cálculos!L493</f>
        <v>0.75132294311797576</v>
      </c>
      <c r="AC332" s="155"/>
      <c r="AD332" s="173">
        <f>Cálculos!AR512</f>
        <v>0.85139500791206102</v>
      </c>
      <c r="AE332" s="155"/>
      <c r="AF332" s="173">
        <f>Cálculos!BX158</f>
        <v>0.87237460622067076</v>
      </c>
      <c r="AG332" s="155"/>
      <c r="AH332" s="173">
        <f>Cálculos!N241</f>
        <v>0</v>
      </c>
      <c r="AI332" s="155"/>
      <c r="AJ332" s="173">
        <f>Cálculos!AT301</f>
        <v>0</v>
      </c>
      <c r="AK332" s="155"/>
      <c r="AL332" s="173">
        <f>Cálculos!BZ309</f>
        <v>0</v>
      </c>
      <c r="AM332" s="153"/>
      <c r="BA332" s="154"/>
      <c r="BB332" s="75">
        <v>327</v>
      </c>
      <c r="BC332" s="181">
        <f>ABS(Cálculos!L333-Cálculos!L332)</f>
        <v>0.10280757110983729</v>
      </c>
      <c r="BD332" s="181">
        <f>ABS(Cálculos!AR333-Cálculos!AR332)</f>
        <v>2.6616438217631377E-2</v>
      </c>
      <c r="BE332" s="181">
        <f>ABS(Cálculos!BX333-Cálculos!BX332)</f>
        <v>1.6851594777179679E-3</v>
      </c>
      <c r="BF332" s="153"/>
    </row>
    <row r="333" spans="25:58" x14ac:dyDescent="0.35">
      <c r="Y333" s="154"/>
      <c r="Z333" s="75">
        <f>(Cálculos!C334-0.44)/(MAX(Cálculos!C:C)+0.12)*100</f>
        <v>44.863857995945871</v>
      </c>
      <c r="AA333" s="155"/>
      <c r="AB333" s="173">
        <f>Cálculos!L705</f>
        <v>0.74295179322291793</v>
      </c>
      <c r="AC333" s="155"/>
      <c r="AD333" s="173">
        <f>Cálculos!AR163</f>
        <v>0.85095416395573353</v>
      </c>
      <c r="AE333" s="155"/>
      <c r="AF333" s="173">
        <f>Cálculos!BX573</f>
        <v>0.86498915997692605</v>
      </c>
      <c r="AG333" s="155"/>
      <c r="AH333" s="173">
        <f>Cálculos!N242</f>
        <v>0</v>
      </c>
      <c r="AI333" s="155"/>
      <c r="AJ333" s="173">
        <f>Cálculos!AT302</f>
        <v>0</v>
      </c>
      <c r="AK333" s="155"/>
      <c r="AL333" s="173">
        <f>Cálculos!BZ310</f>
        <v>0</v>
      </c>
      <c r="AM333" s="153"/>
      <c r="BA333" s="154"/>
      <c r="BB333" s="75">
        <v>328</v>
      </c>
      <c r="BC333" s="181">
        <f>ABS(Cálculos!L334-Cálculos!L333)</f>
        <v>9.7407611889541723E-2</v>
      </c>
      <c r="BD333" s="181">
        <f>ABS(Cálculos!AR334-Cálculos!AR333)</f>
        <v>2.5252469359551832E-2</v>
      </c>
      <c r="BE333" s="181">
        <f>ABS(Cálculos!BX334-Cálculos!BX333)</f>
        <v>1.6594013987560885E-3</v>
      </c>
      <c r="BF333" s="153"/>
    </row>
    <row r="334" spans="25:58" x14ac:dyDescent="0.35">
      <c r="Y334" s="154"/>
      <c r="Z334" s="75">
        <f>(Cálculos!C335-0.44)/(MAX(Cálculos!C:C)+0.12)*100</f>
        <v>45.000821782720649</v>
      </c>
      <c r="AA334" s="155"/>
      <c r="AB334" s="173">
        <f>Cálculos!L527</f>
        <v>0.74260986964154363</v>
      </c>
      <c r="AC334" s="155"/>
      <c r="AD334" s="173">
        <f>Cálculos!AR337</f>
        <v>0.85026840088130329</v>
      </c>
      <c r="AE334" s="155"/>
      <c r="AF334" s="173">
        <f>Cálculos!BX15</f>
        <v>0.85598023746164908</v>
      </c>
      <c r="AG334" s="155"/>
      <c r="AH334" s="173">
        <f>Cálculos!N243</f>
        <v>0</v>
      </c>
      <c r="AI334" s="155"/>
      <c r="AJ334" s="173">
        <f>Cálculos!AT303</f>
        <v>0</v>
      </c>
      <c r="AK334" s="155"/>
      <c r="AL334" s="173">
        <f>Cálculos!BZ311</f>
        <v>0</v>
      </c>
      <c r="AM334" s="153"/>
      <c r="BA334" s="154"/>
      <c r="BB334" s="75">
        <v>329</v>
      </c>
      <c r="BC334" s="181">
        <f>ABS(Cálculos!L335-Cálculos!L334)</f>
        <v>0.44231991694408435</v>
      </c>
      <c r="BD334" s="181">
        <f>ABS(Cálculos!AR335-Cálculos!AR334)</f>
        <v>0.10987700730189986</v>
      </c>
      <c r="BE334" s="181">
        <f>ABS(Cálculos!BX335-Cálculos!BX334)</f>
        <v>2.8315463008588004E-4</v>
      </c>
      <c r="BF334" s="153"/>
    </row>
    <row r="335" spans="25:58" x14ac:dyDescent="0.35">
      <c r="Y335" s="154"/>
      <c r="Z335" s="75">
        <f>(Cálculos!C336-0.44)/(MAX(Cálculos!C:C)+0.12)*100</f>
        <v>45.137785569495428</v>
      </c>
      <c r="AA335" s="155"/>
      <c r="AB335" s="173">
        <f>Cálculos!L340</f>
        <v>0.74074283585909351</v>
      </c>
      <c r="AC335" s="155"/>
      <c r="AD335" s="173">
        <f>Cálculos!AR8</f>
        <v>0.85006016130047279</v>
      </c>
      <c r="AE335" s="155"/>
      <c r="AF335" s="173">
        <f>Cálculos!BX16</f>
        <v>0.85538873231005108</v>
      </c>
      <c r="AG335" s="155"/>
      <c r="AH335" s="173">
        <f>Cálculos!N244</f>
        <v>0</v>
      </c>
      <c r="AI335" s="155"/>
      <c r="AJ335" s="173">
        <f>Cálculos!AT304</f>
        <v>0</v>
      </c>
      <c r="AK335" s="155"/>
      <c r="AL335" s="173">
        <f>Cálculos!BZ312</f>
        <v>0</v>
      </c>
      <c r="AM335" s="153"/>
      <c r="BA335" s="154"/>
      <c r="BB335" s="75">
        <v>330</v>
      </c>
      <c r="BC335" s="181">
        <f>ABS(Cálculos!L336-Cálculos!L335)</f>
        <v>1.2700661490306571</v>
      </c>
      <c r="BD335" s="181">
        <f>ABS(Cálculos!AR336-Cálculos!AR335)</f>
        <v>0.33133555288038841</v>
      </c>
      <c r="BE335" s="181">
        <f>ABS(Cálculos!BX336-Cálculos!BX335)</f>
        <v>1.9643387718146554E-2</v>
      </c>
      <c r="BF335" s="153"/>
    </row>
    <row r="336" spans="25:58" x14ac:dyDescent="0.35">
      <c r="Y336" s="154"/>
      <c r="Z336" s="75">
        <f>(Cálculos!C337-0.44)/(MAX(Cálculos!C:C)+0.12)*100</f>
        <v>45.274749356270199</v>
      </c>
      <c r="AA336" s="155"/>
      <c r="AB336" s="173">
        <f>Cálculos!L494</f>
        <v>0.73956259549989256</v>
      </c>
      <c r="AC336" s="155"/>
      <c r="AD336" s="173">
        <f>Cálculos!AR144</f>
        <v>0.84467613142781151</v>
      </c>
      <c r="AE336" s="155"/>
      <c r="AF336" s="173">
        <f>Cálculos!BX14</f>
        <v>0.8550008129722908</v>
      </c>
      <c r="AG336" s="155"/>
      <c r="AH336" s="173">
        <f>Cálculos!N245</f>
        <v>0</v>
      </c>
      <c r="AI336" s="155"/>
      <c r="AJ336" s="173">
        <f>Cálculos!AT305</f>
        <v>0</v>
      </c>
      <c r="AK336" s="155"/>
      <c r="AL336" s="173">
        <f>Cálculos!BZ313</f>
        <v>0</v>
      </c>
      <c r="AM336" s="153"/>
      <c r="BA336" s="154"/>
      <c r="BB336" s="75">
        <v>331</v>
      </c>
      <c r="BC336" s="181">
        <f>ABS(Cálculos!L337-Cálculos!L336)</f>
        <v>1.3675788349811668</v>
      </c>
      <c r="BD336" s="181">
        <f>ABS(Cálculos!AR337-Cálculos!AR336)</f>
        <v>0.34298199172103394</v>
      </c>
      <c r="BE336" s="181">
        <f>ABS(Cálculos!BX337-Cálculos!BX336)</f>
        <v>1.5416070944206384E-3</v>
      </c>
      <c r="BF336" s="153"/>
    </row>
    <row r="337" spans="25:58" x14ac:dyDescent="0.35">
      <c r="Y337" s="154"/>
      <c r="Z337" s="75">
        <f>(Cálculos!C338-0.44)/(MAX(Cálculos!C:C)+0.12)*100</f>
        <v>45.411713143044977</v>
      </c>
      <c r="AA337" s="155"/>
      <c r="AB337" s="173">
        <f>Cálculos!L128</f>
        <v>0.73329782258802334</v>
      </c>
      <c r="AC337" s="155"/>
      <c r="AD337" s="173">
        <f>Cálculos!AR513</f>
        <v>0.84173869559199122</v>
      </c>
      <c r="AE337" s="155"/>
      <c r="AF337" s="173">
        <f>Cálculos!BX17</f>
        <v>0.85484137365978397</v>
      </c>
      <c r="AG337" s="155"/>
      <c r="AH337" s="173">
        <f>Cálculos!N246</f>
        <v>0</v>
      </c>
      <c r="AI337" s="155"/>
      <c r="AJ337" s="173">
        <f>Cálculos!AT306</f>
        <v>0</v>
      </c>
      <c r="AK337" s="155"/>
      <c r="AL337" s="173">
        <f>Cálculos!BZ314</f>
        <v>0</v>
      </c>
      <c r="AM337" s="153"/>
      <c r="BA337" s="154"/>
      <c r="BB337" s="75">
        <v>332</v>
      </c>
      <c r="BC337" s="181">
        <f>ABS(Cálculos!L338-Cálculos!L337)</f>
        <v>0.10759012041445848</v>
      </c>
      <c r="BD337" s="181">
        <f>ABS(Cálculos!AR338-Cálculos!AR337)</f>
        <v>2.7968193690443011E-2</v>
      </c>
      <c r="BE337" s="181">
        <f>ABS(Cálculos!BX338-Cálculos!BX337)</f>
        <v>1.9150553160341977E-3</v>
      </c>
      <c r="BF337" s="153"/>
    </row>
    <row r="338" spans="25:58" x14ac:dyDescent="0.35">
      <c r="Y338" s="154"/>
      <c r="Z338" s="75">
        <f>(Cálculos!C339-0.44)/(MAX(Cálculos!C:C)+0.12)*100</f>
        <v>45.548676929819756</v>
      </c>
      <c r="AA338" s="155"/>
      <c r="AB338" s="173">
        <f>Cálculos!L495</f>
        <v>0.73155246084006376</v>
      </c>
      <c r="AC338" s="155"/>
      <c r="AD338" s="173">
        <f>Cálculos!AR661</f>
        <v>0.84130462873284295</v>
      </c>
      <c r="AE338" s="155"/>
      <c r="AF338" s="173">
        <f>Cálculos!BX13</f>
        <v>0.85232812905850042</v>
      </c>
      <c r="AG338" s="155"/>
      <c r="AH338" s="173">
        <f>Cálculos!N247</f>
        <v>0</v>
      </c>
      <c r="AI338" s="155"/>
      <c r="AJ338" s="173">
        <f>Cálculos!AT307</f>
        <v>0</v>
      </c>
      <c r="AK338" s="155"/>
      <c r="AL338" s="173">
        <f>Cálculos!BZ315</f>
        <v>0</v>
      </c>
      <c r="AM338" s="153"/>
      <c r="BA338" s="154"/>
      <c r="BB338" s="75">
        <v>333</v>
      </c>
      <c r="BC338" s="181">
        <f>ABS(Cálculos!L339-Cálculos!L338)</f>
        <v>0.10202042341198103</v>
      </c>
      <c r="BD338" s="181">
        <f>ABS(Cálculos!AR339-Cálculos!AR338)</f>
        <v>2.6559404082374782E-2</v>
      </c>
      <c r="BE338" s="181">
        <f>ABS(Cálculos!BX339-Cálculos!BX338)</f>
        <v>1.8857832223843074E-3</v>
      </c>
      <c r="BF338" s="153"/>
    </row>
    <row r="339" spans="25:58" x14ac:dyDescent="0.35">
      <c r="Y339" s="154"/>
      <c r="Z339" s="75">
        <f>(Cálculos!C340-0.44)/(MAX(Cálculos!C:C)+0.12)*100</f>
        <v>45.685640716594534</v>
      </c>
      <c r="AA339" s="155"/>
      <c r="AB339" s="173">
        <f>Cálculos!L162</f>
        <v>0.72973734866796081</v>
      </c>
      <c r="AC339" s="155"/>
      <c r="AD339" s="173">
        <f>Cálculos!AR296</f>
        <v>0.83837271144566106</v>
      </c>
      <c r="AE339" s="155"/>
      <c r="AF339" s="173">
        <f>Cálculos!BX208</f>
        <v>0.85121967168816348</v>
      </c>
      <c r="AG339" s="155"/>
      <c r="AH339" s="173">
        <f>Cálculos!N248</f>
        <v>0</v>
      </c>
      <c r="AI339" s="155"/>
      <c r="AJ339" s="173">
        <f>Cálculos!AT308</f>
        <v>0</v>
      </c>
      <c r="AK339" s="155"/>
      <c r="AL339" s="173">
        <f>Cálculos!BZ316</f>
        <v>0</v>
      </c>
      <c r="AM339" s="153"/>
      <c r="BA339" s="154"/>
      <c r="BB339" s="75">
        <v>334</v>
      </c>
      <c r="BC339" s="181">
        <f>ABS(Cálculos!L340-Cálculos!L339)</f>
        <v>9.6938010955453624E-2</v>
      </c>
      <c r="BD339" s="181">
        <f>ABS(Cálculos!AR340-Cálculos!AR339)</f>
        <v>2.5272685759326063E-2</v>
      </c>
      <c r="BE339" s="181">
        <f>ABS(Cálculos!BX340-Cálculos!BX339)</f>
        <v>1.856958559918076E-3</v>
      </c>
      <c r="BF339" s="153"/>
    </row>
    <row r="340" spans="25:58" x14ac:dyDescent="0.35">
      <c r="Y340" s="154"/>
      <c r="Z340" s="75">
        <f>(Cálculos!C341-0.44)/(MAX(Cálculos!C:C)+0.12)*100</f>
        <v>45.822604503369305</v>
      </c>
      <c r="AA340" s="155"/>
      <c r="AB340" s="173">
        <f>Cálculos!L496</f>
        <v>0.72422432022790262</v>
      </c>
      <c r="AC340" s="155"/>
      <c r="AD340" s="173">
        <f>Cálculos!AR665</f>
        <v>0.837949722686123</v>
      </c>
      <c r="AE340" s="155"/>
      <c r="AF340" s="173">
        <f>Cálculos!BX12</f>
        <v>0.84784283226880419</v>
      </c>
      <c r="AG340" s="155"/>
      <c r="AH340" s="173">
        <f>Cálculos!N249</f>
        <v>0</v>
      </c>
      <c r="AI340" s="155"/>
      <c r="AJ340" s="173">
        <f>Cálculos!AT309</f>
        <v>0</v>
      </c>
      <c r="AK340" s="155"/>
      <c r="AL340" s="173">
        <f>Cálculos!BZ317</f>
        <v>0</v>
      </c>
      <c r="AM340" s="153"/>
      <c r="BA340" s="154"/>
      <c r="BB340" s="75">
        <v>335</v>
      </c>
      <c r="BC340" s="181">
        <f>ABS(Cálculos!L341-Cálculos!L340)</f>
        <v>9.2250496237905266E-2</v>
      </c>
      <c r="BD340" s="181">
        <f>ABS(Cálculos!AR341-Cálculos!AR340)</f>
        <v>5.611568348008078E-2</v>
      </c>
      <c r="BE340" s="181">
        <f>ABS(Cálculos!BX341-Cálculos!BX340)</f>
        <v>4.453623486835101E-2</v>
      </c>
      <c r="BF340" s="153"/>
    </row>
    <row r="341" spans="25:58" x14ac:dyDescent="0.35">
      <c r="Y341" s="154"/>
      <c r="Z341" s="75">
        <f>(Cálculos!C342-0.44)/(MAX(Cálculos!C:C)+0.12)*100</f>
        <v>45.959568290144084</v>
      </c>
      <c r="AA341" s="155"/>
      <c r="AB341" s="173">
        <f>Cálculos!L129</f>
        <v>0.72171508077577107</v>
      </c>
      <c r="AC341" s="155"/>
      <c r="AD341" s="173">
        <f>Cálculos!AR670</f>
        <v>0.83577941833592395</v>
      </c>
      <c r="AE341" s="155"/>
      <c r="AF341" s="173">
        <f>Cálculos!BX168</f>
        <v>0.84166435954762564</v>
      </c>
      <c r="AG341" s="155"/>
      <c r="AH341" s="173">
        <f>Cálculos!N250</f>
        <v>0</v>
      </c>
      <c r="AI341" s="155"/>
      <c r="AJ341" s="173">
        <f>Cálculos!AT310</f>
        <v>0</v>
      </c>
      <c r="AK341" s="155"/>
      <c r="AL341" s="173">
        <f>Cálculos!BZ318</f>
        <v>0</v>
      </c>
      <c r="AM341" s="153"/>
      <c r="BA341" s="154"/>
      <c r="BB341" s="75">
        <v>336</v>
      </c>
      <c r="BC341" s="181">
        <f>ABS(Cálculos!L342-Cálculos!L341)</f>
        <v>8.935496519007613E-2</v>
      </c>
      <c r="BD341" s="181">
        <f>ABS(Cálculos!AR342-Cálculos!AR341)</f>
        <v>9.036165300241672E-2</v>
      </c>
      <c r="BE341" s="181">
        <f>ABS(Cálculos!BX342-Cálculos!BX341)</f>
        <v>9.1155589466764941E-2</v>
      </c>
      <c r="BF341" s="153"/>
    </row>
    <row r="342" spans="25:58" x14ac:dyDescent="0.35">
      <c r="Y342" s="154"/>
      <c r="Z342" s="75">
        <f>(Cálculos!C343-0.44)/(MAX(Cálculos!C:C)+0.12)*100</f>
        <v>46.096532076918862</v>
      </c>
      <c r="AA342" s="155"/>
      <c r="AB342" s="173">
        <f>Cálculos!L497</f>
        <v>0.71706845646759221</v>
      </c>
      <c r="AC342" s="155"/>
      <c r="AD342" s="173">
        <f>Cálculos!AR145</f>
        <v>0.83514018653191324</v>
      </c>
      <c r="AE342" s="155"/>
      <c r="AF342" s="173">
        <f>Cálculos!BX727</f>
        <v>0.83179184826420938</v>
      </c>
      <c r="AG342" s="155"/>
      <c r="AH342" s="173">
        <f>Cálculos!N251</f>
        <v>0</v>
      </c>
      <c r="AI342" s="155"/>
      <c r="AJ342" s="173">
        <f>Cálculos!AT311</f>
        <v>0</v>
      </c>
      <c r="AK342" s="155"/>
      <c r="AL342" s="173">
        <f>Cálculos!BZ319</f>
        <v>0</v>
      </c>
      <c r="AM342" s="153"/>
      <c r="BA342" s="154"/>
      <c r="BB342" s="75">
        <v>337</v>
      </c>
      <c r="BC342" s="181">
        <f>ABS(Cálculos!L343-Cálculos!L342)</f>
        <v>8.8190527284882081E-2</v>
      </c>
      <c r="BD342" s="181">
        <f>ABS(Cálculos!AR343-Cálculos!AR342)</f>
        <v>8.9181827625293253E-2</v>
      </c>
      <c r="BE342" s="181">
        <f>ABS(Cálculos!BX343-Cálculos!BX342)</f>
        <v>8.9963628574629362E-2</v>
      </c>
      <c r="BF342" s="153"/>
    </row>
    <row r="343" spans="25:58" x14ac:dyDescent="0.35">
      <c r="Y343" s="154"/>
      <c r="Z343" s="75">
        <f>(Cálculos!C344-0.44)/(MAX(Cálculos!C:C)+0.12)*100</f>
        <v>46.233495863693641</v>
      </c>
      <c r="AA343" s="155"/>
      <c r="AB343" s="173">
        <f>Cálculos!L130</f>
        <v>0.71388080192946579</v>
      </c>
      <c r="AC343" s="155"/>
      <c r="AD343" s="173">
        <f>Cálculos!AR300</f>
        <v>0.83510049454175872</v>
      </c>
      <c r="AE343" s="155"/>
      <c r="AF343" s="173">
        <f>Cálculos!BX362</f>
        <v>0.83010042569296072</v>
      </c>
      <c r="AG343" s="155"/>
      <c r="AH343" s="173">
        <f>Cálculos!N252</f>
        <v>0</v>
      </c>
      <c r="AI343" s="155"/>
      <c r="AJ343" s="173">
        <f>Cálculos!AT312</f>
        <v>0</v>
      </c>
      <c r="AK343" s="155"/>
      <c r="AL343" s="173">
        <f>Cálculos!BZ320</f>
        <v>0</v>
      </c>
      <c r="AM343" s="153"/>
      <c r="BA343" s="154"/>
      <c r="BB343" s="75">
        <v>338</v>
      </c>
      <c r="BC343" s="181">
        <f>ABS(Cálculos!L344-Cálculos!L343)</f>
        <v>8.5134851511383947E-2</v>
      </c>
      <c r="BD343" s="181">
        <f>ABS(Cálculos!AR344-Cálculos!AR343)</f>
        <v>8.611099958117574E-2</v>
      </c>
      <c r="BE343" s="181">
        <f>ABS(Cálculos!BX344-Cálculos!BX343)</f>
        <v>8.6880850509845287E-2</v>
      </c>
      <c r="BF343" s="153"/>
    </row>
    <row r="344" spans="25:58" x14ac:dyDescent="0.35">
      <c r="Y344" s="154"/>
      <c r="Z344" s="75">
        <f>(Cálculos!C345-0.44)/(MAX(Cálculos!C:C)+0.12)*100</f>
        <v>46.370459650468412</v>
      </c>
      <c r="AA344" s="155"/>
      <c r="AB344" s="173">
        <f>Cálculos!L498</f>
        <v>0.70999970654121913</v>
      </c>
      <c r="AC344" s="155"/>
      <c r="AD344" s="173">
        <f>Cálculos!AR667</f>
        <v>0.83352689787622003</v>
      </c>
      <c r="AE344" s="155"/>
      <c r="AF344" s="173">
        <f>Cálculos!BX728</f>
        <v>0.82964286712808555</v>
      </c>
      <c r="AG344" s="155"/>
      <c r="AH344" s="173">
        <f>Cálculos!N253</f>
        <v>0</v>
      </c>
      <c r="AI344" s="155"/>
      <c r="AJ344" s="173">
        <f>Cálculos!AT313</f>
        <v>0</v>
      </c>
      <c r="AK344" s="155"/>
      <c r="AL344" s="173">
        <f>Cálculos!BZ321</f>
        <v>0</v>
      </c>
      <c r="AM344" s="153"/>
      <c r="BA344" s="154"/>
      <c r="BB344" s="75">
        <v>339</v>
      </c>
      <c r="BC344" s="181">
        <f>ABS(Cálculos!L345-Cálculos!L344)</f>
        <v>8.2256838305713509E-2</v>
      </c>
      <c r="BD344" s="181">
        <f>ABS(Cálculos!AR345-Cálculos!AR344)</f>
        <v>8.321806571108592E-2</v>
      </c>
      <c r="BE344" s="181">
        <f>ABS(Cálculos!BX345-Cálculos!BX344)</f>
        <v>8.3976149278107093E-2</v>
      </c>
      <c r="BF344" s="153"/>
    </row>
    <row r="345" spans="25:58" x14ac:dyDescent="0.35">
      <c r="Y345" s="154"/>
      <c r="Z345" s="75">
        <f>(Cálculos!C346-0.44)/(MAX(Cálculos!C:C)+0.12)*100</f>
        <v>46.507423437243197</v>
      </c>
      <c r="AA345" s="155"/>
      <c r="AB345" s="173">
        <f>Cálculos!L131</f>
        <v>0.70672678438161207</v>
      </c>
      <c r="AC345" s="155"/>
      <c r="AD345" s="173">
        <f>Cálculos!AR305</f>
        <v>0.83308458501445537</v>
      </c>
      <c r="AE345" s="155"/>
      <c r="AF345" s="173">
        <f>Cálculos!BX363</f>
        <v>0.8279772983687308</v>
      </c>
      <c r="AG345" s="155"/>
      <c r="AH345" s="173">
        <f>Cálculos!N254</f>
        <v>0</v>
      </c>
      <c r="AI345" s="155"/>
      <c r="AJ345" s="173">
        <f>Cálculos!AT314</f>
        <v>0</v>
      </c>
      <c r="AK345" s="155"/>
      <c r="AL345" s="173">
        <f>Cálculos!BZ322</f>
        <v>0</v>
      </c>
      <c r="AM345" s="153"/>
      <c r="BA345" s="154"/>
      <c r="BB345" s="75">
        <v>340</v>
      </c>
      <c r="BC345" s="181">
        <f>ABS(Cálculos!L346-Cálculos!L345)</f>
        <v>7.9996006885477061E-2</v>
      </c>
      <c r="BD345" s="181">
        <f>ABS(Cálculos!AR346-Cálculos!AR345)</f>
        <v>8.0942541692472114E-2</v>
      </c>
      <c r="BE345" s="181">
        <f>ABS(Cálculos!BX346-Cálculos!BX345)</f>
        <v>8.1689037764875072E-2</v>
      </c>
      <c r="BF345" s="153"/>
    </row>
    <row r="346" spans="25:58" x14ac:dyDescent="0.35">
      <c r="Y346" s="154"/>
      <c r="Z346" s="75">
        <f>(Cálculos!C347-0.44)/(MAX(Cálculos!C:C)+0.12)*100</f>
        <v>46.644387224017969</v>
      </c>
      <c r="AA346" s="155"/>
      <c r="AB346" s="173">
        <f>Cálculos!L699</f>
        <v>0.70482833396989064</v>
      </c>
      <c r="AC346" s="155"/>
      <c r="AD346" s="173">
        <f>Cálculos!AR666</f>
        <v>0.83279393308345806</v>
      </c>
      <c r="AE346" s="155"/>
      <c r="AF346" s="173">
        <f>Cálculos!BX534</f>
        <v>0.82614858422334536</v>
      </c>
      <c r="AG346" s="155"/>
      <c r="AH346" s="173">
        <f>Cálculos!N255</f>
        <v>0</v>
      </c>
      <c r="AI346" s="155"/>
      <c r="AJ346" s="173">
        <f>Cálculos!AT315</f>
        <v>0</v>
      </c>
      <c r="AK346" s="155"/>
      <c r="AL346" s="173">
        <f>Cálculos!BZ323</f>
        <v>0</v>
      </c>
      <c r="AM346" s="153"/>
      <c r="BA346" s="154"/>
      <c r="BB346" s="75">
        <v>341</v>
      </c>
      <c r="BC346" s="181">
        <f>ABS(Cálculos!L347-Cálculos!L346)</f>
        <v>7.3365770631190763E-2</v>
      </c>
      <c r="BD346" s="181">
        <f>ABS(Cálculos!AR347-Cálculos!AR346)</f>
        <v>7.429783741980478E-2</v>
      </c>
      <c r="BE346" s="181">
        <f>ABS(Cálculos!BX347-Cálculos!BX346)</f>
        <v>7.5032923115307515E-2</v>
      </c>
      <c r="BF346" s="153"/>
    </row>
    <row r="347" spans="25:58" x14ac:dyDescent="0.35">
      <c r="Y347" s="154"/>
      <c r="Z347" s="75">
        <f>(Cálculos!C348-0.44)/(MAX(Cálculos!C:C)+0.12)*100</f>
        <v>46.781351010792747</v>
      </c>
      <c r="AA347" s="155"/>
      <c r="AB347" s="173">
        <f>Cálculos!L499</f>
        <v>0.70300336213128134</v>
      </c>
      <c r="AC347" s="155"/>
      <c r="AD347" s="173">
        <f>Cálculos!AR514</f>
        <v>0.83219690043312355</v>
      </c>
      <c r="AE347" s="155"/>
      <c r="AF347" s="173">
        <f>Cálculos!BX701</f>
        <v>0.82043823997032894</v>
      </c>
      <c r="AG347" s="155"/>
      <c r="AH347" s="173">
        <f>Cálculos!N256</f>
        <v>0</v>
      </c>
      <c r="AI347" s="155"/>
      <c r="AJ347" s="173">
        <f>Cálculos!AT316</f>
        <v>0</v>
      </c>
      <c r="AK347" s="155"/>
      <c r="AL347" s="173">
        <f>Cálculos!BZ324</f>
        <v>0</v>
      </c>
      <c r="AM347" s="153"/>
      <c r="BA347" s="154"/>
      <c r="BB347" s="75">
        <v>342</v>
      </c>
      <c r="BC347" s="181">
        <f>ABS(Cálculos!L348-Cálculos!L347)</f>
        <v>5.6661657359719023E-2</v>
      </c>
      <c r="BD347" s="181">
        <f>ABS(Cálculos!AR348-Cálculos!AR347)</f>
        <v>5.757947727718743E-2</v>
      </c>
      <c r="BE347" s="181">
        <f>ABS(Cálculos!BX348-Cálculos!BX347)</f>
        <v>5.830332700622004E-2</v>
      </c>
      <c r="BF347" s="153"/>
    </row>
    <row r="348" spans="25:58" x14ac:dyDescent="0.35">
      <c r="Y348" s="154"/>
      <c r="Z348" s="75">
        <f>(Cálculos!C349-0.44)/(MAX(Cálculos!C:C)+0.12)*100</f>
        <v>46.918314797567525</v>
      </c>
      <c r="AA348" s="155"/>
      <c r="AB348" s="173">
        <f>Cálculos!L334</f>
        <v>0.70248415964741207</v>
      </c>
      <c r="AC348" s="155"/>
      <c r="AD348" s="173">
        <f>Cálculos!AR302</f>
        <v>0.83075530313302348</v>
      </c>
      <c r="AE348" s="155"/>
      <c r="AF348" s="173">
        <f>Cálculos!BX702</f>
        <v>0.81889459613206261</v>
      </c>
      <c r="AG348" s="155"/>
      <c r="AH348" s="173">
        <f>Cálculos!N257</f>
        <v>0</v>
      </c>
      <c r="AI348" s="155"/>
      <c r="AJ348" s="173">
        <f>Cálculos!AT317</f>
        <v>0</v>
      </c>
      <c r="AK348" s="155"/>
      <c r="AL348" s="173">
        <f>Cálculos!BZ327</f>
        <v>0</v>
      </c>
      <c r="AM348" s="153"/>
      <c r="BA348" s="154"/>
      <c r="BB348" s="75">
        <v>343</v>
      </c>
      <c r="BC348" s="181">
        <f>ABS(Cálculos!L349-Cálculos!L348)</f>
        <v>1.007825004817875E-2</v>
      </c>
      <c r="BD348" s="181">
        <f>ABS(Cálculos!AR349-Cálculos!AR348)</f>
        <v>1.0982040861446996E-2</v>
      </c>
      <c r="BE348" s="181">
        <f>ABS(Cálculos!BX349-Cálculos!BX348)</f>
        <v>1.1694826368533029E-2</v>
      </c>
      <c r="BF348" s="153"/>
    </row>
    <row r="349" spans="25:58" x14ac:dyDescent="0.35">
      <c r="Y349" s="154"/>
      <c r="Z349" s="75">
        <f>(Cálculos!C350-0.44)/(MAX(Cálculos!C:C)+0.12)*100</f>
        <v>47.055278584342297</v>
      </c>
      <c r="AA349" s="155"/>
      <c r="AB349" s="173">
        <f>Cálculos!L132</f>
        <v>0.69974332800958339</v>
      </c>
      <c r="AC349" s="155"/>
      <c r="AD349" s="173">
        <f>Cálculos!AR301</f>
        <v>0.82998379845561454</v>
      </c>
      <c r="AE349" s="155"/>
      <c r="AF349" s="173">
        <f>Cálculos!BX336</f>
        <v>0.81802942925517308</v>
      </c>
      <c r="AG349" s="155"/>
      <c r="AH349" s="173">
        <f>Cálculos!N258</f>
        <v>0</v>
      </c>
      <c r="AI349" s="155"/>
      <c r="AJ349" s="173">
        <f>Cálculos!AT318</f>
        <v>0</v>
      </c>
      <c r="AK349" s="155"/>
      <c r="AL349" s="173">
        <f>Cálculos!BZ328</f>
        <v>0</v>
      </c>
      <c r="AM349" s="153"/>
      <c r="BA349" s="154"/>
      <c r="BB349" s="75">
        <v>344</v>
      </c>
      <c r="BC349" s="181">
        <f>ABS(Cálculos!L350-Cálculos!L349)</f>
        <v>2.3417094380511622E-3</v>
      </c>
      <c r="BD349" s="181">
        <f>ABS(Cálculos!AR350-Cálculos!AR349)</f>
        <v>3.231685585442956E-3</v>
      </c>
      <c r="BE349" s="181">
        <f>ABS(Cálculos!BX350-Cálculos!BX349)</f>
        <v>3.9335759899484235E-3</v>
      </c>
      <c r="BF349" s="153"/>
    </row>
    <row r="350" spans="25:58" x14ac:dyDescent="0.35">
      <c r="Y350" s="154"/>
      <c r="Z350" s="75">
        <f>(Cálculos!C351-0.44)/(MAX(Cálculos!C:C)+0.12)*100</f>
        <v>47.192242371117075</v>
      </c>
      <c r="AA350" s="155"/>
      <c r="AB350" s="173">
        <f>Cálculos!L500</f>
        <v>0.69743895843977965</v>
      </c>
      <c r="AC350" s="155"/>
      <c r="AD350" s="173">
        <f>Cálculos!AR146</f>
        <v>0.82571674495428482</v>
      </c>
      <c r="AE350" s="155"/>
      <c r="AF350" s="173">
        <f>Cálculos!BX703</f>
        <v>0.81694275268124605</v>
      </c>
      <c r="AG350" s="155"/>
      <c r="AH350" s="173">
        <f>Cálculos!N259</f>
        <v>0</v>
      </c>
      <c r="AI350" s="155"/>
      <c r="AJ350" s="173">
        <f>Cálculos!AT319</f>
        <v>0</v>
      </c>
      <c r="AK350" s="155"/>
      <c r="AL350" s="173">
        <f>Cálculos!BZ330</f>
        <v>0</v>
      </c>
      <c r="AM350" s="153"/>
      <c r="BA350" s="154"/>
      <c r="BB350" s="75">
        <v>345</v>
      </c>
      <c r="BC350" s="181">
        <f>ABS(Cálculos!L351-Cálculos!L350)</f>
        <v>1.0513409111270189E-3</v>
      </c>
      <c r="BD350" s="181">
        <f>ABS(Cálculos!AR351-Cálculos!AR350)</f>
        <v>1.9277135532235201E-3</v>
      </c>
      <c r="BE350" s="181">
        <f>ABS(Cálculos!BX351-Cálculos!BX350)</f>
        <v>2.6188753894831052E-3</v>
      </c>
      <c r="BF350" s="153"/>
    </row>
    <row r="351" spans="25:58" x14ac:dyDescent="0.35">
      <c r="Y351" s="154"/>
      <c r="Z351" s="75">
        <f>(Cálculos!C352-0.44)/(MAX(Cálculos!C:C)+0.12)*100</f>
        <v>47.329206157891853</v>
      </c>
      <c r="AA351" s="155"/>
      <c r="AB351" s="173">
        <f>Cálculos!L133</f>
        <v>0.69284528670043133</v>
      </c>
      <c r="AC351" s="155"/>
      <c r="AD351" s="173">
        <f>Cálculos!AR573</f>
        <v>0.82520003199104897</v>
      </c>
      <c r="AE351" s="155"/>
      <c r="AF351" s="173">
        <f>Cálculos!BX337</f>
        <v>0.81648782216075244</v>
      </c>
      <c r="AG351" s="155"/>
      <c r="AH351" s="173">
        <f>Cálculos!N260</f>
        <v>0</v>
      </c>
      <c r="AI351" s="155"/>
      <c r="AJ351" s="173">
        <f>Cálculos!AT320</f>
        <v>0</v>
      </c>
      <c r="AK351" s="155"/>
      <c r="AL351" s="173">
        <f>Cálculos!BZ331</f>
        <v>0</v>
      </c>
      <c r="AM351" s="153"/>
      <c r="BA351" s="154"/>
      <c r="BB351" s="75">
        <v>346</v>
      </c>
      <c r="BC351" s="181">
        <f>ABS(Cálculos!L352-Cálculos!L351)</f>
        <v>8.3069150115251678E-4</v>
      </c>
      <c r="BD351" s="181">
        <f>ABS(Cálculos!AR352-Cálculos!AR351)</f>
        <v>1.6936685708930643E-3</v>
      </c>
      <c r="BE351" s="181">
        <f>ABS(Cálculos!BX352-Cálculos!BX351)</f>
        <v>2.3742658277231266E-3</v>
      </c>
      <c r="BF351" s="153"/>
    </row>
    <row r="352" spans="25:58" x14ac:dyDescent="0.35">
      <c r="Y352" s="154"/>
      <c r="Z352" s="75">
        <f>(Cálculos!C353-0.44)/(MAX(Cálculos!C:C)+0.12)*100</f>
        <v>47.466169944666632</v>
      </c>
      <c r="AA352" s="155"/>
      <c r="AB352" s="173">
        <f>Cálculos!L501</f>
        <v>0.68944388584753236</v>
      </c>
      <c r="AC352" s="155"/>
      <c r="AD352" s="173">
        <f>Cálculos!AR529</f>
        <v>0.82487344395455953</v>
      </c>
      <c r="AE352" s="155"/>
      <c r="AF352" s="173">
        <f>Cálculos!BX724</f>
        <v>0.81502684899778099</v>
      </c>
      <c r="AG352" s="155"/>
      <c r="AH352" s="173">
        <f>Cálculos!N261</f>
        <v>0</v>
      </c>
      <c r="AI352" s="155"/>
      <c r="AJ352" s="173">
        <f>Cálculos!AT321</f>
        <v>0</v>
      </c>
      <c r="AK352" s="155"/>
      <c r="AL352" s="173">
        <f>Cálculos!BZ332</f>
        <v>0</v>
      </c>
      <c r="AM352" s="153"/>
      <c r="BA352" s="154"/>
      <c r="BB352" s="75">
        <v>347</v>
      </c>
      <c r="BC352" s="181">
        <f>ABS(Cálculos!L353-Cálculos!L352)</f>
        <v>8.3116084929352116E-2</v>
      </c>
      <c r="BD352" s="181">
        <f>ABS(Cálculos!AR353-Cálculos!AR352)</f>
        <v>8.2266298677334426E-2</v>
      </c>
      <c r="BE352" s="181">
        <f>ABS(Cálculos!BX353-Cálculos!BX352)</f>
        <v>8.1596104517727142E-2</v>
      </c>
      <c r="BF352" s="153"/>
    </row>
    <row r="353" spans="25:58" x14ac:dyDescent="0.35">
      <c r="Y353" s="154"/>
      <c r="Z353" s="75">
        <f>(Cálculos!C354-0.44)/(MAX(Cálculos!C:C)+0.12)*100</f>
        <v>47.603133731441403</v>
      </c>
      <c r="AA353" s="155"/>
      <c r="AB353" s="173">
        <f>Cálculos!L675</f>
        <v>0.68900132347321752</v>
      </c>
      <c r="AC353" s="155"/>
      <c r="AD353" s="173">
        <f>Cálculos!AR703</f>
        <v>0.8241634493608534</v>
      </c>
      <c r="AE353" s="155"/>
      <c r="AF353" s="173">
        <f>Cálculos!BX704</f>
        <v>0.81502074363980848</v>
      </c>
      <c r="AG353" s="155"/>
      <c r="AH353" s="173">
        <f>Cálculos!N262</f>
        <v>0</v>
      </c>
      <c r="AI353" s="155"/>
      <c r="AJ353" s="173">
        <f>Cálculos!AT322</f>
        <v>0</v>
      </c>
      <c r="AK353" s="155"/>
      <c r="AL353" s="173">
        <f>Cálculos!BZ333</f>
        <v>0</v>
      </c>
      <c r="AM353" s="153"/>
      <c r="BA353" s="154"/>
      <c r="BB353" s="75">
        <v>348</v>
      </c>
      <c r="BC353" s="181">
        <f>ABS(Cálculos!L354-Cálculos!L353)</f>
        <v>7.0233783963511626E-2</v>
      </c>
      <c r="BD353" s="181">
        <f>ABS(Cálculos!AR354-Cálculos!AR353)</f>
        <v>7.1070581022714269E-2</v>
      </c>
      <c r="BE353" s="181">
        <f>ABS(Cálculos!BX354-Cálculos!BX353)</f>
        <v>7.1730531099010009E-2</v>
      </c>
      <c r="BF353" s="153"/>
    </row>
    <row r="354" spans="25:58" x14ac:dyDescent="0.35">
      <c r="Y354" s="154"/>
      <c r="Z354" s="75">
        <f>(Cálculos!C355-0.44)/(MAX(Cálculos!C:C)+0.12)*100</f>
        <v>47.740097518216182</v>
      </c>
      <c r="AA354" s="155"/>
      <c r="AB354" s="173">
        <f>Cálculos!L528</f>
        <v>0.68802451385438734</v>
      </c>
      <c r="AC354" s="155"/>
      <c r="AD354" s="173">
        <f>Cálculos!AR668</f>
        <v>0.82346334496647389</v>
      </c>
      <c r="AE354" s="155"/>
      <c r="AF354" s="173">
        <f>Cálculos!BX338</f>
        <v>0.81457276684471824</v>
      </c>
      <c r="AG354" s="155"/>
      <c r="AH354" s="173">
        <f>Cálculos!N263</f>
        <v>0</v>
      </c>
      <c r="AI354" s="155"/>
      <c r="AJ354" s="173">
        <f>Cálculos!AT323</f>
        <v>0</v>
      </c>
      <c r="AK354" s="155"/>
      <c r="AL354" s="173">
        <f>Cálculos!BZ334</f>
        <v>0</v>
      </c>
      <c r="AM354" s="153"/>
      <c r="BA354" s="154"/>
      <c r="BB354" s="75">
        <v>349</v>
      </c>
      <c r="BC354" s="181">
        <f>ABS(Cálculos!L355-Cálculos!L354)</f>
        <v>1.2812666612859472E-2</v>
      </c>
      <c r="BD354" s="181">
        <f>ABS(Cálculos!AR355-Cálculos!AR354)</f>
        <v>1.3636673022268397E-2</v>
      </c>
      <c r="BE354" s="181">
        <f>ABS(Cálculos!BX355-Cálculos!BX354)</f>
        <v>1.4286535598597105E-2</v>
      </c>
      <c r="BF354" s="153"/>
    </row>
    <row r="355" spans="25:58" x14ac:dyDescent="0.35">
      <c r="Y355" s="154"/>
      <c r="Z355" s="75">
        <f>(Cálculos!C356-0.44)/(MAX(Cálculos!C:C)+0.12)*100</f>
        <v>47.87706130499096</v>
      </c>
      <c r="AA355" s="155"/>
      <c r="AB355" s="173">
        <f>Cálculos!L310</f>
        <v>0.68602828733172938</v>
      </c>
      <c r="AC355" s="155"/>
      <c r="AD355" s="173">
        <f>Cálculos!AR515</f>
        <v>0.82276819797643674</v>
      </c>
      <c r="AE355" s="155"/>
      <c r="AF355" s="173">
        <f>Cálculos!BX359</f>
        <v>0.81328387138841263</v>
      </c>
      <c r="AG355" s="155"/>
      <c r="AH355" s="173">
        <f>Cálculos!N264</f>
        <v>0</v>
      </c>
      <c r="AI355" s="155"/>
      <c r="AJ355" s="173">
        <f>Cálculos!AT324</f>
        <v>0</v>
      </c>
      <c r="AK355" s="155"/>
      <c r="AL355" s="173">
        <f>Cálculos!BZ335</f>
        <v>0</v>
      </c>
      <c r="AM355" s="153"/>
      <c r="BA355" s="154"/>
      <c r="BB355" s="75">
        <v>350</v>
      </c>
      <c r="BC355" s="181">
        <f>ABS(Cálculos!L356-Cálculos!L355)</f>
        <v>0.52789903348057066</v>
      </c>
      <c r="BD355" s="181">
        <f>ABS(Cálculos!AR356-Cálculos!AR355)</f>
        <v>0.5270876222127131</v>
      </c>
      <c r="BE355" s="181">
        <f>ABS(Cálculos!BX356-Cálculos!BX355)</f>
        <v>0.52644769294642235</v>
      </c>
      <c r="BF355" s="153"/>
    </row>
    <row r="356" spans="25:58" x14ac:dyDescent="0.35">
      <c r="Y356" s="154"/>
      <c r="Z356" s="75">
        <f>(Cálculos!C357-0.44)/(MAX(Cálculos!C:C)+0.12)*100</f>
        <v>48.014025091765738</v>
      </c>
      <c r="AA356" s="155"/>
      <c r="AB356" s="173">
        <f>Cálculos!L134</f>
        <v>0.68601796887504929</v>
      </c>
      <c r="AC356" s="155"/>
      <c r="AD356" s="173">
        <f>Cálculos!AR338</f>
        <v>0.82230020719086028</v>
      </c>
      <c r="AE356" s="155"/>
      <c r="AF356" s="173">
        <f>Cálculos!BX705</f>
        <v>0.81312811298143162</v>
      </c>
      <c r="AG356" s="155"/>
      <c r="AH356" s="173">
        <f>Cálculos!N265</f>
        <v>0</v>
      </c>
      <c r="AI356" s="155"/>
      <c r="AJ356" s="173">
        <f>Cálculos!AT327</f>
        <v>0</v>
      </c>
      <c r="AK356" s="155"/>
      <c r="AL356" s="173">
        <f>Cálculos!BZ336</f>
        <v>0</v>
      </c>
      <c r="AM356" s="153"/>
      <c r="BA356" s="154"/>
      <c r="BB356" s="75">
        <v>351</v>
      </c>
      <c r="BC356" s="181">
        <f>ABS(Cálculos!L357-Cálculos!L356)</f>
        <v>0.35709924024449563</v>
      </c>
      <c r="BD356" s="181">
        <f>ABS(Cálculos!AR357-Cálculos!AR356)</f>
        <v>0.35789824889065219</v>
      </c>
      <c r="BE356" s="181">
        <f>ABS(Cálculos!BX357-Cálculos!BX356)</f>
        <v>0.35852839668000325</v>
      </c>
      <c r="BF356" s="153"/>
    </row>
    <row r="357" spans="25:58" x14ac:dyDescent="0.35">
      <c r="Y357" s="154"/>
      <c r="Z357" s="75">
        <f>(Cálculos!C358-0.44)/(MAX(Cálculos!C:C)+0.12)*100</f>
        <v>48.15098887854051</v>
      </c>
      <c r="AA357" s="155"/>
      <c r="AB357" s="173">
        <f>Cálculos!L502</f>
        <v>0.68246427782338581</v>
      </c>
      <c r="AC357" s="155"/>
      <c r="AD357" s="173">
        <f>Cálculos!AR303</f>
        <v>0.82072974450567449</v>
      </c>
      <c r="AE357" s="155"/>
      <c r="AF357" s="173">
        <f>Cálculos!BX339</f>
        <v>0.81268698362233394</v>
      </c>
      <c r="AG357" s="155"/>
      <c r="AH357" s="173">
        <f>Cálculos!N266</f>
        <v>0</v>
      </c>
      <c r="AI357" s="155"/>
      <c r="AJ357" s="173">
        <f>Cálculos!AT328</f>
        <v>0</v>
      </c>
      <c r="AK357" s="155"/>
      <c r="AL357" s="173">
        <f>Cálculos!BZ337</f>
        <v>0</v>
      </c>
      <c r="AM357" s="153"/>
      <c r="BA357" s="154"/>
      <c r="BB357" s="75">
        <v>352</v>
      </c>
      <c r="BC357" s="181">
        <f>ABS(Cálculos!L358-Cálculos!L357)</f>
        <v>5.618265271185785E-2</v>
      </c>
      <c r="BD357" s="181">
        <f>ABS(Cálculos!AR358-Cálculos!AR357)</f>
        <v>5.696944831345041E-2</v>
      </c>
      <c r="BE357" s="181">
        <f>ABS(Cálculos!BX358-Cálculos!BX357)</f>
        <v>5.7589964138153371E-2</v>
      </c>
      <c r="BF357" s="153"/>
    </row>
    <row r="358" spans="25:58" x14ac:dyDescent="0.35">
      <c r="Y358" s="154"/>
      <c r="Z358" s="75">
        <f>(Cálculos!C359-0.44)/(MAX(Cálculos!C:C)+0.12)*100</f>
        <v>48.287952665315295</v>
      </c>
      <c r="AA358" s="155"/>
      <c r="AB358" s="173">
        <f>Cálculos!L135</f>
        <v>0.68062092630890658</v>
      </c>
      <c r="AC358" s="155"/>
      <c r="AD358" s="173">
        <f>Cálculos!AR147</f>
        <v>0.81640441465960722</v>
      </c>
      <c r="AE358" s="155"/>
      <c r="AF358" s="173">
        <f>Cálculos!BX664</f>
        <v>0.81089166791705714</v>
      </c>
      <c r="AG358" s="155"/>
      <c r="AH358" s="173">
        <f>Cálculos!N267</f>
        <v>0</v>
      </c>
      <c r="AI358" s="155"/>
      <c r="AJ358" s="173">
        <f>Cálculos!AT330</f>
        <v>0</v>
      </c>
      <c r="AK358" s="155"/>
      <c r="AL358" s="173">
        <f>Cálculos!BZ338</f>
        <v>0</v>
      </c>
      <c r="AM358" s="153"/>
      <c r="BA358" s="154"/>
      <c r="BB358" s="75">
        <v>353</v>
      </c>
      <c r="BC358" s="181">
        <f>ABS(Cálculos!L359-Cálculos!L358)</f>
        <v>2.9619963221756578</v>
      </c>
      <c r="BD358" s="181">
        <f>ABS(Cálculos!AR359-Cálculos!AR358)</f>
        <v>1.3158600819090152</v>
      </c>
      <c r="BE358" s="181">
        <f>ABS(Cálculos!BX359-Cálculos!BX358)</f>
        <v>0.52870476053739912</v>
      </c>
      <c r="BF358" s="153"/>
    </row>
    <row r="359" spans="25:58" x14ac:dyDescent="0.35">
      <c r="Y359" s="154"/>
      <c r="Z359" s="75">
        <f>(Cálculos!C360-0.44)/(MAX(Cálculos!C:C)+0.12)*100</f>
        <v>48.424916452090066</v>
      </c>
      <c r="AA359" s="155"/>
      <c r="AB359" s="173">
        <f>Cálculos!L503</f>
        <v>0.67570887197708496</v>
      </c>
      <c r="AC359" s="155"/>
      <c r="AD359" s="173">
        <f>Cálculos!AR208</f>
        <v>0.81524995786622623</v>
      </c>
      <c r="AE359" s="155"/>
      <c r="AF359" s="173">
        <f>Cálculos!BX340</f>
        <v>0.81083002506241586</v>
      </c>
      <c r="AG359" s="155"/>
      <c r="AH359" s="173">
        <f>Cálculos!N268</f>
        <v>0</v>
      </c>
      <c r="AI359" s="155"/>
      <c r="AJ359" s="173">
        <f>Cálculos!AT331</f>
        <v>0</v>
      </c>
      <c r="AK359" s="155"/>
      <c r="AL359" s="173">
        <f>Cálculos!BZ339</f>
        <v>0</v>
      </c>
      <c r="AM359" s="153"/>
      <c r="BA359" s="154"/>
      <c r="BB359" s="75">
        <v>354</v>
      </c>
      <c r="BC359" s="181">
        <f>ABS(Cálculos!L360-Cálculos!L359)</f>
        <v>2.627801013986212</v>
      </c>
      <c r="BD359" s="181">
        <f>ABS(Cálculos!AR360-Cálculos!AR359)</f>
        <v>0.96291939127974191</v>
      </c>
      <c r="BE359" s="181">
        <f>ABS(Cálculos!BX360-Cálculos!BX359)</f>
        <v>0.16495426851601214</v>
      </c>
      <c r="BF359" s="153"/>
    </row>
    <row r="360" spans="25:58" x14ac:dyDescent="0.35">
      <c r="Y360" s="154"/>
      <c r="Z360" s="75">
        <f>(Cálculos!C361-0.44)/(MAX(Cálculos!C:C)+0.12)*100</f>
        <v>48.561880238864845</v>
      </c>
      <c r="AA360" s="155"/>
      <c r="AB360" s="173">
        <f>Cálculos!L163</f>
        <v>0.67527882889595281</v>
      </c>
      <c r="AC360" s="155"/>
      <c r="AD360" s="173">
        <f>Cálculos!AR662</f>
        <v>0.81507547140494352</v>
      </c>
      <c r="AE360" s="155"/>
      <c r="AF360" s="173">
        <f>Cálculos!BX663</f>
        <v>0.81058620167649098</v>
      </c>
      <c r="AG360" s="155"/>
      <c r="AH360" s="173">
        <f>Cálculos!N269</f>
        <v>0</v>
      </c>
      <c r="AI360" s="155"/>
      <c r="AJ360" s="173">
        <f>Cálculos!AT332</f>
        <v>0</v>
      </c>
      <c r="AK360" s="155"/>
      <c r="AL360" s="173">
        <f>Cálculos!BZ340</f>
        <v>0</v>
      </c>
      <c r="AM360" s="153"/>
      <c r="BA360" s="154"/>
      <c r="BB360" s="75">
        <v>355</v>
      </c>
      <c r="BC360" s="181">
        <f>ABS(Cálculos!L361-Cálculos!L360)</f>
        <v>8.748004666113407E-2</v>
      </c>
      <c r="BD360" s="181">
        <f>ABS(Cálculos!AR361-Cálculos!AR360)</f>
        <v>8.854134369949751E-2</v>
      </c>
      <c r="BE360" s="181">
        <f>ABS(Cálculos!BX361-Cálculos!BX360)</f>
        <v>8.9317605271519995E-2</v>
      </c>
      <c r="BF360" s="153"/>
    </row>
    <row r="361" spans="25:58" x14ac:dyDescent="0.35">
      <c r="Y361" s="154"/>
      <c r="Z361" s="75">
        <f>(Cálculos!C362-0.44)/(MAX(Cálculos!C:C)+0.12)*100</f>
        <v>48.698844025639623</v>
      </c>
      <c r="AA361" s="155"/>
      <c r="AB361" s="173">
        <f>Cálculos!L136</f>
        <v>0.67279156579298804</v>
      </c>
      <c r="AC361" s="155"/>
      <c r="AD361" s="173">
        <f>Cálculos!AR516</f>
        <v>0.8134511823245949</v>
      </c>
      <c r="AE361" s="155"/>
      <c r="AF361" s="173">
        <f>Cálculos!BX665</f>
        <v>0.80951158785209221</v>
      </c>
      <c r="AG361" s="155"/>
      <c r="AH361" s="173">
        <f>Cálculos!N270</f>
        <v>0</v>
      </c>
      <c r="AI361" s="155"/>
      <c r="AJ361" s="173">
        <f>Cálculos!AT333</f>
        <v>0</v>
      </c>
      <c r="AK361" s="155"/>
      <c r="AL361" s="173">
        <f>Cálculos!BZ341</f>
        <v>0</v>
      </c>
      <c r="AM361" s="153"/>
      <c r="BA361" s="154"/>
      <c r="BB361" s="75">
        <v>356</v>
      </c>
      <c r="BC361" s="181">
        <f>ABS(Cálculos!L362-Cálculos!L361)</f>
        <v>2.0344554674258903</v>
      </c>
      <c r="BD361" s="181">
        <f>ABS(Cálculos!AR362-Cálculos!AR361)</f>
        <v>0.71100784363192149</v>
      </c>
      <c r="BE361" s="181">
        <f>ABS(Cálculos!BX362-Cálculos!BX361)</f>
        <v>0.27108842809208022</v>
      </c>
      <c r="BF361" s="153"/>
    </row>
    <row r="362" spans="25:58" x14ac:dyDescent="0.35">
      <c r="Y362" s="154"/>
      <c r="Z362" s="75">
        <f>(Cálculos!C363-0.44)/(MAX(Cálculos!C:C)+0.12)*100</f>
        <v>48.835807812414401</v>
      </c>
      <c r="AA362" s="155"/>
      <c r="AB362" s="173">
        <f>Cálculos!L729</f>
        <v>0.67098142684937756</v>
      </c>
      <c r="AC362" s="155"/>
      <c r="AD362" s="173">
        <f>Cálculos!AR297</f>
        <v>0.81218373145498435</v>
      </c>
      <c r="AE362" s="155"/>
      <c r="AF362" s="173">
        <f>Cálculos!BX666</f>
        <v>0.80786398428092832</v>
      </c>
      <c r="AG362" s="155"/>
      <c r="AH362" s="173">
        <f>Cálculos!N271</f>
        <v>0</v>
      </c>
      <c r="AI362" s="155"/>
      <c r="AJ362" s="173">
        <f>Cálculos!AT334</f>
        <v>0</v>
      </c>
      <c r="AK362" s="155"/>
      <c r="AL362" s="173">
        <f>Cálculos!BZ342</f>
        <v>0</v>
      </c>
      <c r="AM362" s="153"/>
      <c r="BA362" s="154"/>
      <c r="BB362" s="75">
        <v>357</v>
      </c>
      <c r="BC362" s="181">
        <f>ABS(Cálculos!L363-Cálculos!L362)</f>
        <v>1.710174841517863</v>
      </c>
      <c r="BD362" s="181">
        <f>ABS(Cálculos!AR363-Cálculos!AR362)</f>
        <v>0.42880992915838134</v>
      </c>
      <c r="BE362" s="181">
        <f>ABS(Cálculos!BX363-Cálculos!BX362)</f>
        <v>2.1231273242299231E-3</v>
      </c>
      <c r="BF362" s="153"/>
    </row>
    <row r="363" spans="25:58" x14ac:dyDescent="0.35">
      <c r="Y363" s="154"/>
      <c r="Z363" s="75">
        <f>(Cálculos!C364-0.44)/(MAX(Cálculos!C:C)+0.12)*100</f>
        <v>48.972771599189173</v>
      </c>
      <c r="AA363" s="155"/>
      <c r="AB363" s="173">
        <f>Cálculos!L364</f>
        <v>0.66923971202140531</v>
      </c>
      <c r="AC363" s="155"/>
      <c r="AD363" s="173">
        <f>Cálculos!AR671</f>
        <v>0.81163588906071971</v>
      </c>
      <c r="AE363" s="155"/>
      <c r="AF363" s="173">
        <f>Cálculos!BX729</f>
        <v>0.80730816054894461</v>
      </c>
      <c r="AG363" s="155"/>
      <c r="AH363" s="173">
        <f>Cálculos!N272</f>
        <v>0</v>
      </c>
      <c r="AI363" s="155"/>
      <c r="AJ363" s="173">
        <f>Cálculos!AT335</f>
        <v>0</v>
      </c>
      <c r="AK363" s="155"/>
      <c r="AL363" s="173">
        <f>Cálculos!BZ343</f>
        <v>0</v>
      </c>
      <c r="AM363" s="153"/>
      <c r="BA363" s="154"/>
      <c r="BB363" s="75">
        <v>358</v>
      </c>
      <c r="BC363" s="181">
        <f>ABS(Cálculos!L364-Cálculos!L363)</f>
        <v>9.5672680846368596E-2</v>
      </c>
      <c r="BD363" s="181">
        <f>ABS(Cálculos!AR364-Cálculos!AR363)</f>
        <v>4.1635250507578769E-2</v>
      </c>
      <c r="BE363" s="181">
        <f>ABS(Cálculos!BX364-Cálculos!BX363)</f>
        <v>2.4050962777121709E-2</v>
      </c>
      <c r="BF363" s="153"/>
    </row>
    <row r="364" spans="25:58" x14ac:dyDescent="0.35">
      <c r="Y364" s="154"/>
      <c r="Z364" s="75">
        <f>(Cálculos!C365-0.44)/(MAX(Cálculos!C:C)+0.12)*100</f>
        <v>49.109735385963951</v>
      </c>
      <c r="AA364" s="155"/>
      <c r="AB364" s="173">
        <f>Cálculos!L504</f>
        <v>0.66904582030981385</v>
      </c>
      <c r="AC364" s="155"/>
      <c r="AD364" s="173">
        <f>Cálculos!AR306</f>
        <v>0.80897800461835767</v>
      </c>
      <c r="AE364" s="155"/>
      <c r="AF364" s="173">
        <f>Cálculos!BX299</f>
        <v>0.80725240346320848</v>
      </c>
      <c r="AG364" s="155"/>
      <c r="AH364" s="173">
        <f>Cálculos!N273</f>
        <v>0</v>
      </c>
      <c r="AI364" s="155"/>
      <c r="AJ364" s="173">
        <f>Cálculos!AT336</f>
        <v>0</v>
      </c>
      <c r="AK364" s="155"/>
      <c r="AL364" s="173">
        <f>Cálculos!BZ344</f>
        <v>0</v>
      </c>
      <c r="AM364" s="153"/>
      <c r="BA364" s="154"/>
      <c r="BB364" s="75">
        <v>359</v>
      </c>
      <c r="BC364" s="181">
        <f>ABS(Cálculos!L365-Cálculos!L364)</f>
        <v>5.2471255751823387</v>
      </c>
      <c r="BD364" s="181">
        <f>ABS(Cálculos!AR365-Cálculos!AR364)</f>
        <v>3.6004719024069884</v>
      </c>
      <c r="BE364" s="181">
        <f>ABS(Cálculos!BX365-Cálculos!BX364)</f>
        <v>1.3537376741310678</v>
      </c>
      <c r="BF364" s="153"/>
    </row>
    <row r="365" spans="25:58" x14ac:dyDescent="0.35">
      <c r="Y365" s="154"/>
      <c r="Z365" s="75">
        <f>(Cálculos!C366-0.44)/(MAX(Cálculos!C:C)+0.12)*100</f>
        <v>49.24669917273873</v>
      </c>
      <c r="AA365" s="155"/>
      <c r="AB365" s="173">
        <f>Cálculos!L137</f>
        <v>0.66597603704461239</v>
      </c>
      <c r="AC365" s="155"/>
      <c r="AD365" s="173">
        <f>Cálculos!AR148</f>
        <v>0.80720182172320365</v>
      </c>
      <c r="AE365" s="155"/>
      <c r="AF365" s="173">
        <f>Cálculos!BX660</f>
        <v>0.80722055690519801</v>
      </c>
      <c r="AG365" s="155"/>
      <c r="AH365" s="173">
        <f>Cálculos!N275</f>
        <v>0</v>
      </c>
      <c r="AI365" s="155"/>
      <c r="AJ365" s="173">
        <f>Cálculos!AT337</f>
        <v>0</v>
      </c>
      <c r="AK365" s="155"/>
      <c r="AL365" s="173">
        <f>Cálculos!BZ345</f>
        <v>0</v>
      </c>
      <c r="AM365" s="153"/>
      <c r="BA365" s="154"/>
      <c r="BB365" s="75">
        <v>360</v>
      </c>
      <c r="BC365" s="181">
        <f>ABS(Cálculos!L366-Cálculos!L365)</f>
        <v>4.6913565275545936</v>
      </c>
      <c r="BD365" s="181">
        <f>ABS(Cálculos!AR366-Cálculos!AR365)</f>
        <v>3.4260559469133351</v>
      </c>
      <c r="BE365" s="181">
        <f>ABS(Cálculos!BX366-Cálculos!BX365)</f>
        <v>1.2780539963550321</v>
      </c>
      <c r="BF365" s="153"/>
    </row>
    <row r="366" spans="25:58" x14ac:dyDescent="0.35">
      <c r="Y366" s="154"/>
      <c r="Z366" s="75">
        <f>(Cálculos!C367-0.44)/(MAX(Cálculos!C:C)+0.12)*100</f>
        <v>49.383662959513501</v>
      </c>
      <c r="AA366" s="155"/>
      <c r="AB366" s="173">
        <f>Cálculos!L505</f>
        <v>0.66245270103379095</v>
      </c>
      <c r="AC366" s="155"/>
      <c r="AD366" s="173">
        <f>Cálculos!AR697</f>
        <v>0.80587444293511168</v>
      </c>
      <c r="AE366" s="155"/>
      <c r="AF366" s="173">
        <f>Cálculos!BX298</f>
        <v>0.8069419063556259</v>
      </c>
      <c r="AG366" s="155"/>
      <c r="AH366" s="173">
        <f>Cálculos!N276</f>
        <v>0</v>
      </c>
      <c r="AI366" s="155"/>
      <c r="AJ366" s="173">
        <f>Cálculos!AT338</f>
        <v>0</v>
      </c>
      <c r="AK366" s="155"/>
      <c r="AL366" s="173">
        <f>Cálculos!BZ346</f>
        <v>0</v>
      </c>
      <c r="AM366" s="153"/>
      <c r="BA366" s="154"/>
      <c r="BB366" s="75">
        <v>361</v>
      </c>
      <c r="BC366" s="181">
        <f>ABS(Cálculos!L367-Cálculos!L366)</f>
        <v>2.3610739903550781E-2</v>
      </c>
      <c r="BD366" s="181">
        <f>ABS(Cálculos!AR367-Cálculos!AR366)</f>
        <v>6.5740552178282785E-3</v>
      </c>
      <c r="BE366" s="181">
        <f>ABS(Cálculos!BX367-Cálculos!BX366)</f>
        <v>8.3359616611322629E-5</v>
      </c>
      <c r="BF366" s="153"/>
    </row>
    <row r="367" spans="25:58" x14ac:dyDescent="0.35">
      <c r="Y367" s="154"/>
      <c r="Z367" s="75">
        <f>(Cálculos!C368-0.44)/(MAX(Cálculos!C:C)+0.12)*100</f>
        <v>49.520626746288279</v>
      </c>
      <c r="AA367" s="155"/>
      <c r="AB367" s="173">
        <f>Cálculos!L138</f>
        <v>0.65938309376189796</v>
      </c>
      <c r="AC367" s="155"/>
      <c r="AD367" s="173">
        <f>Cálculos!AR517</f>
        <v>0.80424446588963805</v>
      </c>
      <c r="AE367" s="155"/>
      <c r="AF367" s="173">
        <f>Cálculos!BX667</f>
        <v>0.80630274495428533</v>
      </c>
      <c r="AG367" s="155"/>
      <c r="AH367" s="173">
        <f>Cálculos!N277</f>
        <v>0</v>
      </c>
      <c r="AI367" s="155"/>
      <c r="AJ367" s="173">
        <f>Cálculos!AT339</f>
        <v>0</v>
      </c>
      <c r="AK367" s="155"/>
      <c r="AL367" s="173">
        <f>Cálculos!BZ347</f>
        <v>0</v>
      </c>
      <c r="AM367" s="153"/>
      <c r="BA367" s="154"/>
      <c r="BB367" s="75">
        <v>362</v>
      </c>
      <c r="BC367" s="181">
        <f>ABS(Cálculos!L368-Cálculos!L367)</f>
        <v>0.19668923896113788</v>
      </c>
      <c r="BD367" s="181">
        <f>ABS(Cálculos!AR368-Cálculos!AR367)</f>
        <v>5.0733778432217158E-2</v>
      </c>
      <c r="BE367" s="181">
        <f>ABS(Cálculos!BX368-Cálculos!BX367)</f>
        <v>2.8921023327417306E-3</v>
      </c>
      <c r="BF367" s="153"/>
    </row>
    <row r="368" spans="25:58" x14ac:dyDescent="0.35">
      <c r="Y368" s="154"/>
      <c r="Z368" s="75">
        <f>(Cálculos!C369-0.44)/(MAX(Cálculos!C:C)+0.12)*100</f>
        <v>49.657590533063058</v>
      </c>
      <c r="AA368" s="155"/>
      <c r="AB368" s="173">
        <f>Cálculos!L506</f>
        <v>0.65592525549937841</v>
      </c>
      <c r="AC368" s="155"/>
      <c r="AD368" s="173">
        <f>Cálculos!AR332</f>
        <v>0.80390673999723217</v>
      </c>
      <c r="AE368" s="155"/>
      <c r="AF368" s="173">
        <f>Cálculos!BX535</f>
        <v>0.80626848787068039</v>
      </c>
      <c r="AG368" s="155"/>
      <c r="AH368" s="173">
        <f>Cálculos!N278</f>
        <v>0</v>
      </c>
      <c r="AI368" s="155"/>
      <c r="AJ368" s="173">
        <f>Cálculos!AT340</f>
        <v>0</v>
      </c>
      <c r="AK368" s="155"/>
      <c r="AL368" s="173">
        <f>Cálculos!BZ348</f>
        <v>0</v>
      </c>
      <c r="AM368" s="153"/>
      <c r="BA368" s="154"/>
      <c r="BB368" s="75">
        <v>363</v>
      </c>
      <c r="BC368" s="181">
        <f>ABS(Cálculos!L369-Cálculos!L368)</f>
        <v>0.13144782680357481</v>
      </c>
      <c r="BD368" s="181">
        <f>ABS(Cálculos!AR369-Cálculos!AR368)</f>
        <v>3.2699214699814627E-2</v>
      </c>
      <c r="BE368" s="181">
        <f>ABS(Cálculos!BX369-Cálculos!BX368)</f>
        <v>9.7073345070342043E-4</v>
      </c>
      <c r="BF368" s="153"/>
    </row>
    <row r="369" spans="25:58" x14ac:dyDescent="0.35">
      <c r="Y369" s="154"/>
      <c r="Z369" s="75">
        <f>(Cálculos!C370-0.44)/(MAX(Cálculos!C:C)+0.12)*100</f>
        <v>49.794554319837836</v>
      </c>
      <c r="AA369" s="155"/>
      <c r="AB369" s="173">
        <f>Cálculos!L139</f>
        <v>0.65288090387587838</v>
      </c>
      <c r="AC369" s="155"/>
      <c r="AD369" s="173">
        <f>Cálculos!AR149</f>
        <v>0.79810761003452724</v>
      </c>
      <c r="AE369" s="155"/>
      <c r="AF369" s="173">
        <f>Cálculos!BX661</f>
        <v>0.80613969629104631</v>
      </c>
      <c r="AG369" s="155"/>
      <c r="AH369" s="173">
        <f>Cálculos!N279</f>
        <v>0</v>
      </c>
      <c r="AI369" s="155"/>
      <c r="AJ369" s="173">
        <f>Cálculos!AT341</f>
        <v>0</v>
      </c>
      <c r="AK369" s="155"/>
      <c r="AL369" s="173">
        <f>Cálculos!BZ349</f>
        <v>0</v>
      </c>
      <c r="AM369" s="153"/>
      <c r="BA369" s="154"/>
      <c r="BB369" s="75">
        <v>364</v>
      </c>
      <c r="BC369" s="181">
        <f>ABS(Cálculos!L370-Cálculos!L369)</f>
        <v>1.2378518532835336E-2</v>
      </c>
      <c r="BD369" s="181">
        <f>ABS(Cálculos!AR370-Cálculos!AR369)</f>
        <v>3.393548835363247E-3</v>
      </c>
      <c r="BE369" s="181">
        <f>ABS(Cálculos!BX370-Cálculos!BX369)</f>
        <v>1.1418624813643863E-3</v>
      </c>
      <c r="BF369" s="153"/>
    </row>
    <row r="370" spans="25:58" x14ac:dyDescent="0.35">
      <c r="Y370" s="154"/>
      <c r="Z370" s="75">
        <f>(Cálculos!C371-0.44)/(MAX(Cálculos!C:C)+0.12)*100</f>
        <v>49.931518106612607</v>
      </c>
      <c r="AA370" s="155"/>
      <c r="AB370" s="173">
        <f>Cálculos!L706</f>
        <v>0.65067953160197423</v>
      </c>
      <c r="AC370" s="155"/>
      <c r="AD370" s="173">
        <f>Cálculos!AR704</f>
        <v>0.79757862493078147</v>
      </c>
      <c r="AE370" s="155"/>
      <c r="AF370" s="173">
        <f>Cálculos!BX300</f>
        <v>0.80587777666121363</v>
      </c>
      <c r="AG370" s="155"/>
      <c r="AH370" s="173">
        <f>Cálculos!N280</f>
        <v>0</v>
      </c>
      <c r="AI370" s="155"/>
      <c r="AJ370" s="173">
        <f>Cálculos!AT342</f>
        <v>0</v>
      </c>
      <c r="AK370" s="155"/>
      <c r="AL370" s="173">
        <f>Cálculos!BZ350</f>
        <v>0</v>
      </c>
      <c r="AM370" s="153"/>
      <c r="BA370" s="154"/>
      <c r="BB370" s="75">
        <v>365</v>
      </c>
      <c r="BC370" s="181">
        <f>ABS(Cálculos!L371-Cálculos!L370)</f>
        <v>3.676682569945311E-2</v>
      </c>
      <c r="BD370" s="181">
        <f>ABS(Cálculos!AR371-Cálculos!AR370)</f>
        <v>9.1932796011698903E-3</v>
      </c>
      <c r="BE370" s="181">
        <f>ABS(Cálculos!BX371-Cálculos!BX370)</f>
        <v>6.8798800295999385E-4</v>
      </c>
      <c r="BF370" s="153"/>
    </row>
    <row r="371" spans="25:58" x14ac:dyDescent="0.35">
      <c r="Y371" s="154"/>
      <c r="Z371" s="75">
        <f>(Cálculos!C372-0.44)/(MAX(Cálculos!C:C)+0.12)*100</f>
        <v>50.068481893387386</v>
      </c>
      <c r="AA371" s="155"/>
      <c r="AB371" s="173">
        <f>Cálculos!L507</f>
        <v>0.649462244283042</v>
      </c>
      <c r="AC371" s="155"/>
      <c r="AD371" s="173">
        <f>Cálculos!AR672</f>
        <v>0.7971248957072774</v>
      </c>
      <c r="AE371" s="155"/>
      <c r="AF371" s="173">
        <f>Cálculos!BX669</f>
        <v>0.80573834098322683</v>
      </c>
      <c r="AG371" s="155"/>
      <c r="AH371" s="173">
        <f>Cálculos!N281</f>
        <v>0</v>
      </c>
      <c r="AI371" s="155"/>
      <c r="AJ371" s="173">
        <f>Cálculos!AT343</f>
        <v>0</v>
      </c>
      <c r="AK371" s="155"/>
      <c r="AL371" s="173">
        <f>Cálculos!BZ351</f>
        <v>0</v>
      </c>
      <c r="AM371" s="153"/>
      <c r="BA371" s="154"/>
      <c r="BB371" s="75">
        <v>366</v>
      </c>
      <c r="BC371" s="181">
        <f>ABS(Cálculos!L372-Cálculos!L371)</f>
        <v>3.7079561304443898</v>
      </c>
      <c r="BD371" s="181">
        <f>ABS(Cálculos!AR372-Cálculos!AR371)</f>
        <v>2.4742795503902411</v>
      </c>
      <c r="BE371" s="181">
        <f>ABS(Cálculos!BX372-Cálculos!BX371)</f>
        <v>0.36471229885261613</v>
      </c>
      <c r="BF371" s="153"/>
    </row>
    <row r="372" spans="25:58" x14ac:dyDescent="0.35">
      <c r="Y372" s="154"/>
      <c r="Z372" s="75">
        <f>(Cálculos!C373-0.44)/(MAX(Cálculos!C:C)+0.12)*100</f>
        <v>50.205445680162164</v>
      </c>
      <c r="AA372" s="155"/>
      <c r="AB372" s="173">
        <f>Cálculos!L341</f>
        <v>0.64849233962118824</v>
      </c>
      <c r="AC372" s="155"/>
      <c r="AD372" s="173">
        <f>Cálculos!AR164</f>
        <v>0.79667643436420499</v>
      </c>
      <c r="AE372" s="155"/>
      <c r="AF372" s="173">
        <f>Cálculos!BX696</f>
        <v>0.80568475069938827</v>
      </c>
      <c r="AG372" s="155"/>
      <c r="AH372" s="173">
        <f>Cálculos!N282</f>
        <v>0</v>
      </c>
      <c r="AI372" s="155"/>
      <c r="AJ372" s="173">
        <f>Cálculos!AT344</f>
        <v>0</v>
      </c>
      <c r="AK372" s="155"/>
      <c r="AL372" s="173">
        <f>Cálculos!BZ352</f>
        <v>0</v>
      </c>
      <c r="AM372" s="153"/>
      <c r="BA372" s="154"/>
      <c r="BB372" s="75">
        <v>367</v>
      </c>
      <c r="BC372" s="181">
        <f>ABS(Cálculos!L373-Cálculos!L372)</f>
        <v>3.647648802906625</v>
      </c>
      <c r="BD372" s="181">
        <f>ABS(Cálculos!AR373-Cálculos!AR372)</f>
        <v>2.439950496264164</v>
      </c>
      <c r="BE372" s="181">
        <f>ABS(Cálculos!BX373-Cálculos!BX372)</f>
        <v>0.31162632473692531</v>
      </c>
      <c r="BF372" s="153"/>
    </row>
    <row r="373" spans="25:58" x14ac:dyDescent="0.35">
      <c r="Y373" s="154"/>
      <c r="Z373" s="75">
        <f>(Cálculos!C374-0.44)/(MAX(Cálculos!C:C)+0.12)*100</f>
        <v>50.342409466936942</v>
      </c>
      <c r="AA373" s="155"/>
      <c r="AB373" s="173">
        <f>Cálculos!L140</f>
        <v>0.64644706137166219</v>
      </c>
      <c r="AC373" s="155"/>
      <c r="AD373" s="173">
        <f>Cálculos!AR339</f>
        <v>0.79574080310848549</v>
      </c>
      <c r="AE373" s="155"/>
      <c r="AF373" s="173">
        <f>Cálculos!BX670</f>
        <v>0.80454341593310286</v>
      </c>
      <c r="AG373" s="155"/>
      <c r="AH373" s="173">
        <f>Cálculos!N283</f>
        <v>0</v>
      </c>
      <c r="AI373" s="155"/>
      <c r="AJ373" s="173">
        <f>Cálculos!AT345</f>
        <v>0</v>
      </c>
      <c r="AK373" s="155"/>
      <c r="AL373" s="173">
        <f>Cálculos!BZ354</f>
        <v>0</v>
      </c>
      <c r="AM373" s="153"/>
      <c r="BA373" s="154"/>
      <c r="BB373" s="75">
        <v>368</v>
      </c>
      <c r="BC373" s="181">
        <f>ABS(Cálculos!L374-Cálculos!L373)</f>
        <v>2.1628602933171068</v>
      </c>
      <c r="BD373" s="181">
        <f>ABS(Cálculos!AR374-Cálculos!AR373)</f>
        <v>0.97407804273253273</v>
      </c>
      <c r="BE373" s="181">
        <f>ABS(Cálculos!BX374-Cálculos!BX373)</f>
        <v>3.3654447619716032E-2</v>
      </c>
      <c r="BF373" s="153"/>
    </row>
    <row r="374" spans="25:58" x14ac:dyDescent="0.35">
      <c r="Y374" s="154"/>
      <c r="Z374" s="75">
        <f>(Cálculos!C375-0.44)/(MAX(Cálculos!C:C)+0.12)*100</f>
        <v>50.479373253711721</v>
      </c>
      <c r="AA374" s="155"/>
      <c r="AB374" s="173">
        <f>Cálculos!L508</f>
        <v>0.64306293420994287</v>
      </c>
      <c r="AC374" s="155"/>
      <c r="AD374" s="173">
        <f>Cálculos!AR518</f>
        <v>0.79514667914441572</v>
      </c>
      <c r="AE374" s="155"/>
      <c r="AF374" s="173">
        <f>Cálculos!BX668</f>
        <v>0.80454337105973395</v>
      </c>
      <c r="AG374" s="155"/>
      <c r="AH374" s="173">
        <f>Cálculos!N284</f>
        <v>0</v>
      </c>
      <c r="AI374" s="155"/>
      <c r="AJ374" s="173">
        <f>Cálculos!AT346</f>
        <v>0</v>
      </c>
      <c r="AK374" s="155"/>
      <c r="AL374" s="173">
        <f>Cálculos!BZ355</f>
        <v>0</v>
      </c>
      <c r="AM374" s="153"/>
      <c r="BA374" s="154"/>
      <c r="BB374" s="75">
        <v>369</v>
      </c>
      <c r="BC374" s="181">
        <f>ABS(Cálculos!L375-Cálculos!L374)</f>
        <v>2.0395719567288482</v>
      </c>
      <c r="BD374" s="181">
        <f>ABS(Cálculos!AR375-Cálculos!AR374)</f>
        <v>0.92324466186577459</v>
      </c>
      <c r="BE374" s="181">
        <f>ABS(Cálculos!BX375-Cálculos!BX374)</f>
        <v>1.9872130889200257E-3</v>
      </c>
      <c r="BF374" s="153"/>
    </row>
    <row r="375" spans="25:58" x14ac:dyDescent="0.35">
      <c r="Y375" s="154"/>
      <c r="Z375" s="75">
        <f>(Cálculos!C376-0.44)/(MAX(Cálculos!C:C)+0.12)*100</f>
        <v>50.616337040486492</v>
      </c>
      <c r="AA375" s="155"/>
      <c r="AB375" s="173">
        <f>Cálculos!L141</f>
        <v>0.64007732321708699</v>
      </c>
      <c r="AC375" s="155"/>
      <c r="AD375" s="173">
        <f>Cálculos!AR307</f>
        <v>0.79450343717180627</v>
      </c>
      <c r="AE375" s="155"/>
      <c r="AF375" s="173">
        <f>Cálculos!BX695</f>
        <v>0.80439084350679657</v>
      </c>
      <c r="AG375" s="155"/>
      <c r="AH375" s="173">
        <f>Cálculos!N285</f>
        <v>0</v>
      </c>
      <c r="AI375" s="155"/>
      <c r="AJ375" s="173">
        <f>Cálculos!AT347</f>
        <v>0</v>
      </c>
      <c r="AK375" s="155"/>
      <c r="AL375" s="173">
        <f>Cálculos!BZ357</f>
        <v>0</v>
      </c>
      <c r="AM375" s="153"/>
      <c r="BA375" s="154"/>
      <c r="BB375" s="75">
        <v>370</v>
      </c>
      <c r="BC375" s="181">
        <f>ABS(Cálculos!L376-Cálculos!L375)</f>
        <v>0.66775611116785516</v>
      </c>
      <c r="BD375" s="181">
        <f>ABS(Cálculos!AR376-Cálculos!AR375)</f>
        <v>0.17595544037911193</v>
      </c>
      <c r="BE375" s="181">
        <f>ABS(Cálculos!BX376-Cálculos!BX375)</f>
        <v>1.2192642977846502E-2</v>
      </c>
      <c r="BF375" s="153"/>
    </row>
    <row r="376" spans="25:58" x14ac:dyDescent="0.35">
      <c r="Y376" s="154"/>
      <c r="Z376" s="75">
        <f>(Cálculos!C377-0.44)/(MAX(Cálculos!C:C)+0.12)*100</f>
        <v>50.75330082726127</v>
      </c>
      <c r="AA376" s="155"/>
      <c r="AB376" s="173">
        <f>Cálculos!L509</f>
        <v>0.63672668130796839</v>
      </c>
      <c r="AC376" s="155"/>
      <c r="AD376" s="173">
        <f>Cálculos!AR728</f>
        <v>0.79254545513782571</v>
      </c>
      <c r="AE376" s="155"/>
      <c r="AF376" s="173">
        <f>Cálculos!BX662</f>
        <v>0.80438281463559635</v>
      </c>
      <c r="AG376" s="155"/>
      <c r="AH376" s="173">
        <f>Cálculos!N286</f>
        <v>0</v>
      </c>
      <c r="AI376" s="155"/>
      <c r="AJ376" s="173">
        <f>Cálculos!AT348</f>
        <v>0</v>
      </c>
      <c r="AK376" s="155"/>
      <c r="AL376" s="173">
        <f>Cálculos!BZ358</f>
        <v>0</v>
      </c>
      <c r="AM376" s="153"/>
      <c r="BA376" s="154"/>
      <c r="BB376" s="75">
        <v>371</v>
      </c>
      <c r="BC376" s="181">
        <f>ABS(Cálculos!L377-Cálculos!L376)</f>
        <v>2.0221379186134683</v>
      </c>
      <c r="BD376" s="181">
        <f>ABS(Cálculos!AR377-Cálculos!AR376)</f>
        <v>1.4262661758259823</v>
      </c>
      <c r="BE376" s="181">
        <f>ABS(Cálculos!BX377-Cálculos!BX376)</f>
        <v>4.2934489716963675E-2</v>
      </c>
      <c r="BF376" s="153"/>
    </row>
    <row r="377" spans="25:58" x14ac:dyDescent="0.35">
      <c r="Y377" s="154"/>
      <c r="Z377" s="75">
        <f>(Cálculos!C378-0.44)/(MAX(Cálculos!C:C)+0.12)*100</f>
        <v>50.890264614036049</v>
      </c>
      <c r="AA377" s="155"/>
      <c r="AB377" s="173">
        <f>Cálculos!L529</f>
        <v>0.63630643889289296</v>
      </c>
      <c r="AC377" s="155"/>
      <c r="AD377" s="173">
        <f>Cálculos!AR363</f>
        <v>0.79120115403291424</v>
      </c>
      <c r="AE377" s="155"/>
      <c r="AF377" s="173">
        <f>Cálculos!BX301</f>
        <v>0.8042360373728844</v>
      </c>
      <c r="AG377" s="155"/>
      <c r="AH377" s="173">
        <f>Cálculos!N287</f>
        <v>0</v>
      </c>
      <c r="AI377" s="155"/>
      <c r="AJ377" s="173">
        <f>Cálculos!AT349</f>
        <v>0</v>
      </c>
      <c r="AK377" s="155"/>
      <c r="AL377" s="173">
        <f>Cálculos!BZ360</f>
        <v>0</v>
      </c>
      <c r="AM377" s="153"/>
      <c r="BA377" s="154"/>
      <c r="BB377" s="75">
        <v>372</v>
      </c>
      <c r="BC377" s="181">
        <f>ABS(Cálculos!L378-Cálculos!L377)</f>
        <v>2.5959797100866266</v>
      </c>
      <c r="BD377" s="181">
        <f>ABS(Cálculos!AR378-Cálculos!AR377)</f>
        <v>1.5494237048509392</v>
      </c>
      <c r="BE377" s="181">
        <f>ABS(Cálculos!BX378-Cálculos!BX377)</f>
        <v>2.5755291812499248E-3</v>
      </c>
      <c r="BF377" s="153"/>
    </row>
    <row r="378" spans="25:58" x14ac:dyDescent="0.35">
      <c r="Y378" s="154"/>
      <c r="Z378" s="75">
        <f>(Cálculos!C379-0.44)/(MAX(Cálculos!C:C)+0.12)*100</f>
        <v>51.02722840081082</v>
      </c>
      <c r="AA378" s="155"/>
      <c r="AB378" s="173">
        <f>Cálculos!L142</f>
        <v>0.63377046545221138</v>
      </c>
      <c r="AC378" s="155"/>
      <c r="AD378" s="173">
        <f>Cálculos!AR150</f>
        <v>0.78912044104782253</v>
      </c>
      <c r="AE378" s="155"/>
      <c r="AF378" s="173">
        <f>Cálculos!BX697</f>
        <v>0.80393482299970809</v>
      </c>
      <c r="AG378" s="155"/>
      <c r="AH378" s="173">
        <f>Cálculos!N288</f>
        <v>0</v>
      </c>
      <c r="AI378" s="155"/>
      <c r="AJ378" s="173">
        <f>Cálculos!AT350</f>
        <v>0</v>
      </c>
      <c r="AK378" s="155"/>
      <c r="AL378" s="173">
        <f>Cálculos!BZ361</f>
        <v>0</v>
      </c>
      <c r="AM378" s="153"/>
      <c r="BA378" s="154"/>
      <c r="BB378" s="75">
        <v>373</v>
      </c>
      <c r="BC378" s="181">
        <f>ABS(Cálculos!L379-Cálculos!L378)</f>
        <v>0.1129730172752017</v>
      </c>
      <c r="BD378" s="181">
        <f>ABS(Cálculos!AR379-Cálculos!AR378)</f>
        <v>2.757747504489716E-2</v>
      </c>
      <c r="BE378" s="181">
        <f>ABS(Cálculos!BX379-Cálculos!BX378)</f>
        <v>7.836299361949628E-4</v>
      </c>
      <c r="BF378" s="153"/>
    </row>
    <row r="379" spans="25:58" x14ac:dyDescent="0.35">
      <c r="Y379" s="154"/>
      <c r="Z379" s="75">
        <f>(Cálculos!C380-0.44)/(MAX(Cálculos!C:C)+0.12)*100</f>
        <v>51.164192187585599</v>
      </c>
      <c r="AA379" s="155"/>
      <c r="AB379" s="173">
        <f>Cálculos!L510</f>
        <v>0.63045286155344138</v>
      </c>
      <c r="AC379" s="155"/>
      <c r="AD379" s="173">
        <f>Cálculos!AR659</f>
        <v>0.7864354418822791</v>
      </c>
      <c r="AE379" s="155"/>
      <c r="AF379" s="173">
        <f>Cálculos!BX364</f>
        <v>0.80392633559160909</v>
      </c>
      <c r="AG379" s="155"/>
      <c r="AH379" s="173">
        <f>Cálculos!N289</f>
        <v>0</v>
      </c>
      <c r="AI379" s="155"/>
      <c r="AJ379" s="173">
        <f>Cálculos!AT351</f>
        <v>0</v>
      </c>
      <c r="AK379" s="155"/>
      <c r="AL379" s="173">
        <f>Cálculos!BZ362</f>
        <v>0</v>
      </c>
      <c r="AM379" s="153"/>
      <c r="BA379" s="154"/>
      <c r="BB379" s="75">
        <v>374</v>
      </c>
      <c r="BC379" s="181">
        <f>ABS(Cálculos!L380-Cálculos!L379)</f>
        <v>0.10907963955024735</v>
      </c>
      <c r="BD379" s="181">
        <f>ABS(Cálculos!AR380-Cálculos!AR379)</f>
        <v>2.7858280803468194E-2</v>
      </c>
      <c r="BE379" s="181">
        <f>ABS(Cálculos!BX380-Cálculos!BX379)</f>
        <v>8.8914894019187507E-4</v>
      </c>
      <c r="BF379" s="153"/>
    </row>
    <row r="380" spans="25:58" x14ac:dyDescent="0.35">
      <c r="Y380" s="154"/>
      <c r="Z380" s="75">
        <f>(Cálculos!C381-0.44)/(MAX(Cálculos!C:C)+0.12)*100</f>
        <v>51.301155974360377</v>
      </c>
      <c r="AA380" s="155"/>
      <c r="AB380" s="173">
        <f>Cálculos!L143</f>
        <v>0.62752577021342293</v>
      </c>
      <c r="AC380" s="155"/>
      <c r="AD380" s="173">
        <f>Cálculos!AR519</f>
        <v>0.78615647037754233</v>
      </c>
      <c r="AE380" s="155"/>
      <c r="AF380" s="173">
        <f>Cálculos!BX295</f>
        <v>0.80351051684135033</v>
      </c>
      <c r="AG380" s="155"/>
      <c r="AH380" s="173">
        <f>Cálculos!N290</f>
        <v>0</v>
      </c>
      <c r="AI380" s="155"/>
      <c r="AJ380" s="173">
        <f>Cálculos!AT352</f>
        <v>0</v>
      </c>
      <c r="AK380" s="155"/>
      <c r="AL380" s="173">
        <f>Cálculos!BZ363</f>
        <v>0</v>
      </c>
      <c r="AM380" s="153"/>
      <c r="BA380" s="154"/>
      <c r="BB380" s="75">
        <v>375</v>
      </c>
      <c r="BC380" s="181">
        <f>ABS(Cálculos!L381-Cálculos!L380)</f>
        <v>0.10213375289770354</v>
      </c>
      <c r="BD380" s="181">
        <f>ABS(Cálculos!AR381-Cálculos!AR380)</f>
        <v>2.7286801131013116E-2</v>
      </c>
      <c r="BE380" s="181">
        <f>ABS(Cálculos!BX381-Cálculos!BX380)</f>
        <v>2.43982837615353E-3</v>
      </c>
      <c r="BF380" s="153"/>
    </row>
    <row r="381" spans="25:58" x14ac:dyDescent="0.35">
      <c r="Y381" s="154"/>
      <c r="Z381" s="75">
        <f>(Cálculos!C382-0.44)/(MAX(Cálculos!C:C)+0.12)*100</f>
        <v>51.438119761135162</v>
      </c>
      <c r="AA381" s="155"/>
      <c r="AB381" s="173">
        <f>Cálculos!L511</f>
        <v>0.62424085932860773</v>
      </c>
      <c r="AC381" s="155"/>
      <c r="AD381" s="173">
        <f>Cálculos!AR294</f>
        <v>0.78346158517815123</v>
      </c>
      <c r="AE381" s="155"/>
      <c r="AF381" s="173">
        <f>Cálculos!BX331</f>
        <v>0.80315876517019724</v>
      </c>
      <c r="AG381" s="155"/>
      <c r="AH381" s="173">
        <f>Cálculos!N296</f>
        <v>0</v>
      </c>
      <c r="AI381" s="155"/>
      <c r="AJ381" s="173">
        <f>Cálculos!AT354</f>
        <v>0</v>
      </c>
      <c r="AK381" s="155"/>
      <c r="AL381" s="173">
        <f>Cálculos!BZ364</f>
        <v>0</v>
      </c>
      <c r="AM381" s="153"/>
      <c r="BA381" s="154"/>
      <c r="BB381" s="75">
        <v>376</v>
      </c>
      <c r="BC381" s="181">
        <f>ABS(Cálculos!L382-Cálculos!L381)</f>
        <v>2.0404181826085832E-3</v>
      </c>
      <c r="BD381" s="181">
        <f>ABS(Cálculos!AR382-Cálculos!AR381)</f>
        <v>2.2019941032755952E-3</v>
      </c>
      <c r="BE381" s="181">
        <f>ABS(Cálculos!BX382-Cálculos!BX381)</f>
        <v>2.3756593068948728E-3</v>
      </c>
      <c r="BF381" s="153"/>
    </row>
    <row r="382" spans="25:58" x14ac:dyDescent="0.35">
      <c r="Y382" s="154"/>
      <c r="Z382" s="75">
        <f>(Cálculos!C383-0.44)/(MAX(Cálculos!C:C)+0.12)*100</f>
        <v>51.575083547909927</v>
      </c>
      <c r="AA382" s="155"/>
      <c r="AB382" s="173">
        <f>Cálculos!L164</f>
        <v>0.62368634020413949</v>
      </c>
      <c r="AC382" s="155"/>
      <c r="AD382" s="173">
        <f>Cálculos!AR151</f>
        <v>0.78023899354341497</v>
      </c>
      <c r="AE382" s="155"/>
      <c r="AF382" s="173">
        <f>Cálculos!BX11</f>
        <v>0.8029776254557689</v>
      </c>
      <c r="AG382" s="155"/>
      <c r="AH382" s="173">
        <f>Cálculos!N297</f>
        <v>0</v>
      </c>
      <c r="AI382" s="155"/>
      <c r="AJ382" s="173">
        <f>Cálculos!AT355</f>
        <v>0</v>
      </c>
      <c r="AK382" s="155"/>
      <c r="AL382" s="173">
        <f>Cálculos!BZ366</f>
        <v>0</v>
      </c>
      <c r="AM382" s="153"/>
      <c r="BA382" s="154"/>
      <c r="BB382" s="75">
        <v>377</v>
      </c>
      <c r="BC382" s="181">
        <f>ABS(Cálculos!L383-Cálculos!L382)</f>
        <v>3.1124107451716476</v>
      </c>
      <c r="BD382" s="181">
        <f>ABS(Cálculos!AR383-Cálculos!AR382)</f>
        <v>1.8412999929565945</v>
      </c>
      <c r="BE382" s="181">
        <f>ABS(Cálculos!BX383-Cálculos!BX382)</f>
        <v>4.529270684486808E-2</v>
      </c>
      <c r="BF382" s="153"/>
    </row>
    <row r="383" spans="25:58" x14ac:dyDescent="0.35">
      <c r="Y383" s="154"/>
      <c r="Z383" s="75">
        <f>(Cálculos!C384-0.44)/(MAX(Cálculos!C:C)+0.12)*100</f>
        <v>51.712047334684705</v>
      </c>
      <c r="AA383" s="155"/>
      <c r="AB383" s="173">
        <f>Cálculos!L144</f>
        <v>0.6213426086889704</v>
      </c>
      <c r="AC383" s="155"/>
      <c r="AD383" s="173">
        <f>Cálculos!AR531</f>
        <v>0.77994601688362108</v>
      </c>
      <c r="AE383" s="155"/>
      <c r="AF383" s="173">
        <f>Cálculos!BX671</f>
        <v>0.80281093381730995</v>
      </c>
      <c r="AG383" s="155"/>
      <c r="AH383" s="173">
        <f>Cálculos!N300</f>
        <v>0</v>
      </c>
      <c r="AI383" s="155"/>
      <c r="AJ383" s="173">
        <f>Cálculos!AT357</f>
        <v>0</v>
      </c>
      <c r="AK383" s="155"/>
      <c r="AL383" s="173">
        <f>Cálculos!BZ367</f>
        <v>0</v>
      </c>
      <c r="AM383" s="153"/>
      <c r="BA383" s="154"/>
      <c r="BB383" s="75">
        <v>378</v>
      </c>
      <c r="BC383" s="181">
        <f>ABS(Cálculos!L384-Cálculos!L383)</f>
        <v>2.806051326984377</v>
      </c>
      <c r="BD383" s="181">
        <f>ABS(Cálculos!AR384-Cálculos!AR383)</f>
        <v>1.7450811038671259</v>
      </c>
      <c r="BE383" s="181">
        <f>ABS(Cálculos!BX384-Cálculos!BX383)</f>
        <v>1.6128013275906738E-3</v>
      </c>
      <c r="BF383" s="153"/>
    </row>
    <row r="384" spans="25:58" x14ac:dyDescent="0.35">
      <c r="Y384" s="154"/>
      <c r="Z384" s="75">
        <f>(Cálculos!C385-0.44)/(MAX(Cálculos!C:C)+0.12)*100</f>
        <v>51.84901112145949</v>
      </c>
      <c r="AA384" s="155"/>
      <c r="AB384" s="173">
        <f>Cálculos!L512</f>
        <v>0.61809006545610456</v>
      </c>
      <c r="AC384" s="155"/>
      <c r="AD384" s="173">
        <f>Cálculos!AR698</f>
        <v>0.77923117495886174</v>
      </c>
      <c r="AE384" s="155"/>
      <c r="AF384" s="173">
        <f>Cálculos!BX302</f>
        <v>0.80268106219521218</v>
      </c>
      <c r="AG384" s="155"/>
      <c r="AH384" s="173">
        <f>Cálculos!N301</f>
        <v>0</v>
      </c>
      <c r="AI384" s="155"/>
      <c r="AJ384" s="173">
        <f>Cálculos!AT358</f>
        <v>0</v>
      </c>
      <c r="AK384" s="155"/>
      <c r="AL384" s="173">
        <f>Cálculos!BZ368</f>
        <v>0</v>
      </c>
      <c r="AM384" s="153"/>
      <c r="BA384" s="154"/>
      <c r="BB384" s="75">
        <v>379</v>
      </c>
      <c r="BC384" s="181">
        <f>ABS(Cálculos!L385-Cálculos!L384)</f>
        <v>9.857132300352589E-2</v>
      </c>
      <c r="BD384" s="181">
        <f>ABS(Cálculos!AR385-Cálculos!AR384)</f>
        <v>2.4258504167319117E-2</v>
      </c>
      <c r="BE384" s="181">
        <f>ABS(Cálculos!BX385-Cálculos!BX384)</f>
        <v>8.8103878377321365E-5</v>
      </c>
      <c r="BF384" s="153"/>
    </row>
    <row r="385" spans="25:58" x14ac:dyDescent="0.35">
      <c r="Y385" s="154"/>
      <c r="Z385" s="75">
        <f>(Cálculos!C386-0.44)/(MAX(Cálculos!C:C)+0.12)*100</f>
        <v>51.985974908234269</v>
      </c>
      <c r="AA385" s="155"/>
      <c r="AB385" s="173">
        <f>Cálculos!L145</f>
        <v>0.61522037186615908</v>
      </c>
      <c r="AC385" s="155"/>
      <c r="AD385" s="173">
        <f>Cálculos!AR333</f>
        <v>0.77729030177960079</v>
      </c>
      <c r="AE385" s="155"/>
      <c r="AF385" s="173">
        <f>Cálculos!BX296</f>
        <v>0.80243416412687152</v>
      </c>
      <c r="AG385" s="155"/>
      <c r="AH385" s="173">
        <f>Cálculos!N303</f>
        <v>0</v>
      </c>
      <c r="AI385" s="155"/>
      <c r="AJ385" s="173">
        <f>Cálculos!AT360</f>
        <v>0</v>
      </c>
      <c r="AK385" s="155"/>
      <c r="AL385" s="173">
        <f>Cálculos!BZ369</f>
        <v>0</v>
      </c>
      <c r="AM385" s="153"/>
      <c r="BA385" s="154"/>
      <c r="BB385" s="75">
        <v>380</v>
      </c>
      <c r="BC385" s="181">
        <f>ABS(Cálculos!L386-Cálculos!L385)</f>
        <v>9.182670142632543E-2</v>
      </c>
      <c r="BD385" s="181">
        <f>ABS(Cálculos!AR386-Cálculos!AR385)</f>
        <v>2.3627460303513148E-2</v>
      </c>
      <c r="BE385" s="181">
        <f>ABS(Cálculos!BX386-Cálculos!BX385)</f>
        <v>1.3133782695113894E-3</v>
      </c>
      <c r="BF385" s="153"/>
    </row>
    <row r="386" spans="25:58" x14ac:dyDescent="0.35">
      <c r="Y386" s="154"/>
      <c r="Z386" s="75">
        <f>(Cálculos!C387-0.44)/(MAX(Cálculos!C:C)+0.12)*100</f>
        <v>52.122938695009033</v>
      </c>
      <c r="AA386" s="155"/>
      <c r="AB386" s="173">
        <f>Cálculos!L513</f>
        <v>0.61199987682309243</v>
      </c>
      <c r="AC386" s="155"/>
      <c r="AD386" s="173">
        <f>Cálculos!AR520</f>
        <v>0.77727250545179738</v>
      </c>
      <c r="AE386" s="155"/>
      <c r="AF386" s="173">
        <f>Cálculos!BX698</f>
        <v>0.80221164337726436</v>
      </c>
      <c r="AG386" s="155"/>
      <c r="AH386" s="173">
        <f>Cálculos!N305</f>
        <v>0</v>
      </c>
      <c r="AI386" s="155"/>
      <c r="AJ386" s="173">
        <f>Cálculos!AT361</f>
        <v>0</v>
      </c>
      <c r="AK386" s="155"/>
      <c r="AL386" s="173">
        <f>Cálculos!BZ370</f>
        <v>0</v>
      </c>
      <c r="AM386" s="153"/>
      <c r="BA386" s="154"/>
      <c r="BB386" s="75">
        <v>381</v>
      </c>
      <c r="BC386" s="181">
        <f>ABS(Cálculos!L387-Cálculos!L386)</f>
        <v>0.10626768045860113</v>
      </c>
      <c r="BD386" s="181">
        <f>ABS(Cálculos!AR387-Cálculos!AR386)</f>
        <v>2.8464730348368938E-2</v>
      </c>
      <c r="BE386" s="181">
        <f>ABS(Cálculos!BX387-Cálculos!BX386)</f>
        <v>2.9366632963236938E-3</v>
      </c>
      <c r="BF386" s="153"/>
    </row>
    <row r="387" spans="25:58" x14ac:dyDescent="0.35">
      <c r="Y387" s="154"/>
      <c r="Z387" s="75">
        <f>(Cálculos!C388-0.44)/(MAX(Cálculos!C:C)+0.12)*100</f>
        <v>52.259902481783818</v>
      </c>
      <c r="AA387" s="155"/>
      <c r="AB387" s="173">
        <f>Cálculos!L676</f>
        <v>0.61061867247062995</v>
      </c>
      <c r="AC387" s="155"/>
      <c r="AD387" s="173">
        <f>Cálculos!AR532</f>
        <v>0.77510758981741867</v>
      </c>
      <c r="AE387" s="155"/>
      <c r="AF387" s="173">
        <f>Cálculos!BX304</f>
        <v>0.80217830335853857</v>
      </c>
      <c r="AG387" s="155"/>
      <c r="AH387" s="173">
        <f>Cálculos!N306</f>
        <v>0</v>
      </c>
      <c r="AI387" s="155"/>
      <c r="AJ387" s="173">
        <f>Cálculos!AT362</f>
        <v>0</v>
      </c>
      <c r="AK387" s="155"/>
      <c r="AL387" s="173">
        <f>Cálculos!BZ371</f>
        <v>0</v>
      </c>
      <c r="AM387" s="153"/>
      <c r="BA387" s="154"/>
      <c r="BB387" s="75">
        <v>382</v>
      </c>
      <c r="BC387" s="181">
        <f>ABS(Cálculos!L388-Cálculos!L387)</f>
        <v>0.63975498350750315</v>
      </c>
      <c r="BD387" s="181">
        <f>ABS(Cálculos!AR388-Cálculos!AR387)</f>
        <v>0.1654301240314926</v>
      </c>
      <c r="BE387" s="181">
        <f>ABS(Cálculos!BX388-Cálculos!BX387)</f>
        <v>6.9131074638240086E-3</v>
      </c>
      <c r="BF387" s="153"/>
    </row>
    <row r="388" spans="25:58" x14ac:dyDescent="0.35">
      <c r="Y388" s="154"/>
      <c r="Z388" s="75">
        <f>(Cálculos!C389-0.44)/(MAX(Cálculos!C:C)+0.12)*100</f>
        <v>52.396866268558597</v>
      </c>
      <c r="AA388" s="155"/>
      <c r="AB388" s="173">
        <f>Cálculos!L146</f>
        <v>0.60915845899031074</v>
      </c>
      <c r="AC388" s="155"/>
      <c r="AD388" s="173">
        <f>Cálculos!AR705</f>
        <v>0.77228087723141847</v>
      </c>
      <c r="AE388" s="155"/>
      <c r="AF388" s="173">
        <f>Cálculos!BX330</f>
        <v>0.80186313296391354</v>
      </c>
      <c r="AG388" s="155"/>
      <c r="AH388" s="173">
        <f>Cálculos!N307</f>
        <v>0</v>
      </c>
      <c r="AI388" s="155"/>
      <c r="AJ388" s="173">
        <f>Cálculos!AT363</f>
        <v>0</v>
      </c>
      <c r="AK388" s="155"/>
      <c r="AL388" s="173">
        <f>Cálculos!BZ372</f>
        <v>0</v>
      </c>
      <c r="AM388" s="153"/>
      <c r="BA388" s="154"/>
      <c r="BB388" s="75">
        <v>383</v>
      </c>
      <c r="BC388" s="181">
        <f>ABS(Cálculos!L389-Cálculos!L388)</f>
        <v>0.47840625744717991</v>
      </c>
      <c r="BD388" s="181">
        <f>ABS(Cálculos!AR389-Cálculos!AR388)</f>
        <v>0.11956554085511129</v>
      </c>
      <c r="BE388" s="181">
        <f>ABS(Cálculos!BX389-Cálculos!BX388)</f>
        <v>3.9211812855888262E-4</v>
      </c>
      <c r="BF388" s="153"/>
    </row>
    <row r="389" spans="25:58" x14ac:dyDescent="0.35">
      <c r="Y389" s="154"/>
      <c r="Z389" s="75">
        <f>(Cálculos!C390-0.44)/(MAX(Cálculos!C:C)+0.12)*100</f>
        <v>52.533830055333375</v>
      </c>
      <c r="AA389" s="155"/>
      <c r="AB389" s="173">
        <f>Cálculos!L721</f>
        <v>0.60908369843007482</v>
      </c>
      <c r="AC389" s="155"/>
      <c r="AD389" s="173">
        <f>Cálculos!AR530</f>
        <v>0.77153736339913037</v>
      </c>
      <c r="AE389" s="155"/>
      <c r="AF389" s="173">
        <f>Cálculos!BX332</f>
        <v>0.8014474477834147</v>
      </c>
      <c r="AG389" s="155"/>
      <c r="AH389" s="173">
        <f>Cálculos!N308</f>
        <v>0</v>
      </c>
      <c r="AI389" s="155"/>
      <c r="AJ389" s="173">
        <f>Cálculos!AT364</f>
        <v>0</v>
      </c>
      <c r="AK389" s="155"/>
      <c r="AL389" s="173">
        <f>Cálculos!BZ373</f>
        <v>0</v>
      </c>
      <c r="AM389" s="153"/>
      <c r="BA389" s="154"/>
      <c r="BB389" s="75">
        <v>384</v>
      </c>
      <c r="BC389" s="181">
        <f>ABS(Cálculos!L390-Cálculos!L389)</f>
        <v>0.47849071844948021</v>
      </c>
      <c r="BD389" s="181">
        <f>ABS(Cálculos!AR390-Cálculos!AR389)</f>
        <v>0.12507958384862961</v>
      </c>
      <c r="BE389" s="181">
        <f>ABS(Cálculos!BX390-Cálculos!BX389)</f>
        <v>6.8637690642108229E-3</v>
      </c>
      <c r="BF389" s="153"/>
    </row>
    <row r="390" spans="25:58" x14ac:dyDescent="0.35">
      <c r="Y390" s="154"/>
      <c r="Z390" s="75">
        <f>(Cálculos!C391-0.44)/(MAX(Cálculos!C:C)+0.12)*100</f>
        <v>52.670793842108147</v>
      </c>
      <c r="AA390" s="155"/>
      <c r="AB390" s="173">
        <f>Cálculos!L311</f>
        <v>0.60767493036236597</v>
      </c>
      <c r="AC390" s="155"/>
      <c r="AD390" s="173">
        <f>Cálculos!AR152</f>
        <v>0.77146196339352446</v>
      </c>
      <c r="AE390" s="155"/>
      <c r="AF390" s="173">
        <f>Cálculos!BX672</f>
        <v>0.80110493311869357</v>
      </c>
      <c r="AG390" s="155"/>
      <c r="AH390" s="173">
        <f>Cálculos!N309</f>
        <v>0</v>
      </c>
      <c r="AI390" s="155"/>
      <c r="AJ390" s="173">
        <f>Cálculos!AT366</f>
        <v>0</v>
      </c>
      <c r="AK390" s="155"/>
      <c r="AL390" s="173">
        <f>Cálculos!BZ374</f>
        <v>0</v>
      </c>
      <c r="AM390" s="153"/>
      <c r="BA390" s="154"/>
      <c r="BB390" s="75">
        <v>385</v>
      </c>
      <c r="BC390" s="181">
        <f>ABS(Cálculos!L391-Cálculos!L390)</f>
        <v>0.22951134152118469</v>
      </c>
      <c r="BD390" s="181">
        <f>ABS(Cálculos!AR391-Cálculos!AR390)</f>
        <v>5.459637213454771E-2</v>
      </c>
      <c r="BE390" s="181">
        <f>ABS(Cálculos!BX391-Cálculos!BX390)</f>
        <v>3.2897894073409262E-3</v>
      </c>
      <c r="BF390" s="153"/>
    </row>
    <row r="391" spans="25:58" x14ac:dyDescent="0.35">
      <c r="Y391" s="154"/>
      <c r="Z391" s="75">
        <f>(Cálculos!C392-0.44)/(MAX(Cálculos!C:C)+0.12)*100</f>
        <v>52.807757628882925</v>
      </c>
      <c r="AA391" s="155"/>
      <c r="AB391" s="173">
        <f>Cálculos!L356</f>
        <v>0.607198398387788</v>
      </c>
      <c r="AC391" s="155"/>
      <c r="AD391" s="173">
        <f>Cálculos!AR673</f>
        <v>0.77119826101484534</v>
      </c>
      <c r="AE391" s="155"/>
      <c r="AF391" s="173">
        <f>Cálculos!BX305</f>
        <v>0.80099004420713737</v>
      </c>
      <c r="AG391" s="155"/>
      <c r="AH391" s="173">
        <f>Cálculos!N310</f>
        <v>0</v>
      </c>
      <c r="AI391" s="155"/>
      <c r="AJ391" s="173">
        <f>Cálculos!AT367</f>
        <v>0</v>
      </c>
      <c r="AK391" s="155"/>
      <c r="AL391" s="173">
        <f>Cálculos!BZ375</f>
        <v>0</v>
      </c>
      <c r="AM391" s="153"/>
      <c r="BA391" s="154"/>
      <c r="BB391" s="75">
        <v>386</v>
      </c>
      <c r="BC391" s="181">
        <f>ABS(Cálculos!L392-Cálculos!L391)</f>
        <v>0.10653048599442383</v>
      </c>
      <c r="BD391" s="181">
        <f>ABS(Cálculos!AR392-Cálculos!AR391)</f>
        <v>3.0448591478575926E-2</v>
      </c>
      <c r="BE391" s="181">
        <f>ABS(Cálculos!BX392-Cálculos!BX391)</f>
        <v>4.7236124502028076E-3</v>
      </c>
      <c r="BF391" s="153"/>
    </row>
    <row r="392" spans="25:58" x14ac:dyDescent="0.35">
      <c r="Y392" s="154"/>
      <c r="Z392" s="75">
        <f>(Cálculos!C393-0.44)/(MAX(Cálculos!C:C)+0.12)*100</f>
        <v>52.944721415657703</v>
      </c>
      <c r="AA392" s="155"/>
      <c r="AB392" s="173">
        <f>Cálculos!L514</f>
        <v>0.60596969626965935</v>
      </c>
      <c r="AC392" s="155"/>
      <c r="AD392" s="173">
        <f>Cálculos!AR340</f>
        <v>0.77046811734915943</v>
      </c>
      <c r="AE392" s="155"/>
      <c r="AF392" s="173">
        <f>Cálculos!BX303</f>
        <v>0.80097704661642632</v>
      </c>
      <c r="AG392" s="155"/>
      <c r="AH392" s="173">
        <f>Cálculos!N311</f>
        <v>0</v>
      </c>
      <c r="AI392" s="155"/>
      <c r="AJ392" s="173">
        <f>Cálculos!AT368</f>
        <v>0</v>
      </c>
      <c r="AK392" s="155"/>
      <c r="AL392" s="173">
        <f>Cálculos!BZ376</f>
        <v>0</v>
      </c>
      <c r="AM392" s="153"/>
      <c r="BA392" s="154"/>
      <c r="BB392" s="75">
        <v>387</v>
      </c>
      <c r="BC392" s="181">
        <f>ABS(Cálculos!L393-Cálculos!L392)</f>
        <v>0.24845530199925903</v>
      </c>
      <c r="BD392" s="181">
        <f>ABS(Cálculos!AR393-Cálculos!AR392)</f>
        <v>6.112988192775326E-2</v>
      </c>
      <c r="BE392" s="181">
        <f>ABS(Cálculos!BX393-Cálculos!BX392)</f>
        <v>9.2828733393734986E-4</v>
      </c>
      <c r="BF392" s="153"/>
    </row>
    <row r="393" spans="25:58" x14ac:dyDescent="0.35">
      <c r="Y393" s="154"/>
      <c r="Z393" s="75">
        <f>(Cálculos!C394-0.44)/(MAX(Cálculos!C:C)+0.12)*100</f>
        <v>53.081685202432475</v>
      </c>
      <c r="AA393" s="155"/>
      <c r="AB393" s="173">
        <f>Cálculos!L147</f>
        <v>0.60315627560068863</v>
      </c>
      <c r="AC393" s="155"/>
      <c r="AD393" s="173">
        <f>Cálculos!AR308</f>
        <v>0.76861271299593859</v>
      </c>
      <c r="AE393" s="155"/>
      <c r="AF393" s="173">
        <f>Cálculos!BX700</f>
        <v>0.80079656910759067</v>
      </c>
      <c r="AG393" s="155"/>
      <c r="AH393" s="173">
        <f>Cálculos!N312</f>
        <v>0</v>
      </c>
      <c r="AI393" s="155"/>
      <c r="AJ393" s="173">
        <f>Cálculos!AT369</f>
        <v>0</v>
      </c>
      <c r="AK393" s="155"/>
      <c r="AL393" s="173">
        <f>Cálculos!BZ377</f>
        <v>0</v>
      </c>
      <c r="AM393" s="153"/>
      <c r="BA393" s="154"/>
      <c r="BB393" s="75">
        <v>388</v>
      </c>
      <c r="BC393" s="181">
        <f>ABS(Cálculos!L394-Cálculos!L393)</f>
        <v>3.6188515657566387</v>
      </c>
      <c r="BD393" s="181">
        <f>ABS(Cálculos!AR394-Cálculos!AR393)</f>
        <v>2.5557479900830442</v>
      </c>
      <c r="BE393" s="181">
        <f>ABS(Cálculos!BX394-Cálculos!BX393)</f>
        <v>0.50191541791990701</v>
      </c>
      <c r="BF393" s="153"/>
    </row>
    <row r="394" spans="25:58" x14ac:dyDescent="0.35">
      <c r="Y394" s="154"/>
      <c r="Z394" s="75">
        <f>(Cálculos!C395-0.44)/(MAX(Cálculos!C:C)+0.12)*100</f>
        <v>53.218648989207253</v>
      </c>
      <c r="AA394" s="155"/>
      <c r="AB394" s="173">
        <f>Cálculos!L574</f>
        <v>0.60158979762268971</v>
      </c>
      <c r="AC394" s="155"/>
      <c r="AD394" s="173">
        <f>Cálculos!AR521</f>
        <v>0.76849346756591841</v>
      </c>
      <c r="AE394" s="155"/>
      <c r="AF394" s="173">
        <f>Cálculos!BX297</f>
        <v>0.80073392244606023</v>
      </c>
      <c r="AG394" s="155"/>
      <c r="AH394" s="173">
        <f>Cálculos!N313</f>
        <v>0</v>
      </c>
      <c r="AI394" s="155"/>
      <c r="AJ394" s="173">
        <f>Cálculos!AT370</f>
        <v>0</v>
      </c>
      <c r="AK394" s="155"/>
      <c r="AL394" s="173">
        <f>Cálculos!BZ378</f>
        <v>0</v>
      </c>
      <c r="AM394" s="153"/>
      <c r="BA394" s="154"/>
      <c r="BB394" s="75">
        <v>389</v>
      </c>
      <c r="BC394" s="181">
        <f>ABS(Cálculos!L395-Cálculos!L394)</f>
        <v>3.4433362441499771</v>
      </c>
      <c r="BD394" s="181">
        <f>ABS(Cálculos!AR395-Cálculos!AR394)</f>
        <v>2.491506665661773</v>
      </c>
      <c r="BE394" s="181">
        <f>ABS(Cálculos!BX395-Cálculos!BX394)</f>
        <v>0.44959849787738415</v>
      </c>
      <c r="BF394" s="153"/>
    </row>
    <row r="395" spans="25:58" x14ac:dyDescent="0.35">
      <c r="Y395" s="154"/>
      <c r="Z395" s="75">
        <f>(Cálculos!C396-0.44)/(MAX(Cálculos!C:C)+0.12)*100</f>
        <v>53.355612775982031</v>
      </c>
      <c r="AA395" s="155"/>
      <c r="AB395" s="173">
        <f>Cálculos!L515</f>
        <v>0.599998932521564</v>
      </c>
      <c r="AC395" s="155"/>
      <c r="AD395" s="173">
        <f>Cálculos!AR674</f>
        <v>0.76793598626871984</v>
      </c>
      <c r="AE395" s="155"/>
      <c r="AF395" s="173">
        <f>Cálculos!BX699</f>
        <v>0.80051480298108801</v>
      </c>
      <c r="AG395" s="155"/>
      <c r="AH395" s="173">
        <f>Cálculos!N314</f>
        <v>0</v>
      </c>
      <c r="AI395" s="155"/>
      <c r="AJ395" s="173">
        <f>Cálculos!AT371</f>
        <v>0</v>
      </c>
      <c r="AK395" s="155"/>
      <c r="AL395" s="173">
        <f>Cálculos!BZ379</f>
        <v>0</v>
      </c>
      <c r="AM395" s="153"/>
      <c r="BA395" s="154"/>
      <c r="BB395" s="75">
        <v>390</v>
      </c>
      <c r="BC395" s="181">
        <f>ABS(Cálculos!L396-Cálculos!L395)</f>
        <v>0.11472353267677149</v>
      </c>
      <c r="BD395" s="181">
        <f>ABS(Cálculos!AR396-Cálculos!AR395)</f>
        <v>2.7336996979093531E-2</v>
      </c>
      <c r="BE395" s="181">
        <f>ABS(Cálculos!BX396-Cálculos!BX395)</f>
        <v>1.0329537530646693E-3</v>
      </c>
      <c r="BF395" s="153"/>
    </row>
    <row r="396" spans="25:58" x14ac:dyDescent="0.35">
      <c r="Y396" s="154"/>
      <c r="Z396" s="75">
        <f>(Cálculos!C397-0.44)/(MAX(Cálculos!C:C)+0.12)*100</f>
        <v>53.49257656275681</v>
      </c>
      <c r="AA396" s="155"/>
      <c r="AB396" s="173">
        <f>Cálculos!L148</f>
        <v>0.59721323315607344</v>
      </c>
      <c r="AC396" s="155"/>
      <c r="AD396" s="173">
        <f>Cálculos!AR309</f>
        <v>0.76538584084610706</v>
      </c>
      <c r="AE396" s="155"/>
      <c r="AF396" s="173">
        <f>Cálculos!BX333</f>
        <v>0.79976228830569673</v>
      </c>
      <c r="AG396" s="155"/>
      <c r="AH396" s="173">
        <f>Cálculos!N315</f>
        <v>0</v>
      </c>
      <c r="AI396" s="155"/>
      <c r="AJ396" s="173">
        <f>Cálculos!AT373</f>
        <v>0</v>
      </c>
      <c r="AK396" s="155"/>
      <c r="AL396" s="173">
        <f>Cálculos!BZ380</f>
        <v>0</v>
      </c>
      <c r="AM396" s="153"/>
      <c r="BA396" s="154"/>
      <c r="BB396" s="75">
        <v>391</v>
      </c>
      <c r="BC396" s="181">
        <f>ABS(Cálculos!L397-Cálculos!L396)</f>
        <v>3.5486175163222722E-2</v>
      </c>
      <c r="BD396" s="181">
        <f>ABS(Cálculos!AR397-Cálculos!AR396)</f>
        <v>1.0599361452267697E-2</v>
      </c>
      <c r="BE396" s="181">
        <f>ABS(Cálculos!BX397-Cálculos!BX396)</f>
        <v>1.5572416422440227E-3</v>
      </c>
      <c r="BF396" s="153"/>
    </row>
    <row r="397" spans="25:58" x14ac:dyDescent="0.35">
      <c r="Y397" s="154"/>
      <c r="Z397" s="75">
        <f>(Cálculos!C398-0.44)/(MAX(Cálculos!C:C)+0.12)*100</f>
        <v>53.629540349531581</v>
      </c>
      <c r="AA397" s="155"/>
      <c r="AB397" s="173">
        <f>Cálculos!L531</f>
        <v>0.59709954177891178</v>
      </c>
      <c r="AC397" s="155"/>
      <c r="AD397" s="173">
        <f>Cálculos!AR153</f>
        <v>0.76278806333154836</v>
      </c>
      <c r="AE397" s="155"/>
      <c r="AF397" s="173">
        <f>Cálculos!BX673</f>
        <v>0.79942500906224956</v>
      </c>
      <c r="AG397" s="155"/>
      <c r="AH397" s="173">
        <f>Cálculos!N316</f>
        <v>0</v>
      </c>
      <c r="AI397" s="155"/>
      <c r="AJ397" s="173">
        <f>Cálculos!AT374</f>
        <v>0</v>
      </c>
      <c r="AK397" s="155"/>
      <c r="AL397" s="173">
        <f>Cálculos!BZ381</f>
        <v>0</v>
      </c>
      <c r="AM397" s="153"/>
      <c r="BA397" s="154"/>
      <c r="BB397" s="75">
        <v>392</v>
      </c>
      <c r="BC397" s="181">
        <f>ABS(Cálculos!L398-Cálculos!L397)</f>
        <v>0.11992334863355159</v>
      </c>
      <c r="BD397" s="181">
        <f>ABS(Cálculos!AR398-Cálculos!AR397)</f>
        <v>2.9688604478460112E-2</v>
      </c>
      <c r="BE397" s="181">
        <f>ABS(Cálculos!BX398-Cálculos!BX397)</f>
        <v>3.3400054589161066E-4</v>
      </c>
      <c r="BF397" s="153"/>
    </row>
    <row r="398" spans="25:58" x14ac:dyDescent="0.35">
      <c r="Y398" s="154"/>
      <c r="Z398" s="75">
        <f>(Cálculos!C399-0.44)/(MAX(Cálculos!C:C)+0.12)*100</f>
        <v>53.766504136306359</v>
      </c>
      <c r="AA398" s="155"/>
      <c r="AB398" s="173">
        <f>Cálculos!L677</f>
        <v>0.59598310906576546</v>
      </c>
      <c r="AC398" s="155"/>
      <c r="AD398" s="173">
        <f>Cálculos!AR522</f>
        <v>0.75981805701973459</v>
      </c>
      <c r="AE398" s="155"/>
      <c r="AF398" s="173">
        <f>Cálculos!BX306</f>
        <v>0.79931187625609157</v>
      </c>
      <c r="AG398" s="155"/>
      <c r="AH398" s="173">
        <f>Cálculos!N317</f>
        <v>0</v>
      </c>
      <c r="AI398" s="155"/>
      <c r="AJ398" s="173">
        <f>Cálculos!AT375</f>
        <v>0</v>
      </c>
      <c r="AK398" s="155"/>
      <c r="AL398" s="173">
        <f>Cálculos!BZ382</f>
        <v>0</v>
      </c>
      <c r="AM398" s="153"/>
      <c r="BA398" s="154"/>
      <c r="BB398" s="75">
        <v>393</v>
      </c>
      <c r="BC398" s="181">
        <f>ABS(Cálculos!L399-Cálculos!L398)</f>
        <v>0.10852454366604936</v>
      </c>
      <c r="BD398" s="181">
        <f>ABS(Cálculos!AR399-Cálculos!AR398)</f>
        <v>2.8060741759959873E-2</v>
      </c>
      <c r="BE398" s="181">
        <f>ABS(Cálculos!BX399-Cálculos!BX398)</f>
        <v>1.9609730553431515E-3</v>
      </c>
      <c r="BF398" s="153"/>
    </row>
    <row r="399" spans="25:58" x14ac:dyDescent="0.35">
      <c r="Y399" s="154"/>
      <c r="Z399" s="75">
        <f>(Cálculos!C400-0.44)/(MAX(Cálculos!C:C)+0.12)*100</f>
        <v>53.903467923081138</v>
      </c>
      <c r="AA399" s="155"/>
      <c r="AB399" s="173">
        <f>Cálculos!L532</f>
        <v>0.59505596825975315</v>
      </c>
      <c r="AC399" s="155"/>
      <c r="AD399" s="173">
        <f>Cálculos!AR154</f>
        <v>0.7542160227246073</v>
      </c>
      <c r="AE399" s="155"/>
      <c r="AF399" s="173">
        <f>Cálculos!BX335</f>
        <v>0.79838604153702653</v>
      </c>
      <c r="AG399" s="155"/>
      <c r="AH399" s="173">
        <f>Cálculos!N318</f>
        <v>0</v>
      </c>
      <c r="AI399" s="155"/>
      <c r="AJ399" s="173">
        <f>Cálculos!AT376</f>
        <v>0</v>
      </c>
      <c r="AK399" s="155"/>
      <c r="AL399" s="173">
        <f>Cálculos!BZ383</f>
        <v>0</v>
      </c>
      <c r="AM399" s="153"/>
      <c r="BA399" s="154"/>
      <c r="BB399" s="75">
        <v>394</v>
      </c>
      <c r="BC399" s="181">
        <f>ABS(Cálculos!L400-Cálculos!L399)</f>
        <v>4.3751925507270029E-2</v>
      </c>
      <c r="BD399" s="181">
        <f>ABS(Cálculos!AR400-Cálculos!AR399)</f>
        <v>1.2212545531345986E-2</v>
      </c>
      <c r="BE399" s="181">
        <f>ABS(Cálculos!BX400-Cálculos!BX399)</f>
        <v>2.45735641151823E-3</v>
      </c>
      <c r="BF399" s="153"/>
    </row>
    <row r="400" spans="25:58" x14ac:dyDescent="0.35">
      <c r="Y400" s="154"/>
      <c r="Z400" s="75">
        <f>(Cálculos!C401-0.44)/(MAX(Cálculos!C:C)+0.12)*100</f>
        <v>54.040431709855916</v>
      </c>
      <c r="AA400" s="155"/>
      <c r="AB400" s="173">
        <f>Cálculos!L516</f>
        <v>0.59408700013081506</v>
      </c>
      <c r="AC400" s="155"/>
      <c r="AD400" s="173">
        <f>Cálculos!AR699</f>
        <v>0.75395225394605658</v>
      </c>
      <c r="AE400" s="155"/>
      <c r="AF400" s="173">
        <f>Cálculos!BX334</f>
        <v>0.79810288690694065</v>
      </c>
      <c r="AG400" s="155"/>
      <c r="AH400" s="173">
        <f>Cálculos!N319</f>
        <v>0</v>
      </c>
      <c r="AI400" s="155"/>
      <c r="AJ400" s="173">
        <f>Cálculos!AT378</f>
        <v>0</v>
      </c>
      <c r="AK400" s="155"/>
      <c r="AL400" s="173">
        <f>Cálculos!BZ384</f>
        <v>0</v>
      </c>
      <c r="AM400" s="153"/>
      <c r="BA400" s="154"/>
      <c r="BB400" s="75">
        <v>395</v>
      </c>
      <c r="BC400" s="181">
        <f>ABS(Cálculos!L401-Cálculos!L400)</f>
        <v>0.13436249439337677</v>
      </c>
      <c r="BD400" s="181">
        <f>ABS(Cálculos!AR401-Cálculos!AR400)</f>
        <v>3.3748663277293423E-2</v>
      </c>
      <c r="BE400" s="181">
        <f>ABS(Cálculos!BX401-Cálculos!BX400)</f>
        <v>4.9323232537812345E-4</v>
      </c>
      <c r="BF400" s="153"/>
    </row>
    <row r="401" spans="25:58" x14ac:dyDescent="0.35">
      <c r="Y401" s="154"/>
      <c r="Z401" s="75">
        <f>(Cálculos!C402-0.44)/(MAX(Cálculos!C:C)+0.12)*100</f>
        <v>54.177395496630687</v>
      </c>
      <c r="AA401" s="155"/>
      <c r="AB401" s="173">
        <f>Cálculos!L209</f>
        <v>0.59350733940572209</v>
      </c>
      <c r="AC401" s="155"/>
      <c r="AD401" s="173">
        <f>Cálculos!AR166</f>
        <v>0.75246903422392541</v>
      </c>
      <c r="AE401" s="155"/>
      <c r="AF401" s="173">
        <f>Cálculos!BX674</f>
        <v>0.79777076306005956</v>
      </c>
      <c r="AG401" s="155"/>
      <c r="AH401" s="173">
        <f>Cálculos!N320</f>
        <v>0</v>
      </c>
      <c r="AI401" s="155"/>
      <c r="AJ401" s="173">
        <f>Cálculos!AT379</f>
        <v>0</v>
      </c>
      <c r="AK401" s="155"/>
      <c r="AL401" s="173">
        <f>Cálculos!BZ385</f>
        <v>0</v>
      </c>
      <c r="AM401" s="153"/>
      <c r="BA401" s="154"/>
      <c r="BB401" s="75">
        <v>396</v>
      </c>
      <c r="BC401" s="181">
        <f>ABS(Cálculos!L402-Cálculos!L401)</f>
        <v>6.206435247399078E-2</v>
      </c>
      <c r="BD401" s="181">
        <f>ABS(Cálculos!AR402-Cálculos!AR401)</f>
        <v>1.6041774027502509E-2</v>
      </c>
      <c r="BE401" s="181">
        <f>ABS(Cálculos!BX402-Cálculos!BX401)</f>
        <v>1.4041703002212191E-3</v>
      </c>
      <c r="BF401" s="153"/>
    </row>
    <row r="402" spans="25:58" x14ac:dyDescent="0.35">
      <c r="Y402" s="154"/>
      <c r="Z402" s="75">
        <f>(Cálculos!C403-0.44)/(MAX(Cálculos!C:C)+0.12)*100</f>
        <v>54.314359283405466</v>
      </c>
      <c r="AA402" s="155"/>
      <c r="AB402" s="173">
        <f>Cálculos!L312</f>
        <v>0.59306837234963894</v>
      </c>
      <c r="AC402" s="155"/>
      <c r="AD402" s="173">
        <f>Cálculos!AR729</f>
        <v>0.75219833156662796</v>
      </c>
      <c r="AE402" s="155"/>
      <c r="AF402" s="173">
        <f>Cálculos!BX307</f>
        <v>0.79765935951679501</v>
      </c>
      <c r="AG402" s="155"/>
      <c r="AH402" s="173">
        <f>Cálculos!N321</f>
        <v>0</v>
      </c>
      <c r="AI402" s="155"/>
      <c r="AJ402" s="173">
        <f>Cálculos!AT380</f>
        <v>0</v>
      </c>
      <c r="AK402" s="155"/>
      <c r="AL402" s="173">
        <f>Cálculos!BZ386</f>
        <v>0</v>
      </c>
      <c r="AM402" s="153"/>
      <c r="BA402" s="154"/>
      <c r="BB402" s="75">
        <v>397</v>
      </c>
      <c r="BC402" s="181">
        <f>ABS(Cálculos!L403-Cálculos!L402)</f>
        <v>5.8746259563118075E-2</v>
      </c>
      <c r="BD402" s="181">
        <f>ABS(Cálculos!AR403-Cálculos!AR402)</f>
        <v>1.5930779342591794E-2</v>
      </c>
      <c r="BE402" s="181">
        <f>ABS(Cálculos!BX403-Cálculos!BX402)</f>
        <v>2.3337587649658875E-3</v>
      </c>
      <c r="BF402" s="153"/>
    </row>
    <row r="403" spans="25:58" x14ac:dyDescent="0.35">
      <c r="Y403" s="154"/>
      <c r="Z403" s="75">
        <f>(Cálculos!C404-0.44)/(MAX(Cálculos!C:C)+0.12)*100</f>
        <v>54.451323070180244</v>
      </c>
      <c r="AA403" s="155"/>
      <c r="AB403" s="173">
        <f>Cálculos!L692</f>
        <v>0.59136552401300213</v>
      </c>
      <c r="AC403" s="155"/>
      <c r="AD403" s="173">
        <f>Cálculos!AR334</f>
        <v>0.75203783242004896</v>
      </c>
      <c r="AE403" s="155"/>
      <c r="AF403" s="173">
        <f>Cálculos!BX308</f>
        <v>0.79603210190413853</v>
      </c>
      <c r="AG403" s="155"/>
      <c r="AH403" s="173">
        <f>Cálculos!N322</f>
        <v>0</v>
      </c>
      <c r="AI403" s="155"/>
      <c r="AJ403" s="173">
        <f>Cálculos!AT381</f>
        <v>0</v>
      </c>
      <c r="AK403" s="155"/>
      <c r="AL403" s="173">
        <f>Cálculos!BZ387</f>
        <v>0</v>
      </c>
      <c r="AM403" s="153"/>
      <c r="BA403" s="154"/>
      <c r="BB403" s="75">
        <v>398</v>
      </c>
      <c r="BC403" s="181">
        <f>ABS(Cálculos!L404-Cálculos!L403)</f>
        <v>3.1271222384823938E-2</v>
      </c>
      <c r="BD403" s="181">
        <f>ABS(Cálculos!AR404-Cálculos!AR403)</f>
        <v>9.4737173790631068E-3</v>
      </c>
      <c r="BE403" s="181">
        <f>ABS(Cálculos!BX404-Cálculos!BX403)</f>
        <v>2.8482992320442158E-3</v>
      </c>
      <c r="BF403" s="153"/>
    </row>
    <row r="404" spans="25:58" x14ac:dyDescent="0.35">
      <c r="Y404" s="154"/>
      <c r="Z404" s="75">
        <f>(Cálculos!C405-0.44)/(MAX(Cálculos!C:C)+0.12)*100</f>
        <v>54.588286856955023</v>
      </c>
      <c r="AA404" s="155"/>
      <c r="AB404" s="173">
        <f>Cálculos!L149</f>
        <v>0.59132874892459564</v>
      </c>
      <c r="AC404" s="155"/>
      <c r="AD404" s="173">
        <f>Cálculos!AR523</f>
        <v>0.7512449909825929</v>
      </c>
      <c r="AE404" s="155"/>
      <c r="AF404" s="173">
        <f>Cálculos!BX536</f>
        <v>0.7949666377812088</v>
      </c>
      <c r="AG404" s="155"/>
      <c r="AH404" s="173">
        <f>Cálculos!N323</f>
        <v>0</v>
      </c>
      <c r="AI404" s="155"/>
      <c r="AJ404" s="173">
        <f>Cálculos!AT382</f>
        <v>0</v>
      </c>
      <c r="AK404" s="155"/>
      <c r="AL404" s="173">
        <f>Cálculos!BZ388</f>
        <v>0</v>
      </c>
      <c r="AM404" s="153"/>
      <c r="BA404" s="154"/>
      <c r="BB404" s="75">
        <v>399</v>
      </c>
      <c r="BC404" s="181">
        <f>ABS(Cálculos!L405-Cálculos!L404)</f>
        <v>0.10625375501990275</v>
      </c>
      <c r="BD404" s="181">
        <f>ABS(Cálculos!AR405-Cálculos!AR404)</f>
        <v>2.9455370654740021E-2</v>
      </c>
      <c r="BE404" s="181">
        <f>ABS(Cálculos!BX405-Cálculos!BX404)</f>
        <v>4.4721221364731889E-3</v>
      </c>
      <c r="BF404" s="153"/>
    </row>
    <row r="405" spans="25:58" x14ac:dyDescent="0.35">
      <c r="Y405" s="154"/>
      <c r="Z405" s="75">
        <f>(Cálculos!C406-0.44)/(MAX(Cálculos!C:C)+0.12)*100</f>
        <v>54.725250643729794</v>
      </c>
      <c r="AA405" s="155"/>
      <c r="AB405" s="173">
        <f>Cálculos!L327</f>
        <v>0.5888531001826105</v>
      </c>
      <c r="AC405" s="155"/>
      <c r="AD405" s="173">
        <f>Cálculos!AR364</f>
        <v>0.74956590352533548</v>
      </c>
      <c r="AE405" s="155"/>
      <c r="AF405" s="173">
        <f>Cálculos!BX309</f>
        <v>0.79442971732613088</v>
      </c>
      <c r="AG405" s="155"/>
      <c r="AH405" s="173">
        <f>Cálculos!N324</f>
        <v>0</v>
      </c>
      <c r="AI405" s="155"/>
      <c r="AJ405" s="173">
        <f>Cálculos!AT384</f>
        <v>0</v>
      </c>
      <c r="AK405" s="155"/>
      <c r="AL405" s="173">
        <f>Cálculos!BZ389</f>
        <v>0</v>
      </c>
      <c r="AM405" s="153"/>
      <c r="BA405" s="154"/>
      <c r="BB405" s="75">
        <v>400</v>
      </c>
      <c r="BC405" s="181">
        <f>ABS(Cálculos!L406-Cálculos!L405)</f>
        <v>1.2237469999832662E-2</v>
      </c>
      <c r="BD405" s="181">
        <f>ABS(Cálculos!AR406-Cálculos!AR405)</f>
        <v>4.5314046077860048E-4</v>
      </c>
      <c r="BE405" s="181">
        <f>ABS(Cálculos!BX406-Cálculos!BX405)</f>
        <v>4.1155004896085146E-3</v>
      </c>
      <c r="BF405" s="153"/>
    </row>
    <row r="406" spans="25:58" x14ac:dyDescent="0.35">
      <c r="Y406" s="154"/>
      <c r="Z406" s="75">
        <f>(Cálculos!C407-0.44)/(MAX(Cálculos!C:C)+0.12)*100</f>
        <v>54.862214430504572</v>
      </c>
      <c r="AA406" s="155"/>
      <c r="AB406" s="173">
        <f>Cálculos!L517</f>
        <v>0.58823331941802659</v>
      </c>
      <c r="AC406" s="155"/>
      <c r="AD406" s="173">
        <f>Cálculos!AR167</f>
        <v>0.74798339141057757</v>
      </c>
      <c r="AE406" s="155"/>
      <c r="AF406" s="173">
        <f>Cálculos!BX675</f>
        <v>0.79394312608993789</v>
      </c>
      <c r="AG406" s="155"/>
      <c r="AH406" s="173">
        <f>Cálculos!N327</f>
        <v>0</v>
      </c>
      <c r="AI406" s="155"/>
      <c r="AJ406" s="173">
        <f>Cálculos!AT385</f>
        <v>0</v>
      </c>
      <c r="AK406" s="155"/>
      <c r="AL406" s="173">
        <f>Cálculos!BZ390</f>
        <v>0</v>
      </c>
      <c r="AM406" s="153"/>
      <c r="BA406" s="154"/>
      <c r="BB406" s="75">
        <v>401</v>
      </c>
      <c r="BC406" s="181">
        <f>ABS(Cálculos!L407-Cálculos!L406)</f>
        <v>0.10401116156298129</v>
      </c>
      <c r="BD406" s="181">
        <f>ABS(Cálculos!AR407-Cálculos!AR406)</f>
        <v>2.9283946588442022E-2</v>
      </c>
      <c r="BE406" s="181">
        <f>ABS(Cálculos!BX407-Cálculos!BX406)</f>
        <v>5.7655442180020167E-3</v>
      </c>
      <c r="BF406" s="153"/>
    </row>
    <row r="407" spans="25:58" x14ac:dyDescent="0.35">
      <c r="Y407" s="154"/>
      <c r="Z407" s="75">
        <f>(Cálculos!C408-0.44)/(MAX(Cálculos!C:C)+0.12)*100</f>
        <v>54.999178217279351</v>
      </c>
      <c r="AA407" s="155"/>
      <c r="AB407" s="173">
        <f>Cálculos!L530</f>
        <v>0.58585265159824562</v>
      </c>
      <c r="AC407" s="155"/>
      <c r="AD407" s="173">
        <f>Cálculos!AR155</f>
        <v>0.74574458734926896</v>
      </c>
      <c r="AE407" s="155"/>
      <c r="AF407" s="173">
        <f>Cálculos!BX691</f>
        <v>0.78980452494627573</v>
      </c>
      <c r="AG407" s="155"/>
      <c r="AH407" s="173">
        <f>Cálculos!N328</f>
        <v>0</v>
      </c>
      <c r="AI407" s="155"/>
      <c r="AJ407" s="173">
        <f>Cálculos!AT386</f>
        <v>0</v>
      </c>
      <c r="AK407" s="155"/>
      <c r="AL407" s="173">
        <f>Cálculos!BZ391</f>
        <v>0</v>
      </c>
      <c r="AM407" s="153"/>
      <c r="BA407" s="154"/>
      <c r="BB407" s="75">
        <v>402</v>
      </c>
      <c r="BC407" s="181">
        <f>ABS(Cálculos!L408-Cálculos!L407)</f>
        <v>0.10140090476711294</v>
      </c>
      <c r="BD407" s="181">
        <f>ABS(Cálculos!AR408-Cálculos!AR407)</f>
        <v>2.8581229106332318E-2</v>
      </c>
      <c r="BE407" s="181">
        <f>ABS(Cálculos!BX408-Cálculos!BX407)</f>
        <v>6.5622745911153579E-3</v>
      </c>
      <c r="BF407" s="153"/>
    </row>
    <row r="408" spans="25:58" x14ac:dyDescent="0.35">
      <c r="Y408" s="154"/>
      <c r="Z408" s="75">
        <f>(Cálculos!C409-0.44)/(MAX(Cálculos!C:C)+0.12)*100</f>
        <v>55.136142004054122</v>
      </c>
      <c r="AA408" s="155"/>
      <c r="AB408" s="173">
        <f>Cálculos!L150</f>
        <v>0.58550224591789313</v>
      </c>
      <c r="AC408" s="155"/>
      <c r="AD408" s="173">
        <f>Cálculos!AR165</f>
        <v>0.74370279957867869</v>
      </c>
      <c r="AE408" s="155"/>
      <c r="AF408" s="173">
        <f>Cálculos!BX658</f>
        <v>0.78924596125744129</v>
      </c>
      <c r="AG408" s="155"/>
      <c r="AH408" s="173">
        <f>Cálculos!N332</f>
        <v>0</v>
      </c>
      <c r="AI408" s="155"/>
      <c r="AJ408" s="173">
        <f>Cálculos!AT387</f>
        <v>0</v>
      </c>
      <c r="AK408" s="155"/>
      <c r="AL408" s="173">
        <f>Cálculos!BZ392</f>
        <v>0</v>
      </c>
      <c r="AM408" s="153"/>
      <c r="BA408" s="154"/>
      <c r="BB408" s="75">
        <v>403</v>
      </c>
      <c r="BC408" s="181">
        <f>ABS(Cálculos!L409-Cálculos!L408)</f>
        <v>1.7583286329196584</v>
      </c>
      <c r="BD408" s="181">
        <f>ABS(Cálculos!AR409-Cálculos!AR408)</f>
        <v>0.45482147988488419</v>
      </c>
      <c r="BE408" s="181">
        <f>ABS(Cálculos!BX409-Cálculos!BX408)</f>
        <v>1.9776189965569957E-2</v>
      </c>
      <c r="BF408" s="153"/>
    </row>
    <row r="409" spans="25:58" x14ac:dyDescent="0.35">
      <c r="Y409" s="154"/>
      <c r="Z409" s="75">
        <f>(Cálculos!C410-0.44)/(MAX(Cálculos!C:C)+0.12)*100</f>
        <v>55.2731057908289</v>
      </c>
      <c r="AA409" s="155"/>
      <c r="AB409" s="173">
        <f>Cálculos!L166</f>
        <v>0.58472691552794454</v>
      </c>
      <c r="AC409" s="155"/>
      <c r="AD409" s="173">
        <f>Cálculos!AR675</f>
        <v>0.74153042955186743</v>
      </c>
      <c r="AE409" s="155"/>
      <c r="AF409" s="173">
        <f>Cálculos!BX169</f>
        <v>0.78903019321313583</v>
      </c>
      <c r="AG409" s="155"/>
      <c r="AH409" s="173">
        <f>Cálculos!N333</f>
        <v>0</v>
      </c>
      <c r="AI409" s="155"/>
      <c r="AJ409" s="173">
        <f>Cálculos!AT388</f>
        <v>0</v>
      </c>
      <c r="AK409" s="155"/>
      <c r="AL409" s="173">
        <f>Cálculos!BZ393</f>
        <v>0</v>
      </c>
      <c r="AM409" s="153"/>
      <c r="BA409" s="154"/>
      <c r="BB409" s="75">
        <v>404</v>
      </c>
      <c r="BC409" s="181">
        <f>ABS(Cálculos!L410-Cálculos!L409)</f>
        <v>1.5519010297797577</v>
      </c>
      <c r="BD409" s="181">
        <f>ABS(Cálculos!AR410-Cálculos!AR409)</f>
        <v>0.3907894665474605</v>
      </c>
      <c r="BE409" s="181">
        <f>ABS(Cálculos!BX410-Cálculos!BX409)</f>
        <v>4.2769856103261894E-3</v>
      </c>
      <c r="BF409" s="153"/>
    </row>
    <row r="410" spans="25:58" x14ac:dyDescent="0.35">
      <c r="Y410" s="154"/>
      <c r="Z410" s="75">
        <f>(Cálculos!C411-0.44)/(MAX(Cálculos!C:C)+0.12)*100</f>
        <v>55.410069577603679</v>
      </c>
      <c r="AA410" s="155"/>
      <c r="AB410" s="173">
        <f>Cálculos!L167</f>
        <v>0.58280525244216674</v>
      </c>
      <c r="AC410" s="155"/>
      <c r="AD410" s="173">
        <f>Cálculos!AR156</f>
        <v>0.73737251917040958</v>
      </c>
      <c r="AE410" s="155"/>
      <c r="AF410" s="173">
        <f>Cálculos!BX10</f>
        <v>0.78883313384173814</v>
      </c>
      <c r="AG410" s="155"/>
      <c r="AH410" s="173">
        <f>Cálculos!N334</f>
        <v>0</v>
      </c>
      <c r="AI410" s="155"/>
      <c r="AJ410" s="173">
        <f>Cálculos!AT389</f>
        <v>0</v>
      </c>
      <c r="AK410" s="155"/>
      <c r="AL410" s="173">
        <f>Cálculos!BZ394</f>
        <v>0</v>
      </c>
      <c r="AM410" s="153"/>
      <c r="BA410" s="154"/>
      <c r="BB410" s="75">
        <v>405</v>
      </c>
      <c r="BC410" s="181">
        <f>ABS(Cálculos!L411-Cálculos!L410)</f>
        <v>3.1838671796944551E-2</v>
      </c>
      <c r="BD410" s="181">
        <f>ABS(Cálculos!AR411-Cálculos!AR410)</f>
        <v>1.0907944097307887E-2</v>
      </c>
      <c r="BE410" s="181">
        <f>ABS(Cálculos!BX411-Cálculos!BX410)</f>
        <v>4.5103592467172771E-3</v>
      </c>
      <c r="BF410" s="153"/>
    </row>
    <row r="411" spans="25:58" x14ac:dyDescent="0.35">
      <c r="Y411" s="154"/>
      <c r="Z411" s="75">
        <f>(Cálculos!C412-0.44)/(MAX(Cálculos!C:C)+0.12)*100</f>
        <v>55.547033364378464</v>
      </c>
      <c r="AA411" s="155"/>
      <c r="AB411" s="173">
        <f>Cálculos!L518</f>
        <v>0.58243731641553964</v>
      </c>
      <c r="AC411" s="155"/>
      <c r="AD411" s="173">
        <f>Cálculos!AR310</f>
        <v>0.73678540905905487</v>
      </c>
      <c r="AE411" s="155"/>
      <c r="AF411" s="173">
        <f>Cálculos!BX690</f>
        <v>0.78786591799294547</v>
      </c>
      <c r="AG411" s="155"/>
      <c r="AH411" s="173">
        <f>Cálculos!N337</f>
        <v>0</v>
      </c>
      <c r="AI411" s="155"/>
      <c r="AJ411" s="173">
        <f>Cálculos!AT390</f>
        <v>0</v>
      </c>
      <c r="AK411" s="155"/>
      <c r="AL411" s="173">
        <f>Cálculos!BZ395</f>
        <v>0</v>
      </c>
      <c r="AM411" s="153"/>
      <c r="BA411" s="154"/>
      <c r="BB411" s="75">
        <v>406</v>
      </c>
      <c r="BC411" s="181">
        <f>ABS(Cálculos!L412-Cálculos!L411)</f>
        <v>4.6891428900650327</v>
      </c>
      <c r="BD411" s="181">
        <f>ABS(Cálculos!AR412-Cálculos!AR411)</f>
        <v>3.3868540099657842</v>
      </c>
      <c r="BE411" s="181">
        <f>ABS(Cálculos!BX412-Cálculos!BX411)</f>
        <v>1.2531348973281831</v>
      </c>
      <c r="BF411" s="153"/>
    </row>
    <row r="412" spans="25:58" x14ac:dyDescent="0.35">
      <c r="Y412" s="154"/>
      <c r="Z412" s="75">
        <f>(Cálculos!C413-0.44)/(MAX(Cálculos!C:C)+0.12)*100</f>
        <v>55.683997151153228</v>
      </c>
      <c r="AA412" s="155"/>
      <c r="AB412" s="173">
        <f>Cálculos!L151</f>
        <v>0.57973315283309179</v>
      </c>
      <c r="AC412" s="155"/>
      <c r="AD412" s="173">
        <f>Cálculos!AR533</f>
        <v>0.73477751921279766</v>
      </c>
      <c r="AE412" s="155"/>
      <c r="AF412" s="173">
        <f>Cálculos!BX659</f>
        <v>0.78774730451583974</v>
      </c>
      <c r="AG412" s="155"/>
      <c r="AH412" s="173">
        <f>Cálculos!N338</f>
        <v>0</v>
      </c>
      <c r="AI412" s="155"/>
      <c r="AJ412" s="173">
        <f>Cálculos!AT391</f>
        <v>0</v>
      </c>
      <c r="AK412" s="155"/>
      <c r="AL412" s="173">
        <f>Cálculos!BZ396</f>
        <v>0</v>
      </c>
      <c r="AM412" s="153"/>
      <c r="BA412" s="154"/>
      <c r="BB412" s="75">
        <v>407</v>
      </c>
      <c r="BC412" s="181">
        <f>ABS(Cálculos!L413-Cálculos!L412)</f>
        <v>4.3375395235554279</v>
      </c>
      <c r="BD412" s="181">
        <f>ABS(Cálculos!AR413-Cálculos!AR412)</f>
        <v>3.2808376993140955</v>
      </c>
      <c r="BE412" s="181">
        <f>ABS(Cálculos!BX413-Cálculos!BX412)</f>
        <v>1.2041378309622486</v>
      </c>
      <c r="BF412" s="153"/>
    </row>
    <row r="413" spans="25:58" x14ac:dyDescent="0.35">
      <c r="Y413" s="154"/>
      <c r="Z413" s="75">
        <f>(Cálculos!C414-0.44)/(MAX(Cálculos!C:C)+0.12)*100</f>
        <v>55.820960937928007</v>
      </c>
      <c r="AA413" s="155"/>
      <c r="AB413" s="173">
        <f>Cálculos!L519</f>
        <v>0.5766984228111367</v>
      </c>
      <c r="AC413" s="155"/>
      <c r="AD413" s="173">
        <f>Cálculos!AR157</f>
        <v>0.72909859612316208</v>
      </c>
      <c r="AE413" s="155"/>
      <c r="AF413" s="173">
        <f>Cálculos!BX310</f>
        <v>0.78768011292402151</v>
      </c>
      <c r="AG413" s="155"/>
      <c r="AH413" s="173">
        <f>Cálculos!N339</f>
        <v>0</v>
      </c>
      <c r="AI413" s="155"/>
      <c r="AJ413" s="173">
        <f>Cálculos!AT392</f>
        <v>0</v>
      </c>
      <c r="AK413" s="155"/>
      <c r="AL413" s="173">
        <f>Cálculos!BZ397</f>
        <v>0</v>
      </c>
      <c r="AM413" s="153"/>
      <c r="BA413" s="154"/>
      <c r="BB413" s="75">
        <v>408</v>
      </c>
      <c r="BC413" s="181">
        <f>ABS(Cálculos!L414-Cálculos!L413)</f>
        <v>4.8140096663346732E-2</v>
      </c>
      <c r="BD413" s="181">
        <f>ABS(Cálculos!AR414-Cálculos!AR413)</f>
        <v>1.18238584557393E-2</v>
      </c>
      <c r="BE413" s="181">
        <f>ABS(Cálculos!BX414-Cálculos!BX413)</f>
        <v>6.3944564386320124E-4</v>
      </c>
      <c r="BF413" s="153"/>
    </row>
    <row r="414" spans="25:58" x14ac:dyDescent="0.35">
      <c r="Y414" s="154"/>
      <c r="Z414" s="75">
        <f>(Cálculos!C415-0.44)/(MAX(Cálculos!C:C)+0.12)*100</f>
        <v>55.957924724702792</v>
      </c>
      <c r="AA414" s="155"/>
      <c r="AB414" s="173">
        <f>Cálculos!L152</f>
        <v>0.57402090399654804</v>
      </c>
      <c r="AC414" s="155"/>
      <c r="AD414" s="173">
        <f>Cálculos!AR158</f>
        <v>0.72092161189790638</v>
      </c>
      <c r="AE414" s="155"/>
      <c r="AF414" s="173">
        <f>Cálculos!BX326</f>
        <v>0.7871558245730057</v>
      </c>
      <c r="AG414" s="155"/>
      <c r="AH414" s="173">
        <f>Cálculos!N340</f>
        <v>0</v>
      </c>
      <c r="AI414" s="155"/>
      <c r="AJ414" s="173">
        <f>Cálculos!AT393</f>
        <v>0</v>
      </c>
      <c r="AK414" s="155"/>
      <c r="AL414" s="173">
        <f>Cálculos!BZ398</f>
        <v>0</v>
      </c>
      <c r="AM414" s="153"/>
      <c r="BA414" s="154"/>
      <c r="BB414" s="75">
        <v>409</v>
      </c>
      <c r="BC414" s="181">
        <f>ABS(Cálculos!L415-Cálculos!L414)</f>
        <v>8.5253487514356463E-2</v>
      </c>
      <c r="BD414" s="181">
        <f>ABS(Cálculos!AR415-Cálculos!AR414)</f>
        <v>2.213394394292556E-2</v>
      </c>
      <c r="BE414" s="181">
        <f>ABS(Cálculos!BX415-Cálculos!BX414)</f>
        <v>1.983961768559972E-3</v>
      </c>
      <c r="BF414" s="153"/>
    </row>
    <row r="415" spans="25:58" x14ac:dyDescent="0.35">
      <c r="Y415" s="154"/>
      <c r="Z415" s="75">
        <f>(Cálculos!C416-0.44)/(MAX(Cálculos!C:C)+0.12)*100</f>
        <v>56.094888511477571</v>
      </c>
      <c r="AA415" s="155"/>
      <c r="AB415" s="173">
        <f>Cálculos!L165</f>
        <v>0.57335690174774578</v>
      </c>
      <c r="AC415" s="155"/>
      <c r="AD415" s="173">
        <f>Cálculos!AR706</f>
        <v>0.7177808790232626</v>
      </c>
      <c r="AE415" s="155"/>
      <c r="AF415" s="173">
        <f>Cálculos!BX293</f>
        <v>0.78547421883575963</v>
      </c>
      <c r="AG415" s="155"/>
      <c r="AH415" s="173">
        <f>Cálculos!N341</f>
        <v>0</v>
      </c>
      <c r="AI415" s="155"/>
      <c r="AJ415" s="173">
        <f>Cálculos!AT395</f>
        <v>0</v>
      </c>
      <c r="AK415" s="155"/>
      <c r="AL415" s="173">
        <f>Cálculos!BZ399</f>
        <v>0</v>
      </c>
      <c r="AM415" s="153"/>
      <c r="BA415" s="154"/>
      <c r="BB415" s="75">
        <v>410</v>
      </c>
      <c r="BC415" s="181">
        <f>ABS(Cálculos!L416-Cálculos!L415)</f>
        <v>0.10830552441024155</v>
      </c>
      <c r="BD415" s="181">
        <f>ABS(Cálculos!AR416-Cálculos!AR415)</f>
        <v>2.9065432256470736E-2</v>
      </c>
      <c r="BE415" s="181">
        <f>ABS(Cálculos!BX416-Cálculos!BX415)</f>
        <v>3.5485273338653478E-3</v>
      </c>
      <c r="BF415" s="153"/>
    </row>
    <row r="416" spans="25:58" x14ac:dyDescent="0.35">
      <c r="Y416" s="154"/>
      <c r="Z416" s="75">
        <f>(Cálculos!C417-0.44)/(MAX(Cálculos!C:C)+0.12)*100</f>
        <v>56.231852298252335</v>
      </c>
      <c r="AA416" s="155"/>
      <c r="AB416" s="173">
        <f>Cálculos!L520</f>
        <v>0.57101607589231596</v>
      </c>
      <c r="AC416" s="155"/>
      <c r="AD416" s="173">
        <f>Cálculos!AR341</f>
        <v>0.71435243386907865</v>
      </c>
      <c r="AE416" s="155"/>
      <c r="AF416" s="173">
        <f>Cálculos!BX325</f>
        <v>0.7852154903570141</v>
      </c>
      <c r="AG416" s="155"/>
      <c r="AH416" s="173">
        <f>Cálculos!N342</f>
        <v>0</v>
      </c>
      <c r="AI416" s="155"/>
      <c r="AJ416" s="173">
        <f>Cálculos!AT396</f>
        <v>0</v>
      </c>
      <c r="AK416" s="155"/>
      <c r="AL416" s="173">
        <f>Cálculos!BZ400</f>
        <v>0</v>
      </c>
      <c r="AM416" s="153"/>
      <c r="BA416" s="154"/>
      <c r="BB416" s="75">
        <v>411</v>
      </c>
      <c r="BC416" s="181">
        <f>ABS(Cálculos!L417-Cálculos!L416)</f>
        <v>4.7245441142715672E-2</v>
      </c>
      <c r="BD416" s="181">
        <f>ABS(Cálculos!AR417-Cálculos!AR416)</f>
        <v>1.4330544481142349E-2</v>
      </c>
      <c r="BE416" s="181">
        <f>ABS(Cálculos!BX417-Cálculos!BX416)</f>
        <v>4.2353629568614437E-3</v>
      </c>
      <c r="BF416" s="153"/>
    </row>
    <row r="417" spans="25:58" x14ac:dyDescent="0.35">
      <c r="Y417" s="154"/>
      <c r="Z417" s="75">
        <f>(Cálculos!C418-0.44)/(MAX(Cálculos!C:C)+0.12)*100</f>
        <v>56.36881608502712</v>
      </c>
      <c r="AA417" s="155"/>
      <c r="AB417" s="173">
        <f>Cálculos!L153</f>
        <v>0.56836493930834242</v>
      </c>
      <c r="AC417" s="155"/>
      <c r="AD417" s="173">
        <f>Cálculos!AR168</f>
        <v>0.70800137488290282</v>
      </c>
      <c r="AE417" s="155"/>
      <c r="AF417" s="173">
        <f>Cálculos!BX537</f>
        <v>0.78518862946747148</v>
      </c>
      <c r="AG417" s="155"/>
      <c r="AH417" s="173">
        <f>Cálculos!N343</f>
        <v>0</v>
      </c>
      <c r="AI417" s="155"/>
      <c r="AJ417" s="173">
        <f>Cálculos!AT397</f>
        <v>0</v>
      </c>
      <c r="AK417" s="155"/>
      <c r="AL417" s="173">
        <f>Cálculos!BZ401</f>
        <v>0</v>
      </c>
      <c r="AM417" s="153"/>
      <c r="BA417" s="154"/>
      <c r="BB417" s="75">
        <v>412</v>
      </c>
      <c r="BC417" s="181">
        <f>ABS(Cálculos!L418-Cálculos!L417)</f>
        <v>3.2270829698971033</v>
      </c>
      <c r="BD417" s="181">
        <f>ABS(Cálculos!AR418-Cálculos!AR417)</f>
        <v>1.9715763105215642</v>
      </c>
      <c r="BE417" s="181">
        <f>ABS(Cálculos!BX418-Cálculos!BX417)</f>
        <v>4.518192359109241E-2</v>
      </c>
      <c r="BF417" s="153"/>
    </row>
    <row r="418" spans="25:58" x14ac:dyDescent="0.35">
      <c r="Y418" s="154"/>
      <c r="Z418" s="75">
        <f>(Cálculos!C419-0.44)/(MAX(Cálculos!C:C)+0.12)*100</f>
        <v>56.505779871801899</v>
      </c>
      <c r="AA418" s="155"/>
      <c r="AB418" s="173">
        <f>Cálculos!L521</f>
        <v>0.56538971849111574</v>
      </c>
      <c r="AC418" s="155"/>
      <c r="AD418" s="173">
        <f>Cálculos!AR574</f>
        <v>0.69587330015352278</v>
      </c>
      <c r="AE418" s="155"/>
      <c r="AF418" s="173">
        <f>Cálculos!BX9</f>
        <v>0.784870983919569</v>
      </c>
      <c r="AG418" s="155"/>
      <c r="AH418" s="173">
        <f>Cálculos!N344</f>
        <v>0</v>
      </c>
      <c r="AI418" s="155"/>
      <c r="AJ418" s="173">
        <f>Cálculos!AT398</f>
        <v>0</v>
      </c>
      <c r="AK418" s="155"/>
      <c r="AL418" s="173">
        <f>Cálculos!BZ402</f>
        <v>0</v>
      </c>
      <c r="AM418" s="153"/>
      <c r="BA418" s="154"/>
      <c r="BB418" s="75">
        <v>413</v>
      </c>
      <c r="BC418" s="181">
        <f>ABS(Cálculos!L419-Cálculos!L418)</f>
        <v>2.908690351634426</v>
      </c>
      <c r="BD418" s="181">
        <f>ABS(Cálculos!AR419-Cálculos!AR418)</f>
        <v>1.8740466645904543</v>
      </c>
      <c r="BE418" s="181">
        <f>ABS(Cálculos!BX419-Cálculos!BX418)</f>
        <v>3.1766292761137294E-5</v>
      </c>
      <c r="BF418" s="153"/>
    </row>
    <row r="419" spans="25:58" x14ac:dyDescent="0.35">
      <c r="Y419" s="154"/>
      <c r="Z419" s="75">
        <f>(Cálculos!C420-0.44)/(MAX(Cálculos!C:C)+0.12)*100</f>
        <v>56.642743658576677</v>
      </c>
      <c r="AA419" s="155"/>
      <c r="AB419" s="173">
        <f>Cálculos!L694</f>
        <v>0.56325770566971511</v>
      </c>
      <c r="AC419" s="155"/>
      <c r="AD419" s="173">
        <f>Cálculos!AR534</f>
        <v>0.68384303494448184</v>
      </c>
      <c r="AE419" s="155"/>
      <c r="AF419" s="173">
        <f>Cálculos!BX294</f>
        <v>0.78403321410894167</v>
      </c>
      <c r="AG419" s="155"/>
      <c r="AH419" s="173">
        <f>Cálculos!N345</f>
        <v>0</v>
      </c>
      <c r="AI419" s="155"/>
      <c r="AJ419" s="173">
        <f>Cálculos!AT399</f>
        <v>0</v>
      </c>
      <c r="AK419" s="155"/>
      <c r="AL419" s="173">
        <f>Cálculos!BZ403</f>
        <v>0</v>
      </c>
      <c r="AM419" s="153"/>
      <c r="BA419" s="154"/>
      <c r="BB419" s="75">
        <v>414</v>
      </c>
      <c r="BC419" s="181">
        <f>ABS(Cálculos!L420-Cálculos!L419)</f>
        <v>1.3062661642598306</v>
      </c>
      <c r="BD419" s="181">
        <f>ABS(Cálculos!AR420-Cálculos!AR419)</f>
        <v>0.34240660950795143</v>
      </c>
      <c r="BE419" s="181">
        <f>ABS(Cálculos!BX420-Cálculos!BX419)</f>
        <v>1.9941434475152064E-2</v>
      </c>
      <c r="BF419" s="153"/>
    </row>
    <row r="420" spans="25:58" x14ac:dyDescent="0.35">
      <c r="Y420" s="154"/>
      <c r="Z420" s="75">
        <f>(Cálculos!C421-0.44)/(MAX(Cálculos!C:C)+0.12)*100</f>
        <v>56.779707445351448</v>
      </c>
      <c r="AA420" s="155"/>
      <c r="AB420" s="173">
        <f>Cálculos!L154</f>
        <v>0.5627647041873558</v>
      </c>
      <c r="AC420" s="155"/>
      <c r="AD420" s="173">
        <f>Cálculos!AR209</f>
        <v>0.68000238648575484</v>
      </c>
      <c r="AE420" s="155"/>
      <c r="AF420" s="173">
        <f>Cálculos!BX538</f>
        <v>0.77576256239348385</v>
      </c>
      <c r="AG420" s="155"/>
      <c r="AH420" s="173">
        <f>Cálculos!N346</f>
        <v>0</v>
      </c>
      <c r="AI420" s="155"/>
      <c r="AJ420" s="173">
        <f>Cálculos!AT400</f>
        <v>0</v>
      </c>
      <c r="AK420" s="155"/>
      <c r="AL420" s="173">
        <f>Cálculos!BZ404</f>
        <v>0</v>
      </c>
      <c r="AM420" s="153"/>
      <c r="BA420" s="154"/>
      <c r="BB420" s="75">
        <v>415</v>
      </c>
      <c r="BC420" s="181">
        <f>ABS(Cálculos!L421-Cálculos!L420)</f>
        <v>1.3094986941726063</v>
      </c>
      <c r="BD420" s="181">
        <f>ABS(Cálculos!AR421-Cálculos!AR420)</f>
        <v>0.32670222332670051</v>
      </c>
      <c r="BE420" s="181">
        <f>ABS(Cálculos!BX421-Cálculos!BX420)</f>
        <v>2.9287691261536963E-4</v>
      </c>
      <c r="BF420" s="153"/>
    </row>
    <row r="421" spans="25:58" x14ac:dyDescent="0.35">
      <c r="Y421" s="154"/>
      <c r="Z421" s="75">
        <f>(Cálculos!C422-0.44)/(MAX(Cálculos!C:C)+0.12)*100</f>
        <v>56.916671232126227</v>
      </c>
      <c r="AA421" s="155"/>
      <c r="AB421" s="173">
        <f>Cálculos!L707</f>
        <v>0.56130301548836292</v>
      </c>
      <c r="AC421" s="155"/>
      <c r="AD421" s="173">
        <f>Cálculos!AR535</f>
        <v>0.66613811407134582</v>
      </c>
      <c r="AE421" s="155"/>
      <c r="AF421" s="173">
        <f>Cálculos!BX574</f>
        <v>0.7727225473520507</v>
      </c>
      <c r="AG421" s="155"/>
      <c r="AH421" s="173">
        <f>Cálculos!N347</f>
        <v>0</v>
      </c>
      <c r="AI421" s="155"/>
      <c r="AJ421" s="173">
        <f>Cálculos!AT401</f>
        <v>0</v>
      </c>
      <c r="AK421" s="155"/>
      <c r="AL421" s="173">
        <f>Cálculos!BZ405</f>
        <v>0</v>
      </c>
      <c r="AM421" s="153"/>
      <c r="BA421" s="154"/>
      <c r="BB421" s="75">
        <v>416</v>
      </c>
      <c r="BC421" s="181">
        <f>ABS(Cálculos!L422-Cálculos!L421)</f>
        <v>5.3771140185319064</v>
      </c>
      <c r="BD421" s="181">
        <f>ABS(Cálculos!AR422-Cálculos!AR421)</f>
        <v>4.3575868199710852</v>
      </c>
      <c r="BE421" s="181">
        <f>ABS(Cálculos!BX422-Cálculos!BX421)</f>
        <v>2.3174663041951065</v>
      </c>
      <c r="BF421" s="153"/>
    </row>
    <row r="422" spans="25:58" x14ac:dyDescent="0.35">
      <c r="Y422" s="154"/>
      <c r="Z422" s="75">
        <f>(Cálculos!C423-0.44)/(MAX(Cálculos!C:C)+0.12)*100</f>
        <v>57.053635018901005</v>
      </c>
      <c r="AA422" s="155"/>
      <c r="AB422" s="173">
        <f>Cálculos!L329</f>
        <v>0.56079454893821024</v>
      </c>
      <c r="AC422" s="155"/>
      <c r="AD422" s="173">
        <f>Cálculos!AR676</f>
        <v>0.66234485818473421</v>
      </c>
      <c r="AE422" s="155"/>
      <c r="AF422" s="173">
        <f>Cálculos!BX706</f>
        <v>0.77074394325224604</v>
      </c>
      <c r="AG422" s="155"/>
      <c r="AH422" s="173">
        <f>Cálculos!N348</f>
        <v>0</v>
      </c>
      <c r="AI422" s="155"/>
      <c r="AJ422" s="173">
        <f>Cálculos!AT402</f>
        <v>0</v>
      </c>
      <c r="AK422" s="155"/>
      <c r="AL422" s="173">
        <f>Cálculos!BZ406</f>
        <v>0</v>
      </c>
      <c r="AM422" s="153"/>
      <c r="BA422" s="154"/>
      <c r="BB422" s="75">
        <v>417</v>
      </c>
      <c r="BC422" s="181">
        <f>ABS(Cálculos!L423-Cálculos!L422)</f>
        <v>3.9720903674727772</v>
      </c>
      <c r="BD422" s="181">
        <f>ABS(Cálculos!AR423-Cálculos!AR422)</f>
        <v>3.9556213713267923</v>
      </c>
      <c r="BE422" s="181">
        <f>ABS(Cálculos!BX423-Cálculos!BX422)</f>
        <v>2.2494710929591779</v>
      </c>
      <c r="BF422" s="153"/>
    </row>
    <row r="423" spans="25:58" x14ac:dyDescent="0.35">
      <c r="Y423" s="154"/>
      <c r="Z423" s="75">
        <f>(Cálculos!C424-0.44)/(MAX(Cálculos!C:C)+0.12)*100</f>
        <v>57.190598805675776</v>
      </c>
      <c r="AA423" s="155"/>
      <c r="AB423" s="173">
        <f>Cálculos!L522</f>
        <v>0.55981879892948361</v>
      </c>
      <c r="AC423" s="155"/>
      <c r="AD423" s="173">
        <f>Cálculos!AR721</f>
        <v>0.66234207317259319</v>
      </c>
      <c r="AE423" s="155"/>
      <c r="AF423" s="173">
        <f>Cálculos!BX170</f>
        <v>0.76965221956699525</v>
      </c>
      <c r="AG423" s="155"/>
      <c r="AH423" s="173">
        <f>Cálculos!N349</f>
        <v>0</v>
      </c>
      <c r="AI423" s="155"/>
      <c r="AJ423" s="173">
        <f>Cálculos!AT403</f>
        <v>0</v>
      </c>
      <c r="AK423" s="155"/>
      <c r="AL423" s="173">
        <f>Cálculos!BZ407</f>
        <v>0</v>
      </c>
      <c r="AM423" s="153"/>
      <c r="BA423" s="154"/>
      <c r="BB423" s="75">
        <v>418</v>
      </c>
      <c r="BC423" s="181">
        <f>ABS(Cálculos!L424-Cálculos!L423)</f>
        <v>0.87528520906159546</v>
      </c>
      <c r="BD423" s="181">
        <f>ABS(Cálculos!AR424-Cálculos!AR423)</f>
        <v>0.22996843621829677</v>
      </c>
      <c r="BE423" s="181">
        <f>ABS(Cálculos!BX424-Cálculos!BX423)</f>
        <v>7.0283345545050224E-3</v>
      </c>
      <c r="BF423" s="153"/>
    </row>
    <row r="424" spans="25:58" x14ac:dyDescent="0.35">
      <c r="Y424" s="154"/>
      <c r="Z424" s="75">
        <f>(Cálculos!C425-0.44)/(MAX(Cálculos!C:C)+0.12)*100</f>
        <v>57.327562592450555</v>
      </c>
      <c r="AA424" s="155"/>
      <c r="AB424" s="173">
        <f>Cálculos!L342</f>
        <v>0.55913737443111211</v>
      </c>
      <c r="AC424" s="155"/>
      <c r="AD424" s="173">
        <f>Cálculos!AR356</f>
        <v>0.65947158983370102</v>
      </c>
      <c r="AE424" s="155"/>
      <c r="AF424" s="173">
        <f>Cálculos!BX539</f>
        <v>0.7664926751592458</v>
      </c>
      <c r="AG424" s="155"/>
      <c r="AH424" s="173">
        <f>Cálculos!N350</f>
        <v>0</v>
      </c>
      <c r="AI424" s="155"/>
      <c r="AJ424" s="173">
        <f>Cálculos!AT404</f>
        <v>0</v>
      </c>
      <c r="AK424" s="155"/>
      <c r="AL424" s="173">
        <f>Cálculos!BZ408</f>
        <v>0</v>
      </c>
      <c r="AM424" s="153"/>
      <c r="BA424" s="154"/>
      <c r="BB424" s="75">
        <v>419</v>
      </c>
      <c r="BC424" s="181">
        <f>ABS(Cálculos!L425-Cálculos!L424)</f>
        <v>6.8005954149042225</v>
      </c>
      <c r="BD424" s="181">
        <f>ABS(Cálculos!AR425-Cálculos!AR424)</f>
        <v>6.1777018979229128</v>
      </c>
      <c r="BE424" s="181">
        <f>ABS(Cálculos!BX425-Cálculos!BX424)</f>
        <v>4.2694739603011307</v>
      </c>
      <c r="BF424" s="153"/>
    </row>
    <row r="425" spans="25:58" x14ac:dyDescent="0.35">
      <c r="Y425" s="154"/>
      <c r="Z425" s="75">
        <f>(Cálculos!C426-0.44)/(MAX(Cálculos!C:C)+0.12)*100</f>
        <v>57.464526379225333</v>
      </c>
      <c r="AA425" s="155"/>
      <c r="AB425" s="173">
        <f>Cálculos!L533</f>
        <v>0.55747803117519745</v>
      </c>
      <c r="AC425" s="155"/>
      <c r="AD425" s="173">
        <f>Cálculos!AR311</f>
        <v>0.6576562169437522</v>
      </c>
      <c r="AE425" s="155"/>
      <c r="AF425" s="173">
        <f>Cálculos!BX341</f>
        <v>0.76629379019406485</v>
      </c>
      <c r="AG425" s="155"/>
      <c r="AH425" s="173">
        <f>Cálculos!N351</f>
        <v>0</v>
      </c>
      <c r="AI425" s="155"/>
      <c r="AJ425" s="173">
        <f>Cálculos!AT405</f>
        <v>0</v>
      </c>
      <c r="AK425" s="155"/>
      <c r="AL425" s="173">
        <f>Cálculos!BZ409</f>
        <v>0</v>
      </c>
      <c r="AM425" s="153"/>
      <c r="BA425" s="154"/>
      <c r="BB425" s="75">
        <v>420</v>
      </c>
      <c r="BC425" s="181">
        <f>ABS(Cálculos!L426-Cálculos!L425)</f>
        <v>6.3000935519239833</v>
      </c>
      <c r="BD425" s="181">
        <f>ABS(Cálculos!AR426-Cálculos!AR425)</f>
        <v>6.02498803551312</v>
      </c>
      <c r="BE425" s="181">
        <f>ABS(Cálculos!BX426-Cálculos!BX425)</f>
        <v>4.2097418714324624</v>
      </c>
      <c r="BF425" s="153"/>
    </row>
    <row r="426" spans="25:58" x14ac:dyDescent="0.35">
      <c r="Y426" s="154"/>
      <c r="Z426" s="75">
        <f>(Cálculos!C427-0.44)/(MAX(Cálculos!C:C)+0.12)*100</f>
        <v>57.601490166000112</v>
      </c>
      <c r="AA426" s="155"/>
      <c r="AB426" s="173">
        <f>Cálculos!L155</f>
        <v>0.55721964951688818</v>
      </c>
      <c r="AC426" s="155"/>
      <c r="AD426" s="173">
        <f>Cálculos!AR169</f>
        <v>0.65741028029253479</v>
      </c>
      <c r="AE426" s="155"/>
      <c r="AF426" s="173">
        <f>Cálculos!BX171</f>
        <v>0.75884545995023112</v>
      </c>
      <c r="AG426" s="155"/>
      <c r="AH426" s="173">
        <f>Cálculos!N352</f>
        <v>0</v>
      </c>
      <c r="AI426" s="155"/>
      <c r="AJ426" s="173">
        <f>Cálculos!AT406</f>
        <v>0</v>
      </c>
      <c r="AK426" s="155"/>
      <c r="AL426" s="173">
        <f>Cálculos!BZ410</f>
        <v>0</v>
      </c>
      <c r="AM426" s="153"/>
      <c r="BA426" s="154"/>
      <c r="BB426" s="75">
        <v>421</v>
      </c>
      <c r="BC426" s="181">
        <f>ABS(Cálculos!L427-Cálculos!L426)</f>
        <v>0.59079178010279598</v>
      </c>
      <c r="BD426" s="181">
        <f>ABS(Cálculos!AR427-Cálculos!AR426)</f>
        <v>0.14296825531299873</v>
      </c>
      <c r="BE426" s="181">
        <f>ABS(Cálculos!BX427-Cálculos!BX426)</f>
        <v>4.4250310440057117E-3</v>
      </c>
      <c r="BF426" s="153"/>
    </row>
    <row r="427" spans="25:58" x14ac:dyDescent="0.35">
      <c r="Y427" s="154"/>
      <c r="Z427" s="75">
        <f>(Cálculos!C428-0.44)/(MAX(Cálculos!C:C)+0.12)*100</f>
        <v>57.738453952774883</v>
      </c>
      <c r="AA427" s="155"/>
      <c r="AB427" s="173">
        <f>Cálculos!L523</f>
        <v>0.55430277096518188</v>
      </c>
      <c r="AC427" s="155"/>
      <c r="AD427" s="173">
        <f>Cálculos!AR536</f>
        <v>0.65697819136678737</v>
      </c>
      <c r="AE427" s="155"/>
      <c r="AF427" s="173">
        <f>Cálculos!BX540</f>
        <v>0.75734520108034875</v>
      </c>
      <c r="AG427" s="155"/>
      <c r="AH427" s="173">
        <f>Cálculos!N354</f>
        <v>0</v>
      </c>
      <c r="AI427" s="155"/>
      <c r="AJ427" s="173">
        <f>Cálculos!AT407</f>
        <v>0</v>
      </c>
      <c r="AK427" s="155"/>
      <c r="AL427" s="173">
        <f>Cálculos!BZ411</f>
        <v>0</v>
      </c>
      <c r="AM427" s="153"/>
      <c r="BA427" s="154"/>
      <c r="BB427" s="75">
        <v>422</v>
      </c>
      <c r="BC427" s="181">
        <f>ABS(Cálculos!L428-Cálculos!L427)</f>
        <v>0.11675976003576971</v>
      </c>
      <c r="BD427" s="181">
        <f>ABS(Cálculos!AR428-Cálculos!AR427)</f>
        <v>2.5941130871736107E-2</v>
      </c>
      <c r="BE427" s="181">
        <f>ABS(Cálculos!BX428-Cálculos!BX427)</f>
        <v>2.5026318066680986E-3</v>
      </c>
      <c r="BF427" s="153"/>
    </row>
    <row r="428" spans="25:58" x14ac:dyDescent="0.35">
      <c r="Y428" s="154"/>
      <c r="Z428" s="75">
        <f>(Cálculos!C429-0.44)/(MAX(Cálculos!C:C)+0.12)*100</f>
        <v>57.875417739549661</v>
      </c>
      <c r="AA428" s="155"/>
      <c r="AB428" s="173">
        <f>Cálculos!L156</f>
        <v>0.55172923159081788</v>
      </c>
      <c r="AC428" s="155"/>
      <c r="AD428" s="173">
        <f>Cálculos!AR537</f>
        <v>0.64930937054868842</v>
      </c>
      <c r="AE428" s="155"/>
      <c r="AF428" s="173">
        <f>Cálculos!BX209</f>
        <v>0.75108107087678089</v>
      </c>
      <c r="AG428" s="155"/>
      <c r="AH428" s="173">
        <f>Cálculos!N355</f>
        <v>0</v>
      </c>
      <c r="AI428" s="155"/>
      <c r="AJ428" s="173">
        <f>Cálculos!AT408</f>
        <v>0</v>
      </c>
      <c r="AK428" s="155"/>
      <c r="AL428" s="173">
        <f>Cálculos!BZ413</f>
        <v>0</v>
      </c>
      <c r="AM428" s="153"/>
      <c r="BA428" s="154"/>
      <c r="BB428" s="75">
        <v>423</v>
      </c>
      <c r="BC428" s="181">
        <f>ABS(Cálculos!L429-Cálculos!L428)</f>
        <v>7.1860137868227314E-2</v>
      </c>
      <c r="BD428" s="181">
        <f>ABS(Cálculos!AR429-Cálculos!AR428)</f>
        <v>1.5430705672722533E-2</v>
      </c>
      <c r="BE428" s="181">
        <f>ABS(Cálculos!BX429-Cálculos!BX428)</f>
        <v>1.5249569782769257E-3</v>
      </c>
      <c r="BF428" s="153"/>
    </row>
    <row r="429" spans="25:58" x14ac:dyDescent="0.35">
      <c r="Y429" s="154"/>
      <c r="Z429" s="75">
        <f>(Cálculos!C430-0.44)/(MAX(Cálculos!C:C)+0.12)*100</f>
        <v>58.01238152632444</v>
      </c>
      <c r="AA429" s="155"/>
      <c r="AB429" s="173">
        <f>Cálculos!L575</f>
        <v>0.5466268827807278</v>
      </c>
      <c r="AC429" s="155"/>
      <c r="AD429" s="173">
        <f>Cálculos!AR677</f>
        <v>0.64691864725147019</v>
      </c>
      <c r="AE429" s="155"/>
      <c r="AF429" s="173">
        <f>Cálculos!BX172</f>
        <v>0.74955561103080104</v>
      </c>
      <c r="AG429" s="155"/>
      <c r="AH429" s="173">
        <f>Cálculos!N357</f>
        <v>0</v>
      </c>
      <c r="AI429" s="155"/>
      <c r="AJ429" s="173">
        <f>Cálculos!AT409</f>
        <v>0</v>
      </c>
      <c r="AK429" s="155"/>
      <c r="AL429" s="173">
        <f>Cálculos!BZ414</f>
        <v>0</v>
      </c>
      <c r="AM429" s="153"/>
      <c r="BA429" s="154"/>
      <c r="BB429" s="75">
        <v>424</v>
      </c>
      <c r="BC429" s="181">
        <f>ABS(Cálculos!L430-Cálculos!L429)</f>
        <v>9.5574204327398604E-2</v>
      </c>
      <c r="BD429" s="181">
        <f>ABS(Cálculos!AR430-Cálculos!AR429)</f>
        <v>2.2584936432394898E-2</v>
      </c>
      <c r="BE429" s="181">
        <f>ABS(Cálculos!BX430-Cálculos!BX429)</f>
        <v>5.0547500572317716E-5</v>
      </c>
      <c r="BF429" s="153"/>
    </row>
    <row r="430" spans="25:58" x14ac:dyDescent="0.35">
      <c r="Y430" s="154"/>
      <c r="Z430" s="75">
        <f>(Cálculos!C431-0.44)/(MAX(Cálculos!C:C)+0.12)*100</f>
        <v>58.149345313099218</v>
      </c>
      <c r="AA430" s="155"/>
      <c r="AB430" s="173">
        <f>Cálculos!L157</f>
        <v>0.54629291206028885</v>
      </c>
      <c r="AC430" s="155"/>
      <c r="AD430" s="173">
        <f>Cálculos!AR312</f>
        <v>0.64228568261697372</v>
      </c>
      <c r="AE430" s="155"/>
      <c r="AF430" s="173">
        <f>Cálculos!BX8</f>
        <v>0.74921982805764153</v>
      </c>
      <c r="AG430" s="155"/>
      <c r="AH430" s="173">
        <f>Cálculos!N358</f>
        <v>0</v>
      </c>
      <c r="AI430" s="155"/>
      <c r="AJ430" s="173">
        <f>Cálculos!AT410</f>
        <v>0</v>
      </c>
      <c r="AK430" s="155"/>
      <c r="AL430" s="173">
        <f>Cálculos!BZ415</f>
        <v>0</v>
      </c>
      <c r="AM430" s="153"/>
      <c r="BA430" s="154"/>
      <c r="BB430" s="75">
        <v>425</v>
      </c>
      <c r="BC430" s="181">
        <f>ABS(Cálculos!L431-Cálculos!L430)</f>
        <v>0.10609007707398632</v>
      </c>
      <c r="BD430" s="181">
        <f>ABS(Cálculos!AR431-Cálculos!AR430)</f>
        <v>2.6447365929191946E-2</v>
      </c>
      <c r="BE430" s="181">
        <f>ABS(Cálculos!BX431-Cálculos!BX430)</f>
        <v>1.6686369412775015E-3</v>
      </c>
      <c r="BF430" s="153"/>
    </row>
    <row r="431" spans="25:58" x14ac:dyDescent="0.35">
      <c r="Y431" s="154"/>
      <c r="Z431" s="75">
        <f>(Cálculos!C432-0.44)/(MAX(Cálculos!C:C)+0.12)*100</f>
        <v>58.286309099873989</v>
      </c>
      <c r="AA431" s="155"/>
      <c r="AB431" s="173">
        <f>Cálculos!L168</f>
        <v>0.54534802457845499</v>
      </c>
      <c r="AC431" s="155"/>
      <c r="AD431" s="173">
        <f>Cálculos!AR538</f>
        <v>0.64196025151836067</v>
      </c>
      <c r="AE431" s="155"/>
      <c r="AF431" s="173">
        <f>Cálculos!BX541</f>
        <v>0.74831327180078056</v>
      </c>
      <c r="AG431" s="155"/>
      <c r="AH431" s="173">
        <f>Cálculos!N360</f>
        <v>0</v>
      </c>
      <c r="AI431" s="155"/>
      <c r="AJ431" s="173">
        <f>Cálculos!AT411</f>
        <v>0</v>
      </c>
      <c r="AK431" s="155"/>
      <c r="AL431" s="173">
        <f>Cálculos!BZ416</f>
        <v>0</v>
      </c>
      <c r="AM431" s="153"/>
      <c r="BA431" s="154"/>
      <c r="BB431" s="75">
        <v>426</v>
      </c>
      <c r="BC431" s="181">
        <f>ABS(Cálculos!L432-Cálculos!L431)</f>
        <v>1.4615082693419046E-2</v>
      </c>
      <c r="BD431" s="181">
        <f>ABS(Cálculos!AR432-Cálculos!AR431)</f>
        <v>3.9263231299448975E-3</v>
      </c>
      <c r="BE431" s="181">
        <f>ABS(Cálculos!BX432-Cálculos!BX431)</f>
        <v>1.3887347712597808E-3</v>
      </c>
      <c r="BF431" s="153"/>
    </row>
    <row r="432" spans="25:58" x14ac:dyDescent="0.35">
      <c r="Y432" s="154"/>
      <c r="Z432" s="75">
        <f>(Cálculos!C433-0.44)/(MAX(Cálculos!C:C)+0.12)*100</f>
        <v>58.423272886648768</v>
      </c>
      <c r="AA432" s="155"/>
      <c r="AB432" s="173">
        <f>Cálculos!L572</f>
        <v>0.54196067961113903</v>
      </c>
      <c r="AC432" s="155"/>
      <c r="AD432" s="173">
        <f>Cálculos!AR692</f>
        <v>0.64159732588224583</v>
      </c>
      <c r="AE432" s="155"/>
      <c r="AF432" s="173">
        <f>Cálculos!BX173</f>
        <v>0.74061087194436215</v>
      </c>
      <c r="AG432" s="155"/>
      <c r="AH432" s="173">
        <f>Cálculos!N361</f>
        <v>0</v>
      </c>
      <c r="AI432" s="155"/>
      <c r="AJ432" s="173">
        <f>Cálculos!AT413</f>
        <v>0</v>
      </c>
      <c r="AK432" s="155"/>
      <c r="AL432" s="173">
        <f>Cálculos!BZ417</f>
        <v>0</v>
      </c>
      <c r="AM432" s="153"/>
      <c r="BA432" s="154"/>
      <c r="BB432" s="75">
        <v>427</v>
      </c>
      <c r="BC432" s="181">
        <f>ABS(Cálculos!L433-Cálculos!L432)</f>
        <v>0.10329559502262176</v>
      </c>
      <c r="BD432" s="181">
        <f>ABS(Cálculos!AR433-Cálculos!AR432)</f>
        <v>2.6733453564746101E-2</v>
      </c>
      <c r="BE432" s="181">
        <f>ABS(Cálculos!BX433-Cálculos!BX432)</f>
        <v>2.9401735238923088E-3</v>
      </c>
      <c r="BF432" s="153"/>
    </row>
    <row r="433" spans="25:58" x14ac:dyDescent="0.35">
      <c r="Y433" s="154"/>
      <c r="Z433" s="75">
        <f>(Cálculos!C434-0.44)/(MAX(Cálculos!C:C)+0.12)*100</f>
        <v>58.560236673423546</v>
      </c>
      <c r="AA433" s="155"/>
      <c r="AB433" s="173">
        <f>Cálculos!L158</f>
        <v>0.54091015788092445</v>
      </c>
      <c r="AC433" s="155"/>
      <c r="AD433" s="173">
        <f>Cálculos!AR170</f>
        <v>0.64004414953413424</v>
      </c>
      <c r="AE433" s="155"/>
      <c r="AF433" s="173">
        <f>Cálculos!BX542</f>
        <v>0.73939449964715098</v>
      </c>
      <c r="AG433" s="155"/>
      <c r="AH433" s="173">
        <f>Cálculos!N363</f>
        <v>0</v>
      </c>
      <c r="AI433" s="155"/>
      <c r="AJ433" s="173">
        <f>Cálculos!AT414</f>
        <v>0</v>
      </c>
      <c r="AK433" s="155"/>
      <c r="AL433" s="173">
        <f>Cálculos!BZ418</f>
        <v>0</v>
      </c>
      <c r="AM433" s="153"/>
      <c r="BA433" s="154"/>
      <c r="BB433" s="75">
        <v>428</v>
      </c>
      <c r="BC433" s="181">
        <f>ABS(Cálculos!L434-Cálculos!L433)</f>
        <v>1.1644807571861815E-2</v>
      </c>
      <c r="BD433" s="181">
        <f>ABS(Cálculos!AR434-Cálculos!AR433)</f>
        <v>3.9836041778607001E-3</v>
      </c>
      <c r="BE433" s="181">
        <f>ABS(Cálculos!BX434-Cálculos!BX433)</f>
        <v>3.1164809311370334E-3</v>
      </c>
      <c r="BF433" s="153"/>
    </row>
    <row r="434" spans="25:58" x14ac:dyDescent="0.35">
      <c r="Y434" s="154"/>
      <c r="Z434" s="75">
        <f>(Cálculos!C435-0.44)/(MAX(Cálculos!C:C)+0.12)*100</f>
        <v>58.697200460198331</v>
      </c>
      <c r="AA434" s="155"/>
      <c r="AB434" s="173">
        <f>Cálculos!L210</f>
        <v>0.53862406294966347</v>
      </c>
      <c r="AC434" s="155"/>
      <c r="AD434" s="173">
        <f>Cálculos!AR575</f>
        <v>0.63946923868116978</v>
      </c>
      <c r="AE434" s="155"/>
      <c r="AF434" s="173">
        <f>Cálculos!BX174</f>
        <v>0.73181557950084664</v>
      </c>
      <c r="AG434" s="155"/>
      <c r="AH434" s="173">
        <f>Cálculos!N364</f>
        <v>0</v>
      </c>
      <c r="AI434" s="155"/>
      <c r="AJ434" s="173">
        <f>Cálculos!AT415</f>
        <v>0</v>
      </c>
      <c r="AK434" s="155"/>
      <c r="AL434" s="173">
        <f>Cálculos!BZ419</f>
        <v>0</v>
      </c>
      <c r="AM434" s="153"/>
      <c r="BA434" s="154"/>
      <c r="BB434" s="75">
        <v>429</v>
      </c>
      <c r="BC434" s="181">
        <f>ABS(Cálculos!L435-Cálculos!L434)</f>
        <v>9.8573419890655378E-2</v>
      </c>
      <c r="BD434" s="181">
        <f>ABS(Cálculos!AR435-Cálculos!AR434)</f>
        <v>2.6766888723999127E-2</v>
      </c>
      <c r="BE434" s="181">
        <f>ABS(Cálculos!BX435-Cálculos!BX434)</f>
        <v>4.513047919729507E-3</v>
      </c>
      <c r="BF434" s="153"/>
    </row>
    <row r="435" spans="25:58" x14ac:dyDescent="0.35">
      <c r="Y435" s="154"/>
      <c r="Z435" s="75">
        <f>(Cálculos!C436-0.44)/(MAX(Cálculos!C:C)+0.12)*100</f>
        <v>58.834164246973096</v>
      </c>
      <c r="AA435" s="155"/>
      <c r="AB435" s="173">
        <f>Cálculos!L207</f>
        <v>0.53371655922175254</v>
      </c>
      <c r="AC435" s="155"/>
      <c r="AD435" s="173">
        <f>Cálculos!AR572</f>
        <v>0.63919393329449303</v>
      </c>
      <c r="AE435" s="155"/>
      <c r="AF435" s="173">
        <f>Cálculos!BX543</f>
        <v>0.73058725748319553</v>
      </c>
      <c r="AG435" s="155"/>
      <c r="AH435" s="173">
        <f>Cálculos!N367</f>
        <v>0</v>
      </c>
      <c r="AI435" s="155"/>
      <c r="AJ435" s="173">
        <f>Cálculos!AT416</f>
        <v>0</v>
      </c>
      <c r="AK435" s="155"/>
      <c r="AL435" s="173">
        <f>Cálculos!BZ420</f>
        <v>0</v>
      </c>
      <c r="AM435" s="153"/>
      <c r="BA435" s="154"/>
      <c r="BB435" s="75">
        <v>430</v>
      </c>
      <c r="BC435" s="181">
        <f>ABS(Cálculos!L436-Cálculos!L435)</f>
        <v>0.20425014821557563</v>
      </c>
      <c r="BD435" s="181">
        <f>ABS(Cálculos!AR436-Cálculos!AR435)</f>
        <v>5.1375394915948336E-2</v>
      </c>
      <c r="BE435" s="181">
        <f>ABS(Cálculos!BX436-Cálculos!BX435)</f>
        <v>1.2596284972454797E-3</v>
      </c>
      <c r="BF435" s="153"/>
    </row>
    <row r="436" spans="25:58" x14ac:dyDescent="0.35">
      <c r="Y436" s="154"/>
      <c r="Z436" s="75">
        <f>(Cálculos!C437-0.44)/(MAX(Cálculos!C:C)+0.12)*100</f>
        <v>58.971128033747874</v>
      </c>
      <c r="AA436" s="155"/>
      <c r="AB436" s="173">
        <f>Cálculos!L725</f>
        <v>0.52992389944633911</v>
      </c>
      <c r="AC436" s="155"/>
      <c r="AD436" s="173">
        <f>Cálculos!AR327</f>
        <v>0.63766401228718095</v>
      </c>
      <c r="AE436" s="155"/>
      <c r="AF436" s="173">
        <f>Cálculos!BX175</f>
        <v>0.72313606378580153</v>
      </c>
      <c r="AG436" s="155"/>
      <c r="AH436" s="173">
        <f>Cálculos!N371</f>
        <v>0</v>
      </c>
      <c r="AI436" s="155"/>
      <c r="AJ436" s="173">
        <f>Cálculos!AT417</f>
        <v>0</v>
      </c>
      <c r="AK436" s="155"/>
      <c r="AL436" s="173">
        <f>Cálculos!BZ421</f>
        <v>0</v>
      </c>
      <c r="AM436" s="153"/>
      <c r="BA436" s="154"/>
      <c r="BB436" s="75">
        <v>431</v>
      </c>
      <c r="BC436" s="181">
        <f>ABS(Cálculos!L437-Cálculos!L436)</f>
        <v>0.20091726464234139</v>
      </c>
      <c r="BD436" s="181">
        <f>ABS(Cálculos!AR437-Cálculos!AR436)</f>
        <v>5.2186832860469767E-2</v>
      </c>
      <c r="BE436" s="181">
        <f>ABS(Cálculos!BX437-Cálculos!BX436)</f>
        <v>4.2737347241244006E-3</v>
      </c>
      <c r="BF436" s="153"/>
    </row>
    <row r="437" spans="25:58" x14ac:dyDescent="0.35">
      <c r="Y437" s="154"/>
      <c r="Z437" s="75">
        <f>(Cálculos!C438-0.44)/(MAX(Cálculos!C:C)+0.12)*100</f>
        <v>59.10809182052266</v>
      </c>
      <c r="AA437" s="155"/>
      <c r="AB437" s="173">
        <f>Cálculos!L360</f>
        <v>0.52811181362088067</v>
      </c>
      <c r="AC437" s="155"/>
      <c r="AD437" s="173">
        <f>Cálculos!AR539</f>
        <v>0.63473556566379286</v>
      </c>
      <c r="AE437" s="155"/>
      <c r="AF437" s="173">
        <f>Cálculos!BX544</f>
        <v>0.72189006116235788</v>
      </c>
      <c r="AG437" s="155"/>
      <c r="AH437" s="173">
        <f>Cálculos!N373</f>
        <v>0</v>
      </c>
      <c r="AI437" s="155"/>
      <c r="AJ437" s="173">
        <f>Cálculos!AT419</f>
        <v>0</v>
      </c>
      <c r="AK437" s="155"/>
      <c r="AL437" s="173">
        <f>Cálculos!BZ423</f>
        <v>0</v>
      </c>
      <c r="AM437" s="153"/>
      <c r="BA437" s="154"/>
      <c r="BB437" s="75">
        <v>432</v>
      </c>
      <c r="BC437" s="181">
        <f>ABS(Cálculos!L438-Cálculos!L437)</f>
        <v>10.658546557187332</v>
      </c>
      <c r="BD437" s="181">
        <f>ABS(Cálculos!AR438-Cálculos!AR437)</f>
        <v>9.5281008804682799</v>
      </c>
      <c r="BE437" s="181">
        <f>ABS(Cálculos!BX438-Cálculos!BX437)</f>
        <v>7.4506091906512548</v>
      </c>
      <c r="BF437" s="153"/>
    </row>
    <row r="438" spans="25:58" x14ac:dyDescent="0.35">
      <c r="Y438" s="154"/>
      <c r="Z438" s="75">
        <f>(Cálculos!C439-0.44)/(MAX(Cálculos!C:C)+0.12)*100</f>
        <v>59.245055607297424</v>
      </c>
      <c r="AA438" s="155"/>
      <c r="AB438" s="173">
        <f>Cálculos!L693</f>
        <v>0.51933588448133494</v>
      </c>
      <c r="AC438" s="155"/>
      <c r="AD438" s="173">
        <f>Cálculos!AR171</f>
        <v>0.63121848128951386</v>
      </c>
      <c r="AE438" s="155"/>
      <c r="AF438" s="173">
        <f>Cálculos!BX572</f>
        <v>0.71844748399691427</v>
      </c>
      <c r="AG438" s="155"/>
      <c r="AH438" s="173">
        <f>Cálculos!N375</f>
        <v>0</v>
      </c>
      <c r="AI438" s="155"/>
      <c r="AJ438" s="173">
        <f>Cálculos!AT420</f>
        <v>0</v>
      </c>
      <c r="AK438" s="155"/>
      <c r="AL438" s="173">
        <f>Cálculos!BZ424</f>
        <v>0</v>
      </c>
      <c r="AM438" s="153"/>
      <c r="BA438" s="154"/>
      <c r="BB438" s="75">
        <v>433</v>
      </c>
      <c r="BC438" s="181">
        <f>ABS(Cálculos!L439-Cálculos!L438)</f>
        <v>10.065924242477051</v>
      </c>
      <c r="BD438" s="181">
        <f>ABS(Cálculos!AR439-Cálculos!AR438)</f>
        <v>9.3598445549498503</v>
      </c>
      <c r="BE438" s="181">
        <f>ABS(Cálculos!BX439-Cálculos!BX438)</f>
        <v>7.4010505035496106</v>
      </c>
      <c r="BF438" s="153"/>
    </row>
    <row r="439" spans="25:58" x14ac:dyDescent="0.35">
      <c r="Y439" s="154"/>
      <c r="Z439" s="75">
        <f>(Cálculos!C440-0.44)/(MAX(Cálculos!C:C)+0.12)*100</f>
        <v>59.382019394072202</v>
      </c>
      <c r="AA439" s="155"/>
      <c r="AB439" s="173">
        <f>Cálculos!L328</f>
        <v>0.5168482161613569</v>
      </c>
      <c r="AC439" s="155"/>
      <c r="AD439" s="173">
        <f>Cálculos!AR540</f>
        <v>0.627602031556179</v>
      </c>
      <c r="AE439" s="155"/>
      <c r="AF439" s="173">
        <f>Cálculos!BX575</f>
        <v>0.71514382614946537</v>
      </c>
      <c r="AG439" s="155"/>
      <c r="AH439" s="173">
        <f>Cálculos!N378</f>
        <v>0</v>
      </c>
      <c r="AI439" s="155"/>
      <c r="AJ439" s="173">
        <f>Cálculos!AT421</f>
        <v>0</v>
      </c>
      <c r="AK439" s="155"/>
      <c r="AL439" s="173">
        <f>Cálculos!BZ426</f>
        <v>0</v>
      </c>
      <c r="AM439" s="153"/>
      <c r="BA439" s="154"/>
      <c r="BB439" s="75">
        <v>434</v>
      </c>
      <c r="BC439" s="181">
        <f>ABS(Cálculos!L440-Cálculos!L439)</f>
        <v>1.4316672779938753</v>
      </c>
      <c r="BD439" s="181">
        <f>ABS(Cálculos!AR440-Cálculos!AR439)</f>
        <v>0.74537477689679821</v>
      </c>
      <c r="BE439" s="181">
        <f>ABS(Cálculos!BX440-Cálculos!BX439)</f>
        <v>2.5868916628418281E-2</v>
      </c>
      <c r="BF439" s="153"/>
    </row>
    <row r="440" spans="25:58" x14ac:dyDescent="0.35">
      <c r="Y440" s="154"/>
      <c r="Z440" s="75">
        <f>(Cálculos!C441-0.44)/(MAX(Cálculos!C:C)+0.12)*100</f>
        <v>59.518983180846988</v>
      </c>
      <c r="AA440" s="155"/>
      <c r="AB440" s="173">
        <f>Cálculos!L534</f>
        <v>0.50925361338613517</v>
      </c>
      <c r="AC440" s="155"/>
      <c r="AD440" s="173">
        <f>Cálculos!AR707</f>
        <v>0.62737870223588443</v>
      </c>
      <c r="AE440" s="155"/>
      <c r="AF440" s="173">
        <f>Cálculos!BX176</f>
        <v>0.71456555179460091</v>
      </c>
      <c r="AG440" s="155"/>
      <c r="AH440" s="173">
        <f>Cálculos!N379</f>
        <v>0</v>
      </c>
      <c r="AI440" s="155"/>
      <c r="AJ440" s="173">
        <f>Cálculos!AT423</f>
        <v>0</v>
      </c>
      <c r="AK440" s="155"/>
      <c r="AL440" s="173">
        <f>Cálculos!BZ427</f>
        <v>0</v>
      </c>
      <c r="AM440" s="153"/>
      <c r="BA440" s="154"/>
      <c r="BB440" s="75">
        <v>435</v>
      </c>
      <c r="BC440" s="181">
        <f>ABS(Cálculos!L441-Cálculos!L440)</f>
        <v>1.2525774060214858</v>
      </c>
      <c r="BD440" s="181">
        <f>ABS(Cálculos!AR441-Cálculos!AR440)</f>
        <v>0.67907371304872211</v>
      </c>
      <c r="BE440" s="181">
        <f>ABS(Cálculos!BX441-Cálculos!BX440)</f>
        <v>6.4088796405334936E-3</v>
      </c>
      <c r="BF440" s="153"/>
    </row>
    <row r="441" spans="25:58" x14ac:dyDescent="0.35">
      <c r="Y441" s="154"/>
      <c r="Z441" s="75">
        <f>(Cálculos!C442-0.44)/(MAX(Cálculos!C:C)+0.12)*100</f>
        <v>59.655946967621766</v>
      </c>
      <c r="AA441" s="155"/>
      <c r="AB441" s="173">
        <f>Cálculos!L679</f>
        <v>0.50912142381913283</v>
      </c>
      <c r="AC441" s="155"/>
      <c r="AD441" s="173">
        <f>Cálculos!AR342</f>
        <v>0.62399078086666193</v>
      </c>
      <c r="AE441" s="155"/>
      <c r="AF441" s="173">
        <f>Cálculos!BX676</f>
        <v>0.71395641370684748</v>
      </c>
      <c r="AG441" s="155"/>
      <c r="AH441" s="173">
        <f>Cálculos!N380</f>
        <v>0</v>
      </c>
      <c r="AI441" s="155"/>
      <c r="AJ441" s="173">
        <f>Cálculos!AT424</f>
        <v>0</v>
      </c>
      <c r="AK441" s="155"/>
      <c r="AL441" s="173">
        <f>Cálculos!BZ428</f>
        <v>0</v>
      </c>
      <c r="AM441" s="153"/>
      <c r="BA441" s="154"/>
      <c r="BB441" s="75">
        <v>436</v>
      </c>
      <c r="BC441" s="181">
        <f>ABS(Cálculos!L442-Cálculos!L441)</f>
        <v>3.6090650430420186</v>
      </c>
      <c r="BD441" s="181">
        <f>ABS(Cálculos!AR442-Cálculos!AR441)</f>
        <v>3.0568196848444429</v>
      </c>
      <c r="BE441" s="181">
        <f>ABS(Cálculos!BX442-Cálculos!BX441)</f>
        <v>1.1716414656190737</v>
      </c>
      <c r="BF441" s="153"/>
    </row>
    <row r="442" spans="25:58" x14ac:dyDescent="0.35">
      <c r="Y442" s="154"/>
      <c r="Z442" s="75">
        <f>(Cálculos!C443-0.44)/(MAX(Cálculos!C:C)+0.12)*100</f>
        <v>59.79291075439653</v>
      </c>
      <c r="AA442" s="155"/>
      <c r="AB442" s="173">
        <f>Cálculos!L314</f>
        <v>0.50626384331219565</v>
      </c>
      <c r="AC442" s="155"/>
      <c r="AD442" s="173">
        <f>Cálculos!AR172</f>
        <v>0.62387944227114478</v>
      </c>
      <c r="AE442" s="155"/>
      <c r="AF442" s="173">
        <f>Cálculos!BX545</f>
        <v>0.71330146681757745</v>
      </c>
      <c r="AG442" s="155"/>
      <c r="AH442" s="173">
        <f>Cálculos!N381</f>
        <v>0</v>
      </c>
      <c r="AI442" s="155"/>
      <c r="AJ442" s="173">
        <f>Cálculos!AT426</f>
        <v>0</v>
      </c>
      <c r="AK442" s="155"/>
      <c r="AL442" s="173">
        <f>Cálculos!BZ429</f>
        <v>0</v>
      </c>
      <c r="AM442" s="153"/>
      <c r="BA442" s="154"/>
      <c r="BB442" s="75">
        <v>437</v>
      </c>
      <c r="BC442" s="181">
        <f>ABS(Cálculos!L443-Cálculos!L442)</f>
        <v>3.1111003730578348</v>
      </c>
      <c r="BD442" s="181">
        <f>ABS(Cálculos!AR443-Cálculos!AR442)</f>
        <v>2.9057038112089044</v>
      </c>
      <c r="BE442" s="181">
        <f>ABS(Cálculos!BX443-Cálculos!BX442)</f>
        <v>1.1141913409419484</v>
      </c>
      <c r="BF442" s="153"/>
    </row>
    <row r="443" spans="25:58" x14ac:dyDescent="0.35">
      <c r="Y443" s="154"/>
      <c r="Z443" s="75">
        <f>(Cálculos!C444-0.44)/(MAX(Cálculos!C:C)+0.12)*100</f>
        <v>59.929874541171316</v>
      </c>
      <c r="AA443" s="155"/>
      <c r="AB443" s="173">
        <f>Cálculos!L678</f>
        <v>0.50622955040672069</v>
      </c>
      <c r="AC443" s="155"/>
      <c r="AD443" s="173">
        <f>Cálculos!AR210</f>
        <v>0.62379701186512981</v>
      </c>
      <c r="AE443" s="155"/>
      <c r="AF443" s="173">
        <f>Cálculos!BX311</f>
        <v>0.7077729826858139</v>
      </c>
      <c r="AG443" s="155"/>
      <c r="AH443" s="173">
        <f>Cálculos!N382</f>
        <v>0</v>
      </c>
      <c r="AI443" s="155"/>
      <c r="AJ443" s="173">
        <f>Cálculos!AT427</f>
        <v>0</v>
      </c>
      <c r="AK443" s="155"/>
      <c r="AL443" s="173">
        <f>Cálculos!BZ430</f>
        <v>0</v>
      </c>
      <c r="AM443" s="153"/>
      <c r="BA443" s="154"/>
      <c r="BB443" s="75">
        <v>438</v>
      </c>
      <c r="BC443" s="181">
        <f>ABS(Cálculos!L444-Cálculos!L443)</f>
        <v>0.41656661398014894</v>
      </c>
      <c r="BD443" s="181">
        <f>ABS(Cálculos!AR444-Cálculos!AR443)</f>
        <v>9.7260914462619308E-2</v>
      </c>
      <c r="BE443" s="181">
        <f>ABS(Cálculos!BX444-Cálculos!BX443)</f>
        <v>6.7741749640837234E-3</v>
      </c>
      <c r="BF443" s="153"/>
    </row>
    <row r="444" spans="25:58" x14ac:dyDescent="0.35">
      <c r="Y444" s="154"/>
      <c r="Z444" s="75">
        <f>(Cálculos!C445-0.44)/(MAX(Cálculos!C:C)+0.12)*100</f>
        <v>60.066838327946094</v>
      </c>
      <c r="AA444" s="155"/>
      <c r="AB444" s="173">
        <f>Cálculos!L313</f>
        <v>0.50334353328569437</v>
      </c>
      <c r="AC444" s="155"/>
      <c r="AD444" s="173">
        <f>Cálculos!AR207</f>
        <v>0.62291768804422198</v>
      </c>
      <c r="AE444" s="155"/>
      <c r="AF444" s="173">
        <f>Cálculos!BX177</f>
        <v>0.70610174980775919</v>
      </c>
      <c r="AG444" s="155"/>
      <c r="AH444" s="173">
        <f>Cálculos!N384</f>
        <v>0</v>
      </c>
      <c r="AI444" s="155"/>
      <c r="AJ444" s="173">
        <f>Cálculos!AT428</f>
        <v>0</v>
      </c>
      <c r="AK444" s="155"/>
      <c r="AL444" s="173">
        <f>Cálculos!BZ431</f>
        <v>0</v>
      </c>
      <c r="AM444" s="153"/>
      <c r="BA444" s="154"/>
      <c r="BB444" s="75">
        <v>439</v>
      </c>
      <c r="BC444" s="181">
        <f>ABS(Cálculos!L445-Cálculos!L444)</f>
        <v>0.10159959952779563</v>
      </c>
      <c r="BD444" s="181">
        <f>ABS(Cálculos!AR445-Cálculos!AR444)</f>
        <v>3.3324410112188563E-2</v>
      </c>
      <c r="BE444" s="181">
        <f>ABS(Cálculos!BX445-Cálculos!BX444)</f>
        <v>8.2078187651546397E-3</v>
      </c>
      <c r="BF444" s="153"/>
    </row>
    <row r="445" spans="25:58" x14ac:dyDescent="0.35">
      <c r="Y445" s="154"/>
      <c r="Z445" s="75">
        <f>(Cálculos!C446-0.44)/(MAX(Cálculos!C:C)+0.12)*100</f>
        <v>60.203802114720872</v>
      </c>
      <c r="AA445" s="155"/>
      <c r="AB445" s="173">
        <f>Cálculos!L169</f>
        <v>0.49724312663353282</v>
      </c>
      <c r="AC445" s="155"/>
      <c r="AD445" s="173">
        <f>Cálculos!AR541</f>
        <v>0.62055325867785749</v>
      </c>
      <c r="AE445" s="155"/>
      <c r="AF445" s="173">
        <f>Cálculos!BX546</f>
        <v>0.7048200535846969</v>
      </c>
      <c r="AG445" s="155"/>
      <c r="AH445" s="173">
        <f>Cálculos!N385</f>
        <v>0</v>
      </c>
      <c r="AI445" s="155"/>
      <c r="AJ445" s="173">
        <f>Cálculos!AT429</f>
        <v>0</v>
      </c>
      <c r="AK445" s="155"/>
      <c r="AL445" s="173">
        <f>Cálculos!BZ432</f>
        <v>0</v>
      </c>
      <c r="AM445" s="153"/>
      <c r="BA445" s="154"/>
      <c r="BB445" s="75">
        <v>440</v>
      </c>
      <c r="BC445" s="181">
        <f>ABS(Cálculos!L446-Cálculos!L445)</f>
        <v>2.9304841303368736</v>
      </c>
      <c r="BD445" s="181">
        <f>ABS(Cálculos!AR446-Cálculos!AR445)</f>
        <v>2.5149301543509939</v>
      </c>
      <c r="BE445" s="181">
        <f>ABS(Cálculos!BX446-Cálculos!BX445)</f>
        <v>0.67502747328749657</v>
      </c>
      <c r="BF445" s="153"/>
    </row>
    <row r="446" spans="25:58" x14ac:dyDescent="0.35">
      <c r="Y446" s="154"/>
      <c r="Z446" s="75">
        <f>(Cálculos!C447-0.44)/(MAX(Cálculos!C:C)+0.12)*100</f>
        <v>60.340765901495644</v>
      </c>
      <c r="AA446" s="155"/>
      <c r="AB446" s="173">
        <f>Cálculos!L535</f>
        <v>0.49421733495655312</v>
      </c>
      <c r="AC446" s="155"/>
      <c r="AD446" s="173">
        <f>Cálculos!AR173</f>
        <v>0.61685569447445154</v>
      </c>
      <c r="AE446" s="155"/>
      <c r="AF446" s="173">
        <f>Cálculos!BX721</f>
        <v>0.70437888510886681</v>
      </c>
      <c r="AG446" s="155"/>
      <c r="AH446" s="173">
        <f>Cálculos!N386</f>
        <v>0</v>
      </c>
      <c r="AI446" s="155"/>
      <c r="AJ446" s="173">
        <f>Cálculos!AT430</f>
        <v>0</v>
      </c>
      <c r="AK446" s="155"/>
      <c r="AL446" s="173">
        <f>Cálculos!BZ433</f>
        <v>0</v>
      </c>
      <c r="AM446" s="153"/>
      <c r="BA446" s="154"/>
      <c r="BB446" s="75">
        <v>441</v>
      </c>
      <c r="BC446" s="181">
        <f>ABS(Cálculos!L447-Cálculos!L446)</f>
        <v>3.0198328406966253</v>
      </c>
      <c r="BD446" s="181">
        <f>ABS(Cálculos!AR447-Cálculos!AR446)</f>
        <v>2.5163881792008285</v>
      </c>
      <c r="BE446" s="181">
        <f>ABS(Cálculos!BX447-Cálculos!BX446)</f>
        <v>0.62580842658101976</v>
      </c>
      <c r="BF446" s="153"/>
    </row>
    <row r="447" spans="25:58" x14ac:dyDescent="0.35">
      <c r="Y447" s="154"/>
      <c r="Z447" s="75">
        <f>(Cálculos!C448-0.44)/(MAX(Cálculos!C:C)+0.12)*100</f>
        <v>60.477729688270422</v>
      </c>
      <c r="AA447" s="155"/>
      <c r="AB447" s="173">
        <f>Cálculos!L576</f>
        <v>0.49238610057932336</v>
      </c>
      <c r="AC447" s="155"/>
      <c r="AD447" s="173">
        <f>Cálculos!AR542</f>
        <v>0.61358732988991216</v>
      </c>
      <c r="AE447" s="155"/>
      <c r="AF447" s="173">
        <f>Cálculos!BX356</f>
        <v>0.70069747166917018</v>
      </c>
      <c r="AG447" s="155"/>
      <c r="AH447" s="173">
        <f>Cálculos!N387</f>
        <v>0</v>
      </c>
      <c r="AI447" s="155"/>
      <c r="AJ447" s="173">
        <f>Cálculos!AT431</f>
        <v>0</v>
      </c>
      <c r="AK447" s="155"/>
      <c r="AL447" s="173">
        <f>Cálculos!BZ434</f>
        <v>0</v>
      </c>
      <c r="AM447" s="153"/>
      <c r="BA447" s="154"/>
      <c r="BB447" s="75">
        <v>442</v>
      </c>
      <c r="BC447" s="181">
        <f>ABS(Cálculos!L448-Cálculos!L447)</f>
        <v>4.0522574749626283E-2</v>
      </c>
      <c r="BD447" s="181">
        <f>ABS(Cálculos!AR448-Cálculos!AR447)</f>
        <v>4.2438824143711251E-3</v>
      </c>
      <c r="BE447" s="181">
        <f>ABS(Cálculos!BX448-Cálculos!BX447)</f>
        <v>5.2362784160051579E-3</v>
      </c>
      <c r="BF447" s="153"/>
    </row>
    <row r="448" spans="25:58" x14ac:dyDescent="0.35">
      <c r="Y448" s="154"/>
      <c r="Z448" s="75">
        <f>(Cálculos!C449-0.44)/(MAX(Cálculos!C:C)+0.12)*100</f>
        <v>60.6146934750452</v>
      </c>
      <c r="AA448" s="155"/>
      <c r="AB448" s="173">
        <f>Cálculos!L536</f>
        <v>0.48768526383646943</v>
      </c>
      <c r="AC448" s="155"/>
      <c r="AD448" s="173">
        <f>Cálculos!AR694</f>
        <v>0.61196563263151682</v>
      </c>
      <c r="AE448" s="155"/>
      <c r="AF448" s="173">
        <f>Cálculos!BX178</f>
        <v>0.69774312326620325</v>
      </c>
      <c r="AG448" s="155"/>
      <c r="AH448" s="173">
        <f>Cálculos!N389</f>
        <v>0</v>
      </c>
      <c r="AI448" s="155"/>
      <c r="AJ448" s="173">
        <f>Cálculos!AT432</f>
        <v>0</v>
      </c>
      <c r="AK448" s="155"/>
      <c r="AL448" s="173">
        <f>Cálculos!BZ435</f>
        <v>0</v>
      </c>
      <c r="AM448" s="153"/>
      <c r="BA448" s="154"/>
      <c r="BB448" s="75">
        <v>443</v>
      </c>
      <c r="BC448" s="181">
        <f>ABS(Cálculos!L449-Cálculos!L448)</f>
        <v>0.10816097408311265</v>
      </c>
      <c r="BD448" s="181">
        <f>ABS(Cálculos!AR449-Cálculos!AR448)</f>
        <v>2.250989946857529E-2</v>
      </c>
      <c r="BE448" s="181">
        <f>ABS(Cálculos!BX449-Cálculos!BX448)</f>
        <v>3.4764871834260802E-3</v>
      </c>
      <c r="BF448" s="153"/>
    </row>
    <row r="449" spans="25:58" x14ac:dyDescent="0.35">
      <c r="Y449" s="154"/>
      <c r="Z449" s="75">
        <f>(Cálculos!C450-0.44)/(MAX(Cálculos!C:C)+0.12)*100</f>
        <v>60.751657261819979</v>
      </c>
      <c r="AA449" s="155"/>
      <c r="AB449" s="173">
        <f>Cálculos!L211</f>
        <v>0.48446213443817782</v>
      </c>
      <c r="AC449" s="155"/>
      <c r="AD449" s="173">
        <f>Cálculos!AR174</f>
        <v>0.60995203049420688</v>
      </c>
      <c r="AE449" s="155"/>
      <c r="AF449" s="173">
        <f>Cálculos!BX677</f>
        <v>0.69774130739598961</v>
      </c>
      <c r="AG449" s="155"/>
      <c r="AH449" s="173">
        <f>Cálculos!N393</f>
        <v>0</v>
      </c>
      <c r="AI449" s="155"/>
      <c r="AJ449" s="173">
        <f>Cálculos!AT433</f>
        <v>0</v>
      </c>
      <c r="AK449" s="155"/>
      <c r="AL449" s="173">
        <f>Cálculos!BZ436</f>
        <v>0</v>
      </c>
      <c r="AM449" s="153"/>
      <c r="BA449" s="154"/>
      <c r="BB449" s="75">
        <v>444</v>
      </c>
      <c r="BC449" s="181">
        <f>ABS(Cálculos!L450-Cálculos!L449)</f>
        <v>1.5193772084451052E-2</v>
      </c>
      <c r="BD449" s="181">
        <f>ABS(Cálculos!AR450-Cálculos!AR449)</f>
        <v>8.494539373657517E-3</v>
      </c>
      <c r="BE449" s="181">
        <f>ABS(Cálculos!BX450-Cálculos!BX449)</f>
        <v>3.7164080864211524E-3</v>
      </c>
      <c r="BF449" s="153"/>
    </row>
    <row r="450" spans="25:58" x14ac:dyDescent="0.35">
      <c r="Y450" s="154"/>
      <c r="Z450" s="75">
        <f>(Cálculos!C451-0.44)/(MAX(Cálculos!C:C)+0.12)*100</f>
        <v>60.88862104859475</v>
      </c>
      <c r="AA450" s="155"/>
      <c r="AB450" s="173">
        <f>Cálculos!L537</f>
        <v>0.48260412724212481</v>
      </c>
      <c r="AC450" s="155"/>
      <c r="AD450" s="173">
        <f>Cálculos!AR329</f>
        <v>0.60812469146260262</v>
      </c>
      <c r="AE450" s="155"/>
      <c r="AF450" s="173">
        <f>Cálculos!BX547</f>
        <v>0.69644442050577937</v>
      </c>
      <c r="AG450" s="155"/>
      <c r="AH450" s="173">
        <f>Cálculos!N395</f>
        <v>0</v>
      </c>
      <c r="AI450" s="155"/>
      <c r="AJ450" s="173">
        <f>Cálculos!AT434</f>
        <v>0</v>
      </c>
      <c r="AK450" s="155"/>
      <c r="AL450" s="173">
        <f>Cálculos!BZ437</f>
        <v>0</v>
      </c>
      <c r="AM450" s="153"/>
      <c r="BA450" s="154"/>
      <c r="BB450" s="75">
        <v>445</v>
      </c>
      <c r="BC450" s="181">
        <f>ABS(Cálculos!L451-Cálculos!L450)</f>
        <v>0.11126120414269014</v>
      </c>
      <c r="BD450" s="181">
        <f>ABS(Cálculos!AR451-Cálculos!AR450)</f>
        <v>2.4361288178498919E-2</v>
      </c>
      <c r="BE450" s="181">
        <f>ABS(Cálculos!BX451-Cálculos!BX450)</f>
        <v>2.0641356197115268E-3</v>
      </c>
      <c r="BF450" s="153"/>
    </row>
    <row r="451" spans="25:58" x14ac:dyDescent="0.35">
      <c r="Y451" s="154"/>
      <c r="Z451" s="75">
        <f>(Cálculos!C452-0.44)/(MAX(Cálculos!C:C)+0.12)*100</f>
        <v>61.025584835369528</v>
      </c>
      <c r="AA451" s="155"/>
      <c r="AB451" s="173">
        <f>Cálculos!L170</f>
        <v>0.48232519039059912</v>
      </c>
      <c r="AC451" s="155"/>
      <c r="AD451" s="173">
        <f>Cálculos!AR543</f>
        <v>0.6067030813983163</v>
      </c>
      <c r="AE451" s="155"/>
      <c r="AF451" s="173">
        <f>Cálculos!BX207</f>
        <v>0.69622013826462548</v>
      </c>
      <c r="AG451" s="155"/>
      <c r="AH451" s="173">
        <f>Cálculos!N396</f>
        <v>0</v>
      </c>
      <c r="AI451" s="155"/>
      <c r="AJ451" s="173">
        <f>Cálculos!AT435</f>
        <v>0</v>
      </c>
      <c r="AK451" s="155"/>
      <c r="AL451" s="173">
        <f>Cálculos!BZ439</f>
        <v>0</v>
      </c>
      <c r="AM451" s="153"/>
      <c r="BA451" s="154"/>
      <c r="BB451" s="75">
        <v>446</v>
      </c>
      <c r="BC451" s="181">
        <f>ABS(Cálculos!L452-Cálculos!L451)</f>
        <v>4.71526323250262E-2</v>
      </c>
      <c r="BD451" s="181">
        <f>ABS(Cálculos!AR452-Cálculos!AR451)</f>
        <v>8.9295131447222342E-3</v>
      </c>
      <c r="BE451" s="181">
        <f>ABS(Cálculos!BX452-Cálculos!BX451)</f>
        <v>1.3098274073182203E-3</v>
      </c>
      <c r="BF451" s="153"/>
    </row>
    <row r="452" spans="25:58" x14ac:dyDescent="0.35">
      <c r="Y452" s="154"/>
      <c r="Z452" s="75">
        <f>(Cálculos!C453-0.44)/(MAX(Cálculos!C:C)+0.12)*100</f>
        <v>61.162548622144307</v>
      </c>
      <c r="AA452" s="155"/>
      <c r="AB452" s="173">
        <f>Cálculos!L538</f>
        <v>0.47780313904286376</v>
      </c>
      <c r="AC452" s="155"/>
      <c r="AD452" s="173">
        <f>Cálculos!AR175</f>
        <v>0.6031352292340153</v>
      </c>
      <c r="AE452" s="155"/>
      <c r="AF452" s="173">
        <f>Cálculos!BX210</f>
        <v>0.69378924100414352</v>
      </c>
      <c r="AG452" s="155"/>
      <c r="AH452" s="173">
        <f>Cálculos!N398</f>
        <v>0</v>
      </c>
      <c r="AI452" s="155"/>
      <c r="AJ452" s="173">
        <f>Cálculos!AT436</f>
        <v>0</v>
      </c>
      <c r="AK452" s="155"/>
      <c r="AL452" s="173">
        <f>Cálculos!BZ440</f>
        <v>0</v>
      </c>
      <c r="AM452" s="153"/>
      <c r="BA452" s="154"/>
      <c r="BB452" s="75">
        <v>447</v>
      </c>
      <c r="BC452" s="181">
        <f>ABS(Cálculos!L453-Cálculos!L452)</f>
        <v>2.3038088893658992E-2</v>
      </c>
      <c r="BD452" s="181">
        <f>ABS(Cálculos!AR453-Cálculos!AR452)</f>
        <v>3.1072071206486029E-3</v>
      </c>
      <c r="BE452" s="181">
        <f>ABS(Cálculos!BX453-Cálculos!BX452)</f>
        <v>1.0391359119776844E-3</v>
      </c>
      <c r="BF452" s="153"/>
    </row>
    <row r="453" spans="25:58" x14ac:dyDescent="0.35">
      <c r="Y453" s="154"/>
      <c r="Z453" s="75">
        <f>(Cálculos!C454-0.44)/(MAX(Cálculos!C:C)+0.12)*100</f>
        <v>61.299512408919078</v>
      </c>
      <c r="AA453" s="155"/>
      <c r="AB453" s="173">
        <f>Cálculos!L171</f>
        <v>0.47591029540341201</v>
      </c>
      <c r="AC453" s="155"/>
      <c r="AD453" s="173">
        <f>Cálculos!AR725</f>
        <v>0.60028298434321758</v>
      </c>
      <c r="AE453" s="155"/>
      <c r="AF453" s="173">
        <f>Cálculos!BX312</f>
        <v>0.69163640121254066</v>
      </c>
      <c r="AG453" s="155"/>
      <c r="AH453" s="173">
        <f>Cálculos!N399</f>
        <v>0</v>
      </c>
      <c r="AI453" s="155"/>
      <c r="AJ453" s="173">
        <f>Cálculos!AT437</f>
        <v>0</v>
      </c>
      <c r="AK453" s="155"/>
      <c r="AL453" s="173">
        <f>Cálculos!BZ441</f>
        <v>0</v>
      </c>
      <c r="AM453" s="153"/>
      <c r="BA453" s="154"/>
      <c r="BB453" s="75">
        <v>448</v>
      </c>
      <c r="BC453" s="181">
        <f>ABS(Cálculos!L454-Cálculos!L453)</f>
        <v>0.10246759211683898</v>
      </c>
      <c r="BD453" s="181">
        <f>ABS(Cálculos!AR454-Cálculos!AR453)</f>
        <v>2.4249223638629136E-2</v>
      </c>
      <c r="BE453" s="181">
        <f>ABS(Cálculos!BX454-Cálculos!BX453)</f>
        <v>6.1240757314462435E-4</v>
      </c>
      <c r="BF453" s="153"/>
    </row>
    <row r="454" spans="25:58" x14ac:dyDescent="0.35">
      <c r="Y454" s="154"/>
      <c r="Z454" s="75">
        <f>(Cálculos!C455-0.44)/(MAX(Cálculos!C:C)+0.12)*100</f>
        <v>61.436476195693857</v>
      </c>
      <c r="AA454" s="155"/>
      <c r="AB454" s="173">
        <f>Cálculos!L708</f>
        <v>0.47309114962632826</v>
      </c>
      <c r="AC454" s="155"/>
      <c r="AD454" s="173">
        <f>Cálculos!AR544</f>
        <v>0.59989948531645032</v>
      </c>
      <c r="AE454" s="155"/>
      <c r="AF454" s="173">
        <f>Cálculos!BX179</f>
        <v>0.68948827924431255</v>
      </c>
      <c r="AG454" s="155"/>
      <c r="AH454" s="173">
        <f>Cálculos!N400</f>
        <v>0</v>
      </c>
      <c r="AI454" s="155"/>
      <c r="AJ454" s="173">
        <f>Cálculos!AT439</f>
        <v>0</v>
      </c>
      <c r="AK454" s="155"/>
      <c r="AL454" s="173">
        <f>Cálculos!BZ442</f>
        <v>0</v>
      </c>
      <c r="AM454" s="153"/>
      <c r="BA454" s="154"/>
      <c r="BB454" s="75">
        <v>449</v>
      </c>
      <c r="BC454" s="181">
        <f>ABS(Cálculos!L455-Cálculos!L454)</f>
        <v>0.10178413830044186</v>
      </c>
      <c r="BD454" s="181">
        <f>ABS(Cálculos!AR455-Cálculos!AR454)</f>
        <v>2.5376371113678742E-2</v>
      </c>
      <c r="BE454" s="181">
        <f>ABS(Cálculos!BX455-Cálculos!BX454)</f>
        <v>2.2691013855873354E-3</v>
      </c>
      <c r="BF454" s="153"/>
    </row>
    <row r="455" spans="25:58" x14ac:dyDescent="0.35">
      <c r="Y455" s="154"/>
      <c r="Z455" s="75">
        <f>(Cálculos!C456-0.44)/(MAX(Cálculos!C:C)+0.12)*100</f>
        <v>61.573439982468635</v>
      </c>
      <c r="AA455" s="155"/>
      <c r="AB455" s="173">
        <f>Cálculos!L539</f>
        <v>0.47308763521005426</v>
      </c>
      <c r="AC455" s="155"/>
      <c r="AD455" s="173">
        <f>Cálculos!AR360</f>
        <v>0.59754458325887161</v>
      </c>
      <c r="AE455" s="155"/>
      <c r="AF455" s="173">
        <f>Cálculos!BX692</f>
        <v>0.68846285443369115</v>
      </c>
      <c r="AG455" s="155"/>
      <c r="AH455" s="173">
        <f>Cálculos!N402</f>
        <v>0</v>
      </c>
      <c r="AI455" s="155"/>
      <c r="AJ455" s="173">
        <f>Cálculos!AT440</f>
        <v>0</v>
      </c>
      <c r="AK455" s="155"/>
      <c r="AL455" s="173">
        <f>Cálculos!BZ443</f>
        <v>0</v>
      </c>
      <c r="AM455" s="153"/>
      <c r="BA455" s="154"/>
      <c r="BB455" s="75">
        <v>450</v>
      </c>
      <c r="BC455" s="181">
        <f>ABS(Cálculos!L456-Cálculos!L455)</f>
        <v>9.6836791341414763E-2</v>
      </c>
      <c r="BD455" s="181">
        <f>ABS(Cálculos!AR456-Cálculos!AR455)</f>
        <v>2.5175183472742946E-2</v>
      </c>
      <c r="BE455" s="181">
        <f>ABS(Cálculos!BX456-Cálculos!BX455)</f>
        <v>3.6390454560664143E-3</v>
      </c>
      <c r="BF455" s="153"/>
    </row>
    <row r="456" spans="25:58" x14ac:dyDescent="0.35">
      <c r="Y456" s="154"/>
      <c r="Z456" s="75">
        <f>(Cálculos!C457-0.44)/(MAX(Cálculos!C:C)+0.12)*100</f>
        <v>61.710403769243413</v>
      </c>
      <c r="AA456" s="155"/>
      <c r="AB456" s="173">
        <f>Cálculos!L343</f>
        <v>0.47094684714623003</v>
      </c>
      <c r="AC456" s="155"/>
      <c r="AD456" s="173">
        <f>Cálculos!AR176</f>
        <v>0.59639895964701317</v>
      </c>
      <c r="AE456" s="155"/>
      <c r="AF456" s="173">
        <f>Cálculos!BX548</f>
        <v>0.6881731857887079</v>
      </c>
      <c r="AG456" s="155"/>
      <c r="AH456" s="173">
        <f>Cálculos!N403</f>
        <v>0</v>
      </c>
      <c r="AI456" s="155"/>
      <c r="AJ456" s="173">
        <f>Cálculos!AT441</f>
        <v>0</v>
      </c>
      <c r="AK456" s="155"/>
      <c r="AL456" s="173">
        <f>Cálculos!BZ444</f>
        <v>0</v>
      </c>
      <c r="AM456" s="153"/>
      <c r="BA456" s="154"/>
      <c r="BB456" s="75">
        <v>451</v>
      </c>
      <c r="BC456" s="181">
        <f>ABS(Cálculos!L457-Cálculos!L456)</f>
        <v>9.4355530405950461E-2</v>
      </c>
      <c r="BD456" s="181">
        <f>ABS(Cálculos!AR457-Cálculos!AR456)</f>
        <v>2.5645990506168559E-2</v>
      </c>
      <c r="BE456" s="181">
        <f>ABS(Cálculos!BX457-Cálculos!BX456)</f>
        <v>5.0498712421729319E-3</v>
      </c>
      <c r="BF456" s="153"/>
    </row>
    <row r="457" spans="25:58" x14ac:dyDescent="0.35">
      <c r="Y457" s="154"/>
      <c r="Z457" s="75">
        <f>(Cálculos!C458-0.44)/(MAX(Cálculos!C:C)+0.12)*100</f>
        <v>61.847367556018185</v>
      </c>
      <c r="AA457" s="155"/>
      <c r="AB457" s="173">
        <f>Cálculos!L172</f>
        <v>0.47094518037761729</v>
      </c>
      <c r="AC457" s="155"/>
      <c r="AD457" s="173">
        <f>Cálculos!AR545</f>
        <v>0.59317554706314557</v>
      </c>
      <c r="AE457" s="155"/>
      <c r="AF457" s="173">
        <f>Cálculos!BX327</f>
        <v>0.68334221626963743</v>
      </c>
      <c r="AG457" s="155"/>
      <c r="AH457" s="173">
        <f>Cálculos!N404</f>
        <v>0</v>
      </c>
      <c r="AI457" s="155"/>
      <c r="AJ457" s="173">
        <f>Cálculos!AT443</f>
        <v>0</v>
      </c>
      <c r="AK457" s="155"/>
      <c r="AL457" s="173">
        <f>Cálculos!BZ445</f>
        <v>0</v>
      </c>
      <c r="AM457" s="153"/>
      <c r="BA457" s="154"/>
      <c r="BB457" s="75">
        <v>452</v>
      </c>
      <c r="BC457" s="181">
        <f>ABS(Cálculos!L458-Cálculos!L457)</f>
        <v>1.2838790895731469</v>
      </c>
      <c r="BD457" s="181">
        <f>ABS(Cálculos!AR458-Cálculos!AR457)</f>
        <v>0.33375219781120058</v>
      </c>
      <c r="BE457" s="181">
        <f>ABS(Cálculos!BX458-Cálculos!BX457)</f>
        <v>1.4741509479055059E-2</v>
      </c>
      <c r="BF457" s="153"/>
    </row>
    <row r="458" spans="25:58" x14ac:dyDescent="0.35">
      <c r="Y458" s="154"/>
      <c r="Z458" s="75">
        <f>(Cálculos!C459-0.44)/(MAX(Cálculos!C:C)+0.12)*100</f>
        <v>61.984331342792963</v>
      </c>
      <c r="AA458" s="155"/>
      <c r="AB458" s="173">
        <f>Cálculos!L540</f>
        <v>0.46842492965706373</v>
      </c>
      <c r="AC458" s="155"/>
      <c r="AD458" s="173">
        <f>Cálculos!AR177</f>
        <v>0.58974136321604365</v>
      </c>
      <c r="AE458" s="155"/>
      <c r="AF458" s="173">
        <f>Cálculos!BX180</f>
        <v>0.68133586375986055</v>
      </c>
      <c r="AG458" s="155"/>
      <c r="AH458" s="173">
        <f>Cálculos!N405</f>
        <v>0</v>
      </c>
      <c r="AI458" s="155"/>
      <c r="AJ458" s="173">
        <f>Cálculos!AT444</f>
        <v>0</v>
      </c>
      <c r="AK458" s="155"/>
      <c r="AL458" s="173">
        <f>Cálculos!BZ446</f>
        <v>0</v>
      </c>
      <c r="AM458" s="153"/>
      <c r="BA458" s="154"/>
      <c r="BB458" s="75">
        <v>453</v>
      </c>
      <c r="BC458" s="181">
        <f>ABS(Cálculos!L459-Cálculos!L458)</f>
        <v>1.1087915688754491</v>
      </c>
      <c r="BD458" s="181">
        <f>ABS(Cálculos!AR459-Cálculos!AR458)</f>
        <v>0.27735726410222417</v>
      </c>
      <c r="BE458" s="181">
        <f>ABS(Cálculos!BX459-Cálculos!BX458)</f>
        <v>2.4672711747377729E-3</v>
      </c>
      <c r="BF458" s="153"/>
    </row>
    <row r="459" spans="25:58" x14ac:dyDescent="0.35">
      <c r="Y459" s="154"/>
      <c r="Z459" s="75">
        <f>(Cálculos!C460-0.44)/(MAX(Cálculos!C:C)+0.12)*100</f>
        <v>62.121295129567741</v>
      </c>
      <c r="AA459" s="155"/>
      <c r="AB459" s="173">
        <f>Cálculos!L173</f>
        <v>0.46625907055875698</v>
      </c>
      <c r="AC459" s="155"/>
      <c r="AD459" s="173">
        <f>Cálculos!AR546</f>
        <v>0.58653028819269026</v>
      </c>
      <c r="AE459" s="155"/>
      <c r="AF459" s="173">
        <f>Cálculos!BX549</f>
        <v>0.68000498646105179</v>
      </c>
      <c r="AG459" s="155"/>
      <c r="AH459" s="173">
        <f>Cálculos!N407</f>
        <v>0</v>
      </c>
      <c r="AI459" s="155"/>
      <c r="AJ459" s="173">
        <f>Cálculos!AT445</f>
        <v>0</v>
      </c>
      <c r="AK459" s="155"/>
      <c r="AL459" s="173">
        <f>Cálculos!BZ447</f>
        <v>0</v>
      </c>
      <c r="AM459" s="153"/>
      <c r="BA459" s="154"/>
      <c r="BB459" s="75">
        <v>454</v>
      </c>
      <c r="BC459" s="181">
        <f>ABS(Cálculos!L460-Cálculos!L459)</f>
        <v>3.6843463657223907E-2</v>
      </c>
      <c r="BD459" s="181">
        <f>ABS(Cálculos!AR460-Cálculos!AR459)</f>
        <v>9.709507634187986E-3</v>
      </c>
      <c r="BE459" s="181">
        <f>ABS(Cálculos!BX460-Cálculos!BX459)</f>
        <v>2.9120545615746174E-3</v>
      </c>
      <c r="BF459" s="153"/>
    </row>
    <row r="460" spans="25:58" x14ac:dyDescent="0.35">
      <c r="Y460" s="154"/>
      <c r="Z460" s="75">
        <f>(Cálculos!C461-0.44)/(MAX(Cálculos!C:C)+0.12)*100</f>
        <v>62.258258916342527</v>
      </c>
      <c r="AA460" s="155"/>
      <c r="AB460" s="173">
        <f>Cálculos!L541</f>
        <v>0.46380921810845144</v>
      </c>
      <c r="AC460" s="155"/>
      <c r="AD460" s="173">
        <f>Cálculos!AR576</f>
        <v>0.58380933813167768</v>
      </c>
      <c r="AE460" s="155"/>
      <c r="AF460" s="173">
        <f>Cálculos!BX707</f>
        <v>0.67953221294277821</v>
      </c>
      <c r="AG460" s="155"/>
      <c r="AH460" s="173">
        <f>Cálculos!N408</f>
        <v>0</v>
      </c>
      <c r="AI460" s="155"/>
      <c r="AJ460" s="173">
        <f>Cálculos!AT447</f>
        <v>0</v>
      </c>
      <c r="AK460" s="155"/>
      <c r="AL460" s="173">
        <f>Cálculos!BZ448</f>
        <v>0</v>
      </c>
      <c r="AM460" s="153"/>
      <c r="BA460" s="154"/>
      <c r="BB460" s="75">
        <v>455</v>
      </c>
      <c r="BC460" s="181">
        <f>ABS(Cálculos!L461-Cálculos!L460)</f>
        <v>9.5608886966902507E-2</v>
      </c>
      <c r="BD460" s="181">
        <f>ABS(Cálculos!AR461-Cálculos!AR460)</f>
        <v>2.557008694800178E-2</v>
      </c>
      <c r="BE460" s="181">
        <f>ABS(Cálculos!BX461-Cálculos!BX460)</f>
        <v>4.4097398011508915E-3</v>
      </c>
      <c r="BF460" s="153"/>
    </row>
    <row r="461" spans="25:58" x14ac:dyDescent="0.35">
      <c r="Y461" s="154"/>
      <c r="Z461" s="75">
        <f>(Cálculos!C462-0.44)/(MAX(Cálculos!C:C)+0.12)*100</f>
        <v>62.395222703117291</v>
      </c>
      <c r="AA461" s="155"/>
      <c r="AB461" s="173">
        <f>Cálculos!L174</f>
        <v>0.4616573131823043</v>
      </c>
      <c r="AC461" s="155"/>
      <c r="AD461" s="173">
        <f>Cálculos!AR178</f>
        <v>0.58316133393218716</v>
      </c>
      <c r="AE461" s="155"/>
      <c r="AF461" s="173">
        <f>Cálculos!BX342</f>
        <v>0.67513820072729991</v>
      </c>
      <c r="AG461" s="155"/>
      <c r="AH461" s="173">
        <f>Cálculos!N410</f>
        <v>0</v>
      </c>
      <c r="AI461" s="155"/>
      <c r="AJ461" s="173">
        <f>Cálculos!AT448</f>
        <v>0</v>
      </c>
      <c r="AK461" s="155"/>
      <c r="AL461" s="173">
        <f>Cálculos!BZ449</f>
        <v>0</v>
      </c>
      <c r="AM461" s="153"/>
      <c r="BA461" s="154"/>
      <c r="BB461" s="75">
        <v>456</v>
      </c>
      <c r="BC461" s="181">
        <f>ABS(Cálculos!L462-Cálculos!L461)</f>
        <v>9.2327109087663839E-2</v>
      </c>
      <c r="BD461" s="181">
        <f>ABS(Cálculos!AR462-Cálculos!AR461)</f>
        <v>2.5770796543384433E-2</v>
      </c>
      <c r="BE461" s="181">
        <f>ABS(Cálculos!BX462-Cálculos!BX461)</f>
        <v>5.7417943040509734E-3</v>
      </c>
      <c r="BF461" s="153"/>
    </row>
    <row r="462" spans="25:58" x14ac:dyDescent="0.35">
      <c r="Y462" s="154"/>
      <c r="Z462" s="75">
        <f>(Cálculos!C463-0.44)/(MAX(Cálculos!C:C)+0.12)*100</f>
        <v>62.532186489892069</v>
      </c>
      <c r="AA462" s="155"/>
      <c r="AB462" s="173">
        <f>Cálculos!L542</f>
        <v>0.45923916070666504</v>
      </c>
      <c r="AC462" s="155"/>
      <c r="AD462" s="173">
        <f>Cálculos!AR547</f>
        <v>0.5799627434031176</v>
      </c>
      <c r="AE462" s="155"/>
      <c r="AF462" s="173">
        <f>Cálculos!BX181</f>
        <v>0.67328454451726805</v>
      </c>
      <c r="AG462" s="155"/>
      <c r="AH462" s="173">
        <f>Cálculos!N411</f>
        <v>0</v>
      </c>
      <c r="AI462" s="155"/>
      <c r="AJ462" s="173">
        <f>Cálculos!AT449</f>
        <v>0</v>
      </c>
      <c r="AK462" s="155"/>
      <c r="AL462" s="173">
        <f>Cálculos!BZ450</f>
        <v>0</v>
      </c>
      <c r="AM462" s="153"/>
      <c r="BA462" s="154"/>
      <c r="BB462" s="75">
        <v>457</v>
      </c>
      <c r="BC462" s="181">
        <f>ABS(Cálculos!L463-Cálculos!L462)</f>
        <v>8.9945297546784264E-2</v>
      </c>
      <c r="BD462" s="181">
        <f>ABS(Cálculos!AR463-Cálculos!AR462)</f>
        <v>2.618786985341548E-2</v>
      </c>
      <c r="BE462" s="181">
        <f>ABS(Cálculos!BX463-Cálculos!BX462)</f>
        <v>7.0513671025405067E-3</v>
      </c>
      <c r="BF462" s="153"/>
    </row>
    <row r="463" spans="25:58" x14ac:dyDescent="0.35">
      <c r="Y463" s="154"/>
      <c r="Z463" s="75">
        <f>(Cálculos!C464-0.44)/(MAX(Cálculos!C:C)+0.12)*100</f>
        <v>62.669150276666855</v>
      </c>
      <c r="AA463" s="155"/>
      <c r="AB463" s="173">
        <f>Cálculos!L680</f>
        <v>0.45874661271934741</v>
      </c>
      <c r="AC463" s="155"/>
      <c r="AD463" s="173">
        <f>Cálculos!AR179</f>
        <v>0.57665790086948199</v>
      </c>
      <c r="AE463" s="155"/>
      <c r="AF463" s="173">
        <f>Cálculos!BX550</f>
        <v>0.67193847809257812</v>
      </c>
      <c r="AG463" s="155"/>
      <c r="AH463" s="173">
        <f>Cálculos!N413</f>
        <v>0</v>
      </c>
      <c r="AI463" s="155"/>
      <c r="AJ463" s="173">
        <f>Cálculos!AT450</f>
        <v>0</v>
      </c>
      <c r="AK463" s="155"/>
      <c r="AL463" s="173">
        <f>Cálculos!BZ451</f>
        <v>0</v>
      </c>
      <c r="AM463" s="153"/>
      <c r="BA463" s="154"/>
      <c r="BB463" s="75">
        <v>458</v>
      </c>
      <c r="BC463" s="181">
        <f>ABS(Cálculos!L464-Cálculos!L463)</f>
        <v>6.8887490233761284E-2</v>
      </c>
      <c r="BD463" s="181">
        <f>ABS(Cálculos!AR464-Cálculos!AR463)</f>
        <v>2.1604347180930183E-2</v>
      </c>
      <c r="BE463" s="181">
        <f>ABS(Cálculos!BX464-Cálculos!BX463)</f>
        <v>7.9443339839690985E-3</v>
      </c>
      <c r="BF463" s="153"/>
    </row>
    <row r="464" spans="25:58" x14ac:dyDescent="0.35">
      <c r="Y464" s="154"/>
      <c r="Z464" s="75">
        <f>(Cálculos!C465-0.44)/(MAX(Cálculos!C:C)+0.12)*100</f>
        <v>62.806114063441633</v>
      </c>
      <c r="AA464" s="155"/>
      <c r="AB464" s="173">
        <f>Cálculos!L175</f>
        <v>0.45710723331474384</v>
      </c>
      <c r="AC464" s="155"/>
      <c r="AD464" s="173">
        <f>Cálculos!AR548</f>
        <v>0.5734719598991721</v>
      </c>
      <c r="AE464" s="155"/>
      <c r="AF464" s="173">
        <f>Cálculos!BX182</f>
        <v>0.66533300783047356</v>
      </c>
      <c r="AG464" s="155"/>
      <c r="AH464" s="173">
        <f>Cálculos!N414</f>
        <v>0</v>
      </c>
      <c r="AI464" s="155"/>
      <c r="AJ464" s="173">
        <f>Cálculos!AT451</f>
        <v>0</v>
      </c>
      <c r="AK464" s="155"/>
      <c r="AL464" s="173">
        <f>Cálculos!BZ452</f>
        <v>0</v>
      </c>
      <c r="AM464" s="153"/>
      <c r="BA464" s="154"/>
      <c r="BB464" s="75">
        <v>459</v>
      </c>
      <c r="BC464" s="181">
        <f>ABS(Cálculos!L465-Cálculos!L464)</f>
        <v>8.2680200198989695E-2</v>
      </c>
      <c r="BD464" s="181">
        <f>ABS(Cálculos!AR465-Cálculos!AR464)</f>
        <v>2.588428344309146E-2</v>
      </c>
      <c r="BE464" s="181">
        <f>ABS(Cálculos!BX465-Cálculos!BX464)</f>
        <v>9.0375956763395493E-3</v>
      </c>
      <c r="BF464" s="153"/>
    </row>
    <row r="465" spans="25:58" x14ac:dyDescent="0.35">
      <c r="Y465" s="154"/>
      <c r="Z465" s="75">
        <f>(Cálculos!C466-0.44)/(MAX(Cálculos!C:C)+0.12)*100</f>
        <v>62.943077850216397</v>
      </c>
      <c r="AA465" s="155"/>
      <c r="AB465" s="173">
        <f>Cálculos!L315</f>
        <v>0.45591718863376779</v>
      </c>
      <c r="AC465" s="155"/>
      <c r="AD465" s="173">
        <f>Cálculos!AR180</f>
        <v>0.57023012559499076</v>
      </c>
      <c r="AE465" s="155"/>
      <c r="AF465" s="173">
        <f>Cálculos!BX551</f>
        <v>0.66397233453233007</v>
      </c>
      <c r="AG465" s="155"/>
      <c r="AH465" s="173">
        <f>Cálculos!N415</f>
        <v>0</v>
      </c>
      <c r="AI465" s="155"/>
      <c r="AJ465" s="173">
        <f>Cálculos!AT452</f>
        <v>0</v>
      </c>
      <c r="AK465" s="155"/>
      <c r="AL465" s="173">
        <f>Cálculos!BZ453</f>
        <v>0</v>
      </c>
      <c r="AM465" s="153"/>
      <c r="BA465" s="154"/>
      <c r="BB465" s="75">
        <v>460</v>
      </c>
      <c r="BC465" s="181">
        <f>ABS(Cálculos!L466-Cálculos!L465)</f>
        <v>7.9885334559245624E-2</v>
      </c>
      <c r="BD465" s="181">
        <f>ABS(Cálculos!AR466-Cálculos!AR465)</f>
        <v>2.6012314956269877E-2</v>
      </c>
      <c r="BE465" s="181">
        <f>ABS(Cálculos!BX466-Cálculos!BX465)</f>
        <v>1.0111169331249226E-2</v>
      </c>
      <c r="BF465" s="153"/>
    </row>
    <row r="466" spans="25:58" x14ac:dyDescent="0.35">
      <c r="Y466" s="154"/>
      <c r="Z466" s="75">
        <f>(Cálculos!C467-0.44)/(MAX(Cálculos!C:C)+0.12)*100</f>
        <v>63.080041636991183</v>
      </c>
      <c r="AA466" s="155"/>
      <c r="AB466" s="173">
        <f>Cálculos!L543</f>
        <v>0.4547141621151532</v>
      </c>
      <c r="AC466" s="155"/>
      <c r="AD466" s="173">
        <f>Cálculos!AR693</f>
        <v>0.56879988084845856</v>
      </c>
      <c r="AE466" s="155"/>
      <c r="AF466" s="173">
        <f>Cálculos!BX576</f>
        <v>0.65832722083393536</v>
      </c>
      <c r="AG466" s="155"/>
      <c r="AH466" s="173">
        <f>Cálculos!N416</f>
        <v>0</v>
      </c>
      <c r="AI466" s="155"/>
      <c r="AJ466" s="173">
        <f>Cálculos!AT453</f>
        <v>0</v>
      </c>
      <c r="AK466" s="155"/>
      <c r="AL466" s="173">
        <f>Cálculos!BZ454</f>
        <v>0</v>
      </c>
      <c r="AM466" s="153"/>
      <c r="BA466" s="154"/>
      <c r="BB466" s="75">
        <v>461</v>
      </c>
      <c r="BC466" s="181">
        <f>ABS(Cálculos!L467-Cálculos!L466)</f>
        <v>7.4336533424360862E-2</v>
      </c>
      <c r="BD466" s="181">
        <f>ABS(Cálculos!AR467-Cálculos!AR466)</f>
        <v>2.5252159532358487E-2</v>
      </c>
      <c r="BE466" s="181">
        <f>ABS(Cálculos!BX467-Cálculos!BX466)</f>
        <v>1.0960063431497691E-2</v>
      </c>
      <c r="BF466" s="153"/>
    </row>
    <row r="467" spans="25:58" x14ac:dyDescent="0.35">
      <c r="Y467" s="154"/>
      <c r="Z467" s="75">
        <f>(Cálculos!C468-0.44)/(MAX(Cálculos!C:C)+0.12)*100</f>
        <v>63.217005423765961</v>
      </c>
      <c r="AA467" s="155"/>
      <c r="AB467" s="173">
        <f>Cálculos!L176</f>
        <v>0.45260303772385768</v>
      </c>
      <c r="AC467" s="155"/>
      <c r="AD467" s="173">
        <f>Cálculos!AR211</f>
        <v>0.56833319378616831</v>
      </c>
      <c r="AE467" s="155"/>
      <c r="AF467" s="173">
        <f>Cálculos!BX183</f>
        <v>0.65747995790179004</v>
      </c>
      <c r="AG467" s="155"/>
      <c r="AH467" s="173">
        <f>Cálculos!N417</f>
        <v>0</v>
      </c>
      <c r="AI467" s="155"/>
      <c r="AJ467" s="173">
        <f>Cálculos!AT454</f>
        <v>0</v>
      </c>
      <c r="AK467" s="155"/>
      <c r="AL467" s="173">
        <f>Cálculos!BZ455</f>
        <v>0</v>
      </c>
      <c r="AM467" s="153"/>
      <c r="BA467" s="154"/>
      <c r="BB467" s="75">
        <v>462</v>
      </c>
      <c r="BC467" s="181">
        <f>ABS(Cálculos!L468-Cálculos!L467)</f>
        <v>6.5590657820587817E-2</v>
      </c>
      <c r="BD467" s="181">
        <f>ABS(Cálculos!AR468-Cálculos!AR467)</f>
        <v>2.3227557451817038E-2</v>
      </c>
      <c r="BE467" s="181">
        <f>ABS(Cálculos!BX468-Cálculos!BX467)</f>
        <v>1.1811000037429853E-2</v>
      </c>
      <c r="BF467" s="153"/>
    </row>
    <row r="468" spans="25:58" x14ac:dyDescent="0.35">
      <c r="Y468" s="154"/>
      <c r="Z468" s="75">
        <f>(Cálculos!C469-0.44)/(MAX(Cálculos!C:C)+0.12)*100</f>
        <v>63.353969210540725</v>
      </c>
      <c r="AA468" s="155"/>
      <c r="AB468" s="173">
        <f>Cálculos!L544</f>
        <v>0.45023375421575923</v>
      </c>
      <c r="AC468" s="155"/>
      <c r="AD468" s="173">
        <f>Cálculos!AR549</f>
        <v>0.56705699714796132</v>
      </c>
      <c r="AE468" s="155"/>
      <c r="AF468" s="173">
        <f>Cálculos!BX694</f>
        <v>0.65740940842224194</v>
      </c>
      <c r="AG468" s="155"/>
      <c r="AH468" s="173">
        <f>Cálculos!N419</f>
        <v>0</v>
      </c>
      <c r="AI468" s="155"/>
      <c r="AJ468" s="173">
        <f>Cálculos!AT455</f>
        <v>0</v>
      </c>
      <c r="AK468" s="155"/>
      <c r="AL468" s="173">
        <f>Cálculos!BZ456</f>
        <v>0</v>
      </c>
      <c r="AM468" s="153"/>
      <c r="BA468" s="154"/>
      <c r="BB468" s="75">
        <v>463</v>
      </c>
      <c r="BC468" s="181">
        <f>ABS(Cálculos!L469-Cálculos!L468)</f>
        <v>7.0250687315283944E-2</v>
      </c>
      <c r="BD468" s="181">
        <f>ABS(Cálculos!AR469-Cálculos!AR468)</f>
        <v>2.4288168223606021E-2</v>
      </c>
      <c r="BE468" s="181">
        <f>ABS(Cálculos!BX469-Cálculos!BX468)</f>
        <v>1.2415461461990684E-2</v>
      </c>
      <c r="BF468" s="153"/>
    </row>
    <row r="469" spans="25:58" x14ac:dyDescent="0.35">
      <c r="Y469" s="154"/>
      <c r="Z469" s="75">
        <f>(Cálculos!C470-0.44)/(MAX(Cálculos!C:C)+0.12)*100</f>
        <v>63.490932997315511</v>
      </c>
      <c r="AA469" s="155"/>
      <c r="AB469" s="173">
        <f>Cálculos!L177</f>
        <v>0.44814339748650484</v>
      </c>
      <c r="AC469" s="155"/>
      <c r="AD469" s="173">
        <f>Cálculos!AR328</f>
        <v>0.56491304141491328</v>
      </c>
      <c r="AE469" s="155"/>
      <c r="AF469" s="173">
        <f>Cálculos!BX552</f>
        <v>0.65610524765125422</v>
      </c>
      <c r="AG469" s="155"/>
      <c r="AH469" s="173">
        <f>Cálculos!N421</f>
        <v>0</v>
      </c>
      <c r="AI469" s="155"/>
      <c r="AJ469" s="173">
        <f>Cálculos!AT456</f>
        <v>0</v>
      </c>
      <c r="AK469" s="155"/>
      <c r="AL469" s="173">
        <f>Cálculos!BZ457</f>
        <v>0</v>
      </c>
      <c r="AM469" s="153"/>
      <c r="BA469" s="154"/>
      <c r="BB469" s="75">
        <v>464</v>
      </c>
      <c r="BC469" s="181">
        <f>ABS(Cálculos!L470-Cálculos!L469)</f>
        <v>1.9417605473431632E-2</v>
      </c>
      <c r="BD469" s="181">
        <f>ABS(Cálculos!AR470-Cálculos!AR469)</f>
        <v>1.1477096889109584E-2</v>
      </c>
      <c r="BE469" s="181">
        <f>ABS(Cálculos!BX470-Cálculos!BX469)</f>
        <v>1.2225688066111351E-2</v>
      </c>
      <c r="BF469" s="153"/>
    </row>
    <row r="470" spans="25:58" x14ac:dyDescent="0.35">
      <c r="Y470" s="154"/>
      <c r="Z470" s="75">
        <f>(Cálculos!C471-0.44)/(MAX(Cálculos!C:C)+0.12)*100</f>
        <v>63.627896784090289</v>
      </c>
      <c r="AA470" s="155"/>
      <c r="AB470" s="173">
        <f>Cálculos!L545</f>
        <v>0.44579749363957749</v>
      </c>
      <c r="AC470" s="155"/>
      <c r="AD470" s="173">
        <f>Cálculos!AR181</f>
        <v>0.56387708501065059</v>
      </c>
      <c r="AE470" s="155"/>
      <c r="AF470" s="173">
        <f>Cálculos!BX329</f>
        <v>0.65241716237804559</v>
      </c>
      <c r="AG470" s="155"/>
      <c r="AH470" s="173">
        <f>Cálculos!N427</f>
        <v>0</v>
      </c>
      <c r="AI470" s="155"/>
      <c r="AJ470" s="173">
        <f>Cálculos!AT457</f>
        <v>0</v>
      </c>
      <c r="AK470" s="155"/>
      <c r="AL470" s="173">
        <f>Cálculos!BZ458</f>
        <v>0</v>
      </c>
      <c r="AM470" s="153"/>
      <c r="BA470" s="154"/>
      <c r="BB470" s="75">
        <v>465</v>
      </c>
      <c r="BC470" s="181">
        <f>ABS(Cálculos!L471-Cálculos!L470)</f>
        <v>1.0906084781355352E-2</v>
      </c>
      <c r="BD470" s="181">
        <f>ABS(Cálculos!AR471-Cálculos!AR470)</f>
        <v>9.2479871788160306E-3</v>
      </c>
      <c r="BE470" s="181">
        <f>ABS(Cálculos!BX471-Cálculos!BX470)</f>
        <v>1.2038815403474068E-2</v>
      </c>
      <c r="BF470" s="153"/>
    </row>
    <row r="471" spans="25:58" x14ac:dyDescent="0.35">
      <c r="Y471" s="154"/>
      <c r="Z471" s="75">
        <f>(Cálculos!C472-0.44)/(MAX(Cálculos!C:C)+0.12)*100</f>
        <v>63.764860570865068</v>
      </c>
      <c r="AA471" s="155"/>
      <c r="AB471" s="173">
        <f>Cálculos!L656</f>
        <v>0.44401796517670333</v>
      </c>
      <c r="AC471" s="155"/>
      <c r="AD471" s="173">
        <f>Cálculos!AR550</f>
        <v>0.56071692670169737</v>
      </c>
      <c r="AE471" s="155"/>
      <c r="AF471" s="173">
        <f>Cálculos!BX725</f>
        <v>0.65185802446383811</v>
      </c>
      <c r="AG471" s="155"/>
      <c r="AH471" s="173">
        <f>Cálculos!N428</f>
        <v>0</v>
      </c>
      <c r="AI471" s="155"/>
      <c r="AJ471" s="173">
        <f>Cálculos!AT458</f>
        <v>0</v>
      </c>
      <c r="AK471" s="155"/>
      <c r="AL471" s="173">
        <f>Cálculos!BZ459</f>
        <v>0</v>
      </c>
      <c r="AM471" s="153"/>
      <c r="BA471" s="154"/>
      <c r="BB471" s="75">
        <v>466</v>
      </c>
      <c r="BC471" s="181">
        <f>ABS(Cálculos!L472-Cálculos!L471)</f>
        <v>9.4180020156288125E-3</v>
      </c>
      <c r="BD471" s="181">
        <f>ABS(Cálculos!AR472-Cálculos!AR471)</f>
        <v>8.7762842685972231E-3</v>
      </c>
      <c r="BE471" s="181">
        <f>ABS(Cálculos!BX472-Cálculos!BX471)</f>
        <v>1.1854799135655236E-2</v>
      </c>
      <c r="BF471" s="153"/>
    </row>
    <row r="472" spans="25:58" x14ac:dyDescent="0.35">
      <c r="Y472" s="154"/>
      <c r="Z472" s="75">
        <f>(Cálculos!C473-0.44)/(MAX(Cálculos!C:C)+0.12)*100</f>
        <v>63.901824357639839</v>
      </c>
      <c r="AA472" s="155"/>
      <c r="AB472" s="173">
        <f>Cálculos!L178</f>
        <v>0.44372772809280625</v>
      </c>
      <c r="AC472" s="155"/>
      <c r="AD472" s="173">
        <f>Cálculos!AR679</f>
        <v>0.55851173795055631</v>
      </c>
      <c r="AE472" s="155"/>
      <c r="AF472" s="173">
        <f>Cálculos!BX184</f>
        <v>0.64972411649474027</v>
      </c>
      <c r="AG472" s="155"/>
      <c r="AH472" s="173">
        <f>Cálculos!N429</f>
        <v>0</v>
      </c>
      <c r="AI472" s="155"/>
      <c r="AJ472" s="173">
        <f>Cálculos!AT459</f>
        <v>0</v>
      </c>
      <c r="AK472" s="155"/>
      <c r="AL472" s="173">
        <f>Cálculos!BZ460</f>
        <v>0</v>
      </c>
      <c r="AM472" s="153"/>
      <c r="BA472" s="154"/>
      <c r="BB472" s="75">
        <v>467</v>
      </c>
      <c r="BC472" s="181">
        <f>ABS(Cálculos!L473-Cálculos!L472)</f>
        <v>5.2993281619842292E-2</v>
      </c>
      <c r="BD472" s="181">
        <f>ABS(Cálculos!AR473-Cálculos!AR472)</f>
        <v>6.9246951917154576E-3</v>
      </c>
      <c r="BE472" s="181">
        <f>ABS(Cálculos!BX473-Cálculos!BX472)</f>
        <v>1.1673595601954023E-2</v>
      </c>
      <c r="BF472" s="153"/>
    </row>
    <row r="473" spans="25:58" x14ac:dyDescent="0.35">
      <c r="Y473" s="154"/>
      <c r="Z473" s="75">
        <f>(Cálculos!C474-0.44)/(MAX(Cálculos!C:C)+0.12)*100</f>
        <v>64.03878814441461</v>
      </c>
      <c r="AA473" s="155"/>
      <c r="AB473" s="173">
        <f>Cálculos!L726</f>
        <v>0.44242599787196157</v>
      </c>
      <c r="AC473" s="155"/>
      <c r="AD473" s="173">
        <f>Cálculos!AR182</f>
        <v>0.55759786837323111</v>
      </c>
      <c r="AE473" s="155"/>
      <c r="AF473" s="173">
        <f>Cálculos!BX553</f>
        <v>0.64833592708882959</v>
      </c>
      <c r="AG473" s="155"/>
      <c r="AH473" s="173">
        <f>Cálculos!N430</f>
        <v>0</v>
      </c>
      <c r="AI473" s="155"/>
      <c r="AJ473" s="173">
        <f>Cálculos!AT460</f>
        <v>0</v>
      </c>
      <c r="AK473" s="155"/>
      <c r="AL473" s="173">
        <f>Cálculos!BZ461</f>
        <v>0</v>
      </c>
      <c r="AM473" s="153"/>
      <c r="BA473" s="154"/>
      <c r="BB473" s="75">
        <v>468</v>
      </c>
      <c r="BC473" s="181">
        <f>ABS(Cálculos!L474-Cálculos!L473)</f>
        <v>6.2731702150060631E-3</v>
      </c>
      <c r="BD473" s="181">
        <f>ABS(Cálculos!AR474-Cálculos!AR473)</f>
        <v>7.7952595932617719E-3</v>
      </c>
      <c r="BE473" s="181">
        <f>ABS(Cálculos!BX474-Cálculos!BX473)</f>
        <v>1.1495161809034649E-2</v>
      </c>
      <c r="BF473" s="153"/>
    </row>
    <row r="474" spans="25:58" x14ac:dyDescent="0.35">
      <c r="Y474" s="154"/>
      <c r="Z474" s="75">
        <f>(Cálculos!C475-0.44)/(MAX(Cálculos!C:C)+0.12)*100</f>
        <v>64.175751931189396</v>
      </c>
      <c r="AA474" s="155"/>
      <c r="AB474" s="173">
        <f>Cálculos!L546</f>
        <v>0.44140494472774394</v>
      </c>
      <c r="AC474" s="155"/>
      <c r="AD474" s="173">
        <f>Cálculos!AR678</f>
        <v>0.55638652630683916</v>
      </c>
      <c r="AE474" s="155"/>
      <c r="AF474" s="173">
        <f>Cálculos!BX360</f>
        <v>0.64832960287240049</v>
      </c>
      <c r="AG474" s="155"/>
      <c r="AH474" s="173">
        <f>Cálculos!N431</f>
        <v>0</v>
      </c>
      <c r="AI474" s="155"/>
      <c r="AJ474" s="173">
        <f>Cálculos!AT461</f>
        <v>0</v>
      </c>
      <c r="AK474" s="155"/>
      <c r="AL474" s="173">
        <f>Cálculos!BZ462</f>
        <v>0</v>
      </c>
      <c r="AM474" s="153"/>
      <c r="BA474" s="154"/>
      <c r="BB474" s="75">
        <v>469</v>
      </c>
      <c r="BC474" s="181">
        <f>ABS(Cálculos!L475-Cálculos!L474)</f>
        <v>6.290834516220245E-2</v>
      </c>
      <c r="BD474" s="181">
        <f>ABS(Cálculos!AR475-Cálculos!AR474)</f>
        <v>2.1858872600393209E-2</v>
      </c>
      <c r="BE474" s="181">
        <f>ABS(Cálculos!BX475-Cálculos!BX474)</f>
        <v>1.1319455420724989E-2</v>
      </c>
      <c r="BF474" s="153"/>
    </row>
    <row r="475" spans="25:58" x14ac:dyDescent="0.35">
      <c r="Y475" s="154"/>
      <c r="Z475" s="75">
        <f>(Cálculos!C476-0.44)/(MAX(Cálculos!C:C)+0.12)*100</f>
        <v>64.312715717964181</v>
      </c>
      <c r="AA475" s="155"/>
      <c r="AB475" s="173">
        <f>Cálculos!L361</f>
        <v>0.4406317669597466</v>
      </c>
      <c r="AC475" s="155"/>
      <c r="AD475" s="173">
        <f>Cálculos!AR551</f>
        <v>0.55445083203347478</v>
      </c>
      <c r="AE475" s="155"/>
      <c r="AF475" s="173">
        <f>Cálculos!BX185</f>
        <v>0.64206422267525265</v>
      </c>
      <c r="AG475" s="155"/>
      <c r="AH475" s="173">
        <f>Cálculos!N433</f>
        <v>0</v>
      </c>
      <c r="AI475" s="155"/>
      <c r="AJ475" s="173">
        <f>Cálculos!AT462</f>
        <v>0</v>
      </c>
      <c r="AK475" s="155"/>
      <c r="AL475" s="173">
        <f>Cálculos!BZ463</f>
        <v>0</v>
      </c>
      <c r="AM475" s="153"/>
      <c r="BA475" s="154"/>
      <c r="BB475" s="75">
        <v>470</v>
      </c>
      <c r="BC475" s="181">
        <f>ABS(Cálculos!L476-Cálculos!L475)</f>
        <v>1.7751604090288864E-2</v>
      </c>
      <c r="BD475" s="181">
        <f>ABS(Cálculos!AR476-Cálculos!AR475)</f>
        <v>1.0475961463715544E-2</v>
      </c>
      <c r="BE475" s="181">
        <f>ABS(Cálculos!BX476-Cálculos!BX475)</f>
        <v>1.1146434747971057E-2</v>
      </c>
      <c r="BF475" s="153"/>
    </row>
    <row r="476" spans="25:58" x14ac:dyDescent="0.35">
      <c r="Y476" s="154"/>
      <c r="Z476" s="75">
        <f>(Cálculos!C477-0.44)/(MAX(Cálculos!C:C)+0.12)*100</f>
        <v>64.449679504738938</v>
      </c>
      <c r="AA476" s="155"/>
      <c r="AB476" s="173">
        <f>Cálculos!L291</f>
        <v>0.44042950335227282</v>
      </c>
      <c r="AC476" s="155"/>
      <c r="AD476" s="173">
        <f>Cálculos!AR314</f>
        <v>0.55398805515707261</v>
      </c>
      <c r="AE476" s="155"/>
      <c r="AF476" s="173">
        <f>Cálculos!BX554</f>
        <v>0.64066310000340099</v>
      </c>
      <c r="AG476" s="155"/>
      <c r="AH476" s="173">
        <f>Cálculos!N434</f>
        <v>0</v>
      </c>
      <c r="AI476" s="155"/>
      <c r="AJ476" s="173">
        <f>Cálculos!AT463</f>
        <v>0</v>
      </c>
      <c r="AK476" s="155"/>
      <c r="AL476" s="173">
        <f>Cálculos!BZ464</f>
        <v>0</v>
      </c>
      <c r="AM476" s="153"/>
      <c r="BA476" s="154"/>
      <c r="BB476" s="75">
        <v>471</v>
      </c>
      <c r="BC476" s="181">
        <f>ABS(Cálculos!L477-Cálculos!L476)</f>
        <v>1.0186405251635722E-2</v>
      </c>
      <c r="BD476" s="181">
        <f>ABS(Cálculos!AR477-Cálculos!AR476)</f>
        <v>8.4923685084126177E-3</v>
      </c>
      <c r="BE476" s="181">
        <f>ABS(Cálculos!BX477-Cálculos!BX476)</f>
        <v>1.0976058738948691E-2</v>
      </c>
      <c r="BF476" s="153"/>
    </row>
    <row r="477" spans="25:58" x14ac:dyDescent="0.35">
      <c r="Y477" s="154"/>
      <c r="Z477" s="75">
        <f>(Cálculos!C478-0.44)/(MAX(Cálculos!C:C)+0.12)*100</f>
        <v>64.586643291513724</v>
      </c>
      <c r="AA477" s="155"/>
      <c r="AB477" s="173">
        <f>Cálculos!L577</f>
        <v>0.43969866354778731</v>
      </c>
      <c r="AC477" s="155"/>
      <c r="AD477" s="173">
        <f>Cálculos!AR313</f>
        <v>0.55180854480569008</v>
      </c>
      <c r="AE477" s="155"/>
      <c r="AF477" s="173">
        <f>Cálculos!BX211</f>
        <v>0.63725557441012204</v>
      </c>
      <c r="AG477" s="155"/>
      <c r="AH477" s="173">
        <f>Cálculos!N435</f>
        <v>0</v>
      </c>
      <c r="AI477" s="155"/>
      <c r="AJ477" s="173">
        <f>Cálculos!AT464</f>
        <v>0</v>
      </c>
      <c r="AK477" s="155"/>
      <c r="AL477" s="173">
        <f>Cálculos!BZ465</f>
        <v>0</v>
      </c>
      <c r="AM477" s="153"/>
      <c r="BA477" s="154"/>
      <c r="BB477" s="75">
        <v>472</v>
      </c>
      <c r="BC477" s="181">
        <f>ABS(Cálculos!L478-Cálculos!L477)</f>
        <v>8.8597189048603697E-3</v>
      </c>
      <c r="BD477" s="181">
        <f>ABS(Cálculos!AR478-Cálculos!AR477)</f>
        <v>8.0698144011410733E-3</v>
      </c>
      <c r="BE477" s="181">
        <f>ABS(Cálculos!BX478-Cálculos!BX477)</f>
        <v>1.0808286969317127E-2</v>
      </c>
      <c r="BF477" s="153"/>
    </row>
    <row r="478" spans="25:58" x14ac:dyDescent="0.35">
      <c r="Y478" s="154"/>
      <c r="Z478" s="75">
        <f>(Cálculos!C479-0.44)/(MAX(Cálculos!C:C)+0.12)*100</f>
        <v>64.723607078288509</v>
      </c>
      <c r="AA478" s="155"/>
      <c r="AB478" s="173">
        <f>Cálculos!L179</f>
        <v>0.43935557214459908</v>
      </c>
      <c r="AC478" s="155"/>
      <c r="AD478" s="173">
        <f>Cálculos!AR183</f>
        <v>0.55139157666879512</v>
      </c>
      <c r="AE478" s="155"/>
      <c r="AF478" s="173">
        <f>Cálculos!BX186</f>
        <v>0.63449903256714524</v>
      </c>
      <c r="AG478" s="155"/>
      <c r="AH478" s="173">
        <f>Cálculos!N437</f>
        <v>0</v>
      </c>
      <c r="AI478" s="155"/>
      <c r="AJ478" s="173">
        <f>Cálculos!AT465</f>
        <v>0</v>
      </c>
      <c r="AK478" s="155"/>
      <c r="AL478" s="173">
        <f>Cálculos!BZ466</f>
        <v>0</v>
      </c>
      <c r="AM478" s="153"/>
      <c r="BA478" s="154"/>
      <c r="BB478" s="75">
        <v>473</v>
      </c>
      <c r="BC478" s="181">
        <f>ABS(Cálculos!L479-Cálculos!L478)</f>
        <v>3.8000174479310145E-3</v>
      </c>
      <c r="BD478" s="181">
        <f>ABS(Cálculos!AR479-Cálculos!AR478)</f>
        <v>6.7153956781120794E-3</v>
      </c>
      <c r="BE478" s="181">
        <f>ABS(Cálculos!BX479-Cálculos!BX478)</f>
        <v>1.0643079632635999E-2</v>
      </c>
      <c r="BF478" s="153"/>
    </row>
    <row r="479" spans="25:58" x14ac:dyDescent="0.35">
      <c r="Y479" s="154"/>
      <c r="Z479" s="75">
        <f>(Cálculos!C480-0.44)/(MAX(Cálculos!C:C)+0.12)*100</f>
        <v>64.860570865063266</v>
      </c>
      <c r="AA479" s="155"/>
      <c r="AB479" s="173">
        <f>Cálculos!L547</f>
        <v>0.43705567666850847</v>
      </c>
      <c r="AC479" s="155"/>
      <c r="AD479" s="173">
        <f>Cálculos!AR552</f>
        <v>0.54825780837708615</v>
      </c>
      <c r="AE479" s="155"/>
      <c r="AF479" s="173">
        <f>Cálculos!BX555</f>
        <v>0.6330855108261193</v>
      </c>
      <c r="AG479" s="155"/>
      <c r="AH479" s="173">
        <f>Cálculos!N439</f>
        <v>0</v>
      </c>
      <c r="AI479" s="155"/>
      <c r="AJ479" s="173">
        <f>Cálculos!AT466</f>
        <v>0</v>
      </c>
      <c r="AK479" s="155"/>
      <c r="AL479" s="173">
        <f>Cálculos!BZ467</f>
        <v>0</v>
      </c>
      <c r="AM479" s="153"/>
      <c r="BA479" s="154"/>
      <c r="BB479" s="75">
        <v>474</v>
      </c>
      <c r="BC479" s="181">
        <f>ABS(Cálculos!L480-Cálculos!L479)</f>
        <v>9.0219439647399868E-3</v>
      </c>
      <c r="BD479" s="181">
        <f>ABS(Cálculos!AR480-Cálculos!AR479)</f>
        <v>7.932751876617461E-3</v>
      </c>
      <c r="BE479" s="181">
        <f>ABS(Cálculos!BX480-Cálculos!BX479)</f>
        <v>1.0480397530912455E-2</v>
      </c>
      <c r="BF479" s="153"/>
    </row>
    <row r="480" spans="25:58" x14ac:dyDescent="0.35">
      <c r="Y480" s="154"/>
      <c r="Z480" s="75">
        <f>(Cálculos!C481-0.44)/(MAX(Cálculos!C:C)+0.12)*100</f>
        <v>64.997534651838052</v>
      </c>
      <c r="AA480" s="155"/>
      <c r="AB480" s="173">
        <f>Cálculos!L180</f>
        <v>0.43502649688734568</v>
      </c>
      <c r="AC480" s="155"/>
      <c r="AD480" s="173">
        <f>Cálculos!AR184</f>
        <v>0.54525732237967783</v>
      </c>
      <c r="AE480" s="155"/>
      <c r="AF480" s="173">
        <f>Cálculos!BX187</f>
        <v>0.62702731911288001</v>
      </c>
      <c r="AG480" s="155"/>
      <c r="AH480" s="173">
        <f>Cálculos!N447</f>
        <v>0</v>
      </c>
      <c r="AI480" s="155"/>
      <c r="AJ480" s="173">
        <f>Cálculos!AT467</f>
        <v>0</v>
      </c>
      <c r="AK480" s="155"/>
      <c r="AL480" s="173">
        <f>Cálculos!BZ468</f>
        <v>0</v>
      </c>
      <c r="AM480" s="153"/>
      <c r="BA480" s="154"/>
      <c r="BB480" s="75">
        <v>475</v>
      </c>
      <c r="BC480" s="181">
        <f>ABS(Cálculos!L481-Cálculos!L480)</f>
        <v>1.1863014748377809E-2</v>
      </c>
      <c r="BD480" s="181">
        <f>ABS(Cálculos!AR481-Cálculos!AR480)</f>
        <v>8.5562411608113287E-3</v>
      </c>
      <c r="BE480" s="181">
        <f>ABS(Cálculos!BX481-Cálculos!BX480)</f>
        <v>1.0320202065306816E-2</v>
      </c>
      <c r="BF480" s="153"/>
    </row>
    <row r="481" spans="25:58" x14ac:dyDescent="0.35">
      <c r="Y481" s="154"/>
      <c r="Z481" s="75">
        <f>(Cálculos!C482-0.44)/(MAX(Cálculos!C:C)+0.12)*100</f>
        <v>65.134498438612837</v>
      </c>
      <c r="AA481" s="155"/>
      <c r="AB481" s="173">
        <f>Cálculos!L548</f>
        <v>0.43274926298701727</v>
      </c>
      <c r="AC481" s="155"/>
      <c r="AD481" s="173">
        <f>Cálculos!AR553</f>
        <v>0.54213696256935628</v>
      </c>
      <c r="AE481" s="155"/>
      <c r="AF481" s="173">
        <f>Cálculos!BX561</f>
        <v>0.62593195586101558</v>
      </c>
      <c r="AG481" s="155"/>
      <c r="AH481" s="173">
        <f>Cálculos!N448</f>
        <v>0</v>
      </c>
      <c r="AI481" s="155"/>
      <c r="AJ481" s="173">
        <f>Cálculos!AT468</f>
        <v>0</v>
      </c>
      <c r="AK481" s="155"/>
      <c r="AL481" s="173">
        <f>Cálculos!BZ469</f>
        <v>0</v>
      </c>
      <c r="AM481" s="153"/>
      <c r="BA481" s="154"/>
      <c r="BB481" s="75">
        <v>476</v>
      </c>
      <c r="BC481" s="181">
        <f>ABS(Cálculos!L482-Cálculos!L481)</f>
        <v>8.8595101036450519E-3</v>
      </c>
      <c r="BD481" s="181">
        <f>ABS(Cálculos!AR482-Cálculos!AR481)</f>
        <v>7.7199130173755126E-3</v>
      </c>
      <c r="BE481" s="181">
        <f>ABS(Cálculos!BX482-Cálculos!BX481)</f>
        <v>1.0162455226972344E-2</v>
      </c>
      <c r="BF481" s="153"/>
    </row>
    <row r="482" spans="25:58" x14ac:dyDescent="0.35">
      <c r="Y482" s="154"/>
      <c r="Z482" s="75">
        <f>(Cálculos!C483-0.44)/(MAX(Cálculos!C:C)+0.12)*100</f>
        <v>65.271462225387609</v>
      </c>
      <c r="AA482" s="155"/>
      <c r="AB482" s="173">
        <f>Cálculos!L212</f>
        <v>0.431852774132372</v>
      </c>
      <c r="AC482" s="155"/>
      <c r="AD482" s="173">
        <f>Cálculos!AR185</f>
        <v>0.53919422931838679</v>
      </c>
      <c r="AE482" s="155"/>
      <c r="AF482" s="173">
        <f>Cálculos!BX556</f>
        <v>0.62560192101843148</v>
      </c>
      <c r="AG482" s="155"/>
      <c r="AH482" s="173">
        <f>Cálculos!N449</f>
        <v>0</v>
      </c>
      <c r="AI482" s="155"/>
      <c r="AJ482" s="173">
        <f>Cálculos!AT469</f>
        <v>0</v>
      </c>
      <c r="AK482" s="155"/>
      <c r="AL482" s="173">
        <f>Cálculos!BZ470</f>
        <v>0</v>
      </c>
      <c r="AM482" s="153"/>
      <c r="BA482" s="154"/>
      <c r="BB482" s="75">
        <v>477</v>
      </c>
      <c r="BC482" s="181">
        <f>ABS(Cálculos!L483-Cálculos!L482)</f>
        <v>4.2055803265310665E-3</v>
      </c>
      <c r="BD482" s="181">
        <f>ABS(Cálculos!AR483-Cálculos!AR482)</f>
        <v>6.4722847455049859E-3</v>
      </c>
      <c r="BE482" s="181">
        <f>ABS(Cálculos!BX483-Cálculos!BX482)</f>
        <v>1.0007119588035351E-2</v>
      </c>
      <c r="BF482" s="153"/>
    </row>
    <row r="483" spans="25:58" x14ac:dyDescent="0.35">
      <c r="Y483" s="154"/>
      <c r="Z483" s="75">
        <f>(Cálculos!C484-0.44)/(MAX(Cálculos!C:C)+0.12)*100</f>
        <v>65.40842601216238</v>
      </c>
      <c r="AA483" s="155"/>
      <c r="AB483" s="173">
        <f>Cálculos!L181</f>
        <v>0.43074007717196333</v>
      </c>
      <c r="AC483" s="155"/>
      <c r="AD483" s="173">
        <f>Cálculos!AR708</f>
        <v>0.53815685317688666</v>
      </c>
      <c r="AE483" s="155"/>
      <c r="AF483" s="173">
        <f>Cálculos!BX188</f>
        <v>0.61964787183805004</v>
      </c>
      <c r="AG483" s="155"/>
      <c r="AH483" s="173">
        <f>Cálculos!N451</f>
        <v>0</v>
      </c>
      <c r="AI483" s="155"/>
      <c r="AJ483" s="173">
        <f>Cálculos!AT470</f>
        <v>0</v>
      </c>
      <c r="AK483" s="155"/>
      <c r="AL483" s="173">
        <f>Cálculos!BZ471</f>
        <v>0</v>
      </c>
      <c r="AM483" s="153"/>
      <c r="BA483" s="154"/>
      <c r="BB483" s="75">
        <v>478</v>
      </c>
      <c r="BC483" s="181">
        <f>ABS(Cálculos!L484-Cálculos!L483)</f>
        <v>1.1541375671035858E-2</v>
      </c>
      <c r="BD483" s="181">
        <f>ABS(Cálculos!AR484-Cálculos!AR483)</f>
        <v>8.2233739438037912E-3</v>
      </c>
      <c r="BE483" s="181">
        <f>ABS(Cálculos!BX484-Cálculos!BX483)</f>
        <v>9.8541582927174076E-3</v>
      </c>
      <c r="BF483" s="153"/>
    </row>
    <row r="484" spans="25:58" x14ac:dyDescent="0.35">
      <c r="Y484" s="154"/>
      <c r="Z484" s="75">
        <f>(Cálculos!C485-0.44)/(MAX(Cálculos!C:C)+0.12)*100</f>
        <v>65.545389798937165</v>
      </c>
      <c r="AA484" s="155"/>
      <c r="AB484" s="173">
        <f>Cálculos!L549</f>
        <v>0.42848528142584191</v>
      </c>
      <c r="AC484" s="155"/>
      <c r="AD484" s="173">
        <f>Cálculos!AR554</f>
        <v>0.5360874128947154</v>
      </c>
      <c r="AE484" s="155"/>
      <c r="AF484" s="173">
        <f>Cálculos!BX557</f>
        <v>0.61821110883306385</v>
      </c>
      <c r="AG484" s="155"/>
      <c r="AH484" s="173">
        <f>Cálculos!N452</f>
        <v>0</v>
      </c>
      <c r="AI484" s="155"/>
      <c r="AJ484" s="173">
        <f>Cálculos!AT471</f>
        <v>0</v>
      </c>
      <c r="AK484" s="155"/>
      <c r="AL484" s="173">
        <f>Cálculos!BZ472</f>
        <v>0</v>
      </c>
      <c r="AM484" s="153"/>
      <c r="BA484" s="154"/>
      <c r="BB484" s="75">
        <v>479</v>
      </c>
      <c r="BC484" s="181">
        <f>ABS(Cálculos!L485-Cálculos!L484)</f>
        <v>8.6044428301451648E-3</v>
      </c>
      <c r="BD484" s="181">
        <f>ABS(Cálculos!AR485-Cálculos!AR484)</f>
        <v>7.4075476257895456E-3</v>
      </c>
      <c r="BE484" s="181">
        <f>ABS(Cálculos!BX485-Cálculos!BX484)</f>
        <v>9.7035350485896732E-3</v>
      </c>
      <c r="BF484" s="153"/>
    </row>
    <row r="485" spans="25:58" x14ac:dyDescent="0.35">
      <c r="Y485" s="154"/>
      <c r="Z485" s="75">
        <f>(Cálculos!C486-0.44)/(MAX(Cálculos!C:C)+0.12)*100</f>
        <v>65.682353585711937</v>
      </c>
      <c r="AA485" s="155"/>
      <c r="AB485" s="173">
        <f>Cálculos!L182</f>
        <v>0.42649589259292864</v>
      </c>
      <c r="AC485" s="155"/>
      <c r="AD485" s="173">
        <f>Cálculos!AR343</f>
        <v>0.53480895324136868</v>
      </c>
      <c r="AE485" s="155"/>
      <c r="AF485" s="173">
        <f>Cálculos!BX693</f>
        <v>0.61494905821713663</v>
      </c>
      <c r="AG485" s="155"/>
      <c r="AH485" s="173">
        <f>Cálculos!N453</f>
        <v>0</v>
      </c>
      <c r="AI485" s="155"/>
      <c r="AJ485" s="173">
        <f>Cálculos!AT472</f>
        <v>0</v>
      </c>
      <c r="AK485" s="155"/>
      <c r="AL485" s="173">
        <f>Cálculos!BZ473</f>
        <v>0</v>
      </c>
      <c r="AM485" s="153"/>
      <c r="BA485" s="154"/>
      <c r="BB485" s="75">
        <v>480</v>
      </c>
      <c r="BC485" s="181">
        <f>ABS(Cálculos!L486-Cálculos!L485)</f>
        <v>8.0511876182240982E-3</v>
      </c>
      <c r="BD485" s="181">
        <f>ABS(Cálculos!AR486-Cálculos!AR485)</f>
        <v>7.188887885829276E-3</v>
      </c>
      <c r="BE485" s="181">
        <f>ABS(Cálculos!BX486-Cálculos!BX485)</f>
        <v>9.5552141179628958E-3</v>
      </c>
      <c r="BF485" s="153"/>
    </row>
    <row r="486" spans="25:58" x14ac:dyDescent="0.35">
      <c r="Y486" s="154"/>
      <c r="Z486" s="75">
        <f>(Cálculos!C487-0.44)/(MAX(Cálculos!C:C)+0.12)*100</f>
        <v>65.819317372486722</v>
      </c>
      <c r="AA486" s="155"/>
      <c r="AB486" s="173">
        <f>Cálculos!L550</f>
        <v>0.42426331389069033</v>
      </c>
      <c r="AC486" s="155"/>
      <c r="AD486" s="173">
        <f>Cálculos!AR186</f>
        <v>0.53320143247437246</v>
      </c>
      <c r="AE486" s="155"/>
      <c r="AF486" s="173">
        <f>Cálculos!BX189</f>
        <v>0.61235949661930089</v>
      </c>
      <c r="AG486" s="155"/>
      <c r="AH486" s="173">
        <f>Cálculos!N454</f>
        <v>0</v>
      </c>
      <c r="AI486" s="155"/>
      <c r="AJ486" s="173">
        <f>Cálculos!AT473</f>
        <v>0</v>
      </c>
      <c r="AK486" s="155"/>
      <c r="AL486" s="173">
        <f>Cálculos!BZ474</f>
        <v>0</v>
      </c>
      <c r="AM486" s="153"/>
      <c r="BA486" s="154"/>
      <c r="BB486" s="75">
        <v>481</v>
      </c>
      <c r="BC486" s="181">
        <f>ABS(Cálculos!L487-Cálculos!L486)</f>
        <v>1.5186573317704419</v>
      </c>
      <c r="BD486" s="181">
        <f>ABS(Cálculos!AR487-Cálculos!AR486)</f>
        <v>0.38910362000025756</v>
      </c>
      <c r="BE486" s="181">
        <f>ABS(Cálculos!BX487-Cálculos!BX486)</f>
        <v>1.1344595412872138E-2</v>
      </c>
      <c r="BF486" s="153"/>
    </row>
    <row r="487" spans="25:58" x14ac:dyDescent="0.35">
      <c r="Y487" s="154"/>
      <c r="Z487" s="75">
        <f>(Cálculos!C488-0.44)/(MAX(Cálculos!C:C)+0.12)*100</f>
        <v>65.956281159261493</v>
      </c>
      <c r="AA487" s="155"/>
      <c r="AB487" s="173">
        <f>Cálculos!L183</f>
        <v>0.42229352697907879</v>
      </c>
      <c r="AC487" s="155"/>
      <c r="AD487" s="173">
        <f>Cálculos!AR561</f>
        <v>0.53204530685084417</v>
      </c>
      <c r="AE487" s="155"/>
      <c r="AF487" s="173">
        <f>Cálculos!BX558</f>
        <v>0.61091186907845119</v>
      </c>
      <c r="AG487" s="155"/>
      <c r="AH487" s="173">
        <f>Cálculos!N455</f>
        <v>0</v>
      </c>
      <c r="AI487" s="155"/>
      <c r="AJ487" s="173">
        <f>Cálculos!AT474</f>
        <v>0</v>
      </c>
      <c r="AK487" s="155"/>
      <c r="AL487" s="173">
        <f>Cálculos!BZ475</f>
        <v>0</v>
      </c>
      <c r="AM487" s="153"/>
      <c r="BA487" s="154"/>
      <c r="BB487" s="75">
        <v>482</v>
      </c>
      <c r="BC487" s="181">
        <f>ABS(Cálculos!L488-Cálculos!L487)</f>
        <v>1.2680753390468724</v>
      </c>
      <c r="BD487" s="181">
        <f>ABS(Cálculos!AR488-Cálculos!AR487)</f>
        <v>0.32226008974830744</v>
      </c>
      <c r="BE487" s="181">
        <f>ABS(Cálculos!BX488-Cálculos!BX487)</f>
        <v>8.3109948196282701E-3</v>
      </c>
      <c r="BF487" s="153"/>
    </row>
    <row r="488" spans="25:58" x14ac:dyDescent="0.35">
      <c r="Y488" s="154"/>
      <c r="Z488" s="75">
        <f>(Cálculos!C489-0.44)/(MAX(Cálculos!C:C)+0.12)*100</f>
        <v>66.093244946036265</v>
      </c>
      <c r="AA488" s="155"/>
      <c r="AB488" s="173">
        <f>Cálculos!L551</f>
        <v>0.42008294640727356</v>
      </c>
      <c r="AC488" s="155"/>
      <c r="AD488" s="173">
        <f>Cálculos!AR555</f>
        <v>0.53010828893194162</v>
      </c>
      <c r="AE488" s="155"/>
      <c r="AF488" s="173">
        <f>Cálculos!BX328</f>
        <v>0.60989304276398637</v>
      </c>
      <c r="AG488" s="155"/>
      <c r="AH488" s="173">
        <f>Cálculos!N456</f>
        <v>0</v>
      </c>
      <c r="AI488" s="155"/>
      <c r="AJ488" s="173">
        <f>Cálculos!AT475</f>
        <v>0</v>
      </c>
      <c r="AK488" s="155"/>
      <c r="AL488" s="173">
        <f>Cálculos!BZ476</f>
        <v>0</v>
      </c>
      <c r="AM488" s="153"/>
      <c r="BA488" s="154"/>
      <c r="BB488" s="75">
        <v>483</v>
      </c>
      <c r="BC488" s="181">
        <f>ABS(Cálculos!L489-Cálculos!L488)</f>
        <v>6.9171839042487138E-2</v>
      </c>
      <c r="BD488" s="181">
        <f>ABS(Cálculos!AR489-Cálculos!AR488)</f>
        <v>2.245410086980737E-2</v>
      </c>
      <c r="BE488" s="181">
        <f>ABS(Cálculos!BX489-Cálculos!BX488)</f>
        <v>9.1313376598742835E-3</v>
      </c>
      <c r="BF488" s="153"/>
    </row>
    <row r="489" spans="25:58" x14ac:dyDescent="0.35">
      <c r="Y489" s="154"/>
      <c r="Z489" s="75">
        <f>(Cálculos!C490-0.44)/(MAX(Cálculos!C:C)+0.12)*100</f>
        <v>66.23020873281105</v>
      </c>
      <c r="AA489" s="155"/>
      <c r="AB489" s="173">
        <f>Cálculos!L184</f>
        <v>0.41813256827515194</v>
      </c>
      <c r="AC489" s="155"/>
      <c r="AD489" s="173">
        <f>Cálculos!AR577</f>
        <v>0.52972447432661962</v>
      </c>
      <c r="AE489" s="155"/>
      <c r="AF489" s="173">
        <f>Cálculos!BX679</f>
        <v>0.6077925984056024</v>
      </c>
      <c r="AG489" s="155"/>
      <c r="AH489" s="173">
        <f>Cálculos!N457</f>
        <v>0</v>
      </c>
      <c r="AI489" s="155"/>
      <c r="AJ489" s="173">
        <f>Cálculos!AT476</f>
        <v>0</v>
      </c>
      <c r="AK489" s="155"/>
      <c r="AL489" s="173">
        <f>Cálculos!BZ477</f>
        <v>0</v>
      </c>
      <c r="AM489" s="153"/>
      <c r="BA489" s="154"/>
      <c r="BB489" s="75">
        <v>484</v>
      </c>
      <c r="BC489" s="181">
        <f>ABS(Cálculos!L490-Cálculos!L489)</f>
        <v>6.8627922121166307E-2</v>
      </c>
      <c r="BD489" s="181">
        <f>ABS(Cálculos!AR490-Cálculos!AR489)</f>
        <v>2.2239232322483371E-2</v>
      </c>
      <c r="BE489" s="181">
        <f>ABS(Cálculos!BX490-Cálculos!BX489)</f>
        <v>9.3159548918011481E-3</v>
      </c>
      <c r="BF489" s="153"/>
    </row>
    <row r="490" spans="25:58" x14ac:dyDescent="0.35">
      <c r="Y490" s="154"/>
      <c r="Z490" s="75">
        <f>(Cálculos!C491-0.44)/(MAX(Cálculos!C:C)+0.12)*100</f>
        <v>66.367172519585822</v>
      </c>
      <c r="AA490" s="155"/>
      <c r="AB490" s="173">
        <f>Cálculos!L561</f>
        <v>0.41685924540909342</v>
      </c>
      <c r="AC490" s="155"/>
      <c r="AD490" s="173">
        <f>Cálculos!AR187</f>
        <v>0.5272780778646744</v>
      </c>
      <c r="AE490" s="155"/>
      <c r="AF490" s="173">
        <f>Cálculos!BX678</f>
        <v>0.6064323495345203</v>
      </c>
      <c r="AG490" s="155"/>
      <c r="AH490" s="173">
        <f>Cálculos!N459</f>
        <v>0</v>
      </c>
      <c r="AI490" s="155"/>
      <c r="AJ490" s="173">
        <f>Cálculos!AT477</f>
        <v>0</v>
      </c>
      <c r="AK490" s="155"/>
      <c r="AL490" s="173">
        <f>Cálculos!BZ478</f>
        <v>0</v>
      </c>
      <c r="AM490" s="153"/>
      <c r="BA490" s="154"/>
      <c r="BB490" s="75">
        <v>485</v>
      </c>
      <c r="BC490" s="181">
        <f>ABS(Cálculos!L491-Cálculos!L490)</f>
        <v>6.4718995947980806E-2</v>
      </c>
      <c r="BD490" s="181">
        <f>ABS(Cálculos!AR491-Cálculos!AR490)</f>
        <v>2.1184317304893785E-2</v>
      </c>
      <c r="BE490" s="181">
        <f>ABS(Cálculos!BX491-Cálculos!BX490)</f>
        <v>9.173558219627953E-3</v>
      </c>
      <c r="BF490" s="153"/>
    </row>
    <row r="491" spans="25:58" x14ac:dyDescent="0.35">
      <c r="Y491" s="154"/>
      <c r="Z491" s="75">
        <f>(Cálculos!C492-0.44)/(MAX(Cálculos!C:C)+0.12)*100</f>
        <v>66.504136306360593</v>
      </c>
      <c r="AA491" s="155"/>
      <c r="AB491" s="173">
        <f>Cálculos!L552</f>
        <v>0.41594376908035957</v>
      </c>
      <c r="AC491" s="155"/>
      <c r="AD491" s="173">
        <f>Cálculos!AR556</f>
        <v>0.52419873140303219</v>
      </c>
      <c r="AE491" s="155"/>
      <c r="AF491" s="173">
        <f>Cálculos!BX190</f>
        <v>0.60516101545559686</v>
      </c>
      <c r="AG491" s="155"/>
      <c r="AH491" s="173">
        <f>Cálculos!N460</f>
        <v>0</v>
      </c>
      <c r="AI491" s="155"/>
      <c r="AJ491" s="173">
        <f>Cálculos!AT478</f>
        <v>0</v>
      </c>
      <c r="AK491" s="155"/>
      <c r="AL491" s="173">
        <f>Cálculos!BZ479</f>
        <v>0</v>
      </c>
      <c r="AM491" s="153"/>
      <c r="BA491" s="154"/>
      <c r="BB491" s="75">
        <v>486</v>
      </c>
      <c r="BC491" s="181">
        <f>ABS(Cálculos!L492-Cálculos!L491)</f>
        <v>6.2343545537560052E-2</v>
      </c>
      <c r="BD491" s="181">
        <f>ABS(Cálculos!AR492-Cálculos!AR491)</f>
        <v>2.0513958639093222E-2</v>
      </c>
      <c r="BE491" s="181">
        <f>ABS(Cálculos!BX492-Cálculos!BX491)</f>
        <v>9.0333381157707837E-3</v>
      </c>
      <c r="BF491" s="153"/>
    </row>
    <row r="492" spans="25:58" x14ac:dyDescent="0.35">
      <c r="Y492" s="154"/>
      <c r="Z492" s="75">
        <f>(Cálculos!C493-0.44)/(MAX(Cálculos!C:C)+0.12)*100</f>
        <v>66.641100093135378</v>
      </c>
      <c r="AA492" s="155"/>
      <c r="AB492" s="173">
        <f>Cálculos!L185</f>
        <v>0.4140126084884983</v>
      </c>
      <c r="AC492" s="155"/>
      <c r="AD492" s="173">
        <f>Cálculos!AR188</f>
        <v>0.52142332238692624</v>
      </c>
      <c r="AE492" s="155"/>
      <c r="AF492" s="173">
        <f>Cálculos!BX559</f>
        <v>0.60370301288655615</v>
      </c>
      <c r="AG492" s="155"/>
      <c r="AH492" s="173">
        <f>Cálculos!N461</f>
        <v>0</v>
      </c>
      <c r="AI492" s="155"/>
      <c r="AJ492" s="173">
        <f>Cálculos!AT479</f>
        <v>0</v>
      </c>
      <c r="AK492" s="155"/>
      <c r="AL492" s="173">
        <f>Cálculos!BZ480</f>
        <v>0</v>
      </c>
      <c r="AM492" s="153"/>
      <c r="BA492" s="154"/>
      <c r="BB492" s="75">
        <v>487</v>
      </c>
      <c r="BC492" s="181">
        <f>ABS(Cálculos!L493-Cálculos!L492)</f>
        <v>3.3997319103074686E-2</v>
      </c>
      <c r="BD492" s="181">
        <f>ABS(Cálculos!AR493-Cálculos!AR492)</f>
        <v>1.3352075228501681E-2</v>
      </c>
      <c r="BE492" s="181">
        <f>ABS(Cálculos!BX493-Cálculos!BX492)</f>
        <v>8.8952613108441714E-3</v>
      </c>
      <c r="BF492" s="153"/>
    </row>
    <row r="493" spans="25:58" x14ac:dyDescent="0.35">
      <c r="Y493" s="154"/>
      <c r="Z493" s="75">
        <f>(Cálculos!C494-0.44)/(MAX(Cálculos!C:C)+0.12)*100</f>
        <v>66.77806387991015</v>
      </c>
      <c r="AA493" s="155"/>
      <c r="AB493" s="173">
        <f>Cálculos!L553</f>
        <v>0.41184537605352345</v>
      </c>
      <c r="AC493" s="155"/>
      <c r="AD493" s="173">
        <f>Cálculos!AR557</f>
        <v>0.51835789202417271</v>
      </c>
      <c r="AE493" s="155"/>
      <c r="AF493" s="173">
        <f>Cálculos!BX577</f>
        <v>0.60310333278097028</v>
      </c>
      <c r="AG493" s="155"/>
      <c r="AH493" s="173">
        <f>Cálculos!N462</f>
        <v>0</v>
      </c>
      <c r="AI493" s="155"/>
      <c r="AJ493" s="173">
        <f>Cálculos!AT480</f>
        <v>0</v>
      </c>
      <c r="AK493" s="155"/>
      <c r="AL493" s="173">
        <f>Cálculos!BZ481</f>
        <v>0</v>
      </c>
      <c r="AM493" s="153"/>
      <c r="BA493" s="154"/>
      <c r="BB493" s="75">
        <v>488</v>
      </c>
      <c r="BC493" s="181">
        <f>ABS(Cálculos!L494-Cálculos!L493)</f>
        <v>1.17603476180832E-2</v>
      </c>
      <c r="BD493" s="181">
        <f>ABS(Cálculos!AR494-Cálculos!AR493)</f>
        <v>7.7186569440623742E-3</v>
      </c>
      <c r="BE493" s="181">
        <f>ABS(Cálculos!BX494-Cálculos!BX493)</f>
        <v>8.7592950439954187E-3</v>
      </c>
      <c r="BF493" s="153"/>
    </row>
    <row r="494" spans="25:58" x14ac:dyDescent="0.35">
      <c r="Y494" s="154"/>
      <c r="Z494" s="75">
        <f>(Cálculos!C495-0.44)/(MAX(Cálculos!C:C)+0.12)*100</f>
        <v>66.915027666684921</v>
      </c>
      <c r="AA494" s="155"/>
      <c r="AB494" s="173">
        <f>Cálculos!L186</f>
        <v>0.40993324364693723</v>
      </c>
      <c r="AC494" s="155"/>
      <c r="AD494" s="173">
        <f>Cálculos!AR189</f>
        <v>0.51563633367444162</v>
      </c>
      <c r="AE494" s="155"/>
      <c r="AF494" s="173">
        <f>Cálculos!BX314</f>
        <v>0.60184162814102538</v>
      </c>
      <c r="AG494" s="155"/>
      <c r="AH494" s="173">
        <f>Cálculos!N463</f>
        <v>0</v>
      </c>
      <c r="AI494" s="155"/>
      <c r="AJ494" s="173">
        <f>Cálculos!AT481</f>
        <v>0</v>
      </c>
      <c r="AK494" s="155"/>
      <c r="AL494" s="173">
        <f>Cálculos!BZ482</f>
        <v>0</v>
      </c>
      <c r="AM494" s="153"/>
      <c r="BA494" s="154"/>
      <c r="BB494" s="75">
        <v>489</v>
      </c>
      <c r="BC494" s="181">
        <f>ABS(Cálculos!L495-Cálculos!L494)</f>
        <v>8.0101346598288048E-3</v>
      </c>
      <c r="BD494" s="181">
        <f>ABS(Cálculos!AR495-Cálculos!AR494)</f>
        <v>6.7080620808244174E-3</v>
      </c>
      <c r="BE494" s="181">
        <f>ABS(Cálculos!BX495-Cálculos!BX494)</f>
        <v>8.6254070551277096E-3</v>
      </c>
      <c r="BF494" s="153"/>
    </row>
    <row r="495" spans="25:58" x14ac:dyDescent="0.35">
      <c r="Y495" s="154"/>
      <c r="Z495" s="75">
        <f>(Cálculos!C496-0.44)/(MAX(Cálculos!C:C)+0.12)*100</f>
        <v>67.051991453459706</v>
      </c>
      <c r="AA495" s="155"/>
      <c r="AB495" s="173">
        <f>Cálculos!L554</f>
        <v>0.40778736546934202</v>
      </c>
      <c r="AC495" s="155"/>
      <c r="AD495" s="173">
        <f>Cálculos!AR212</f>
        <v>0.51444184361657741</v>
      </c>
      <c r="AE495" s="155"/>
      <c r="AF495" s="173">
        <f>Cálculos!BX313</f>
        <v>0.60040492547466062</v>
      </c>
      <c r="AG495" s="155"/>
      <c r="AH495" s="173">
        <f>Cálculos!N464</f>
        <v>0</v>
      </c>
      <c r="AI495" s="155"/>
      <c r="AJ495" s="173">
        <f>Cálculos!AT482</f>
        <v>0</v>
      </c>
      <c r="AK495" s="155"/>
      <c r="AL495" s="173">
        <f>Cálculos!BZ483</f>
        <v>0</v>
      </c>
      <c r="AM495" s="153"/>
      <c r="BA495" s="154"/>
      <c r="BB495" s="75">
        <v>490</v>
      </c>
      <c r="BC495" s="181">
        <f>ABS(Cálculos!L496-Cálculos!L495)</f>
        <v>7.3281406121611381E-3</v>
      </c>
      <c r="BD495" s="181">
        <f>ABS(Cálculos!AR496-Cálculos!AR495)</f>
        <v>6.4656384044968762E-3</v>
      </c>
      <c r="BE495" s="181">
        <f>ABS(Cálculos!BX496-Cálculos!BX495)</f>
        <v>8.4935655772491181E-3</v>
      </c>
      <c r="BF495" s="153"/>
    </row>
    <row r="496" spans="25:58" x14ac:dyDescent="0.35">
      <c r="Y496" s="154"/>
      <c r="Z496" s="75">
        <f>(Cálculos!C497-0.44)/(MAX(Cálculos!C:C)+0.12)*100</f>
        <v>67.188955240234478</v>
      </c>
      <c r="AA496" s="155"/>
      <c r="AB496" s="173">
        <f>Cálculos!L196</f>
        <v>0.40766641943381204</v>
      </c>
      <c r="AC496" s="155"/>
      <c r="AD496" s="173">
        <f>Cálculos!AR196</f>
        <v>0.51333733258332714</v>
      </c>
      <c r="AE496" s="155"/>
      <c r="AF496" s="173">
        <f>Cálculos!BX196</f>
        <v>0.60017409074031358</v>
      </c>
      <c r="AG496" s="155"/>
      <c r="AH496" s="173">
        <f>Cálculos!N465</f>
        <v>0</v>
      </c>
      <c r="AI496" s="155"/>
      <c r="AJ496" s="173">
        <f>Cálculos!AT483</f>
        <v>0</v>
      </c>
      <c r="AK496" s="155"/>
      <c r="AL496" s="173">
        <f>Cálculos!BZ484</f>
        <v>0</v>
      </c>
      <c r="AM496" s="153"/>
      <c r="BA496" s="154"/>
      <c r="BB496" s="75">
        <v>491</v>
      </c>
      <c r="BC496" s="181">
        <f>ABS(Cálculos!L497-Cálculos!L496)</f>
        <v>7.1558637603104103E-3</v>
      </c>
      <c r="BD496" s="181">
        <f>ABS(Cálculos!AR497-Cálculos!AR496)</f>
        <v>6.3517434210317303E-3</v>
      </c>
      <c r="BE496" s="181">
        <f>ABS(Cálculos!BX497-Cálculos!BX496)</f>
        <v>8.3637393289328621E-3</v>
      </c>
      <c r="BF496" s="153"/>
    </row>
    <row r="497" spans="25:58" x14ac:dyDescent="0.35">
      <c r="Y497" s="154"/>
      <c r="Z497" s="75">
        <f>(Cálculos!C498-0.44)/(MAX(Cálculos!C:C)+0.12)*100</f>
        <v>67.325919027009263</v>
      </c>
      <c r="AA497" s="155"/>
      <c r="AB497" s="173">
        <f>Cálculos!L187</f>
        <v>0.40589407375879177</v>
      </c>
      <c r="AC497" s="155"/>
      <c r="AD497" s="173">
        <f>Cálculos!AR558</f>
        <v>0.51258493335877553</v>
      </c>
      <c r="AE497" s="155"/>
      <c r="AF497" s="173">
        <f>Cálculos!BX191</f>
        <v>0.59805126624277716</v>
      </c>
      <c r="AG497" s="155"/>
      <c r="AH497" s="173">
        <f>Cálculos!N466</f>
        <v>0</v>
      </c>
      <c r="AI497" s="155"/>
      <c r="AJ497" s="173">
        <f>Cálculos!AT484</f>
        <v>0</v>
      </c>
      <c r="AK497" s="155"/>
      <c r="AL497" s="173">
        <f>Cálculos!BZ485</f>
        <v>0</v>
      </c>
      <c r="AM497" s="153"/>
      <c r="BA497" s="154"/>
      <c r="BB497" s="75">
        <v>492</v>
      </c>
      <c r="BC497" s="181">
        <f>ABS(Cálculos!L498-Cálculos!L497)</f>
        <v>7.0687499263730746E-3</v>
      </c>
      <c r="BD497" s="181">
        <f>ABS(Cálculos!AR498-Cálculos!AR497)</f>
        <v>6.2602217814458072E-3</v>
      </c>
      <c r="BE497" s="181">
        <f>ABS(Cálculos!BX498-Cálculos!BX497)</f>
        <v>8.2358975068985707E-3</v>
      </c>
      <c r="BF497" s="153"/>
    </row>
    <row r="498" spans="25:58" x14ac:dyDescent="0.35">
      <c r="Y498" s="154"/>
      <c r="Z498" s="75">
        <f>(Cálculos!C499-0.44)/(MAX(Cálculos!C:C)+0.12)*100</f>
        <v>67.462882813784034</v>
      </c>
      <c r="AA498" s="155"/>
      <c r="AB498" s="173">
        <f>Cálculos!L555</f>
        <v>0.40376933942998927</v>
      </c>
      <c r="AC498" s="155"/>
      <c r="AD498" s="173">
        <f>Cálculos!AR726</f>
        <v>0.5117096267728839</v>
      </c>
      <c r="AE498" s="155"/>
      <c r="AF498" s="173">
        <f>Cálculos!BX560</f>
        <v>0.5965833674840354</v>
      </c>
      <c r="AG498" s="155"/>
      <c r="AH498" s="173">
        <f>Cálculos!N467</f>
        <v>0</v>
      </c>
      <c r="AI498" s="155"/>
      <c r="AJ498" s="173">
        <f>Cálculos!AT485</f>
        <v>0</v>
      </c>
      <c r="AK498" s="155"/>
      <c r="AL498" s="173">
        <f>Cálculos!BZ486</f>
        <v>0</v>
      </c>
      <c r="AM498" s="153"/>
      <c r="BA498" s="154"/>
      <c r="BB498" s="75">
        <v>493</v>
      </c>
      <c r="BC498" s="181">
        <f>ABS(Cálculos!L499-Cálculos!L498)</f>
        <v>6.9963444099377936E-3</v>
      </c>
      <c r="BD498" s="181">
        <f>ABS(Cálculos!AR499-Cálculos!AR498)</f>
        <v>6.1734432629896308E-3</v>
      </c>
      <c r="BE498" s="181">
        <f>ABS(Cálculos!BX499-Cálculos!BX498)</f>
        <v>8.1100097786985792E-3</v>
      </c>
      <c r="BF498" s="153"/>
    </row>
    <row r="499" spans="25:58" x14ac:dyDescent="0.35">
      <c r="Y499" s="154"/>
      <c r="Z499" s="75">
        <f>(Cálculos!C500-0.44)/(MAX(Cálculos!C:C)+0.12)*100</f>
        <v>67.599846600558806</v>
      </c>
      <c r="AA499" s="155"/>
      <c r="AB499" s="173">
        <f>Cálculos!L188</f>
        <v>0.40189470277361</v>
      </c>
      <c r="AC499" s="155"/>
      <c r="AD499" s="173">
        <f>Cálculos!AR190</f>
        <v>0.50991628995331295</v>
      </c>
      <c r="AE499" s="155"/>
      <c r="AF499" s="173">
        <f>Cálculos!BX192</f>
        <v>0.59102910255134855</v>
      </c>
      <c r="AG499" s="155"/>
      <c r="AH499" s="173">
        <f>Cálculos!N468</f>
        <v>0</v>
      </c>
      <c r="AI499" s="155"/>
      <c r="AJ499" s="173">
        <f>Cálculos!AT486</f>
        <v>0</v>
      </c>
      <c r="AK499" s="155"/>
      <c r="AL499" s="173">
        <f>Cálculos!BZ487</f>
        <v>0</v>
      </c>
      <c r="AM499" s="153"/>
      <c r="BA499" s="154"/>
      <c r="BB499" s="75">
        <v>494</v>
      </c>
      <c r="BC499" s="181">
        <f>ABS(Cálculos!L500-Cálculos!L499)</f>
        <v>5.5644036915016848E-3</v>
      </c>
      <c r="BD499" s="181">
        <f>ABS(Cálculos!AR500-Cálculos!AR499)</f>
        <v>5.7478306910759835E-3</v>
      </c>
      <c r="BE499" s="181">
        <f>ABS(Cálculos!BX500-Cálculos!BX499)</f>
        <v>7.9860462755272366E-3</v>
      </c>
      <c r="BF499" s="153"/>
    </row>
    <row r="500" spans="25:58" x14ac:dyDescent="0.35">
      <c r="Y500" s="154"/>
      <c r="Z500" s="75">
        <f>(Cálculos!C501-0.44)/(MAX(Cálculos!C:C)+0.12)*100</f>
        <v>67.736810387333591</v>
      </c>
      <c r="AA500" s="155"/>
      <c r="AB500" s="173">
        <f>Cálculos!L556</f>
        <v>0.39979090395822159</v>
      </c>
      <c r="AC500" s="155"/>
      <c r="AD500" s="173">
        <f>Cálculos!AR361</f>
        <v>0.5090032395593741</v>
      </c>
      <c r="AE500" s="155"/>
      <c r="AF500" s="173">
        <f>Cálculos!BX708</f>
        <v>0.58951318458728885</v>
      </c>
      <c r="AG500" s="155"/>
      <c r="AH500" s="173">
        <f>Cálculos!N469</f>
        <v>0</v>
      </c>
      <c r="AI500" s="155"/>
      <c r="AJ500" s="173">
        <f>Cálculos!AT487</f>
        <v>0</v>
      </c>
      <c r="AK500" s="155"/>
      <c r="AL500" s="173">
        <f>Cálculos!BZ488</f>
        <v>0</v>
      </c>
      <c r="AM500" s="153"/>
      <c r="BA500" s="154"/>
      <c r="BB500" s="75">
        <v>495</v>
      </c>
      <c r="BC500" s="181">
        <f>ABS(Cálculos!L501-Cálculos!L500)</f>
        <v>7.9950725922472987E-3</v>
      </c>
      <c r="BD500" s="181">
        <f>ABS(Cálculos!AR501-Cálculos!AR500)</f>
        <v>7.6059898397083936E-3</v>
      </c>
      <c r="BE500" s="181">
        <f>ABS(Cálculos!BX501-Cálculos!BX500)</f>
        <v>9.6200917375965922E-3</v>
      </c>
      <c r="BF500" s="153"/>
    </row>
    <row r="501" spans="25:58" x14ac:dyDescent="0.35">
      <c r="Y501" s="154"/>
      <c r="Z501" s="75">
        <f>(Cálculos!C502-0.44)/(MAX(Cálculos!C:C)+0.12)*100</f>
        <v>67.873774174108377</v>
      </c>
      <c r="AA501" s="155"/>
      <c r="AB501" s="173">
        <f>Cálculos!L189</f>
        <v>0.39793473854332134</v>
      </c>
      <c r="AC501" s="155"/>
      <c r="AD501" s="173">
        <f>Cálculos!AR680</f>
        <v>0.50738198369662602</v>
      </c>
      <c r="AE501" s="155"/>
      <c r="AF501" s="173">
        <f>Cálculos!BX562</f>
        <v>0.58864389057448907</v>
      </c>
      <c r="AG501" s="155"/>
      <c r="AH501" s="173">
        <f>Cálculos!N470</f>
        <v>0</v>
      </c>
      <c r="AI501" s="155"/>
      <c r="AJ501" s="173">
        <f>Cálculos!AT488</f>
        <v>0</v>
      </c>
      <c r="AK501" s="155"/>
      <c r="AL501" s="173">
        <f>Cálculos!BZ489</f>
        <v>0</v>
      </c>
      <c r="AM501" s="153"/>
      <c r="BA501" s="154"/>
      <c r="BB501" s="75">
        <v>496</v>
      </c>
      <c r="BC501" s="181">
        <f>ABS(Cálculos!L502-Cálculos!L501)</f>
        <v>6.9796080241465441E-3</v>
      </c>
      <c r="BD501" s="181">
        <f>ABS(Cálculos!AR502-Cálculos!AR501)</f>
        <v>1.1204168311556018E-2</v>
      </c>
      <c r="BE501" s="181">
        <f>ABS(Cálculos!BX502-Cálculos!BX501)</f>
        <v>1.4723382768968341E-2</v>
      </c>
      <c r="BF501" s="153"/>
    </row>
    <row r="502" spans="25:58" x14ac:dyDescent="0.35">
      <c r="Y502" s="154"/>
      <c r="Z502" s="75">
        <f>(Cálculos!C503-0.44)/(MAX(Cálculos!C:C)+0.12)*100</f>
        <v>68.010737960883134</v>
      </c>
      <c r="AA502" s="155"/>
      <c r="AB502" s="173">
        <f>Cálculos!L557</f>
        <v>0.39585166895874668</v>
      </c>
      <c r="AC502" s="155"/>
      <c r="AD502" s="173">
        <f>Cálculos!AR559</f>
        <v>0.50687902867255619</v>
      </c>
      <c r="AE502" s="155"/>
      <c r="AF502" s="173">
        <f>Cálculos!BX343</f>
        <v>0.58517457215267055</v>
      </c>
      <c r="AG502" s="155"/>
      <c r="AH502" s="173">
        <f>Cálculos!N471</f>
        <v>0</v>
      </c>
      <c r="AI502" s="155"/>
      <c r="AJ502" s="173">
        <f>Cálculos!AT489</f>
        <v>0</v>
      </c>
      <c r="AK502" s="155"/>
      <c r="AL502" s="173">
        <f>Cálculos!BZ490</f>
        <v>0</v>
      </c>
      <c r="AM502" s="153"/>
      <c r="BA502" s="154"/>
      <c r="BB502" s="75">
        <v>497</v>
      </c>
      <c r="BC502" s="181">
        <f>ABS(Cálculos!L503-Cálculos!L502)</f>
        <v>6.7554058463008548E-3</v>
      </c>
      <c r="BD502" s="181">
        <f>ABS(Cálculos!AR503-Cálculos!AR502)</f>
        <v>1.0915392685973746E-2</v>
      </c>
      <c r="BE502" s="181">
        <f>ABS(Cálculos!BX503-Cálculos!BX502)</f>
        <v>1.4380815080927922E-2</v>
      </c>
      <c r="BF502" s="153"/>
    </row>
    <row r="503" spans="25:58" x14ac:dyDescent="0.35">
      <c r="Y503" s="154"/>
      <c r="Z503" s="75">
        <f>(Cálculos!C504-0.44)/(MAX(Cálculos!C:C)+0.12)*100</f>
        <v>68.147701747657919</v>
      </c>
      <c r="AA503" s="155"/>
      <c r="AB503" s="173">
        <f>Cálculos!L190</f>
        <v>0.39401379278378351</v>
      </c>
      <c r="AC503" s="155"/>
      <c r="AD503" s="173">
        <f>Cálculos!AR191</f>
        <v>0.50426237990148792</v>
      </c>
      <c r="AE503" s="155"/>
      <c r="AF503" s="173">
        <f>Cálculos!BX193</f>
        <v>0.58409339340747257</v>
      </c>
      <c r="AG503" s="155"/>
      <c r="AH503" s="173">
        <f>Cálculos!N472</f>
        <v>0</v>
      </c>
      <c r="AI503" s="155"/>
      <c r="AJ503" s="173">
        <f>Cálculos!AT490</f>
        <v>0</v>
      </c>
      <c r="AK503" s="155"/>
      <c r="AL503" s="173">
        <f>Cálculos!BZ491</f>
        <v>0</v>
      </c>
      <c r="AM503" s="153"/>
      <c r="BA503" s="154"/>
      <c r="BB503" s="75">
        <v>498</v>
      </c>
      <c r="BC503" s="181">
        <f>ABS(Cálculos!L504-Cálculos!L503)</f>
        <v>6.6630516672711027E-3</v>
      </c>
      <c r="BD503" s="181">
        <f>ABS(Cálculos!AR504-Cálculos!AR503)</f>
        <v>1.0759452080310261E-2</v>
      </c>
      <c r="BE503" s="181">
        <f>ABS(Cálculos!BX504-Cálculos!BX503)</f>
        <v>1.4171904637770849E-2</v>
      </c>
      <c r="BF503" s="153"/>
    </row>
    <row r="504" spans="25:58" x14ac:dyDescent="0.35">
      <c r="Y504" s="154"/>
      <c r="Z504" s="75">
        <f>(Cálculos!C505-0.44)/(MAX(Cálculos!C:C)+0.12)*100</f>
        <v>68.284665534432705</v>
      </c>
      <c r="AA504" s="155"/>
      <c r="AB504" s="173">
        <f>Cálculos!L558</f>
        <v>0.39195124817997434</v>
      </c>
      <c r="AC504" s="155"/>
      <c r="AD504" s="173">
        <f>Cálculos!AR315</f>
        <v>0.50291192410958618</v>
      </c>
      <c r="AE504" s="155"/>
      <c r="AF504" s="173">
        <f>Cálculos!BX212</f>
        <v>0.58231072862434696</v>
      </c>
      <c r="AG504" s="155"/>
      <c r="AH504" s="173">
        <f>Cálculos!N474</f>
        <v>0</v>
      </c>
      <c r="AI504" s="155"/>
      <c r="AJ504" s="173">
        <f>Cálculos!AT491</f>
        <v>0</v>
      </c>
      <c r="AK504" s="155"/>
      <c r="AL504" s="173">
        <f>Cálculos!BZ492</f>
        <v>0</v>
      </c>
      <c r="AM504" s="153"/>
      <c r="BA504" s="154"/>
      <c r="BB504" s="75">
        <v>499</v>
      </c>
      <c r="BC504" s="181">
        <f>ABS(Cálculos!L505-Cálculos!L504)</f>
        <v>6.5931192760229074E-3</v>
      </c>
      <c r="BD504" s="181">
        <f>ABS(Cálculos!AR505-Cálculos!AR504)</f>
        <v>1.0626905196668979E-2</v>
      </c>
      <c r="BE504" s="181">
        <f>ABS(Cálculos!BX505-Cálculos!BX504)</f>
        <v>1.3987197573689603E-2</v>
      </c>
      <c r="BF504" s="153"/>
    </row>
    <row r="505" spans="25:58" x14ac:dyDescent="0.35">
      <c r="Y505" s="154"/>
      <c r="Z505" s="75">
        <f>(Cálculos!C506-0.44)/(MAX(Cálculos!C:C)+0.12)*100</f>
        <v>68.421629321207476</v>
      </c>
      <c r="AA505" s="155"/>
      <c r="AB505" s="173">
        <f>Cálculos!L191</f>
        <v>0.39013148103671108</v>
      </c>
      <c r="AC505" s="155"/>
      <c r="AD505" s="173">
        <f>Cálculos!AR560</f>
        <v>0.50123936179061912</v>
      </c>
      <c r="AE505" s="155"/>
      <c r="AF505" s="173">
        <f>Cálculos!BX194</f>
        <v>0.57724302307709641</v>
      </c>
      <c r="AG505" s="155"/>
      <c r="AH505" s="173">
        <f>Cálculos!N475</f>
        <v>0</v>
      </c>
      <c r="AI505" s="155"/>
      <c r="AJ505" s="173">
        <f>Cálculos!AT492</f>
        <v>0</v>
      </c>
      <c r="AK505" s="155"/>
      <c r="AL505" s="173">
        <f>Cálculos!BZ493</f>
        <v>0</v>
      </c>
      <c r="AM505" s="153"/>
      <c r="BA505" s="154"/>
      <c r="BB505" s="75">
        <v>500</v>
      </c>
      <c r="BC505" s="181">
        <f>ABS(Cálculos!L506-Cálculos!L505)</f>
        <v>6.5274455344125348E-3</v>
      </c>
      <c r="BD505" s="181">
        <f>ABS(Cálculos!AR506-Cálculos!AR505)</f>
        <v>1.049957404065216E-2</v>
      </c>
      <c r="BE505" s="181">
        <f>ABS(Cálculos!BX506-Cálculos!BX505)</f>
        <v>1.3808503518477178E-2</v>
      </c>
      <c r="BF505" s="153"/>
    </row>
    <row r="506" spans="25:58" x14ac:dyDescent="0.35">
      <c r="Y506" s="154"/>
      <c r="Z506" s="75">
        <f>(Cálculos!C507-0.44)/(MAX(Cálculos!C:C)+0.12)*100</f>
        <v>68.558593107982247</v>
      </c>
      <c r="AA506" s="155"/>
      <c r="AB506" s="173">
        <f>Cálculos!L578</f>
        <v>0.38973706483463066</v>
      </c>
      <c r="AC506" s="155"/>
      <c r="AD506" s="173">
        <f>Cálculos!AR192</f>
        <v>0.49867380250979043</v>
      </c>
      <c r="AE506" s="155"/>
      <c r="AF506" s="173">
        <f>Cálculos!BX563</f>
        <v>0.57674992833738514</v>
      </c>
      <c r="AG506" s="155"/>
      <c r="AH506" s="173">
        <f>Cálculos!N476</f>
        <v>0</v>
      </c>
      <c r="AI506" s="155"/>
      <c r="AJ506" s="173">
        <f>Cálculos!AT493</f>
        <v>0</v>
      </c>
      <c r="AK506" s="155"/>
      <c r="AL506" s="173">
        <f>Cálculos!BZ494</f>
        <v>0</v>
      </c>
      <c r="AM506" s="153"/>
      <c r="BA506" s="154"/>
      <c r="BB506" s="75">
        <v>501</v>
      </c>
      <c r="BC506" s="181">
        <f>ABS(Cálculos!L507-Cálculos!L506)</f>
        <v>6.4630112163364117E-3</v>
      </c>
      <c r="BD506" s="181">
        <f>ABS(Cálculos!AR507-Cálculos!AR506)</f>
        <v>1.0374424756981915E-2</v>
      </c>
      <c r="BE506" s="181">
        <f>ABS(Cálculos!BX507-Cálculos!BX506)</f>
        <v>1.3632776430215765E-2</v>
      </c>
      <c r="BF506" s="153"/>
    </row>
    <row r="507" spans="25:58" x14ac:dyDescent="0.35">
      <c r="Y507" s="154"/>
      <c r="Z507" s="75">
        <f>(Cálculos!C508-0.44)/(MAX(Cálculos!C:C)+0.12)*100</f>
        <v>68.695556894757033</v>
      </c>
      <c r="AA507" s="155"/>
      <c r="AB507" s="173">
        <f>Cálculos!L559</f>
        <v>0.38808925917614301</v>
      </c>
      <c r="AC507" s="155"/>
      <c r="AD507" s="173">
        <f>Cálculos!AR562</f>
        <v>0.49619232219059639</v>
      </c>
      <c r="AE507" s="155"/>
      <c r="AF507" s="173">
        <f>Cálculos!BX195</f>
        <v>0.57047689085318298</v>
      </c>
      <c r="AG507" s="155"/>
      <c r="AH507" s="173">
        <f>Cálculos!N477</f>
        <v>0</v>
      </c>
      <c r="AI507" s="155"/>
      <c r="AJ507" s="173">
        <f>Cálculos!AT494</f>
        <v>0</v>
      </c>
      <c r="AK507" s="155"/>
      <c r="AL507" s="173">
        <f>Cálculos!BZ495</f>
        <v>0</v>
      </c>
      <c r="AM507" s="153"/>
      <c r="BA507" s="154"/>
      <c r="BB507" s="75">
        <v>502</v>
      </c>
      <c r="BC507" s="181">
        <f>ABS(Cálculos!L508-Cálculos!L507)</f>
        <v>6.3993100730991292E-3</v>
      </c>
      <c r="BD507" s="181">
        <f>ABS(Cálculos!AR508-Cálculos!AR507)</f>
        <v>1.0250936691400314E-2</v>
      </c>
      <c r="BE507" s="181">
        <f>ABS(Cálculos!BX508-Cálculos!BX507)</f>
        <v>1.3459483654282511E-2</v>
      </c>
      <c r="BF507" s="153"/>
    </row>
    <row r="508" spans="25:58" x14ac:dyDescent="0.35">
      <c r="Y508" s="154"/>
      <c r="Z508" s="75">
        <f>(Cálculos!C509-0.44)/(MAX(Cálculos!C:C)+0.12)*100</f>
        <v>68.832520681531804</v>
      </c>
      <c r="AA508" s="155"/>
      <c r="AB508" s="173">
        <f>Cálculos!L709</f>
        <v>0.38793516979187481</v>
      </c>
      <c r="AC508" s="155"/>
      <c r="AD508" s="173">
        <f>Cálculos!AR193</f>
        <v>0.49314976694486445</v>
      </c>
      <c r="AE508" s="155"/>
      <c r="AF508" s="173">
        <f>Cálculos!BX564</f>
        <v>0.56914021137076143</v>
      </c>
      <c r="AG508" s="155"/>
      <c r="AH508" s="173">
        <f>Cálculos!N478</f>
        <v>0</v>
      </c>
      <c r="AI508" s="155"/>
      <c r="AJ508" s="173">
        <f>Cálculos!AT495</f>
        <v>0</v>
      </c>
      <c r="AK508" s="155"/>
      <c r="AL508" s="173">
        <f>Cálculos!BZ496</f>
        <v>0</v>
      </c>
      <c r="AM508" s="153"/>
      <c r="BA508" s="154"/>
      <c r="BB508" s="75">
        <v>503</v>
      </c>
      <c r="BC508" s="181">
        <f>ABS(Cálculos!L509-Cálculos!L508)</f>
        <v>6.3362529019744818E-3</v>
      </c>
      <c r="BD508" s="181">
        <f>ABS(Cálculos!AR509-Cálculos!AR508)</f>
        <v>1.0129006455810607E-2</v>
      </c>
      <c r="BE508" s="181">
        <f>ABS(Cálculos!BX509-Cálculos!BX508)</f>
        <v>1.3288509985643682E-2</v>
      </c>
      <c r="BF508" s="153"/>
    </row>
    <row r="509" spans="25:58" x14ac:dyDescent="0.35">
      <c r="Y509" s="154"/>
      <c r="Z509" s="75">
        <f>(Cálculos!C510-0.44)/(MAX(Cálculos!C:C)+0.12)*100</f>
        <v>68.969484468306575</v>
      </c>
      <c r="AA509" s="155"/>
      <c r="AB509" s="173">
        <f>Cálculos!L192</f>
        <v>0.38628742263197718</v>
      </c>
      <c r="AC509" s="155"/>
      <c r="AD509" s="173">
        <f>Cálculos!AR194</f>
        <v>0.48768949241400816</v>
      </c>
      <c r="AE509" s="155"/>
      <c r="AF509" s="173">
        <f>Cálculos!BX197</f>
        <v>0.56322980527367061</v>
      </c>
      <c r="AG509" s="155"/>
      <c r="AH509" s="173">
        <f>Cálculos!N479</f>
        <v>0</v>
      </c>
      <c r="AI509" s="155"/>
      <c r="AJ509" s="173">
        <f>Cálculos!AT496</f>
        <v>0</v>
      </c>
      <c r="AK509" s="155"/>
      <c r="AL509" s="173">
        <f>Cálculos!BZ497</f>
        <v>0</v>
      </c>
      <c r="AM509" s="153"/>
      <c r="BA509" s="154"/>
      <c r="BB509" s="75">
        <v>504</v>
      </c>
      <c r="BC509" s="181">
        <f>ABS(Cálculos!L510-Cálculos!L509)</f>
        <v>6.2738197545270102E-3</v>
      </c>
      <c r="BD509" s="181">
        <f>ABS(Cálculos!AR510-Cálculos!AR509)</f>
        <v>1.0008600133233903E-2</v>
      </c>
      <c r="BE509" s="181">
        <f>ABS(Cálculos!BX510-Cálculos!BX509)</f>
        <v>1.3119809871008581E-2</v>
      </c>
      <c r="BF509" s="153"/>
    </row>
    <row r="510" spans="25:58" x14ac:dyDescent="0.35">
      <c r="Y510" s="154"/>
      <c r="Z510" s="75">
        <f>(Cálculos!C511-0.44)/(MAX(Cálculos!C:C)+0.12)*100</f>
        <v>69.106448255081361</v>
      </c>
      <c r="AA510" s="155"/>
      <c r="AB510" s="173">
        <f>Cálculos!L344</f>
        <v>0.38581199563484608</v>
      </c>
      <c r="AC510" s="155"/>
      <c r="AD510" s="173">
        <f>Cálculos!AR563</f>
        <v>0.48571150501783966</v>
      </c>
      <c r="AE510" s="155"/>
      <c r="AF510" s="173">
        <f>Cálculos!BX726</f>
        <v>0.56249632966284413</v>
      </c>
      <c r="AG510" s="155"/>
      <c r="AH510" s="173">
        <f>Cálculos!N480</f>
        <v>0</v>
      </c>
      <c r="AI510" s="155"/>
      <c r="AJ510" s="173">
        <f>Cálculos!AT497</f>
        <v>0</v>
      </c>
      <c r="AK510" s="155"/>
      <c r="AL510" s="173">
        <f>Cálculos!BZ498</f>
        <v>0</v>
      </c>
      <c r="AM510" s="153"/>
      <c r="BA510" s="154"/>
      <c r="BB510" s="75">
        <v>505</v>
      </c>
      <c r="BC510" s="181">
        <f>ABS(Cálculos!L511-Cálculos!L510)</f>
        <v>6.2120022248336459E-3</v>
      </c>
      <c r="BD510" s="181">
        <f>ABS(Cálculos!AR511-Cálculos!AR510)</f>
        <v>9.8896955627163496E-3</v>
      </c>
      <c r="BE510" s="181">
        <f>ABS(Cálculos!BX511-Cálculos!BX510)</f>
        <v>1.2953349690976612E-2</v>
      </c>
      <c r="BF510" s="153"/>
    </row>
    <row r="511" spans="25:58" x14ac:dyDescent="0.35">
      <c r="Y511" s="154"/>
      <c r="Z511" s="75">
        <f>(Cálculos!C512-0.44)/(MAX(Cálculos!C:C)+0.12)*100</f>
        <v>69.243412041856132</v>
      </c>
      <c r="AA511" s="155"/>
      <c r="AB511" s="173">
        <f>Cálculos!L560</f>
        <v>0.3842653232698206</v>
      </c>
      <c r="AC511" s="155"/>
      <c r="AD511" s="173">
        <f>Cálculos!AR195</f>
        <v>0.48229220803187406</v>
      </c>
      <c r="AE511" s="155"/>
      <c r="AF511" s="173">
        <f>Cálculos!BX565</f>
        <v>0.56231093604368965</v>
      </c>
      <c r="AG511" s="155"/>
      <c r="AH511" s="173">
        <f>Cálculos!N481</f>
        <v>0</v>
      </c>
      <c r="AI511" s="155"/>
      <c r="AJ511" s="173">
        <f>Cálculos!AT498</f>
        <v>0</v>
      </c>
      <c r="AK511" s="155"/>
      <c r="AL511" s="173">
        <f>Cálculos!BZ499</f>
        <v>0</v>
      </c>
      <c r="AM511" s="153"/>
      <c r="BA511" s="154"/>
      <c r="BB511" s="75">
        <v>506</v>
      </c>
      <c r="BC511" s="181">
        <f>ABS(Cálculos!L512-Cálculos!L511)</f>
        <v>6.1507938725031686E-3</v>
      </c>
      <c r="BD511" s="181">
        <f>ABS(Cálculos!AR512-Cálculos!AR511)</f>
        <v>9.7722727590849878E-3</v>
      </c>
      <c r="BE511" s="181">
        <f>ABS(Cálculos!BX512-Cálculos!BX511)</f>
        <v>1.2789098177071301E-2</v>
      </c>
      <c r="BF511" s="153"/>
    </row>
    <row r="512" spans="25:58" x14ac:dyDescent="0.35">
      <c r="Y512" s="154"/>
      <c r="Z512" s="75">
        <f>(Cálculos!C513-0.44)/(MAX(Cálculos!C:C)+0.12)*100</f>
        <v>69.380375828630918</v>
      </c>
      <c r="AA512" s="155"/>
      <c r="AB512" s="173">
        <f>Cálculos!L562</f>
        <v>0.38276690815649256</v>
      </c>
      <c r="AC512" s="155"/>
      <c r="AD512" s="173">
        <f>Cálculos!AR564</f>
        <v>0.47949333284411499</v>
      </c>
      <c r="AE512" s="155"/>
      <c r="AF512" s="173">
        <f>Cálculos!BX361</f>
        <v>0.55901199760088049</v>
      </c>
      <c r="AG512" s="155"/>
      <c r="AH512" s="173">
        <f>Cálculos!N482</f>
        <v>0</v>
      </c>
      <c r="AI512" s="155"/>
      <c r="AJ512" s="173">
        <f>Cálculos!AT499</f>
        <v>0</v>
      </c>
      <c r="AK512" s="155"/>
      <c r="AL512" s="173">
        <f>Cálculos!BZ500</f>
        <v>0</v>
      </c>
      <c r="AM512" s="153"/>
      <c r="BA512" s="154"/>
      <c r="BB512" s="75">
        <v>507</v>
      </c>
      <c r="BC512" s="181">
        <f>ABS(Cálculos!L513-Cálculos!L512)</f>
        <v>6.0901886330121391E-3</v>
      </c>
      <c r="BD512" s="181">
        <f>ABS(Cálculos!AR513-Cálculos!AR512)</f>
        <v>9.6563123200698042E-3</v>
      </c>
      <c r="BE512" s="181">
        <f>ABS(Cálculos!BX513-Cálculos!BX512)</f>
        <v>1.2627024816188603E-2</v>
      </c>
      <c r="BF512" s="153"/>
    </row>
    <row r="513" spans="25:58" x14ac:dyDescent="0.35">
      <c r="Y513" s="154"/>
      <c r="Z513" s="75">
        <f>(Cálculos!C514-0.44)/(MAX(Cálculos!C:C)+0.12)*100</f>
        <v>69.517339615405689</v>
      </c>
      <c r="AA513" s="155"/>
      <c r="AB513" s="173">
        <f>Cálculos!L193</f>
        <v>0.38248124065028843</v>
      </c>
      <c r="AC513" s="155"/>
      <c r="AD513" s="173">
        <f>Cálculos!AR578</f>
        <v>0.47838680885343043</v>
      </c>
      <c r="AE513" s="155"/>
      <c r="AF513" s="173">
        <f>Cálculos!BX680</f>
        <v>0.55590957402401298</v>
      </c>
      <c r="AG513" s="155"/>
      <c r="AH513" s="173">
        <f>Cálculos!N483</f>
        <v>0</v>
      </c>
      <c r="AI513" s="155"/>
      <c r="AJ513" s="173">
        <f>Cálculos!AT500</f>
        <v>0</v>
      </c>
      <c r="AK513" s="155"/>
      <c r="AL513" s="173">
        <f>Cálculos!BZ501</f>
        <v>0</v>
      </c>
      <c r="AM513" s="153"/>
      <c r="BA513" s="154"/>
      <c r="BB513" s="75">
        <v>508</v>
      </c>
      <c r="BC513" s="181">
        <f>ABS(Cálculos!L514-Cálculos!L513)</f>
        <v>6.0301805534330732E-3</v>
      </c>
      <c r="BD513" s="181">
        <f>ABS(Cálculos!AR514-Cálculos!AR513)</f>
        <v>9.5417951588676608E-3</v>
      </c>
      <c r="BE513" s="181">
        <f>ABS(Cálculos!BX514-Cálculos!BX513)</f>
        <v>1.24670995805225E-2</v>
      </c>
      <c r="BF513" s="153"/>
    </row>
    <row r="514" spans="25:58" x14ac:dyDescent="0.35">
      <c r="Y514" s="154"/>
      <c r="Z514" s="75">
        <f>(Cálculos!C515-0.44)/(MAX(Cálculos!C:C)+0.12)*100</f>
        <v>69.65430340218046</v>
      </c>
      <c r="AA514" s="155"/>
      <c r="AB514" s="173">
        <f>Cálculos!L213</f>
        <v>0.38196848283637064</v>
      </c>
      <c r="AC514" s="155"/>
      <c r="AD514" s="173">
        <f>Cálculos!AR197</f>
        <v>0.47772036841948673</v>
      </c>
      <c r="AE514" s="155"/>
      <c r="AF514" s="173">
        <f>Cálculos!BX566</f>
        <v>0.5556797950177278</v>
      </c>
      <c r="AG514" s="155"/>
      <c r="AH514" s="173">
        <f>Cálculos!N484</f>
        <v>0</v>
      </c>
      <c r="AI514" s="155"/>
      <c r="AJ514" s="173">
        <f>Cálculos!AT501</f>
        <v>0</v>
      </c>
      <c r="AK514" s="155"/>
      <c r="AL514" s="173">
        <f>Cálculos!BZ502</f>
        <v>0</v>
      </c>
      <c r="AM514" s="153"/>
      <c r="BA514" s="154"/>
      <c r="BB514" s="75">
        <v>509</v>
      </c>
      <c r="BC514" s="181">
        <f>ABS(Cálculos!L515-Cálculos!L514)</f>
        <v>5.9707637480953535E-3</v>
      </c>
      <c r="BD514" s="181">
        <f>ABS(Cálculos!AR515-Cálculos!AR514)</f>
        <v>9.4287024566868105E-3</v>
      </c>
      <c r="BE514" s="181">
        <f>ABS(Cálculos!BX515-Cálculos!BX514)</f>
        <v>1.2309292877514588E-2</v>
      </c>
      <c r="BF514" s="153"/>
    </row>
    <row r="515" spans="25:58" x14ac:dyDescent="0.35">
      <c r="Y515" s="154"/>
      <c r="Z515" s="75">
        <f>(Cálculos!C516-0.44)/(MAX(Cálculos!C:C)+0.12)*100</f>
        <v>69.791267188955246</v>
      </c>
      <c r="AA515" s="155"/>
      <c r="AB515" s="173">
        <f>Cálculos!L194</f>
        <v>0.37871256188622709</v>
      </c>
      <c r="AC515" s="155"/>
      <c r="AD515" s="173">
        <f>Cálculos!AR565</f>
        <v>0.47403433220397995</v>
      </c>
      <c r="AE515" s="155"/>
      <c r="AF515" s="173">
        <f>Cálculos!BX198</f>
        <v>0.55167486012346445</v>
      </c>
      <c r="AG515" s="155"/>
      <c r="AH515" s="173">
        <f>Cálculos!N485</f>
        <v>0</v>
      </c>
      <c r="AI515" s="155"/>
      <c r="AJ515" s="173">
        <f>Cálculos!AT502</f>
        <v>0</v>
      </c>
      <c r="AK515" s="155"/>
      <c r="AL515" s="173">
        <f>Cálculos!BZ503</f>
        <v>0</v>
      </c>
      <c r="AM515" s="153"/>
      <c r="BA515" s="154"/>
      <c r="BB515" s="75">
        <v>510</v>
      </c>
      <c r="BC515" s="181">
        <f>ABS(Cálculos!L516-Cálculos!L515)</f>
        <v>5.9119323907489418E-3</v>
      </c>
      <c r="BD515" s="181">
        <f>ABS(Cálculos!AR516-Cálculos!AR515)</f>
        <v>9.3170156518418423E-3</v>
      </c>
      <c r="BE515" s="181">
        <f>ABS(Cálculos!BX516-Cálculos!BX515)</f>
        <v>1.2153575536392625E-2</v>
      </c>
      <c r="BF515" s="153"/>
    </row>
    <row r="516" spans="25:58" x14ac:dyDescent="0.35">
      <c r="Y516" s="154"/>
      <c r="Z516" s="75">
        <f>(Cálculos!C517-0.44)/(MAX(Cálculos!C:C)+0.12)*100</f>
        <v>69.928230975730017</v>
      </c>
      <c r="AA516" s="155"/>
      <c r="AB516" s="173">
        <f>Cálculos!L681</f>
        <v>0.37683342969329992</v>
      </c>
      <c r="AC516" s="155"/>
      <c r="AD516" s="173">
        <f>Cálculos!AR656</f>
        <v>0.47067993055092527</v>
      </c>
      <c r="AE516" s="155"/>
      <c r="AF516" s="173">
        <f>Cálculos!BX578</f>
        <v>0.5506440533269169</v>
      </c>
      <c r="AG516" s="155"/>
      <c r="AH516" s="173">
        <f>Cálculos!N486</f>
        <v>0</v>
      </c>
      <c r="AI516" s="155"/>
      <c r="AJ516" s="173">
        <f>Cálculos!AT503</f>
        <v>0</v>
      </c>
      <c r="AK516" s="155"/>
      <c r="AL516" s="173">
        <f>Cálculos!BZ504</f>
        <v>0</v>
      </c>
      <c r="AM516" s="153"/>
      <c r="BA516" s="154"/>
      <c r="BB516" s="75">
        <v>511</v>
      </c>
      <c r="BC516" s="181">
        <f>ABS(Cálculos!L517-Cálculos!L516)</f>
        <v>5.8536807127884671E-3</v>
      </c>
      <c r="BD516" s="181">
        <f>ABS(Cálculos!AR517-Cálculos!AR516)</f>
        <v>9.206716434956852E-3</v>
      </c>
      <c r="BE516" s="181">
        <f>ABS(Cálculos!BX517-Cálculos!BX516)</f>
        <v>1.1999918800856046E-2</v>
      </c>
      <c r="BF516" s="153"/>
    </row>
    <row r="517" spans="25:58" x14ac:dyDescent="0.35">
      <c r="Y517" s="154"/>
      <c r="Z517" s="75">
        <f>(Cálculos!C518-0.44)/(MAX(Cálculos!C:C)+0.12)*100</f>
        <v>70.065194762504788</v>
      </c>
      <c r="AA517" s="155"/>
      <c r="AB517" s="173">
        <f>Cálculos!L195</f>
        <v>0.37498101681165746</v>
      </c>
      <c r="AC517" s="155"/>
      <c r="AD517" s="173">
        <f>Cálculos!AR566</f>
        <v>0.46875252087781744</v>
      </c>
      <c r="AE517" s="155"/>
      <c r="AF517" s="173">
        <f>Cálculos!BX315</f>
        <v>0.55003404340750917</v>
      </c>
      <c r="AG517" s="155"/>
      <c r="AH517" s="173">
        <f>Cálculos!N488</f>
        <v>0</v>
      </c>
      <c r="AI517" s="155"/>
      <c r="AJ517" s="173">
        <f>Cálculos!AT504</f>
        <v>0</v>
      </c>
      <c r="AK517" s="155"/>
      <c r="AL517" s="173">
        <f>Cálculos!BZ505</f>
        <v>0</v>
      </c>
      <c r="AM517" s="153"/>
      <c r="BA517" s="154"/>
      <c r="BB517" s="75">
        <v>512</v>
      </c>
      <c r="BC517" s="181">
        <f>ABS(Cálculos!L518-Cálculos!L517)</f>
        <v>5.7960030024869491E-3</v>
      </c>
      <c r="BD517" s="181">
        <f>ABS(Cálculos!AR518-Cálculos!AR517)</f>
        <v>9.0977867452223249E-3</v>
      </c>
      <c r="BE517" s="181">
        <f>ABS(Cálculos!BX518-Cálculos!BX517)</f>
        <v>1.1848294322854502E-2</v>
      </c>
      <c r="BF517" s="153"/>
    </row>
    <row r="518" spans="25:58" x14ac:dyDescent="0.35">
      <c r="Y518" s="154"/>
      <c r="Z518" s="75">
        <f>(Cálculos!C519-0.44)/(MAX(Cálculos!C:C)+0.12)*100</f>
        <v>70.202158549279559</v>
      </c>
      <c r="AA518" s="155"/>
      <c r="AB518" s="173">
        <f>Cálculos!L316</f>
        <v>0.37403188459715186</v>
      </c>
      <c r="AC518" s="155"/>
      <c r="AD518" s="173">
        <f>Cálculos!AR198</f>
        <v>0.46747245613803434</v>
      </c>
      <c r="AE518" s="155"/>
      <c r="AF518" s="173">
        <f>Cálculos!BX567</f>
        <v>0.54914927545253311</v>
      </c>
      <c r="AG518" s="155"/>
      <c r="AH518" s="173">
        <f>Cálculos!N489</f>
        <v>0</v>
      </c>
      <c r="AI518" s="155"/>
      <c r="AJ518" s="173">
        <f>Cálculos!AT505</f>
        <v>0</v>
      </c>
      <c r="AK518" s="155"/>
      <c r="AL518" s="173">
        <f>Cálculos!BZ506</f>
        <v>0</v>
      </c>
      <c r="AM518" s="153"/>
      <c r="BA518" s="154"/>
      <c r="BB518" s="75">
        <v>513</v>
      </c>
      <c r="BC518" s="181">
        <f>ABS(Cálculos!L519-Cálculos!L518)</f>
        <v>5.7388936044029393E-3</v>
      </c>
      <c r="BD518" s="181">
        <f>ABS(Cálculos!AR519-Cálculos!AR518)</f>
        <v>8.9902087668733976E-3</v>
      </c>
      <c r="BE518" s="181">
        <f>ABS(Cálculos!BX519-Cálculos!BX518)</f>
        <v>1.1698674156625954E-2</v>
      </c>
      <c r="BF518" s="153"/>
    </row>
    <row r="519" spans="25:58" x14ac:dyDescent="0.35">
      <c r="Y519" s="154"/>
      <c r="Z519" s="75">
        <f>(Cálculos!C520-0.44)/(MAX(Cálculos!C:C)+0.12)*100</f>
        <v>70.339122336054345</v>
      </c>
      <c r="AA519" s="155"/>
      <c r="AB519" s="173">
        <f>Cálculos!L563</f>
        <v>0.37401982646076154</v>
      </c>
      <c r="AC519" s="155"/>
      <c r="AD519" s="173">
        <f>Cálculos!AR291</f>
        <v>0.46488900992963345</v>
      </c>
      <c r="AE519" s="155"/>
      <c r="AF519" s="173">
        <f>Cálculos!BX199</f>
        <v>0.54439946546224838</v>
      </c>
      <c r="AG519" s="155"/>
      <c r="AH519" s="173">
        <f>Cálculos!N490</f>
        <v>0</v>
      </c>
      <c r="AI519" s="155"/>
      <c r="AJ519" s="173">
        <f>Cálculos!AT506</f>
        <v>0</v>
      </c>
      <c r="AK519" s="155"/>
      <c r="AL519" s="173">
        <f>Cálculos!BZ507</f>
        <v>0</v>
      </c>
      <c r="AM519" s="153"/>
      <c r="BA519" s="154"/>
      <c r="BB519" s="75">
        <v>514</v>
      </c>
      <c r="BC519" s="181">
        <f>ABS(Cálculos!L520-Cálculos!L519)</f>
        <v>5.6823469188207465E-3</v>
      </c>
      <c r="BD519" s="181">
        <f>ABS(Cálculos!AR520-Cálculos!AR519)</f>
        <v>8.8839649257449471E-3</v>
      </c>
      <c r="BE519" s="181">
        <f>ABS(Cálculos!BX520-Cálculos!BX519)</f>
        <v>1.155103075284647E-2</v>
      </c>
      <c r="BF519" s="153"/>
    </row>
    <row r="520" spans="25:58" x14ac:dyDescent="0.35">
      <c r="Y520" s="154"/>
      <c r="Z520" s="75">
        <f>(Cálculos!C521-0.44)/(MAX(Cálculos!C:C)+0.12)*100</f>
        <v>70.476086122829116</v>
      </c>
      <c r="AA520" s="155"/>
      <c r="AB520" s="173">
        <f>Cálculos!L197</f>
        <v>0.37366466128510628</v>
      </c>
      <c r="AC520" s="155"/>
      <c r="AD520" s="173">
        <f>Cálculos!AR567</f>
        <v>0.46355070617458771</v>
      </c>
      <c r="AE520" s="155"/>
      <c r="AF520" s="173">
        <f>Cálculos!BX568</f>
        <v>0.54270232148592934</v>
      </c>
      <c r="AG520" s="155"/>
      <c r="AH520" s="173">
        <f>Cálculos!N491</f>
        <v>0</v>
      </c>
      <c r="AI520" s="155"/>
      <c r="AJ520" s="173">
        <f>Cálculos!AT507</f>
        <v>0</v>
      </c>
      <c r="AK520" s="155"/>
      <c r="AL520" s="173">
        <f>Cálculos!BZ508</f>
        <v>0</v>
      </c>
      <c r="AM520" s="153"/>
      <c r="BA520" s="154"/>
      <c r="BB520" s="75">
        <v>515</v>
      </c>
      <c r="BC520" s="181">
        <f>ABS(Cálculos!L521-Cálculos!L520)</f>
        <v>5.6263574012002104E-3</v>
      </c>
      <c r="BD520" s="181">
        <f>ABS(Cálculos!AR521-Cálculos!AR520)</f>
        <v>8.7790378858789708E-3</v>
      </c>
      <c r="BE520" s="181">
        <f>ABS(Cálculos!BX521-Cálculos!BX520)</f>
        <v>1.1405336952873046E-2</v>
      </c>
      <c r="BF520" s="153"/>
    </row>
    <row r="521" spans="25:58" x14ac:dyDescent="0.35">
      <c r="Y521" s="154"/>
      <c r="Z521" s="75">
        <f>(Cálculos!C522-0.44)/(MAX(Cálculos!C:C)+0.12)*100</f>
        <v>70.613049909603902</v>
      </c>
      <c r="AA521" s="155"/>
      <c r="AB521" s="173">
        <f>Cálculos!L564</f>
        <v>0.36950888918894992</v>
      </c>
      <c r="AC521" s="155"/>
      <c r="AD521" s="173">
        <f>Cálculos!AR213</f>
        <v>0.46329515798859455</v>
      </c>
      <c r="AE521" s="155"/>
      <c r="AF521" s="173">
        <f>Cálculos!BX200</f>
        <v>0.53789988461970406</v>
      </c>
      <c r="AG521" s="155"/>
      <c r="AH521" s="173">
        <f>Cálculos!N492</f>
        <v>0</v>
      </c>
      <c r="AI521" s="155"/>
      <c r="AJ521" s="173">
        <f>Cálculos!AT508</f>
        <v>0</v>
      </c>
      <c r="AK521" s="155"/>
      <c r="AL521" s="173">
        <f>Cálculos!BZ509</f>
        <v>0</v>
      </c>
      <c r="AM521" s="153"/>
      <c r="BA521" s="154"/>
      <c r="BB521" s="75">
        <v>516</v>
      </c>
      <c r="BC521" s="181">
        <f>ABS(Cálculos!L522-Cálculos!L521)</f>
        <v>5.5709195616321372E-3</v>
      </c>
      <c r="BD521" s="181">
        <f>ABS(Cálculos!AR522-Cálculos!AR521)</f>
        <v>8.6754105461838149E-3</v>
      </c>
      <c r="BE521" s="181">
        <f>ABS(Cálculos!BX522-Cálculos!BX521)</f>
        <v>1.126156598307082E-2</v>
      </c>
      <c r="BF521" s="153"/>
    </row>
    <row r="522" spans="25:58" x14ac:dyDescent="0.35">
      <c r="Y522" s="154"/>
      <c r="Z522" s="75">
        <f>(Cálculos!C523-0.44)/(MAX(Cálculos!C:C)+0.12)*100</f>
        <v>70.750013696378673</v>
      </c>
      <c r="AA522" s="155"/>
      <c r="AB522" s="173">
        <f>Cálculos!L565</f>
        <v>0.36573102794345325</v>
      </c>
      <c r="AC522" s="155"/>
      <c r="AD522" s="173">
        <f>Cálculos!AR199</f>
        <v>0.46148411602525047</v>
      </c>
      <c r="AE522" s="155"/>
      <c r="AF522" s="173">
        <f>Cálculos!BX571</f>
        <v>0.53770882307235257</v>
      </c>
      <c r="AG522" s="155"/>
      <c r="AH522" s="173">
        <f>Cálculos!N493</f>
        <v>0</v>
      </c>
      <c r="AI522" s="155"/>
      <c r="AJ522" s="173">
        <f>Cálculos!AT509</f>
        <v>0</v>
      </c>
      <c r="AK522" s="155"/>
      <c r="AL522" s="173">
        <f>Cálculos!BZ510</f>
        <v>0</v>
      </c>
      <c r="AM522" s="153"/>
      <c r="BA522" s="154"/>
      <c r="BB522" s="75">
        <v>517</v>
      </c>
      <c r="BC522" s="181">
        <f>ABS(Cálculos!L523-Cálculos!L522)</f>
        <v>5.5160279643017285E-3</v>
      </c>
      <c r="BD522" s="181">
        <f>ABS(Cálculos!AR523-Cálculos!AR522)</f>
        <v>8.5730660371416967E-3</v>
      </c>
      <c r="BE522" s="181">
        <f>ABS(Cálculos!BX523-Cálculos!BX522)</f>
        <v>1.1119691449225755E-2</v>
      </c>
      <c r="BF522" s="153"/>
    </row>
    <row r="523" spans="25:58" x14ac:dyDescent="0.35">
      <c r="Y523" s="154"/>
      <c r="Z523" s="75">
        <f>(Cálculos!C524-0.44)/(MAX(Cálculos!C:C)+0.12)*100</f>
        <v>70.886977483153444</v>
      </c>
      <c r="AA523" s="155"/>
      <c r="AB523" s="173">
        <f>Cálculos!L198</f>
        <v>0.36500726619578538</v>
      </c>
      <c r="AC523" s="155"/>
      <c r="AD523" s="173">
        <f>Cálculos!AR568</f>
        <v>0.45841214748785652</v>
      </c>
      <c r="AE523" s="155"/>
      <c r="AF523" s="173">
        <f>Cálculos!BX569</f>
        <v>0.53633523978315001</v>
      </c>
      <c r="AG523" s="155"/>
      <c r="AH523" s="173">
        <f>Cálculos!N494</f>
        <v>0</v>
      </c>
      <c r="AI523" s="155"/>
      <c r="AJ523" s="173">
        <f>Cálculos!AT510</f>
        <v>0</v>
      </c>
      <c r="AK523" s="155"/>
      <c r="AL523" s="173">
        <f>Cálculos!BZ511</f>
        <v>0</v>
      </c>
      <c r="AM523" s="153"/>
      <c r="BA523" s="154"/>
      <c r="BB523" s="75">
        <v>518</v>
      </c>
      <c r="BC523" s="181">
        <f>ABS(Cálculos!L524-Cálculos!L523)</f>
        <v>1.3017134183681422</v>
      </c>
      <c r="BD523" s="181">
        <f>ABS(Cálculos!AR524-Cálculos!AR523)</f>
        <v>0.43482268660134604</v>
      </c>
      <c r="BE523" s="181">
        <f>ABS(Cálculos!BX524-Cálculos!BX523)</f>
        <v>0.14556206546452133</v>
      </c>
      <c r="BF523" s="153"/>
    </row>
    <row r="524" spans="25:58" x14ac:dyDescent="0.35">
      <c r="Y524" s="154"/>
      <c r="Z524" s="75">
        <f>(Cálculos!C525-0.44)/(MAX(Cálculos!C:C)+0.12)*100</f>
        <v>71.02394126992823</v>
      </c>
      <c r="AA524" s="155"/>
      <c r="AB524" s="173">
        <f>Cálculos!L682</f>
        <v>0.3627272675551465</v>
      </c>
      <c r="AC524" s="155"/>
      <c r="AD524" s="173">
        <f>Cálculos!AR571</f>
        <v>0.45722505813814479</v>
      </c>
      <c r="AE524" s="155"/>
      <c r="AF524" s="173">
        <f>Cálculos!BX201</f>
        <v>0.53159387624178833</v>
      </c>
      <c r="AG524" s="155"/>
      <c r="AH524" s="173">
        <f>Cálculos!N495</f>
        <v>0</v>
      </c>
      <c r="AI524" s="155"/>
      <c r="AJ524" s="173">
        <f>Cálculos!AT511</f>
        <v>0</v>
      </c>
      <c r="AK524" s="155"/>
      <c r="AL524" s="173">
        <f>Cálculos!BZ512</f>
        <v>0</v>
      </c>
      <c r="AM524" s="153"/>
      <c r="BA524" s="154"/>
      <c r="BB524" s="75">
        <v>519</v>
      </c>
      <c r="BC524" s="181">
        <f>ABS(Cálculos!L525-Cálculos!L524)</f>
        <v>0.99810821508761816</v>
      </c>
      <c r="BD524" s="181">
        <f>ABS(Cálculos!AR525-Cálculos!AR524)</f>
        <v>0.25264010267855586</v>
      </c>
      <c r="BE524" s="181">
        <f>ABS(Cálculos!BX525-Cálculos!BX524)</f>
        <v>5.6504542696955706E-3</v>
      </c>
      <c r="BF524" s="153"/>
    </row>
    <row r="525" spans="25:58" x14ac:dyDescent="0.35">
      <c r="Y525" s="154"/>
      <c r="Z525" s="75">
        <f>(Cálculos!C526-0.44)/(MAX(Cálculos!C:C)+0.12)*100</f>
        <v>71.160905056703001</v>
      </c>
      <c r="AA525" s="155"/>
      <c r="AB525" s="173">
        <f>Cálculos!L566</f>
        <v>0.36210465938093028</v>
      </c>
      <c r="AC525" s="155"/>
      <c r="AD525" s="173">
        <f>Cálculos!AR200</f>
        <v>0.45625191678437865</v>
      </c>
      <c r="AE525" s="155"/>
      <c r="AF525" s="173">
        <f>Cálculos!BX570</f>
        <v>0.53140911280834036</v>
      </c>
      <c r="AG525" s="155"/>
      <c r="AH525" s="173">
        <f>Cálculos!N496</f>
        <v>0</v>
      </c>
      <c r="AI525" s="155"/>
      <c r="AJ525" s="173">
        <f>Cálculos!AT512</f>
        <v>0</v>
      </c>
      <c r="AK525" s="155"/>
      <c r="AL525" s="173">
        <f>Cálculos!BZ513</f>
        <v>0</v>
      </c>
      <c r="AM525" s="153"/>
      <c r="BA525" s="154"/>
      <c r="BB525" s="75">
        <v>520</v>
      </c>
      <c r="BC525" s="181">
        <f>ABS(Cálculos!L526-Cálculos!L525)</f>
        <v>6.0097261742325436E-2</v>
      </c>
      <c r="BD525" s="181">
        <f>ABS(Cálculos!AR526-Cálculos!AR525)</f>
        <v>1.8089780620567097E-2</v>
      </c>
      <c r="BE525" s="181">
        <f>ABS(Cálculos!BX526-Cálculos!BX525)</f>
        <v>5.5640856801506544E-3</v>
      </c>
      <c r="BF525" s="153"/>
    </row>
    <row r="526" spans="25:58" x14ac:dyDescent="0.35">
      <c r="Y526" s="154"/>
      <c r="Z526" s="75">
        <f>(Cálculos!C527-0.44)/(MAX(Cálculos!C:C)+0.12)*100</f>
        <v>71.297868843477772</v>
      </c>
      <c r="AA526" s="155"/>
      <c r="AB526" s="173">
        <f>Cálculos!L199</f>
        <v>0.36058513182688923</v>
      </c>
      <c r="AC526" s="155"/>
      <c r="AD526" s="173">
        <f>Cálculos!AR569</f>
        <v>0.4533334619198377</v>
      </c>
      <c r="AE526" s="155"/>
      <c r="AF526" s="173">
        <f>Cálculos!BX213</f>
        <v>0.53012665032095563</v>
      </c>
      <c r="AG526" s="155"/>
      <c r="AH526" s="173">
        <f>Cálculos!N497</f>
        <v>0</v>
      </c>
      <c r="AI526" s="155"/>
      <c r="AJ526" s="173">
        <f>Cálculos!AT513</f>
        <v>0</v>
      </c>
      <c r="AK526" s="155"/>
      <c r="AL526" s="173">
        <f>Cálculos!BZ514</f>
        <v>0</v>
      </c>
      <c r="AM526" s="153"/>
      <c r="BA526" s="154"/>
      <c r="BB526" s="75">
        <v>521</v>
      </c>
      <c r="BC526" s="181">
        <f>ABS(Cálculos!L527-Cálculos!L526)</f>
        <v>5.5200842861836796E-2</v>
      </c>
      <c r="BD526" s="181">
        <f>ABS(Cálculos!AR527-Cálculos!AR526)</f>
        <v>1.6818819507721683E-2</v>
      </c>
      <c r="BE526" s="181">
        <f>ABS(Cálculos!BX527-Cálculos!BX526)</f>
        <v>5.4790372558355394E-3</v>
      </c>
      <c r="BF526" s="153"/>
    </row>
    <row r="527" spans="25:58" x14ac:dyDescent="0.35">
      <c r="Y527" s="154"/>
      <c r="Z527" s="75">
        <f>(Cálculos!C528-0.44)/(MAX(Cálculos!C:C)+0.12)*100</f>
        <v>71.434832630252558</v>
      </c>
      <c r="AA527" s="155"/>
      <c r="AB527" s="173">
        <f>Cálculos!L317</f>
        <v>0.35995332675010683</v>
      </c>
      <c r="AC527" s="155"/>
      <c r="AD527" s="173">
        <f>Cálculos!AR709</f>
        <v>0.45200632798816787</v>
      </c>
      <c r="AE527" s="155"/>
      <c r="AF527" s="173">
        <f>Cálculos!BX202</f>
        <v>0.52538399251080148</v>
      </c>
      <c r="AG527" s="155"/>
      <c r="AH527" s="173">
        <f>Cálculos!N498</f>
        <v>0</v>
      </c>
      <c r="AI527" s="155"/>
      <c r="AJ527" s="173">
        <f>Cálculos!AT514</f>
        <v>0</v>
      </c>
      <c r="AK527" s="155"/>
      <c r="AL527" s="173">
        <f>Cálculos!BZ515</f>
        <v>0</v>
      </c>
      <c r="AM527" s="153"/>
      <c r="BA527" s="154"/>
      <c r="BB527" s="75">
        <v>522</v>
      </c>
      <c r="BC527" s="181">
        <f>ABS(Cálculos!L528-Cálculos!L527)</f>
        <v>5.4585355787156287E-2</v>
      </c>
      <c r="BD527" s="181">
        <f>ABS(Cálculos!AR528-Cálculos!AR527)</f>
        <v>1.900042216707698E-2</v>
      </c>
      <c r="BE527" s="181">
        <f>ABS(Cálculos!BX528-Cálculos!BX527)</f>
        <v>8.5707749633110453E-3</v>
      </c>
      <c r="BF527" s="153"/>
    </row>
    <row r="528" spans="25:58" x14ac:dyDescent="0.35">
      <c r="Y528" s="154"/>
      <c r="Z528" s="75">
        <f>(Cálculos!C529-0.44)/(MAX(Cálculos!C:C)+0.12)*100</f>
        <v>71.571796417027329</v>
      </c>
      <c r="AA528" s="155"/>
      <c r="AB528" s="173">
        <f>Cálculos!L567</f>
        <v>0.35853298358969504</v>
      </c>
      <c r="AC528" s="155"/>
      <c r="AD528" s="173">
        <f>Cálculos!AR201</f>
        <v>0.45119391776722761</v>
      </c>
      <c r="AE528" s="155"/>
      <c r="AF528" s="173">
        <f>Cálculos!BX203</f>
        <v>0.51925324163969389</v>
      </c>
      <c r="AG528" s="155"/>
      <c r="AH528" s="173">
        <f>Cálculos!N499</f>
        <v>0</v>
      </c>
      <c r="AI528" s="155"/>
      <c r="AJ528" s="173">
        <f>Cálculos!AT515</f>
        <v>0</v>
      </c>
      <c r="AK528" s="155"/>
      <c r="AL528" s="173">
        <f>Cálculos!BZ516</f>
        <v>0</v>
      </c>
      <c r="AM528" s="153"/>
      <c r="BA528" s="154"/>
      <c r="BB528" s="75">
        <v>523</v>
      </c>
      <c r="BC528" s="181">
        <f>ABS(Cálculos!L529-Cálculos!L528)</f>
        <v>5.1718074961494387E-2</v>
      </c>
      <c r="BD528" s="181">
        <f>ABS(Cálculos!AR529-Cálculos!AR528)</f>
        <v>5.4645108655457797E-2</v>
      </c>
      <c r="BE528" s="181">
        <f>ABS(Cálculos!BX529-Cálculos!BX528)</f>
        <v>5.7030895456624542E-2</v>
      </c>
      <c r="BF528" s="153"/>
    </row>
    <row r="529" spans="25:58" x14ac:dyDescent="0.35">
      <c r="Y529" s="154"/>
      <c r="Z529" s="75">
        <f>(Cálculos!C530-0.44)/(MAX(Cálculos!C:C)+0.12)*100</f>
        <v>71.7087602038021</v>
      </c>
      <c r="AA529" s="155"/>
      <c r="AB529" s="173">
        <f>Cálculos!L571</f>
        <v>0.35848250005865956</v>
      </c>
      <c r="AC529" s="155"/>
      <c r="AD529" s="173">
        <f>Cálculos!AR570</f>
        <v>0.44967603762655017</v>
      </c>
      <c r="AE529" s="155"/>
      <c r="AF529" s="173">
        <f>Cálculos!BX206</f>
        <v>0.51518238291194285</v>
      </c>
      <c r="AG529" s="155"/>
      <c r="AH529" s="173">
        <f>Cálculos!N500</f>
        <v>0</v>
      </c>
      <c r="AI529" s="155"/>
      <c r="AJ529" s="173">
        <f>Cálculos!AT516</f>
        <v>0</v>
      </c>
      <c r="AK529" s="155"/>
      <c r="AL529" s="173">
        <f>Cálculos!BZ517</f>
        <v>0</v>
      </c>
      <c r="AM529" s="153"/>
      <c r="BA529" s="154"/>
      <c r="BB529" s="75">
        <v>524</v>
      </c>
      <c r="BC529" s="181">
        <f>ABS(Cálculos!L530-Cálculos!L529)</f>
        <v>5.0453787294647334E-2</v>
      </c>
      <c r="BD529" s="181">
        <f>ABS(Cálculos!AR530-Cálculos!AR529)</f>
        <v>5.3336080555429155E-2</v>
      </c>
      <c r="BE529" s="181">
        <f>ABS(Cálculos!BX530-Cálculos!BX529)</f>
        <v>5.5685400015894171E-2</v>
      </c>
      <c r="BF529" s="153"/>
    </row>
    <row r="530" spans="25:58" x14ac:dyDescent="0.35">
      <c r="Y530" s="154"/>
      <c r="Z530" s="75">
        <f>(Cálculos!C531-0.44)/(MAX(Cálculos!C:C)+0.12)*100</f>
        <v>71.845723990576886</v>
      </c>
      <c r="AA530" s="155"/>
      <c r="AB530" s="173">
        <f>Cálculos!L200</f>
        <v>0.35689519848815426</v>
      </c>
      <c r="AC530" s="155"/>
      <c r="AD530" s="173">
        <f>Cálculos!AR344</f>
        <v>0.44869795366019294</v>
      </c>
      <c r="AE530" s="155"/>
      <c r="AF530" s="173">
        <f>Cálculos!BX204</f>
        <v>0.5131979934353359</v>
      </c>
      <c r="AG530" s="155"/>
      <c r="AH530" s="173">
        <f>Cálculos!N501</f>
        <v>0</v>
      </c>
      <c r="AI530" s="155"/>
      <c r="AJ530" s="173">
        <f>Cálculos!AT517</f>
        <v>0</v>
      </c>
      <c r="AK530" s="155"/>
      <c r="AL530" s="173">
        <f>Cálculos!BZ518</f>
        <v>0</v>
      </c>
      <c r="AM530" s="153"/>
      <c r="BA530" s="154"/>
      <c r="BB530" s="75">
        <v>525</v>
      </c>
      <c r="BC530" s="181">
        <f>ABS(Cálculos!L531-Cálculos!L530)</f>
        <v>1.1246890180666158E-2</v>
      </c>
      <c r="BD530" s="181">
        <f>ABS(Cálculos!AR531-Cálculos!AR530)</f>
        <v>8.4086534844907135E-3</v>
      </c>
      <c r="BE530" s="181">
        <f>ABS(Cálculos!BX531-Cálculos!BX530)</f>
        <v>6.0952439524150082E-3</v>
      </c>
      <c r="BF530" s="153"/>
    </row>
    <row r="531" spans="25:58" x14ac:dyDescent="0.35">
      <c r="Y531" s="154"/>
      <c r="Z531" s="75">
        <f>(Cálculos!C532-0.44)/(MAX(Cálculos!C:C)+0.12)*100</f>
        <v>71.982687777351657</v>
      </c>
      <c r="AA531" s="155"/>
      <c r="AB531" s="173">
        <f>Cálculos!L568</f>
        <v>0.3549996467389373</v>
      </c>
      <c r="AC531" s="155"/>
      <c r="AD531" s="173">
        <f>Cálculos!AR202</f>
        <v>0.44621296726558596</v>
      </c>
      <c r="AE531" s="155"/>
      <c r="AF531" s="173">
        <f>Cálculos!BX205</f>
        <v>0.50857939258383533</v>
      </c>
      <c r="AG531" s="155"/>
      <c r="AH531" s="173">
        <f>Cálculos!N502</f>
        <v>0</v>
      </c>
      <c r="AI531" s="155"/>
      <c r="AJ531" s="173">
        <f>Cálculos!AT518</f>
        <v>0</v>
      </c>
      <c r="AK531" s="155"/>
      <c r="AL531" s="173">
        <f>Cálculos!BZ519</f>
        <v>0</v>
      </c>
      <c r="AM531" s="153"/>
      <c r="BA531" s="154"/>
      <c r="BB531" s="75">
        <v>526</v>
      </c>
      <c r="BC531" s="181">
        <f>ABS(Cálculos!L532-Cálculos!L531)</f>
        <v>2.0435735191586257E-3</v>
      </c>
      <c r="BD531" s="181">
        <f>ABS(Cálculos!AR532-Cálculos!AR531)</f>
        <v>4.8384270662024109E-3</v>
      </c>
      <c r="BE531" s="181">
        <f>ABS(Cálculos!BX532-Cálculos!BX531)</f>
        <v>7.1164755620166664E-3</v>
      </c>
      <c r="BF531" s="153"/>
    </row>
    <row r="532" spans="25:58" x14ac:dyDescent="0.35">
      <c r="Y532" s="154"/>
      <c r="Z532" s="75">
        <f>(Cálculos!C533-0.44)/(MAX(Cálculos!C:C)+0.12)*100</f>
        <v>72.119651564126443</v>
      </c>
      <c r="AA532" s="155"/>
      <c r="AB532" s="173">
        <f>Cálculos!L201</f>
        <v>0.35335589145778507</v>
      </c>
      <c r="AC532" s="155"/>
      <c r="AD532" s="173">
        <f>Cálculos!AR203</f>
        <v>0.44129236507578584</v>
      </c>
      <c r="AE532" s="155"/>
      <c r="AF532" s="173">
        <f>Cálculos!BX709</f>
        <v>0.5025776651845808</v>
      </c>
      <c r="AG532" s="155"/>
      <c r="AH532" s="173">
        <f>Cálculos!N503</f>
        <v>0</v>
      </c>
      <c r="AI532" s="155"/>
      <c r="AJ532" s="173">
        <f>Cálculos!AT519</f>
        <v>0</v>
      </c>
      <c r="AK532" s="155"/>
      <c r="AL532" s="173">
        <f>Cálculos!BZ520</f>
        <v>0</v>
      </c>
      <c r="AM532" s="153"/>
      <c r="BA532" s="154"/>
      <c r="BB532" s="75">
        <v>527</v>
      </c>
      <c r="BC532" s="181">
        <f>ABS(Cálculos!L533-Cálculos!L532)</f>
        <v>3.7577937084555701E-2</v>
      </c>
      <c r="BD532" s="181">
        <f>ABS(Cálculos!AR533-Cálculos!AR532)</f>
        <v>4.0330070604621016E-2</v>
      </c>
      <c r="BE532" s="181">
        <f>ABS(Cálculos!BX533-Cálculos!BX532)</f>
        <v>4.2573298566349171E-2</v>
      </c>
      <c r="BF532" s="153"/>
    </row>
    <row r="533" spans="25:58" x14ac:dyDescent="0.35">
      <c r="Y533" s="154"/>
      <c r="Z533" s="75">
        <f>(Cálculos!C534-0.44)/(MAX(Cálculos!C:C)+0.12)*100</f>
        <v>72.256615350901214</v>
      </c>
      <c r="AA533" s="155"/>
      <c r="AB533" s="173">
        <f>Cálculos!L569</f>
        <v>0.35150164679453394</v>
      </c>
      <c r="AC533" s="155"/>
      <c r="AD533" s="173">
        <f>Cálculos!AR206</f>
        <v>0.44074209449139901</v>
      </c>
      <c r="AE533" s="155"/>
      <c r="AF533" s="173">
        <f>Cálculos!BX579</f>
        <v>0.49973096176619447</v>
      </c>
      <c r="AG533" s="155"/>
      <c r="AH533" s="173">
        <f>Cálculos!N504</f>
        <v>0</v>
      </c>
      <c r="AI533" s="155"/>
      <c r="AJ533" s="173">
        <f>Cálculos!AT520</f>
        <v>0</v>
      </c>
      <c r="AK533" s="155"/>
      <c r="AL533" s="173">
        <f>Cálculos!BZ521</f>
        <v>0</v>
      </c>
      <c r="AM533" s="153"/>
      <c r="BA533" s="154"/>
      <c r="BB533" s="75">
        <v>528</v>
      </c>
      <c r="BC533" s="181">
        <f>ABS(Cálculos!L534-Cálculos!L533)</f>
        <v>4.8224417789062279E-2</v>
      </c>
      <c r="BD533" s="181">
        <f>ABS(Cálculos!AR534-Cálculos!AR533)</f>
        <v>5.0934484268315816E-2</v>
      </c>
      <c r="BE533" s="181">
        <f>ABS(Cálculos!BX534-Cálculos!BX533)</f>
        <v>5.3143423936424794E-2</v>
      </c>
      <c r="BF533" s="153"/>
    </row>
    <row r="534" spans="25:58" x14ac:dyDescent="0.35">
      <c r="Y534" s="154"/>
      <c r="Z534" s="75">
        <f>(Cálculos!C535-0.44)/(MAX(Cálculos!C:C)+0.12)*100</f>
        <v>72.393579137675985</v>
      </c>
      <c r="AA534" s="155"/>
      <c r="AB534" s="173">
        <f>Cálculos!L206</f>
        <v>0.3501563400313874</v>
      </c>
      <c r="AC534" s="155"/>
      <c r="AD534" s="173">
        <f>Cálculos!AR204</f>
        <v>0.43642876813115566</v>
      </c>
      <c r="AE534" s="155"/>
      <c r="AF534" s="173">
        <f>Cálculos!BX344</f>
        <v>0.49829372164282526</v>
      </c>
      <c r="AG534" s="155"/>
      <c r="AH534" s="173">
        <f>Cálculos!N505</f>
        <v>0</v>
      </c>
      <c r="AI534" s="155"/>
      <c r="AJ534" s="173">
        <f>Cálculos!AT521</f>
        <v>0</v>
      </c>
      <c r="AK534" s="155"/>
      <c r="AL534" s="173">
        <f>Cálculos!BZ522</f>
        <v>0</v>
      </c>
      <c r="AM534" s="153"/>
      <c r="BA534" s="154"/>
      <c r="BB534" s="75">
        <v>529</v>
      </c>
      <c r="BC534" s="181">
        <f>ABS(Cálculos!L535-Cálculos!L534)</f>
        <v>1.5036278429582051E-2</v>
      </c>
      <c r="BD534" s="181">
        <f>ABS(Cálculos!AR535-Cálculos!AR534)</f>
        <v>1.7704920873136021E-2</v>
      </c>
      <c r="BE534" s="181">
        <f>ABS(Cálculos!BX535-Cálculos!BX534)</f>
        <v>1.9880096352664967E-2</v>
      </c>
      <c r="BF534" s="153"/>
    </row>
    <row r="535" spans="25:58" x14ac:dyDescent="0.35">
      <c r="Y535" s="154"/>
      <c r="Z535" s="75">
        <f>(Cálculos!C536-0.44)/(MAX(Cálculos!C:C)+0.12)*100</f>
        <v>72.530542924450771</v>
      </c>
      <c r="AA535" s="155"/>
      <c r="AB535" s="173">
        <f>Cálculos!L202</f>
        <v>0.3498704193606908</v>
      </c>
      <c r="AC535" s="155"/>
      <c r="AD535" s="173">
        <f>Cálculos!AR205</f>
        <v>0.43298360385546181</v>
      </c>
      <c r="AE535" s="155"/>
      <c r="AF535" s="173">
        <f>Cálculos!BX656</f>
        <v>0.49241174908590257</v>
      </c>
      <c r="AG535" s="155"/>
      <c r="AH535" s="173">
        <f>Cálculos!N506</f>
        <v>0</v>
      </c>
      <c r="AI535" s="155"/>
      <c r="AJ535" s="173">
        <f>Cálculos!AT522</f>
        <v>0</v>
      </c>
      <c r="AK535" s="155"/>
      <c r="AL535" s="173">
        <f>Cálculos!BZ523</f>
        <v>0</v>
      </c>
      <c r="AM535" s="153"/>
      <c r="BA535" s="154"/>
      <c r="BB535" s="75">
        <v>530</v>
      </c>
      <c r="BC535" s="181">
        <f>ABS(Cálculos!L536-Cálculos!L535)</f>
        <v>6.5320711200836934E-3</v>
      </c>
      <c r="BD535" s="181">
        <f>ABS(Cálculos!AR536-Cálculos!AR535)</f>
        <v>9.1599227045584541E-3</v>
      </c>
      <c r="BE535" s="181">
        <f>ABS(Cálculos!BX536-Cálculos!BX535)</f>
        <v>1.1301850089471599E-2</v>
      </c>
      <c r="BF535" s="153"/>
    </row>
    <row r="536" spans="25:58" x14ac:dyDescent="0.35">
      <c r="Y536" s="154"/>
      <c r="Z536" s="75">
        <f>(Cálculos!C537-0.44)/(MAX(Cálculos!C:C)+0.12)*100</f>
        <v>72.667506711225542</v>
      </c>
      <c r="AA536" s="155"/>
      <c r="AB536" s="173">
        <f>Cálculos!L570</f>
        <v>0.34940074695457202</v>
      </c>
      <c r="AC536" s="155"/>
      <c r="AD536" s="173">
        <f>Cálculos!AR579</f>
        <v>0.42857818712676243</v>
      </c>
      <c r="AE536" s="155"/>
      <c r="AF536" s="173">
        <f>Cálculos!BX291</f>
        <v>0.48498899954827368</v>
      </c>
      <c r="AG536" s="155"/>
      <c r="AH536" s="173">
        <f>Cálculos!N507</f>
        <v>0</v>
      </c>
      <c r="AI536" s="155"/>
      <c r="AJ536" s="173">
        <f>Cálculos!AT523</f>
        <v>0</v>
      </c>
      <c r="AK536" s="155"/>
      <c r="AL536" s="173">
        <f>Cálculos!BZ524</f>
        <v>0</v>
      </c>
      <c r="AM536" s="153"/>
      <c r="BA536" s="154"/>
      <c r="BB536" s="75">
        <v>531</v>
      </c>
      <c r="BC536" s="181">
        <f>ABS(Cálculos!L537-Cálculos!L536)</f>
        <v>5.0811365943446152E-3</v>
      </c>
      <c r="BD536" s="181">
        <f>ABS(Cálculos!AR537-Cálculos!AR536)</f>
        <v>7.6688208180989426E-3</v>
      </c>
      <c r="BE536" s="181">
        <f>ABS(Cálculos!BX537-Cálculos!BX536)</f>
        <v>9.7780083137373186E-3</v>
      </c>
      <c r="BF536" s="153"/>
    </row>
    <row r="537" spans="25:58" x14ac:dyDescent="0.35">
      <c r="Y537" s="154"/>
      <c r="Z537" s="75">
        <f>(Cálculos!C538-0.44)/(MAX(Cálculos!C:C)+0.12)*100</f>
        <v>72.804470498000313</v>
      </c>
      <c r="AA537" s="155"/>
      <c r="AB537" s="173">
        <f>Cálculos!L203</f>
        <v>0.34642243681854346</v>
      </c>
      <c r="AC537" s="155"/>
      <c r="AD537" s="173">
        <f>Cálculos!AR681</f>
        <v>0.4247253970090652</v>
      </c>
      <c r="AE537" s="155"/>
      <c r="AF537" s="173">
        <f>Cálculos!BX214</f>
        <v>0.47948497332789142</v>
      </c>
      <c r="AG537" s="155"/>
      <c r="AH537" s="173">
        <f>Cálculos!N508</f>
        <v>0</v>
      </c>
      <c r="AI537" s="155"/>
      <c r="AJ537" s="173">
        <f>Cálculos!AT524</f>
        <v>0</v>
      </c>
      <c r="AK537" s="155"/>
      <c r="AL537" s="173">
        <f>Cálculos!BZ525</f>
        <v>0</v>
      </c>
      <c r="AM537" s="153"/>
      <c r="BA537" s="154"/>
      <c r="BB537" s="75">
        <v>532</v>
      </c>
      <c r="BC537" s="181">
        <f>ABS(Cálculos!L538-Cálculos!L537)</f>
        <v>4.8009881992610581E-3</v>
      </c>
      <c r="BD537" s="181">
        <f>ABS(Cálculos!AR538-Cálculos!AR537)</f>
        <v>7.3491190303277554E-3</v>
      </c>
      <c r="BE537" s="181">
        <f>ABS(Cálculos!BX538-Cálculos!BX537)</f>
        <v>9.4260670739876318E-3</v>
      </c>
      <c r="BF537" s="153"/>
    </row>
    <row r="538" spans="25:58" x14ac:dyDescent="0.35">
      <c r="Y538" s="154"/>
      <c r="Z538" s="75">
        <f>(Cálculos!C539-0.44)/(MAX(Cálculos!C:C)+0.12)*100</f>
        <v>72.941434284775099</v>
      </c>
      <c r="AA538" s="155"/>
      <c r="AB538" s="173">
        <f>Cálculos!L204</f>
        <v>0.34300895016641791</v>
      </c>
      <c r="AC538" s="155"/>
      <c r="AD538" s="173">
        <f>Cálculos!AR316</f>
        <v>0.42030829393044133</v>
      </c>
      <c r="AE538" s="155"/>
      <c r="AF538" s="173">
        <f>Cálculos!BX580</f>
        <v>0.47505529040924122</v>
      </c>
      <c r="AG538" s="155"/>
      <c r="AH538" s="173">
        <f>Cálculos!N509</f>
        <v>0</v>
      </c>
      <c r="AI538" s="155"/>
      <c r="AJ538" s="173">
        <f>Cálculos!AT525</f>
        <v>0</v>
      </c>
      <c r="AK538" s="155"/>
      <c r="AL538" s="173">
        <f>Cálculos!BZ526</f>
        <v>0</v>
      </c>
      <c r="AM538" s="153"/>
      <c r="BA538" s="154"/>
      <c r="BB538" s="75">
        <v>533</v>
      </c>
      <c r="BC538" s="181">
        <f>ABS(Cálculos!L539-Cálculos!L538)</f>
        <v>4.7155038328094978E-3</v>
      </c>
      <c r="BD538" s="181">
        <f>ABS(Cálculos!AR539-Cálculos!AR538)</f>
        <v>7.2246858545678139E-3</v>
      </c>
      <c r="BE538" s="181">
        <f>ABS(Cálculos!BX539-Cálculos!BX538)</f>
        <v>9.2698872342380501E-3</v>
      </c>
      <c r="BF538" s="153"/>
    </row>
    <row r="539" spans="25:58" x14ac:dyDescent="0.35">
      <c r="Y539" s="154"/>
      <c r="Z539" s="75">
        <f>(Cálculos!C540-0.44)/(MAX(Cálculos!C:C)+0.12)*100</f>
        <v>73.078398071549884</v>
      </c>
      <c r="AA539" s="155"/>
      <c r="AB539" s="173">
        <f>Cálculos!L579</f>
        <v>0.34128347634758949</v>
      </c>
      <c r="AC539" s="155"/>
      <c r="AD539" s="173">
        <f>Cálculos!AR214</f>
        <v>0.41367501686759112</v>
      </c>
      <c r="AE539" s="155"/>
      <c r="AF539" s="173">
        <f>Cálculos!BX681</f>
        <v>0.47251123112880128</v>
      </c>
      <c r="AG539" s="155"/>
      <c r="AH539" s="173">
        <f>Cálculos!N510</f>
        <v>0</v>
      </c>
      <c r="AI539" s="155"/>
      <c r="AJ539" s="173">
        <f>Cálculos!AT526</f>
        <v>0</v>
      </c>
      <c r="AK539" s="155"/>
      <c r="AL539" s="173">
        <f>Cálculos!BZ527</f>
        <v>0</v>
      </c>
      <c r="AM539" s="153"/>
      <c r="BA539" s="154"/>
      <c r="BB539" s="75">
        <v>534</v>
      </c>
      <c r="BC539" s="181">
        <f>ABS(Cálculos!L540-Cálculos!L539)</f>
        <v>4.6627055529905315E-3</v>
      </c>
      <c r="BD539" s="181">
        <f>ABS(Cálculos!AR540-Cálculos!AR539)</f>
        <v>7.1335341076138592E-3</v>
      </c>
      <c r="BE539" s="181">
        <f>ABS(Cálculos!BX540-Cálculos!BX539)</f>
        <v>9.1474740788970443E-3</v>
      </c>
      <c r="BF539" s="153"/>
    </row>
    <row r="540" spans="25:58" x14ac:dyDescent="0.35">
      <c r="Y540" s="154"/>
      <c r="Z540" s="75">
        <f>(Cálculos!C541-0.44)/(MAX(Cálculos!C:C)+0.12)*100</f>
        <v>73.215361858324641</v>
      </c>
      <c r="AA540" s="155"/>
      <c r="AB540" s="173">
        <f>Cálculos!L205</f>
        <v>0.34099173088913554</v>
      </c>
      <c r="AC540" s="155"/>
      <c r="AD540" s="173">
        <f>Cálculos!AR682</f>
        <v>0.40988719431803422</v>
      </c>
      <c r="AE540" s="155"/>
      <c r="AF540" s="173">
        <f>Cálculos!BX589</f>
        <v>0.46970290977375606</v>
      </c>
      <c r="AG540" s="155"/>
      <c r="AH540" s="173">
        <f>Cálculos!N511</f>
        <v>0</v>
      </c>
      <c r="AI540" s="155"/>
      <c r="AJ540" s="173">
        <f>Cálculos!AT527</f>
        <v>0</v>
      </c>
      <c r="AK540" s="155"/>
      <c r="AL540" s="173">
        <f>Cálculos!BZ528</f>
        <v>0</v>
      </c>
      <c r="AM540" s="153"/>
      <c r="BA540" s="154"/>
      <c r="BB540" s="75">
        <v>535</v>
      </c>
      <c r="BC540" s="181">
        <f>ABS(Cálculos!L541-Cálculos!L540)</f>
        <v>4.6157115486122891E-3</v>
      </c>
      <c r="BD540" s="181">
        <f>ABS(Cálculos!AR541-Cálculos!AR540)</f>
        <v>7.0487728783215076E-3</v>
      </c>
      <c r="BE540" s="181">
        <f>ABS(Cálculos!BX541-Cálculos!BX540)</f>
        <v>9.031929279568196E-3</v>
      </c>
      <c r="BF540" s="153"/>
    </row>
    <row r="541" spans="25:58" x14ac:dyDescent="0.35">
      <c r="Y541" s="154"/>
      <c r="Z541" s="75">
        <f>(Cálculos!C542-0.44)/(MAX(Cálculos!C:C)+0.12)*100</f>
        <v>73.352325645099427</v>
      </c>
      <c r="AA541" s="155"/>
      <c r="AB541" s="173">
        <f>Cálculos!L657</f>
        <v>0.33837658634068302</v>
      </c>
      <c r="AC541" s="155"/>
      <c r="AD541" s="173">
        <f>Cálculos!AR589</f>
        <v>0.40870762185080206</v>
      </c>
      <c r="AE541" s="155"/>
      <c r="AF541" s="173">
        <f>Cálculos!BX316</f>
        <v>0.46671013999264233</v>
      </c>
      <c r="AG541" s="155"/>
      <c r="AH541" s="173">
        <f>Cálculos!N512</f>
        <v>0</v>
      </c>
      <c r="AI541" s="155"/>
      <c r="AJ541" s="173">
        <f>Cálculos!AT528</f>
        <v>0</v>
      </c>
      <c r="AK541" s="155"/>
      <c r="AL541" s="173">
        <f>Cálculos!BZ529</f>
        <v>0</v>
      </c>
      <c r="AM541" s="153"/>
      <c r="BA541" s="154"/>
      <c r="BB541" s="75">
        <v>536</v>
      </c>
      <c r="BC541" s="181">
        <f>ABS(Cálculos!L542-Cálculos!L541)</f>
        <v>4.5700574017863982E-3</v>
      </c>
      <c r="BD541" s="181">
        <f>ABS(Cálculos!AR542-Cálculos!AR541)</f>
        <v>6.9659287879453302E-3</v>
      </c>
      <c r="BE541" s="181">
        <f>ABS(Cálculos!BX542-Cálculos!BX541)</f>
        <v>8.9187721536295728E-3</v>
      </c>
      <c r="BF541" s="153"/>
    </row>
    <row r="542" spans="25:58" x14ac:dyDescent="0.35">
      <c r="Y542" s="154"/>
      <c r="Z542" s="75">
        <f>(Cálculos!C543-0.44)/(MAX(Cálculos!C:C)+0.12)*100</f>
        <v>73.489289431874198</v>
      </c>
      <c r="AA542" s="155"/>
      <c r="AB542" s="173">
        <f>Cálculos!L292</f>
        <v>0.33482348248531368</v>
      </c>
      <c r="AC542" s="155"/>
      <c r="AD542" s="173">
        <f>Cálculos!AR317</f>
        <v>0.40552238973342958</v>
      </c>
      <c r="AE542" s="155"/>
      <c r="AF542" s="173">
        <f>Cálculos!BX581</f>
        <v>0.46639221948467136</v>
      </c>
      <c r="AG542" s="155"/>
      <c r="AH542" s="173">
        <f>Cálculos!N513</f>
        <v>0</v>
      </c>
      <c r="AI542" s="155"/>
      <c r="AJ542" s="173">
        <f>Cálculos!AT529</f>
        <v>0</v>
      </c>
      <c r="AK542" s="155"/>
      <c r="AL542" s="173">
        <f>Cálculos!BZ530</f>
        <v>0</v>
      </c>
      <c r="AM542" s="153"/>
      <c r="BA542" s="154"/>
      <c r="BB542" s="75">
        <v>537</v>
      </c>
      <c r="BC542" s="181">
        <f>ABS(Cálculos!L543-Cálculos!L542)</f>
        <v>4.5249985915118418E-3</v>
      </c>
      <c r="BD542" s="181">
        <f>ABS(Cálculos!AR543-Cálculos!AR542)</f>
        <v>6.8842484915958568E-3</v>
      </c>
      <c r="BE542" s="181">
        <f>ABS(Cálculos!BX543-Cálculos!BX542)</f>
        <v>8.8072421639554532E-3</v>
      </c>
      <c r="BF542" s="153"/>
    </row>
    <row r="543" spans="25:58" x14ac:dyDescent="0.35">
      <c r="Y543" s="154"/>
      <c r="Z543" s="75">
        <f>(Cálculos!C544-0.44)/(MAX(Cálculos!C:C)+0.12)*100</f>
        <v>73.626253218648984</v>
      </c>
      <c r="AA543" s="155"/>
      <c r="AB543" s="173">
        <f>Cálculos!L589</f>
        <v>0.33387475630045688</v>
      </c>
      <c r="AC543" s="155"/>
      <c r="AD543" s="173">
        <f>Cálculos!AR580</f>
        <v>0.40499010350957354</v>
      </c>
      <c r="AE543" s="155"/>
      <c r="AF543" s="173">
        <f>Cálculos!BX582</f>
        <v>0.46044200673049718</v>
      </c>
      <c r="AG543" s="155"/>
      <c r="AH543" s="173">
        <f>Cálculos!N514</f>
        <v>0</v>
      </c>
      <c r="AI543" s="155"/>
      <c r="AJ543" s="173">
        <f>Cálculos!AT530</f>
        <v>0</v>
      </c>
      <c r="AK543" s="155"/>
      <c r="AL543" s="173">
        <f>Cálculos!BZ531</f>
        <v>0</v>
      </c>
      <c r="AM543" s="153"/>
      <c r="BA543" s="154"/>
      <c r="BB543" s="75">
        <v>538</v>
      </c>
      <c r="BC543" s="181">
        <f>ABS(Cálculos!L544-Cálculos!L543)</f>
        <v>4.4804078993939678E-3</v>
      </c>
      <c r="BD543" s="181">
        <f>ABS(Cálculos!AR544-Cálculos!AR543)</f>
        <v>6.8035960818659813E-3</v>
      </c>
      <c r="BE543" s="181">
        <f>ABS(Cálculos!BX544-Cálculos!BX543)</f>
        <v>8.6971963208376524E-3</v>
      </c>
      <c r="BF543" s="153"/>
    </row>
    <row r="544" spans="25:58" x14ac:dyDescent="0.35">
      <c r="Y544" s="154"/>
      <c r="Z544" s="75">
        <f>(Cálculos!C545-0.44)/(MAX(Cálculos!C:C)+0.12)*100</f>
        <v>73.763217005423755</v>
      </c>
      <c r="AA544" s="155"/>
      <c r="AB544" s="173">
        <f>Cálculos!L214</f>
        <v>0.33359144003809027</v>
      </c>
      <c r="AC544" s="155"/>
      <c r="AD544" s="173">
        <f>Cálculos!AR581</f>
        <v>0.39739799627746031</v>
      </c>
      <c r="AE544" s="155"/>
      <c r="AF544" s="173">
        <f>Cálculos!BX682</f>
        <v>0.45694261015701582</v>
      </c>
      <c r="AG544" s="155"/>
      <c r="AH544" s="173">
        <f>Cálculos!N515</f>
        <v>0</v>
      </c>
      <c r="AI544" s="155"/>
      <c r="AJ544" s="173">
        <f>Cálculos!AT531</f>
        <v>0</v>
      </c>
      <c r="AK544" s="155"/>
      <c r="AL544" s="173">
        <f>Cálculos!BZ532</f>
        <v>0</v>
      </c>
      <c r="AM544" s="153"/>
      <c r="BA544" s="154"/>
      <c r="BB544" s="75">
        <v>539</v>
      </c>
      <c r="BC544" s="181">
        <f>ABS(Cálculos!L545-Cálculos!L544)</f>
        <v>4.4362605761817386E-3</v>
      </c>
      <c r="BD544" s="181">
        <f>ABS(Cálculos!AR545-Cálculos!AR544)</f>
        <v>6.7239382533047509E-3</v>
      </c>
      <c r="BE544" s="181">
        <f>ABS(Cálculos!BX545-Cálculos!BX544)</f>
        <v>8.5885943447804314E-3</v>
      </c>
      <c r="BF544" s="153"/>
    </row>
    <row r="545" spans="25:58" x14ac:dyDescent="0.35">
      <c r="Y545" s="154"/>
      <c r="Z545" s="75">
        <f>(Cálculos!C546-0.44)/(MAX(Cálculos!C:C)+0.12)*100</f>
        <v>73.90018079219854</v>
      </c>
      <c r="AA545" s="155"/>
      <c r="AB545" s="173">
        <f>Cálculos!L224</f>
        <v>0.32690789698856632</v>
      </c>
      <c r="AC545" s="155"/>
      <c r="AD545" s="173">
        <f>Cálculos!AR224</f>
        <v>0.39555906135100771</v>
      </c>
      <c r="AE545" s="155"/>
      <c r="AF545" s="173">
        <f>Cálculos!BX215</f>
        <v>0.45507698369673399</v>
      </c>
      <c r="AG545" s="155"/>
      <c r="AH545" s="173">
        <f>Cálculos!N516</f>
        <v>0</v>
      </c>
      <c r="AI545" s="155"/>
      <c r="AJ545" s="173">
        <f>Cálculos!AT532</f>
        <v>0</v>
      </c>
      <c r="AK545" s="155"/>
      <c r="AL545" s="173">
        <f>Cálculos!BZ533</f>
        <v>0</v>
      </c>
      <c r="AM545" s="153"/>
      <c r="BA545" s="154"/>
      <c r="BB545" s="75">
        <v>540</v>
      </c>
      <c r="BC545" s="181">
        <f>ABS(Cálculos!L546-Cálculos!L545)</f>
        <v>4.3925489118335492E-3</v>
      </c>
      <c r="BD545" s="181">
        <f>ABS(Cálculos!AR546-Cálculos!AR545)</f>
        <v>6.6452588704553062E-3</v>
      </c>
      <c r="BE545" s="181">
        <f>ABS(Cálculos!BX546-Cálculos!BX545)</f>
        <v>8.4814132328805414E-3</v>
      </c>
      <c r="BF545" s="153"/>
    </row>
    <row r="546" spans="25:58" x14ac:dyDescent="0.35">
      <c r="Y546" s="154"/>
      <c r="Z546" s="75">
        <f>(Cálculos!C547-0.44)/(MAX(Cálculos!C:C)+0.12)*100</f>
        <v>74.037144578973312</v>
      </c>
      <c r="AA546" s="155"/>
      <c r="AB546" s="173">
        <f>Cálculos!L600</f>
        <v>0.31982417750711389</v>
      </c>
      <c r="AC546" s="155"/>
      <c r="AD546" s="173">
        <f>Cálculos!AR582</f>
        <v>0.39250237727110537</v>
      </c>
      <c r="AE546" s="155"/>
      <c r="AF546" s="173">
        <f>Cálculos!BX583</f>
        <v>0.45499702741874015</v>
      </c>
      <c r="AG546" s="155"/>
      <c r="AH546" s="173">
        <f>Cálculos!N517</f>
        <v>0</v>
      </c>
      <c r="AI546" s="155"/>
      <c r="AJ546" s="173">
        <f>Cálculos!AT533</f>
        <v>0</v>
      </c>
      <c r="AK546" s="155"/>
      <c r="AL546" s="173">
        <f>Cálculos!BZ534</f>
        <v>0</v>
      </c>
      <c r="AM546" s="153"/>
      <c r="BA546" s="154"/>
      <c r="BB546" s="75">
        <v>541</v>
      </c>
      <c r="BC546" s="181">
        <f>ABS(Cálculos!L547-Cálculos!L546)</f>
        <v>4.3492680592354671E-3</v>
      </c>
      <c r="BD546" s="181">
        <f>ABS(Cálculos!AR547-Cálculos!AR546)</f>
        <v>6.5675447895726657E-3</v>
      </c>
      <c r="BE546" s="181">
        <f>ABS(Cálculos!BX547-Cálculos!BX546)</f>
        <v>8.3756330789175326E-3</v>
      </c>
      <c r="BF546" s="153"/>
    </row>
    <row r="547" spans="25:58" x14ac:dyDescent="0.35">
      <c r="Y547" s="154"/>
      <c r="Z547" s="75">
        <f>(Cálculos!C548-0.44)/(MAX(Cálculos!C:C)+0.12)*100</f>
        <v>74.174108365748097</v>
      </c>
      <c r="AA547" s="155"/>
      <c r="AB547" s="173">
        <f>Cálculos!L580</f>
        <v>0.31902971395217772</v>
      </c>
      <c r="AC547" s="155"/>
      <c r="AD547" s="173">
        <f>Cálculos!AR215</f>
        <v>0.39027294868030371</v>
      </c>
      <c r="AE547" s="155"/>
      <c r="AF547" s="173">
        <f>Cálculos!BX224</f>
        <v>0.45197425053842272</v>
      </c>
      <c r="AG547" s="155"/>
      <c r="AH547" s="173">
        <f>Cálculos!N518</f>
        <v>0</v>
      </c>
      <c r="AI547" s="155"/>
      <c r="AJ547" s="173">
        <f>Cálculos!AT534</f>
        <v>0</v>
      </c>
      <c r="AK547" s="155"/>
      <c r="AL547" s="173">
        <f>Cálculos!BZ535</f>
        <v>0</v>
      </c>
      <c r="AM547" s="153"/>
      <c r="BA547" s="154"/>
      <c r="BB547" s="75">
        <v>542</v>
      </c>
      <c r="BC547" s="181">
        <f>ABS(Cálculos!L548-Cálculos!L547)</f>
        <v>4.3064136814912057E-3</v>
      </c>
      <c r="BD547" s="181">
        <f>ABS(Cálculos!AR548-Cálculos!AR547)</f>
        <v>6.4907835039454964E-3</v>
      </c>
      <c r="BE547" s="181">
        <f>ABS(Cálculos!BX548-Cálculos!BX547)</f>
        <v>8.271234717071474E-3</v>
      </c>
      <c r="BF547" s="153"/>
    </row>
    <row r="548" spans="25:58" x14ac:dyDescent="0.35">
      <c r="Y548" s="154"/>
      <c r="Z548" s="75">
        <f>(Cálculos!C549-0.44)/(MAX(Cálculos!C:C)+0.12)*100</f>
        <v>74.311072152522854</v>
      </c>
      <c r="AA548" s="155"/>
      <c r="AB548" s="173">
        <f>Cálculos!L235</f>
        <v>0.3135763025818642</v>
      </c>
      <c r="AC548" s="155"/>
      <c r="AD548" s="173">
        <f>Cálculos!AR583</f>
        <v>0.38809587198117823</v>
      </c>
      <c r="AE548" s="155"/>
      <c r="AF548" s="173">
        <f>Cálculos!BX317</f>
        <v>0.45121497211427131</v>
      </c>
      <c r="AG548" s="155"/>
      <c r="AH548" s="173">
        <f>Cálculos!N519</f>
        <v>0</v>
      </c>
      <c r="AI548" s="155"/>
      <c r="AJ548" s="173">
        <f>Cálculos!AT535</f>
        <v>0</v>
      </c>
      <c r="AK548" s="155"/>
      <c r="AL548" s="173">
        <f>Cálculos!BZ536</f>
        <v>0</v>
      </c>
      <c r="AM548" s="153"/>
      <c r="BA548" s="154"/>
      <c r="BB548" s="75">
        <v>543</v>
      </c>
      <c r="BC548" s="181">
        <f>ABS(Cálculos!L549-Cálculos!L548)</f>
        <v>4.2639815611753562E-3</v>
      </c>
      <c r="BD548" s="181">
        <f>ABS(Cálculos!AR549-Cálculos!AR548)</f>
        <v>6.4149627512107843E-3</v>
      </c>
      <c r="BE548" s="181">
        <f>ABS(Cálculos!BX549-Cálculos!BX548)</f>
        <v>8.1681993276561116E-3</v>
      </c>
      <c r="BF548" s="153"/>
    </row>
    <row r="549" spans="25:58" x14ac:dyDescent="0.35">
      <c r="Y549" s="154"/>
      <c r="Z549" s="75">
        <f>(Cálculos!C550-0.44)/(MAX(Cálculos!C:C)+0.12)*100</f>
        <v>74.44803593929764</v>
      </c>
      <c r="AA549" s="155"/>
      <c r="AB549" s="173">
        <f>Cálculos!L581</f>
        <v>0.31275153251230176</v>
      </c>
      <c r="AC549" s="155"/>
      <c r="AD549" s="173">
        <f>Cálculos!AR584</f>
        <v>0.38381169689235867</v>
      </c>
      <c r="AE549" s="155"/>
      <c r="AF549" s="173">
        <f>Cálculos!BX584</f>
        <v>0.44969025164008541</v>
      </c>
      <c r="AG549" s="155"/>
      <c r="AH549" s="173">
        <f>Cálculos!N520</f>
        <v>0</v>
      </c>
      <c r="AI549" s="155"/>
      <c r="AJ549" s="173">
        <f>Cálculos!AT536</f>
        <v>0</v>
      </c>
      <c r="AK549" s="155"/>
      <c r="AL549" s="173">
        <f>Cálculos!BZ537</f>
        <v>0</v>
      </c>
      <c r="AM549" s="153"/>
      <c r="BA549" s="154"/>
      <c r="BB549" s="75">
        <v>544</v>
      </c>
      <c r="BC549" s="181">
        <f>ABS(Cálculos!L550-Cálculos!L549)</f>
        <v>4.2219675351515829E-3</v>
      </c>
      <c r="BD549" s="181">
        <f>ABS(Cálculos!AR550-Cálculos!AR549)</f>
        <v>6.3400704462639457E-3</v>
      </c>
      <c r="BE549" s="181">
        <f>ABS(Cálculos!BX550-Cálculos!BX549)</f>
        <v>8.0665083684736683E-3</v>
      </c>
      <c r="BF549" s="153"/>
    </row>
    <row r="550" spans="25:58" x14ac:dyDescent="0.35">
      <c r="Y550" s="154"/>
      <c r="Z550" s="75">
        <f>(Cálculos!C551-0.44)/(MAX(Cálculos!C:C)+0.12)*100</f>
        <v>74.584999726072425</v>
      </c>
      <c r="AA550" s="155"/>
      <c r="AB550" s="173">
        <f>Cálculos!L215</f>
        <v>0.31141346910853623</v>
      </c>
      <c r="AC550" s="155"/>
      <c r="AD550" s="173">
        <f>Cálculos!AR600</f>
        <v>0.38299365225808968</v>
      </c>
      <c r="AE550" s="155"/>
      <c r="AF550" s="173">
        <f>Cálculos!BX585</f>
        <v>0.44718517414092962</v>
      </c>
      <c r="AG550" s="155"/>
      <c r="AH550" s="173">
        <f>Cálculos!N521</f>
        <v>0</v>
      </c>
      <c r="AI550" s="155"/>
      <c r="AJ550" s="173">
        <f>Cálculos!AT537</f>
        <v>0</v>
      </c>
      <c r="AK550" s="155"/>
      <c r="AL550" s="173">
        <f>Cálculos!BZ538</f>
        <v>0</v>
      </c>
      <c r="AM550" s="153"/>
      <c r="BA550" s="154"/>
      <c r="BB550" s="75">
        <v>545</v>
      </c>
      <c r="BC550" s="181">
        <f>ABS(Cálculos!L551-Cálculos!L550)</f>
        <v>4.1803674834167692E-3</v>
      </c>
      <c r="BD550" s="181">
        <f>ABS(Cálculos!AR551-Cálculos!AR550)</f>
        <v>6.2660946682225882E-3</v>
      </c>
      <c r="BE550" s="181">
        <f>ABS(Cálculos!BX551-Cálculos!BX550)</f>
        <v>7.9661435602480513E-3</v>
      </c>
      <c r="BF550" s="153"/>
    </row>
    <row r="551" spans="25:58" x14ac:dyDescent="0.35">
      <c r="Y551" s="154"/>
      <c r="Z551" s="75">
        <f>(Cálculos!C552-0.44)/(MAX(Cálculos!C:C)+0.12)*100</f>
        <v>74.721963512847196</v>
      </c>
      <c r="AA551" s="155"/>
      <c r="AB551" s="173">
        <f>Cálculos!L582</f>
        <v>0.30914975561782398</v>
      </c>
      <c r="AC551" s="155"/>
      <c r="AD551" s="173">
        <f>Cálculos!AR216</f>
        <v>0.38286442528620362</v>
      </c>
      <c r="AE551" s="155"/>
      <c r="AF551" s="173">
        <f>Cálculos!BX216</f>
        <v>0.44667791461656203</v>
      </c>
      <c r="AG551" s="155"/>
      <c r="AH551" s="173">
        <f>Cálculos!N522</f>
        <v>0</v>
      </c>
      <c r="AI551" s="155"/>
      <c r="AJ551" s="173">
        <f>Cálculos!AT538</f>
        <v>0</v>
      </c>
      <c r="AK551" s="155"/>
      <c r="AL551" s="173">
        <f>Cálculos!BZ539</f>
        <v>0</v>
      </c>
      <c r="AM551" s="153"/>
      <c r="BA551" s="154"/>
      <c r="BB551" s="75">
        <v>546</v>
      </c>
      <c r="BC551" s="181">
        <f>ABS(Cálculos!L552-Cálculos!L551)</f>
        <v>4.1391773269139898E-3</v>
      </c>
      <c r="BD551" s="181">
        <f>ABS(Cálculos!AR552-Cálculos!AR551)</f>
        <v>6.1930236563886298E-3</v>
      </c>
      <c r="BE551" s="181">
        <f>ABS(Cálculos!BX552-Cálculos!BX551)</f>
        <v>7.8670868810758465E-3</v>
      </c>
      <c r="BF551" s="153"/>
    </row>
    <row r="552" spans="25:58" x14ac:dyDescent="0.35">
      <c r="Y552" s="154"/>
      <c r="Z552" s="75">
        <f>(Cálculos!C553-0.44)/(MAX(Cálculos!C:C)+0.12)*100</f>
        <v>74.858927299621968</v>
      </c>
      <c r="AA552" s="155"/>
      <c r="AB552" s="173">
        <f>Cálculos!L583</f>
        <v>0.30601731574343016</v>
      </c>
      <c r="AC552" s="155"/>
      <c r="AD552" s="173">
        <f>Cálculos!AR585</f>
        <v>0.38231358937884441</v>
      </c>
      <c r="AE552" s="155"/>
      <c r="AF552" s="173">
        <f>Cálculos!BX217</f>
        <v>0.44098807601670703</v>
      </c>
      <c r="AG552" s="155"/>
      <c r="AH552" s="173">
        <f>Cálculos!N523</f>
        <v>0</v>
      </c>
      <c r="AI552" s="155"/>
      <c r="AJ552" s="173">
        <f>Cálculos!AT539</f>
        <v>0</v>
      </c>
      <c r="AK552" s="155"/>
      <c r="AL552" s="173">
        <f>Cálculos!BZ540</f>
        <v>0</v>
      </c>
      <c r="AM552" s="153"/>
      <c r="BA552" s="154"/>
      <c r="BB552" s="75">
        <v>547</v>
      </c>
      <c r="BC552" s="181">
        <f>ABS(Cálculos!L553-Cálculos!L552)</f>
        <v>4.0983930268361224E-3</v>
      </c>
      <c r="BD552" s="181">
        <f>ABS(Cálculos!AR553-Cálculos!AR552)</f>
        <v>6.1208458077298689E-3</v>
      </c>
      <c r="BE552" s="181">
        <f>ABS(Cálculos!BX553-Cálculos!BX552)</f>
        <v>7.7693205624246309E-3</v>
      </c>
      <c r="BF552" s="153"/>
    </row>
    <row r="553" spans="25:58" x14ac:dyDescent="0.35">
      <c r="Y553" s="154"/>
      <c r="Z553" s="75">
        <f>(Cálculos!C554-0.44)/(MAX(Cálculos!C:C)+0.12)*100</f>
        <v>74.995891086396753</v>
      </c>
      <c r="AA553" s="155"/>
      <c r="AB553" s="173">
        <f>Cálculos!L710</f>
        <v>0.30565741134549135</v>
      </c>
      <c r="AC553" s="155"/>
      <c r="AD553" s="173">
        <f>Cálculos!AR217</f>
        <v>0.37814999163687918</v>
      </c>
      <c r="AE553" s="155"/>
      <c r="AF553" s="173">
        <f>Cálculos!BX586</f>
        <v>0.43974779835143407</v>
      </c>
      <c r="AG553" s="155"/>
      <c r="AH553" s="173">
        <f>Cálculos!N525</f>
        <v>0</v>
      </c>
      <c r="AI553" s="155"/>
      <c r="AJ553" s="173">
        <f>Cálculos!AT540</f>
        <v>0</v>
      </c>
      <c r="AK553" s="155"/>
      <c r="AL553" s="173">
        <f>Cálculos!BZ541</f>
        <v>0</v>
      </c>
      <c r="AM553" s="153"/>
      <c r="BA553" s="154"/>
      <c r="BB553" s="75">
        <v>548</v>
      </c>
      <c r="BC553" s="181">
        <f>ABS(Cálculos!L554-Cálculos!L553)</f>
        <v>4.0580105841814262E-3</v>
      </c>
      <c r="BD553" s="181">
        <f>ABS(Cálculos!AR554-Cálculos!AR553)</f>
        <v>6.0495496746408861E-3</v>
      </c>
      <c r="BE553" s="181">
        <f>ABS(Cálculos!BX554-Cálculos!BX553)</f>
        <v>7.6728270854286018E-3</v>
      </c>
      <c r="BF553" s="153"/>
    </row>
    <row r="554" spans="25:58" x14ac:dyDescent="0.35">
      <c r="Y554" s="154"/>
      <c r="Z554" s="75">
        <f>(Cálculos!C555-0.44)/(MAX(Cálculos!C:C)+0.12)*100</f>
        <v>75.132854873171524</v>
      </c>
      <c r="AA554" s="155"/>
      <c r="AB554" s="173">
        <f>Cálculos!L216</f>
        <v>0.30521033234315281</v>
      </c>
      <c r="AC554" s="155"/>
      <c r="AD554" s="173">
        <f>Cálculos!AR586</f>
        <v>0.37586779178997232</v>
      </c>
      <c r="AE554" s="155"/>
      <c r="AF554" s="173">
        <f>Cálculos!BX218</f>
        <v>0.43579989460272245</v>
      </c>
      <c r="AG554" s="155"/>
      <c r="AH554" s="173">
        <f>Cálculos!N526</f>
        <v>0</v>
      </c>
      <c r="AI554" s="155"/>
      <c r="AJ554" s="173">
        <f>Cálculos!AT541</f>
        <v>0</v>
      </c>
      <c r="AK554" s="155"/>
      <c r="AL554" s="173">
        <f>Cálculos!BZ542</f>
        <v>0</v>
      </c>
      <c r="AM554" s="153"/>
      <c r="BA554" s="154"/>
      <c r="BB554" s="75">
        <v>549</v>
      </c>
      <c r="BC554" s="181">
        <f>ABS(Cálculos!L555-Cálculos!L554)</f>
        <v>4.0180260393527512E-3</v>
      </c>
      <c r="BD554" s="181">
        <f>ABS(Cálculos!AR555-Cálculos!AR554)</f>
        <v>5.9791239627737802E-3</v>
      </c>
      <c r="BE554" s="181">
        <f>ABS(Cálculos!BX555-Cálculos!BX554)</f>
        <v>7.577589177281685E-3</v>
      </c>
      <c r="BF554" s="153"/>
    </row>
    <row r="555" spans="25:58" x14ac:dyDescent="0.35">
      <c r="Y555" s="154"/>
      <c r="Z555" s="75">
        <f>(Cálculos!C556-0.44)/(MAX(Cálculos!C:C)+0.12)*100</f>
        <v>75.269818659946296</v>
      </c>
      <c r="AA555" s="155"/>
      <c r="AB555" s="173">
        <f>Cálculos!L639</f>
        <v>0.30462715099721932</v>
      </c>
      <c r="AC555" s="155"/>
      <c r="AD555" s="173">
        <f>Cálculos!AR218</f>
        <v>0.37392230586776742</v>
      </c>
      <c r="AE555" s="155"/>
      <c r="AF555" s="173">
        <f>Cálculos!BX600</f>
        <v>0.43448226320517885</v>
      </c>
      <c r="AG555" s="155"/>
      <c r="AH555" s="173">
        <f>Cálculos!N527</f>
        <v>0</v>
      </c>
      <c r="AI555" s="155"/>
      <c r="AJ555" s="173">
        <f>Cálculos!AT542</f>
        <v>0</v>
      </c>
      <c r="AK555" s="155"/>
      <c r="AL555" s="173">
        <f>Cálculos!BZ543</f>
        <v>0</v>
      </c>
      <c r="AM555" s="153"/>
      <c r="BA555" s="154"/>
      <c r="BB555" s="75">
        <v>550</v>
      </c>
      <c r="BC555" s="181">
        <f>ABS(Cálculos!L556-Cálculos!L555)</f>
        <v>3.9784354717676829E-3</v>
      </c>
      <c r="BD555" s="181">
        <f>ABS(Cálculos!AR556-Cálculos!AR555)</f>
        <v>5.909557528909426E-3</v>
      </c>
      <c r="BE555" s="181">
        <f>ABS(Cálculos!BX556-Cálculos!BX555)</f>
        <v>7.4835898076878182E-3</v>
      </c>
      <c r="BF555" s="153"/>
    </row>
    <row r="556" spans="25:58" x14ac:dyDescent="0.35">
      <c r="Y556" s="154"/>
      <c r="Z556" s="75">
        <f>(Cálculos!C557-0.44)/(MAX(Cálculos!C:C)+0.12)*100</f>
        <v>75.406782446721081</v>
      </c>
      <c r="AA556" s="155"/>
      <c r="AB556" s="173">
        <f>Cálculos!L345</f>
        <v>0.30355515732913257</v>
      </c>
      <c r="AC556" s="155"/>
      <c r="AD556" s="173">
        <f>Cálculos!AR235</f>
        <v>0.371527551166629</v>
      </c>
      <c r="AE556" s="155"/>
      <c r="AF556" s="173">
        <f>Cálculos!BX587</f>
        <v>0.43426937744166505</v>
      </c>
      <c r="AG556" s="155"/>
      <c r="AH556" s="173">
        <f>Cálculos!N528</f>
        <v>0</v>
      </c>
      <c r="AI556" s="155"/>
      <c r="AJ556" s="173">
        <f>Cálculos!AT543</f>
        <v>0</v>
      </c>
      <c r="AK556" s="155"/>
      <c r="AL556" s="173">
        <f>Cálculos!BZ544</f>
        <v>0</v>
      </c>
      <c r="AM556" s="153"/>
      <c r="BA556" s="154"/>
      <c r="BB556" s="75">
        <v>551</v>
      </c>
      <c r="BC556" s="181">
        <f>ABS(Cálculos!L557-Cálculos!L556)</f>
        <v>3.9392349994749054E-3</v>
      </c>
      <c r="BD556" s="181">
        <f>ABS(Cálculos!AR557-Cálculos!AR556)</f>
        <v>5.8408393788594859E-3</v>
      </c>
      <c r="BE556" s="181">
        <f>ABS(Cálculos!BX557-Cálculos!BX556)</f>
        <v>7.3908121853676345E-3</v>
      </c>
      <c r="BF556" s="153"/>
    </row>
    <row r="557" spans="25:58" x14ac:dyDescent="0.35">
      <c r="Y557" s="154"/>
      <c r="Z557" s="75">
        <f>(Cálculos!C558-0.44)/(MAX(Cálculos!C:C)+0.12)*100</f>
        <v>75.543746233495852</v>
      </c>
      <c r="AA557" s="155"/>
      <c r="AB557" s="173">
        <f>Cálculos!L584</f>
        <v>0.30298773166548976</v>
      </c>
      <c r="AC557" s="155"/>
      <c r="AD557" s="173">
        <f>Cálculos!AR587</f>
        <v>0.37136579256304536</v>
      </c>
      <c r="AE557" s="155"/>
      <c r="AF557" s="173">
        <f>Cálculos!BX219</f>
        <v>0.43074639115222835</v>
      </c>
      <c r="AG557" s="155"/>
      <c r="AH557" s="173">
        <f>Cálculos!N529</f>
        <v>0</v>
      </c>
      <c r="AI557" s="155"/>
      <c r="AJ557" s="173">
        <f>Cálculos!AT544</f>
        <v>0</v>
      </c>
      <c r="AK557" s="155"/>
      <c r="AL557" s="173">
        <f>Cálculos!BZ545</f>
        <v>0</v>
      </c>
      <c r="AM557" s="153"/>
      <c r="BA557" s="154"/>
      <c r="BB557" s="75">
        <v>552</v>
      </c>
      <c r="BC557" s="181">
        <f>ABS(Cálculos!L558-Cálculos!L557)</f>
        <v>3.9004207787723399E-3</v>
      </c>
      <c r="BD557" s="181">
        <f>ABS(Cálculos!AR558-Cálculos!AR557)</f>
        <v>5.7729586653971765E-3</v>
      </c>
      <c r="BE557" s="181">
        <f>ABS(Cálculos!BX558-Cálculos!BX557)</f>
        <v>7.2992397546126631E-3</v>
      </c>
      <c r="BF557" s="153"/>
    </row>
    <row r="558" spans="25:58" x14ac:dyDescent="0.35">
      <c r="Y558" s="154"/>
      <c r="Z558" s="75">
        <f>(Cálculos!C559-0.44)/(MAX(Cálculos!C:C)+0.12)*100</f>
        <v>75.680710020270638</v>
      </c>
      <c r="AA558" s="155"/>
      <c r="AB558" s="173">
        <f>Cálculos!L585</f>
        <v>0.30272503842928716</v>
      </c>
      <c r="AC558" s="155"/>
      <c r="AD558" s="173">
        <f>Cálculos!AR219</f>
        <v>0.3698146166489088</v>
      </c>
      <c r="AE558" s="155"/>
      <c r="AF558" s="173">
        <f>Cálculos!BX588</f>
        <v>0.42916765912494781</v>
      </c>
      <c r="AG558" s="155"/>
      <c r="AH558" s="173">
        <f>Cálculos!N530</f>
        <v>0</v>
      </c>
      <c r="AI558" s="155"/>
      <c r="AJ558" s="173">
        <f>Cálculos!AT545</f>
        <v>0</v>
      </c>
      <c r="AK558" s="155"/>
      <c r="AL558" s="173">
        <f>Cálculos!BZ546</f>
        <v>0</v>
      </c>
      <c r="AM558" s="153"/>
      <c r="BA558" s="154"/>
      <c r="BB558" s="75">
        <v>553</v>
      </c>
      <c r="BC558" s="181">
        <f>ABS(Cálculos!L559-Cálculos!L558)</f>
        <v>3.8619890038313343E-3</v>
      </c>
      <c r="BD558" s="181">
        <f>ABS(Cálculos!AR559-Cálculos!AR558)</f>
        <v>5.705904686219343E-3</v>
      </c>
      <c r="BE558" s="181">
        <f>ABS(Cálculos!BX559-Cálculos!BX558)</f>
        <v>7.2088561918950411E-3</v>
      </c>
      <c r="BF558" s="153"/>
    </row>
    <row r="559" spans="25:58" x14ac:dyDescent="0.35">
      <c r="Y559" s="154"/>
      <c r="Z559" s="75">
        <f>(Cálculos!C560-0.44)/(MAX(Cálculos!C:C)+0.12)*100</f>
        <v>75.817673807045409</v>
      </c>
      <c r="AA559" s="155"/>
      <c r="AB559" s="173">
        <f>Cálculos!L217</f>
        <v>0.30168286069011552</v>
      </c>
      <c r="AC559" s="155"/>
      <c r="AD559" s="173">
        <f>Cálculos!AR710</f>
        <v>0.36874922605897698</v>
      </c>
      <c r="AE559" s="155"/>
      <c r="AF559" s="173">
        <f>Cálculos!BX220</f>
        <v>0.42849111036297988</v>
      </c>
      <c r="AG559" s="155"/>
      <c r="AH559" s="173">
        <f>Cálculos!N531</f>
        <v>0</v>
      </c>
      <c r="AI559" s="155"/>
      <c r="AJ559" s="173">
        <f>Cálculos!AT546</f>
        <v>0</v>
      </c>
      <c r="AK559" s="155"/>
      <c r="AL559" s="173">
        <f>Cálculos!BZ547</f>
        <v>0</v>
      </c>
      <c r="AM559" s="153"/>
      <c r="BA559" s="154"/>
      <c r="BB559" s="75">
        <v>554</v>
      </c>
      <c r="BC559" s="181">
        <f>ABS(Cálculos!L560-Cálculos!L559)</f>
        <v>3.8239359063224065E-3</v>
      </c>
      <c r="BD559" s="181">
        <f>ABS(Cálculos!AR560-Cálculos!AR559)</f>
        <v>5.6396668819370666E-3</v>
      </c>
      <c r="BE559" s="181">
        <f>ABS(Cálculos!BX560-Cálculos!BX559)</f>
        <v>7.1196454025207467E-3</v>
      </c>
      <c r="BF559" s="153"/>
    </row>
    <row r="560" spans="25:58" x14ac:dyDescent="0.35">
      <c r="Y560" s="154"/>
      <c r="Z560" s="75">
        <f>(Cálculos!C561-0.44)/(MAX(Cálculos!C:C)+0.12)*100</f>
        <v>75.954637593820181</v>
      </c>
      <c r="AA560" s="155"/>
      <c r="AB560" s="173">
        <f>Cálculos!L274</f>
        <v>0.30038080268316125</v>
      </c>
      <c r="AC560" s="155"/>
      <c r="AD560" s="173">
        <f>Cálculos!AR220</f>
        <v>0.36849069308708715</v>
      </c>
      <c r="AE560" s="155"/>
      <c r="AF560" s="173">
        <f>Cálculos!BX590</f>
        <v>0.42681436632731939</v>
      </c>
      <c r="AG560" s="155"/>
      <c r="AH560" s="173">
        <f>Cálculos!N532</f>
        <v>0</v>
      </c>
      <c r="AI560" s="155"/>
      <c r="AJ560" s="173">
        <f>Cálculos!AT547</f>
        <v>0</v>
      </c>
      <c r="AK560" s="155"/>
      <c r="AL560" s="173">
        <f>Cálculos!BZ548</f>
        <v>0</v>
      </c>
      <c r="AM560" s="153"/>
      <c r="BA560" s="154"/>
      <c r="BB560" s="75">
        <v>555</v>
      </c>
      <c r="BC560" s="181">
        <f>ABS(Cálculos!L561-Cálculos!L560)</f>
        <v>3.2593922139272813E-2</v>
      </c>
      <c r="BD560" s="181">
        <f>ABS(Cálculos!AR561-Cálculos!AR560)</f>
        <v>3.0805945060225048E-2</v>
      </c>
      <c r="BE560" s="181">
        <f>ABS(Cálculos!BX561-Cálculos!BX560)</f>
        <v>2.9348588376980178E-2</v>
      </c>
      <c r="BF560" s="153"/>
    </row>
    <row r="561" spans="25:58" x14ac:dyDescent="0.35">
      <c r="Y561" s="154"/>
      <c r="Z561" s="75">
        <f>(Cálculos!C562-0.44)/(MAX(Cálculos!C:C)+0.12)*100</f>
        <v>76.091601380594966</v>
      </c>
      <c r="AA561" s="155"/>
      <c r="AB561" s="173">
        <f>Cálculos!L218</f>
        <v>0.29862399390992017</v>
      </c>
      <c r="AC561" s="155"/>
      <c r="AD561" s="173">
        <f>Cálculos!AR588</f>
        <v>0.36722557108250781</v>
      </c>
      <c r="AE561" s="155"/>
      <c r="AF561" s="173">
        <f>Cálculos!BX221</f>
        <v>0.42130010489177905</v>
      </c>
      <c r="AG561" s="155"/>
      <c r="AH561" s="173">
        <f>Cálculos!N533</f>
        <v>0</v>
      </c>
      <c r="AI561" s="155"/>
      <c r="AJ561" s="173">
        <f>Cálculos!AT548</f>
        <v>0</v>
      </c>
      <c r="AK561" s="155"/>
      <c r="AL561" s="173">
        <f>Cálculos!BZ549</f>
        <v>0</v>
      </c>
      <c r="AM561" s="153"/>
      <c r="BA561" s="154"/>
      <c r="BB561" s="75">
        <v>556</v>
      </c>
      <c r="BC561" s="181">
        <f>ABS(Cálculos!L562-Cálculos!L561)</f>
        <v>3.4092337252600857E-2</v>
      </c>
      <c r="BD561" s="181">
        <f>ABS(Cálculos!AR562-Cálculos!AR561)</f>
        <v>3.5852984660247778E-2</v>
      </c>
      <c r="BE561" s="181">
        <f>ABS(Cálculos!BX562-Cálculos!BX561)</f>
        <v>3.7288065286526506E-2</v>
      </c>
      <c r="BF561" s="153"/>
    </row>
    <row r="562" spans="25:58" x14ac:dyDescent="0.35">
      <c r="Y562" s="154"/>
      <c r="Z562" s="75">
        <f>(Cálculos!C563-0.44)/(MAX(Cálculos!C:C)+0.12)*100</f>
        <v>76.228565167369737</v>
      </c>
      <c r="AA562" s="155"/>
      <c r="AB562" s="173">
        <f>Cálculos!L586</f>
        <v>0.29749577150526968</v>
      </c>
      <c r="AC562" s="155"/>
      <c r="AD562" s="173">
        <f>Cálculos!AR590</f>
        <v>0.36675140645010312</v>
      </c>
      <c r="AE562" s="155"/>
      <c r="AF562" s="173">
        <f>Cálculos!BX591</f>
        <v>0.41974359394748817</v>
      </c>
      <c r="AG562" s="155"/>
      <c r="AH562" s="173">
        <f>Cálculos!N534</f>
        <v>0</v>
      </c>
      <c r="AI562" s="155"/>
      <c r="AJ562" s="173">
        <f>Cálculos!AT549</f>
        <v>0</v>
      </c>
      <c r="AK562" s="155"/>
      <c r="AL562" s="173">
        <f>Cálculos!BZ550</f>
        <v>0</v>
      </c>
      <c r="AM562" s="153"/>
      <c r="BA562" s="154"/>
      <c r="BB562" s="75">
        <v>557</v>
      </c>
      <c r="BC562" s="181">
        <f>ABS(Cálculos!L563-Cálculos!L562)</f>
        <v>8.7470816957310182E-3</v>
      </c>
      <c r="BD562" s="181">
        <f>ABS(Cálculos!AR563-Cálculos!AR562)</f>
        <v>1.0480817172756729E-2</v>
      </c>
      <c r="BE562" s="181">
        <f>ABS(Cálculos!BX563-Cálculos!BX562)</f>
        <v>1.1893962237103928E-2</v>
      </c>
      <c r="BF562" s="153"/>
    </row>
    <row r="563" spans="25:58" x14ac:dyDescent="0.35">
      <c r="Y563" s="154"/>
      <c r="Z563" s="75">
        <f>(Cálculos!C564-0.44)/(MAX(Cálculos!C:C)+0.12)*100</f>
        <v>76.365528954144509</v>
      </c>
      <c r="AA563" s="155"/>
      <c r="AB563" s="173">
        <f>Cálculos!L219</f>
        <v>0.29566725799295751</v>
      </c>
      <c r="AC563" s="155"/>
      <c r="AD563" s="173">
        <f>Cálculos!AR345</f>
        <v>0.36547988794910702</v>
      </c>
      <c r="AE563" s="155"/>
      <c r="AF563" s="173">
        <f>Cálculos!BX235</f>
        <v>0.41914991391777079</v>
      </c>
      <c r="AG563" s="155"/>
      <c r="AH563" s="173">
        <f>Cálculos!N535</f>
        <v>0</v>
      </c>
      <c r="AI563" s="155"/>
      <c r="AJ563" s="173">
        <f>Cálculos!AT550</f>
        <v>0</v>
      </c>
      <c r="AK563" s="155"/>
      <c r="AL563" s="173">
        <f>Cálculos!BZ551</f>
        <v>0</v>
      </c>
      <c r="AM563" s="153"/>
      <c r="BA563" s="154"/>
      <c r="BB563" s="75">
        <v>558</v>
      </c>
      <c r="BC563" s="181">
        <f>ABS(Cálculos!L564-Cálculos!L563)</f>
        <v>4.5109372718116214E-3</v>
      </c>
      <c r="BD563" s="181">
        <f>ABS(Cálculos!AR564-Cálculos!AR563)</f>
        <v>6.2181721737246676E-3</v>
      </c>
      <c r="BE563" s="181">
        <f>ABS(Cálculos!BX564-Cálculos!BX563)</f>
        <v>7.6097169666237141E-3</v>
      </c>
      <c r="BF563" s="153"/>
    </row>
    <row r="564" spans="25:58" x14ac:dyDescent="0.35">
      <c r="Y564" s="154"/>
      <c r="Z564" s="75">
        <f>(Cálculos!C565-0.44)/(MAX(Cálculos!C:C)+0.12)*100</f>
        <v>76.502492740919294</v>
      </c>
      <c r="AA564" s="155"/>
      <c r="AB564" s="173">
        <f>Cálculos!L220</f>
        <v>0.29547669512745139</v>
      </c>
      <c r="AC564" s="155"/>
      <c r="AD564" s="173">
        <f>Cálculos!AR657</f>
        <v>0.36463101698690631</v>
      </c>
      <c r="AE564" s="155"/>
      <c r="AF564" s="173">
        <f>Cálculos!BX710</f>
        <v>0.41854756787190645</v>
      </c>
      <c r="AG564" s="155"/>
      <c r="AH564" s="173">
        <f>Cálculos!N536</f>
        <v>0</v>
      </c>
      <c r="AI564" s="155"/>
      <c r="AJ564" s="173">
        <f>Cálculos!AT551</f>
        <v>0</v>
      </c>
      <c r="AK564" s="155"/>
      <c r="AL564" s="173">
        <f>Cálculos!BZ552</f>
        <v>0</v>
      </c>
      <c r="AM564" s="153"/>
      <c r="BA564" s="154"/>
      <c r="BB564" s="75">
        <v>559</v>
      </c>
      <c r="BC564" s="181">
        <f>ABS(Cálculos!L565-Cálculos!L564)</f>
        <v>3.777861245496672E-3</v>
      </c>
      <c r="BD564" s="181">
        <f>ABS(Cálculos!AR565-Cálculos!AR564)</f>
        <v>5.4590006401350477E-3</v>
      </c>
      <c r="BE564" s="181">
        <f>ABS(Cálculos!BX565-Cálculos!BX564)</f>
        <v>6.8292753270717821E-3</v>
      </c>
      <c r="BF564" s="153"/>
    </row>
    <row r="565" spans="25:58" x14ac:dyDescent="0.35">
      <c r="Y565" s="154"/>
      <c r="Z565" s="75">
        <f>(Cálculos!C566-0.44)/(MAX(Cálculos!C:C)+0.12)*100</f>
        <v>76.639456527694065</v>
      </c>
      <c r="AA565" s="155"/>
      <c r="AB565" s="173">
        <f>Cálculos!L587</f>
        <v>0.29419170797142219</v>
      </c>
      <c r="AC565" s="155"/>
      <c r="AD565" s="173">
        <f>Cálculos!AR221</f>
        <v>0.36221680881798557</v>
      </c>
      <c r="AE565" s="155"/>
      <c r="AF565" s="173">
        <f>Cálculos!BX222</f>
        <v>0.41606467642130951</v>
      </c>
      <c r="AG565" s="155"/>
      <c r="AH565" s="173">
        <f>Cálculos!N537</f>
        <v>0</v>
      </c>
      <c r="AI565" s="155"/>
      <c r="AJ565" s="173">
        <f>Cálculos!AT552</f>
        <v>0</v>
      </c>
      <c r="AK565" s="155"/>
      <c r="AL565" s="173">
        <f>Cálculos!BZ553</f>
        <v>0</v>
      </c>
      <c r="AM565" s="153"/>
      <c r="BA565" s="154"/>
      <c r="BB565" s="75">
        <v>560</v>
      </c>
      <c r="BC565" s="181">
        <f>ABS(Cálculos!L566-Cálculos!L565)</f>
        <v>3.6263685625229636E-3</v>
      </c>
      <c r="BD565" s="181">
        <f>ABS(Cálculos!AR566-Cálculos!AR565)</f>
        <v>5.281811326162511E-3</v>
      </c>
      <c r="BE565" s="181">
        <f>ABS(Cálculos!BX566-Cálculos!BX565)</f>
        <v>6.6311410259618508E-3</v>
      </c>
      <c r="BF565" s="153"/>
    </row>
    <row r="566" spans="25:58" x14ac:dyDescent="0.35">
      <c r="Y566" s="154"/>
      <c r="Z566" s="75">
        <f>(Cálculos!C567-0.44)/(MAX(Cálculos!C:C)+0.12)*100</f>
        <v>76.776420314468851</v>
      </c>
      <c r="AA566" s="155"/>
      <c r="AB566" s="173">
        <f>Cálculos!L590</f>
        <v>0.2930623797383195</v>
      </c>
      <c r="AC566" s="155"/>
      <c r="AD566" s="173">
        <f>Cálculos!AR591</f>
        <v>0.36059871125148452</v>
      </c>
      <c r="AE566" s="155"/>
      <c r="AF566" s="173">
        <f>Cálculos!BX345</f>
        <v>0.41431757236471817</v>
      </c>
      <c r="AG566" s="155"/>
      <c r="AH566" s="173">
        <f>Cálculos!N538</f>
        <v>0</v>
      </c>
      <c r="AI566" s="155"/>
      <c r="AJ566" s="173">
        <f>Cálculos!AT553</f>
        <v>0</v>
      </c>
      <c r="AK566" s="155"/>
      <c r="AL566" s="173">
        <f>Cálculos!BZ554</f>
        <v>0</v>
      </c>
      <c r="AM566" s="153"/>
      <c r="BA566" s="154"/>
      <c r="BB566" s="75">
        <v>561</v>
      </c>
      <c r="BC566" s="181">
        <f>ABS(Cálculos!L567-Cálculos!L566)</f>
        <v>3.5716757912352404E-3</v>
      </c>
      <c r="BD566" s="181">
        <f>ABS(Cálculos!AR567-Cálculos!AR566)</f>
        <v>5.2018147032297235E-3</v>
      </c>
      <c r="BE566" s="181">
        <f>ABS(Cálculos!BX567-Cálculos!BX566)</f>
        <v>6.5305195651946812E-3</v>
      </c>
      <c r="BF566" s="153"/>
    </row>
    <row r="567" spans="25:58" x14ac:dyDescent="0.35">
      <c r="Y567" s="154"/>
      <c r="Z567" s="75">
        <f>(Cálculos!C568-0.44)/(MAX(Cálculos!C:C)+0.12)*100</f>
        <v>76.913384101243622</v>
      </c>
      <c r="AA567" s="155"/>
      <c r="AB567" s="173">
        <f>Cálculos!L588</f>
        <v>0.29123111144092673</v>
      </c>
      <c r="AC567" s="155"/>
      <c r="AD567" s="173">
        <f>Cálculos!AR292</f>
        <v>0.35890911946153747</v>
      </c>
      <c r="AE567" s="155"/>
      <c r="AF567" s="173">
        <f>Cálculos!BX223</f>
        <v>0.41120262047402611</v>
      </c>
      <c r="AG567" s="155"/>
      <c r="AH567" s="173">
        <f>Cálculos!N539</f>
        <v>0</v>
      </c>
      <c r="AI567" s="155"/>
      <c r="AJ567" s="173">
        <f>Cálculos!AT554</f>
        <v>0</v>
      </c>
      <c r="AK567" s="155"/>
      <c r="AL567" s="173">
        <f>Cálculos!BZ555</f>
        <v>0</v>
      </c>
      <c r="AM567" s="153"/>
      <c r="BA567" s="154"/>
      <c r="BB567" s="75">
        <v>562</v>
      </c>
      <c r="BC567" s="181">
        <f>ABS(Cálculos!L568-Cálculos!L567)</f>
        <v>3.5333368507577401E-3</v>
      </c>
      <c r="BD567" s="181">
        <f>ABS(Cálculos!AR568-Cálculos!AR567)</f>
        <v>5.1385586867311872E-3</v>
      </c>
      <c r="BE567" s="181">
        <f>ABS(Cálculos!BX568-Cálculos!BX567)</f>
        <v>6.4469539666037745E-3</v>
      </c>
      <c r="BF567" s="153"/>
    </row>
    <row r="568" spans="25:58" x14ac:dyDescent="0.35">
      <c r="Y568" s="154"/>
      <c r="Z568" s="75">
        <f>(Cálculos!C569-0.44)/(MAX(Cálculos!C:C)+0.12)*100</f>
        <v>77.050347888018393</v>
      </c>
      <c r="AA568" s="155"/>
      <c r="AB568" s="173">
        <f>Cálculos!L221</f>
        <v>0.29031884785640777</v>
      </c>
      <c r="AC568" s="155"/>
      <c r="AD568" s="173">
        <f>Cálculos!AR222</f>
        <v>0.35788448312545218</v>
      </c>
      <c r="AE568" s="155"/>
      <c r="AF568" s="173">
        <f>Cálculos!BX592</f>
        <v>0.41049006723008041</v>
      </c>
      <c r="AG568" s="155"/>
      <c r="AH568" s="173">
        <f>Cálculos!N540</f>
        <v>0</v>
      </c>
      <c r="AI568" s="155"/>
      <c r="AJ568" s="173">
        <f>Cálculos!AT555</f>
        <v>0</v>
      </c>
      <c r="AK568" s="155"/>
      <c r="AL568" s="173">
        <f>Cálculos!BZ556</f>
        <v>0</v>
      </c>
      <c r="AM568" s="153"/>
      <c r="BA568" s="154"/>
      <c r="BB568" s="75">
        <v>563</v>
      </c>
      <c r="BC568" s="181">
        <f>ABS(Cálculos!L569-Cálculos!L568)</f>
        <v>3.4979999444033627E-3</v>
      </c>
      <c r="BD568" s="181">
        <f>ABS(Cálculos!AR569-Cálculos!AR568)</f>
        <v>5.0786855680188259E-3</v>
      </c>
      <c r="BE568" s="181">
        <f>ABS(Cálculos!BX569-Cálculos!BX568)</f>
        <v>6.3670817027793314E-3</v>
      </c>
      <c r="BF568" s="153"/>
    </row>
    <row r="569" spans="25:58" x14ac:dyDescent="0.35">
      <c r="Y569" s="154"/>
      <c r="Z569" s="75">
        <f>(Cálculos!C570-0.44)/(MAX(Cálculos!C:C)+0.12)*100</f>
        <v>77.187311674793179</v>
      </c>
      <c r="AA569" s="155"/>
      <c r="AB569" s="173">
        <f>Cálculos!L591</f>
        <v>0.2880360395190118</v>
      </c>
      <c r="AC569" s="155"/>
      <c r="AD569" s="173">
        <f>Cálculos!AR223</f>
        <v>0.35391172580701846</v>
      </c>
      <c r="AE569" s="155"/>
      <c r="AF569" s="173">
        <f>Cálculos!BX225</f>
        <v>0.40931884998686285</v>
      </c>
      <c r="AG569" s="155"/>
      <c r="AH569" s="173">
        <f>Cálculos!N541</f>
        <v>0</v>
      </c>
      <c r="AI569" s="155"/>
      <c r="AJ569" s="173">
        <f>Cálculos!AT556</f>
        <v>0</v>
      </c>
      <c r="AK569" s="155"/>
      <c r="AL569" s="173">
        <f>Cálculos!BZ557</f>
        <v>0</v>
      </c>
      <c r="AM569" s="153"/>
      <c r="BA569" s="154"/>
      <c r="BB569" s="75">
        <v>564</v>
      </c>
      <c r="BC569" s="181">
        <f>ABS(Cálculos!L570-Cálculos!L569)</f>
        <v>2.1008998399619228E-3</v>
      </c>
      <c r="BD569" s="181">
        <f>ABS(Cálculos!AR570-Cálculos!AR569)</f>
        <v>3.6574242932875256E-3</v>
      </c>
      <c r="BE569" s="181">
        <f>ABS(Cálculos!BX570-Cálculos!BX569)</f>
        <v>4.9261269748096526E-3</v>
      </c>
      <c r="BF569" s="153"/>
    </row>
    <row r="570" spans="25:58" x14ac:dyDescent="0.35">
      <c r="Y570" s="154"/>
      <c r="Z570" s="75">
        <f>(Cálculos!C571-0.44)/(MAX(Cálculos!C:C)+0.12)*100</f>
        <v>77.32427546156795</v>
      </c>
      <c r="AA570" s="155"/>
      <c r="AB570" s="173">
        <f>Cálculos!L222</f>
        <v>0.28708550026068269</v>
      </c>
      <c r="AC570" s="155"/>
      <c r="AD570" s="173">
        <f>Cálculos!AR225</f>
        <v>0.35376598090442818</v>
      </c>
      <c r="AE570" s="155"/>
      <c r="AF570" s="173">
        <f>Cálculos!BX593</f>
        <v>0.40501041556257994</v>
      </c>
      <c r="AG570" s="155"/>
      <c r="AH570" s="173">
        <f>Cálculos!N542</f>
        <v>0</v>
      </c>
      <c r="AI570" s="155"/>
      <c r="AJ570" s="173">
        <f>Cálculos!AT557</f>
        <v>0</v>
      </c>
      <c r="AK570" s="155"/>
      <c r="AL570" s="173">
        <f>Cálculos!BZ558</f>
        <v>0</v>
      </c>
      <c r="AM570" s="153"/>
      <c r="BA570" s="154"/>
      <c r="BB570" s="75">
        <v>565</v>
      </c>
      <c r="BC570" s="181">
        <f>ABS(Cálculos!L571-Cálculos!L570)</f>
        <v>9.0817531040875421E-3</v>
      </c>
      <c r="BD570" s="181">
        <f>ABS(Cálculos!AR571-Cálculos!AR570)</f>
        <v>7.5490205115946174E-3</v>
      </c>
      <c r="BE570" s="181">
        <f>ABS(Cálculos!BX571-Cálculos!BX570)</f>
        <v>6.2997102640122149E-3</v>
      </c>
      <c r="BF570" s="153"/>
    </row>
    <row r="571" spans="25:58" x14ac:dyDescent="0.35">
      <c r="Y571" s="154"/>
      <c r="Z571" s="75">
        <f>(Cálculos!C572-0.44)/(MAX(Cálculos!C:C)+0.12)*100</f>
        <v>77.461239248342721</v>
      </c>
      <c r="AA571" s="155"/>
      <c r="AB571" s="173">
        <f>Cálculos!L225</f>
        <v>0.28616416655060573</v>
      </c>
      <c r="AC571" s="155"/>
      <c r="AD571" s="173">
        <f>Cálculos!AR592</f>
        <v>0.35224922867874925</v>
      </c>
      <c r="AE571" s="155"/>
      <c r="AF571" s="173">
        <f>Cálculos!BX226</f>
        <v>0.40247802974151492</v>
      </c>
      <c r="AG571" s="155"/>
      <c r="AH571" s="173">
        <f>Cálculos!N543</f>
        <v>0</v>
      </c>
      <c r="AI571" s="155"/>
      <c r="AJ571" s="173">
        <f>Cálculos!AT558</f>
        <v>0</v>
      </c>
      <c r="AK571" s="155"/>
      <c r="AL571" s="173">
        <f>Cálculos!BZ559</f>
        <v>0</v>
      </c>
      <c r="AM571" s="153"/>
      <c r="BA571" s="154"/>
      <c r="BB571" s="75">
        <v>566</v>
      </c>
      <c r="BC571" s="181">
        <f>ABS(Cálculos!L572-Cálculos!L571)</f>
        <v>0.18347817955247947</v>
      </c>
      <c r="BD571" s="181">
        <f>ABS(Cálculos!AR572-Cálculos!AR571)</f>
        <v>0.18196887515634824</v>
      </c>
      <c r="BE571" s="181">
        <f>ABS(Cálculos!BX572-Cálculos!BX571)</f>
        <v>0.1807386609245617</v>
      </c>
      <c r="BF571" s="153"/>
    </row>
    <row r="572" spans="25:58" x14ac:dyDescent="0.35">
      <c r="Y572" s="154"/>
      <c r="Z572" s="75">
        <f>(Cálculos!C573-0.44)/(MAX(Cálculos!C:C)+0.12)*100</f>
        <v>77.598203035117507</v>
      </c>
      <c r="AA572" s="155"/>
      <c r="AB572" s="173">
        <f>Cálculos!L223</f>
        <v>0.28419492288732801</v>
      </c>
      <c r="AC572" s="155"/>
      <c r="AD572" s="173">
        <f>Cálculos!AR226</f>
        <v>0.34777429998820647</v>
      </c>
      <c r="AE572" s="155"/>
      <c r="AF572" s="173">
        <f>Cálculos!BX594</f>
        <v>0.40020480342343623</v>
      </c>
      <c r="AG572" s="155"/>
      <c r="AH572" s="173">
        <f>Cálculos!N544</f>
        <v>0</v>
      </c>
      <c r="AI572" s="155"/>
      <c r="AJ572" s="173">
        <f>Cálculos!AT559</f>
        <v>0</v>
      </c>
      <c r="AK572" s="155"/>
      <c r="AL572" s="173">
        <f>Cálculos!BZ560</f>
        <v>0</v>
      </c>
      <c r="AM572" s="153"/>
      <c r="BA572" s="154"/>
      <c r="BB572" s="75">
        <v>567</v>
      </c>
      <c r="BC572" s="181">
        <f>ABS(Cálculos!L573-Cálculos!L572)</f>
        <v>0.30225137084179743</v>
      </c>
      <c r="BD572" s="181">
        <f>ABS(Cálculos!AR573-Cálculos!AR572)</f>
        <v>0.18600609869655593</v>
      </c>
      <c r="BE572" s="181">
        <f>ABS(Cálculos!BX573-Cálculos!BX572)</f>
        <v>0.14654167598001178</v>
      </c>
      <c r="BF572" s="153"/>
    </row>
    <row r="573" spans="25:58" x14ac:dyDescent="0.35">
      <c r="Y573" s="154"/>
      <c r="Z573" s="75">
        <f>(Cálculos!C574-0.44)/(MAX(Cálculos!C:C)+0.12)*100</f>
        <v>77.735166821892292</v>
      </c>
      <c r="AA573" s="155"/>
      <c r="AB573" s="173">
        <f>Cálculos!L226</f>
        <v>0.28120579606886287</v>
      </c>
      <c r="AC573" s="155"/>
      <c r="AD573" s="173">
        <f>Cálculos!AR593</f>
        <v>0.34765980261781182</v>
      </c>
      <c r="AE573" s="155"/>
      <c r="AF573" s="173">
        <f>Cálculos!BX595</f>
        <v>0.39555824747613877</v>
      </c>
      <c r="AG573" s="155"/>
      <c r="AH573" s="173">
        <f>Cálculos!N545</f>
        <v>0</v>
      </c>
      <c r="AI573" s="155"/>
      <c r="AJ573" s="173">
        <f>Cálculos!AT560</f>
        <v>0</v>
      </c>
      <c r="AK573" s="155"/>
      <c r="AL573" s="173">
        <f>Cálculos!BZ561</f>
        <v>0</v>
      </c>
      <c r="AM573" s="153"/>
      <c r="BA573" s="154"/>
      <c r="BB573" s="75">
        <v>568</v>
      </c>
      <c r="BC573" s="181">
        <f>ABS(Cálculos!L574-Cálculos!L573)</f>
        <v>0.24262225283024674</v>
      </c>
      <c r="BD573" s="181">
        <f>ABS(Cálculos!AR574-Cálculos!AR573)</f>
        <v>0.12932673183752619</v>
      </c>
      <c r="BE573" s="181">
        <f>ABS(Cálculos!BX574-Cálculos!BX573)</f>
        <v>9.2266612624875344E-2</v>
      </c>
      <c r="BF573" s="153"/>
    </row>
    <row r="574" spans="25:58" x14ac:dyDescent="0.35">
      <c r="Y574" s="154"/>
      <c r="Z574" s="75">
        <f>(Cálculos!C575-0.44)/(MAX(Cálculos!C:C)+0.12)*100</f>
        <v>77.87213060866705</v>
      </c>
      <c r="AA574" s="155"/>
      <c r="AB574" s="173">
        <f>Cálculos!L683</f>
        <v>0.2809039013764269</v>
      </c>
      <c r="AC574" s="155"/>
      <c r="AD574" s="173">
        <f>Cálculos!AR594</f>
        <v>0.34373080876689077</v>
      </c>
      <c r="AE574" s="155"/>
      <c r="AF574" s="173">
        <f>Cálculos!BX227</f>
        <v>0.39345130949561991</v>
      </c>
      <c r="AG574" s="155"/>
      <c r="AH574" s="173">
        <f>Cálculos!N546</f>
        <v>0</v>
      </c>
      <c r="AI574" s="155"/>
      <c r="AJ574" s="173">
        <f>Cálculos!AT561</f>
        <v>0</v>
      </c>
      <c r="AK574" s="155"/>
      <c r="AL574" s="173">
        <f>Cálculos!BZ562</f>
        <v>0</v>
      </c>
      <c r="AM574" s="153"/>
      <c r="BA574" s="154"/>
      <c r="BB574" s="75">
        <v>569</v>
      </c>
      <c r="BC574" s="181">
        <f>ABS(Cálculos!L575-Cálculos!L574)</f>
        <v>5.4962914841961918E-2</v>
      </c>
      <c r="BD574" s="181">
        <f>ABS(Cálculos!AR575-Cálculos!AR574)</f>
        <v>5.6404061472352995E-2</v>
      </c>
      <c r="BE574" s="181">
        <f>ABS(Cálculos!BX575-Cálculos!BX574)</f>
        <v>5.7578721202585337E-2</v>
      </c>
      <c r="BF574" s="153"/>
    </row>
    <row r="575" spans="25:58" x14ac:dyDescent="0.35">
      <c r="Y575" s="154"/>
      <c r="Z575" s="75">
        <f>(Cálculos!C576-0.44)/(MAX(Cálculos!C:C)+0.12)*100</f>
        <v>78.009094395441835</v>
      </c>
      <c r="AA575" s="155"/>
      <c r="AB575" s="173">
        <f>Cálculos!L592</f>
        <v>0.2807956953114451</v>
      </c>
      <c r="AC575" s="155"/>
      <c r="AD575" s="173">
        <f>Cálculos!AR595</f>
        <v>0.33994747178069817</v>
      </c>
      <c r="AE575" s="155"/>
      <c r="AF575" s="173">
        <f>Cálculos!BX596</f>
        <v>0.39234724019241451</v>
      </c>
      <c r="AG575" s="155"/>
      <c r="AH575" s="173">
        <f>Cálculos!N547</f>
        <v>0</v>
      </c>
      <c r="AI575" s="155"/>
      <c r="AJ575" s="173">
        <f>Cálculos!AT562</f>
        <v>0</v>
      </c>
      <c r="AK575" s="155"/>
      <c r="AL575" s="173">
        <f>Cálculos!BZ563</f>
        <v>0</v>
      </c>
      <c r="AM575" s="153"/>
      <c r="BA575" s="154"/>
      <c r="BB575" s="75">
        <v>570</v>
      </c>
      <c r="BC575" s="181">
        <f>ABS(Cálculos!L576-Cálculos!L575)</f>
        <v>5.4240782201404436E-2</v>
      </c>
      <c r="BD575" s="181">
        <f>ABS(Cálculos!AR576-Cálculos!AR575)</f>
        <v>5.5659900549492103E-2</v>
      </c>
      <c r="BE575" s="181">
        <f>ABS(Cálculos!BX576-Cálculos!BX575)</f>
        <v>5.6816605315530011E-2</v>
      </c>
      <c r="BF575" s="153"/>
    </row>
    <row r="576" spans="25:58" x14ac:dyDescent="0.35">
      <c r="Y576" s="154"/>
      <c r="Z576" s="75">
        <f>(Cálculos!C577-0.44)/(MAX(Cálculos!C:C)+0.12)*100</f>
        <v>78.14605818221662</v>
      </c>
      <c r="AA576" s="155"/>
      <c r="AB576" s="173">
        <f>Cálculos!L318</f>
        <v>0.27815729287084034</v>
      </c>
      <c r="AC576" s="155"/>
      <c r="AD576" s="173">
        <f>Cálculos!AR227</f>
        <v>0.33958373976699885</v>
      </c>
      <c r="AE576" s="155"/>
      <c r="AF576" s="173">
        <f>Cálculos!BX228</f>
        <v>0.38819536308096148</v>
      </c>
      <c r="AG576" s="155"/>
      <c r="AH576" s="173">
        <f>Cálculos!N548</f>
        <v>0</v>
      </c>
      <c r="AI576" s="155"/>
      <c r="AJ576" s="173">
        <f>Cálculos!AT563</f>
        <v>0</v>
      </c>
      <c r="AK576" s="155"/>
      <c r="AL576" s="173">
        <f>Cálculos!BZ564</f>
        <v>0</v>
      </c>
      <c r="AM576" s="153"/>
      <c r="BA576" s="154"/>
      <c r="BB576" s="75">
        <v>571</v>
      </c>
      <c r="BC576" s="181">
        <f>ABS(Cálculos!L577-Cálculos!L576)</f>
        <v>5.2687437031536055E-2</v>
      </c>
      <c r="BD576" s="181">
        <f>ABS(Cálculos!AR577-Cálculos!AR576)</f>
        <v>5.4084863805058059E-2</v>
      </c>
      <c r="BE576" s="181">
        <f>ABS(Cálculos!BX577-Cálculos!BX576)</f>
        <v>5.5223888052965076E-2</v>
      </c>
      <c r="BF576" s="153"/>
    </row>
    <row r="577" spans="25:58" x14ac:dyDescent="0.35">
      <c r="Y577" s="154"/>
      <c r="Z577" s="75">
        <f>(Cálculos!C578-0.44)/(MAX(Cálculos!C:C)+0.12)*100</f>
        <v>78.283021968991392</v>
      </c>
      <c r="AA577" s="155"/>
      <c r="AB577" s="173">
        <f>Cálculos!L593</f>
        <v>0.27729845416173476</v>
      </c>
      <c r="AC577" s="155"/>
      <c r="AD577" s="173">
        <f>Cálculos!AR639</f>
        <v>0.3392700799277491</v>
      </c>
      <c r="AE577" s="155"/>
      <c r="AF577" s="173">
        <f>Cálculos!BX597</f>
        <v>0.38669536556215722</v>
      </c>
      <c r="AG577" s="155"/>
      <c r="AH577" s="173">
        <f>Cálculos!N549</f>
        <v>0</v>
      </c>
      <c r="AI577" s="155"/>
      <c r="AJ577" s="173">
        <f>Cálculos!AT564</f>
        <v>0</v>
      </c>
      <c r="AK577" s="155"/>
      <c r="AL577" s="173">
        <f>Cálculos!BZ565</f>
        <v>0</v>
      </c>
      <c r="AM577" s="153"/>
      <c r="BA577" s="154"/>
      <c r="BB577" s="75">
        <v>572</v>
      </c>
      <c r="BC577" s="181">
        <f>ABS(Cálculos!L578-Cálculos!L577)</f>
        <v>4.9961598713156641E-2</v>
      </c>
      <c r="BD577" s="181">
        <f>ABS(Cálculos!AR578-Cálculos!AR577)</f>
        <v>5.1337665473189187E-2</v>
      </c>
      <c r="BE577" s="181">
        <f>ABS(Cálculos!BX578-Cálculos!BX577)</f>
        <v>5.2459279454053376E-2</v>
      </c>
      <c r="BF577" s="153"/>
    </row>
    <row r="578" spans="25:58" x14ac:dyDescent="0.35">
      <c r="Y578" s="154"/>
      <c r="Z578" s="75">
        <f>(Cálculos!C579-0.44)/(MAX(Cálculos!C:C)+0.12)*100</f>
        <v>78.419985755766163</v>
      </c>
      <c r="AA578" s="155"/>
      <c r="AB578" s="173">
        <f>Cálculos!L594</f>
        <v>0.27444495090583143</v>
      </c>
      <c r="AC578" s="155"/>
      <c r="AD578" s="173">
        <f>Cálculos!AR596</f>
        <v>0.33758648894298671</v>
      </c>
      <c r="AE578" s="155"/>
      <c r="AF578" s="173">
        <f>Cálculos!BX657</f>
        <v>0.38603065930639247</v>
      </c>
      <c r="AG578" s="155"/>
      <c r="AH578" s="173">
        <f>Cálculos!N550</f>
        <v>0</v>
      </c>
      <c r="AI578" s="155"/>
      <c r="AJ578" s="173">
        <f>Cálculos!AT565</f>
        <v>0</v>
      </c>
      <c r="AK578" s="155"/>
      <c r="AL578" s="173">
        <f>Cálculos!BZ566</f>
        <v>0</v>
      </c>
      <c r="AM578" s="153"/>
      <c r="BA578" s="154"/>
      <c r="BB578" s="75">
        <v>573</v>
      </c>
      <c r="BC578" s="181">
        <f>ABS(Cálculos!L579-Cálculos!L578)</f>
        <v>4.8453588487041177E-2</v>
      </c>
      <c r="BD578" s="181">
        <f>ABS(Cálculos!AR579-Cálculos!AR578)</f>
        <v>4.9808621726668001E-2</v>
      </c>
      <c r="BE578" s="181">
        <f>ABS(Cálculos!BX579-Cálculos!BX578)</f>
        <v>5.0913091560722434E-2</v>
      </c>
      <c r="BF578" s="153"/>
    </row>
    <row r="579" spans="25:58" x14ac:dyDescent="0.35">
      <c r="Y579" s="154"/>
      <c r="Z579" s="75">
        <f>(Cálculos!C580-0.44)/(MAX(Cálculos!C:C)+0.12)*100</f>
        <v>78.556949542540949</v>
      </c>
      <c r="AA579" s="155"/>
      <c r="AB579" s="173">
        <f>Cálculos!L227</f>
        <v>0.27403275187684767</v>
      </c>
      <c r="AC579" s="155"/>
      <c r="AD579" s="173">
        <f>Cálculos!AR228</f>
        <v>0.33515117246446419</v>
      </c>
      <c r="AE579" s="155"/>
      <c r="AF579" s="173">
        <f>Cálculos!BX229</f>
        <v>0.38361039877679232</v>
      </c>
      <c r="AG579" s="155"/>
      <c r="AH579" s="173">
        <f>Cálculos!N551</f>
        <v>0</v>
      </c>
      <c r="AI579" s="155"/>
      <c r="AJ579" s="173">
        <f>Cálculos!AT566</f>
        <v>0</v>
      </c>
      <c r="AK579" s="155"/>
      <c r="AL579" s="173">
        <f>Cálculos!BZ567</f>
        <v>0</v>
      </c>
      <c r="AM579" s="153"/>
      <c r="BA579" s="154"/>
      <c r="BB579" s="75">
        <v>574</v>
      </c>
      <c r="BC579" s="181">
        <f>ABS(Cálculos!L580-Cálculos!L579)</f>
        <v>2.2253762395411769E-2</v>
      </c>
      <c r="BD579" s="181">
        <f>ABS(Cálculos!AR580-Cálculos!AR579)</f>
        <v>2.3588083617188893E-2</v>
      </c>
      <c r="BE579" s="181">
        <f>ABS(Cálculos!BX580-Cálculos!BX579)</f>
        <v>2.4675671356953255E-2</v>
      </c>
      <c r="BF579" s="153"/>
    </row>
    <row r="580" spans="25:58" x14ac:dyDescent="0.35">
      <c r="Y580" s="154"/>
      <c r="Z580" s="75">
        <f>(Cálculos!C581-0.44)/(MAX(Cálculos!C:C)+0.12)*100</f>
        <v>78.69391332931572</v>
      </c>
      <c r="AA580" s="155"/>
      <c r="AB580" s="173">
        <f>Cálculos!L595</f>
        <v>0.27172066537519501</v>
      </c>
      <c r="AC580" s="155"/>
      <c r="AD580" s="173">
        <f>Cálculos!AR597</f>
        <v>0.33277164592507297</v>
      </c>
      <c r="AE580" s="155"/>
      <c r="AF580" s="173">
        <f>Cálculos!BX598</f>
        <v>0.38204644177772112</v>
      </c>
      <c r="AG580" s="155"/>
      <c r="AH580" s="173">
        <f>Cálculos!N552</f>
        <v>0</v>
      </c>
      <c r="AI580" s="155"/>
      <c r="AJ580" s="173">
        <f>Cálculos!AT567</f>
        <v>0</v>
      </c>
      <c r="AK580" s="155"/>
      <c r="AL580" s="173">
        <f>Cálculos!BZ568</f>
        <v>0</v>
      </c>
      <c r="AM580" s="153"/>
      <c r="BA580" s="154"/>
      <c r="BB580" s="75">
        <v>575</v>
      </c>
      <c r="BC580" s="181">
        <f>ABS(Cálculos!L581-Cálculos!L580)</f>
        <v>6.2781814398759628E-3</v>
      </c>
      <c r="BD580" s="181">
        <f>ABS(Cálculos!AR581-Cálculos!AR580)</f>
        <v>7.5921072321132321E-3</v>
      </c>
      <c r="BE580" s="181">
        <f>ABS(Cálculos!BX581-Cálculos!BX580)</f>
        <v>8.6630709245698601E-3</v>
      </c>
      <c r="BF580" s="153"/>
    </row>
    <row r="581" spans="25:58" x14ac:dyDescent="0.35">
      <c r="Y581" s="154"/>
      <c r="Z581" s="75">
        <f>(Cálculos!C582-0.44)/(MAX(Cálculos!C:C)+0.12)*100</f>
        <v>78.830877116090505</v>
      </c>
      <c r="AA581" s="155"/>
      <c r="AB581" s="173">
        <f>Cálculos!L228</f>
        <v>0.27060214761960605</v>
      </c>
      <c r="AC581" s="155"/>
      <c r="AD581" s="173">
        <f>Cálculos!AR274</f>
        <v>0.33216199120929274</v>
      </c>
      <c r="AE581" s="155"/>
      <c r="AF581" s="173">
        <f>Cálculos!BX230</f>
        <v>0.37918147641339084</v>
      </c>
      <c r="AG581" s="155"/>
      <c r="AH581" s="173">
        <f>Cálculos!N553</f>
        <v>0</v>
      </c>
      <c r="AI581" s="155"/>
      <c r="AJ581" s="173">
        <f>Cálculos!AT568</f>
        <v>0</v>
      </c>
      <c r="AK581" s="155"/>
      <c r="AL581" s="173">
        <f>Cálculos!BZ569</f>
        <v>0</v>
      </c>
      <c r="AM581" s="153"/>
      <c r="BA581" s="154"/>
      <c r="BB581" s="75">
        <v>576</v>
      </c>
      <c r="BC581" s="181">
        <f>ABS(Cálculos!L582-Cálculos!L581)</f>
        <v>3.6017768944777706E-3</v>
      </c>
      <c r="BD581" s="181">
        <f>ABS(Cálculos!AR582-Cálculos!AR581)</f>
        <v>4.8956190063549343E-3</v>
      </c>
      <c r="BE581" s="181">
        <f>ABS(Cálculos!BX582-Cálculos!BX581)</f>
        <v>5.9502127541741778E-3</v>
      </c>
      <c r="BF581" s="153"/>
    </row>
    <row r="582" spans="25:58" x14ac:dyDescent="0.35">
      <c r="Y582" s="154"/>
      <c r="Z582" s="75">
        <f>(Cálculos!C583-0.44)/(MAX(Cálculos!C:C)+0.12)*100</f>
        <v>78.967840902865277</v>
      </c>
      <c r="AA582" s="155"/>
      <c r="AB582" s="173">
        <f>Cálculos!L596</f>
        <v>0.2704025461298864</v>
      </c>
      <c r="AC582" s="155"/>
      <c r="AD582" s="173">
        <f>Cálculos!AR229</f>
        <v>0.33137700171926132</v>
      </c>
      <c r="AE582" s="155"/>
      <c r="AF582" s="173">
        <f>Cálculos!BX601</f>
        <v>0.37906892632446015</v>
      </c>
      <c r="AG582" s="155"/>
      <c r="AH582" s="173">
        <f>Cálculos!N554</f>
        <v>0</v>
      </c>
      <c r="AI582" s="155"/>
      <c r="AJ582" s="173">
        <f>Cálculos!AT569</f>
        <v>0</v>
      </c>
      <c r="AK582" s="155"/>
      <c r="AL582" s="173">
        <f>Cálculos!BZ570</f>
        <v>0</v>
      </c>
      <c r="AM582" s="153"/>
      <c r="BA582" s="154"/>
      <c r="BB582" s="75">
        <v>577</v>
      </c>
      <c r="BC582" s="181">
        <f>ABS(Cálculos!L583-Cálculos!L582)</f>
        <v>3.132439874393822E-3</v>
      </c>
      <c r="BD582" s="181">
        <f>ABS(Cálculos!AR583-Cálculos!AR582)</f>
        <v>4.4065052899271429E-3</v>
      </c>
      <c r="BE582" s="181">
        <f>ABS(Cálculos!BX583-Cálculos!BX582)</f>
        <v>5.4449793117570255E-3</v>
      </c>
      <c r="BF582" s="153"/>
    </row>
    <row r="583" spans="25:58" x14ac:dyDescent="0.35">
      <c r="Y583" s="154"/>
      <c r="Z583" s="75">
        <f>(Cálculos!C584-0.44)/(MAX(Cálculos!C:C)+0.12)*100</f>
        <v>79.104804689640048</v>
      </c>
      <c r="AA583" s="155"/>
      <c r="AB583" s="173">
        <f>Cálculos!L229</f>
        <v>0.26781462466699835</v>
      </c>
      <c r="AC583" s="155"/>
      <c r="AD583" s="173">
        <f>Cálculos!AR598</f>
        <v>0.32894695951798419</v>
      </c>
      <c r="AE583" s="155"/>
      <c r="AF583" s="173">
        <f>Cálculos!BX292</f>
        <v>0.37870187577284137</v>
      </c>
      <c r="AG583" s="155"/>
      <c r="AH583" s="173">
        <f>Cálculos!N555</f>
        <v>0</v>
      </c>
      <c r="AI583" s="155"/>
      <c r="AJ583" s="173">
        <f>Cálculos!AT570</f>
        <v>0</v>
      </c>
      <c r="AK583" s="155"/>
      <c r="AL583" s="173">
        <f>Cálculos!BZ571</f>
        <v>0</v>
      </c>
      <c r="AM583" s="153"/>
      <c r="BA583" s="154"/>
      <c r="BB583" s="75">
        <v>578</v>
      </c>
      <c r="BC583" s="181">
        <f>ABS(Cálculos!L584-Cálculos!L583)</f>
        <v>3.029584077940406E-3</v>
      </c>
      <c r="BD583" s="181">
        <f>ABS(Cálculos!AR584-Cálculos!AR583)</f>
        <v>4.284175088819564E-3</v>
      </c>
      <c r="BE583" s="181">
        <f>ABS(Cálculos!BX584-Cálculos!BX583)</f>
        <v>5.3067757786547376E-3</v>
      </c>
      <c r="BF583" s="153"/>
    </row>
    <row r="584" spans="25:58" x14ac:dyDescent="0.35">
      <c r="Y584" s="154"/>
      <c r="Z584" s="75">
        <f>(Cálculos!C585-0.44)/(MAX(Cálculos!C:C)+0.12)*100</f>
        <v>79.241768476414833</v>
      </c>
      <c r="AA584" s="155"/>
      <c r="AB584" s="173">
        <f>Cálculos!L597</f>
        <v>0.26661462627671001</v>
      </c>
      <c r="AC584" s="155"/>
      <c r="AD584" s="173">
        <f>Cálculos!AR601</f>
        <v>0.32836733151676017</v>
      </c>
      <c r="AE584" s="155"/>
      <c r="AF584" s="173">
        <f>Cálculos!BX599</f>
        <v>0.37760880020258292</v>
      </c>
      <c r="AG584" s="155"/>
      <c r="AH584" s="173">
        <f>Cálculos!N556</f>
        <v>0</v>
      </c>
      <c r="AI584" s="155"/>
      <c r="AJ584" s="173">
        <f>Cálculos!AT571</f>
        <v>0</v>
      </c>
      <c r="AK584" s="155"/>
      <c r="AL584" s="173">
        <f>Cálculos!BZ574</f>
        <v>0</v>
      </c>
      <c r="AM584" s="153"/>
      <c r="BA584" s="154"/>
      <c r="BB584" s="75">
        <v>579</v>
      </c>
      <c r="BC584" s="181">
        <f>ABS(Cálculos!L585-Cálculos!L584)</f>
        <v>2.6269323620259355E-4</v>
      </c>
      <c r="BD584" s="181">
        <f>ABS(Cálculos!AR585-Cálculos!AR584)</f>
        <v>1.4981075135142574E-3</v>
      </c>
      <c r="BE584" s="181">
        <f>ABS(Cálculos!BX585-Cálculos!BX584)</f>
        <v>2.5050774991557945E-3</v>
      </c>
      <c r="BF584" s="153"/>
    </row>
    <row r="585" spans="25:58" x14ac:dyDescent="0.35">
      <c r="Y585" s="154"/>
      <c r="Z585" s="75">
        <f>(Cálculos!C586-0.44)/(MAX(Cálculos!C:C)+0.12)*100</f>
        <v>79.378732263189605</v>
      </c>
      <c r="AA585" s="155"/>
      <c r="AB585" s="173">
        <f>Cálculos!L601</f>
        <v>0.26616341779435532</v>
      </c>
      <c r="AC585" s="155"/>
      <c r="AD585" s="173">
        <f>Cálculos!AR230</f>
        <v>0.32774647973495807</v>
      </c>
      <c r="AE585" s="155"/>
      <c r="AF585" s="173">
        <f>Cálculos!BX231</f>
        <v>0.3761851310046011</v>
      </c>
      <c r="AG585" s="155"/>
      <c r="AH585" s="173">
        <f>Cálculos!N557</f>
        <v>0</v>
      </c>
      <c r="AI585" s="155"/>
      <c r="AJ585" s="173">
        <f>Cálculos!AT574</f>
        <v>0</v>
      </c>
      <c r="AK585" s="155"/>
      <c r="AL585" s="173">
        <f>Cálculos!BZ575</f>
        <v>0</v>
      </c>
      <c r="AM585" s="153"/>
      <c r="BA585" s="154"/>
      <c r="BB585" s="75">
        <v>580</v>
      </c>
      <c r="BC585" s="181">
        <f>ABS(Cálculos!L586-Cálculos!L585)</f>
        <v>5.2292669240174838E-3</v>
      </c>
      <c r="BD585" s="181">
        <f>ABS(Cálculos!AR586-Cálculos!AR585)</f>
        <v>6.4457975888720931E-3</v>
      </c>
      <c r="BE585" s="181">
        <f>ABS(Cálculos!BX586-Cálculos!BX585)</f>
        <v>7.4373757894955483E-3</v>
      </c>
      <c r="BF585" s="153"/>
    </row>
    <row r="586" spans="25:58" x14ac:dyDescent="0.35">
      <c r="Y586" s="154"/>
      <c r="Z586" s="75">
        <f>(Cálculos!C587-0.44)/(MAX(Cálculos!C:C)+0.12)*100</f>
        <v>79.515696049964376</v>
      </c>
      <c r="AA586" s="155"/>
      <c r="AB586" s="173">
        <f>Cálculos!L230</f>
        <v>0.26515566932001383</v>
      </c>
      <c r="AC586" s="155"/>
      <c r="AD586" s="173">
        <f>Cálculos!AR683</f>
        <v>0.3273429770071497</v>
      </c>
      <c r="AE586" s="155"/>
      <c r="AF586" s="173">
        <f>Cálculos!BX683</f>
        <v>0.37367913918925943</v>
      </c>
      <c r="AG586" s="155"/>
      <c r="AH586" s="173">
        <f>Cálculos!N558</f>
        <v>0</v>
      </c>
      <c r="AI586" s="155"/>
      <c r="AJ586" s="173">
        <f>Cálculos!AT575</f>
        <v>0</v>
      </c>
      <c r="AK586" s="155"/>
      <c r="AL586" s="173">
        <f>Cálculos!BZ576</f>
        <v>0</v>
      </c>
      <c r="AM586" s="153"/>
      <c r="BA586" s="154"/>
      <c r="BB586" s="75">
        <v>581</v>
      </c>
      <c r="BC586" s="181">
        <f>ABS(Cálculos!L587-Cálculos!L586)</f>
        <v>3.30406353384749E-3</v>
      </c>
      <c r="BD586" s="181">
        <f>ABS(Cálculos!AR587-Cálculos!AR586)</f>
        <v>4.501999226926956E-3</v>
      </c>
      <c r="BE586" s="181">
        <f>ABS(Cálculos!BX587-Cálculos!BX586)</f>
        <v>5.4784209097690217E-3</v>
      </c>
      <c r="BF586" s="153"/>
    </row>
    <row r="587" spans="25:58" x14ac:dyDescent="0.35">
      <c r="Y587" s="154"/>
      <c r="Z587" s="75">
        <f>(Cálculos!C588-0.44)/(MAX(Cálculos!C:C)+0.12)*100</f>
        <v>79.652659836739161</v>
      </c>
      <c r="AA587" s="155"/>
      <c r="AB587" s="173">
        <f>Cálculos!L231</f>
        <v>0.26390223654449724</v>
      </c>
      <c r="AC587" s="155"/>
      <c r="AD587" s="173">
        <f>Cálculos!AR231</f>
        <v>0.32553633095821488</v>
      </c>
      <c r="AE587" s="155"/>
      <c r="AF587" s="173">
        <f>Cálculos!BX232</f>
        <v>0.37074498846696285</v>
      </c>
      <c r="AG587" s="155"/>
      <c r="AH587" s="173">
        <f>Cálculos!N559</f>
        <v>0</v>
      </c>
      <c r="AI587" s="155"/>
      <c r="AJ587" s="173">
        <f>Cálculos!AT576</f>
        <v>0</v>
      </c>
      <c r="AK587" s="155"/>
      <c r="AL587" s="173">
        <f>Cálculos!BZ577</f>
        <v>0</v>
      </c>
      <c r="AM587" s="153"/>
      <c r="BA587" s="154"/>
      <c r="BB587" s="75">
        <v>582</v>
      </c>
      <c r="BC587" s="181">
        <f>ABS(Cálculos!L588-Cálculos!L587)</f>
        <v>2.9605965304954629E-3</v>
      </c>
      <c r="BD587" s="181">
        <f>ABS(Cálculos!AR588-Cálculos!AR587)</f>
        <v>4.1402214805375537E-3</v>
      </c>
      <c r="BE587" s="181">
        <f>ABS(Cálculos!BX588-Cálculos!BX587)</f>
        <v>5.1017183167172409E-3</v>
      </c>
      <c r="BF587" s="153"/>
    </row>
    <row r="588" spans="25:58" x14ac:dyDescent="0.35">
      <c r="Y588" s="154"/>
      <c r="Z588" s="75">
        <f>(Cálculos!C589-0.44)/(MAX(Cálculos!C:C)+0.12)*100</f>
        <v>79.789623623513933</v>
      </c>
      <c r="AA588" s="155"/>
      <c r="AB588" s="173">
        <f>Cálculos!L598</f>
        <v>0.26380116626006817</v>
      </c>
      <c r="AC588" s="155"/>
      <c r="AD588" s="173">
        <f>Cálculos!AR599</f>
        <v>0.32532095664823979</v>
      </c>
      <c r="AE588" s="155"/>
      <c r="AF588" s="173">
        <f>Cálculos!BX318</f>
        <v>0.3680239814380033</v>
      </c>
      <c r="AG588" s="155"/>
      <c r="AH588" s="173">
        <f>Cálculos!N560</f>
        <v>0</v>
      </c>
      <c r="AI588" s="155"/>
      <c r="AJ588" s="173">
        <f>Cálculos!AT577</f>
        <v>0</v>
      </c>
      <c r="AK588" s="155"/>
      <c r="AL588" s="173">
        <f>Cálculos!BZ578</f>
        <v>0</v>
      </c>
      <c r="AM588" s="153"/>
      <c r="BA588" s="154"/>
      <c r="BB588" s="75">
        <v>583</v>
      </c>
      <c r="BC588" s="181">
        <f>ABS(Cálculos!L589-Cálculos!L588)</f>
        <v>4.264364485953015E-2</v>
      </c>
      <c r="BD588" s="181">
        <f>ABS(Cálculos!AR589-Cálculos!AR588)</f>
        <v>4.1482050768294254E-2</v>
      </c>
      <c r="BE588" s="181">
        <f>ABS(Cálculos!BX589-Cálculos!BX588)</f>
        <v>4.0535250648808252E-2</v>
      </c>
      <c r="BF588" s="153"/>
    </row>
    <row r="589" spans="25:58" x14ac:dyDescent="0.35">
      <c r="Y589" s="154"/>
      <c r="Z589" s="75">
        <f>(Cálculos!C590-0.44)/(MAX(Cálculos!C:C)+0.12)*100</f>
        <v>79.926587410288704</v>
      </c>
      <c r="AA589" s="155"/>
      <c r="AB589" s="173">
        <f>Cálculos!L599</f>
        <v>0.26117093293555349</v>
      </c>
      <c r="AC589" s="155"/>
      <c r="AD589" s="173">
        <f>Cálculos!AR318</f>
        <v>0.32302982146791653</v>
      </c>
      <c r="AE589" s="155"/>
      <c r="AF589" s="173">
        <f>Cálculos!BX639</f>
        <v>0.36750707725602161</v>
      </c>
      <c r="AG589" s="155"/>
      <c r="AH589" s="173">
        <f>Cálculos!N561</f>
        <v>0</v>
      </c>
      <c r="AI589" s="155"/>
      <c r="AJ589" s="173">
        <f>Cálculos!AT578</f>
        <v>0</v>
      </c>
      <c r="AK589" s="155"/>
      <c r="AL589" s="173">
        <f>Cálculos!BZ579</f>
        <v>0</v>
      </c>
      <c r="AM589" s="153"/>
      <c r="BA589" s="154"/>
      <c r="BB589" s="75">
        <v>584</v>
      </c>
      <c r="BC589" s="181">
        <f>ABS(Cálculos!L590-Cálculos!L589)</f>
        <v>4.0812376562137376E-2</v>
      </c>
      <c r="BD589" s="181">
        <f>ABS(Cálculos!AR590-Cálculos!AR589)</f>
        <v>4.1956215400698937E-2</v>
      </c>
      <c r="BE589" s="181">
        <f>ABS(Cálculos!BX590-Cálculos!BX589)</f>
        <v>4.2888543446436667E-2</v>
      </c>
      <c r="BF589" s="153"/>
    </row>
    <row r="590" spans="25:58" x14ac:dyDescent="0.35">
      <c r="Y590" s="154"/>
      <c r="Z590" s="75">
        <f>(Cálculos!C591-0.44)/(MAX(Cálculos!C:C)+0.12)*100</f>
        <v>80.063551197063489</v>
      </c>
      <c r="AA590" s="155"/>
      <c r="AB590" s="173">
        <f>Cálculos!L232</f>
        <v>0.26017836578991882</v>
      </c>
      <c r="AC590" s="155"/>
      <c r="AD590" s="173">
        <f>Cálculos!AR232</f>
        <v>0.32087036784286016</v>
      </c>
      <c r="AE590" s="155"/>
      <c r="AF590" s="173">
        <f>Cálculos!BX602</f>
        <v>0.36637956153701856</v>
      </c>
      <c r="AG590" s="155"/>
      <c r="AH590" s="173">
        <f>Cálculos!N562</f>
        <v>0</v>
      </c>
      <c r="AI590" s="155"/>
      <c r="AJ590" s="173">
        <f>Cálculos!AT579</f>
        <v>0</v>
      </c>
      <c r="AK590" s="155"/>
      <c r="AL590" s="173">
        <f>Cálculos!BZ580</f>
        <v>0</v>
      </c>
      <c r="AM590" s="153"/>
      <c r="BA590" s="154"/>
      <c r="BB590" s="75">
        <v>585</v>
      </c>
      <c r="BC590" s="181">
        <f>ABS(Cálculos!L591-Cálculos!L590)</f>
        <v>5.0263402193077011E-3</v>
      </c>
      <c r="BD590" s="181">
        <f>ABS(Cálculos!AR591-Cálculos!AR590)</f>
        <v>6.1526951986186074E-3</v>
      </c>
      <c r="BE590" s="181">
        <f>ABS(Cálculos!BX591-Cálculos!BX590)</f>
        <v>7.070772379831225E-3</v>
      </c>
      <c r="BF590" s="153"/>
    </row>
    <row r="591" spans="25:58" x14ac:dyDescent="0.35">
      <c r="Y591" s="154"/>
      <c r="Z591" s="75">
        <f>(Cálculos!C592-0.44)/(MAX(Cálculos!C:C)+0.12)*100</f>
        <v>80.200514983838261</v>
      </c>
      <c r="AA591" s="155"/>
      <c r="AB591" s="173">
        <f>Cálculos!L236</f>
        <v>0.25997710466887197</v>
      </c>
      <c r="AC591" s="155"/>
      <c r="AD591" s="173">
        <f>Cálculos!AR233</f>
        <v>0.31719263358750932</v>
      </c>
      <c r="AE591" s="155"/>
      <c r="AF591" s="173">
        <f>Cálculos!BX233</f>
        <v>0.36630490831307111</v>
      </c>
      <c r="AG591" s="155"/>
      <c r="AH591" s="173">
        <f>Cálculos!N563</f>
        <v>0</v>
      </c>
      <c r="AI591" s="155"/>
      <c r="AJ591" s="173">
        <f>Cálculos!AT580</f>
        <v>0</v>
      </c>
      <c r="AK591" s="155"/>
      <c r="AL591" s="173">
        <f>Cálculos!BZ581</f>
        <v>0</v>
      </c>
      <c r="AM591" s="153"/>
      <c r="BA591" s="154"/>
      <c r="BB591" s="75">
        <v>586</v>
      </c>
      <c r="BC591" s="181">
        <f>ABS(Cálculos!L592-Cálculos!L591)</f>
        <v>7.2403442075666957E-3</v>
      </c>
      <c r="BD591" s="181">
        <f>ABS(Cálculos!AR592-Cálculos!AR591)</f>
        <v>8.3494825727352673E-3</v>
      </c>
      <c r="BE591" s="181">
        <f>ABS(Cálculos!BX592-Cálculos!BX591)</f>
        <v>9.2535267174077562E-3</v>
      </c>
      <c r="BF591" s="153"/>
    </row>
    <row r="592" spans="25:58" x14ac:dyDescent="0.35">
      <c r="Y592" s="154"/>
      <c r="Z592" s="75">
        <f>(Cálculos!C593-0.44)/(MAX(Cálculos!C:C)+0.12)*100</f>
        <v>80.337478770613046</v>
      </c>
      <c r="AA592" s="155"/>
      <c r="AB592" s="173">
        <f>Cálculos!L233</f>
        <v>0.25742832378085118</v>
      </c>
      <c r="AC592" s="155"/>
      <c r="AD592" s="173">
        <f>Cálculos!AR236</f>
        <v>0.31704255410126048</v>
      </c>
      <c r="AE592" s="155"/>
      <c r="AF592" s="173">
        <f>Cálculos!BX236</f>
        <v>0.36393699727190493</v>
      </c>
      <c r="AG592" s="155"/>
      <c r="AH592" s="173">
        <f>Cálculos!N564</f>
        <v>0</v>
      </c>
      <c r="AI592" s="155"/>
      <c r="AJ592" s="173">
        <f>Cálculos!AT581</f>
        <v>0</v>
      </c>
      <c r="AK592" s="155"/>
      <c r="AL592" s="173">
        <f>Cálculos!BZ582</f>
        <v>0</v>
      </c>
      <c r="AM592" s="153"/>
      <c r="BA592" s="154"/>
      <c r="BB592" s="75">
        <v>587</v>
      </c>
      <c r="BC592" s="181">
        <f>ABS(Cálculos!L593-Cálculos!L592)</f>
        <v>3.4972411497103395E-3</v>
      </c>
      <c r="BD592" s="181">
        <f>ABS(Cálculos!AR593-Cálculos!AR592)</f>
        <v>4.5894260609374293E-3</v>
      </c>
      <c r="BE592" s="181">
        <f>ABS(Cálculos!BX593-Cálculos!BX592)</f>
        <v>5.4796516675004736E-3</v>
      </c>
      <c r="BF592" s="153"/>
    </row>
    <row r="593" spans="25:58" x14ac:dyDescent="0.35">
      <c r="Y593" s="154"/>
      <c r="Z593" s="75">
        <f>(Cálculos!C594-0.44)/(MAX(Cálculos!C:C)+0.12)*100</f>
        <v>80.474442557387817</v>
      </c>
      <c r="AA593" s="155"/>
      <c r="AB593" s="173">
        <f>Cálculos!L602</f>
        <v>0.25519984159986009</v>
      </c>
      <c r="AC593" s="155"/>
      <c r="AD593" s="173">
        <f>Cálculos!AR602</f>
        <v>0.31645295313257266</v>
      </c>
      <c r="AE593" s="155"/>
      <c r="AF593" s="173">
        <f>Cálculos!BX234</f>
        <v>0.36207326262916667</v>
      </c>
      <c r="AG593" s="155"/>
      <c r="AH593" s="173">
        <f>Cálculos!N565</f>
        <v>0</v>
      </c>
      <c r="AI593" s="155"/>
      <c r="AJ593" s="173">
        <f>Cálculos!AT582</f>
        <v>0</v>
      </c>
      <c r="AK593" s="155"/>
      <c r="AL593" s="173">
        <f>Cálculos!BZ583</f>
        <v>0</v>
      </c>
      <c r="AM593" s="153"/>
      <c r="BA593" s="154"/>
      <c r="BB593" s="75">
        <v>588</v>
      </c>
      <c r="BC593" s="181">
        <f>ABS(Cálculos!L594-Cálculos!L593)</f>
        <v>2.8535032559033335E-3</v>
      </c>
      <c r="BD593" s="181">
        <f>ABS(Cálculos!AR594-Cálculos!AR593)</f>
        <v>3.9289938509210476E-3</v>
      </c>
      <c r="BE593" s="181">
        <f>ABS(Cálculos!BX594-Cálculos!BX593)</f>
        <v>4.8056121391437112E-3</v>
      </c>
      <c r="BF593" s="153"/>
    </row>
    <row r="594" spans="25:58" x14ac:dyDescent="0.35">
      <c r="Y594" s="154"/>
      <c r="Z594" s="75">
        <f>(Cálculos!C595-0.44)/(MAX(Cálculos!C:C)+0.12)*100</f>
        <v>80.611406344162589</v>
      </c>
      <c r="AA594" s="155"/>
      <c r="AB594" s="173">
        <f>Cálculos!L234</f>
        <v>0.25486088359117698</v>
      </c>
      <c r="AC594" s="155"/>
      <c r="AD594" s="173">
        <f>Cálculos!AR234</f>
        <v>0.31371168115673714</v>
      </c>
      <c r="AE594" s="155"/>
      <c r="AF594" s="173">
        <f>Cálculos!BX603</f>
        <v>0.36078153153581438</v>
      </c>
      <c r="AG594" s="155"/>
      <c r="AH594" s="173">
        <f>Cálculos!N566</f>
        <v>0</v>
      </c>
      <c r="AI594" s="155"/>
      <c r="AJ594" s="173">
        <f>Cálculos!AT583</f>
        <v>0</v>
      </c>
      <c r="AK594" s="155"/>
      <c r="AL594" s="173">
        <f>Cálculos!BZ584</f>
        <v>0</v>
      </c>
      <c r="AM594" s="153"/>
      <c r="BA594" s="154"/>
      <c r="BB594" s="75">
        <v>589</v>
      </c>
      <c r="BC594" s="181">
        <f>ABS(Cálculos!L595-Cálculos!L594)</f>
        <v>2.7242855306364167E-3</v>
      </c>
      <c r="BD594" s="181">
        <f>ABS(Cálculos!AR595-Cálculos!AR594)</f>
        <v>3.7833369861925981E-3</v>
      </c>
      <c r="BE594" s="181">
        <f>ABS(Cálculos!BX595-Cálculos!BX594)</f>
        <v>4.6465559472974594E-3</v>
      </c>
      <c r="BF594" s="153"/>
    </row>
    <row r="595" spans="25:58" x14ac:dyDescent="0.35">
      <c r="Y595" s="154"/>
      <c r="Z595" s="75">
        <f>(Cálculos!C596-0.44)/(MAX(Cálculos!C:C)+0.12)*100</f>
        <v>80.748370130937374</v>
      </c>
      <c r="AA595" s="155"/>
      <c r="AB595" s="173">
        <f>Cálculos!L722</f>
        <v>0.25196588187521901</v>
      </c>
      <c r="AC595" s="155"/>
      <c r="AD595" s="173">
        <f>Cálculos!AR603</f>
        <v>0.31161806367597622</v>
      </c>
      <c r="AE595" s="155"/>
      <c r="AF595" s="173">
        <f>Cálculos!BX274</f>
        <v>0.35827868973805849</v>
      </c>
      <c r="AG595" s="155"/>
      <c r="AH595" s="173">
        <f>Cálculos!N567</f>
        <v>0</v>
      </c>
      <c r="AI595" s="155"/>
      <c r="AJ595" s="173">
        <f>Cálculos!AT584</f>
        <v>0</v>
      </c>
      <c r="AK595" s="155"/>
      <c r="AL595" s="173">
        <f>Cálculos!BZ585</f>
        <v>0</v>
      </c>
      <c r="AM595" s="153"/>
      <c r="BA595" s="154"/>
      <c r="BB595" s="75">
        <v>590</v>
      </c>
      <c r="BC595" s="181">
        <f>ABS(Cálculos!L596-Cálculos!L595)</f>
        <v>1.3181192453086132E-3</v>
      </c>
      <c r="BD595" s="181">
        <f>ABS(Cálculos!AR596-Cálculos!AR595)</f>
        <v>2.3609828377114672E-3</v>
      </c>
      <c r="BE595" s="181">
        <f>ABS(Cálculos!BX596-Cálculos!BX595)</f>
        <v>3.2110072837242543E-3</v>
      </c>
      <c r="BF595" s="153"/>
    </row>
    <row r="596" spans="25:58" x14ac:dyDescent="0.35">
      <c r="Y596" s="154"/>
      <c r="Z596" s="75">
        <f>(Cálculos!C597-0.44)/(MAX(Cálculos!C:C)+0.12)*100</f>
        <v>80.88533391771216</v>
      </c>
      <c r="AA596" s="155"/>
      <c r="AB596" s="173">
        <f>Cálculos!L603</f>
        <v>0.25130122108657604</v>
      </c>
      <c r="AC596" s="155"/>
      <c r="AD596" s="173">
        <f>Cálculos!AR604</f>
        <v>0.30799030660915366</v>
      </c>
      <c r="AE596" s="155"/>
      <c r="AF596" s="173">
        <f>Cálculos!BX604</f>
        <v>0.35640229871615414</v>
      </c>
      <c r="AG596" s="155"/>
      <c r="AH596" s="173">
        <f>Cálculos!N568</f>
        <v>0</v>
      </c>
      <c r="AI596" s="155"/>
      <c r="AJ596" s="173">
        <f>Cálculos!AT585</f>
        <v>0</v>
      </c>
      <c r="AK596" s="155"/>
      <c r="AL596" s="173">
        <f>Cálculos!BZ586</f>
        <v>0</v>
      </c>
      <c r="AM596" s="153"/>
      <c r="BA596" s="154"/>
      <c r="BB596" s="75">
        <v>591</v>
      </c>
      <c r="BC596" s="181">
        <f>ABS(Cálculos!L597-Cálculos!L596)</f>
        <v>3.7879198531763913E-3</v>
      </c>
      <c r="BD596" s="181">
        <f>ABS(Cálculos!AR597-Cálculos!AR596)</f>
        <v>4.8148430179137391E-3</v>
      </c>
      <c r="BE596" s="181">
        <f>ABS(Cálculos!BX597-Cálculos!BX596)</f>
        <v>5.651874630257292E-3</v>
      </c>
      <c r="BF596" s="153"/>
    </row>
    <row r="597" spans="25:58" x14ac:dyDescent="0.35">
      <c r="Y597" s="154"/>
      <c r="Z597" s="75">
        <f>(Cálculos!C598-0.44)/(MAX(Cálculos!C:C)+0.12)*100</f>
        <v>81.022297704486917</v>
      </c>
      <c r="AA597" s="155"/>
      <c r="AB597" s="173">
        <f>Cálculos!L357</f>
        <v>0.25009915814329237</v>
      </c>
      <c r="AC597" s="155"/>
      <c r="AD597" s="173">
        <f>Cálculos!AR237</f>
        <v>0.30526767362997387</v>
      </c>
      <c r="AE597" s="155"/>
      <c r="AF597" s="173">
        <f>Cálculos!BX605</f>
        <v>0.35226686372800925</v>
      </c>
      <c r="AG597" s="155"/>
      <c r="AH597" s="173">
        <f>Cálculos!N569</f>
        <v>0</v>
      </c>
      <c r="AI597" s="155"/>
      <c r="AJ597" s="173">
        <f>Cálculos!AT586</f>
        <v>0</v>
      </c>
      <c r="AK597" s="155"/>
      <c r="AL597" s="173">
        <f>Cálculos!BZ587</f>
        <v>0</v>
      </c>
      <c r="AM597" s="153"/>
      <c r="BA597" s="154"/>
      <c r="BB597" s="75">
        <v>592</v>
      </c>
      <c r="BC597" s="181">
        <f>ABS(Cálculos!L598-Cálculos!L597)</f>
        <v>2.8134600166418444E-3</v>
      </c>
      <c r="BD597" s="181">
        <f>ABS(Cálculos!AR598-Cálculos!AR597)</f>
        <v>3.8246864070887732E-3</v>
      </c>
      <c r="BE597" s="181">
        <f>ABS(Cálculos!BX598-Cálculos!BX597)</f>
        <v>4.6489237844360987E-3</v>
      </c>
      <c r="BF597" s="153"/>
    </row>
    <row r="598" spans="25:58" x14ac:dyDescent="0.35">
      <c r="Y598" s="154"/>
      <c r="Z598" s="75">
        <f>(Cálculos!C599-0.44)/(MAX(Cálculos!C:C)+0.12)*100</f>
        <v>81.159261491261702</v>
      </c>
      <c r="AA598" s="155"/>
      <c r="AB598" s="173">
        <f>Cálculos!L237</f>
        <v>0.24907448369106713</v>
      </c>
      <c r="AC598" s="155"/>
      <c r="AD598" s="173">
        <f>Cálculos!AR605</f>
        <v>0.30459486088130067</v>
      </c>
      <c r="AE598" s="155"/>
      <c r="AF598" s="173">
        <f>Cálculos!BX237</f>
        <v>0.35144532365075271</v>
      </c>
      <c r="AG598" s="155"/>
      <c r="AH598" s="173">
        <f>Cálculos!N570</f>
        <v>0</v>
      </c>
      <c r="AI598" s="155"/>
      <c r="AJ598" s="173">
        <f>Cálculos!AT587</f>
        <v>0</v>
      </c>
      <c r="AK598" s="155"/>
      <c r="AL598" s="173">
        <f>Cálculos!BZ588</f>
        <v>0</v>
      </c>
      <c r="AM598" s="153"/>
      <c r="BA598" s="154"/>
      <c r="BB598" s="75">
        <v>593</v>
      </c>
      <c r="BC598" s="181">
        <f>ABS(Cálculos!L599-Cálculos!L598)</f>
        <v>2.6302333245146747E-3</v>
      </c>
      <c r="BD598" s="181">
        <f>ABS(Cálculos!AR599-Cálculos!AR598)</f>
        <v>3.6260028697444047E-3</v>
      </c>
      <c r="BE598" s="181">
        <f>ABS(Cálculos!BX599-Cálculos!BX598)</f>
        <v>4.437641575138207E-3</v>
      </c>
      <c r="BF598" s="153"/>
    </row>
    <row r="599" spans="25:58" x14ac:dyDescent="0.35">
      <c r="Y599" s="154"/>
      <c r="Z599" s="75">
        <f>(Cálculos!C600-0.44)/(MAX(Cálculos!C:C)+0.12)*100</f>
        <v>81.296225278036488</v>
      </c>
      <c r="AA599" s="155"/>
      <c r="AB599" s="173">
        <f>Cálculos!L604</f>
        <v>0.24859542186094752</v>
      </c>
      <c r="AC599" s="155"/>
      <c r="AD599" s="173">
        <f>Cálculos!AR722</f>
        <v>0.30441018920148738</v>
      </c>
      <c r="AE599" s="155"/>
      <c r="AF599" s="173">
        <f>Cálculos!BX606</f>
        <v>0.34821291377553026</v>
      </c>
      <c r="AG599" s="155"/>
      <c r="AH599" s="173">
        <f>Cálculos!N571</f>
        <v>0</v>
      </c>
      <c r="AI599" s="155"/>
      <c r="AJ599" s="173">
        <f>Cálculos!AT588</f>
        <v>0</v>
      </c>
      <c r="AK599" s="155"/>
      <c r="AL599" s="173">
        <f>Cálculos!BZ589</f>
        <v>0</v>
      </c>
      <c r="AM599" s="153"/>
      <c r="BA599" s="154"/>
      <c r="BB599" s="75">
        <v>594</v>
      </c>
      <c r="BC599" s="181">
        <f>ABS(Cálculos!L600-Cálculos!L599)</f>
        <v>5.8653244571560403E-2</v>
      </c>
      <c r="BD599" s="181">
        <f>ABS(Cálculos!AR600-Cálculos!AR599)</f>
        <v>5.7672695609849889E-2</v>
      </c>
      <c r="BE599" s="181">
        <f>ABS(Cálculos!BX600-Cálculos!BX599)</f>
        <v>5.6873463002595936E-2</v>
      </c>
      <c r="BF599" s="153"/>
    </row>
    <row r="600" spans="25:58" x14ac:dyDescent="0.35">
      <c r="Y600" s="154"/>
      <c r="Z600" s="75">
        <f>(Cálculos!C601-0.44)/(MAX(Cálculos!C:C)+0.12)*100</f>
        <v>81.433189064811245</v>
      </c>
      <c r="AA600" s="155"/>
      <c r="AB600" s="173">
        <f>Cálculos!L605</f>
        <v>0.24610784162090185</v>
      </c>
      <c r="AC600" s="155"/>
      <c r="AD600" s="173">
        <f>Cálculos!AR357</f>
        <v>0.30157334094304883</v>
      </c>
      <c r="AE600" s="155"/>
      <c r="AF600" s="173">
        <f>Cálculos!BX238</f>
        <v>0.34604229416679694</v>
      </c>
      <c r="AG600" s="155"/>
      <c r="AH600" s="173">
        <f>Cálculos!N574</f>
        <v>0</v>
      </c>
      <c r="AI600" s="155"/>
      <c r="AJ600" s="173">
        <f>Cálculos!AT589</f>
        <v>0</v>
      </c>
      <c r="AK600" s="155"/>
      <c r="AL600" s="173">
        <f>Cálculos!BZ590</f>
        <v>0</v>
      </c>
      <c r="AM600" s="153"/>
      <c r="BA600" s="154"/>
      <c r="BB600" s="75">
        <v>595</v>
      </c>
      <c r="BC600" s="181">
        <f>ABS(Cálculos!L601-Cálculos!L600)</f>
        <v>5.3660759712758577E-2</v>
      </c>
      <c r="BD600" s="181">
        <f>ABS(Cálculos!AR601-Cálculos!AR600)</f>
        <v>5.4626320741329504E-2</v>
      </c>
      <c r="BE600" s="181">
        <f>ABS(Cálculos!BX601-Cálculos!BX600)</f>
        <v>5.54133368807187E-2</v>
      </c>
      <c r="BF600" s="153"/>
    </row>
    <row r="601" spans="25:58" x14ac:dyDescent="0.35">
      <c r="Y601" s="154"/>
      <c r="Z601" s="75">
        <f>(Cálculos!C602-0.44)/(MAX(Cálculos!C:C)+0.12)*100</f>
        <v>81.57015285158603</v>
      </c>
      <c r="AA601" s="155"/>
      <c r="AB601" s="173">
        <f>Cálculos!L238</f>
        <v>0.24523621778820492</v>
      </c>
      <c r="AC601" s="155"/>
      <c r="AD601" s="173">
        <f>Cálculos!AR606</f>
        <v>0.30126958927044417</v>
      </c>
      <c r="AE601" s="155"/>
      <c r="AF601" s="173">
        <f>Cálculos!BX722</f>
        <v>0.3458044580814662</v>
      </c>
      <c r="AG601" s="155"/>
      <c r="AH601" s="173">
        <f>Cálculos!N575</f>
        <v>0</v>
      </c>
      <c r="AI601" s="155"/>
      <c r="AJ601" s="173">
        <f>Cálculos!AT590</f>
        <v>0</v>
      </c>
      <c r="AK601" s="155"/>
      <c r="AL601" s="173">
        <f>Cálculos!BZ591</f>
        <v>0</v>
      </c>
      <c r="AM601" s="153"/>
      <c r="BA601" s="154"/>
      <c r="BB601" s="75">
        <v>596</v>
      </c>
      <c r="BC601" s="181">
        <f>ABS(Cálculos!L602-Cálculos!L601)</f>
        <v>1.0963576194495228E-2</v>
      </c>
      <c r="BD601" s="181">
        <f>ABS(Cálculos!AR602-Cálculos!AR601)</f>
        <v>1.1914378384187518E-2</v>
      </c>
      <c r="BE601" s="181">
        <f>ABS(Cálculos!BX602-Cálculos!BX601)</f>
        <v>1.2689364787441593E-2</v>
      </c>
      <c r="BF601" s="153"/>
    </row>
    <row r="602" spans="25:58" x14ac:dyDescent="0.35">
      <c r="Y602" s="154"/>
      <c r="Z602" s="75">
        <f>(Cálculos!C603-0.44)/(MAX(Cálculos!C:C)+0.12)*100</f>
        <v>81.707116638360816</v>
      </c>
      <c r="AA602" s="155"/>
      <c r="AB602" s="173">
        <f>Cálculos!L606</f>
        <v>0.24367655854956918</v>
      </c>
      <c r="AC602" s="155"/>
      <c r="AD602" s="173">
        <f>Cálculos!AR238</f>
        <v>0.30057048093549299</v>
      </c>
      <c r="AE602" s="155"/>
      <c r="AF602" s="173">
        <f>Cálculos!BX607</f>
        <v>0.34421299722493243</v>
      </c>
      <c r="AG602" s="155"/>
      <c r="AH602" s="173">
        <f>Cálculos!N576</f>
        <v>0</v>
      </c>
      <c r="AI602" s="155"/>
      <c r="AJ602" s="173">
        <f>Cálculos!AT591</f>
        <v>0</v>
      </c>
      <c r="AK602" s="155"/>
      <c r="AL602" s="173">
        <f>Cálculos!BZ592</f>
        <v>0</v>
      </c>
      <c r="AM602" s="153"/>
      <c r="BA602" s="154"/>
      <c r="BB602" s="75">
        <v>597</v>
      </c>
      <c r="BC602" s="181">
        <f>ABS(Cálculos!L603-Cálculos!L602)</f>
        <v>3.8986205132840457E-3</v>
      </c>
      <c r="BD602" s="181">
        <f>ABS(Cálculos!AR603-Cálculos!AR602)</f>
        <v>4.8348894565964362E-3</v>
      </c>
      <c r="BE602" s="181">
        <f>ABS(Cálculos!BX603-Cálculos!BX602)</f>
        <v>5.5980300012041795E-3</v>
      </c>
      <c r="BF602" s="153"/>
    </row>
    <row r="603" spans="25:58" x14ac:dyDescent="0.35">
      <c r="Y603" s="154"/>
      <c r="Z603" s="75">
        <f>(Cálculos!C604-0.44)/(MAX(Cálculos!C:C)+0.12)*100</f>
        <v>81.844080425135587</v>
      </c>
      <c r="AA603" s="155"/>
      <c r="AB603" s="173">
        <f>Cálculos!L239</f>
        <v>0.24259017848464651</v>
      </c>
      <c r="AC603" s="155"/>
      <c r="AD603" s="173">
        <f>Cálculos!AR607</f>
        <v>0.2979872130329857</v>
      </c>
      <c r="AE603" s="155"/>
      <c r="AF603" s="173">
        <f>Cálculos!BX357</f>
        <v>0.34216907498916693</v>
      </c>
      <c r="AG603" s="155"/>
      <c r="AH603" s="173">
        <f>Cálculos!N577</f>
        <v>0</v>
      </c>
      <c r="AI603" s="155"/>
      <c r="AJ603" s="173">
        <f>Cálculos!AT592</f>
        <v>0</v>
      </c>
      <c r="AK603" s="155"/>
      <c r="AL603" s="173">
        <f>Cálculos!BZ593</f>
        <v>0</v>
      </c>
      <c r="AM603" s="153"/>
      <c r="BA603" s="154"/>
      <c r="BB603" s="75">
        <v>598</v>
      </c>
      <c r="BC603" s="181">
        <f>ABS(Cálculos!L604-Cálculos!L603)</f>
        <v>2.7057992256285246E-3</v>
      </c>
      <c r="BD603" s="181">
        <f>ABS(Cálculos!AR604-Cálculos!AR603)</f>
        <v>3.6277570668225567E-3</v>
      </c>
      <c r="BE603" s="181">
        <f>ABS(Cálculos!BX604-Cálculos!BX603)</f>
        <v>4.3792328196602393E-3</v>
      </c>
      <c r="BF603" s="153"/>
    </row>
    <row r="604" spans="25:58" x14ac:dyDescent="0.35">
      <c r="Y604" s="154"/>
      <c r="Z604" s="75">
        <f>(Cálculos!C605-0.44)/(MAX(Cálculos!C:C)+0.12)*100</f>
        <v>81.981044211910358</v>
      </c>
      <c r="AA604" s="155"/>
      <c r="AB604" s="173">
        <f>Cálculos!L607</f>
        <v>0.24127450601593417</v>
      </c>
      <c r="AC604" s="155"/>
      <c r="AD604" s="173">
        <f>Cálculos!AR239</f>
        <v>0.2970786437485371</v>
      </c>
      <c r="AE604" s="155"/>
      <c r="AF604" s="173">
        <f>Cálculos!BX239</f>
        <v>0.34185540908008116</v>
      </c>
      <c r="AG604" s="155"/>
      <c r="AH604" s="173">
        <f>Cálculos!N578</f>
        <v>0</v>
      </c>
      <c r="AI604" s="155"/>
      <c r="AJ604" s="173">
        <f>Cálculos!AT593</f>
        <v>0</v>
      </c>
      <c r="AK604" s="155"/>
      <c r="AL604" s="173">
        <f>Cálculos!BZ594</f>
        <v>0</v>
      </c>
      <c r="AM604" s="153"/>
      <c r="BA604" s="154"/>
      <c r="BB604" s="75">
        <v>599</v>
      </c>
      <c r="BC604" s="181">
        <f>ABS(Cálculos!L605-Cálculos!L604)</f>
        <v>2.487580240045667E-3</v>
      </c>
      <c r="BD604" s="181">
        <f>ABS(Cálculos!AR605-Cálculos!AR604)</f>
        <v>3.395445727852997E-3</v>
      </c>
      <c r="BE604" s="181">
        <f>ABS(Cálculos!BX605-Cálculos!BX604)</f>
        <v>4.1354349881448926E-3</v>
      </c>
      <c r="BF604" s="153"/>
    </row>
    <row r="605" spans="25:58" x14ac:dyDescent="0.35">
      <c r="Y605" s="154"/>
      <c r="Z605" s="75">
        <f>(Cálculos!C606-0.44)/(MAX(Cálculos!C:C)+0.12)*100</f>
        <v>82.118007998685144</v>
      </c>
      <c r="AA605" s="155"/>
      <c r="AB605" s="173">
        <f>Cálculos!L240</f>
        <v>0.24016176933792502</v>
      </c>
      <c r="AC605" s="155"/>
      <c r="AD605" s="173">
        <f>Cálculos!AR608</f>
        <v>0.29474283599214196</v>
      </c>
      <c r="AE605" s="155"/>
      <c r="AF605" s="173">
        <f>Cálculos!BX608</f>
        <v>0.34026204765191514</v>
      </c>
      <c r="AG605" s="155"/>
      <c r="AH605" s="173">
        <f>Cálculos!N579</f>
        <v>0</v>
      </c>
      <c r="AI605" s="155"/>
      <c r="AJ605" s="173">
        <f>Cálculos!AT594</f>
        <v>0</v>
      </c>
      <c r="AK605" s="155"/>
      <c r="AL605" s="173">
        <f>Cálculos!BZ595</f>
        <v>0</v>
      </c>
      <c r="AM605" s="153"/>
      <c r="BA605" s="154"/>
      <c r="BB605" s="75">
        <v>600</v>
      </c>
      <c r="BC605" s="181">
        <f>ABS(Cálculos!L606-Cálculos!L605)</f>
        <v>2.4312830713326683E-3</v>
      </c>
      <c r="BD605" s="181">
        <f>ABS(Cálculos!AR606-Cálculos!AR605)</f>
        <v>3.325271610856495E-3</v>
      </c>
      <c r="BE605" s="181">
        <f>ABS(Cálculos!BX606-Cálculos!BX605)</f>
        <v>4.0539499524789857E-3</v>
      </c>
      <c r="BF605" s="153"/>
    </row>
    <row r="606" spans="25:58" x14ac:dyDescent="0.35">
      <c r="Y606" s="154"/>
      <c r="Z606" s="75">
        <f>(Cálculos!C607-0.44)/(MAX(Cálculos!C:C)+0.12)*100</f>
        <v>82.254971785459915</v>
      </c>
      <c r="AA606" s="155"/>
      <c r="AB606" s="173">
        <f>Cálculos!L608</f>
        <v>0.23889699671360326</v>
      </c>
      <c r="AC606" s="155"/>
      <c r="AD606" s="173">
        <f>Cálculos!AR240</f>
        <v>0.29381736494803345</v>
      </c>
      <c r="AE606" s="155"/>
      <c r="AF606" s="173">
        <f>Cálculos!BX240</f>
        <v>0.33790970635868778</v>
      </c>
      <c r="AG606" s="155"/>
      <c r="AH606" s="173">
        <f>Cálculos!N580</f>
        <v>0</v>
      </c>
      <c r="AI606" s="155"/>
      <c r="AJ606" s="173">
        <f>Cálculos!AT595</f>
        <v>0</v>
      </c>
      <c r="AK606" s="155"/>
      <c r="AL606" s="173">
        <f>Cálculos!BZ596</f>
        <v>0</v>
      </c>
      <c r="AM606" s="153"/>
      <c r="BA606" s="154"/>
      <c r="BB606" s="75">
        <v>601</v>
      </c>
      <c r="BC606" s="181">
        <f>ABS(Cálculos!L607-Cálculos!L606)</f>
        <v>2.4020525336350129E-3</v>
      </c>
      <c r="BD606" s="181">
        <f>ABS(Cálculos!AR607-Cálculos!AR606)</f>
        <v>3.2823762374584731E-3</v>
      </c>
      <c r="BE606" s="181">
        <f>ABS(Cálculos!BX607-Cálculos!BX606)</f>
        <v>3.9999165505978374E-3</v>
      </c>
      <c r="BF606" s="153"/>
    </row>
    <row r="607" spans="25:58" x14ac:dyDescent="0.35">
      <c r="Y607" s="154"/>
      <c r="Z607" s="75">
        <f>(Cálculos!C608-0.44)/(MAX(Cálculos!C:C)+0.12)*100</f>
        <v>82.391935572234701</v>
      </c>
      <c r="AA607" s="155"/>
      <c r="AB607" s="173">
        <f>Cálculos!L241</f>
        <v>0.23778907433304064</v>
      </c>
      <c r="AC607" s="155"/>
      <c r="AD607" s="173">
        <f>Cálculos!AR609</f>
        <v>0.29153528063766576</v>
      </c>
      <c r="AE607" s="155"/>
      <c r="AF607" s="173">
        <f>Cálculos!BX711</f>
        <v>0.33680529304311124</v>
      </c>
      <c r="AG607" s="155"/>
      <c r="AH607" s="173">
        <f>Cálculos!N581</f>
        <v>0</v>
      </c>
      <c r="AI607" s="155"/>
      <c r="AJ607" s="173">
        <f>Cálculos!AT596</f>
        <v>0</v>
      </c>
      <c r="AK607" s="155"/>
      <c r="AL607" s="173">
        <f>Cálculos!BZ597</f>
        <v>0</v>
      </c>
      <c r="AM607" s="153"/>
      <c r="BA607" s="154"/>
      <c r="BB607" s="75">
        <v>602</v>
      </c>
      <c r="BC607" s="181">
        <f>ABS(Cálculos!L608-Cálculos!L607)</f>
        <v>2.3775093023309102E-3</v>
      </c>
      <c r="BD607" s="181">
        <f>ABS(Cálculos!AR608-Cálculos!AR607)</f>
        <v>3.2443770408437378E-3</v>
      </c>
      <c r="BE607" s="181">
        <f>ABS(Cálculos!BX608-Cálculos!BX607)</f>
        <v>3.9509495730172817E-3</v>
      </c>
      <c r="BF607" s="153"/>
    </row>
    <row r="608" spans="25:58" x14ac:dyDescent="0.35">
      <c r="Y608" s="154"/>
      <c r="Z608" s="75">
        <f>(Cálculos!C609-0.44)/(MAX(Cálculos!C:C)+0.12)*100</f>
        <v>82.528899359009472</v>
      </c>
      <c r="AA608" s="155"/>
      <c r="AB608" s="173">
        <f>Cálculos!L609</f>
        <v>0.23654305881008356</v>
      </c>
      <c r="AC608" s="155"/>
      <c r="AD608" s="173">
        <f>Cálculos!AR241</f>
        <v>0.29062453090779827</v>
      </c>
      <c r="AE608" s="155"/>
      <c r="AF608" s="173">
        <f>Cálculos!BX609</f>
        <v>0.33635871990098937</v>
      </c>
      <c r="AG608" s="155"/>
      <c r="AH608" s="173">
        <f>Cálculos!N582</f>
        <v>0</v>
      </c>
      <c r="AI608" s="155"/>
      <c r="AJ608" s="173">
        <f>Cálculos!AT597</f>
        <v>0</v>
      </c>
      <c r="AK608" s="155"/>
      <c r="AL608" s="173">
        <f>Cálculos!BZ598</f>
        <v>0</v>
      </c>
      <c r="AM608" s="153"/>
      <c r="BA608" s="154"/>
      <c r="BB608" s="75">
        <v>603</v>
      </c>
      <c r="BC608" s="181">
        <f>ABS(Cálculos!L609-Cálculos!L608)</f>
        <v>2.3539379035197039E-3</v>
      </c>
      <c r="BD608" s="181">
        <f>ABS(Cálculos!AR609-Cálculos!AR608)</f>
        <v>3.2075553544761992E-3</v>
      </c>
      <c r="BE608" s="181">
        <f>ABS(Cálculos!BX609-Cálculos!BX608)</f>
        <v>3.903327750925778E-3</v>
      </c>
      <c r="BF608" s="153"/>
    </row>
    <row r="609" spans="25:58" x14ac:dyDescent="0.35">
      <c r="Y609" s="154"/>
      <c r="Z609" s="75">
        <f>(Cálculos!C610-0.44)/(MAX(Cálculos!C:C)+0.12)*100</f>
        <v>82.665863145784243</v>
      </c>
      <c r="AA609" s="155"/>
      <c r="AB609" s="173">
        <f>Cálculos!L242</f>
        <v>0.23544503258368057</v>
      </c>
      <c r="AC609" s="155"/>
      <c r="AD609" s="173">
        <f>Cálculos!AR610</f>
        <v>0.28836399104714783</v>
      </c>
      <c r="AE609" s="155"/>
      <c r="AF609" s="173">
        <f>Cálculos!BX241</f>
        <v>0.33404290998629138</v>
      </c>
      <c r="AG609" s="155"/>
      <c r="AH609" s="173">
        <f>Cálculos!N583</f>
        <v>0</v>
      </c>
      <c r="AI609" s="155"/>
      <c r="AJ609" s="173">
        <f>Cálculos!AT598</f>
        <v>0</v>
      </c>
      <c r="AK609" s="155"/>
      <c r="AL609" s="173">
        <f>Cálculos!BZ599</f>
        <v>0</v>
      </c>
      <c r="AM609" s="153"/>
      <c r="BA609" s="154"/>
      <c r="BB609" s="75">
        <v>604</v>
      </c>
      <c r="BC609" s="181">
        <f>ABS(Cálculos!L610-Cálculos!L609)</f>
        <v>2.3307198931987738E-3</v>
      </c>
      <c r="BD609" s="181">
        <f>ABS(Cálculos!AR610-Cálculos!AR609)</f>
        <v>3.1712895905179339E-3</v>
      </c>
      <c r="BE609" s="181">
        <f>ABS(Cálculos!BX610-Cálculos!BX609)</f>
        <v>3.8564269339864121E-3</v>
      </c>
      <c r="BF609" s="153"/>
    </row>
    <row r="610" spans="25:58" x14ac:dyDescent="0.35">
      <c r="Y610" s="154"/>
      <c r="Z610" s="75">
        <f>(Cálculos!C611-0.44)/(MAX(Cálculos!C:C)+0.12)*100</f>
        <v>82.802826932559029</v>
      </c>
      <c r="AA610" s="155"/>
      <c r="AB610" s="173">
        <f>Cálculos!L610</f>
        <v>0.23421233891688478</v>
      </c>
      <c r="AC610" s="155"/>
      <c r="AD610" s="173">
        <f>Cálculos!AR711</f>
        <v>0.28776813118824801</v>
      </c>
      <c r="AE610" s="155"/>
      <c r="AF610" s="173">
        <f>Cálculos!BX346</f>
        <v>0.3326285345998431</v>
      </c>
      <c r="AG610" s="155"/>
      <c r="AH610" s="173">
        <f>Cálculos!N584</f>
        <v>0</v>
      </c>
      <c r="AI610" s="155"/>
      <c r="AJ610" s="173">
        <f>Cálculos!AT599</f>
        <v>0</v>
      </c>
      <c r="AK610" s="155"/>
      <c r="AL610" s="173">
        <f>Cálculos!BZ601</f>
        <v>0</v>
      </c>
      <c r="AM610" s="153"/>
      <c r="BA610" s="154"/>
      <c r="BB610" s="75">
        <v>605</v>
      </c>
      <c r="BC610" s="181">
        <f>ABS(Cálculos!L611-Cálculos!L610)</f>
        <v>2.3077507559752797E-3</v>
      </c>
      <c r="BD610" s="181">
        <f>ABS(Cálculos!AR611-Cálculos!AR610)</f>
        <v>3.1354721377951367E-3</v>
      </c>
      <c r="BE610" s="181">
        <f>ABS(Cálculos!BX611-Cálculos!BX610)</f>
        <v>3.8101369876947233E-3</v>
      </c>
      <c r="BF610" s="153"/>
    </row>
    <row r="611" spans="25:58" x14ac:dyDescent="0.35">
      <c r="Y611" s="154"/>
      <c r="Z611" s="75">
        <f>(Cálculos!C612-0.44)/(MAX(Cálculos!C:C)+0.12)*100</f>
        <v>82.9397907193338</v>
      </c>
      <c r="AA611" s="155"/>
      <c r="AB611" s="173">
        <f>Cálculos!L243</f>
        <v>0.2331249624715501</v>
      </c>
      <c r="AC611" s="155"/>
      <c r="AD611" s="173">
        <f>Cálculos!AR242</f>
        <v>0.28747288615087097</v>
      </c>
      <c r="AE611" s="155"/>
      <c r="AF611" s="173">
        <f>Cálculos!BX610</f>
        <v>0.33250229296700295</v>
      </c>
      <c r="AG611" s="155"/>
      <c r="AH611" s="173">
        <f>Cálculos!N585</f>
        <v>0</v>
      </c>
      <c r="AI611" s="155"/>
      <c r="AJ611" s="173">
        <f>Cálculos!AT601</f>
        <v>0</v>
      </c>
      <c r="AK611" s="155"/>
      <c r="AL611" s="173">
        <f>Cálculos!BZ602</f>
        <v>0</v>
      </c>
      <c r="AM611" s="153"/>
      <c r="BA611" s="154"/>
      <c r="BB611" s="75">
        <v>606</v>
      </c>
      <c r="BC611" s="181">
        <f>ABS(Cálculos!L612-Cálculos!L611)</f>
        <v>2.2850112745369244E-3</v>
      </c>
      <c r="BD611" s="181">
        <f>ABS(Cálculos!AR612-Cálculos!AR611)</f>
        <v>3.1000807305340827E-3</v>
      </c>
      <c r="BE611" s="181">
        <f>ABS(Cálculos!BX612-Cálculos!BX611)</f>
        <v>3.7644331615165894E-3</v>
      </c>
      <c r="BF611" s="153"/>
    </row>
    <row r="612" spans="25:58" x14ac:dyDescent="0.35">
      <c r="Y612" s="154"/>
      <c r="Z612" s="75">
        <f>(Cálculos!C613-0.44)/(MAX(Cálculos!C:C)+0.12)*100</f>
        <v>83.076754506108571</v>
      </c>
      <c r="AA612" s="155"/>
      <c r="AB612" s="173">
        <f>Cálculos!L611</f>
        <v>0.2319045881609095</v>
      </c>
      <c r="AC612" s="155"/>
      <c r="AD612" s="173">
        <f>Cálculos!AR611</f>
        <v>0.28522851890935269</v>
      </c>
      <c r="AE612" s="155"/>
      <c r="AF612" s="173">
        <f>Cálculos!BX242</f>
        <v>0.33022760457796274</v>
      </c>
      <c r="AG612" s="155"/>
      <c r="AH612" s="173">
        <f>Cálculos!N586</f>
        <v>0</v>
      </c>
      <c r="AI612" s="155"/>
      <c r="AJ612" s="173">
        <f>Cálculos!AT602</f>
        <v>0</v>
      </c>
      <c r="AK612" s="155"/>
      <c r="AL612" s="173">
        <f>Cálculos!BZ603</f>
        <v>0</v>
      </c>
      <c r="AM612" s="153"/>
      <c r="BA612" s="154"/>
      <c r="BB612" s="75">
        <v>607</v>
      </c>
      <c r="BC612" s="181">
        <f>ABS(Cálculos!L613-Cálculos!L612)</f>
        <v>2.2624964040902085E-3</v>
      </c>
      <c r="BD612" s="181">
        <f>ABS(Cálculos!AR613-Cálculos!AR612)</f>
        <v>3.065107322076932E-3</v>
      </c>
      <c r="BE612" s="181">
        <f>ABS(Cálculos!BX613-Cálculos!BX612)</f>
        <v>3.7193049620132257E-3</v>
      </c>
      <c r="BF612" s="153"/>
    </row>
    <row r="613" spans="25:58" x14ac:dyDescent="0.35">
      <c r="Y613" s="154"/>
      <c r="Z613" s="75">
        <f>(Cálculos!C614-0.44)/(MAX(Cálculos!C:C)+0.12)*100</f>
        <v>83.213718292883357</v>
      </c>
      <c r="AA613" s="155"/>
      <c r="AB613" s="173">
        <f>Cálculos!L244</f>
        <v>0.23082789779620866</v>
      </c>
      <c r="AC613" s="155"/>
      <c r="AD613" s="173">
        <f>Cálculos!AR346</f>
        <v>0.2845373462566349</v>
      </c>
      <c r="AE613" s="155"/>
      <c r="AF613" s="173">
        <f>Cálculos!BX611</f>
        <v>0.32869215597930823</v>
      </c>
      <c r="AG613" s="155"/>
      <c r="AH613" s="173">
        <f>Cálculos!N587</f>
        <v>0</v>
      </c>
      <c r="AI613" s="155"/>
      <c r="AJ613" s="173">
        <f>Cálculos!AT603</f>
        <v>0</v>
      </c>
      <c r="AK613" s="155"/>
      <c r="AL613" s="173">
        <f>Cálculos!BZ604</f>
        <v>0</v>
      </c>
      <c r="AM613" s="153"/>
      <c r="BA613" s="154"/>
      <c r="BB613" s="75">
        <v>608</v>
      </c>
      <c r="BC613" s="181">
        <f>ABS(Cálculos!L614-Cálculos!L613)</f>
        <v>2.2402034698646156E-3</v>
      </c>
      <c r="BD613" s="181">
        <f>ABS(Cálculos!AR614-Cálculos!AR613)</f>
        <v>3.0305462816723749E-3</v>
      </c>
      <c r="BE613" s="181">
        <f>ABS(Cálculos!BX614-Cálculos!BX613)</f>
        <v>3.6747443490525167E-3</v>
      </c>
      <c r="BF613" s="153"/>
    </row>
    <row r="614" spans="25:58" x14ac:dyDescent="0.35">
      <c r="Y614" s="154"/>
      <c r="Z614" s="75">
        <f>(Cálculos!C615-0.44)/(MAX(Cálculos!C:C)+0.12)*100</f>
        <v>83.350682079658128</v>
      </c>
      <c r="AA614" s="155"/>
      <c r="AB614" s="173">
        <f>Cálculos!L612</f>
        <v>0.22961957688637258</v>
      </c>
      <c r="AC614" s="155"/>
      <c r="AD614" s="173">
        <f>Cálculos!AR243</f>
        <v>0.28435755744267477</v>
      </c>
      <c r="AE614" s="155"/>
      <c r="AF614" s="173">
        <f>Cálculos!BX243</f>
        <v>0.32645875943538966</v>
      </c>
      <c r="AG614" s="155"/>
      <c r="AH614" s="173">
        <f>Cálculos!N588</f>
        <v>0</v>
      </c>
      <c r="AI614" s="155"/>
      <c r="AJ614" s="173">
        <f>Cálculos!AT604</f>
        <v>0</v>
      </c>
      <c r="AK614" s="155"/>
      <c r="AL614" s="173">
        <f>Cálculos!BZ605</f>
        <v>0</v>
      </c>
      <c r="AM614" s="153"/>
      <c r="BA614" s="154"/>
      <c r="BB614" s="75">
        <v>609</v>
      </c>
      <c r="BC614" s="181">
        <f>ABS(Cálculos!L615-Cálculos!L614)</f>
        <v>2.2181302084692545E-3</v>
      </c>
      <c r="BD614" s="181">
        <f>ABS(Cálculos!AR615-Cálculos!AR614)</f>
        <v>2.9963924351321114E-3</v>
      </c>
      <c r="BE614" s="181">
        <f>ABS(Cálculos!BX615-Cálculos!BX614)</f>
        <v>3.6307437758931194E-3</v>
      </c>
      <c r="BF614" s="153"/>
    </row>
    <row r="615" spans="25:58" x14ac:dyDescent="0.35">
      <c r="Y615" s="154"/>
      <c r="Z615" s="75">
        <f>(Cálculos!C616-0.44)/(MAX(Cálculos!C:C)+0.12)*100</f>
        <v>83.487645866432899</v>
      </c>
      <c r="AA615" s="155"/>
      <c r="AB615" s="173">
        <f>Cálculos!L245</f>
        <v>0.22855349074572498</v>
      </c>
      <c r="AC615" s="155"/>
      <c r="AD615" s="173">
        <f>Cálculos!AR612</f>
        <v>0.28212843817881861</v>
      </c>
      <c r="AE615" s="155"/>
      <c r="AF615" s="173">
        <f>Cálculos!BX612</f>
        <v>0.32492772281779164</v>
      </c>
      <c r="AG615" s="155"/>
      <c r="AH615" s="173">
        <f>Cálculos!N589</f>
        <v>0</v>
      </c>
      <c r="AI615" s="155"/>
      <c r="AJ615" s="173">
        <f>Cálculos!AT605</f>
        <v>0</v>
      </c>
      <c r="AK615" s="155"/>
      <c r="AL615" s="173">
        <f>Cálculos!BZ606</f>
        <v>0</v>
      </c>
      <c r="AM615" s="153"/>
      <c r="BA615" s="154"/>
      <c r="BB615" s="75">
        <v>610</v>
      </c>
      <c r="BC615" s="181">
        <f>ABS(Cálculos!L616-Cálculos!L615)</f>
        <v>2.1962744427045655E-3</v>
      </c>
      <c r="BD615" s="181">
        <f>ABS(Cálculos!AR616-Cálculos!AR615)</f>
        <v>2.9626407389509724E-3</v>
      </c>
      <c r="BE615" s="181">
        <f>ABS(Cálculos!BX616-Cálculos!BX615)</f>
        <v>3.5872958627422014E-3</v>
      </c>
      <c r="BF615" s="153"/>
    </row>
    <row r="616" spans="25:58" x14ac:dyDescent="0.35">
      <c r="Y616" s="154"/>
      <c r="Z616" s="75">
        <f>(Cálculos!C617-0.44)/(MAX(Cálculos!C:C)+0.12)*100</f>
        <v>83.624609653207685</v>
      </c>
      <c r="AA616" s="155"/>
      <c r="AB616" s="173">
        <f>Cálculos!L613</f>
        <v>0.22735708048228237</v>
      </c>
      <c r="AC616" s="155"/>
      <c r="AD616" s="173">
        <f>Cálculos!AR244</f>
        <v>0.28127738989538942</v>
      </c>
      <c r="AE616" s="155"/>
      <c r="AF616" s="173">
        <f>Cálculos!BX244</f>
        <v>0.32273506461388829</v>
      </c>
      <c r="AG616" s="155"/>
      <c r="AH616" s="173">
        <f>Cálculos!N590</f>
        <v>0</v>
      </c>
      <c r="AI616" s="155"/>
      <c r="AJ616" s="173">
        <f>Cálculos!AT606</f>
        <v>0</v>
      </c>
      <c r="AK616" s="155"/>
      <c r="AL616" s="173">
        <f>Cálculos!BZ607</f>
        <v>0</v>
      </c>
      <c r="AM616" s="153"/>
      <c r="BA616" s="154"/>
      <c r="BB616" s="75">
        <v>611</v>
      </c>
      <c r="BC616" s="181">
        <f>ABS(Cálculos!L617-Cálculos!L616)</f>
        <v>2.1746340274253206E-3</v>
      </c>
      <c r="BD616" s="181">
        <f>ABS(Cálculos!AR617-Cálculos!AR616)</f>
        <v>2.9292862254908791E-3</v>
      </c>
      <c r="BE616" s="181">
        <f>ABS(Cálculos!BX617-Cálculos!BX616)</f>
        <v>3.5443933413842332E-3</v>
      </c>
      <c r="BF616" s="153"/>
    </row>
    <row r="617" spans="25:58" x14ac:dyDescent="0.35">
      <c r="Y617" s="154"/>
      <c r="Z617" s="75">
        <f>(Cálculos!C618-0.44)/(MAX(Cálculos!C:C)+0.12)*100</f>
        <v>83.761573439982456</v>
      </c>
      <c r="AA617" s="155"/>
      <c r="AB617" s="173">
        <f>Cálculos!L246</f>
        <v>0.22630149796861282</v>
      </c>
      <c r="AC617" s="155"/>
      <c r="AD617" s="173">
        <f>Cálculos!AR613</f>
        <v>0.27906333085674168</v>
      </c>
      <c r="AE617" s="155"/>
      <c r="AF617" s="173">
        <f>Cálculos!BX613</f>
        <v>0.32120841785577842</v>
      </c>
      <c r="AG617" s="155"/>
      <c r="AH617" s="173">
        <f>Cálculos!N591</f>
        <v>0</v>
      </c>
      <c r="AI617" s="155"/>
      <c r="AJ617" s="173">
        <f>Cálculos!AT607</f>
        <v>0</v>
      </c>
      <c r="AK617" s="155"/>
      <c r="AL617" s="173">
        <f>Cálculos!BZ608</f>
        <v>0</v>
      </c>
      <c r="AM617" s="153"/>
      <c r="BA617" s="154"/>
      <c r="BB617" s="75">
        <v>612</v>
      </c>
      <c r="BC617" s="181">
        <f>ABS(Cálculos!L618-Cálculos!L617)</f>
        <v>2.1532068403818383E-3</v>
      </c>
      <c r="BD617" s="181">
        <f>ABS(Cálculos!AR618-Cálculos!AR617)</f>
        <v>2.8963239931514284E-3</v>
      </c>
      <c r="BE617" s="181">
        <f>ABS(Cálculos!BX618-Cálculos!BX617)</f>
        <v>3.5020290448064539E-3</v>
      </c>
      <c r="BF617" s="153"/>
    </row>
    <row r="618" spans="25:58" x14ac:dyDescent="0.35">
      <c r="Y618" s="154"/>
      <c r="Z618" s="75">
        <f>(Cálculos!C619-0.44)/(MAX(Cálculos!C:C)+0.12)*100</f>
        <v>83.898537226757242</v>
      </c>
      <c r="AA618" s="155"/>
      <c r="AB618" s="173">
        <f>Cálculos!L711</f>
        <v>0.22564069045047316</v>
      </c>
      <c r="AC618" s="155"/>
      <c r="AD618" s="173">
        <f>Cálculos!AR245</f>
        <v>0.27823184989383731</v>
      </c>
      <c r="AE618" s="155"/>
      <c r="AF618" s="173">
        <f>Cálculos!BX245</f>
        <v>0.31905583381149999</v>
      </c>
      <c r="AG618" s="155"/>
      <c r="AH618" s="173">
        <f>Cálculos!N592</f>
        <v>0</v>
      </c>
      <c r="AI618" s="155"/>
      <c r="AJ618" s="173">
        <f>Cálculos!AT608</f>
        <v>0</v>
      </c>
      <c r="AK618" s="155"/>
      <c r="AL618" s="173">
        <f>Cálculos!BZ609</f>
        <v>0</v>
      </c>
      <c r="AM618" s="153"/>
      <c r="BA618" s="154"/>
      <c r="BB618" s="75">
        <v>613</v>
      </c>
      <c r="BC618" s="181">
        <f>ABS(Cálculos!L619-Cálculos!L618)</f>
        <v>2.1319907805273097E-3</v>
      </c>
      <c r="BD618" s="181">
        <f>ABS(Cálculos!AR619-Cálculos!AR618)</f>
        <v>2.8637492040181622E-3</v>
      </c>
      <c r="BE618" s="181">
        <f>ABS(Cálculos!BX619-Cálculos!BX618)</f>
        <v>3.4601959043097374E-3</v>
      </c>
      <c r="BF618" s="153"/>
    </row>
    <row r="619" spans="25:58" x14ac:dyDescent="0.35">
      <c r="Y619" s="154"/>
      <c r="Z619" s="75">
        <f>(Cálculos!C620-0.44)/(MAX(Cálculos!C:C)+0.12)*100</f>
        <v>84.035501013532013</v>
      </c>
      <c r="AA619" s="155"/>
      <c r="AB619" s="173">
        <f>Cálculos!L614</f>
        <v>0.22511687701241775</v>
      </c>
      <c r="AC619" s="155"/>
      <c r="AD619" s="173">
        <f>Cálculos!AR614</f>
        <v>0.2760327845750693</v>
      </c>
      <c r="AE619" s="155"/>
      <c r="AF619" s="173">
        <f>Cálculos!BX614</f>
        <v>0.3175336735067259</v>
      </c>
      <c r="AG619" s="155"/>
      <c r="AH619" s="173">
        <f>Cálculos!N593</f>
        <v>0</v>
      </c>
      <c r="AI619" s="155"/>
      <c r="AJ619" s="173">
        <f>Cálculos!AT609</f>
        <v>0</v>
      </c>
      <c r="AK619" s="155"/>
      <c r="AL619" s="173">
        <f>Cálculos!BZ610</f>
        <v>0</v>
      </c>
      <c r="AM619" s="153"/>
      <c r="BA619" s="154"/>
      <c r="BB619" s="75">
        <v>614</v>
      </c>
      <c r="BC619" s="181">
        <f>ABS(Cálculos!L620-Cálculos!L619)</f>
        <v>2.1109837675658272E-3</v>
      </c>
      <c r="BD619" s="181">
        <f>ABS(Cálculos!AR620-Cálculos!AR619)</f>
        <v>2.8315570827612269E-3</v>
      </c>
      <c r="BE619" s="181">
        <f>ABS(Cálculos!BX620-Cálculos!BX619)</f>
        <v>3.4188869478776196E-3</v>
      </c>
      <c r="BF619" s="153"/>
    </row>
    <row r="620" spans="25:58" x14ac:dyDescent="0.35">
      <c r="Y620" s="154"/>
      <c r="Z620" s="75">
        <f>(Cálculos!C621-0.44)/(MAX(Cálculos!C:C)+0.12)*100</f>
        <v>84.172464800306784</v>
      </c>
      <c r="AA620" s="155"/>
      <c r="AB620" s="173">
        <f>Cálculos!L247</f>
        <v>0.22407169527629267</v>
      </c>
      <c r="AC620" s="155"/>
      <c r="AD620" s="173">
        <f>Cálculos!AR246</f>
        <v>0.27522051112333423</v>
      </c>
      <c r="AE620" s="155"/>
      <c r="AF620" s="173">
        <f>Cálculos!BX246</f>
        <v>0.31542049036061459</v>
      </c>
      <c r="AG620" s="155"/>
      <c r="AH620" s="173">
        <f>Cálculos!N594</f>
        <v>0</v>
      </c>
      <c r="AI620" s="155"/>
      <c r="AJ620" s="173">
        <f>Cálculos!AT610</f>
        <v>0</v>
      </c>
      <c r="AK620" s="155"/>
      <c r="AL620" s="173">
        <f>Cálculos!BZ611</f>
        <v>0</v>
      </c>
      <c r="AM620" s="153"/>
      <c r="BA620" s="154"/>
      <c r="BB620" s="75">
        <v>615</v>
      </c>
      <c r="BC620" s="181">
        <f>ABS(Cálculos!L621-Cálculos!L620)</f>
        <v>2.0901837417067193E-3</v>
      </c>
      <c r="BD620" s="181">
        <f>ABS(Cálculos!AR621-Cálculos!AR620)</f>
        <v>2.7997429157506359E-3</v>
      </c>
      <c r="BE620" s="181">
        <f>ABS(Cálculos!BX621-Cálculos!BX620)</f>
        <v>3.37809529876959E-3</v>
      </c>
      <c r="BF620" s="153"/>
    </row>
    <row r="621" spans="25:58" x14ac:dyDescent="0.35">
      <c r="Y621" s="154"/>
      <c r="Z621" s="75">
        <f>(Cálculos!C622-0.44)/(MAX(Cálculos!C:C)+0.12)*100</f>
        <v>84.30942858708157</v>
      </c>
      <c r="AA621" s="155"/>
      <c r="AB621" s="173">
        <f>Cálculos!L346</f>
        <v>0.22355915044365551</v>
      </c>
      <c r="AC621" s="155"/>
      <c r="AD621" s="173">
        <f>Cálculos!AR615</f>
        <v>0.27303639213993719</v>
      </c>
      <c r="AE621" s="155"/>
      <c r="AF621" s="173">
        <f>Cálculos!BX615</f>
        <v>0.31390292973083278</v>
      </c>
      <c r="AG621" s="155"/>
      <c r="AH621" s="173">
        <f>Cálculos!N595</f>
        <v>0</v>
      </c>
      <c r="AI621" s="155"/>
      <c r="AJ621" s="173">
        <f>Cálculos!AT611</f>
        <v>0</v>
      </c>
      <c r="AK621" s="155"/>
      <c r="AL621" s="173">
        <f>Cálculos!BZ612</f>
        <v>0</v>
      </c>
      <c r="AM621" s="153"/>
      <c r="BA621" s="154"/>
      <c r="BB621" s="75">
        <v>616</v>
      </c>
      <c r="BC621" s="181">
        <f>ABS(Cálculos!L622-Cálculos!L621)</f>
        <v>2.0695886634566341E-3</v>
      </c>
      <c r="BD621" s="181">
        <f>ABS(Cálculos!AR622-Cálculos!AR621)</f>
        <v>2.7683020502175526E-3</v>
      </c>
      <c r="BE621" s="181">
        <f>ABS(Cálculos!BX622-Cálculos!BX621)</f>
        <v>3.3378141741711165E-3</v>
      </c>
      <c r="BF621" s="153"/>
    </row>
    <row r="622" spans="25:58" x14ac:dyDescent="0.35">
      <c r="Y622" s="154"/>
      <c r="Z622" s="75">
        <f>(Cálculos!C623-0.44)/(MAX(Cálculos!C:C)+0.12)*100</f>
        <v>84.446392373856355</v>
      </c>
      <c r="AA622" s="155"/>
      <c r="AB622" s="173">
        <f>Cálculos!L615</f>
        <v>0.2228987468039485</v>
      </c>
      <c r="AC622" s="155"/>
      <c r="AD622" s="173">
        <f>Cálculos!AR247</f>
        <v>0.27224296922874031</v>
      </c>
      <c r="AE622" s="155"/>
      <c r="AF622" s="173">
        <f>Cálculos!BX247</f>
        <v>0.31182848185134815</v>
      </c>
      <c r="AG622" s="155"/>
      <c r="AH622" s="173">
        <f>Cálculos!N596</f>
        <v>0</v>
      </c>
      <c r="AI622" s="155"/>
      <c r="AJ622" s="173">
        <f>Cálculos!AT612</f>
        <v>0</v>
      </c>
      <c r="AK622" s="155"/>
      <c r="AL622" s="173">
        <f>Cálculos!BZ613</f>
        <v>0</v>
      </c>
      <c r="AM622" s="153"/>
      <c r="BA622" s="154"/>
      <c r="BB622" s="75">
        <v>617</v>
      </c>
      <c r="BC622" s="181">
        <f>ABS(Cálculos!L623-Cálculos!L622)</f>
        <v>2.0491965134180612E-3</v>
      </c>
      <c r="BD622" s="181">
        <f>ABS(Cálculos!AR623-Cálculos!AR622)</f>
        <v>2.7372298934342787E-3</v>
      </c>
      <c r="BE622" s="181">
        <f>ABS(Cálculos!BX623-Cálculos!BX622)</f>
        <v>3.2980368838664842E-3</v>
      </c>
      <c r="BF622" s="153"/>
    </row>
    <row r="623" spans="25:58" x14ac:dyDescent="0.35">
      <c r="Y623" s="154"/>
      <c r="Z623" s="75">
        <f>(Cálculos!C624-0.44)/(MAX(Cálculos!C:C)+0.12)*100</f>
        <v>84.583356160631112</v>
      </c>
      <c r="AA623" s="155"/>
      <c r="AB623" s="173">
        <f>Cálculos!L248</f>
        <v>0.22186386347110892</v>
      </c>
      <c r="AC623" s="155"/>
      <c r="AD623" s="173">
        <f>Cálculos!AR616</f>
        <v>0.27007375140098622</v>
      </c>
      <c r="AE623" s="155"/>
      <c r="AF623" s="173">
        <f>Cálculos!BX616</f>
        <v>0.31031563386809058</v>
      </c>
      <c r="AG623" s="155"/>
      <c r="AH623" s="173">
        <f>Cálculos!N597</f>
        <v>0</v>
      </c>
      <c r="AI623" s="155"/>
      <c r="AJ623" s="173">
        <f>Cálculos!AT613</f>
        <v>0</v>
      </c>
      <c r="AK623" s="155"/>
      <c r="AL623" s="173">
        <f>Cálculos!BZ614</f>
        <v>0</v>
      </c>
      <c r="AM623" s="153"/>
      <c r="BA623" s="154"/>
      <c r="BB623" s="75">
        <v>618</v>
      </c>
      <c r="BC623" s="181">
        <f>ABS(Cálculos!L624-Cálculos!L623)</f>
        <v>2.0290052920907409E-3</v>
      </c>
      <c r="BD623" s="181">
        <f>ABS(Cálculos!AR624-Cálculos!AR623)</f>
        <v>2.7065219119041251E-3</v>
      </c>
      <c r="BE623" s="181">
        <f>ABS(Cálculos!BX624-Cálculos!BX623)</f>
        <v>3.2587568289313418E-3</v>
      </c>
      <c r="BF623" s="153"/>
    </row>
    <row r="624" spans="25:58" x14ac:dyDescent="0.35">
      <c r="Y624" s="154"/>
      <c r="Z624" s="75">
        <f>(Cálculos!C625-0.44)/(MAX(Cálculos!C:C)+0.12)*100</f>
        <v>84.720319947405898</v>
      </c>
      <c r="AA624" s="155"/>
      <c r="AB624" s="173">
        <f>Cálculos!L616</f>
        <v>0.22070247236124393</v>
      </c>
      <c r="AC624" s="155"/>
      <c r="AD624" s="173">
        <f>Cálculos!AR248</f>
        <v>0.26929882759973017</v>
      </c>
      <c r="AE624" s="155"/>
      <c r="AF624" s="173">
        <f>Cálculos!BX248</f>
        <v>0.30827926588168431</v>
      </c>
      <c r="AG624" s="155"/>
      <c r="AH624" s="173">
        <f>Cálculos!N598</f>
        <v>0</v>
      </c>
      <c r="AI624" s="155"/>
      <c r="AJ624" s="173">
        <f>Cálculos!AT614</f>
        <v>0</v>
      </c>
      <c r="AK624" s="155"/>
      <c r="AL624" s="173">
        <f>Cálculos!BZ615</f>
        <v>0</v>
      </c>
      <c r="AM624" s="153"/>
      <c r="BA624" s="154"/>
      <c r="BB624" s="75">
        <v>619</v>
      </c>
      <c r="BC624" s="181">
        <f>ABS(Cálculos!L625-Cálculos!L624)</f>
        <v>2.0090130196763756E-3</v>
      </c>
      <c r="BD624" s="181">
        <f>ABS(Cálculos!AR625-Cálculos!AR624)</f>
        <v>2.676173630564882E-3</v>
      </c>
      <c r="BE624" s="181">
        <f>ABS(Cálculos!BX625-Cálculos!BX624)</f>
        <v>3.2199675004471184E-3</v>
      </c>
      <c r="BF624" s="153"/>
    </row>
    <row r="625" spans="25:58" x14ac:dyDescent="0.35">
      <c r="Y625" s="154"/>
      <c r="Z625" s="75">
        <f>(Cálculos!C626-0.44)/(MAX(Cálculos!C:C)+0.12)*100</f>
        <v>84.857283734180683</v>
      </c>
      <c r="AA625" s="155"/>
      <c r="AB625" s="173">
        <f>Cálculos!L249</f>
        <v>0.21967778597683785</v>
      </c>
      <c r="AC625" s="155"/>
      <c r="AD625" s="173">
        <f>Cálculos!AR617</f>
        <v>0.26714446517549534</v>
      </c>
      <c r="AE625" s="155"/>
      <c r="AF625" s="173">
        <f>Cálculos!BX617</f>
        <v>0.30677124052670635</v>
      </c>
      <c r="AG625" s="155"/>
      <c r="AH625" s="173">
        <f>Cálculos!N599</f>
        <v>0</v>
      </c>
      <c r="AI625" s="155"/>
      <c r="AJ625" s="173">
        <f>Cálculos!AT615</f>
        <v>0</v>
      </c>
      <c r="AK625" s="155"/>
      <c r="AL625" s="173">
        <f>Cálculos!BZ616</f>
        <v>0</v>
      </c>
      <c r="AM625" s="153"/>
      <c r="BA625" s="154"/>
      <c r="BB625" s="75">
        <v>620</v>
      </c>
      <c r="BC625" s="181">
        <f>ABS(Cálculos!L626-Cálculos!L625)</f>
        <v>1.9892177358838969E-3</v>
      </c>
      <c r="BD625" s="181">
        <f>ABS(Cálculos!AR626-Cálculos!AR625)</f>
        <v>2.6461806320026149E-3</v>
      </c>
      <c r="BE625" s="181">
        <f>ABS(Cálculos!BX626-Cálculos!BX625)</f>
        <v>3.1816624782309288E-3</v>
      </c>
      <c r="BF625" s="153"/>
    </row>
    <row r="626" spans="25:58" x14ac:dyDescent="0.35">
      <c r="Y626" s="154"/>
      <c r="Z626" s="75">
        <f>(Cálculos!C627-0.44)/(MAX(Cálculos!C:C)+0.12)*100</f>
        <v>84.99424752095544</v>
      </c>
      <c r="AA626" s="155"/>
      <c r="AB626" s="173">
        <f>Cálculos!L617</f>
        <v>0.21852783833381861</v>
      </c>
      <c r="AC626" s="155"/>
      <c r="AD626" s="173">
        <f>Cálculos!AR249</f>
        <v>0.26638769495920678</v>
      </c>
      <c r="AE626" s="155"/>
      <c r="AF626" s="173">
        <f>Cálculos!BX684</f>
        <v>0.30604324668190341</v>
      </c>
      <c r="AG626" s="155"/>
      <c r="AH626" s="173">
        <f>Cálculos!N601</f>
        <v>0</v>
      </c>
      <c r="AI626" s="155"/>
      <c r="AJ626" s="173">
        <f>Cálculos!AT616</f>
        <v>0</v>
      </c>
      <c r="AK626" s="155"/>
      <c r="AL626" s="173">
        <f>Cálculos!BZ617</f>
        <v>0</v>
      </c>
      <c r="AM626" s="153"/>
      <c r="BA626" s="154"/>
      <c r="BB626" s="75">
        <v>621</v>
      </c>
      <c r="BC626" s="181">
        <f>ABS(Cálculos!L627-Cálculos!L626)</f>
        <v>1.9696174997375082E-3</v>
      </c>
      <c r="BD626" s="181">
        <f>ABS(Cálculos!AR627-Cálculos!AR626)</f>
        <v>2.6165385556760623E-3</v>
      </c>
      <c r="BE626" s="181">
        <f>ABS(Cálculos!BX627-Cálculos!BX626)</f>
        <v>3.1438354295856841E-3</v>
      </c>
      <c r="BF626" s="153"/>
    </row>
    <row r="627" spans="25:58" x14ac:dyDescent="0.35">
      <c r="Y627" s="154"/>
      <c r="Z627" s="75">
        <f>(Cálculos!C628-0.44)/(MAX(Cálculos!C:C)+0.12)*100</f>
        <v>85.131211307730226</v>
      </c>
      <c r="AA627" s="155"/>
      <c r="AB627" s="173">
        <f>Cálculos!L250</f>
        <v>0.21751324842783273</v>
      </c>
      <c r="AC627" s="155"/>
      <c r="AD627" s="173">
        <f>Cálculos!AR618</f>
        <v>0.26424814118234391</v>
      </c>
      <c r="AE627" s="155"/>
      <c r="AF627" s="173">
        <f>Cálculos!BX249</f>
        <v>0.30477230761129703</v>
      </c>
      <c r="AG627" s="155"/>
      <c r="AH627" s="173">
        <f>Cálculos!N602</f>
        <v>0</v>
      </c>
      <c r="AI627" s="155"/>
      <c r="AJ627" s="173">
        <f>Cálculos!AT617</f>
        <v>0</v>
      </c>
      <c r="AK627" s="155"/>
      <c r="AL627" s="173">
        <f>Cálculos!BZ618</f>
        <v>0</v>
      </c>
      <c r="AM627" s="153"/>
      <c r="BA627" s="154"/>
      <c r="BB627" s="75">
        <v>622</v>
      </c>
      <c r="BC627" s="181">
        <f>ABS(Cálculos!L628-Cálculos!L627)</f>
        <v>1.9502103893862532E-3</v>
      </c>
      <c r="BD627" s="181">
        <f>ABS(Cálculos!AR628-Cálculos!AR627)</f>
        <v>2.5872430971528304E-3</v>
      </c>
      <c r="BE627" s="181">
        <f>ABS(Cálculos!BX628-Cálculos!BX627)</f>
        <v>3.106480108067966E-3</v>
      </c>
      <c r="BF627" s="153"/>
    </row>
    <row r="628" spans="25:58" x14ac:dyDescent="0.35">
      <c r="Y628" s="154"/>
      <c r="Z628" s="75">
        <f>(Cálculos!C629-0.44)/(MAX(Cálculos!C:C)+0.12)*100</f>
        <v>85.268175094505011</v>
      </c>
      <c r="AA628" s="155"/>
      <c r="AB628" s="173">
        <f>Cálculos!L618</f>
        <v>0.21637463149343678</v>
      </c>
      <c r="AC628" s="155"/>
      <c r="AD628" s="173">
        <f>Cálculos!AR250</f>
        <v>0.26350918491099584</v>
      </c>
      <c r="AE628" s="155"/>
      <c r="AF628" s="173">
        <f>Cálculos!BX618</f>
        <v>0.30326921148189989</v>
      </c>
      <c r="AG628" s="155"/>
      <c r="AH628" s="173">
        <f>Cálculos!N603</f>
        <v>0</v>
      </c>
      <c r="AI628" s="155"/>
      <c r="AJ628" s="173">
        <f>Cálculos!AT618</f>
        <v>0</v>
      </c>
      <c r="AK628" s="155"/>
      <c r="AL628" s="173">
        <f>Cálculos!BZ619</f>
        <v>0</v>
      </c>
      <c r="AM628" s="153"/>
      <c r="BA628" s="154"/>
      <c r="BB628" s="75">
        <v>623</v>
      </c>
      <c r="BC628" s="181">
        <f>ABS(Cálculos!L629-Cálculos!L628)</f>
        <v>1.4753726055998229E-3</v>
      </c>
      <c r="BD628" s="181">
        <f>ABS(Cálculos!AR629-Cálculos!AR628)</f>
        <v>8.4807710016024385E-4</v>
      </c>
      <c r="BE628" s="181">
        <f>ABS(Cálculos!BX629-Cálculos!BX628)</f>
        <v>3.367767552426848E-4</v>
      </c>
      <c r="BF628" s="153"/>
    </row>
    <row r="629" spans="25:58" x14ac:dyDescent="0.35">
      <c r="Y629" s="154"/>
      <c r="Z629" s="75">
        <f>(Cálculos!C630-0.44)/(MAX(Cálculos!C:C)+0.12)*100</f>
        <v>85.405138881279782</v>
      </c>
      <c r="AA629" s="155"/>
      <c r="AB629" s="173">
        <f>Cálculos!L251</f>
        <v>0.2153700385833538</v>
      </c>
      <c r="AC629" s="155"/>
      <c r="AD629" s="173">
        <f>Cálculos!AR619</f>
        <v>0.26138439197832575</v>
      </c>
      <c r="AE629" s="155"/>
      <c r="AF629" s="173">
        <f>Cálculos!BX250</f>
        <v>0.30130707927518285</v>
      </c>
      <c r="AG629" s="155"/>
      <c r="AH629" s="173">
        <f>Cálculos!N604</f>
        <v>0</v>
      </c>
      <c r="AI629" s="155"/>
      <c r="AJ629" s="173">
        <f>Cálculos!AT619</f>
        <v>0</v>
      </c>
      <c r="AK629" s="155"/>
      <c r="AL629" s="173">
        <f>Cálculos!BZ620</f>
        <v>0</v>
      </c>
      <c r="AM629" s="153"/>
      <c r="BA629" s="154"/>
      <c r="BB629" s="75">
        <v>624</v>
      </c>
      <c r="BC629" s="181">
        <f>ABS(Cálculos!L630-Cálculos!L629)</f>
        <v>4.7530950078852607E-3</v>
      </c>
      <c r="BD629" s="181">
        <f>ABS(Cálculos!AR630-Cálculos!AR629)</f>
        <v>5.3708021465410649E-3</v>
      </c>
      <c r="BE629" s="181">
        <f>ABS(Cálculos!BX630-Cálculos!BX629)</f>
        <v>5.874287139361889E-3</v>
      </c>
      <c r="BF629" s="153"/>
    </row>
    <row r="630" spans="25:58" x14ac:dyDescent="0.35">
      <c r="Y630" s="154"/>
      <c r="Z630" s="75">
        <f>(Cálculos!C631-0.44)/(MAX(Cálculos!C:C)+0.12)*100</f>
        <v>85.542102668054554</v>
      </c>
      <c r="AA630" s="155"/>
      <c r="AB630" s="173">
        <f>Cálculos!L684</f>
        <v>0.21468610130060692</v>
      </c>
      <c r="AC630" s="155"/>
      <c r="AD630" s="173">
        <f>Cálculos!AR251</f>
        <v>0.26066291581335954</v>
      </c>
      <c r="AE630" s="155"/>
      <c r="AF630" s="173">
        <f>Cálculos!BX319</f>
        <v>0.30045960981226649</v>
      </c>
      <c r="AG630" s="155"/>
      <c r="AH630" s="173">
        <f>Cálculos!N605</f>
        <v>0</v>
      </c>
      <c r="AI630" s="155"/>
      <c r="AJ630" s="173">
        <f>Cálculos!AT620</f>
        <v>0</v>
      </c>
      <c r="AK630" s="155"/>
      <c r="AL630" s="173">
        <f>Cálculos!BZ621</f>
        <v>0</v>
      </c>
      <c r="AM630" s="153"/>
      <c r="BA630" s="154"/>
      <c r="BB630" s="75">
        <v>625</v>
      </c>
      <c r="BC630" s="181">
        <f>ABS(Cálculos!L631-Cálculos!L630)</f>
        <v>2.364575070993441E-3</v>
      </c>
      <c r="BD630" s="181">
        <f>ABS(Cálculos!AR631-Cálculos!AR630)</f>
        <v>2.9728404034207179E-3</v>
      </c>
      <c r="BE630" s="181">
        <f>ABS(Cálculos!BX631-Cálculos!BX630)</f>
        <v>3.4686295037324455E-3</v>
      </c>
      <c r="BF630" s="153"/>
    </row>
    <row r="631" spans="25:58" x14ac:dyDescent="0.35">
      <c r="Y631" s="154"/>
      <c r="Z631" s="75">
        <f>(Cálculos!C632-0.44)/(MAX(Cálculos!C:C)+0.12)*100</f>
        <v>85.679066454829339</v>
      </c>
      <c r="AA631" s="155"/>
      <c r="AB631" s="173">
        <f>Cálculos!L619</f>
        <v>0.21424264071290947</v>
      </c>
      <c r="AC631" s="155"/>
      <c r="AD631" s="173">
        <f>Cálculos!AR684</f>
        <v>0.2604153441868175</v>
      </c>
      <c r="AE631" s="155"/>
      <c r="AF631" s="173">
        <f>Cálculos!BX619</f>
        <v>0.29980901557759015</v>
      </c>
      <c r="AG631" s="155"/>
      <c r="AH631" s="173">
        <f>Cálculos!N606</f>
        <v>0</v>
      </c>
      <c r="AI631" s="155"/>
      <c r="AJ631" s="173">
        <f>Cálculos!AT621</f>
        <v>0</v>
      </c>
      <c r="AK631" s="155"/>
      <c r="AL631" s="173">
        <f>Cálculos!BZ622</f>
        <v>0</v>
      </c>
      <c r="AM631" s="153"/>
      <c r="BA631" s="154"/>
      <c r="BB631" s="75">
        <v>626</v>
      </c>
      <c r="BC631" s="181">
        <f>ABS(Cálculos!L632-Cálculos!L631)</f>
        <v>1.9527054784150288E-3</v>
      </c>
      <c r="BD631" s="181">
        <f>ABS(Cálculos!AR632-Cálculos!AR631)</f>
        <v>2.5516733249547618E-3</v>
      </c>
      <c r="BE631" s="181">
        <f>ABS(Cálculos!BX632-Cálculos!BX631)</f>
        <v>3.0398841663757947E-3</v>
      </c>
      <c r="BF631" s="153"/>
    </row>
    <row r="632" spans="25:58" x14ac:dyDescent="0.35">
      <c r="Y632" s="154"/>
      <c r="Z632" s="75">
        <f>(Cálculos!C633-0.44)/(MAX(Cálculos!C:C)+0.12)*100</f>
        <v>85.816030241604111</v>
      </c>
      <c r="AA632" s="155"/>
      <c r="AB632" s="173">
        <f>Cálculos!L252</f>
        <v>0.21324794629602883</v>
      </c>
      <c r="AC632" s="155"/>
      <c r="AD632" s="173">
        <f>Cálculos!AR620</f>
        <v>0.25855283489556452</v>
      </c>
      <c r="AE632" s="155"/>
      <c r="AF632" s="173">
        <f>Cálculos!BX251</f>
        <v>0.29788306002363174</v>
      </c>
      <c r="AG632" s="155"/>
      <c r="AH632" s="173">
        <f>Cálculos!N607</f>
        <v>0</v>
      </c>
      <c r="AI632" s="155"/>
      <c r="AJ632" s="173">
        <f>Cálculos!AT622</f>
        <v>0</v>
      </c>
      <c r="AK632" s="155"/>
      <c r="AL632" s="173">
        <f>Cálculos!BZ623</f>
        <v>0</v>
      </c>
      <c r="AM632" s="153"/>
      <c r="BA632" s="154"/>
      <c r="BB632" s="75">
        <v>627</v>
      </c>
      <c r="BC632" s="181">
        <f>ABS(Cálculos!L633-Cálculos!L632)</f>
        <v>1.8689869823429739E-3</v>
      </c>
      <c r="BD632" s="181">
        <f>ABS(Cálculos!AR633-Cálculos!AR632)</f>
        <v>2.4587994573639638E-3</v>
      </c>
      <c r="BE632" s="181">
        <f>ABS(Cálculos!BX633-Cálculos!BX632)</f>
        <v>2.9395478754538629E-3</v>
      </c>
      <c r="BF632" s="153"/>
    </row>
    <row r="633" spans="25:58" x14ac:dyDescent="0.35">
      <c r="Y633" s="154"/>
      <c r="Z633" s="75">
        <f>(Cálculos!C634-0.44)/(MAX(Cálculos!C:C)+0.12)*100</f>
        <v>85.952994028378896</v>
      </c>
      <c r="AA633" s="155"/>
      <c r="AB633" s="173">
        <f>Cálculos!L620</f>
        <v>0.21213165694534364</v>
      </c>
      <c r="AC633" s="155"/>
      <c r="AD633" s="173">
        <f>Cálculos!AR252</f>
        <v>0.2578485107072635</v>
      </c>
      <c r="AE633" s="155"/>
      <c r="AF633" s="173">
        <f>Cálculos!BX620</f>
        <v>0.29639012862971253</v>
      </c>
      <c r="AG633" s="155"/>
      <c r="AH633" s="173">
        <f>Cálculos!N608</f>
        <v>0</v>
      </c>
      <c r="AI633" s="155"/>
      <c r="AJ633" s="173">
        <f>Cálculos!AT623</f>
        <v>0</v>
      </c>
      <c r="AK633" s="155"/>
      <c r="AL633" s="173">
        <f>Cálculos!BZ624</f>
        <v>0</v>
      </c>
      <c r="AM633" s="153"/>
      <c r="BA633" s="154"/>
      <c r="BB633" s="75">
        <v>628</v>
      </c>
      <c r="BC633" s="181">
        <f>ABS(Cálculos!L634-Cálculos!L633)</f>
        <v>1.8398721618663461E-3</v>
      </c>
      <c r="BD633" s="181">
        <f>ABS(Cálculos!AR634-Cálculos!AR633)</f>
        <v>2.4206692074842939E-3</v>
      </c>
      <c r="BE633" s="181">
        <f>ABS(Cálculos!BX634-Cálculos!BX633)</f>
        <v>2.894069267227295E-3</v>
      </c>
      <c r="BF633" s="153"/>
    </row>
    <row r="634" spans="25:58" x14ac:dyDescent="0.35">
      <c r="Y634" s="154"/>
      <c r="Z634" s="75">
        <f>(Cálculos!C635-0.44)/(MAX(Cálculos!C:C)+0.12)*100</f>
        <v>86.089957815153667</v>
      </c>
      <c r="AA634" s="155"/>
      <c r="AB634" s="173">
        <f>Cálculos!L319</f>
        <v>0.2119665557828172</v>
      </c>
      <c r="AC634" s="155"/>
      <c r="AD634" s="173">
        <f>Cálculos!AR319</f>
        <v>0.2561531966938303</v>
      </c>
      <c r="AE634" s="155"/>
      <c r="AF634" s="173">
        <f>Cálculos!BX252</f>
        <v>0.29449973581746552</v>
      </c>
      <c r="AG634" s="155"/>
      <c r="AH634" s="173">
        <f>Cálculos!N609</f>
        <v>0</v>
      </c>
      <c r="AI634" s="155"/>
      <c r="AJ634" s="173">
        <f>Cálculos!AT624</f>
        <v>0</v>
      </c>
      <c r="AK634" s="155"/>
      <c r="AL634" s="173">
        <f>Cálculos!BZ625</f>
        <v>0</v>
      </c>
      <c r="AM634" s="153"/>
      <c r="BA634" s="154"/>
      <c r="BB634" s="75">
        <v>629</v>
      </c>
      <c r="BC634" s="181">
        <f>ABS(Cálculos!L635-Cálculos!L634)</f>
        <v>1.819968069532274E-3</v>
      </c>
      <c r="BD634" s="181">
        <f>ABS(Cálculos!AR635-Cálculos!AR634)</f>
        <v>2.3918874888130548E-3</v>
      </c>
      <c r="BE634" s="181">
        <f>ABS(Cálculos!BX635-Cálculos!BX634)</f>
        <v>2.8580515116819472E-3</v>
      </c>
      <c r="BF634" s="153"/>
    </row>
    <row r="635" spans="25:58" x14ac:dyDescent="0.35">
      <c r="Y635" s="154"/>
      <c r="Z635" s="75">
        <f>(Cálculos!C636-0.44)/(MAX(Cálculos!C:C)+0.12)*100</f>
        <v>86.226921601928439</v>
      </c>
      <c r="AA635" s="155"/>
      <c r="AB635" s="173">
        <f>Cálculos!L253</f>
        <v>0.21114676348946765</v>
      </c>
      <c r="AC635" s="155"/>
      <c r="AD635" s="173">
        <f>Cálculos!AR621</f>
        <v>0.25575309197981388</v>
      </c>
      <c r="AE635" s="155"/>
      <c r="AF635" s="173">
        <f>Cálculos!BX621</f>
        <v>0.29301203333094294</v>
      </c>
      <c r="AG635" s="155"/>
      <c r="AH635" s="173">
        <f>Cálculos!N610</f>
        <v>0</v>
      </c>
      <c r="AI635" s="155"/>
      <c r="AJ635" s="173">
        <f>Cálculos!AT625</f>
        <v>0</v>
      </c>
      <c r="AK635" s="155"/>
      <c r="AL635" s="173">
        <f>Cálculos!BZ626</f>
        <v>0</v>
      </c>
      <c r="AM635" s="153"/>
      <c r="BA635" s="154"/>
      <c r="BB635" s="75">
        <v>630</v>
      </c>
      <c r="BC635" s="181">
        <f>ABS(Cálculos!L636-Cálculos!L635)</f>
        <v>1.8017408883474195E-3</v>
      </c>
      <c r="BD635" s="181">
        <f>ABS(Cálculos!AR636-Cálculos!AR635)</f>
        <v>2.3649183780029281E-3</v>
      </c>
      <c r="BE635" s="181">
        <f>ABS(Cálculos!BX636-Cálculos!BX635)</f>
        <v>2.8239569686092092E-3</v>
      </c>
      <c r="BF635" s="153"/>
    </row>
    <row r="636" spans="25:58" x14ac:dyDescent="0.35">
      <c r="Y636" s="154"/>
      <c r="Z636" s="75">
        <f>(Cálculos!C637-0.44)/(MAX(Cálculos!C:C)+0.12)*100</f>
        <v>86.363885388703224</v>
      </c>
      <c r="AA636" s="155"/>
      <c r="AB636" s="173">
        <f>Cálculos!L621</f>
        <v>0.21004147320363692</v>
      </c>
      <c r="AC636" s="155"/>
      <c r="AD636" s="173">
        <f>Cálculos!AR253</f>
        <v>0.2550655972544128</v>
      </c>
      <c r="AE636" s="155"/>
      <c r="AF636" s="173">
        <f>Cálculos!BX253</f>
        <v>0.29115659933354954</v>
      </c>
      <c r="AG636" s="155"/>
      <c r="AH636" s="173">
        <f>Cálculos!N611</f>
        <v>0</v>
      </c>
      <c r="AI636" s="155"/>
      <c r="AJ636" s="173">
        <f>Cálculos!AT626</f>
        <v>0</v>
      </c>
      <c r="AK636" s="155"/>
      <c r="AL636" s="173">
        <f>Cálculos!BZ627</f>
        <v>0</v>
      </c>
      <c r="AM636" s="153"/>
      <c r="BA636" s="154"/>
      <c r="BB636" s="75">
        <v>631</v>
      </c>
      <c r="BC636" s="181">
        <f>ABS(Cálculos!L637-Cálculos!L636)</f>
        <v>1.7839390210069028E-3</v>
      </c>
      <c r="BD636" s="181">
        <f>ABS(Cálculos!AR637-Cálculos!AR636)</f>
        <v>2.3385082035911886E-3</v>
      </c>
      <c r="BE636" s="181">
        <f>ABS(Cálculos!BX637-Cálculos!BX636)</f>
        <v>2.7905302759274053E-3</v>
      </c>
      <c r="BF636" s="153"/>
    </row>
    <row r="637" spans="25:58" x14ac:dyDescent="0.35">
      <c r="Y637" s="154"/>
      <c r="Z637" s="75">
        <f>(Cálculos!C638-0.44)/(MAX(Cálculos!C:C)+0.12)*100</f>
        <v>86.500849175477995</v>
      </c>
      <c r="AA637" s="155"/>
      <c r="AB637" s="173">
        <f>Cálculos!L254</f>
        <v>0.20906628413756462</v>
      </c>
      <c r="AC637" s="155"/>
      <c r="AD637" s="173">
        <f>Cálculos!AR622</f>
        <v>0.25298478992959633</v>
      </c>
      <c r="AE637" s="155"/>
      <c r="AF637" s="173">
        <f>Cálculos!BX622</f>
        <v>0.28967421915677183</v>
      </c>
      <c r="AG637" s="155"/>
      <c r="AH637" s="173">
        <f>Cálculos!N612</f>
        <v>0</v>
      </c>
      <c r="AI637" s="155"/>
      <c r="AJ637" s="173">
        <f>Cálculos!AT627</f>
        <v>0</v>
      </c>
      <c r="AK637" s="155"/>
      <c r="AL637" s="173">
        <f>Cálculos!BZ628</f>
        <v>0</v>
      </c>
      <c r="AM637" s="153"/>
      <c r="BA637" s="154"/>
      <c r="BB637" s="75">
        <v>632</v>
      </c>
      <c r="BC637" s="181">
        <f>ABS(Cálculos!L638-Cálculos!L637)</f>
        <v>1.1859115096964828E-2</v>
      </c>
      <c r="BD637" s="181">
        <f>ABS(Cálculos!AR638-Cálculos!AR637)</f>
        <v>1.1313022641351284E-2</v>
      </c>
      <c r="BE637" s="181">
        <f>ABS(Cálculos!BX638-Cálculos!BX637)</f>
        <v>1.0867909838069789E-2</v>
      </c>
      <c r="BF637" s="153"/>
    </row>
    <row r="638" spans="25:58" x14ac:dyDescent="0.35">
      <c r="Y638" s="154"/>
      <c r="Z638" s="75">
        <f>(Cálculos!C639-0.44)/(MAX(Cálculos!C:C)+0.12)*100</f>
        <v>86.637812962252767</v>
      </c>
      <c r="AA638" s="155"/>
      <c r="AB638" s="173">
        <f>Cálculos!L640</f>
        <v>0.20895145859925807</v>
      </c>
      <c r="AC638" s="155"/>
      <c r="AD638" s="173">
        <f>Cálculos!AR254</f>
        <v>0.25231380767758088</v>
      </c>
      <c r="AE638" s="155"/>
      <c r="AF638" s="173">
        <f>Cálculos!BX723</f>
        <v>0.28816906627446504</v>
      </c>
      <c r="AG638" s="155"/>
      <c r="AH638" s="173">
        <f>Cálculos!N613</f>
        <v>0</v>
      </c>
      <c r="AI638" s="155"/>
      <c r="AJ638" s="173">
        <f>Cálculos!AT628</f>
        <v>0</v>
      </c>
      <c r="AK638" s="155"/>
      <c r="AL638" s="173">
        <f>Cálculos!BZ629</f>
        <v>0</v>
      </c>
      <c r="AM638" s="153"/>
      <c r="BA638" s="154"/>
      <c r="BB638" s="75">
        <v>633</v>
      </c>
      <c r="BC638" s="181">
        <f>ABS(Cálculos!L639-Cálculos!L638)</f>
        <v>0.11350192188505687</v>
      </c>
      <c r="BD638" s="181">
        <f>ABS(Cálculos!AR639-Cálculos!AR638)</f>
        <v>0.11296417658754801</v>
      </c>
      <c r="BE638" s="181">
        <f>ABS(Cálculos!BX639-Cálculos!BX638)</f>
        <v>0.11252586744343668</v>
      </c>
      <c r="BF638" s="153"/>
    </row>
    <row r="639" spans="25:58" x14ac:dyDescent="0.35">
      <c r="Y639" s="154"/>
      <c r="Z639" s="75">
        <f>(Cálculos!C640-0.44)/(MAX(Cálculos!C:C)+0.12)*100</f>
        <v>86.774776749027552</v>
      </c>
      <c r="AA639" s="155"/>
      <c r="AB639" s="173">
        <f>Cálculos!L622</f>
        <v>0.20797188454018029</v>
      </c>
      <c r="AC639" s="155"/>
      <c r="AD639" s="173">
        <f>Cálculos!AR623</f>
        <v>0.25024756003616205</v>
      </c>
      <c r="AE639" s="155"/>
      <c r="AF639" s="173">
        <f>Cálculos!BX254</f>
        <v>0.28785314987309418</v>
      </c>
      <c r="AG639" s="155"/>
      <c r="AH639" s="173">
        <f>Cálculos!N614</f>
        <v>0</v>
      </c>
      <c r="AI639" s="155"/>
      <c r="AJ639" s="173">
        <f>Cálculos!AT629</f>
        <v>0</v>
      </c>
      <c r="AK639" s="155"/>
      <c r="AL639" s="173">
        <f>Cálculos!BZ630</f>
        <v>0</v>
      </c>
      <c r="AM639" s="153"/>
      <c r="BA639" s="154"/>
      <c r="BB639" s="75">
        <v>634</v>
      </c>
      <c r="BC639" s="181">
        <f>ABS(Cálculos!L640-Cálculos!L639)</f>
        <v>9.5675692397961254E-2</v>
      </c>
      <c r="BD639" s="181">
        <f>ABS(Cálculos!AR640-Cálculos!AR639)</f>
        <v>9.6205218125739345E-2</v>
      </c>
      <c r="BE639" s="181">
        <f>ABS(Cálculos!BX640-Cálculos!BX639)</f>
        <v>9.6636827606291775E-2</v>
      </c>
      <c r="BF639" s="153"/>
    </row>
    <row r="640" spans="25:58" x14ac:dyDescent="0.35">
      <c r="Y640" s="154"/>
      <c r="Z640" s="75">
        <f>(Cálculos!C641-0.44)/(MAX(Cálculos!C:C)+0.12)*100</f>
        <v>86.911740535802323</v>
      </c>
      <c r="AA640" s="155"/>
      <c r="AB640" s="173">
        <f>Cálculos!L255</f>
        <v>0.20700630424424779</v>
      </c>
      <c r="AC640" s="155"/>
      <c r="AD640" s="173">
        <f>Cálculos!AR255</f>
        <v>0.24959277870198088</v>
      </c>
      <c r="AE640" s="155"/>
      <c r="AF640" s="173">
        <f>Cálculos!BX623</f>
        <v>0.28637618227290534</v>
      </c>
      <c r="AG640" s="155"/>
      <c r="AH640" s="173">
        <f>Cálculos!N615</f>
        <v>0</v>
      </c>
      <c r="AI640" s="155"/>
      <c r="AJ640" s="173">
        <f>Cálculos!AT630</f>
        <v>0</v>
      </c>
      <c r="AK640" s="155"/>
      <c r="AL640" s="173">
        <f>Cálculos!BZ631</f>
        <v>0</v>
      </c>
      <c r="AM640" s="153"/>
      <c r="BA640" s="154"/>
      <c r="BB640" s="75">
        <v>635</v>
      </c>
      <c r="BC640" s="181">
        <f>ABS(Cálculos!L641-Cálculos!L640)</f>
        <v>3.0850464277087986E-2</v>
      </c>
      <c r="BD640" s="181">
        <f>ABS(Cálculos!AR641-Cálculos!AR640)</f>
        <v>3.137189607328944E-2</v>
      </c>
      <c r="BE640" s="181">
        <f>ABS(Cálculos!BX641-Cálculos!BX640)</f>
        <v>3.1796908296295778E-2</v>
      </c>
      <c r="BF640" s="153"/>
    </row>
    <row r="641" spans="25:58" x14ac:dyDescent="0.35">
      <c r="Y641" s="154"/>
      <c r="Z641" s="75">
        <f>(Cálculos!C642-0.44)/(MAX(Cálculos!C:C)+0.12)*100</f>
        <v>87.048704322577095</v>
      </c>
      <c r="AA641" s="155"/>
      <c r="AB641" s="173">
        <f>Cálculos!L623</f>
        <v>0.20592268802676222</v>
      </c>
      <c r="AC641" s="155"/>
      <c r="AD641" s="173">
        <f>Cálculos!AR624</f>
        <v>0.24754103812425793</v>
      </c>
      <c r="AE641" s="155"/>
      <c r="AF641" s="173">
        <f>Cálculos!BX255</f>
        <v>0.28458889327148795</v>
      </c>
      <c r="AG641" s="155"/>
      <c r="AH641" s="173">
        <f>Cálculos!N616</f>
        <v>0</v>
      </c>
      <c r="AI641" s="155"/>
      <c r="AJ641" s="173">
        <f>Cálculos!AT631</f>
        <v>0</v>
      </c>
      <c r="AK641" s="155"/>
      <c r="AL641" s="173">
        <f>Cálculos!BZ632</f>
        <v>0</v>
      </c>
      <c r="AM641" s="153"/>
      <c r="BA641" s="154"/>
      <c r="BB641" s="75">
        <v>636</v>
      </c>
      <c r="BC641" s="181">
        <f>ABS(Cálculos!L642-Cálculos!L641)</f>
        <v>6.5324465449423941E-3</v>
      </c>
      <c r="BD641" s="181">
        <f>ABS(Cálculos!AR642-Cálculos!AR641)</f>
        <v>7.0459081273110402E-3</v>
      </c>
      <c r="BE641" s="181">
        <f>ABS(Cálculos!BX642-Cálculos!BX641)</f>
        <v>7.4644239334829277E-3</v>
      </c>
      <c r="BF641" s="153"/>
    </row>
    <row r="642" spans="25:58" x14ac:dyDescent="0.35">
      <c r="Y642" s="154"/>
      <c r="Z642" s="75">
        <f>(Cálculos!C643-0.44)/(MAX(Cálculos!C:C)+0.12)*100</f>
        <v>87.18566810935188</v>
      </c>
      <c r="AA642" s="155"/>
      <c r="AB642" s="173">
        <f>Cálculos!L256</f>
        <v>0.20496662182346889</v>
      </c>
      <c r="AC642" s="155"/>
      <c r="AD642" s="173">
        <f>Cálculos!AR723</f>
        <v>0.24740751902141525</v>
      </c>
      <c r="AE642" s="155"/>
      <c r="AF642" s="173">
        <f>Cálculos!BX358</f>
        <v>0.28457911085101356</v>
      </c>
      <c r="AG642" s="155"/>
      <c r="AH642" s="173">
        <f>Cálculos!N617</f>
        <v>0</v>
      </c>
      <c r="AI642" s="155"/>
      <c r="AJ642" s="173">
        <f>Cálculos!AT632</f>
        <v>0</v>
      </c>
      <c r="AK642" s="155"/>
      <c r="AL642" s="173">
        <f>Cálculos!BZ633</f>
        <v>0</v>
      </c>
      <c r="AM642" s="153"/>
      <c r="BA642" s="154"/>
      <c r="BB642" s="75">
        <v>637</v>
      </c>
      <c r="BC642" s="181">
        <f>ABS(Cálculos!L643-Cálculos!L642)</f>
        <v>2.4832790269254945E-3</v>
      </c>
      <c r="BD642" s="181">
        <f>ABS(Cálculos!AR643-Cálculos!AR642)</f>
        <v>2.9888922221489034E-3</v>
      </c>
      <c r="BE642" s="181">
        <f>ABS(Cálculos!BX643-Cálculos!BX642)</f>
        <v>3.4010109108225661E-3</v>
      </c>
      <c r="BF642" s="153"/>
    </row>
    <row r="643" spans="25:58" x14ac:dyDescent="0.35">
      <c r="Y643" s="154"/>
      <c r="Z643" s="75">
        <f>(Cálculos!C644-0.44)/(MAX(Cálculos!C:C)+0.12)*100</f>
        <v>87.322631896126651</v>
      </c>
      <c r="AA643" s="155"/>
      <c r="AB643" s="173">
        <f>Cálculos!L275</f>
        <v>0.20474695056653988</v>
      </c>
      <c r="AC643" s="155"/>
      <c r="AD643" s="173">
        <f>Cálculos!AR256</f>
        <v>0.24690215149746395</v>
      </c>
      <c r="AE643" s="155"/>
      <c r="AF643" s="173">
        <f>Cálculos!BX624</f>
        <v>0.283117425443974</v>
      </c>
      <c r="AG643" s="155"/>
      <c r="AH643" s="173">
        <f>Cálculos!N618</f>
        <v>0</v>
      </c>
      <c r="AI643" s="155"/>
      <c r="AJ643" s="173">
        <f>Cálculos!AT633</f>
        <v>0</v>
      </c>
      <c r="AK643" s="155"/>
      <c r="AL643" s="173">
        <f>Cálculos!BZ634</f>
        <v>0</v>
      </c>
      <c r="AM643" s="153"/>
      <c r="BA643" s="154"/>
      <c r="BB643" s="75">
        <v>638</v>
      </c>
      <c r="BC643" s="181">
        <f>ABS(Cálculos!L644-Cálculos!L643)</f>
        <v>1.7975873106086948E-3</v>
      </c>
      <c r="BD643" s="181">
        <f>ABS(Cálculos!AR644-Cálculos!AR643)</f>
        <v>2.295472083223532E-3</v>
      </c>
      <c r="BE643" s="181">
        <f>ABS(Cálculos!BX644-Cálculos!BX643)</f>
        <v>2.7012914359204609E-3</v>
      </c>
      <c r="BF643" s="153"/>
    </row>
    <row r="644" spans="25:58" x14ac:dyDescent="0.35">
      <c r="Y644" s="154"/>
      <c r="Z644" s="75">
        <f>(Cálculos!C645-0.44)/(MAX(Cálculos!C:C)+0.12)*100</f>
        <v>87.459595682901437</v>
      </c>
      <c r="AA644" s="155"/>
      <c r="AB644" s="173">
        <f>Cálculos!L624</f>
        <v>0.20389368273467148</v>
      </c>
      <c r="AC644" s="155"/>
      <c r="AD644" s="173">
        <f>Cálculos!AR625</f>
        <v>0.24486486449369305</v>
      </c>
      <c r="AE644" s="155"/>
      <c r="AF644" s="173">
        <f>Cálculos!BX256</f>
        <v>0.28136334180944123</v>
      </c>
      <c r="AG644" s="155"/>
      <c r="AH644" s="173">
        <f>Cálculos!N619</f>
        <v>0</v>
      </c>
      <c r="AI644" s="155"/>
      <c r="AJ644" s="173">
        <f>Cálculos!AT634</f>
        <v>0</v>
      </c>
      <c r="AK644" s="155"/>
      <c r="AL644" s="173">
        <f>Cálculos!BZ635</f>
        <v>0</v>
      </c>
      <c r="AM644" s="153"/>
      <c r="BA644" s="154"/>
      <c r="BB644" s="75">
        <v>639</v>
      </c>
      <c r="BC644" s="181">
        <f>ABS(Cálculos!L645-Cálculos!L644)</f>
        <v>1.6701542749741061E-3</v>
      </c>
      <c r="BD644" s="181">
        <f>ABS(Cálculos!AR645-Cálculos!AR644)</f>
        <v>2.1604287558293356E-3</v>
      </c>
      <c r="BE644" s="181">
        <f>ABS(Cálculos!BX645-Cálculos!BX644)</f>
        <v>2.560045059456284E-3</v>
      </c>
      <c r="BF644" s="153"/>
    </row>
    <row r="645" spans="25:58" x14ac:dyDescent="0.35">
      <c r="Y645" s="154"/>
      <c r="Z645" s="75">
        <f>(Cálculos!C646-0.44)/(MAX(Cálculos!C:C)+0.12)*100</f>
        <v>87.596559469676208</v>
      </c>
      <c r="AA645" s="155"/>
      <c r="AB645" s="173">
        <f>Cálculos!L257</f>
        <v>0.20294703687939639</v>
      </c>
      <c r="AC645" s="155"/>
      <c r="AD645" s="173">
        <f>Cálculos!AR358</f>
        <v>0.24460389262959842</v>
      </c>
      <c r="AE645" s="155"/>
      <c r="AF645" s="173">
        <f>Cálculos!BX625</f>
        <v>0.27989745794352688</v>
      </c>
      <c r="AG645" s="155"/>
      <c r="AH645" s="173">
        <f>Cálculos!N620</f>
        <v>0</v>
      </c>
      <c r="AI645" s="155"/>
      <c r="AJ645" s="173">
        <f>Cálculos!AT635</f>
        <v>0</v>
      </c>
      <c r="AK645" s="155"/>
      <c r="AL645" s="173">
        <f>Cálculos!BZ636</f>
        <v>0</v>
      </c>
      <c r="AM645" s="153"/>
      <c r="BA645" s="154"/>
      <c r="BB645" s="75">
        <v>640</v>
      </c>
      <c r="BC645" s="181">
        <f>ABS(Cálculos!L646-Cálculos!L645)</f>
        <v>1.6354911505237213E-3</v>
      </c>
      <c r="BD645" s="181">
        <f>ABS(Cálculos!AR646-Cálculos!AR645)</f>
        <v>2.1182716648091848E-3</v>
      </c>
      <c r="BE645" s="181">
        <f>ABS(Cálculos!BX646-Cálculos!BX645)</f>
        <v>2.5117797345037829E-3</v>
      </c>
      <c r="BF645" s="153"/>
    </row>
    <row r="646" spans="25:58" x14ac:dyDescent="0.35">
      <c r="Y646" s="154"/>
      <c r="Z646" s="75">
        <f>(Cálculos!C647-0.44)/(MAX(Cálculos!C:C)+0.12)*100</f>
        <v>87.733523256450979</v>
      </c>
      <c r="AA646" s="155"/>
      <c r="AB646" s="173">
        <f>Cálculos!L625</f>
        <v>0.20188466971499511</v>
      </c>
      <c r="AC646" s="155"/>
      <c r="AD646" s="173">
        <f>Cálculos!AR257</f>
        <v>0.24424157162149898</v>
      </c>
      <c r="AE646" s="155"/>
      <c r="AF646" s="173">
        <f>Cálculos!BX257</f>
        <v>0.27817601412538406</v>
      </c>
      <c r="AG646" s="155"/>
      <c r="AH646" s="173">
        <f>Cálculos!N621</f>
        <v>0</v>
      </c>
      <c r="AI646" s="155"/>
      <c r="AJ646" s="173">
        <f>Cálculos!AT636</f>
        <v>0</v>
      </c>
      <c r="AK646" s="155"/>
      <c r="AL646" s="173">
        <f>Cálculos!BZ637</f>
        <v>0</v>
      </c>
      <c r="AM646" s="153"/>
      <c r="BA646" s="154"/>
      <c r="BB646" s="75">
        <v>641</v>
      </c>
      <c r="BC646" s="181">
        <f>ABS(Cálculos!L647-Cálculos!L646)</f>
        <v>1.6163551142817645E-3</v>
      </c>
      <c r="BD646" s="181">
        <f>ABS(Cálculos!AR647-Cálculos!AR646)</f>
        <v>2.0917562091278541E-3</v>
      </c>
      <c r="BE646" s="181">
        <f>ABS(Cálculos!BX647-Cálculos!BX646)</f>
        <v>2.479249410754919E-3</v>
      </c>
      <c r="BF646" s="153"/>
    </row>
    <row r="647" spans="25:58" x14ac:dyDescent="0.35">
      <c r="Y647" s="154"/>
      <c r="Z647" s="75">
        <f>(Cálculos!C648-0.44)/(MAX(Cálculos!C:C)+0.12)*100</f>
        <v>87.870487043225765</v>
      </c>
      <c r="AA647" s="155"/>
      <c r="AB647" s="173">
        <f>Cálculos!L258</f>
        <v>0.20094735138680556</v>
      </c>
      <c r="AC647" s="155"/>
      <c r="AD647" s="173">
        <f>Cálculos!AR640</f>
        <v>0.24306486180200976</v>
      </c>
      <c r="AE647" s="155"/>
      <c r="AF647" s="173">
        <f>Cálculos!BX626</f>
        <v>0.27671579546529596</v>
      </c>
      <c r="AG647" s="155"/>
      <c r="AH647" s="173">
        <f>Cálculos!N622</f>
        <v>0</v>
      </c>
      <c r="AI647" s="155"/>
      <c r="AJ647" s="173">
        <f>Cálculos!AT637</f>
        <v>0</v>
      </c>
      <c r="AK647" s="155"/>
      <c r="AL647" s="173">
        <f>Cálculos!BZ638</f>
        <v>0</v>
      </c>
      <c r="AM647" s="153"/>
      <c r="BA647" s="154"/>
      <c r="BB647" s="75">
        <v>642</v>
      </c>
      <c r="BC647" s="181">
        <f>ABS(Cálculos!L648-Cálculos!L647)</f>
        <v>1.5999274634179161E-3</v>
      </c>
      <c r="BD647" s="181">
        <f>ABS(Cálculos!AR648-Cálculos!AR647)</f>
        <v>2.0680619350740559E-3</v>
      </c>
      <c r="BE647" s="181">
        <f>ABS(Cálculos!BX648-Cálculos!BX647)</f>
        <v>2.4496322073780108E-3</v>
      </c>
      <c r="BF647" s="153"/>
    </row>
    <row r="648" spans="25:58" x14ac:dyDescent="0.35">
      <c r="Y648" s="154"/>
      <c r="Z648" s="75">
        <f>(Cálculos!C649-0.44)/(MAX(Cálculos!C:C)+0.12)*100</f>
        <v>88.00745083000055</v>
      </c>
      <c r="AA648" s="155"/>
      <c r="AB648" s="173">
        <f>Cálculos!L626</f>
        <v>0.19989545197911121</v>
      </c>
      <c r="AC648" s="155"/>
      <c r="AD648" s="173">
        <f>Cálculos!AR626</f>
        <v>0.24221868386169043</v>
      </c>
      <c r="AE648" s="155"/>
      <c r="AF648" s="173">
        <f>Cálculos!BX258</f>
        <v>0.2750264351290983</v>
      </c>
      <c r="AG648" s="155"/>
      <c r="AH648" s="173">
        <f>Cálculos!N623</f>
        <v>0</v>
      </c>
      <c r="AI648" s="155"/>
      <c r="AJ648" s="173">
        <f>Cálculos!AT638</f>
        <v>0</v>
      </c>
      <c r="AK648" s="155"/>
      <c r="AL648" s="173">
        <f>Cálculos!BZ640</f>
        <v>0</v>
      </c>
      <c r="AM648" s="153"/>
      <c r="BA648" s="154"/>
      <c r="BB648" s="75">
        <v>643</v>
      </c>
      <c r="BC648" s="181">
        <f>ABS(Cálculos!L649-Cálculos!L648)</f>
        <v>1.5840798100237308E-3</v>
      </c>
      <c r="BD648" s="181">
        <f>ABS(Cálculos!AR649-Cálculos!AR648)</f>
        <v>2.0450587306207468E-3</v>
      </c>
      <c r="BE648" s="181">
        <f>ABS(Cálculos!BX649-Cálculos!BX648)</f>
        <v>2.4207966070396436E-3</v>
      </c>
      <c r="BF648" s="153"/>
    </row>
    <row r="649" spans="25:58" x14ac:dyDescent="0.35">
      <c r="Y649" s="154"/>
      <c r="Z649" s="75">
        <f>(Cálculos!C650-0.44)/(MAX(Cálculos!C:C)+0.12)*100</f>
        <v>88.144414616775308</v>
      </c>
      <c r="AA649" s="155"/>
      <c r="AB649" s="173">
        <f>Cálculos!L259</f>
        <v>0.19896736927166123</v>
      </c>
      <c r="AC649" s="155"/>
      <c r="AD649" s="173">
        <f>Cálculos!AR258</f>
        <v>0.24161068896291743</v>
      </c>
      <c r="AE649" s="155"/>
      <c r="AF649" s="173">
        <f>Cálculos!BX627</f>
        <v>0.27357196003571027</v>
      </c>
      <c r="AG649" s="155"/>
      <c r="AH649" s="173">
        <f>Cálculos!N624</f>
        <v>0</v>
      </c>
      <c r="AI649" s="155"/>
      <c r="AJ649" s="173">
        <f>Cálculos!AT640</f>
        <v>0</v>
      </c>
      <c r="AK649" s="155"/>
      <c r="AL649" s="173">
        <f>Cálculos!BZ641</f>
        <v>0</v>
      </c>
      <c r="AM649" s="153"/>
      <c r="BA649" s="154"/>
      <c r="BB649" s="75">
        <v>644</v>
      </c>
      <c r="BC649" s="181">
        <f>ABS(Cálculos!L650-Cálculos!L649)</f>
        <v>1.5684576906077885E-3</v>
      </c>
      <c r="BD649" s="181">
        <f>ABS(Cálculos!AR650-Cálculos!AR649)</f>
        <v>2.0223904345114119E-3</v>
      </c>
      <c r="BE649" s="181">
        <f>ABS(Cálculos!BX650-Cálculos!BX649)</f>
        <v>2.3923850646573874E-3</v>
      </c>
      <c r="BF649" s="153"/>
    </row>
    <row r="650" spans="25:58" x14ac:dyDescent="0.35">
      <c r="Y650" s="154"/>
      <c r="Z650" s="75">
        <f>(Cálculos!C651-0.44)/(MAX(Cálculos!C:C)+0.12)*100</f>
        <v>88.281378403550093</v>
      </c>
      <c r="AA650" s="155"/>
      <c r="AB650" s="173">
        <f>Cálculos!L627</f>
        <v>0.1979258344793737</v>
      </c>
      <c r="AC650" s="155"/>
      <c r="AD650" s="173">
        <f>Cálculos!AR627</f>
        <v>0.23960214530601437</v>
      </c>
      <c r="AE650" s="155"/>
      <c r="AF650" s="173">
        <f>Cálculos!BX259</f>
        <v>0.27191413591656211</v>
      </c>
      <c r="AG650" s="155"/>
      <c r="AH650" s="173">
        <f>Cálculos!N625</f>
        <v>0</v>
      </c>
      <c r="AI650" s="155"/>
      <c r="AJ650" s="173">
        <f>Cálculos!AT641</f>
        <v>0</v>
      </c>
      <c r="AK650" s="155"/>
      <c r="AL650" s="173">
        <f>Cálculos!BZ642</f>
        <v>0</v>
      </c>
      <c r="AM650" s="153"/>
      <c r="BA650" s="154"/>
      <c r="BB650" s="75">
        <v>645</v>
      </c>
      <c r="BC650" s="181">
        <f>ABS(Cálculos!L651-Cálculos!L650)</f>
        <v>1.5530010128612104E-3</v>
      </c>
      <c r="BD650" s="181">
        <f>ABS(Cálculos!AR651-Cálculos!AR650)</f>
        <v>1.9999952826231238E-3</v>
      </c>
      <c r="BE650" s="181">
        <f>ABS(Cálculos!BX651-Cálculos!BX650)</f>
        <v>2.3643344534343691E-3</v>
      </c>
      <c r="BF650" s="153"/>
    </row>
    <row r="651" spans="25:58" x14ac:dyDescent="0.35">
      <c r="Y651" s="154"/>
      <c r="Z651" s="75">
        <f>(Cálculos!C652-0.44)/(MAX(Cálculos!C:C)+0.12)*100</f>
        <v>88.418342190324879</v>
      </c>
      <c r="AA651" s="155"/>
      <c r="AB651" s="173">
        <f>Cálculos!L629</f>
        <v>0.19745099669558727</v>
      </c>
      <c r="AC651" s="155"/>
      <c r="AD651" s="173">
        <f>Cálculos!AR259</f>
        <v>0.23900915768641159</v>
      </c>
      <c r="AE651" s="155"/>
      <c r="AF651" s="173">
        <f>Cálculos!BX640</f>
        <v>0.27087024964972983</v>
      </c>
      <c r="AG651" s="155"/>
      <c r="AH651" s="173">
        <f>Cálculos!N626</f>
        <v>0</v>
      </c>
      <c r="AI651" s="155"/>
      <c r="AJ651" s="173">
        <f>Cálculos!AT642</f>
        <v>0</v>
      </c>
      <c r="AK651" s="155"/>
      <c r="AL651" s="173">
        <f>Cálculos!BZ643</f>
        <v>0</v>
      </c>
      <c r="AM651" s="153"/>
      <c r="BA651" s="154"/>
      <c r="BB651" s="75">
        <v>646</v>
      </c>
      <c r="BC651" s="181">
        <f>ABS(Cálculos!L652-Cálculos!L651)</f>
        <v>1.5376985439010948E-3</v>
      </c>
      <c r="BD651" s="181">
        <f>ABS(Cálculos!AR652-Cálculos!AR651)</f>
        <v>1.9778603958128804E-3</v>
      </c>
      <c r="BE651" s="181">
        <f>ABS(Cálculos!BX652-Cálculos!BX651)</f>
        <v>2.3366305523825348E-3</v>
      </c>
      <c r="BF651" s="153"/>
    </row>
    <row r="652" spans="25:58" x14ac:dyDescent="0.35">
      <c r="Y652" s="154"/>
      <c r="Z652" s="75">
        <f>(Cálculos!C653-0.44)/(MAX(Cálculos!C:C)+0.12)*100</f>
        <v>88.55530597709965</v>
      </c>
      <c r="AA652" s="155"/>
      <c r="AB652" s="173">
        <f>Cálculos!L260</f>
        <v>0.19700689639189239</v>
      </c>
      <c r="AC652" s="155"/>
      <c r="AD652" s="173">
        <f>Cálculos!AR629</f>
        <v>0.23786297930902178</v>
      </c>
      <c r="AE652" s="155"/>
      <c r="AF652" s="173">
        <f>Cálculos!BX629</f>
        <v>0.27080225668288499</v>
      </c>
      <c r="AG652" s="155"/>
      <c r="AH652" s="173">
        <f>Cálculos!N627</f>
        <v>0</v>
      </c>
      <c r="AI652" s="155"/>
      <c r="AJ652" s="173">
        <f>Cálculos!AT643</f>
        <v>0</v>
      </c>
      <c r="AK652" s="155"/>
      <c r="AL652" s="173">
        <f>Cálculos!BZ644</f>
        <v>0</v>
      </c>
      <c r="AM652" s="153"/>
      <c r="BA652" s="154"/>
      <c r="BB652" s="75">
        <v>647</v>
      </c>
      <c r="BC652" s="181">
        <f>ABS(Cálculos!L653-Cálculos!L652)</f>
        <v>1.5225471708269767E-3</v>
      </c>
      <c r="BD652" s="181">
        <f>ABS(Cálculos!AR653-Cálculos!AR652)</f>
        <v>1.9559810400834321E-3</v>
      </c>
      <c r="BE652" s="181">
        <f>ABS(Cálculos!BX653-Cálculos!BX652)</f>
        <v>2.309267306170204E-3</v>
      </c>
      <c r="BF652" s="153"/>
    </row>
    <row r="653" spans="25:58" x14ac:dyDescent="0.35">
      <c r="Y653" s="154"/>
      <c r="Z653" s="75">
        <f>(Cálculos!C654-0.44)/(MAX(Cálculos!C:C)+0.12)*100</f>
        <v>88.692269763874421</v>
      </c>
      <c r="AA653" s="155"/>
      <c r="AB653" s="173">
        <f>Cálculos!L628</f>
        <v>0.19597562408998745</v>
      </c>
      <c r="AC653" s="155"/>
      <c r="AD653" s="173">
        <f>Cálculos!AR628</f>
        <v>0.23701490220886154</v>
      </c>
      <c r="AE653" s="155"/>
      <c r="AF653" s="173">
        <f>Cálculos!BX628</f>
        <v>0.2704654799276423</v>
      </c>
      <c r="AG653" s="155"/>
      <c r="AH653" s="173">
        <f>Cálculos!N628</f>
        <v>0</v>
      </c>
      <c r="AI653" s="155"/>
      <c r="AJ653" s="173">
        <f>Cálculos!AT644</f>
        <v>0</v>
      </c>
      <c r="AK653" s="155"/>
      <c r="AL653" s="173">
        <f>Cálculos!BZ645</f>
        <v>0</v>
      </c>
      <c r="AM653" s="153"/>
      <c r="BA653" s="154"/>
      <c r="BB653" s="75">
        <v>648</v>
      </c>
      <c r="BC653" s="181">
        <f>ABS(Cálculos!L654-Cálculos!L653)</f>
        <v>3.4353358246086207E-2</v>
      </c>
      <c r="BD653" s="181">
        <f>ABS(Cálculos!AR654-Cálculos!AR653)</f>
        <v>3.3926549520608001E-2</v>
      </c>
      <c r="BE653" s="181">
        <f>ABS(Cálculos!BX654-Cálculos!BX653)</f>
        <v>3.3578663322383157E-2</v>
      </c>
      <c r="BF653" s="153"/>
    </row>
    <row r="654" spans="25:58" x14ac:dyDescent="0.35">
      <c r="Y654" s="154"/>
      <c r="Z654" s="75">
        <f>(Cálculos!C655-0.44)/(MAX(Cálculos!C:C)+0.12)*100</f>
        <v>88.829233550649207</v>
      </c>
      <c r="AA654" s="155"/>
      <c r="AB654" s="173">
        <f>Cálculos!L723</f>
        <v>0.19576483588981153</v>
      </c>
      <c r="AC654" s="155"/>
      <c r="AD654" s="173">
        <f>Cálculos!AR260</f>
        <v>0.23643663617777613</v>
      </c>
      <c r="AE654" s="155"/>
      <c r="AF654" s="173">
        <f>Cálculos!BX260</f>
        <v>0.26883865368599158</v>
      </c>
      <c r="AG654" s="155"/>
      <c r="AH654" s="173">
        <f>Cálculos!N629</f>
        <v>0</v>
      </c>
      <c r="AI654" s="155"/>
      <c r="AJ654" s="173">
        <f>Cálculos!AT645</f>
        <v>0</v>
      </c>
      <c r="AK654" s="155"/>
      <c r="AL654" s="173">
        <f>Cálculos!BZ646</f>
        <v>0</v>
      </c>
      <c r="AM654" s="153"/>
      <c r="BA654" s="154"/>
      <c r="BB654" s="75">
        <v>649</v>
      </c>
      <c r="BC654" s="181">
        <f>ABS(Cálculos!L655-Cálculos!L654)</f>
        <v>2.9359147399502294E-2</v>
      </c>
      <c r="BD654" s="181">
        <f>ABS(Cálculos!AR655-Cálculos!AR654)</f>
        <v>2.977943224816193E-2</v>
      </c>
      <c r="BE654" s="181">
        <f>ABS(Cálculos!BX655-Cálculos!BX654)</f>
        <v>3.012200091989603E-2</v>
      </c>
      <c r="BF654" s="153"/>
    </row>
    <row r="655" spans="25:58" x14ac:dyDescent="0.35">
      <c r="Y655" s="154"/>
      <c r="Z655" s="75">
        <f>(Cálculos!C656-0.44)/(MAX(Cálculos!C:C)+0.12)*100</f>
        <v>88.966197337423978</v>
      </c>
      <c r="AA655" s="155"/>
      <c r="AB655" s="173">
        <f>Cálculos!L261</f>
        <v>0.1950657405183561</v>
      </c>
      <c r="AC655" s="155"/>
      <c r="AD655" s="173">
        <f>Cálculos!AR275</f>
        <v>0.236042355774012</v>
      </c>
      <c r="AE655" s="155"/>
      <c r="AF655" s="173">
        <f>Cálculos!BX261</f>
        <v>0.26579953165506098</v>
      </c>
      <c r="AG655" s="155"/>
      <c r="AH655" s="173">
        <f>Cálculos!N630</f>
        <v>0</v>
      </c>
      <c r="AI655" s="155"/>
      <c r="AJ655" s="173">
        <f>Cálculos!AT646</f>
        <v>0</v>
      </c>
      <c r="AK655" s="155"/>
      <c r="AL655" s="173">
        <f>Cálculos!BZ647</f>
        <v>0</v>
      </c>
      <c r="AM655" s="153"/>
      <c r="BA655" s="154"/>
      <c r="BB655" s="75">
        <v>650</v>
      </c>
      <c r="BC655" s="181">
        <f>ABS(Cálculos!L656-Cálculos!L655)</f>
        <v>0.28602378512184423</v>
      </c>
      <c r="BD655" s="181">
        <f>ABS(Cálculos!AR656-Cálculos!AR655)</f>
        <v>0.28560992443093436</v>
      </c>
      <c r="BE655" s="181">
        <f>ABS(Cálculos!BX656-Cálculos!BX655)</f>
        <v>0.28527259200598448</v>
      </c>
      <c r="BF655" s="153"/>
    </row>
    <row r="656" spans="25:58" x14ac:dyDescent="0.35">
      <c r="Y656" s="154"/>
      <c r="Z656" s="75">
        <f>(Cálculos!C657-0.44)/(MAX(Cálculos!C:C)+0.12)*100</f>
        <v>89.103161124198749</v>
      </c>
      <c r="AA656" s="155"/>
      <c r="AB656" s="173">
        <f>Cálculos!L358</f>
        <v>0.19391650543143452</v>
      </c>
      <c r="AC656" s="155"/>
      <c r="AD656" s="173">
        <f>Cálculos!AR261</f>
        <v>0.23389278698988156</v>
      </c>
      <c r="AE656" s="155"/>
      <c r="AF656" s="173">
        <f>Cálculos!BX630</f>
        <v>0.2649279695435231</v>
      </c>
      <c r="AG656" s="155"/>
      <c r="AH656" s="173">
        <f>Cálculos!N631</f>
        <v>0</v>
      </c>
      <c r="AI656" s="155"/>
      <c r="AJ656" s="173">
        <f>Cálculos!AT647</f>
        <v>0</v>
      </c>
      <c r="AK656" s="155"/>
      <c r="AL656" s="173">
        <f>Cálculos!BZ648</f>
        <v>0</v>
      </c>
      <c r="AM656" s="153"/>
      <c r="BA656" s="154"/>
      <c r="BB656" s="75">
        <v>651</v>
      </c>
      <c r="BC656" s="181">
        <f>ABS(Cálculos!L657-Cálculos!L656)</f>
        <v>0.10564137883602032</v>
      </c>
      <c r="BD656" s="181">
        <f>ABS(Cálculos!AR657-Cálculos!AR656)</f>
        <v>0.10604891356401897</v>
      </c>
      <c r="BE656" s="181">
        <f>ABS(Cálculos!BX657-Cálculos!BX656)</f>
        <v>0.10638108977951011</v>
      </c>
      <c r="BF656" s="153"/>
    </row>
    <row r="657" spans="25:58" x14ac:dyDescent="0.35">
      <c r="Y657" s="154"/>
      <c r="Z657" s="75">
        <f>(Cálculos!C658-0.44)/(MAX(Cálculos!C:C)+0.12)*100</f>
        <v>89.240124910973535</v>
      </c>
      <c r="AA657" s="155"/>
      <c r="AB657" s="173">
        <f>Cálculos!L262</f>
        <v>0.19314371131598909</v>
      </c>
      <c r="AC657" s="155"/>
      <c r="AD657" s="173">
        <f>Cálculos!AR630</f>
        <v>0.23249217716248072</v>
      </c>
      <c r="AE657" s="155"/>
      <c r="AF657" s="173">
        <f>Cálculos!BX718</f>
        <v>0.26409004992494639</v>
      </c>
      <c r="AG657" s="155"/>
      <c r="AH657" s="173">
        <f>Cálculos!N632</f>
        <v>0</v>
      </c>
      <c r="AI657" s="155"/>
      <c r="AJ657" s="173">
        <f>Cálculos!AT648</f>
        <v>0</v>
      </c>
      <c r="AK657" s="155"/>
      <c r="AL657" s="173">
        <f>Cálculos!BZ649</f>
        <v>0</v>
      </c>
      <c r="AM657" s="153"/>
      <c r="BA657" s="154"/>
      <c r="BB657" s="75">
        <v>652</v>
      </c>
      <c r="BC657" s="181">
        <f>ABS(Cálculos!L658-Cálculos!L657)</f>
        <v>4.0094628225363387</v>
      </c>
      <c r="BD657" s="181">
        <f>ABS(Cálculos!AR658-Cálculos!AR657)</f>
        <v>2.363794380046818</v>
      </c>
      <c r="BE657" s="181">
        <f>ABS(Cálculos!BX658-Cálculos!BX657)</f>
        <v>0.40321530195104882</v>
      </c>
      <c r="BF657" s="153"/>
    </row>
    <row r="658" spans="25:58" x14ac:dyDescent="0.35">
      <c r="Y658" s="154"/>
      <c r="Z658" s="75">
        <f>(Cálculos!C659-0.44)/(MAX(Cálculos!C:C)+0.12)*100</f>
        <v>89.377088697748306</v>
      </c>
      <c r="AA658" s="155"/>
      <c r="AB658" s="173">
        <f>Cálculos!L264</f>
        <v>0.19276264805062956</v>
      </c>
      <c r="AC658" s="155"/>
      <c r="AD658" s="173">
        <f>Cálculos!AR262</f>
        <v>0.23137727678937098</v>
      </c>
      <c r="AE658" s="155"/>
      <c r="AF658" s="173">
        <f>Cálculos!BX262</f>
        <v>0.26279631897928513</v>
      </c>
      <c r="AG658" s="155"/>
      <c r="AH658" s="173">
        <f>Cálculos!N633</f>
        <v>0</v>
      </c>
      <c r="AI658" s="155"/>
      <c r="AJ658" s="173">
        <f>Cálculos!AT649</f>
        <v>0</v>
      </c>
      <c r="AK658" s="155"/>
      <c r="AL658" s="173">
        <f>Cálculos!BZ650</f>
        <v>0</v>
      </c>
      <c r="AM658" s="153"/>
      <c r="BA658" s="154"/>
      <c r="BB658" s="75">
        <v>653</v>
      </c>
      <c r="BC658" s="181">
        <f>ABS(Cálculos!L659-Cálculos!L658)</f>
        <v>3.4590333382919485</v>
      </c>
      <c r="BD658" s="181">
        <f>ABS(Cálculos!AR659-Cálculos!AR658)</f>
        <v>1.941989955151445</v>
      </c>
      <c r="BE658" s="181">
        <f>ABS(Cálculos!BX659-Cálculos!BX658)</f>
        <v>1.4986567416015451E-3</v>
      </c>
      <c r="BF658" s="153"/>
    </row>
    <row r="659" spans="25:58" x14ac:dyDescent="0.35">
      <c r="Y659" s="154"/>
      <c r="Z659" s="75">
        <f>(Cálculos!C660-0.44)/(MAX(Cálculos!C:C)+0.12)*100</f>
        <v>89.514052484523091</v>
      </c>
      <c r="AA659" s="155"/>
      <c r="AB659" s="173">
        <f>Cálculos!L630</f>
        <v>0.19269790168770201</v>
      </c>
      <c r="AC659" s="155"/>
      <c r="AD659" s="173">
        <f>Cálculos!AR264</f>
        <v>0.22983632737860515</v>
      </c>
      <c r="AE659" s="155"/>
      <c r="AF659" s="173">
        <f>Cálculos!BX275</f>
        <v>0.26175985411322861</v>
      </c>
      <c r="AG659" s="155"/>
      <c r="AH659" s="173">
        <f>Cálculos!N634</f>
        <v>0</v>
      </c>
      <c r="AI659" s="155"/>
      <c r="AJ659" s="173">
        <f>Cálculos!AT650</f>
        <v>0</v>
      </c>
      <c r="AK659" s="155"/>
      <c r="AL659" s="173">
        <f>Cálculos!BZ651</f>
        <v>0</v>
      </c>
      <c r="AM659" s="153"/>
      <c r="BA659" s="154"/>
      <c r="BB659" s="75">
        <v>654</v>
      </c>
      <c r="BC659" s="181">
        <f>ABS(Cálculos!L660-Cálculos!L659)</f>
        <v>1.4928424877320872</v>
      </c>
      <c r="BD659" s="181">
        <f>ABS(Cálculos!AR660-Cálculos!AR659)</f>
        <v>0.38699930990310916</v>
      </c>
      <c r="BE659" s="181">
        <f>ABS(Cálculos!BX660-Cálculos!BX659)</f>
        <v>1.9473252389358264E-2</v>
      </c>
      <c r="BF659" s="153"/>
    </row>
    <row r="660" spans="25:58" x14ac:dyDescent="0.35">
      <c r="Y660" s="154"/>
      <c r="Z660" s="75">
        <f>(Cálculos!C661-0.44)/(MAX(Cálculos!C:C)+0.12)*100</f>
        <v>89.651016271297863</v>
      </c>
      <c r="AA660" s="155"/>
      <c r="AB660" s="173">
        <f>Cálculos!L263</f>
        <v>0.19124062032514477</v>
      </c>
      <c r="AC660" s="155"/>
      <c r="AD660" s="173">
        <f>Cálculos!AR631</f>
        <v>0.22951933675906</v>
      </c>
      <c r="AE660" s="155"/>
      <c r="AF660" s="173">
        <f>Cálculos!BX712</f>
        <v>0.26171983408687494</v>
      </c>
      <c r="AG660" s="155"/>
      <c r="AH660" s="173">
        <f>Cálculos!N635</f>
        <v>0</v>
      </c>
      <c r="AI660" s="155"/>
      <c r="AJ660" s="173">
        <f>Cálculos!AT651</f>
        <v>0</v>
      </c>
      <c r="AK660" s="155"/>
      <c r="AL660" s="173">
        <f>Cálculos!BZ652</f>
        <v>0</v>
      </c>
      <c r="AM660" s="153"/>
      <c r="BA660" s="154"/>
      <c r="BB660" s="75">
        <v>655</v>
      </c>
      <c r="BC660" s="181">
        <f>ABS(Cálculos!L661-Cálculos!L660)</f>
        <v>1.3248751067771214</v>
      </c>
      <c r="BD660" s="181">
        <f>ABS(Cálculos!AR661-Cálculos!AR660)</f>
        <v>0.3321301230525453</v>
      </c>
      <c r="BE660" s="181">
        <f>ABS(Cálculos!BX661-Cálculos!BX660)</f>
        <v>1.0808606141516908E-3</v>
      </c>
      <c r="BF660" s="153"/>
    </row>
    <row r="661" spans="25:58" x14ac:dyDescent="0.35">
      <c r="Y661" s="154"/>
      <c r="Z661" s="75">
        <f>(Cálculos!C662-0.44)/(MAX(Cálculos!C:C)+0.12)*100</f>
        <v>89.787980058072634</v>
      </c>
      <c r="AA661" s="155"/>
      <c r="AB661" s="173">
        <f>Cálculos!L638</f>
        <v>0.19112522911216245</v>
      </c>
      <c r="AC661" s="155"/>
      <c r="AD661" s="173">
        <f>Cálculos!AR263</f>
        <v>0.22888977630406837</v>
      </c>
      <c r="AE661" s="155"/>
      <c r="AF661" s="173">
        <f>Cálculos!BX631</f>
        <v>0.26145934003979066</v>
      </c>
      <c r="AG661" s="155"/>
      <c r="AH661" s="173">
        <f>Cálculos!N636</f>
        <v>0</v>
      </c>
      <c r="AI661" s="155"/>
      <c r="AJ661" s="173">
        <f>Cálculos!AT652</f>
        <v>0</v>
      </c>
      <c r="AK661" s="155"/>
      <c r="AL661" s="173">
        <f>Cálculos!BZ653</f>
        <v>0</v>
      </c>
      <c r="AM661" s="153"/>
      <c r="BA661" s="154"/>
      <c r="BB661" s="75">
        <v>656</v>
      </c>
      <c r="BC661" s="181">
        <f>ABS(Cálculos!L662-Cálculos!L661)</f>
        <v>0.10132696449553191</v>
      </c>
      <c r="BD661" s="181">
        <f>ABS(Cálculos!AR662-Cálculos!AR661)</f>
        <v>2.6229157327899433E-2</v>
      </c>
      <c r="BE661" s="181">
        <f>ABS(Cálculos!BX662-Cálculos!BX661)</f>
        <v>1.75688165544996E-3</v>
      </c>
      <c r="BF661" s="153"/>
    </row>
    <row r="662" spans="25:58" x14ac:dyDescent="0.35">
      <c r="Y662" s="154"/>
      <c r="Z662" s="75">
        <f>(Cálculos!C663-0.44)/(MAX(Cálculos!C:C)+0.12)*100</f>
        <v>89.924943844847419</v>
      </c>
      <c r="AA662" s="155"/>
      <c r="AB662" s="173">
        <f>Cálculos!L631</f>
        <v>0.19033332661670857</v>
      </c>
      <c r="AC662" s="155"/>
      <c r="AD662" s="173">
        <f>Cálculos!AR632</f>
        <v>0.22696766343410524</v>
      </c>
      <c r="AE662" s="155"/>
      <c r="AF662" s="173">
        <f>Cálculos!BX264</f>
        <v>0.26030221463026537</v>
      </c>
      <c r="AG662" s="155"/>
      <c r="AH662" s="173">
        <f>Cálculos!N637</f>
        <v>0</v>
      </c>
      <c r="AI662" s="155"/>
      <c r="AJ662" s="173">
        <f>Cálculos!AT653</f>
        <v>0</v>
      </c>
      <c r="AK662" s="155"/>
      <c r="AL662" s="173">
        <f>Cálculos!BZ654</f>
        <v>0</v>
      </c>
      <c r="AM662" s="153"/>
      <c r="BA662" s="154"/>
      <c r="BB662" s="75">
        <v>657</v>
      </c>
      <c r="BC662" s="181">
        <f>ABS(Cálculos!L663-Cálculos!L662)</f>
        <v>0.57139019356123755</v>
      </c>
      <c r="BD662" s="181">
        <f>ABS(Cálculos!AR663-Cálculos!AR662)</f>
        <v>0.14670403546084054</v>
      </c>
      <c r="BE662" s="181">
        <f>ABS(Cálculos!BX663-Cálculos!BX662)</f>
        <v>6.2033870408946257E-3</v>
      </c>
      <c r="BF662" s="153"/>
    </row>
    <row r="663" spans="25:58" x14ac:dyDescent="0.35">
      <c r="Y663" s="154"/>
      <c r="Z663" s="75">
        <f>(Cálculos!C664-0.44)/(MAX(Cálculos!C:C)+0.12)*100</f>
        <v>90.061907631622191</v>
      </c>
      <c r="AA663" s="155"/>
      <c r="AB663" s="173">
        <f>Cálculos!L632</f>
        <v>0.18838062113829354</v>
      </c>
      <c r="AC663" s="155"/>
      <c r="AD663" s="173">
        <f>Cálculos!AR638</f>
        <v>0.22630590334020109</v>
      </c>
      <c r="AE663" s="155"/>
      <c r="AF663" s="173">
        <f>Cálculos!BX353</f>
        <v>0.260266845420355</v>
      </c>
      <c r="AG663" s="155"/>
      <c r="AH663" s="173">
        <f>Cálculos!N638</f>
        <v>0</v>
      </c>
      <c r="AI663" s="155"/>
      <c r="AJ663" s="173">
        <f>Cálculos!AT654</f>
        <v>0</v>
      </c>
      <c r="AK663" s="155"/>
      <c r="AL663" s="173">
        <f>Cálculos!BZ655</f>
        <v>0</v>
      </c>
      <c r="AM663" s="153"/>
      <c r="BA663" s="154"/>
      <c r="BB663" s="75">
        <v>658</v>
      </c>
      <c r="BC663" s="181">
        <f>ABS(Cálculos!L664-Cálculos!L663)</f>
        <v>0.38366844659757793</v>
      </c>
      <c r="BD663" s="181">
        <f>ABS(Cálculos!AR664-Cálculos!AR663)</f>
        <v>9.6456555683929746E-2</v>
      </c>
      <c r="BE663" s="181">
        <f>ABS(Cálculos!BX664-Cálculos!BX663)</f>
        <v>3.0546624056615457E-4</v>
      </c>
      <c r="BF663" s="153"/>
    </row>
    <row r="664" spans="25:58" x14ac:dyDescent="0.35">
      <c r="Y664" s="154"/>
      <c r="Z664" s="75">
        <f>(Cálculos!C665-0.44)/(MAX(Cálculos!C:C)+0.12)*100</f>
        <v>90.198871418396962</v>
      </c>
      <c r="AA664" s="155"/>
      <c r="AB664" s="173">
        <f>Cálculos!L265</f>
        <v>0.18805574845862072</v>
      </c>
      <c r="AC664" s="155"/>
      <c r="AD664" s="173">
        <f>Cálculos!AR265</f>
        <v>0.22456274743843854</v>
      </c>
      <c r="AE664" s="155"/>
      <c r="AF664" s="173">
        <f>Cálculos!BX263</f>
        <v>0.25982857067154624</v>
      </c>
      <c r="AG664" s="155"/>
      <c r="AH664" s="173">
        <f>Cálculos!N640</f>
        <v>0</v>
      </c>
      <c r="AI664" s="155"/>
      <c r="AJ664" s="173">
        <f>Cálculos!AT655</f>
        <v>0</v>
      </c>
      <c r="AK664" s="155"/>
      <c r="AL664" s="173">
        <f>Cálculos!BZ658</f>
        <v>0</v>
      </c>
      <c r="AM664" s="153"/>
      <c r="BA664" s="154"/>
      <c r="BB664" s="75">
        <v>659</v>
      </c>
      <c r="BC664" s="181">
        <f>ABS(Cálculos!L665-Cálculos!L664)</f>
        <v>0.10575531079112599</v>
      </c>
      <c r="BD664" s="181">
        <f>ABS(Cálculos!AR665-Cálculos!AR664)</f>
        <v>2.7373228495731317E-2</v>
      </c>
      <c r="BE664" s="181">
        <f>ABS(Cálculos!BX665-Cálculos!BX664)</f>
        <v>1.3800800649649281E-3</v>
      </c>
      <c r="BF664" s="153"/>
    </row>
    <row r="665" spans="25:58" x14ac:dyDescent="0.35">
      <c r="Y665" s="154"/>
      <c r="Z665" s="75">
        <f>(Cálculos!C666-0.44)/(MAX(Cálculos!C:C)+0.12)*100</f>
        <v>90.335835205171747</v>
      </c>
      <c r="AA665" s="155"/>
      <c r="AB665" s="173">
        <f>Cálculos!L654</f>
        <v>0.1873533274543614</v>
      </c>
      <c r="AC665" s="155"/>
      <c r="AD665" s="173">
        <f>Cálculos!AR633</f>
        <v>0.22450886397674127</v>
      </c>
      <c r="AE665" s="155"/>
      <c r="AF665" s="173">
        <f>Cálculos!BX632</f>
        <v>0.25841945587341486</v>
      </c>
      <c r="AG665" s="155"/>
      <c r="AH665" s="173">
        <f>Cálculos!N641</f>
        <v>0</v>
      </c>
      <c r="AI665" s="155"/>
      <c r="AJ665" s="173">
        <f>Cálculos!AT659</f>
        <v>0</v>
      </c>
      <c r="AK665" s="155"/>
      <c r="AL665" s="173">
        <f>Cálculos!BZ659</f>
        <v>0</v>
      </c>
      <c r="AM665" s="153"/>
      <c r="BA665" s="154"/>
      <c r="BB665" s="75">
        <v>660</v>
      </c>
      <c r="BC665" s="181">
        <f>ABS(Cálculos!L666-Cálculos!L665)</f>
        <v>1.694268540708066E-2</v>
      </c>
      <c r="BD665" s="181">
        <f>ABS(Cálculos!AR666-Cálculos!AR665)</f>
        <v>5.1557896026649397E-3</v>
      </c>
      <c r="BE665" s="181">
        <f>ABS(Cálculos!BX666-Cálculos!BX665)</f>
        <v>1.6476035711638914E-3</v>
      </c>
      <c r="BF665" s="153"/>
    </row>
    <row r="666" spans="25:58" x14ac:dyDescent="0.35">
      <c r="Y666" s="154"/>
      <c r="Z666" s="75">
        <f>(Cálculos!C667-0.44)/(MAX(Cálculos!C:C)+0.12)*100</f>
        <v>90.472798991946519</v>
      </c>
      <c r="AA666" s="155"/>
      <c r="AB666" s="173">
        <f>Cálculos!L273</f>
        <v>0.18683662415196553</v>
      </c>
      <c r="AC666" s="155"/>
      <c r="AD666" s="173">
        <f>Cálculos!AR634</f>
        <v>0.22208819476925698</v>
      </c>
      <c r="AE666" s="155"/>
      <c r="AF666" s="173">
        <f>Cálculos!BX347</f>
        <v>0.25759561148453558</v>
      </c>
      <c r="AG666" s="155"/>
      <c r="AH666" s="173">
        <f>Cálculos!N642</f>
        <v>0</v>
      </c>
      <c r="AI666" s="155"/>
      <c r="AJ666" s="173">
        <f>Cálculos!AT660</f>
        <v>0</v>
      </c>
      <c r="AK666" s="155"/>
      <c r="AL666" s="173">
        <f>Cálculos!BZ660</f>
        <v>0</v>
      </c>
      <c r="AM666" s="153"/>
      <c r="BA666" s="154"/>
      <c r="BB666" s="75">
        <v>661</v>
      </c>
      <c r="BC666" s="181">
        <f>ABS(Cálculos!L667-Cálculos!L666)</f>
        <v>6.5560752354492102E-3</v>
      </c>
      <c r="BD666" s="181">
        <f>ABS(Cálculos!AR667-Cálculos!AR666)</f>
        <v>7.329647927619698E-4</v>
      </c>
      <c r="BE666" s="181">
        <f>ABS(Cálculos!BX667-Cálculos!BX666)</f>
        <v>1.5612393266429825E-3</v>
      </c>
      <c r="BF666" s="153"/>
    </row>
    <row r="667" spans="25:58" x14ac:dyDescent="0.35">
      <c r="Y667" s="154"/>
      <c r="Z667" s="75">
        <f>(Cálculos!C668-0.44)/(MAX(Cálculos!C:C)+0.12)*100</f>
        <v>90.609762778721304</v>
      </c>
      <c r="AA667" s="155"/>
      <c r="AB667" s="173">
        <f>Cálculos!L633</f>
        <v>0.18651163415595057</v>
      </c>
      <c r="AC667" s="155"/>
      <c r="AD667" s="173">
        <f>Cálculos!AR266</f>
        <v>0.22168589410985712</v>
      </c>
      <c r="AE667" s="155"/>
      <c r="AF667" s="173">
        <f>Cálculos!BX633</f>
        <v>0.255479907997961</v>
      </c>
      <c r="AG667" s="155"/>
      <c r="AH667" s="173">
        <f>Cálculos!N643</f>
        <v>0</v>
      </c>
      <c r="AI667" s="155"/>
      <c r="AJ667" s="173">
        <f>Cálculos!AT661</f>
        <v>0</v>
      </c>
      <c r="AK667" s="155"/>
      <c r="AL667" s="173">
        <f>Cálculos!BZ661</f>
        <v>0</v>
      </c>
      <c r="AM667" s="153"/>
      <c r="BA667" s="154"/>
      <c r="BB667" s="75">
        <v>662</v>
      </c>
      <c r="BC667" s="181">
        <f>ABS(Cálculos!L668-Cálculos!L667)</f>
        <v>3.6685392612546774E-2</v>
      </c>
      <c r="BD667" s="181">
        <f>ABS(Cálculos!AR668-Cálculos!AR667)</f>
        <v>1.0063552909746143E-2</v>
      </c>
      <c r="BE667" s="181">
        <f>ABS(Cálculos!BX668-Cálculos!BX667)</f>
        <v>1.7593738945513859E-3</v>
      </c>
      <c r="BF667" s="153"/>
    </row>
    <row r="668" spans="25:58" x14ac:dyDescent="0.35">
      <c r="Y668" s="154"/>
      <c r="Z668" s="75">
        <f>(Cálculos!C669-0.44)/(MAX(Cálculos!C:C)+0.12)*100</f>
        <v>90.746726565496076</v>
      </c>
      <c r="AA668" s="155"/>
      <c r="AB668" s="173">
        <f>Cálculos!L266</f>
        <v>0.18573691362906825</v>
      </c>
      <c r="AC668" s="155"/>
      <c r="AD668" s="173">
        <f>Cálculos!AR718</f>
        <v>0.22006514384197104</v>
      </c>
      <c r="AE668" s="155"/>
      <c r="AF668" s="173">
        <f>Cálculos!BX638</f>
        <v>0.25498120981258493</v>
      </c>
      <c r="AG668" s="155"/>
      <c r="AH668" s="173">
        <f>Cálculos!N644</f>
        <v>0</v>
      </c>
      <c r="AI668" s="155"/>
      <c r="AJ668" s="173">
        <f>Cálculos!AT662</f>
        <v>0</v>
      </c>
      <c r="AK668" s="155"/>
      <c r="AL668" s="173">
        <f>Cálculos!BZ662</f>
        <v>0</v>
      </c>
      <c r="AM668" s="153"/>
      <c r="BA668" s="154"/>
      <c r="BB668" s="75">
        <v>663</v>
      </c>
      <c r="BC668" s="181">
        <f>ABS(Cálculos!L669-Cálculos!L668)</f>
        <v>0.20114888420797494</v>
      </c>
      <c r="BD668" s="181">
        <f>ABS(Cálculos!AR669-Cálculos!AR668)</f>
        <v>5.0424341901827319E-2</v>
      </c>
      <c r="BE668" s="181">
        <f>ABS(Cálculos!BX669-Cálculos!BX668)</f>
        <v>1.1949699234928834E-3</v>
      </c>
      <c r="BF668" s="153"/>
    </row>
    <row r="669" spans="25:58" x14ac:dyDescent="0.35">
      <c r="Y669" s="154"/>
      <c r="Z669" s="75">
        <f>(Cálculos!C670-0.44)/(MAX(Cálculos!C:C)+0.12)*100</f>
        <v>90.883690352270847</v>
      </c>
      <c r="AA669" s="155"/>
      <c r="AB669" s="173">
        <f>Cálculos!L634</f>
        <v>0.18467176199408422</v>
      </c>
      <c r="AC669" s="155"/>
      <c r="AD669" s="173">
        <f>Cálculos!AR635</f>
        <v>0.21969630728044393</v>
      </c>
      <c r="AE669" s="155"/>
      <c r="AF669" s="173">
        <f>Cálculos!BX265</f>
        <v>0.2545629560763854</v>
      </c>
      <c r="AG669" s="155"/>
      <c r="AH669" s="173">
        <f>Cálculos!N645</f>
        <v>0</v>
      </c>
      <c r="AI669" s="155"/>
      <c r="AJ669" s="173">
        <f>Cálculos!AT663</f>
        <v>0</v>
      </c>
      <c r="AK669" s="155"/>
      <c r="AL669" s="173">
        <f>Cálculos!BZ663</f>
        <v>0</v>
      </c>
      <c r="AM669" s="153"/>
      <c r="BA669" s="154"/>
      <c r="BB669" s="75">
        <v>664</v>
      </c>
      <c r="BC669" s="181">
        <f>ABS(Cálculos!L670-Cálculos!L669)</f>
        <v>0.14891042167935242</v>
      </c>
      <c r="BD669" s="181">
        <f>ABS(Cálculos!AR670-Cálculos!AR669)</f>
        <v>3.8108268532377254E-2</v>
      </c>
      <c r="BE669" s="181">
        <f>ABS(Cálculos!BX670-Cálculos!BX669)</f>
        <v>1.1949250501239739E-3</v>
      </c>
      <c r="BF669" s="153"/>
    </row>
    <row r="670" spans="25:58" x14ac:dyDescent="0.35">
      <c r="Y670" s="154"/>
      <c r="Z670" s="75">
        <f>(Cálculos!C671-0.44)/(MAX(Cálculos!C:C)+0.12)*100</f>
        <v>91.020654139045632</v>
      </c>
      <c r="AA670" s="155"/>
      <c r="AB670" s="173">
        <f>Cálculos!L267</f>
        <v>0.18382949770260068</v>
      </c>
      <c r="AC670" s="155"/>
      <c r="AD670" s="173">
        <f>Cálculos!AR267</f>
        <v>0.21922898913498537</v>
      </c>
      <c r="AE670" s="155"/>
      <c r="AF670" s="173">
        <f>Cálculos!BX634</f>
        <v>0.2525858387307337</v>
      </c>
      <c r="AG670" s="155"/>
      <c r="AH670" s="173">
        <f>Cálculos!N646</f>
        <v>0</v>
      </c>
      <c r="AI670" s="155"/>
      <c r="AJ670" s="173">
        <f>Cálculos!AT664</f>
        <v>0</v>
      </c>
      <c r="AK670" s="155"/>
      <c r="AL670" s="173">
        <f>Cálculos!BZ664</f>
        <v>0</v>
      </c>
      <c r="AM670" s="153"/>
      <c r="BA670" s="154"/>
      <c r="BB670" s="75">
        <v>665</v>
      </c>
      <c r="BC670" s="181">
        <f>ABS(Cálculos!L671-Cálculos!L670)</f>
        <v>9.3105309263687541E-2</v>
      </c>
      <c r="BD670" s="181">
        <f>ABS(Cálculos!AR671-Cálculos!AR670)</f>
        <v>2.4143529275204245E-2</v>
      </c>
      <c r="BE670" s="181">
        <f>ABS(Cálculos!BX671-Cálculos!BX670)</f>
        <v>1.7324821157929104E-3</v>
      </c>
      <c r="BF670" s="153"/>
    </row>
    <row r="671" spans="25:58" x14ac:dyDescent="0.35">
      <c r="Y671" s="154"/>
      <c r="Z671" s="75">
        <f>(Cálculos!C672-0.44)/(MAX(Cálculos!C:C)+0.12)*100</f>
        <v>91.157617925820404</v>
      </c>
      <c r="AA671" s="155"/>
      <c r="AB671" s="173">
        <f>Cálculos!L289</f>
        <v>0.18369309061809569</v>
      </c>
      <c r="AC671" s="155"/>
      <c r="AD671" s="173">
        <f>Cálculos!AR273</f>
        <v>0.21911113657439465</v>
      </c>
      <c r="AE671" s="155"/>
      <c r="AF671" s="173">
        <f>Cálculos!BX266</f>
        <v>0.25122754214675425</v>
      </c>
      <c r="AG671" s="155"/>
      <c r="AH671" s="173">
        <f>Cálculos!N647</f>
        <v>0</v>
      </c>
      <c r="AI671" s="155"/>
      <c r="AJ671" s="173">
        <f>Cálculos!AT665</f>
        <v>0</v>
      </c>
      <c r="AK671" s="155"/>
      <c r="AL671" s="173">
        <f>Cálculos!BZ665</f>
        <v>0</v>
      </c>
      <c r="AM671" s="153"/>
      <c r="BA671" s="154"/>
      <c r="BB671" s="75">
        <v>666</v>
      </c>
      <c r="BC671" s="181">
        <f>ABS(Cálculos!L672-Cálculos!L671)</f>
        <v>5.4628187161452457E-2</v>
      </c>
      <c r="BD671" s="181">
        <f>ABS(Cálculos!AR672-Cálculos!AR671)</f>
        <v>1.4510993353442303E-2</v>
      </c>
      <c r="BE671" s="181">
        <f>ABS(Cálculos!BX672-Cálculos!BX671)</f>
        <v>1.7060006986163723E-3</v>
      </c>
      <c r="BF671" s="153"/>
    </row>
    <row r="672" spans="25:58" x14ac:dyDescent="0.35">
      <c r="Y672" s="154"/>
      <c r="Z672" s="75">
        <f>(Cálculos!C673-0.44)/(MAX(Cálculos!C:C)+0.12)*100</f>
        <v>91.294581712595175</v>
      </c>
      <c r="AA672" s="155"/>
      <c r="AB672" s="173">
        <f>Cálculos!L635</f>
        <v>0.18285179392455195</v>
      </c>
      <c r="AC672" s="155"/>
      <c r="AD672" s="173">
        <f>Cálculos!AR636</f>
        <v>0.217331388902441</v>
      </c>
      <c r="AE672" s="155"/>
      <c r="AF672" s="173">
        <f>Cálculos!BX635</f>
        <v>0.24972778721905176</v>
      </c>
      <c r="AG672" s="155"/>
      <c r="AH672" s="173">
        <f>Cálculos!N648</f>
        <v>0</v>
      </c>
      <c r="AI672" s="155"/>
      <c r="AJ672" s="173">
        <f>Cálculos!AT666</f>
        <v>0</v>
      </c>
      <c r="AK672" s="155"/>
      <c r="AL672" s="173">
        <f>Cálculos!BZ666</f>
        <v>0</v>
      </c>
      <c r="AM672" s="153"/>
      <c r="BA672" s="154"/>
      <c r="BB672" s="75">
        <v>667</v>
      </c>
      <c r="BC672" s="181">
        <f>ABS(Cálculos!L673-Cálculos!L672)</f>
        <v>0.10034296365420226</v>
      </c>
      <c r="BD672" s="181">
        <f>ABS(Cálculos!AR673-Cálculos!AR672)</f>
        <v>2.592663469243206E-2</v>
      </c>
      <c r="BE672" s="181">
        <f>ABS(Cálculos!BX673-Cálculos!BX672)</f>
        <v>1.6799240564440154E-3</v>
      </c>
      <c r="BF672" s="153"/>
    </row>
    <row r="673" spans="25:58" x14ac:dyDescent="0.35">
      <c r="Y673" s="154"/>
      <c r="Z673" s="75">
        <f>(Cálculos!C674-0.44)/(MAX(Cálculos!C:C)+0.12)*100</f>
        <v>91.43154549936996</v>
      </c>
      <c r="AA673" s="155"/>
      <c r="AB673" s="173">
        <f>Cálculos!L268</f>
        <v>0.18200535402346268</v>
      </c>
      <c r="AC673" s="155"/>
      <c r="AD673" s="173">
        <f>Cálculos!AR353</f>
        <v>0.21709122166597059</v>
      </c>
      <c r="AE673" s="155"/>
      <c r="AF673" s="173">
        <f>Cálculos!BX267</f>
        <v>0.24831908578291448</v>
      </c>
      <c r="AG673" s="155"/>
      <c r="AH673" s="173">
        <f>Cálculos!N649</f>
        <v>0</v>
      </c>
      <c r="AI673" s="155"/>
      <c r="AJ673" s="173">
        <f>Cálculos!AT667</f>
        <v>0</v>
      </c>
      <c r="AK673" s="155"/>
      <c r="AL673" s="173">
        <f>Cálculos!BZ667</f>
        <v>0</v>
      </c>
      <c r="AM673" s="153"/>
      <c r="BA673" s="154"/>
      <c r="BB673" s="75">
        <v>668</v>
      </c>
      <c r="BC673" s="181">
        <f>ABS(Cálculos!L674-Cálculos!L673)</f>
        <v>9.7369369456400401E-3</v>
      </c>
      <c r="BD673" s="181">
        <f>ABS(Cálculos!AR674-Cálculos!AR673)</f>
        <v>3.2622747461255042E-3</v>
      </c>
      <c r="BE673" s="181">
        <f>ABS(Cálculos!BX674-Cálculos!BX673)</f>
        <v>1.6542460021899963E-3</v>
      </c>
      <c r="BF673" s="153"/>
    </row>
    <row r="674" spans="25:58" x14ac:dyDescent="0.35">
      <c r="Y674" s="154"/>
      <c r="Z674" s="75">
        <f>(Cálculos!C675-0.44)/(MAX(Cálculos!C:C)+0.12)*100</f>
        <v>91.568509286144746</v>
      </c>
      <c r="AA674" s="155"/>
      <c r="AB674" s="173">
        <f>Cálculos!L636</f>
        <v>0.18105005303620453</v>
      </c>
      <c r="AC674" s="155"/>
      <c r="AD674" s="173">
        <f>Cálculos!AR268</f>
        <v>0.21686375548330786</v>
      </c>
      <c r="AE674" s="155"/>
      <c r="AF674" s="173">
        <f>Cálculos!BX636</f>
        <v>0.24690383025044255</v>
      </c>
      <c r="AG674" s="155"/>
      <c r="AH674" s="173">
        <f>Cálculos!N650</f>
        <v>0</v>
      </c>
      <c r="AI674" s="155"/>
      <c r="AJ674" s="173">
        <f>Cálculos!AT668</f>
        <v>0</v>
      </c>
      <c r="AK674" s="155"/>
      <c r="AL674" s="173">
        <f>Cálculos!BZ668</f>
        <v>0</v>
      </c>
      <c r="AM674" s="153"/>
      <c r="BA674" s="154"/>
      <c r="BB674" s="75">
        <v>669</v>
      </c>
      <c r="BC674" s="181">
        <f>ABS(Cálculos!L675-Cálculos!L674)</f>
        <v>9.5764662463285077E-2</v>
      </c>
      <c r="BD674" s="181">
        <f>ABS(Cálculos!AR675-Cálculos!AR674)</f>
        <v>2.6405556716852407E-2</v>
      </c>
      <c r="BE674" s="181">
        <f>ABS(Cálculos!BX675-Cálculos!BX674)</f>
        <v>3.8276369701216728E-3</v>
      </c>
      <c r="BF674" s="153"/>
    </row>
    <row r="675" spans="25:58" x14ac:dyDescent="0.35">
      <c r="Y675" s="154"/>
      <c r="Z675" s="75">
        <f>(Cálculos!C676-0.44)/(MAX(Cálculos!C:C)+0.12)*100</f>
        <v>91.705473072919503</v>
      </c>
      <c r="AA675" s="155"/>
      <c r="AB675" s="173">
        <f>Cálculos!L269</f>
        <v>0.18020988331305393</v>
      </c>
      <c r="AC675" s="155"/>
      <c r="AD675" s="173">
        <f>Cálculos!AR637</f>
        <v>0.21499288069884981</v>
      </c>
      <c r="AE675" s="155"/>
      <c r="AF675" s="173">
        <f>Cálculos!BX273</f>
        <v>0.24563323188264352</v>
      </c>
      <c r="AG675" s="155"/>
      <c r="AH675" s="173">
        <f>Cálculos!N651</f>
        <v>0</v>
      </c>
      <c r="AI675" s="155"/>
      <c r="AJ675" s="173">
        <f>Cálculos!AT669</f>
        <v>0</v>
      </c>
      <c r="AK675" s="155"/>
      <c r="AL675" s="173">
        <f>Cálculos!BZ669</f>
        <v>0</v>
      </c>
      <c r="AM675" s="153"/>
      <c r="BA675" s="154"/>
      <c r="BB675" s="75">
        <v>670</v>
      </c>
      <c r="BC675" s="181">
        <f>ABS(Cálculos!L676-Cálculos!L675)</f>
        <v>7.8382651002587567E-2</v>
      </c>
      <c r="BD675" s="181">
        <f>ABS(Cálculos!AR676-Cálculos!AR675)</f>
        <v>7.9185571367133223E-2</v>
      </c>
      <c r="BE675" s="181">
        <f>ABS(Cálculos!BX676-Cálculos!BX675)</f>
        <v>7.9986712383090408E-2</v>
      </c>
      <c r="BF675" s="153"/>
    </row>
    <row r="676" spans="25:58" x14ac:dyDescent="0.35">
      <c r="Y676" s="154"/>
      <c r="Z676" s="75">
        <f>(Cálculos!C677-0.44)/(MAX(Cálculos!C:C)+0.12)*100</f>
        <v>91.842436859694288</v>
      </c>
      <c r="AA676" s="155"/>
      <c r="AB676" s="173">
        <f>Cálculos!L637</f>
        <v>0.17926611401519763</v>
      </c>
      <c r="AC676" s="155"/>
      <c r="AD676" s="173">
        <f>Cálculos!AR654</f>
        <v>0.21484943836815282</v>
      </c>
      <c r="AE676" s="155"/>
      <c r="AF676" s="173">
        <f>Cálculos!BX268</f>
        <v>0.24550920281681216</v>
      </c>
      <c r="AG676" s="155"/>
      <c r="AH676" s="173">
        <f>Cálculos!N652</f>
        <v>0</v>
      </c>
      <c r="AI676" s="155"/>
      <c r="AJ676" s="173">
        <f>Cálculos!AT670</f>
        <v>0</v>
      </c>
      <c r="AK676" s="155"/>
      <c r="AL676" s="173">
        <f>Cálculos!BZ670</f>
        <v>0</v>
      </c>
      <c r="AM676" s="153"/>
      <c r="BA676" s="154"/>
      <c r="BB676" s="75">
        <v>671</v>
      </c>
      <c r="BC676" s="181">
        <f>ABS(Cálculos!L677-Cálculos!L676)</f>
        <v>1.4635563404864493E-2</v>
      </c>
      <c r="BD676" s="181">
        <f>ABS(Cálculos!AR677-Cálculos!AR676)</f>
        <v>1.5426210933264017E-2</v>
      </c>
      <c r="BE676" s="181">
        <f>ABS(Cálculos!BX677-Cálculos!BX676)</f>
        <v>1.6215106310857874E-2</v>
      </c>
      <c r="BF676" s="153"/>
    </row>
    <row r="677" spans="25:58" x14ac:dyDescent="0.35">
      <c r="Y677" s="154"/>
      <c r="Z677" s="75">
        <f>(Cálculos!C678-0.44)/(MAX(Cálculos!C:C)+0.12)*100</f>
        <v>91.979400646469074</v>
      </c>
      <c r="AA677" s="155"/>
      <c r="AB677" s="173">
        <f>Cálculos!L270</f>
        <v>0.17843387919690268</v>
      </c>
      <c r="AC677" s="155"/>
      <c r="AD677" s="173">
        <f>Cálculos!AR269</f>
        <v>0.21453546549427463</v>
      </c>
      <c r="AE677" s="155"/>
      <c r="AF677" s="173">
        <f>Cálculos!BX637</f>
        <v>0.24411329997451514</v>
      </c>
      <c r="AG677" s="155"/>
      <c r="AH677" s="173">
        <f>Cálculos!N653</f>
        <v>0</v>
      </c>
      <c r="AI677" s="155"/>
      <c r="AJ677" s="173">
        <f>Cálculos!AT671</f>
        <v>0</v>
      </c>
      <c r="AK677" s="155"/>
      <c r="AL677" s="173">
        <f>Cálculos!BZ671</f>
        <v>0</v>
      </c>
      <c r="AM677" s="153"/>
      <c r="BA677" s="154"/>
      <c r="BB677" s="75">
        <v>672</v>
      </c>
      <c r="BC677" s="181">
        <f>ABS(Cálculos!L678-Cálculos!L677)</f>
        <v>8.9753558659044774E-2</v>
      </c>
      <c r="BD677" s="181">
        <f>ABS(Cálculos!AR678-Cálculos!AR677)</f>
        <v>9.0532120944631034E-2</v>
      </c>
      <c r="BE677" s="181">
        <f>ABS(Cálculos!BX678-Cálculos!BX677)</f>
        <v>9.1308957861469309E-2</v>
      </c>
      <c r="BF677" s="153"/>
    </row>
    <row r="678" spans="25:58" x14ac:dyDescent="0.35">
      <c r="Y678" s="154"/>
      <c r="Z678" s="75">
        <f>(Cálculos!C679-0.44)/(MAX(Cálculos!C:C)+0.12)*100</f>
        <v>92.116364433243845</v>
      </c>
      <c r="AA678" s="155"/>
      <c r="AB678" s="173">
        <f>Cálculos!L641</f>
        <v>0.17810099432217008</v>
      </c>
      <c r="AC678" s="155"/>
      <c r="AD678" s="173">
        <f>Cálculos!AR712</f>
        <v>0.21343221736635756</v>
      </c>
      <c r="AE678" s="155"/>
      <c r="AF678" s="173">
        <f>Cálculos!BX269</f>
        <v>0.24274306008798247</v>
      </c>
      <c r="AG678" s="155"/>
      <c r="AH678" s="173">
        <f>Cálculos!N654</f>
        <v>0</v>
      </c>
      <c r="AI678" s="155"/>
      <c r="AJ678" s="173">
        <f>Cálculos!AT672</f>
        <v>0</v>
      </c>
      <c r="AK678" s="155"/>
      <c r="AL678" s="173">
        <f>Cálculos!BZ672</f>
        <v>0</v>
      </c>
      <c r="AM678" s="153"/>
      <c r="BA678" s="154"/>
      <c r="BB678" s="75">
        <v>673</v>
      </c>
      <c r="BC678" s="181">
        <f>ABS(Cálculos!L679-Cálculos!L678)</f>
        <v>2.8918734124121492E-3</v>
      </c>
      <c r="BD678" s="181">
        <f>ABS(Cálculos!AR679-Cálculos!AR678)</f>
        <v>2.1252116437171509E-3</v>
      </c>
      <c r="BE678" s="181">
        <f>ABS(Cálculos!BX679-Cálculos!BX678)</f>
        <v>1.3602488710821037E-3</v>
      </c>
      <c r="BF678" s="153"/>
    </row>
    <row r="679" spans="25:58" x14ac:dyDescent="0.35">
      <c r="Y679" s="154"/>
      <c r="Z679" s="75">
        <f>(Cálculos!C680-0.44)/(MAX(Cálculos!C:C)+0.12)*100</f>
        <v>92.253328220018616</v>
      </c>
      <c r="AA679" s="155"/>
      <c r="AB679" s="173">
        <f>Cálculos!L271</f>
        <v>0.17667566907463197</v>
      </c>
      <c r="AC679" s="155"/>
      <c r="AD679" s="173">
        <f>Cálculos!AR270</f>
        <v>0.21223478637381396</v>
      </c>
      <c r="AE679" s="155"/>
      <c r="AF679" s="173">
        <f>Cálculos!BX270</f>
        <v>0.24001122091503158</v>
      </c>
      <c r="AG679" s="155"/>
      <c r="AH679" s="173">
        <f>Cálculos!N655</f>
        <v>0</v>
      </c>
      <c r="AI679" s="155"/>
      <c r="AJ679" s="173">
        <f>Cálculos!AT673</f>
        <v>0</v>
      </c>
      <c r="AK679" s="155"/>
      <c r="AL679" s="173">
        <f>Cálculos!BZ673</f>
        <v>0</v>
      </c>
      <c r="AM679" s="153"/>
      <c r="BA679" s="154"/>
      <c r="BB679" s="75">
        <v>674</v>
      </c>
      <c r="BC679" s="181">
        <f>ABS(Cálculos!L680-Cálculos!L679)</f>
        <v>5.0374811099785421E-2</v>
      </c>
      <c r="BD679" s="181">
        <f>ABS(Cálculos!AR680-Cálculos!AR679)</f>
        <v>5.1129754253930293E-2</v>
      </c>
      <c r="BE679" s="181">
        <f>ABS(Cálculos!BX680-Cálculos!BX679)</f>
        <v>5.1883024381589427E-2</v>
      </c>
      <c r="BF679" s="153"/>
    </row>
    <row r="680" spans="25:58" x14ac:dyDescent="0.35">
      <c r="Y680" s="154"/>
      <c r="Z680" s="75">
        <f>(Cálculos!C681-0.44)/(MAX(Cálculos!C:C)+0.12)*100</f>
        <v>92.390292006793402</v>
      </c>
      <c r="AA680" s="155"/>
      <c r="AB680" s="173">
        <f>Cálculos!L272</f>
        <v>0.17493483190069542</v>
      </c>
      <c r="AC680" s="155"/>
      <c r="AD680" s="173">
        <f>Cálculos!AR641</f>
        <v>0.21169296572872032</v>
      </c>
      <c r="AE680" s="155"/>
      <c r="AF680" s="173">
        <f>Cálculos!BX641</f>
        <v>0.23907334135343405</v>
      </c>
      <c r="AG680" s="155"/>
      <c r="AH680" s="173">
        <f>Cálculos!N661</f>
        <v>0</v>
      </c>
      <c r="AI680" s="155"/>
      <c r="AJ680" s="173">
        <f>Cálculos!AT674</f>
        <v>0</v>
      </c>
      <c r="AK680" s="155"/>
      <c r="AL680" s="173">
        <f>Cálculos!BZ674</f>
        <v>0</v>
      </c>
      <c r="AM680" s="153"/>
      <c r="BA680" s="154"/>
      <c r="BB680" s="75">
        <v>675</v>
      </c>
      <c r="BC680" s="181">
        <f>ABS(Cálculos!L681-Cálculos!L680)</f>
        <v>8.1913183026047498E-2</v>
      </c>
      <c r="BD680" s="181">
        <f>ABS(Cálculos!AR681-Cálculos!AR680)</f>
        <v>8.2656586687560818E-2</v>
      </c>
      <c r="BE680" s="181">
        <f>ABS(Cálculos!BX681-Cálculos!BX680)</f>
        <v>8.3398342895211697E-2</v>
      </c>
      <c r="BF680" s="153"/>
    </row>
    <row r="681" spans="25:58" x14ac:dyDescent="0.35">
      <c r="Y681" s="154"/>
      <c r="Z681" s="75">
        <f>(Cálculos!C682-0.44)/(MAX(Cálculos!C:C)+0.12)*100</f>
        <v>92.527255793568173</v>
      </c>
      <c r="AA681" s="155"/>
      <c r="AB681" s="173">
        <f>Cálculos!L276</f>
        <v>0.17393791430853422</v>
      </c>
      <c r="AC681" s="155"/>
      <c r="AD681" s="173">
        <f>Cálculos!AR347</f>
        <v>0.21023950883683012</v>
      </c>
      <c r="AE681" s="155"/>
      <c r="AF681" s="173">
        <f>Cálculos!BX271</f>
        <v>0.23731178591095833</v>
      </c>
      <c r="AG681" s="155"/>
      <c r="AH681" s="173">
        <f>Cálculos!N662</f>
        <v>0</v>
      </c>
      <c r="AI681" s="155"/>
      <c r="AJ681" s="173">
        <f>Cálculos!AT675</f>
        <v>0</v>
      </c>
      <c r="AK681" s="155"/>
      <c r="AL681" s="173">
        <f>Cálculos!BZ675</f>
        <v>0</v>
      </c>
      <c r="AM681" s="153"/>
      <c r="BA681" s="154"/>
      <c r="BB681" s="75">
        <v>676</v>
      </c>
      <c r="BC681" s="181">
        <f>ABS(Cálculos!L682-Cálculos!L681)</f>
        <v>1.4106162138153411E-2</v>
      </c>
      <c r="BD681" s="181">
        <f>ABS(Cálculos!AR682-Cálculos!AR681)</f>
        <v>1.4838202691030977E-2</v>
      </c>
      <c r="BE681" s="181">
        <f>ABS(Cálculos!BX682-Cálculos!BX681)</f>
        <v>1.5568620971785463E-2</v>
      </c>
      <c r="BF681" s="153"/>
    </row>
    <row r="682" spans="25:58" x14ac:dyDescent="0.35">
      <c r="Y682" s="154"/>
      <c r="Z682" s="75">
        <f>(Cálculos!C683-0.44)/(MAX(Cálculos!C:C)+0.12)*100</f>
        <v>92.664219580342959</v>
      </c>
      <c r="AA682" s="155"/>
      <c r="AB682" s="173">
        <f>Cálculos!L642</f>
        <v>0.17156854777722769</v>
      </c>
      <c r="AC682" s="155"/>
      <c r="AD682" s="173">
        <f>Cálculos!AR271</f>
        <v>0.20995992103430383</v>
      </c>
      <c r="AE682" s="155"/>
      <c r="AF682" s="173">
        <f>Cálculos!BX654</f>
        <v>0.23726115799981412</v>
      </c>
      <c r="AG682" s="155"/>
      <c r="AH682" s="173">
        <f>Cálculos!N665</f>
        <v>0</v>
      </c>
      <c r="AI682" s="155"/>
      <c r="AJ682" s="173">
        <f>Cálculos!AT676</f>
        <v>0</v>
      </c>
      <c r="AK682" s="155"/>
      <c r="AL682" s="173">
        <f>Cálculos!BZ676</f>
        <v>0</v>
      </c>
      <c r="AM682" s="153"/>
      <c r="BA682" s="154"/>
      <c r="BB682" s="75">
        <v>677</v>
      </c>
      <c r="BC682" s="181">
        <f>ABS(Cálculos!L683-Cálculos!L682)</f>
        <v>8.1823366178719603E-2</v>
      </c>
      <c r="BD682" s="181">
        <f>ABS(Cálculos!AR683-Cálculos!AR682)</f>
        <v>8.2544217310884516E-2</v>
      </c>
      <c r="BE682" s="181">
        <f>ABS(Cálculos!BX683-Cálculos!BX682)</f>
        <v>8.3263470967756381E-2</v>
      </c>
      <c r="BF682" s="153"/>
    </row>
    <row r="683" spans="25:58" x14ac:dyDescent="0.35">
      <c r="Y683" s="154"/>
      <c r="Z683" s="75">
        <f>(Cálculos!C684-0.44)/(MAX(Cálculos!C:C)+0.12)*100</f>
        <v>92.80118336711773</v>
      </c>
      <c r="AA683" s="155"/>
      <c r="AB683" s="173">
        <f>Cálculos!L643</f>
        <v>0.16908526875030219</v>
      </c>
      <c r="AC683" s="155"/>
      <c r="AD683" s="173">
        <f>Cálculos!AR289</f>
        <v>0.20891783666768604</v>
      </c>
      <c r="AE683" s="155"/>
      <c r="AF683" s="173">
        <f>Cálculos!BX272</f>
        <v>0.23464411071008179</v>
      </c>
      <c r="AG683" s="155"/>
      <c r="AH683" s="173">
        <f>Cálculos!N666</f>
        <v>0</v>
      </c>
      <c r="AI683" s="155"/>
      <c r="AJ683" s="173">
        <f>Cálculos!AT677</f>
        <v>0</v>
      </c>
      <c r="AK683" s="155"/>
      <c r="AL683" s="173">
        <f>Cálculos!BZ677</f>
        <v>0</v>
      </c>
      <c r="AM683" s="153"/>
      <c r="BA683" s="154"/>
      <c r="BB683" s="75">
        <v>678</v>
      </c>
      <c r="BC683" s="181">
        <f>ABS(Cálculos!L684-Cálculos!L683)</f>
        <v>6.6217800075819983E-2</v>
      </c>
      <c r="BD683" s="181">
        <f>ABS(Cálculos!AR684-Cálculos!AR683)</f>
        <v>6.6927632820332206E-2</v>
      </c>
      <c r="BE683" s="181">
        <f>ABS(Cálculos!BX684-Cálculos!BX683)</f>
        <v>6.7635892507356021E-2</v>
      </c>
      <c r="BF683" s="153"/>
    </row>
    <row r="684" spans="25:58" x14ac:dyDescent="0.35">
      <c r="Y684" s="154"/>
      <c r="Z684" s="75">
        <f>(Cálculos!C685-0.44)/(MAX(Cálculos!C:C)+0.12)*100</f>
        <v>92.938147153892501</v>
      </c>
      <c r="AA684" s="155"/>
      <c r="AB684" s="173">
        <f>Cálculos!L277</f>
        <v>0.1674464875825345</v>
      </c>
      <c r="AC684" s="155"/>
      <c r="AD684" s="173">
        <f>Cálculos!AR272</f>
        <v>0.20771032584577107</v>
      </c>
      <c r="AE684" s="155"/>
      <c r="AF684" s="173">
        <f>Cálculos!BX642</f>
        <v>0.23160891741995113</v>
      </c>
      <c r="AG684" s="155"/>
      <c r="AH684" s="173">
        <f>Cálculos!N668</f>
        <v>0</v>
      </c>
      <c r="AI684" s="155"/>
      <c r="AJ684" s="173">
        <f>Cálculos!AT678</f>
        <v>0</v>
      </c>
      <c r="AK684" s="155"/>
      <c r="AL684" s="173">
        <f>Cálculos!BZ678</f>
        <v>0</v>
      </c>
      <c r="AM684" s="153"/>
      <c r="BA684" s="154"/>
      <c r="BB684" s="75">
        <v>679</v>
      </c>
      <c r="BC684" s="181">
        <f>ABS(Cálculos!L685-Cálculos!L684)</f>
        <v>7.6616428053765701E-2</v>
      </c>
      <c r="BD684" s="181">
        <f>ABS(Cálculos!AR685-Cálculos!AR684)</f>
        <v>7.7315410829402798E-2</v>
      </c>
      <c r="BE684" s="181">
        <f>ABS(Cálculos!BX685-Cálculos!BX684)</f>
        <v>7.8012844592123876E-2</v>
      </c>
      <c r="BF684" s="153"/>
    </row>
    <row r="685" spans="25:58" x14ac:dyDescent="0.35">
      <c r="Y685" s="154"/>
      <c r="Z685" s="75">
        <f>(Cálculos!C686-0.44)/(MAX(Cálculos!C:C)+0.12)*100</f>
        <v>93.075110940667287</v>
      </c>
      <c r="AA685" s="155"/>
      <c r="AB685" s="173">
        <f>Cálculos!L644</f>
        <v>0.1672876814396935</v>
      </c>
      <c r="AC685" s="155"/>
      <c r="AD685" s="173">
        <f>Cálculos!AR276</f>
        <v>0.20475496151539305</v>
      </c>
      <c r="AE685" s="155"/>
      <c r="AF685" s="173">
        <f>Cálculos!BX276</f>
        <v>0.23007936153858632</v>
      </c>
      <c r="AG685" s="155"/>
      <c r="AH685" s="173">
        <f>Cálculos!N670</f>
        <v>0</v>
      </c>
      <c r="AI685" s="155"/>
      <c r="AJ685" s="173">
        <f>Cálculos!AT679</f>
        <v>0</v>
      </c>
      <c r="AK685" s="155"/>
      <c r="AL685" s="173">
        <f>Cálculos!BZ679</f>
        <v>0</v>
      </c>
      <c r="AM685" s="153"/>
      <c r="BA685" s="154"/>
      <c r="BB685" s="75">
        <v>680</v>
      </c>
      <c r="BC685" s="181">
        <f>ABS(Cálculos!L686-Cálculos!L685)</f>
        <v>2.3301162235083397E-2</v>
      </c>
      <c r="BD685" s="181">
        <f>ABS(Cálculos!AR686-Cálculos!AR685)</f>
        <v>2.3989460886300329E-2</v>
      </c>
      <c r="BE685" s="181">
        <f>ABS(Cálculos!BX686-Cálculos!BX685)</f>
        <v>2.4676234201646385E-2</v>
      </c>
      <c r="BF685" s="153"/>
    </row>
    <row r="686" spans="25:58" x14ac:dyDescent="0.35">
      <c r="Y686" s="154"/>
      <c r="Z686" s="75">
        <f>(Cálculos!C687-0.44)/(MAX(Cálculos!C:C)+0.12)*100</f>
        <v>93.212074727442058</v>
      </c>
      <c r="AA686" s="155"/>
      <c r="AB686" s="173">
        <f>Cálculos!L645</f>
        <v>0.16561752716471939</v>
      </c>
      <c r="AC686" s="155"/>
      <c r="AD686" s="173">
        <f>Cálculos!AR642</f>
        <v>0.20464705760140928</v>
      </c>
      <c r="AE686" s="155"/>
      <c r="AF686" s="173">
        <f>Cálculos!BX289</f>
        <v>0.2296466740269355</v>
      </c>
      <c r="AG686" s="155"/>
      <c r="AH686" s="173">
        <f>Cálculos!N671</f>
        <v>0</v>
      </c>
      <c r="AI686" s="155"/>
      <c r="AJ686" s="173">
        <f>Cálculos!AT680</f>
        <v>0</v>
      </c>
      <c r="AK686" s="155"/>
      <c r="AL686" s="173">
        <f>Cálculos!BZ680</f>
        <v>0</v>
      </c>
      <c r="AM686" s="153"/>
      <c r="BA686" s="154"/>
      <c r="BB686" s="75">
        <v>681</v>
      </c>
      <c r="BC686" s="181">
        <f>ABS(Cálculos!L687-Cálculos!L686)</f>
        <v>4.7716054755177623E-3</v>
      </c>
      <c r="BD686" s="181">
        <f>ABS(Cálculos!AR687-Cálculos!AR686)</f>
        <v>5.4493833117960078E-3</v>
      </c>
      <c r="BE686" s="181">
        <f>ABS(Cálculos!BX687-Cálculos!BX686)</f>
        <v>6.1256591273388394E-3</v>
      </c>
      <c r="BF686" s="153"/>
    </row>
    <row r="687" spans="25:58" x14ac:dyDescent="0.35">
      <c r="Y687" s="154"/>
      <c r="Z687" s="75">
        <f>(Cálculos!C688-0.44)/(MAX(Cálculos!C:C)+0.12)*100</f>
        <v>93.349038514216829</v>
      </c>
      <c r="AA687" s="155"/>
      <c r="AB687" s="173">
        <f>Cálculos!L278</f>
        <v>0.16500382419650567</v>
      </c>
      <c r="AC687" s="155"/>
      <c r="AD687" s="173">
        <f>Cálculos!AR643</f>
        <v>0.20165816537926037</v>
      </c>
      <c r="AE687" s="155"/>
      <c r="AF687" s="173">
        <f>Cálculos!BX643</f>
        <v>0.22820790650912856</v>
      </c>
      <c r="AG687" s="155"/>
      <c r="AH687" s="173">
        <f>Cálculos!N672</f>
        <v>0</v>
      </c>
      <c r="AI687" s="155"/>
      <c r="AJ687" s="173">
        <f>Cálculos!AT681</f>
        <v>0</v>
      </c>
      <c r="AK687" s="155"/>
      <c r="AL687" s="173">
        <f>Cálculos!BZ681</f>
        <v>0</v>
      </c>
      <c r="AM687" s="153"/>
      <c r="BA687" s="154"/>
      <c r="BB687" s="75">
        <v>682</v>
      </c>
      <c r="BC687" s="181">
        <f>ABS(Cálculos!L688-Cálculos!L687)</f>
        <v>1.4662601393831173E-2</v>
      </c>
      <c r="BD687" s="181">
        <f>ABS(Cálculos!AR688-Cálculos!AR687)</f>
        <v>1.3995183559236068E-2</v>
      </c>
      <c r="BE687" s="181">
        <f>ABS(Cálculos!BX688-Cálculos!BX687)</f>
        <v>1.3329244786618205E-2</v>
      </c>
      <c r="BF687" s="153"/>
    </row>
    <row r="688" spans="25:58" x14ac:dyDescent="0.35">
      <c r="Y688" s="154"/>
      <c r="Z688" s="75">
        <f>(Cálculos!C689-0.44)/(MAX(Cálculos!C:C)+0.12)*100</f>
        <v>93.486002300991615</v>
      </c>
      <c r="AA688" s="155"/>
      <c r="AB688" s="173">
        <f>Cálculos!L718</f>
        <v>0.16428796098315304</v>
      </c>
      <c r="AC688" s="155"/>
      <c r="AD688" s="173">
        <f>Cálculos!AR644</f>
        <v>0.19936269329603684</v>
      </c>
      <c r="AE688" s="155"/>
      <c r="AF688" s="173">
        <f>Cálculos!BX685</f>
        <v>0.22803040208977954</v>
      </c>
      <c r="AG688" s="155"/>
      <c r="AH688" s="173">
        <f>Cálculos!N673</f>
        <v>0</v>
      </c>
      <c r="AI688" s="155"/>
      <c r="AJ688" s="173">
        <f>Cálculos!AT682</f>
        <v>0</v>
      </c>
      <c r="AK688" s="155"/>
      <c r="AL688" s="173">
        <f>Cálculos!BZ682</f>
        <v>0</v>
      </c>
      <c r="AM688" s="153"/>
      <c r="BA688" s="154"/>
      <c r="BB688" s="75">
        <v>683</v>
      </c>
      <c r="BC688" s="181">
        <f>ABS(Cálculos!L689-Cálculos!L688)</f>
        <v>1.0717211110284244E-2</v>
      </c>
      <c r="BD688" s="181">
        <f>ABS(Cálculos!AR689-Cálculos!AR688)</f>
        <v>1.1374427298381562E-2</v>
      </c>
      <c r="BE688" s="181">
        <f>ABS(Cálculos!BX689-Cálculos!BX688)</f>
        <v>1.2030187032329442E-2</v>
      </c>
      <c r="BF688" s="153"/>
    </row>
    <row r="689" spans="25:58" x14ac:dyDescent="0.35">
      <c r="Y689" s="154"/>
      <c r="Z689" s="75">
        <f>(Cálculos!C690-0.44)/(MAX(Cálculos!C:C)+0.12)*100</f>
        <v>93.622966087766386</v>
      </c>
      <c r="AA689" s="155"/>
      <c r="AB689" s="173">
        <f>Cálculos!L646</f>
        <v>0.16398203601419567</v>
      </c>
      <c r="AC689" s="155"/>
      <c r="AD689" s="173">
        <f>Cálculos!AR277</f>
        <v>0.19779248860900517</v>
      </c>
      <c r="AE689" s="155"/>
      <c r="AF689" s="173">
        <f>Cálculos!BX644</f>
        <v>0.2255066150732081</v>
      </c>
      <c r="AG689" s="155"/>
      <c r="AH689" s="173">
        <f>Cálculos!N674</f>
        <v>0</v>
      </c>
      <c r="AI689" s="155"/>
      <c r="AJ689" s="173">
        <f>Cálculos!AT683</f>
        <v>0</v>
      </c>
      <c r="AK689" s="155"/>
      <c r="AL689" s="173">
        <f>Cálculos!BZ683</f>
        <v>0</v>
      </c>
      <c r="AM689" s="153"/>
      <c r="BA689" s="154"/>
      <c r="BB689" s="75">
        <v>684</v>
      </c>
      <c r="BC689" s="181">
        <f>ABS(Cálculos!L690-Cálculos!L689)</f>
        <v>1.78012384575102</v>
      </c>
      <c r="BD689" s="181">
        <f>ABS(Cálculos!AR690-Cálculos!AR689)</f>
        <v>0.88610409661478351</v>
      </c>
      <c r="BE689" s="181">
        <f>ABS(Cálculos!BX690-Cálculos!BX689)</f>
        <v>0.5893383514778624</v>
      </c>
      <c r="BF689" s="153"/>
    </row>
    <row r="690" spans="25:58" x14ac:dyDescent="0.35">
      <c r="Y690" s="154"/>
      <c r="Z690" s="75">
        <f>(Cálculos!C691-0.44)/(MAX(Cálculos!C:C)+0.12)*100</f>
        <v>93.759929874541157</v>
      </c>
      <c r="AA690" s="155"/>
      <c r="AB690" s="173">
        <f>Cálculos!L279</f>
        <v>0.16324645233120982</v>
      </c>
      <c r="AC690" s="155"/>
      <c r="AD690" s="173">
        <f>Cálculos!AR645</f>
        <v>0.19720226454020751</v>
      </c>
      <c r="AE690" s="155"/>
      <c r="AF690" s="173">
        <f>Cálculos!BX645</f>
        <v>0.22294657001375182</v>
      </c>
      <c r="AG690" s="155"/>
      <c r="AH690" s="173">
        <f>Cálculos!N675</f>
        <v>0</v>
      </c>
      <c r="AI690" s="155"/>
      <c r="AJ690" s="173">
        <f>Cálculos!AT684</f>
        <v>0</v>
      </c>
      <c r="AK690" s="155"/>
      <c r="AL690" s="173">
        <f>Cálculos!BZ684</f>
        <v>0</v>
      </c>
      <c r="AM690" s="153"/>
      <c r="BA690" s="154"/>
      <c r="BB690" s="75">
        <v>685</v>
      </c>
      <c r="BC690" s="181">
        <f>ABS(Cálculos!L691-Cálculos!L690)</f>
        <v>0.65263282594117022</v>
      </c>
      <c r="BD690" s="181">
        <f>ABS(Cálculos!AR691-Cálculos!AR690)</f>
        <v>0.16261608748567613</v>
      </c>
      <c r="BE690" s="181">
        <f>ABS(Cálculos!BX691-Cálculos!BX690)</f>
        <v>1.9386069533302575E-3</v>
      </c>
      <c r="BF690" s="153"/>
    </row>
    <row r="691" spans="25:58" x14ac:dyDescent="0.35">
      <c r="Y691" s="154"/>
      <c r="Z691" s="75">
        <f>(Cálculos!C692-0.44)/(MAX(Cálculos!C:C)+0.12)*100</f>
        <v>93.896893661315943</v>
      </c>
      <c r="AA691" s="155"/>
      <c r="AB691" s="173">
        <f>Cálculos!L647</f>
        <v>0.16236568089991391</v>
      </c>
      <c r="AC691" s="155"/>
      <c r="AD691" s="173">
        <f>Cálculos!AR646</f>
        <v>0.19508399287539832</v>
      </c>
      <c r="AE691" s="155"/>
      <c r="AF691" s="173">
        <f>Cálculos!BX277</f>
        <v>0.22272979892105663</v>
      </c>
      <c r="AG691" s="155"/>
      <c r="AH691" s="173">
        <f>Cálculos!N676</f>
        <v>0</v>
      </c>
      <c r="AI691" s="155"/>
      <c r="AJ691" s="173">
        <f>Cálculos!AT685</f>
        <v>0</v>
      </c>
      <c r="AK691" s="155"/>
      <c r="AL691" s="173">
        <f>Cálculos!BZ685</f>
        <v>0</v>
      </c>
      <c r="AM691" s="153"/>
      <c r="BA691" s="154"/>
      <c r="BB691" s="75">
        <v>686</v>
      </c>
      <c r="BC691" s="181">
        <f>ABS(Cálculos!L692-Cálculos!L691)</f>
        <v>0.65006779161663453</v>
      </c>
      <c r="BD691" s="181">
        <f>ABS(Cálculos!AR692-Cálculos!AR691)</f>
        <v>0.23817252866703442</v>
      </c>
      <c r="BE691" s="181">
        <f>ABS(Cálculos!BX692-Cálculos!BX691)</f>
        <v>0.10134167051258458</v>
      </c>
      <c r="BF691" s="153"/>
    </row>
    <row r="692" spans="25:58" x14ac:dyDescent="0.35">
      <c r="Y692" s="154"/>
      <c r="Z692" s="75">
        <f>(Cálculos!C693-0.44)/(MAX(Cálculos!C:C)+0.12)*100</f>
        <v>94.033857448090714</v>
      </c>
      <c r="AA692" s="155"/>
      <c r="AB692" s="173">
        <f>Cálculos!L353</f>
        <v>0.1623458154835884</v>
      </c>
      <c r="AC692" s="155"/>
      <c r="AD692" s="173">
        <f>Cálculos!AR278</f>
        <v>0.19488597909983468</v>
      </c>
      <c r="AE692" s="155"/>
      <c r="AF692" s="173">
        <f>Cálculos!BX320</f>
        <v>0.22251733989380607</v>
      </c>
      <c r="AG692" s="155"/>
      <c r="AH692" s="173">
        <f>Cálculos!N677</f>
        <v>0</v>
      </c>
      <c r="AI692" s="155"/>
      <c r="AJ692" s="173">
        <f>Cálculos!AT686</f>
        <v>0</v>
      </c>
      <c r="AK692" s="155"/>
      <c r="AL692" s="173">
        <f>Cálculos!BZ686</f>
        <v>0</v>
      </c>
      <c r="AM692" s="153"/>
      <c r="BA692" s="154"/>
      <c r="BB692" s="75">
        <v>687</v>
      </c>
      <c r="BC692" s="181">
        <f>ABS(Cálculos!L693-Cálculos!L692)</f>
        <v>7.2029639531667189E-2</v>
      </c>
      <c r="BD692" s="181">
        <f>ABS(Cálculos!AR693-Cálculos!AR692)</f>
        <v>7.2797445033787267E-2</v>
      </c>
      <c r="BE692" s="181">
        <f>ABS(Cálculos!BX693-Cálculos!BX692)</f>
        <v>7.3513796216554517E-2</v>
      </c>
      <c r="BF692" s="153"/>
    </row>
    <row r="693" spans="25:58" x14ac:dyDescent="0.35">
      <c r="Y693" s="154"/>
      <c r="Z693" s="75">
        <f>(Cálculos!C694-0.44)/(MAX(Cálculos!C:C)+0.12)*100</f>
        <v>94.1708212348655</v>
      </c>
      <c r="AA693" s="155"/>
      <c r="AB693" s="173">
        <f>Cálculos!L280</f>
        <v>0.16161611724918737</v>
      </c>
      <c r="AC693" s="155"/>
      <c r="AD693" s="173">
        <f>Cálculos!AR647</f>
        <v>0.19299223666627047</v>
      </c>
      <c r="AE693" s="155"/>
      <c r="AF693" s="173">
        <f>Cálculos!BX646</f>
        <v>0.22043479027924803</v>
      </c>
      <c r="AG693" s="155"/>
      <c r="AH693" s="173">
        <f>Cálculos!N678</f>
        <v>0</v>
      </c>
      <c r="AI693" s="155"/>
      <c r="AJ693" s="173">
        <f>Cálculos!AT687</f>
        <v>0</v>
      </c>
      <c r="AK693" s="155"/>
      <c r="AL693" s="173">
        <f>Cálculos!BZ687</f>
        <v>0</v>
      </c>
      <c r="AM693" s="153"/>
      <c r="BA693" s="154"/>
      <c r="BB693" s="75">
        <v>688</v>
      </c>
      <c r="BC693" s="181">
        <f>ABS(Cálculos!L694-Cálculos!L693)</f>
        <v>4.3921821188380172E-2</v>
      </c>
      <c r="BD693" s="181">
        <f>ABS(Cálculos!AR694-Cálculos!AR693)</f>
        <v>4.3165751783058259E-2</v>
      </c>
      <c r="BE693" s="181">
        <f>ABS(Cálculos!BX694-Cálculos!BX693)</f>
        <v>4.2460350205105302E-2</v>
      </c>
      <c r="BF693" s="153"/>
    </row>
    <row r="694" spans="25:58" x14ac:dyDescent="0.35">
      <c r="Y694" s="154"/>
      <c r="Z694" s="75">
        <f>(Cálculos!C695-0.44)/(MAX(Cálculos!C:C)+0.12)*100</f>
        <v>94.307785021640271</v>
      </c>
      <c r="AA694" s="155"/>
      <c r="AB694" s="173">
        <f>Cálculos!L648</f>
        <v>0.16076575343649599</v>
      </c>
      <c r="AC694" s="155"/>
      <c r="AD694" s="173">
        <f>Cálculos!AR279</f>
        <v>0.19267185111398991</v>
      </c>
      <c r="AE694" s="155"/>
      <c r="AF694" s="173">
        <f>Cálculos!BX278</f>
        <v>0.21944211646261574</v>
      </c>
      <c r="AG694" s="155"/>
      <c r="AH694" s="173">
        <f>Cálculos!N679</f>
        <v>0</v>
      </c>
      <c r="AI694" s="155"/>
      <c r="AJ694" s="173">
        <f>Cálculos!AT688</f>
        <v>0</v>
      </c>
      <c r="AK694" s="155"/>
      <c r="AL694" s="173">
        <f>Cálculos!BZ688</f>
        <v>0</v>
      </c>
      <c r="AM694" s="153"/>
      <c r="BA694" s="154"/>
      <c r="BB694" s="75">
        <v>689</v>
      </c>
      <c r="BC694" s="181">
        <f>ABS(Cálculos!L695-Cálculos!L694)</f>
        <v>1.7908482592695751</v>
      </c>
      <c r="BD694" s="181">
        <f>ABS(Cálculos!AR695-Cálculos!AR694)</f>
        <v>0.55704806352970437</v>
      </c>
      <c r="BE694" s="181">
        <f>ABS(Cálculos!BX695-Cálculos!BX694)</f>
        <v>0.14698143508455463</v>
      </c>
      <c r="BF694" s="153"/>
    </row>
    <row r="695" spans="25:58" x14ac:dyDescent="0.35">
      <c r="Y695" s="154"/>
      <c r="Z695" s="75">
        <f>(Cálculos!C696-0.44)/(MAX(Cálculos!C:C)+0.12)*100</f>
        <v>94.444748808415042</v>
      </c>
      <c r="AA695" s="155"/>
      <c r="AB695" s="173">
        <f>Cálculos!L281</f>
        <v>0.16002005294362295</v>
      </c>
      <c r="AC695" s="155"/>
      <c r="AD695" s="173">
        <f>Cálculos!AR648</f>
        <v>0.19092417473119641</v>
      </c>
      <c r="AE695" s="155"/>
      <c r="AF695" s="173">
        <f>Cálculos!BX647</f>
        <v>0.21795554086849311</v>
      </c>
      <c r="AG695" s="155"/>
      <c r="AH695" s="173">
        <f>Cálculos!N680</f>
        <v>0</v>
      </c>
      <c r="AI695" s="155"/>
      <c r="AJ695" s="173">
        <f>Cálculos!AT689</f>
        <v>0</v>
      </c>
      <c r="AK695" s="155"/>
      <c r="AL695" s="173">
        <f>Cálculos!BZ689</f>
        <v>0</v>
      </c>
      <c r="AM695" s="153"/>
      <c r="BA695" s="154"/>
      <c r="BB695" s="75">
        <v>690</v>
      </c>
      <c r="BC695" s="181">
        <f>ABS(Cálculos!L696-Cálculos!L695)</f>
        <v>1.1368050473183511</v>
      </c>
      <c r="BD695" s="181">
        <f>ABS(Cálculos!AR696-Cálculos!AR695)</f>
        <v>0.28413661852215966</v>
      </c>
      <c r="BE695" s="181">
        <f>ABS(Cálculos!BX696-Cálculos!BX695)</f>
        <v>1.2939071925917034E-3</v>
      </c>
      <c r="BF695" s="153"/>
    </row>
    <row r="696" spans="25:58" x14ac:dyDescent="0.35">
      <c r="Y696" s="154"/>
      <c r="Z696" s="75">
        <f>(Cálculos!C697-0.44)/(MAX(Cálculos!C:C)+0.12)*100</f>
        <v>94.581712595189828</v>
      </c>
      <c r="AA696" s="155"/>
      <c r="AB696" s="173">
        <f>Cálculos!L649</f>
        <v>0.15918167362647226</v>
      </c>
      <c r="AC696" s="155"/>
      <c r="AD696" s="173">
        <f>Cálculos!AR280</f>
        <v>0.19059174154156983</v>
      </c>
      <c r="AE696" s="155"/>
      <c r="AF696" s="173">
        <f>Cálculos!BX279</f>
        <v>0.21685264185020472</v>
      </c>
      <c r="AG696" s="155"/>
      <c r="AH696" s="173">
        <f>Cálculos!N681</f>
        <v>0</v>
      </c>
      <c r="AI696" s="155"/>
      <c r="AJ696" s="173">
        <f>Cálculos!AT692</f>
        <v>0</v>
      </c>
      <c r="AK696" s="155"/>
      <c r="AL696" s="173">
        <f>Cálculos!BZ692</f>
        <v>0</v>
      </c>
      <c r="AM696" s="153"/>
      <c r="BA696" s="154"/>
      <c r="BB696" s="75">
        <v>691</v>
      </c>
      <c r="BC696" s="181">
        <f>ABS(Cálculos!L697-Cálculos!L696)</f>
        <v>0.3122105133924562</v>
      </c>
      <c r="BD696" s="181">
        <f>ABS(Cálculos!AR697-Cálculos!AR696)</f>
        <v>7.9002634703949859E-2</v>
      </c>
      <c r="BE696" s="181">
        <f>ABS(Cálculos!BX697-Cálculos!BX696)</f>
        <v>1.7499276996801871E-3</v>
      </c>
      <c r="BF696" s="153"/>
    </row>
    <row r="697" spans="25:58" x14ac:dyDescent="0.35">
      <c r="Y697" s="154"/>
      <c r="Z697" s="75">
        <f>(Cálculos!C698-0.44)/(MAX(Cálculos!C:C)+0.12)*100</f>
        <v>94.718676381964599</v>
      </c>
      <c r="AA697" s="155"/>
      <c r="AB697" s="173">
        <f>Cálculos!L282</f>
        <v>0.15844273619220633</v>
      </c>
      <c r="AC697" s="155"/>
      <c r="AD697" s="173">
        <f>Cálculos!AR649</f>
        <v>0.18887911600057566</v>
      </c>
      <c r="AE697" s="155"/>
      <c r="AF697" s="173">
        <f>Cálculos!BX648</f>
        <v>0.2155059086611151</v>
      </c>
      <c r="AG697" s="155"/>
      <c r="AH697" s="173">
        <f>Cálculos!N682</f>
        <v>0</v>
      </c>
      <c r="AI697" s="155"/>
      <c r="AJ697" s="173">
        <f>Cálculos!AT693</f>
        <v>0</v>
      </c>
      <c r="AK697" s="155"/>
      <c r="AL697" s="173">
        <f>Cálculos!BZ693</f>
        <v>0</v>
      </c>
      <c r="AM697" s="153"/>
      <c r="BA697" s="154"/>
      <c r="BB697" s="75">
        <v>692</v>
      </c>
      <c r="BC697" s="181">
        <f>ABS(Cálculos!L698-Cálculos!L697)</f>
        <v>0.10283113080910822</v>
      </c>
      <c r="BD697" s="181">
        <f>ABS(Cálculos!AR698-Cálculos!AR697)</f>
        <v>2.664326797624994E-2</v>
      </c>
      <c r="BE697" s="181">
        <f>ABS(Cálculos!BX698-Cálculos!BX697)</f>
        <v>1.7231796224437268E-3</v>
      </c>
      <c r="BF697" s="153"/>
    </row>
    <row r="698" spans="25:58" x14ac:dyDescent="0.35">
      <c r="Y698" s="154"/>
      <c r="Z698" s="75">
        <f>(Cálculos!C699-0.44)/(MAX(Cálculos!C:C)+0.12)*100</f>
        <v>94.85564016873937</v>
      </c>
      <c r="AA698" s="155"/>
      <c r="AB698" s="173">
        <f>Cálculos!L655</f>
        <v>0.1579941800548591</v>
      </c>
      <c r="AC698" s="155"/>
      <c r="AD698" s="173">
        <f>Cálculos!AR281</f>
        <v>0.18855277765981721</v>
      </c>
      <c r="AE698" s="155"/>
      <c r="AF698" s="173">
        <f>Cálculos!BX280</f>
        <v>0.21440292291714075</v>
      </c>
      <c r="AG698" s="155"/>
      <c r="AH698" s="173">
        <f>Cálculos!N683</f>
        <v>0</v>
      </c>
      <c r="AI698" s="155"/>
      <c r="AJ698" s="173">
        <f>Cálculos!AT695</f>
        <v>0</v>
      </c>
      <c r="AK698" s="155"/>
      <c r="AL698" s="173">
        <f>Cálculos!BZ695</f>
        <v>0</v>
      </c>
      <c r="AM698" s="153"/>
      <c r="BA698" s="154"/>
      <c r="BB698" s="75">
        <v>693</v>
      </c>
      <c r="BC698" s="181">
        <f>ABS(Cálculos!L699-Cálculos!L698)</f>
        <v>9.7430939449484222E-2</v>
      </c>
      <c r="BD698" s="181">
        <f>ABS(Cálculos!AR699-Cálculos!AR698)</f>
        <v>2.5278921012805156E-2</v>
      </c>
      <c r="BE698" s="181">
        <f>ABS(Cálculos!BX699-Cálculos!BX698)</f>
        <v>1.6968403961763467E-3</v>
      </c>
      <c r="BF698" s="153"/>
    </row>
    <row r="699" spans="25:58" x14ac:dyDescent="0.35">
      <c r="Y699" s="154"/>
      <c r="Z699" s="75">
        <f>(Cálculos!C700-0.44)/(MAX(Cálculos!C:C)+0.12)*100</f>
        <v>94.992603955514156</v>
      </c>
      <c r="AA699" s="155"/>
      <c r="AB699" s="173">
        <f>Cálculos!L650</f>
        <v>0.15761321593586447</v>
      </c>
      <c r="AC699" s="155"/>
      <c r="AD699" s="173">
        <f>Cálculos!AR650</f>
        <v>0.18685672556606425</v>
      </c>
      <c r="AE699" s="155"/>
      <c r="AF699" s="173">
        <f>Cálculos!BX649</f>
        <v>0.21308511205407546</v>
      </c>
      <c r="AG699" s="155"/>
      <c r="AH699" s="173">
        <f>Cálculos!N684</f>
        <v>0</v>
      </c>
      <c r="AI699" s="155"/>
      <c r="AJ699" s="173">
        <f>Cálculos!AT696</f>
        <v>0</v>
      </c>
      <c r="AK699" s="155"/>
      <c r="AL699" s="173">
        <f>Cálculos!BZ696</f>
        <v>0</v>
      </c>
      <c r="AM699" s="153"/>
      <c r="BA699" s="154"/>
      <c r="BB699" s="75">
        <v>694</v>
      </c>
      <c r="BC699" s="181">
        <f>ABS(Cálculos!L700-Cálculos!L699)</f>
        <v>0.44229681923614605</v>
      </c>
      <c r="BD699" s="181">
        <f>ABS(Cálculos!AR700-Cálculos!AR699)</f>
        <v>0.10987753696195734</v>
      </c>
      <c r="BE699" s="181">
        <f>ABS(Cálculos!BX700-Cálculos!BX699)</f>
        <v>2.8176612650265831E-4</v>
      </c>
      <c r="BF699" s="153"/>
    </row>
    <row r="700" spans="25:58" x14ac:dyDescent="0.35">
      <c r="Y700" s="154"/>
      <c r="Z700" s="75">
        <f>(Cálculos!C701-0.44)/(MAX(Cálculos!C:C)+0.12)*100</f>
        <v>95.129567742288941</v>
      </c>
      <c r="AA700" s="155"/>
      <c r="AB700" s="173">
        <f>Cálculos!L283</f>
        <v>0.15688146243736611</v>
      </c>
      <c r="AC700" s="155"/>
      <c r="AD700" s="173">
        <f>Cálculos!AR282</f>
        <v>0.18653933116165972</v>
      </c>
      <c r="AE700" s="155"/>
      <c r="AF700" s="173">
        <f>Cálculos!BX281</f>
        <v>0.21199999924513943</v>
      </c>
      <c r="AG700" s="155"/>
      <c r="AH700" s="173">
        <f>Cálculos!N685</f>
        <v>0</v>
      </c>
      <c r="AI700" s="155"/>
      <c r="AJ700" s="173">
        <f>Cálculos!AT697</f>
        <v>0</v>
      </c>
      <c r="AK700" s="155"/>
      <c r="AL700" s="173">
        <f>Cálculos!BZ697</f>
        <v>0</v>
      </c>
      <c r="AM700" s="153"/>
      <c r="BA700" s="154"/>
      <c r="BB700" s="75">
        <v>695</v>
      </c>
      <c r="BC700" s="181">
        <f>ABS(Cálculos!L701-Cálculos!L700)</f>
        <v>1.2700432789099363</v>
      </c>
      <c r="BD700" s="181">
        <f>ABS(Cálculos!AR701-Cálculos!AR700)</f>
        <v>0.33133578089613835</v>
      </c>
      <c r="BE700" s="181">
        <f>ABS(Cálculos!BX701-Cálculos!BX700)</f>
        <v>1.964167086273827E-2</v>
      </c>
      <c r="BF700" s="153"/>
    </row>
    <row r="701" spans="25:58" x14ac:dyDescent="0.35">
      <c r="Y701" s="154"/>
      <c r="Z701" s="75">
        <f>(Cálculos!C702-0.44)/(MAX(Cálculos!C:C)+0.12)*100</f>
        <v>95.266531529063698</v>
      </c>
      <c r="AA701" s="155"/>
      <c r="AB701" s="173">
        <f>Cálculos!L651</f>
        <v>0.15606021492300326</v>
      </c>
      <c r="AC701" s="155"/>
      <c r="AD701" s="173">
        <f>Cálculos!AR655</f>
        <v>0.18507000611999089</v>
      </c>
      <c r="AE701" s="155"/>
      <c r="AF701" s="173">
        <f>Cálculos!BX650</f>
        <v>0.21069272698941807</v>
      </c>
      <c r="AG701" s="155"/>
      <c r="AH701" s="173">
        <f>Cálculos!N686</f>
        <v>0</v>
      </c>
      <c r="AI701" s="155"/>
      <c r="AJ701" s="173">
        <f>Cálculos!AT698</f>
        <v>0</v>
      </c>
      <c r="AK701" s="155"/>
      <c r="AL701" s="173">
        <f>Cálculos!BZ698</f>
        <v>0</v>
      </c>
      <c r="AM701" s="153"/>
      <c r="BA701" s="154"/>
      <c r="BB701" s="75">
        <v>696</v>
      </c>
      <c r="BC701" s="181">
        <f>ABS(Cálculos!L702-Cálculos!L701)</f>
        <v>1.3676014797571401</v>
      </c>
      <c r="BD701" s="181">
        <f>ABS(Cálculos!AR702-Cálculos!AR701)</f>
        <v>0.34300814473878616</v>
      </c>
      <c r="BE701" s="181">
        <f>ABS(Cálculos!BX702-Cálculos!BX701)</f>
        <v>1.5436438382663287E-3</v>
      </c>
      <c r="BF701" s="153"/>
    </row>
    <row r="702" spans="25:58" x14ac:dyDescent="0.35">
      <c r="Y702" s="154"/>
      <c r="Z702" s="75">
        <f>(Cálculos!C703-0.44)/(MAX(Cálculos!C:C)+0.12)*100</f>
        <v>95.403495315838484</v>
      </c>
      <c r="AA702" s="155"/>
      <c r="AB702" s="173">
        <f>Cálculos!L284</f>
        <v>0.15533565547172296</v>
      </c>
      <c r="AC702" s="155"/>
      <c r="AD702" s="173">
        <f>Cálculos!AR651</f>
        <v>0.18485673028344113</v>
      </c>
      <c r="AE702" s="155"/>
      <c r="AF702" s="173">
        <f>Cálculos!BX688</f>
        <v>0.21055775354741252</v>
      </c>
      <c r="AG702" s="155"/>
      <c r="AH702" s="173">
        <f>Cálculos!N687</f>
        <v>0</v>
      </c>
      <c r="AI702" s="155"/>
      <c r="AJ702" s="173">
        <f>Cálculos!AT699</f>
        <v>0</v>
      </c>
      <c r="AK702" s="155"/>
      <c r="AL702" s="173">
        <f>Cálculos!BZ699</f>
        <v>0</v>
      </c>
      <c r="AM702" s="153"/>
      <c r="BA702" s="154"/>
      <c r="BB702" s="75">
        <v>697</v>
      </c>
      <c r="BC702" s="181">
        <f>ABS(Cálculos!L703-Cálculos!L702)</f>
        <v>0.10761254206606097</v>
      </c>
      <c r="BD702" s="181">
        <f>ABS(Cálculos!AR703-Cálculos!AR702)</f>
        <v>2.7993977704512729E-2</v>
      </c>
      <c r="BE702" s="181">
        <f>ABS(Cálculos!BX703-Cálculos!BX702)</f>
        <v>1.9518434508165594E-3</v>
      </c>
      <c r="BF702" s="153"/>
    </row>
    <row r="703" spans="25:58" x14ac:dyDescent="0.35">
      <c r="Y703" s="154"/>
      <c r="Z703" s="75">
        <f>(Cálculos!C704-0.44)/(MAX(Cálculos!C:C)+0.12)*100</f>
        <v>95.540459102613255</v>
      </c>
      <c r="AA703" s="155"/>
      <c r="AB703" s="173">
        <f>Cálculos!L652</f>
        <v>0.15452251637910216</v>
      </c>
      <c r="AC703" s="155"/>
      <c r="AD703" s="173">
        <f>Cálculos!AR283</f>
        <v>0.18454859401101015</v>
      </c>
      <c r="AE703" s="155"/>
      <c r="AF703" s="173">
        <f>Cálculos!BX282</f>
        <v>0.20962815617204916</v>
      </c>
      <c r="AG703" s="155"/>
      <c r="AH703" s="173">
        <f>Cálculos!N688</f>
        <v>0</v>
      </c>
      <c r="AI703" s="155"/>
      <c r="AJ703" s="173">
        <f>Cálculos!AT700</f>
        <v>0</v>
      </c>
      <c r="AK703" s="155"/>
      <c r="AL703" s="173">
        <f>Cálculos!BZ700</f>
        <v>0</v>
      </c>
      <c r="AM703" s="153"/>
      <c r="BA703" s="154"/>
      <c r="BB703" s="75">
        <v>698</v>
      </c>
      <c r="BC703" s="181">
        <f>ABS(Cálculos!L704-Cálculos!L703)</f>
        <v>0.10204262413770993</v>
      </c>
      <c r="BD703" s="181">
        <f>ABS(Cálculos!AR704-Cálculos!AR703)</f>
        <v>2.6584824430071929E-2</v>
      </c>
      <c r="BE703" s="181">
        <f>ABS(Cálculos!BX704-Cálculos!BX703)</f>
        <v>1.9220090414375779E-3</v>
      </c>
      <c r="BF703" s="153"/>
    </row>
    <row r="704" spans="25:58" x14ac:dyDescent="0.35">
      <c r="Y704" s="154"/>
      <c r="Z704" s="75">
        <f>(Cálculos!C705-0.44)/(MAX(Cálculos!C:C)+0.12)*100</f>
        <v>95.677422889388041</v>
      </c>
      <c r="AA704" s="155"/>
      <c r="AB704" s="173">
        <f>Cálculos!L290</f>
        <v>0.15437000840394163</v>
      </c>
      <c r="AC704" s="155"/>
      <c r="AD704" s="173">
        <f>Cálculos!AR685</f>
        <v>0.1830999333574147</v>
      </c>
      <c r="AE704" s="155"/>
      <c r="AF704" s="173">
        <f>Cálculos!BX651</f>
        <v>0.2083283925359837</v>
      </c>
      <c r="AG704" s="155"/>
      <c r="AH704" s="173">
        <f>Cálculos!N689</f>
        <v>0</v>
      </c>
      <c r="AI704" s="155"/>
      <c r="AJ704" s="173">
        <f>Cálculos!AT701</f>
        <v>0</v>
      </c>
      <c r="AK704" s="155"/>
      <c r="AL704" s="173">
        <f>Cálculos!BZ701</f>
        <v>0</v>
      </c>
      <c r="AM704" s="153"/>
      <c r="BA704" s="154"/>
      <c r="BB704" s="75">
        <v>699</v>
      </c>
      <c r="BC704" s="181">
        <f>ABS(Cálculos!L705-Cálculos!L704)</f>
        <v>9.6959992932144079E-2</v>
      </c>
      <c r="BD704" s="181">
        <f>ABS(Cálculos!AR705-Cálculos!AR704)</f>
        <v>2.5297747699362994E-2</v>
      </c>
      <c r="BE704" s="181">
        <f>ABS(Cálculos!BX705-Cálculos!BX704)</f>
        <v>1.8926306583768593E-3</v>
      </c>
      <c r="BF704" s="153"/>
    </row>
    <row r="705" spans="25:58" x14ac:dyDescent="0.35">
      <c r="Y705" s="154"/>
      <c r="Z705" s="75">
        <f>(Cálculos!C706-0.44)/(MAX(Cálculos!C:C)+0.12)*100</f>
        <v>95.814386676162812</v>
      </c>
      <c r="AA705" s="155"/>
      <c r="AB705" s="173">
        <f>Cálculos!L285</f>
        <v>0.15380509351404403</v>
      </c>
      <c r="AC705" s="155"/>
      <c r="AD705" s="173">
        <f>Cálculos!AR652</f>
        <v>0.18287886988762825</v>
      </c>
      <c r="AE705" s="155"/>
      <c r="AF705" s="173">
        <f>Cálculos!BX283</f>
        <v>0.20728450062666212</v>
      </c>
      <c r="AG705" s="155"/>
      <c r="AH705" s="173">
        <f>Cálculos!N692</f>
        <v>0</v>
      </c>
      <c r="AI705" s="155"/>
      <c r="AJ705" s="173">
        <f>Cálculos!AT702</f>
        <v>0</v>
      </c>
      <c r="AK705" s="155"/>
      <c r="AL705" s="173">
        <f>Cálculos!BZ702</f>
        <v>0</v>
      </c>
      <c r="AM705" s="153"/>
      <c r="BA705" s="154"/>
      <c r="BB705" s="75">
        <v>700</v>
      </c>
      <c r="BC705" s="181">
        <f>ABS(Cálculos!L706-Cálculos!L705)</f>
        <v>9.2272261620943707E-2</v>
      </c>
      <c r="BD705" s="181">
        <f>ABS(Cálculos!AR706-Cálculos!AR705)</f>
        <v>5.4499998208155875E-2</v>
      </c>
      <c r="BE705" s="181">
        <f>ABS(Cálculos!BX706-Cálculos!BX705)</f>
        <v>4.2384169729185572E-2</v>
      </c>
      <c r="BF705" s="153"/>
    </row>
    <row r="706" spans="25:58" x14ac:dyDescent="0.35">
      <c r="Y706" s="154"/>
      <c r="Z706" s="75">
        <f>(Cálculos!C707-0.44)/(MAX(Cálculos!C:C)+0.12)*100</f>
        <v>95.951350462937597</v>
      </c>
      <c r="AA706" s="155"/>
      <c r="AB706" s="173">
        <f>Cálculos!L653</f>
        <v>0.15299996920827519</v>
      </c>
      <c r="AC706" s="155"/>
      <c r="AD706" s="173">
        <f>Cálculos!AR284</f>
        <v>0.18257988810366824</v>
      </c>
      <c r="AE706" s="155"/>
      <c r="AF706" s="173">
        <f>Cálculos!BX655</f>
        <v>0.20713915707991809</v>
      </c>
      <c r="AG706" s="155"/>
      <c r="AH706" s="173">
        <f>Cálculos!N693</f>
        <v>0</v>
      </c>
      <c r="AI706" s="155"/>
      <c r="AJ706" s="173">
        <f>Cálculos!AT703</f>
        <v>0</v>
      </c>
      <c r="AK706" s="155"/>
      <c r="AL706" s="173">
        <f>Cálculos!BZ703</f>
        <v>0</v>
      </c>
      <c r="AM706" s="153"/>
      <c r="BA706" s="154"/>
      <c r="BB706" s="75">
        <v>701</v>
      </c>
      <c r="BC706" s="181">
        <f>ABS(Cálculos!L707-Cálculos!L706)</f>
        <v>8.9376516113611304E-2</v>
      </c>
      <c r="BD706" s="181">
        <f>ABS(Cálculos!AR707-Cálculos!AR706)</f>
        <v>9.0402176787378163E-2</v>
      </c>
      <c r="BE706" s="181">
        <f>ABS(Cálculos!BX707-Cálculos!BX706)</f>
        <v>9.1211730309467831E-2</v>
      </c>
      <c r="BF706" s="153"/>
    </row>
    <row r="707" spans="25:58" x14ac:dyDescent="0.35">
      <c r="Y707" s="154"/>
      <c r="Z707" s="75">
        <f>(Cálculos!C708-0.44)/(MAX(Cálculos!C:C)+0.12)*100</f>
        <v>96.088314249712369</v>
      </c>
      <c r="AA707" s="155"/>
      <c r="AB707" s="173">
        <f>Cálculos!L286</f>
        <v>0.15228961483842907</v>
      </c>
      <c r="AC707" s="155"/>
      <c r="AD707" s="173">
        <f>Cálculos!AR653</f>
        <v>0.18092288884754482</v>
      </c>
      <c r="AE707" s="155"/>
      <c r="AF707" s="173">
        <f>Cálculos!BX652</f>
        <v>0.20599176198360117</v>
      </c>
      <c r="AG707" s="155"/>
      <c r="AH707" s="173">
        <f>Cálculos!N697</f>
        <v>0</v>
      </c>
      <c r="AI707" s="155"/>
      <c r="AJ707" s="173">
        <f>Cálculos!AT704</f>
        <v>0</v>
      </c>
      <c r="AK707" s="155"/>
      <c r="AL707" s="173">
        <f>Cálculos!BZ704</f>
        <v>0</v>
      </c>
      <c r="AM707" s="153"/>
      <c r="BA707" s="154"/>
      <c r="BB707" s="75">
        <v>702</v>
      </c>
      <c r="BC707" s="181">
        <f>ABS(Cálculos!L708-Cálculos!L707)</f>
        <v>8.8211865862034666E-2</v>
      </c>
      <c r="BD707" s="181">
        <f>ABS(Cálculos!AR708-Cálculos!AR707)</f>
        <v>8.9221849058997771E-2</v>
      </c>
      <c r="BE707" s="181">
        <f>ABS(Cálculos!BX708-Cálculos!BX707)</f>
        <v>9.0019028355489361E-2</v>
      </c>
      <c r="BF707" s="153"/>
    </row>
    <row r="708" spans="25:58" x14ac:dyDescent="0.35">
      <c r="Y708" s="154"/>
      <c r="Z708" s="75">
        <f>(Cálculos!C709-0.44)/(MAX(Cálculos!C:C)+0.12)*100</f>
        <v>96.225278036487154</v>
      </c>
      <c r="AA708" s="155"/>
      <c r="AB708" s="173">
        <f>Cálculos!L712</f>
        <v>0.15225440990981107</v>
      </c>
      <c r="AC708" s="155"/>
      <c r="AD708" s="173">
        <f>Cálculos!AR285</f>
        <v>0.18063289131909824</v>
      </c>
      <c r="AE708" s="155"/>
      <c r="AF708" s="173">
        <f>Cálculos!BX323</f>
        <v>0.20525086734942047</v>
      </c>
      <c r="AG708" s="155"/>
      <c r="AH708" s="173">
        <f>Cálculos!N698</f>
        <v>0</v>
      </c>
      <c r="AI708" s="155"/>
      <c r="AJ708" s="173">
        <f>Cálculos!AT705</f>
        <v>0</v>
      </c>
      <c r="AK708" s="155"/>
      <c r="AL708" s="173">
        <f>Cálculos!BZ705</f>
        <v>0</v>
      </c>
      <c r="AM708" s="153"/>
      <c r="BA708" s="154"/>
      <c r="BB708" s="75">
        <v>703</v>
      </c>
      <c r="BC708" s="181">
        <f>ABS(Cálculos!L709-Cálculos!L708)</f>
        <v>8.5155979834453444E-2</v>
      </c>
      <c r="BD708" s="181">
        <f>ABS(Cálculos!AR709-Cálculos!AR708)</f>
        <v>8.6150525188718796E-2</v>
      </c>
      <c r="BE708" s="181">
        <f>ABS(Cálculos!BX709-Cálculos!BX708)</f>
        <v>8.693551940270805E-2</v>
      </c>
      <c r="BF708" s="153"/>
    </row>
    <row r="709" spans="25:58" x14ac:dyDescent="0.35">
      <c r="Y709" s="154"/>
      <c r="Z709" s="75">
        <f>(Cálculos!C710-0.44)/(MAX(Cálculos!C:C)+0.12)*100</f>
        <v>96.362241823261911</v>
      </c>
      <c r="AA709" s="155"/>
      <c r="AB709" s="173">
        <f>Cálculos!L287</f>
        <v>0.15078906891524829</v>
      </c>
      <c r="AC709" s="155"/>
      <c r="AD709" s="173">
        <f>Cálculos!AR290</f>
        <v>0.17920918797799779</v>
      </c>
      <c r="AE709" s="155"/>
      <c r="AF709" s="173">
        <f>Cálculos!BX284</f>
        <v>0.2049682707694403</v>
      </c>
      <c r="AG709" s="155"/>
      <c r="AH709" s="173">
        <f>Cálculos!N699</f>
        <v>0</v>
      </c>
      <c r="AI709" s="155"/>
      <c r="AJ709" s="173">
        <f>Cálculos!AT706</f>
        <v>0</v>
      </c>
      <c r="AK709" s="155"/>
      <c r="AL709" s="173">
        <f>Cálculos!BZ706</f>
        <v>0</v>
      </c>
      <c r="AM709" s="153"/>
      <c r="BA709" s="154"/>
      <c r="BB709" s="75">
        <v>704</v>
      </c>
      <c r="BC709" s="181">
        <f>ABS(Cálculos!L710-Cálculos!L709)</f>
        <v>8.2277758446383464E-2</v>
      </c>
      <c r="BD709" s="181">
        <f>ABS(Cálculos!AR710-Cálculos!AR709)</f>
        <v>8.3257101929190891E-2</v>
      </c>
      <c r="BE709" s="181">
        <f>ABS(Cálculos!BX710-Cálculos!BX709)</f>
        <v>8.4030097312674357E-2</v>
      </c>
      <c r="BF709" s="153"/>
    </row>
    <row r="710" spans="25:58" x14ac:dyDescent="0.35">
      <c r="Y710" s="154"/>
      <c r="Z710" s="75">
        <f>(Cálculos!C711-0.44)/(MAX(Cálculos!C:C)+0.12)*100</f>
        <v>96.499205610036697</v>
      </c>
      <c r="AA710" s="155"/>
      <c r="AB710" s="173">
        <f>Cálculos!L347</f>
        <v>0.15019337981246475</v>
      </c>
      <c r="AC710" s="155"/>
      <c r="AD710" s="173">
        <f>Cálculos!AR320</f>
        <v>0.17888816124647425</v>
      </c>
      <c r="AE710" s="155"/>
      <c r="AF710" s="173">
        <f>Cálculos!BX653</f>
        <v>0.20368249467743096</v>
      </c>
      <c r="AG710" s="155"/>
      <c r="AH710" s="173">
        <f>Cálculos!N702</f>
        <v>0</v>
      </c>
      <c r="AI710" s="155"/>
      <c r="AJ710" s="173">
        <f>Cálculos!AT707</f>
        <v>0</v>
      </c>
      <c r="AK710" s="155"/>
      <c r="AL710" s="173">
        <f>Cálculos!BZ707</f>
        <v>0</v>
      </c>
      <c r="AM710" s="153"/>
      <c r="BA710" s="154"/>
      <c r="BB710" s="75">
        <v>705</v>
      </c>
      <c r="BC710" s="181">
        <f>ABS(Cálculos!L711-Cálculos!L710)</f>
        <v>8.0016720895018184E-2</v>
      </c>
      <c r="BD710" s="181">
        <f>ABS(Cálculos!AR711-Cálculos!AR710)</f>
        <v>8.0981094870728965E-2</v>
      </c>
      <c r="BE710" s="181">
        <f>ABS(Cálculos!BX711-Cálculos!BX710)</f>
        <v>8.1742274828795203E-2</v>
      </c>
      <c r="BF710" s="153"/>
    </row>
    <row r="711" spans="25:58" x14ac:dyDescent="0.35">
      <c r="Y711" s="154"/>
      <c r="Z711" s="75">
        <f>(Cálculos!C712-0.44)/(MAX(Cálculos!C:C)+0.12)*100</f>
        <v>96.636169396811482</v>
      </c>
      <c r="AA711" s="155"/>
      <c r="AB711" s="173">
        <f>Cálculos!L288</f>
        <v>0.14930330829152061</v>
      </c>
      <c r="AC711" s="155"/>
      <c r="AD711" s="173">
        <f>Cálculos!AR286</f>
        <v>0.17870734312580788</v>
      </c>
      <c r="AE711" s="155"/>
      <c r="AF711" s="173">
        <f>Cálculos!BX713</f>
        <v>0.20336466285302379</v>
      </c>
      <c r="AG711" s="155"/>
      <c r="AH711" s="173">
        <f>Cálculos!N703</f>
        <v>0</v>
      </c>
      <c r="AI711" s="155"/>
      <c r="AJ711" s="173">
        <f>Cálculos!AT708</f>
        <v>0</v>
      </c>
      <c r="AK711" s="155"/>
      <c r="AL711" s="173">
        <f>Cálculos!BZ708</f>
        <v>0</v>
      </c>
      <c r="AM711" s="153"/>
      <c r="BA711" s="154"/>
      <c r="BB711" s="75">
        <v>706</v>
      </c>
      <c r="BC711" s="181">
        <f>ABS(Cálculos!L712-Cálculos!L711)</f>
        <v>7.3386280540662097E-2</v>
      </c>
      <c r="BD711" s="181">
        <f>ABS(Cálculos!AR712-Cálculos!AR711)</f>
        <v>7.4335913821890448E-2</v>
      </c>
      <c r="BE711" s="181">
        <f>ABS(Cálculos!BX712-Cálculos!BX711)</f>
        <v>7.5085458956236306E-2</v>
      </c>
      <c r="BF711" s="153"/>
    </row>
    <row r="712" spans="25:58" x14ac:dyDescent="0.35">
      <c r="Y712" s="154"/>
      <c r="Z712" s="75">
        <f>(Cálculos!C713-0.44)/(MAX(Cálculos!C:C)+0.12)*100</f>
        <v>96.773133183586253</v>
      </c>
      <c r="AA712" s="155"/>
      <c r="AB712" s="173">
        <f>Cálculos!L685</f>
        <v>0.13806967324684122</v>
      </c>
      <c r="AC712" s="155"/>
      <c r="AD712" s="173">
        <f>Cálculos!AR287</f>
        <v>0.17680299569884347</v>
      </c>
      <c r="AE712" s="155"/>
      <c r="AF712" s="173">
        <f>Cálculos!BX686</f>
        <v>0.20335416788813315</v>
      </c>
      <c r="AG712" s="155"/>
      <c r="AH712" s="173">
        <f>Cálculos!N704</f>
        <v>0</v>
      </c>
      <c r="AI712" s="155"/>
      <c r="AJ712" s="173">
        <f>Cálculos!AT709</f>
        <v>0</v>
      </c>
      <c r="AK712" s="155"/>
      <c r="AL712" s="173">
        <f>Cálculos!BZ709</f>
        <v>0</v>
      </c>
      <c r="AM712" s="153"/>
      <c r="BA712" s="154"/>
      <c r="BB712" s="75">
        <v>707</v>
      </c>
      <c r="BC712" s="181">
        <f>ABS(Cálculos!L713-Cálculos!L712)</f>
        <v>5.6681965180167354E-2</v>
      </c>
      <c r="BD712" s="181">
        <f>ABS(Cálculos!AR713-Cálculos!AR712)</f>
        <v>5.7617083082070447E-2</v>
      </c>
      <c r="BE712" s="181">
        <f>ABS(Cálculos!BX713-Cálculos!BX712)</f>
        <v>5.8355171233851144E-2</v>
      </c>
      <c r="BF712" s="153"/>
    </row>
    <row r="713" spans="25:58" x14ac:dyDescent="0.35">
      <c r="Y713" s="154"/>
      <c r="Z713" s="75">
        <f>(Cálculos!C714-0.44)/(MAX(Cálculos!C:C)+0.12)*100</f>
        <v>96.910096970361025</v>
      </c>
      <c r="AA713" s="155"/>
      <c r="AB713" s="173">
        <f>Cálculos!L320</f>
        <v>0.1353769240587836</v>
      </c>
      <c r="AC713" s="155"/>
      <c r="AD713" s="173">
        <f>Cálculos!AR288</f>
        <v>0.17491960577708288</v>
      </c>
      <c r="AE713" s="155"/>
      <c r="AF713" s="173">
        <f>Cálculos!BX285</f>
        <v>0.20267906202442543</v>
      </c>
      <c r="AG713" s="155"/>
      <c r="AH713" s="173">
        <f>Cálculos!N705</f>
        <v>0</v>
      </c>
      <c r="AI713" s="155"/>
      <c r="AJ713" s="173">
        <f>Cálculos!AT710</f>
        <v>0</v>
      </c>
      <c r="AK713" s="155"/>
      <c r="AL713" s="173">
        <f>Cálculos!BZ710</f>
        <v>0</v>
      </c>
      <c r="AM713" s="153"/>
      <c r="BA713" s="154"/>
      <c r="BB713" s="75">
        <v>708</v>
      </c>
      <c r="BC713" s="181">
        <f>ABS(Cálculos!L714-Cálculos!L713)</f>
        <v>1.0098357770835176E-2</v>
      </c>
      <c r="BD713" s="181">
        <f>ABS(Cálculos!AR714-Cálculos!AR713)</f>
        <v>1.1019182164572233E-2</v>
      </c>
      <c r="BE713" s="181">
        <f>ABS(Cálculos!BX714-Cálculos!BX713)</f>
        <v>1.174598845659669E-2</v>
      </c>
      <c r="BF713" s="153"/>
    </row>
    <row r="714" spans="25:58" x14ac:dyDescent="0.35">
      <c r="Y714" s="154"/>
      <c r="Z714" s="75">
        <f>(Cálculos!C715-0.44)/(MAX(Cálculos!C:C)+0.12)*100</f>
        <v>97.04706075713581</v>
      </c>
      <c r="AA714" s="155"/>
      <c r="AB714" s="173">
        <f>Cálculos!L688</f>
        <v>0.12465950693007123</v>
      </c>
      <c r="AC714" s="155"/>
      <c r="AD714" s="173">
        <f>Cálculos!AR688</f>
        <v>0.16765627271855443</v>
      </c>
      <c r="AE714" s="155"/>
      <c r="AF714" s="173">
        <f>Cálculos!BX286</f>
        <v>0.20041653266505449</v>
      </c>
      <c r="AG714" s="155"/>
      <c r="AH714" s="173">
        <f>Cálculos!N706</f>
        <v>0</v>
      </c>
      <c r="AI714" s="155"/>
      <c r="AJ714" s="173">
        <f>Cálculos!AT711</f>
        <v>0</v>
      </c>
      <c r="AK714" s="155"/>
      <c r="AL714" s="173">
        <f>Cálculos!BZ711</f>
        <v>0</v>
      </c>
      <c r="AM714" s="153"/>
      <c r="BA714" s="154"/>
      <c r="BB714" s="75">
        <v>709</v>
      </c>
      <c r="BC714" s="181">
        <f>ABS(Cálculos!L715-Cálculos!L714)</f>
        <v>2.3616190345269877E-3</v>
      </c>
      <c r="BD714" s="181">
        <f>ABS(Cálculos!AR715-Cálculos!AR714)</f>
        <v>3.2683683999017443E-3</v>
      </c>
      <c r="BE714" s="181">
        <f>ABS(Cálculos!BX715-Cálculos!BX714)</f>
        <v>3.9840652781838737E-3</v>
      </c>
      <c r="BF714" s="153"/>
    </row>
    <row r="715" spans="25:58" x14ac:dyDescent="0.35">
      <c r="Y715" s="154"/>
      <c r="Z715" s="75">
        <f>(Cálculos!C716-0.44)/(MAX(Cálculos!C:C)+0.12)*100</f>
        <v>97.184024543910581</v>
      </c>
      <c r="AA715" s="155"/>
      <c r="AB715" s="173">
        <f>Cálculos!L323</f>
        <v>0.12204557292808696</v>
      </c>
      <c r="AC715" s="155"/>
      <c r="AD715" s="173">
        <f>Cálculos!AR323</f>
        <v>0.16359191243250812</v>
      </c>
      <c r="AE715" s="155"/>
      <c r="AF715" s="173">
        <f>Cálculos!BX290</f>
        <v>0.19962117993682912</v>
      </c>
      <c r="AG715" s="155"/>
      <c r="AH715" s="173">
        <f>Cálculos!N707</f>
        <v>0</v>
      </c>
      <c r="AI715" s="155"/>
      <c r="AJ715" s="173">
        <f>Cálculos!AT712</f>
        <v>0</v>
      </c>
      <c r="AK715" s="155"/>
      <c r="AL715" s="173">
        <f>Cálculos!BZ712</f>
        <v>0</v>
      </c>
      <c r="AM715" s="153"/>
      <c r="BA715" s="154"/>
      <c r="BB715" s="75">
        <v>710</v>
      </c>
      <c r="BC715" s="181">
        <f>ABS(Cálculos!L716-Cálculos!L715)</f>
        <v>1.0710543336066858E-3</v>
      </c>
      <c r="BD715" s="181">
        <f>ABS(Cálculos!AR716-Cálculos!AR715)</f>
        <v>1.9639438109052276E-3</v>
      </c>
      <c r="BE715" s="181">
        <f>ABS(Cálculos!BX716-Cálculos!BX715)</f>
        <v>2.6687010855786231E-3</v>
      </c>
      <c r="BF715" s="153"/>
    </row>
    <row r="716" spans="25:58" x14ac:dyDescent="0.35">
      <c r="Y716" s="154"/>
      <c r="Z716" s="75">
        <f>(Cálculos!C717-0.44)/(MAX(Cálculos!C:C)+0.12)*100</f>
        <v>97.320988330685353</v>
      </c>
      <c r="AA716" s="155"/>
      <c r="AB716" s="173">
        <f>Cálculos!L686</f>
        <v>0.11476851101175782</v>
      </c>
      <c r="AC716" s="155"/>
      <c r="AD716" s="173">
        <f>Cálculos!AR686</f>
        <v>0.15911047247111437</v>
      </c>
      <c r="AE716" s="155"/>
      <c r="AF716" s="173">
        <f>Cálculos!BX348</f>
        <v>0.19929228447831554</v>
      </c>
      <c r="AG716" s="155"/>
      <c r="AH716" s="173">
        <f>Cálculos!N708</f>
        <v>0</v>
      </c>
      <c r="AI716" s="155"/>
      <c r="AJ716" s="173">
        <f>Cálculos!AT713</f>
        <v>0</v>
      </c>
      <c r="AK716" s="155"/>
      <c r="AL716" s="173">
        <f>Cálculos!BZ713</f>
        <v>0</v>
      </c>
      <c r="AM716" s="153"/>
      <c r="BA716" s="154"/>
      <c r="BB716" s="75">
        <v>711</v>
      </c>
      <c r="BC716" s="181">
        <f>ABS(Cálculos!L717-Cálculos!L716)</f>
        <v>8.5021068258508969E-4</v>
      </c>
      <c r="BD716" s="181">
        <f>ABS(Cálculos!AR717-Cálculos!AR716)</f>
        <v>1.729452123620856E-3</v>
      </c>
      <c r="BE716" s="181">
        <f>ABS(Cálculos!BX717-Cálculos!BX716)</f>
        <v>2.4234370092297008E-3</v>
      </c>
      <c r="BF716" s="153"/>
    </row>
    <row r="717" spans="25:58" x14ac:dyDescent="0.35">
      <c r="Y717" s="154"/>
      <c r="Z717" s="75">
        <f>(Cálculos!C718-0.44)/(MAX(Cálculos!C:C)+0.12)*100</f>
        <v>97.457952117460138</v>
      </c>
      <c r="AA717" s="155"/>
      <c r="AB717" s="173">
        <f>Cálculos!L689</f>
        <v>0.11394229581978699</v>
      </c>
      <c r="AC717" s="155"/>
      <c r="AD717" s="173">
        <f>Cálculos!AR689</f>
        <v>0.15628184542017287</v>
      </c>
      <c r="AE717" s="155"/>
      <c r="AF717" s="173">
        <f>Cálculos!BX689</f>
        <v>0.19852756651508308</v>
      </c>
      <c r="AG717" s="155"/>
      <c r="AH717" s="173">
        <f>Cálculos!N709</f>
        <v>0</v>
      </c>
      <c r="AI717" s="155"/>
      <c r="AJ717" s="173">
        <f>Cálculos!AT714</f>
        <v>0</v>
      </c>
      <c r="AK717" s="155"/>
      <c r="AL717" s="173">
        <f>Cálculos!BZ714</f>
        <v>0</v>
      </c>
      <c r="AM717" s="153"/>
      <c r="BA717" s="154"/>
      <c r="BB717" s="75">
        <v>712</v>
      </c>
      <c r="BC717" s="181">
        <f>ABS(Cálculos!L718-Cálculos!L717)</f>
        <v>8.3096758075063268E-2</v>
      </c>
      <c r="BD717" s="181">
        <f>ABS(Cálculos!AR718-Cálculos!AR717)</f>
        <v>8.2230956056683985E-2</v>
      </c>
      <c r="BE717" s="181">
        <f>ABS(Cálculos!BX718-Cálculos!BX717)</f>
        <v>8.1547578901511486E-2</v>
      </c>
      <c r="BF717" s="153"/>
    </row>
    <row r="718" spans="25:58" x14ac:dyDescent="0.35">
      <c r="Y718" s="154"/>
      <c r="Z718" s="75">
        <f>(Cálculos!C719-0.44)/(MAX(Cálculos!C:C)+0.12)*100</f>
        <v>97.594915904234909</v>
      </c>
      <c r="AA718" s="155"/>
      <c r="AB718" s="173">
        <f>Cálculos!L321</f>
        <v>0.11210229412281303</v>
      </c>
      <c r="AC718" s="155"/>
      <c r="AD718" s="173">
        <f>Cálculos!AR713</f>
        <v>0.15581513428428712</v>
      </c>
      <c r="AE718" s="155"/>
      <c r="AF718" s="173">
        <f>Cálculos!BX287</f>
        <v>0.19818035491238939</v>
      </c>
      <c r="AG718" s="155"/>
      <c r="AH718" s="173">
        <f>Cálculos!N710</f>
        <v>0</v>
      </c>
      <c r="AI718" s="155"/>
      <c r="AJ718" s="173">
        <f>Cálculos!AT715</f>
        <v>0</v>
      </c>
      <c r="AK718" s="155"/>
      <c r="AL718" s="173">
        <f>Cálculos!BZ715</f>
        <v>0</v>
      </c>
      <c r="AM718" s="153"/>
      <c r="BA718" s="154"/>
      <c r="BB718" s="75">
        <v>713</v>
      </c>
      <c r="BC718" s="181">
        <f>ABS(Cálculos!L719-Cálculos!L718)</f>
        <v>7.0252920385701911E-2</v>
      </c>
      <c r="BD718" s="181">
        <f>ABS(Cálculos!AR719-Cálculos!AR718)</f>
        <v>7.1105488406320361E-2</v>
      </c>
      <c r="BE718" s="181">
        <f>ABS(Cálculos!BX719-Cálculos!BX718)</f>
        <v>7.1778419972837071E-2</v>
      </c>
      <c r="BF718" s="153"/>
    </row>
    <row r="719" spans="25:58" x14ac:dyDescent="0.35">
      <c r="Y719" s="154"/>
      <c r="Z719" s="75">
        <f>(Cálculos!C720-0.44)/(MAX(Cálculos!C:C)+0.12)*100</f>
        <v>97.731879691009695</v>
      </c>
      <c r="AA719" s="155"/>
      <c r="AB719" s="173">
        <f>Cálculos!L324</f>
        <v>0.11135411753211484</v>
      </c>
      <c r="AC719" s="155"/>
      <c r="AD719" s="173">
        <f>Cálculos!AR321</f>
        <v>0.15494845129996121</v>
      </c>
      <c r="AE719" s="155"/>
      <c r="AF719" s="173">
        <f>Cálculos!BX321</f>
        <v>0.19791074717240076</v>
      </c>
      <c r="AG719" s="155"/>
      <c r="AH719" s="173">
        <f>Cálculos!N711</f>
        <v>0</v>
      </c>
      <c r="AI719" s="155"/>
      <c r="AJ719" s="173">
        <f>Cálculos!AT716</f>
        <v>0</v>
      </c>
      <c r="AK719" s="155"/>
      <c r="AL719" s="173">
        <f>Cálculos!BZ716</f>
        <v>0</v>
      </c>
      <c r="AM719" s="153"/>
      <c r="BA719" s="154"/>
      <c r="BB719" s="75">
        <v>714</v>
      </c>
      <c r="BC719" s="181">
        <f>ABS(Cálculos!L720-Cálculos!L719)</f>
        <v>1.2831614479323891E-2</v>
      </c>
      <c r="BD719" s="181">
        <f>ABS(Cálculos!AR720-Cálculos!AR719)</f>
        <v>1.3671150787106984E-2</v>
      </c>
      <c r="BE719" s="181">
        <f>ABS(Cálculos!BX720-Cálculos!BX719)</f>
        <v>1.4333796428371348E-2</v>
      </c>
      <c r="BF719" s="153"/>
    </row>
    <row r="720" spans="25:58" x14ac:dyDescent="0.35">
      <c r="Y720" s="154"/>
      <c r="Z720" s="75">
        <f>(Cálculos!C721-0.44)/(MAX(Cálculos!C:C)+0.12)*100</f>
        <v>97.868843477784466</v>
      </c>
      <c r="AA720" s="155"/>
      <c r="AB720" s="173">
        <f>Cálculos!L687</f>
        <v>0.10999690553624006</v>
      </c>
      <c r="AC720" s="155"/>
      <c r="AD720" s="173">
        <f>Cálculos!AR687</f>
        <v>0.15366108915931836</v>
      </c>
      <c r="AE720" s="155"/>
      <c r="AF720" s="173">
        <f>Cálculos!BX687</f>
        <v>0.19722850876079431</v>
      </c>
      <c r="AG720" s="155"/>
      <c r="AH720" s="173">
        <f>Cálculos!N712</f>
        <v>0</v>
      </c>
      <c r="AI720" s="155"/>
      <c r="AJ720" s="173">
        <f>Cálculos!AT717</f>
        <v>0</v>
      </c>
      <c r="AK720" s="155"/>
      <c r="AL720" s="173">
        <f>Cálculos!BZ717</f>
        <v>0</v>
      </c>
      <c r="AM720" s="153"/>
      <c r="BA720" s="154"/>
      <c r="BB720" s="75">
        <v>715</v>
      </c>
      <c r="BC720" s="181">
        <f>ABS(Cálculos!L721-Cálculos!L720)</f>
        <v>0.52788027231194756</v>
      </c>
      <c r="BD720" s="181">
        <f>ABS(Cálculos!AR721-Cálculos!AR720)</f>
        <v>0.5270535685240495</v>
      </c>
      <c r="BE720" s="181">
        <f>ABS(Cálculos!BX721-Cálculos!BX720)</f>
        <v>0.52640105158512884</v>
      </c>
      <c r="BF720" s="153"/>
    </row>
    <row r="721" spans="25:58" x14ac:dyDescent="0.35">
      <c r="Y721" s="154"/>
      <c r="Z721" s="75">
        <f>(Cálculos!C722-0.44)/(MAX(Cálculos!C:C)+0.12)*100</f>
        <v>98.005807264559238</v>
      </c>
      <c r="AA721" s="155"/>
      <c r="AB721" s="173">
        <f>Cálculos!L322</f>
        <v>0.10735695951734545</v>
      </c>
      <c r="AC721" s="155"/>
      <c r="AD721" s="173">
        <f>Cálculos!AR348</f>
        <v>0.15266003155964269</v>
      </c>
      <c r="AE721" s="155"/>
      <c r="AF721" s="173">
        <f>Cálculos!BX288</f>
        <v>0.19597020677344035</v>
      </c>
      <c r="AG721" s="155"/>
      <c r="AH721" s="173">
        <f>Cálculos!N713</f>
        <v>0</v>
      </c>
      <c r="AI721" s="155"/>
      <c r="AJ721" s="173">
        <f>Cálculos!AT719</f>
        <v>0</v>
      </c>
      <c r="AK721" s="155"/>
      <c r="AL721" s="173">
        <f>Cálculos!BZ719</f>
        <v>0</v>
      </c>
      <c r="AM721" s="153"/>
      <c r="BA721" s="154"/>
      <c r="BB721" s="75">
        <v>716</v>
      </c>
      <c r="BC721" s="181">
        <f>ABS(Cálculos!L722-Cálculos!L721)</f>
        <v>0.3571178165548558</v>
      </c>
      <c r="BD721" s="181">
        <f>ABS(Cálculos!AR722-Cálculos!AR721)</f>
        <v>0.35793188397110581</v>
      </c>
      <c r="BE721" s="181">
        <f>ABS(Cálculos!BX722-Cálculos!BX721)</f>
        <v>0.35857442702740061</v>
      </c>
      <c r="BF721" s="153"/>
    </row>
    <row r="722" spans="25:58" x14ac:dyDescent="0.35">
      <c r="Y722" s="154"/>
      <c r="Z722" s="75">
        <f>(Cálculos!C723-0.44)/(MAX(Cálculos!C:C)+0.12)*100</f>
        <v>98.142771051334023</v>
      </c>
      <c r="AA722" s="155"/>
      <c r="AB722" s="173">
        <f>Cálculos!L713</f>
        <v>9.5572444729643713E-2</v>
      </c>
      <c r="AC722" s="155"/>
      <c r="AD722" s="173">
        <f>Cálculos!AR324</f>
        <v>0.15226541097254093</v>
      </c>
      <c r="AE722" s="155"/>
      <c r="AF722" s="173">
        <f>Cálculos!BX324</f>
        <v>0.19328759847105487</v>
      </c>
      <c r="AG722" s="155"/>
      <c r="AH722" s="173">
        <f>Cálculos!N714</f>
        <v>0</v>
      </c>
      <c r="AI722" s="155"/>
      <c r="AJ722" s="173">
        <f>Cálculos!AT720</f>
        <v>0</v>
      </c>
      <c r="AK722" s="155"/>
      <c r="AL722" s="173">
        <f>Cálculos!BZ720</f>
        <v>0</v>
      </c>
      <c r="AM722" s="153"/>
      <c r="BA722" s="154"/>
      <c r="BB722" s="75">
        <v>717</v>
      </c>
      <c r="BC722" s="181">
        <f>ABS(Cálculos!L723-Cálculos!L722)</f>
        <v>5.6201045985407483E-2</v>
      </c>
      <c r="BD722" s="181">
        <f>ABS(Cálculos!AR723-Cálculos!AR722)</f>
        <v>5.7002670180072129E-2</v>
      </c>
      <c r="BE722" s="181">
        <f>ABS(Cálculos!BX723-Cálculos!BX722)</f>
        <v>5.7635391807001168E-2</v>
      </c>
      <c r="BF722" s="153"/>
    </row>
    <row r="723" spans="25:58" x14ac:dyDescent="0.35">
      <c r="Y723" s="154"/>
      <c r="Z723" s="75">
        <f>(Cálculos!C724-0.44)/(MAX(Cálculos!C:C)+0.12)*100</f>
        <v>98.279734838108794</v>
      </c>
      <c r="AA723" s="155"/>
      <c r="AB723" s="173">
        <f>Cálculos!L719</f>
        <v>9.4035040597451131E-2</v>
      </c>
      <c r="AC723" s="155"/>
      <c r="AD723" s="173">
        <f>Cálculos!AR322</f>
        <v>0.14954820259623078</v>
      </c>
      <c r="AE723" s="155"/>
      <c r="AF723" s="173">
        <f>Cálculos!BX719</f>
        <v>0.19231162995210932</v>
      </c>
      <c r="AG723" s="155"/>
      <c r="AH723" s="173">
        <f>Cálculos!N715</f>
        <v>0</v>
      </c>
      <c r="AI723" s="155"/>
      <c r="AJ723" s="173">
        <f>Cálculos!AT722</f>
        <v>0</v>
      </c>
      <c r="AK723" s="155"/>
      <c r="AL723" s="173">
        <f>Cálculos!BZ722</f>
        <v>0</v>
      </c>
      <c r="AM723" s="153"/>
      <c r="BA723" s="154"/>
      <c r="BB723" s="75">
        <v>718</v>
      </c>
      <c r="BC723" s="181">
        <f>ABS(Cálculos!L724-Cálculos!L723)</f>
        <v>2.9619781101354135</v>
      </c>
      <c r="BD723" s="181">
        <f>ABS(Cálculos!AR724-Cálculos!AR723)</f>
        <v>1.3158272679344072</v>
      </c>
      <c r="BE723" s="181">
        <f>ABS(Cálculos!BX724-Cálculos!BX723)</f>
        <v>0.52685778272331596</v>
      </c>
      <c r="BF723" s="153"/>
    </row>
    <row r="724" spans="25:58" x14ac:dyDescent="0.35">
      <c r="Y724" s="154"/>
      <c r="Z724" s="75">
        <f>(Cálculos!C725-0.44)/(MAX(Cálculos!C:C)+0.12)*100</f>
        <v>98.416698624883566</v>
      </c>
      <c r="AA724" s="155"/>
      <c r="AB724" s="173">
        <f>Cálculos!L348</f>
        <v>9.3531722452745727E-2</v>
      </c>
      <c r="AC724" s="155"/>
      <c r="AD724" s="173">
        <f>Cálculos!AR719</f>
        <v>0.14895965543565068</v>
      </c>
      <c r="AE724" s="155"/>
      <c r="AF724" s="173">
        <f>Cálculos!BX322</f>
        <v>0.19185380916175598</v>
      </c>
      <c r="AG724" s="155"/>
      <c r="AH724" s="173">
        <f>Cálculos!N716</f>
        <v>0</v>
      </c>
      <c r="AI724" s="155"/>
      <c r="AJ724" s="173">
        <f>Cálculos!AT723</f>
        <v>0</v>
      </c>
      <c r="AK724" s="155"/>
      <c r="AL724" s="173">
        <f>Cálculos!BZ723</f>
        <v>0</v>
      </c>
      <c r="AM724" s="153"/>
      <c r="BA724" s="154"/>
      <c r="BB724" s="75">
        <v>719</v>
      </c>
      <c r="BC724" s="181">
        <f>ABS(Cálculos!L725-Cálculos!L724)</f>
        <v>2.6278190465788862</v>
      </c>
      <c r="BD724" s="181">
        <f>ABS(Cálculos!AR725-Cálculos!AR724)</f>
        <v>0.96295180261260493</v>
      </c>
      <c r="BE724" s="181">
        <f>ABS(Cálculos!BX725-Cálculos!BX724)</f>
        <v>0.16316882453394288</v>
      </c>
      <c r="BF724" s="153"/>
    </row>
    <row r="725" spans="25:58" x14ac:dyDescent="0.35">
      <c r="Y725" s="154"/>
      <c r="Z725" s="75">
        <f>(Cálculos!C726-0.44)/(MAX(Cálculos!C:C)+0.12)*100</f>
        <v>98.553662411658351</v>
      </c>
      <c r="AA725" s="155"/>
      <c r="AB725" s="173">
        <f>Cálculos!L354</f>
        <v>9.211203152007677E-2</v>
      </c>
      <c r="AC725" s="155"/>
      <c r="AD725" s="173">
        <f>Cálculos!AR354</f>
        <v>0.14602064064325632</v>
      </c>
      <c r="AE725" s="155"/>
      <c r="AF725" s="173">
        <f>Cálculos!BX714</f>
        <v>0.1916186743964271</v>
      </c>
      <c r="AG725" s="155"/>
      <c r="AH725" s="173">
        <f>Cálculos!N717</f>
        <v>0</v>
      </c>
      <c r="AI725" s="155"/>
      <c r="AJ725" s="173">
        <f>Cálculos!AT725</f>
        <v>0</v>
      </c>
      <c r="AK725" s="155"/>
      <c r="AL725" s="173">
        <f>Cálculos!BZ725</f>
        <v>0</v>
      </c>
      <c r="AM725" s="153"/>
      <c r="BA725" s="154"/>
      <c r="BB725" s="75">
        <v>720</v>
      </c>
      <c r="BC725" s="181">
        <f>ABS(Cálculos!L726-Cálculos!L725)</f>
        <v>8.7497901574377535E-2</v>
      </c>
      <c r="BD725" s="181">
        <f>ABS(Cálculos!AR726-Cálculos!AR725)</f>
        <v>8.8573357570333688E-2</v>
      </c>
      <c r="BE725" s="181">
        <f>ABS(Cálculos!BX726-Cálculos!BX725)</f>
        <v>8.9361694800993985E-2</v>
      </c>
      <c r="BF725" s="153"/>
    </row>
    <row r="726" spans="25:58" x14ac:dyDescent="0.35">
      <c r="Y726" s="154"/>
      <c r="Z726" s="75">
        <f>(Cálculos!C727-0.44)/(MAX(Cálculos!C:C)+0.12)*100</f>
        <v>98.690626198433122</v>
      </c>
      <c r="AA726" s="155"/>
      <c r="AB726" s="173">
        <f>Cálculos!L714</f>
        <v>8.5474086958808537E-2</v>
      </c>
      <c r="AC726" s="155"/>
      <c r="AD726" s="173">
        <f>Cálculos!AR714</f>
        <v>0.14479595211971488</v>
      </c>
      <c r="AE726" s="155"/>
      <c r="AF726" s="173">
        <f>Cálculos!BX354</f>
        <v>0.18853631432134499</v>
      </c>
      <c r="AG726" s="155"/>
      <c r="AH726" s="173">
        <f>Cálculos!N719</f>
        <v>0</v>
      </c>
      <c r="AI726" s="155"/>
      <c r="AJ726" s="173">
        <f>Cálculos!AT726</f>
        <v>0</v>
      </c>
      <c r="AK726" s="155"/>
      <c r="AL726" s="173">
        <f>Cálculos!BZ726</f>
        <v>0</v>
      </c>
      <c r="AM726" s="153"/>
      <c r="BA726" s="154"/>
      <c r="BB726" s="75">
        <v>721</v>
      </c>
      <c r="BC726" s="181">
        <f>ABS(Cálculos!L727-Cálculos!L726)</f>
        <v>2.0344377884413598</v>
      </c>
      <c r="BD726" s="181">
        <f>ABS(Cálculos!AR727-Cálculos!AR726)</f>
        <v>0.7096641744435549</v>
      </c>
      <c r="BE726" s="181">
        <f>ABS(Cálculos!BX727-Cálculos!BX726)</f>
        <v>0.26929551860136525</v>
      </c>
      <c r="BF726" s="153"/>
    </row>
    <row r="727" spans="25:58" x14ac:dyDescent="0.35">
      <c r="Y727" s="154"/>
      <c r="Z727" s="75">
        <f>(Cálculos!C728-0.44)/(MAX(Cálculos!C:C)+0.12)*100</f>
        <v>98.827589985207894</v>
      </c>
      <c r="AA727" s="155"/>
      <c r="AB727" s="173">
        <f>Cálculos!L349</f>
        <v>8.3453472404566978E-2</v>
      </c>
      <c r="AC727" s="155"/>
      <c r="AD727" s="173">
        <f>Cálculos!AR349</f>
        <v>0.1416779906981957</v>
      </c>
      <c r="AE727" s="155"/>
      <c r="AF727" s="173">
        <f>Cálculos!BX715</f>
        <v>0.18763460911824323</v>
      </c>
      <c r="AG727" s="155"/>
      <c r="AH727" s="173">
        <f>Cálculos!N720</f>
        <v>0</v>
      </c>
      <c r="AI727" s="155"/>
      <c r="AJ727" s="173">
        <f>Cálculos!AT727</f>
        <v>0</v>
      </c>
      <c r="AK727" s="155"/>
      <c r="AL727" s="173">
        <f>Cálculos!BZ727</f>
        <v>0</v>
      </c>
      <c r="AM727" s="153"/>
      <c r="BA727" s="154"/>
      <c r="BB727" s="75">
        <v>722</v>
      </c>
      <c r="BC727" s="181">
        <f>ABS(Cálculos!L728-Cálculos!L727)</f>
        <v>1.710192346307148</v>
      </c>
      <c r="BD727" s="181">
        <f>ABS(Cálculos!AR728-Cálculos!AR727)</f>
        <v>0.42882834607861309</v>
      </c>
      <c r="BE727" s="181">
        <f>ABS(Cálculos!BX728-Cálculos!BX727)</f>
        <v>2.1489811361238287E-3</v>
      </c>
      <c r="BF727" s="153"/>
    </row>
    <row r="728" spans="25:58" x14ac:dyDescent="0.35">
      <c r="Y728" s="154"/>
      <c r="Z728" s="75">
        <f>(Cálculos!C729-0.44)/(MAX(Cálculos!C:C)+0.12)*100</f>
        <v>98.964553771982679</v>
      </c>
      <c r="AA728" s="155"/>
      <c r="AB728" s="173">
        <f>Cálculos!L715</f>
        <v>8.311246792428155E-2</v>
      </c>
      <c r="AC728" s="155"/>
      <c r="AD728" s="173">
        <f>Cálculos!AR715</f>
        <v>0.14152758371981314</v>
      </c>
      <c r="AE728" s="155"/>
      <c r="AF728" s="173">
        <f>Cálculos!BX349</f>
        <v>0.18759745810978251</v>
      </c>
      <c r="AG728" s="155"/>
      <c r="AH728" s="173">
        <f>Cálculos!N722</f>
        <v>0</v>
      </c>
      <c r="AI728" s="155"/>
      <c r="AJ728" s="173">
        <f>Cálculos!AT728</f>
        <v>0</v>
      </c>
      <c r="AK728" s="155"/>
      <c r="AL728" s="173">
        <f>Cálculos!BZ728</f>
        <v>0</v>
      </c>
      <c r="AM728" s="153"/>
      <c r="BA728" s="154"/>
      <c r="BB728" s="75">
        <v>723</v>
      </c>
      <c r="BC728" s="181">
        <f>ABS(Cálculos!L729-Cálculos!L728)</f>
        <v>9.5690013156795706E-2</v>
      </c>
      <c r="BD728" s="181">
        <f>ABS(Cálculos!AR729-Cálculos!AR728)</f>
        <v>4.0347123571197741E-2</v>
      </c>
      <c r="BE728" s="181">
        <f>ABS(Cálculos!BX729-Cálculos!BX728)</f>
        <v>2.2334706579140939E-2</v>
      </c>
      <c r="BF728" s="153"/>
    </row>
    <row r="729" spans="25:58" x14ac:dyDescent="0.35">
      <c r="Y729" s="154"/>
      <c r="Z729" s="75">
        <f>(Cálculos!C730-0.44)/(MAX(Cálculos!C:C)+0.12)*100</f>
        <v>99.10151755875745</v>
      </c>
      <c r="AA729" s="155"/>
      <c r="AB729" s="173">
        <f>Cálculos!L716</f>
        <v>8.2041413590674864E-2</v>
      </c>
      <c r="AC729" s="155"/>
      <c r="AD729" s="173">
        <f>Cálculos!AR716</f>
        <v>0.13956363990890791</v>
      </c>
      <c r="AE729" s="155"/>
      <c r="AF729" s="173">
        <f>Cálculos!BX716</f>
        <v>0.18496590803266461</v>
      </c>
      <c r="AG729" s="155"/>
      <c r="AH729" s="173">
        <f>Cálculos!N723</f>
        <v>0</v>
      </c>
      <c r="AI729" s="155"/>
      <c r="AJ729" s="173">
        <f>Cálculos!AT729</f>
        <v>0</v>
      </c>
      <c r="AK729" s="155"/>
      <c r="AL729" s="173">
        <f>Cálculos!BZ729</f>
        <v>0</v>
      </c>
      <c r="AM729" s="153"/>
      <c r="BA729" s="154"/>
      <c r="BB729" s="75">
        <v>724</v>
      </c>
      <c r="BC729" s="181">
        <f>ABS(Cálculos!L730-Cálculos!L729)</f>
        <v>5.2471084136512944</v>
      </c>
      <c r="BD729" s="181">
        <f>ABS(Cálculos!AR730-Cálculos!AR729)</f>
        <v>3.6004411261044145</v>
      </c>
      <c r="BE729" s="181">
        <f>ABS(Cálculos!BX730-Cálculos!BX729)</f>
        <v>1.3536954431114818</v>
      </c>
      <c r="BF729" s="153"/>
    </row>
    <row r="730" spans="25:58" x14ac:dyDescent="0.35">
      <c r="Y730" s="154"/>
      <c r="Z730" s="75">
        <f>(Cálculos!C731-0.44)/(MAX(Cálculos!C:C)+0.12)*100</f>
        <v>99.238481345532236</v>
      </c>
      <c r="AA730" s="155"/>
      <c r="AB730" s="173">
        <f>Cálculos!L720</f>
        <v>8.1203426118127239E-2</v>
      </c>
      <c r="AC730" s="155"/>
      <c r="AD730" s="173">
        <f>Cálculos!AR350</f>
        <v>0.13844630511275274</v>
      </c>
      <c r="AE730" s="155"/>
      <c r="AF730" s="173">
        <f>Cálculos!BX350</f>
        <v>0.18366388211983409</v>
      </c>
      <c r="AG730" s="155"/>
      <c r="AH730" s="173">
        <f>Cálculos!N725</f>
        <v>0</v>
      </c>
      <c r="AI730" s="155"/>
      <c r="AJ730" s="173">
        <f>Cálculos!AT731</f>
        <v>0</v>
      </c>
      <c r="AK730" s="155"/>
      <c r="AL730" s="173">
        <f>Cálculos!BZ731</f>
        <v>0</v>
      </c>
      <c r="AM730" s="153"/>
      <c r="BA730" s="154"/>
      <c r="BB730" s="75">
        <v>725</v>
      </c>
      <c r="BC730" s="181">
        <f>ABS(Cálculos!L731-Cálculos!L730)</f>
        <v>4.6913735199889848</v>
      </c>
      <c r="BD730" s="181">
        <f>ABS(Cálculos!AR731-Cálculos!AR730)</f>
        <v>3.4273474412937652</v>
      </c>
      <c r="BE730" s="181">
        <f>ABS(Cálculos!BX731-Cálculos!BX730)</f>
        <v>1.2797771354575129</v>
      </c>
      <c r="BF730" s="153"/>
    </row>
    <row r="731" spans="25:58" x14ac:dyDescent="0.35">
      <c r="Y731" s="154"/>
      <c r="Z731" s="75">
        <f>(Cálculos!C732-0.44)/(MAX(Cálculos!C:C)+0.12)*100</f>
        <v>99.375445132307007</v>
      </c>
      <c r="AA731" s="155"/>
      <c r="AB731" s="173">
        <f>Cálculos!L717</f>
        <v>8.1191202908089774E-2</v>
      </c>
      <c r="AC731" s="155"/>
      <c r="AD731" s="173">
        <f>Cálculos!AR717</f>
        <v>0.13783418778528705</v>
      </c>
      <c r="AE731" s="155"/>
      <c r="AF731" s="173">
        <f>Cálculos!BX717</f>
        <v>0.1825424710234349</v>
      </c>
      <c r="AG731" s="155"/>
      <c r="AH731" s="173">
        <f>Cálculos!N726</f>
        <v>0</v>
      </c>
      <c r="AI731" s="155"/>
      <c r="AJ731" s="173">
        <f>Cálculos!AT732</f>
        <v>0</v>
      </c>
      <c r="AK731" s="155"/>
      <c r="AL731" s="173">
        <f>Cálculos!BZ732</f>
        <v>0</v>
      </c>
      <c r="AM731" s="153"/>
      <c r="BA731" s="154"/>
      <c r="BB731" s="75">
        <v>726</v>
      </c>
      <c r="BC731" s="181">
        <f>ABS(Cálculos!L732-Cálculos!L731)</f>
        <v>2.3627564907438448E-2</v>
      </c>
      <c r="BD731" s="181">
        <f>ABS(Cálculos!AR732-Cálculos!AR731)</f>
        <v>6.5723799388093251E-3</v>
      </c>
      <c r="BE731" s="181">
        <f>ABS(Cálculos!BX732-Cálculos!BX731)</f>
        <v>8.2224212816894848E-5</v>
      </c>
      <c r="BF731" s="153"/>
    </row>
    <row r="732" spans="25:58" x14ac:dyDescent="0.35">
      <c r="Y732" s="154"/>
      <c r="Z732" s="75">
        <f>(Cálculos!C733-0.44)/(MAX(Cálculos!C:C)+0.12)*100</f>
        <v>99.512408919081778</v>
      </c>
      <c r="AA732" s="155"/>
      <c r="AB732" s="173">
        <f>Cálculos!L350</f>
        <v>8.1111762966515816E-2</v>
      </c>
      <c r="AC732" s="155"/>
      <c r="AD732" s="173">
        <f>Cálculos!AR351</f>
        <v>0.13651859155952922</v>
      </c>
      <c r="AE732" s="155"/>
      <c r="AF732" s="173">
        <f>Cálculos!BX351</f>
        <v>0.18104500673035098</v>
      </c>
      <c r="AG732" s="155"/>
      <c r="AH732" s="173">
        <f>Cálculos!N728</f>
        <v>0</v>
      </c>
      <c r="AI732" s="155"/>
      <c r="AJ732" s="173">
        <f>Cálculos!AT733</f>
        <v>0</v>
      </c>
      <c r="AK732" s="155"/>
      <c r="AL732" s="173">
        <f>Cálculos!BZ733</f>
        <v>0</v>
      </c>
      <c r="AM732" s="153"/>
      <c r="BA732" s="154"/>
      <c r="BB732" s="75">
        <v>727</v>
      </c>
      <c r="BC732" s="181">
        <f>ABS(Cálculos!L733-Cálculos!L732)</f>
        <v>0.19667257973802066</v>
      </c>
      <c r="BD732" s="181">
        <f>ABS(Cálculos!AR733-Cálculos!AR732)</f>
        <v>5.0735214275533957E-2</v>
      </c>
      <c r="BE732" s="181">
        <f>ABS(Cálculos!BX733-Cálculos!BX732)</f>
        <v>2.8929657412674059E-3</v>
      </c>
      <c r="BF732" s="153"/>
    </row>
    <row r="733" spans="25:58" x14ac:dyDescent="0.35">
      <c r="Y733" s="154"/>
      <c r="Z733" s="75">
        <f>(Cálculos!C734-0.44)/(MAX(Cálculos!C:C)+0.12)*100</f>
        <v>99.649372705856564</v>
      </c>
      <c r="AA733" s="155"/>
      <c r="AB733" s="173">
        <f>Cálculos!L351</f>
        <v>8.0060422055388797E-2</v>
      </c>
      <c r="AC733" s="155"/>
      <c r="AD733" s="173">
        <f>Cálculos!AR720</f>
        <v>0.13528850464854369</v>
      </c>
      <c r="AE733" s="155"/>
      <c r="AF733" s="173">
        <f>Cálculos!BX352</f>
        <v>0.17867074090262786</v>
      </c>
      <c r="AG733" s="155"/>
      <c r="AH733" s="173">
        <f>Cálculos!N729</f>
        <v>0</v>
      </c>
      <c r="AI733" s="155"/>
      <c r="AJ733" s="173">
        <f>Cálculos!AT734</f>
        <v>0</v>
      </c>
      <c r="AK733" s="155"/>
      <c r="AL733" s="173">
        <f>Cálculos!BZ734</f>
        <v>0</v>
      </c>
      <c r="AM733" s="153"/>
      <c r="BA733" s="154"/>
      <c r="BB733" s="75">
        <v>728</v>
      </c>
      <c r="BC733" s="181">
        <f>ABS(Cálculos!L734-Cálculos!L733)</f>
        <v>0.13146432187939872</v>
      </c>
      <c r="BD733" s="181">
        <f>ABS(Cálculos!AR734-Cálculos!AR733)</f>
        <v>3.269801252546134E-2</v>
      </c>
      <c r="BE733" s="181">
        <f>ABS(Cálculos!BX734-Cálculos!BX733)</f>
        <v>9.7133153050743548E-4</v>
      </c>
      <c r="BF733" s="153"/>
    </row>
    <row r="734" spans="25:58" x14ac:dyDescent="0.35">
      <c r="Y734" s="154"/>
      <c r="Z734" s="75">
        <f>(Cálculos!C735-0.44)/(MAX(Cálculos!C:C)+0.12)*100</f>
        <v>99.786336492631349</v>
      </c>
      <c r="AA734" s="155"/>
      <c r="AB734" s="173">
        <f>Cálculos!L355</f>
        <v>7.9299364907217298E-2</v>
      </c>
      <c r="AC734" s="155"/>
      <c r="AD734" s="173">
        <f>Cálculos!AR352</f>
        <v>0.13482492298863616</v>
      </c>
      <c r="AE734" s="155"/>
      <c r="AF734" s="173">
        <f>Cálculos!BX720</f>
        <v>0.17797783352373797</v>
      </c>
      <c r="AG734" s="155"/>
      <c r="AH734" s="173">
        <f>Cálculos!N732</f>
        <v>0</v>
      </c>
      <c r="AI734" s="155"/>
      <c r="AJ734" s="173">
        <f>Cálculos!AT735</f>
        <v>0</v>
      </c>
      <c r="AK734" s="155"/>
      <c r="AL734" s="173">
        <f>Cálculos!BZ735</f>
        <v>0</v>
      </c>
      <c r="AM734" s="153"/>
      <c r="BA734" s="154"/>
      <c r="BB734" s="75">
        <v>729</v>
      </c>
      <c r="BC734" s="181">
        <f>ABS(Cálculos!L735-Cálculos!L734)</f>
        <v>1.2362185986922292E-2</v>
      </c>
      <c r="BD734" s="181">
        <f>ABS(Cálculos!AR735-Cálculos!AR734)</f>
        <v>3.3945229985853365E-3</v>
      </c>
      <c r="BE734" s="181">
        <f>ABS(Cálculos!BX735-Cálculos!BX734)</f>
        <v>1.1422017723712319E-3</v>
      </c>
      <c r="BF734" s="153"/>
    </row>
    <row r="735" spans="25:58" x14ac:dyDescent="0.35">
      <c r="Y735" s="154"/>
      <c r="Z735" s="75">
        <f>(Cálculos!C736-0.44)/(MAX(Cálculos!C:C)+0.12)*100</f>
        <v>99.923300279406106</v>
      </c>
      <c r="AA735" s="155"/>
      <c r="AB735" s="173">
        <f>Cálculos!L352</f>
        <v>7.922973055423628E-2</v>
      </c>
      <c r="AC735" s="155"/>
      <c r="AD735" s="173">
        <f>Cálculos!AR355</f>
        <v>0.13238396762098792</v>
      </c>
      <c r="AE735" s="155"/>
      <c r="AF735" s="173">
        <f>Cálculos!BX355</f>
        <v>0.17424977872274788</v>
      </c>
      <c r="AG735" s="155"/>
      <c r="AH735" s="173">
        <f>Cálculos!N736</f>
        <v>0</v>
      </c>
      <c r="AI735" s="155"/>
      <c r="AJ735" s="173">
        <f>Cálculos!AT736</f>
        <v>0</v>
      </c>
      <c r="AK735" s="155"/>
      <c r="AL735" s="173">
        <f>Cálculos!BZ736</f>
        <v>0</v>
      </c>
      <c r="AM735" s="153"/>
      <c r="BA735" s="154"/>
      <c r="BB735" s="75">
        <v>730</v>
      </c>
      <c r="BC735" s="181">
        <f>ABS(Cálculos!L736-Cálculos!L735)</f>
        <v>3.6782997316901156E-2</v>
      </c>
      <c r="BD735" s="181">
        <f>ABS(Cálculos!AR736-Cálculos!AR735)</f>
        <v>9.19252789828362E-3</v>
      </c>
      <c r="BE735" s="181">
        <f>ABS(Cálculos!BX736-Cálculos!BX735)</f>
        <v>6.8807492065192655E-4</v>
      </c>
      <c r="BF735" s="153"/>
    </row>
    <row r="736" spans="25:58" ht="15" thickBot="1" x14ac:dyDescent="0.4">
      <c r="Y736" s="156"/>
      <c r="Z736" s="157"/>
      <c r="AA736" s="157"/>
      <c r="AB736" s="157"/>
      <c r="AC736" s="157"/>
      <c r="AD736" s="157"/>
      <c r="AE736" s="157"/>
      <c r="AF736" s="157"/>
      <c r="AG736" s="157"/>
      <c r="AH736" s="157"/>
      <c r="AI736" s="157"/>
      <c r="AJ736" s="157"/>
      <c r="AK736" s="157"/>
      <c r="AL736" s="157"/>
      <c r="AM736" s="158"/>
      <c r="BA736" s="154"/>
      <c r="BB736" s="182" t="s">
        <v>403</v>
      </c>
      <c r="BC736" s="183">
        <f>SUM(BC371:BC735)</f>
        <v>173.51221001050149</v>
      </c>
      <c r="BD736" s="183">
        <f>SUM(BD371:BD735)</f>
        <v>111.50166725425225</v>
      </c>
      <c r="BE736" s="183">
        <f>SUM(BE371:BE735)</f>
        <v>46.850576814137369</v>
      </c>
      <c r="BF736" s="153"/>
    </row>
    <row r="737" spans="53:58" ht="15" thickBot="1" x14ac:dyDescent="0.4">
      <c r="BA737" s="156"/>
      <c r="BB737" s="157"/>
      <c r="BC737" s="157"/>
      <c r="BD737" s="157"/>
      <c r="BE737" s="157"/>
      <c r="BF737" s="158"/>
    </row>
  </sheetData>
  <sheetProtection sheet="1" objects="1" scenarios="1" sort="0"/>
  <sortState xmlns:xlrd2="http://schemas.microsoft.com/office/spreadsheetml/2017/richdata2" ref="AL6:AL735">
    <sortCondition descending="1" ref="AL6:AL735"/>
  </sortState>
  <mergeCells count="6">
    <mergeCell ref="BB3:BE3"/>
    <mergeCell ref="T3:V3"/>
    <mergeCell ref="C3:P3"/>
    <mergeCell ref="Z3:AL3"/>
    <mergeCell ref="S22:W24"/>
    <mergeCell ref="AP3:AX3"/>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809188-4D41-3A4B-9CBB-3941D5008F99}">
  <dimension ref="A1:AE885"/>
  <sheetViews>
    <sheetView zoomScaleNormal="100" workbookViewId="0">
      <selection activeCell="C3" sqref="C3:L3"/>
    </sheetView>
  </sheetViews>
  <sheetFormatPr baseColWidth="10" defaultColWidth="10.81640625" defaultRowHeight="14" x14ac:dyDescent="0.3"/>
  <cols>
    <col min="1" max="1" width="10.81640625" style="2"/>
    <col min="2" max="2" width="2.453125" style="2" customWidth="1"/>
    <col min="3" max="3" width="10.81640625" style="3"/>
    <col min="4" max="4" width="12.81640625" style="113" bestFit="1" customWidth="1"/>
    <col min="5" max="5" width="11.36328125" style="113" bestFit="1" customWidth="1"/>
    <col min="6" max="6" width="11.453125" style="113" bestFit="1" customWidth="1"/>
    <col min="7" max="7" width="10.6328125" style="113" bestFit="1" customWidth="1"/>
    <col min="8" max="8" width="14.1796875" style="113" bestFit="1" customWidth="1"/>
    <col min="9" max="9" width="13.36328125" style="113" bestFit="1" customWidth="1"/>
    <col min="10" max="10" width="10.81640625" style="113" bestFit="1" customWidth="1"/>
    <col min="11" max="11" width="13.36328125" style="113" bestFit="1" customWidth="1"/>
    <col min="12" max="12" width="22.6328125" style="113" bestFit="1" customWidth="1"/>
    <col min="13" max="13" width="2.453125" style="2" customWidth="1"/>
    <col min="14" max="31" width="10.81640625" style="2"/>
    <col min="32" max="16384" width="10.81640625" style="3"/>
  </cols>
  <sheetData>
    <row r="1" spans="2:13" s="2" customFormat="1" ht="14.5" thickBot="1" x14ac:dyDescent="0.35">
      <c r="D1" s="108"/>
      <c r="E1" s="108"/>
      <c r="F1" s="108"/>
      <c r="G1" s="108"/>
      <c r="H1" s="108"/>
      <c r="I1" s="108"/>
      <c r="J1" s="108"/>
      <c r="K1" s="108"/>
      <c r="L1" s="108"/>
    </row>
    <row r="2" spans="2:13" s="2" customFormat="1" ht="14.5" thickBot="1" x14ac:dyDescent="0.35">
      <c r="B2" s="36"/>
      <c r="C2" s="37"/>
      <c r="D2" s="109"/>
      <c r="E2" s="109"/>
      <c r="F2" s="109"/>
      <c r="G2" s="109"/>
      <c r="H2" s="109"/>
      <c r="I2" s="109"/>
      <c r="J2" s="109"/>
      <c r="K2" s="109"/>
      <c r="L2" s="109"/>
      <c r="M2" s="38"/>
    </row>
    <row r="3" spans="2:13" s="2" customFormat="1" ht="25.5" thickBot="1" x14ac:dyDescent="0.55000000000000004">
      <c r="B3" s="39"/>
      <c r="C3" s="217" t="s">
        <v>68</v>
      </c>
      <c r="D3" s="218"/>
      <c r="E3" s="218"/>
      <c r="F3" s="218"/>
      <c r="G3" s="218"/>
      <c r="H3" s="218"/>
      <c r="I3" s="218"/>
      <c r="J3" s="218"/>
      <c r="K3" s="218"/>
      <c r="L3" s="219"/>
      <c r="M3" s="40"/>
    </row>
    <row r="4" spans="2:13" s="2" customFormat="1" x14ac:dyDescent="0.3">
      <c r="B4" s="39"/>
      <c r="C4" s="15"/>
      <c r="D4" s="110"/>
      <c r="E4" s="110"/>
      <c r="F4" s="110"/>
      <c r="G4" s="110"/>
      <c r="H4" s="110"/>
      <c r="I4" s="110"/>
      <c r="J4" s="110"/>
      <c r="K4" s="110"/>
      <c r="L4" s="110"/>
      <c r="M4" s="40"/>
    </row>
    <row r="5" spans="2:13" ht="59" x14ac:dyDescent="0.3">
      <c r="B5" s="39"/>
      <c r="C5" s="130" t="s">
        <v>33</v>
      </c>
      <c r="D5" s="129" t="s">
        <v>155</v>
      </c>
      <c r="E5" s="133" t="s">
        <v>179</v>
      </c>
      <c r="F5" s="134" t="s">
        <v>180</v>
      </c>
      <c r="G5" s="134" t="s">
        <v>181</v>
      </c>
      <c r="H5" s="134" t="s">
        <v>182</v>
      </c>
      <c r="I5" s="134" t="s">
        <v>183</v>
      </c>
      <c r="J5" s="134" t="s">
        <v>184</v>
      </c>
      <c r="K5" s="134" t="s">
        <v>185</v>
      </c>
      <c r="L5" s="134" t="s">
        <v>186</v>
      </c>
      <c r="M5" s="40"/>
    </row>
    <row r="6" spans="2:13" x14ac:dyDescent="0.3">
      <c r="B6" s="39"/>
      <c r="C6" s="78">
        <v>1</v>
      </c>
      <c r="D6" s="111" t="str">
        <f>IF($C6&lt;=Entradas!$E$63,"",Observaciones!H6)</f>
        <v/>
      </c>
      <c r="E6" s="111" t="str">
        <f>IF($C6&lt;=Entradas!$E$63,"",Cálculos!L7)</f>
        <v/>
      </c>
      <c r="F6" s="79" t="str">
        <f>IF($C6&lt;=Entradas!$E$63,"",D6-E6)</f>
        <v/>
      </c>
      <c r="G6" s="79" t="str">
        <f>IF($C6&lt;=Entradas!$E$63,"",D6-AVERAGE(D:D))</f>
        <v/>
      </c>
      <c r="H6" s="79" t="str">
        <f>IF($C6&lt;=Entradas!$E$63,"",F6^2)</f>
        <v/>
      </c>
      <c r="I6" s="79" t="str">
        <f>IF($C6&lt;=Entradas!$E$63,"",G6^2)</f>
        <v/>
      </c>
      <c r="J6" s="79" t="str">
        <f>IF($C6&lt;=Entradas!$E$63,"",E6-AVERAGE(E:E))</f>
        <v/>
      </c>
      <c r="K6" s="79" t="str">
        <f>IF($C6&lt;=Entradas!$E$63,"",J6^2)</f>
        <v/>
      </c>
      <c r="L6" s="79" t="str">
        <f>IF($C6&lt;=Entradas!$E$63,"",G6*J6)</f>
        <v/>
      </c>
      <c r="M6" s="40"/>
    </row>
    <row r="7" spans="2:13" x14ac:dyDescent="0.3">
      <c r="B7" s="39"/>
      <c r="C7" s="75">
        <v>2</v>
      </c>
      <c r="D7" s="111" t="str">
        <f>IF($C7&lt;=Entradas!$E$63,"",Observaciones!H7)</f>
        <v/>
      </c>
      <c r="E7" s="111" t="str">
        <f>IF($C7&lt;=Entradas!$E$63,"",Cálculos!L8)</f>
        <v/>
      </c>
      <c r="F7" s="79" t="str">
        <f>IF($C7&lt;=Entradas!$E$63,"",D7-E7)</f>
        <v/>
      </c>
      <c r="G7" s="79" t="str">
        <f>IF($C7&lt;=Entradas!$E$63,"",D7-AVERAGE(D:D))</f>
        <v/>
      </c>
      <c r="H7" s="79" t="str">
        <f>IF($C7&lt;=Entradas!$E$63,"",F7^2)</f>
        <v/>
      </c>
      <c r="I7" s="79" t="str">
        <f>IF($C7&lt;=Entradas!$E$63,"",G7^2)</f>
        <v/>
      </c>
      <c r="J7" s="79" t="str">
        <f>IF($C7&lt;=Entradas!$E$63,"",E7-AVERAGE(E:E))</f>
        <v/>
      </c>
      <c r="K7" s="79" t="str">
        <f>IF($C7&lt;=Entradas!$E$63,"",J7^2)</f>
        <v/>
      </c>
      <c r="L7" s="79" t="str">
        <f>IF($C7&lt;=Entradas!$E$63,"",G7*J7)</f>
        <v/>
      </c>
      <c r="M7" s="40"/>
    </row>
    <row r="8" spans="2:13" x14ac:dyDescent="0.3">
      <c r="B8" s="39"/>
      <c r="C8" s="75">
        <v>3</v>
      </c>
      <c r="D8" s="111" t="str">
        <f>IF($C8&lt;=Entradas!$E$63,"",Observaciones!H8)</f>
        <v/>
      </c>
      <c r="E8" s="111" t="str">
        <f>IF($C8&lt;=Entradas!$E$63,"",Cálculos!L9)</f>
        <v/>
      </c>
      <c r="F8" s="79" t="str">
        <f>IF($C8&lt;=Entradas!$E$63,"",D8-E8)</f>
        <v/>
      </c>
      <c r="G8" s="79" t="str">
        <f>IF($C8&lt;=Entradas!$E$63,"",D8-AVERAGE(D:D))</f>
        <v/>
      </c>
      <c r="H8" s="79" t="str">
        <f>IF($C8&lt;=Entradas!$E$63,"",F8^2)</f>
        <v/>
      </c>
      <c r="I8" s="79" t="str">
        <f>IF($C8&lt;=Entradas!$E$63,"",G8^2)</f>
        <v/>
      </c>
      <c r="J8" s="79" t="str">
        <f>IF($C8&lt;=Entradas!$E$63,"",E8-AVERAGE(E:E))</f>
        <v/>
      </c>
      <c r="K8" s="79" t="str">
        <f>IF($C8&lt;=Entradas!$E$63,"",J8^2)</f>
        <v/>
      </c>
      <c r="L8" s="79" t="str">
        <f>IF($C8&lt;=Entradas!$E$63,"",G8*J8)</f>
        <v/>
      </c>
      <c r="M8" s="40"/>
    </row>
    <row r="9" spans="2:13" x14ac:dyDescent="0.3">
      <c r="B9" s="39"/>
      <c r="C9" s="75">
        <v>4</v>
      </c>
      <c r="D9" s="111" t="str">
        <f>IF($C9&lt;=Entradas!$E$63,"",Observaciones!H9)</f>
        <v/>
      </c>
      <c r="E9" s="111" t="str">
        <f>IF($C9&lt;=Entradas!$E$63,"",Cálculos!L10)</f>
        <v/>
      </c>
      <c r="F9" s="79" t="str">
        <f>IF($C9&lt;=Entradas!$E$63,"",D9-E9)</f>
        <v/>
      </c>
      <c r="G9" s="79" t="str">
        <f>IF($C9&lt;=Entradas!$E$63,"",D9-AVERAGE(D:D))</f>
        <v/>
      </c>
      <c r="H9" s="79" t="str">
        <f>IF($C9&lt;=Entradas!$E$63,"",F9^2)</f>
        <v/>
      </c>
      <c r="I9" s="79" t="str">
        <f>IF($C9&lt;=Entradas!$E$63,"",G9^2)</f>
        <v/>
      </c>
      <c r="J9" s="79" t="str">
        <f>IF($C9&lt;=Entradas!$E$63,"",E9-AVERAGE(E:E))</f>
        <v/>
      </c>
      <c r="K9" s="79" t="str">
        <f>IF($C9&lt;=Entradas!$E$63,"",J9^2)</f>
        <v/>
      </c>
      <c r="L9" s="79" t="str">
        <f>IF($C9&lt;=Entradas!$E$63,"",G9*J9)</f>
        <v/>
      </c>
      <c r="M9" s="40"/>
    </row>
    <row r="10" spans="2:13" x14ac:dyDescent="0.3">
      <c r="B10" s="39"/>
      <c r="C10" s="75">
        <v>5</v>
      </c>
      <c r="D10" s="111" t="str">
        <f>IF($C10&lt;=Entradas!$E$63,"",Observaciones!H10)</f>
        <v/>
      </c>
      <c r="E10" s="111" t="str">
        <f>IF($C10&lt;=Entradas!$E$63,"",Cálculos!L11)</f>
        <v/>
      </c>
      <c r="F10" s="79" t="str">
        <f>IF($C10&lt;=Entradas!$E$63,"",D10-E10)</f>
        <v/>
      </c>
      <c r="G10" s="79" t="str">
        <f>IF($C10&lt;=Entradas!$E$63,"",D10-AVERAGE(D:D))</f>
        <v/>
      </c>
      <c r="H10" s="79" t="str">
        <f>IF($C10&lt;=Entradas!$E$63,"",F10^2)</f>
        <v/>
      </c>
      <c r="I10" s="79" t="str">
        <f>IF($C10&lt;=Entradas!$E$63,"",G10^2)</f>
        <v/>
      </c>
      <c r="J10" s="79" t="str">
        <f>IF($C10&lt;=Entradas!$E$63,"",E10-AVERAGE(E:E))</f>
        <v/>
      </c>
      <c r="K10" s="79" t="str">
        <f>IF($C10&lt;=Entradas!$E$63,"",J10^2)</f>
        <v/>
      </c>
      <c r="L10" s="79" t="str">
        <f>IF($C10&lt;=Entradas!$E$63,"",G10*J10)</f>
        <v/>
      </c>
      <c r="M10" s="40"/>
    </row>
    <row r="11" spans="2:13" x14ac:dyDescent="0.3">
      <c r="B11" s="39"/>
      <c r="C11" s="75">
        <v>6</v>
      </c>
      <c r="D11" s="111" t="str">
        <f>IF($C11&lt;=Entradas!$E$63,"",Observaciones!H11)</f>
        <v/>
      </c>
      <c r="E11" s="111" t="str">
        <f>IF($C11&lt;=Entradas!$E$63,"",Cálculos!L12)</f>
        <v/>
      </c>
      <c r="F11" s="79" t="str">
        <f>IF($C11&lt;=Entradas!$E$63,"",D11-E11)</f>
        <v/>
      </c>
      <c r="G11" s="79" t="str">
        <f>IF($C11&lt;=Entradas!$E$63,"",D11-AVERAGE(D:D))</f>
        <v/>
      </c>
      <c r="H11" s="79" t="str">
        <f>IF($C11&lt;=Entradas!$E$63,"",F11^2)</f>
        <v/>
      </c>
      <c r="I11" s="79" t="str">
        <f>IF($C11&lt;=Entradas!$E$63,"",G11^2)</f>
        <v/>
      </c>
      <c r="J11" s="79" t="str">
        <f>IF($C11&lt;=Entradas!$E$63,"",E11-AVERAGE(E:E))</f>
        <v/>
      </c>
      <c r="K11" s="79" t="str">
        <f>IF($C11&lt;=Entradas!$E$63,"",J11^2)</f>
        <v/>
      </c>
      <c r="L11" s="79" t="str">
        <f>IF($C11&lt;=Entradas!$E$63,"",G11*J11)</f>
        <v/>
      </c>
      <c r="M11" s="40"/>
    </row>
    <row r="12" spans="2:13" x14ac:dyDescent="0.3">
      <c r="B12" s="39"/>
      <c r="C12" s="75">
        <v>7</v>
      </c>
      <c r="D12" s="111" t="str">
        <f>IF($C12&lt;=Entradas!$E$63,"",Observaciones!H12)</f>
        <v/>
      </c>
      <c r="E12" s="111" t="str">
        <f>IF($C12&lt;=Entradas!$E$63,"",Cálculos!L13)</f>
        <v/>
      </c>
      <c r="F12" s="79" t="str">
        <f>IF($C12&lt;=Entradas!$E$63,"",D12-E12)</f>
        <v/>
      </c>
      <c r="G12" s="79" t="str">
        <f>IF($C12&lt;=Entradas!$E$63,"",D12-AVERAGE(D:D))</f>
        <v/>
      </c>
      <c r="H12" s="79" t="str">
        <f>IF($C12&lt;=Entradas!$E$63,"",F12^2)</f>
        <v/>
      </c>
      <c r="I12" s="79" t="str">
        <f>IF($C12&lt;=Entradas!$E$63,"",G12^2)</f>
        <v/>
      </c>
      <c r="J12" s="79" t="str">
        <f>IF($C12&lt;=Entradas!$E$63,"",E12-AVERAGE(E:E))</f>
        <v/>
      </c>
      <c r="K12" s="79" t="str">
        <f>IF($C12&lt;=Entradas!$E$63,"",J12^2)</f>
        <v/>
      </c>
      <c r="L12" s="79" t="str">
        <f>IF($C12&lt;=Entradas!$E$63,"",G12*J12)</f>
        <v/>
      </c>
      <c r="M12" s="40"/>
    </row>
    <row r="13" spans="2:13" x14ac:dyDescent="0.3">
      <c r="B13" s="39"/>
      <c r="C13" s="75">
        <v>8</v>
      </c>
      <c r="D13" s="111" t="str">
        <f>IF($C13&lt;=Entradas!$E$63,"",Observaciones!H13)</f>
        <v/>
      </c>
      <c r="E13" s="111" t="str">
        <f>IF($C13&lt;=Entradas!$E$63,"",Cálculos!L14)</f>
        <v/>
      </c>
      <c r="F13" s="79" t="str">
        <f>IF($C13&lt;=Entradas!$E$63,"",D13-E13)</f>
        <v/>
      </c>
      <c r="G13" s="79" t="str">
        <f>IF($C13&lt;=Entradas!$E$63,"",D13-AVERAGE(D:D))</f>
        <v/>
      </c>
      <c r="H13" s="79" t="str">
        <f>IF($C13&lt;=Entradas!$E$63,"",F13^2)</f>
        <v/>
      </c>
      <c r="I13" s="79" t="str">
        <f>IF($C13&lt;=Entradas!$E$63,"",G13^2)</f>
        <v/>
      </c>
      <c r="J13" s="79" t="str">
        <f>IF($C13&lt;=Entradas!$E$63,"",E13-AVERAGE(E:E))</f>
        <v/>
      </c>
      <c r="K13" s="79" t="str">
        <f>IF($C13&lt;=Entradas!$E$63,"",J13^2)</f>
        <v/>
      </c>
      <c r="L13" s="79" t="str">
        <f>IF($C13&lt;=Entradas!$E$63,"",G13*J13)</f>
        <v/>
      </c>
      <c r="M13" s="40"/>
    </row>
    <row r="14" spans="2:13" x14ac:dyDescent="0.3">
      <c r="B14" s="39"/>
      <c r="C14" s="75">
        <v>9</v>
      </c>
      <c r="D14" s="111" t="str">
        <f>IF($C14&lt;=Entradas!$E$63,"",Observaciones!H14)</f>
        <v/>
      </c>
      <c r="E14" s="111" t="str">
        <f>IF($C14&lt;=Entradas!$E$63,"",Cálculos!L15)</f>
        <v/>
      </c>
      <c r="F14" s="79" t="str">
        <f>IF($C14&lt;=Entradas!$E$63,"",D14-E14)</f>
        <v/>
      </c>
      <c r="G14" s="79" t="str">
        <f>IF($C14&lt;=Entradas!$E$63,"",D14-AVERAGE(D:D))</f>
        <v/>
      </c>
      <c r="H14" s="79" t="str">
        <f>IF($C14&lt;=Entradas!$E$63,"",F14^2)</f>
        <v/>
      </c>
      <c r="I14" s="79" t="str">
        <f>IF($C14&lt;=Entradas!$E$63,"",G14^2)</f>
        <v/>
      </c>
      <c r="J14" s="79" t="str">
        <f>IF($C14&lt;=Entradas!$E$63,"",E14-AVERAGE(E:E))</f>
        <v/>
      </c>
      <c r="K14" s="79" t="str">
        <f>IF($C14&lt;=Entradas!$E$63,"",J14^2)</f>
        <v/>
      </c>
      <c r="L14" s="79" t="str">
        <f>IF($C14&lt;=Entradas!$E$63,"",G14*J14)</f>
        <v/>
      </c>
      <c r="M14" s="40"/>
    </row>
    <row r="15" spans="2:13" x14ac:dyDescent="0.3">
      <c r="B15" s="39"/>
      <c r="C15" s="75">
        <v>10</v>
      </c>
      <c r="D15" s="111" t="str">
        <f>IF($C15&lt;=Entradas!$E$63,"",Observaciones!H15)</f>
        <v/>
      </c>
      <c r="E15" s="111" t="str">
        <f>IF($C15&lt;=Entradas!$E$63,"",Cálculos!L16)</f>
        <v/>
      </c>
      <c r="F15" s="79" t="str">
        <f>IF($C15&lt;=Entradas!$E$63,"",D15-E15)</f>
        <v/>
      </c>
      <c r="G15" s="79" t="str">
        <f>IF($C15&lt;=Entradas!$E$63,"",D15-AVERAGE(D:D))</f>
        <v/>
      </c>
      <c r="H15" s="79" t="str">
        <f>IF($C15&lt;=Entradas!$E$63,"",F15^2)</f>
        <v/>
      </c>
      <c r="I15" s="79" t="str">
        <f>IF($C15&lt;=Entradas!$E$63,"",G15^2)</f>
        <v/>
      </c>
      <c r="J15" s="79" t="str">
        <f>IF($C15&lt;=Entradas!$E$63,"",E15-AVERAGE(E:E))</f>
        <v/>
      </c>
      <c r="K15" s="79" t="str">
        <f>IF($C15&lt;=Entradas!$E$63,"",J15^2)</f>
        <v/>
      </c>
      <c r="L15" s="79" t="str">
        <f>IF($C15&lt;=Entradas!$E$63,"",G15*J15)</f>
        <v/>
      </c>
      <c r="M15" s="40"/>
    </row>
    <row r="16" spans="2:13" x14ac:dyDescent="0.3">
      <c r="B16" s="39"/>
      <c r="C16" s="75">
        <v>11</v>
      </c>
      <c r="D16" s="111" t="str">
        <f>IF($C16&lt;=Entradas!$E$63,"",Observaciones!H16)</f>
        <v/>
      </c>
      <c r="E16" s="111" t="str">
        <f>IF($C16&lt;=Entradas!$E$63,"",Cálculos!L17)</f>
        <v/>
      </c>
      <c r="F16" s="79" t="str">
        <f>IF($C16&lt;=Entradas!$E$63,"",D16-E16)</f>
        <v/>
      </c>
      <c r="G16" s="79" t="str">
        <f>IF($C16&lt;=Entradas!$E$63,"",D16-AVERAGE(D:D))</f>
        <v/>
      </c>
      <c r="H16" s="79" t="str">
        <f>IF($C16&lt;=Entradas!$E$63,"",F16^2)</f>
        <v/>
      </c>
      <c r="I16" s="79" t="str">
        <f>IF($C16&lt;=Entradas!$E$63,"",G16^2)</f>
        <v/>
      </c>
      <c r="J16" s="79" t="str">
        <f>IF($C16&lt;=Entradas!$E$63,"",E16-AVERAGE(E:E))</f>
        <v/>
      </c>
      <c r="K16" s="79" t="str">
        <f>IF($C16&lt;=Entradas!$E$63,"",J16^2)</f>
        <v/>
      </c>
      <c r="L16" s="79" t="str">
        <f>IF($C16&lt;=Entradas!$E$63,"",G16*J16)</f>
        <v/>
      </c>
      <c r="M16" s="40"/>
    </row>
    <row r="17" spans="2:13" x14ac:dyDescent="0.3">
      <c r="B17" s="39"/>
      <c r="C17" s="75">
        <v>12</v>
      </c>
      <c r="D17" s="111" t="str">
        <f>IF($C17&lt;=Entradas!$E$63,"",Observaciones!H17)</f>
        <v/>
      </c>
      <c r="E17" s="111" t="str">
        <f>IF($C17&lt;=Entradas!$E$63,"",Cálculos!L18)</f>
        <v/>
      </c>
      <c r="F17" s="79" t="str">
        <f>IF($C17&lt;=Entradas!$E$63,"",D17-E17)</f>
        <v/>
      </c>
      <c r="G17" s="79" t="str">
        <f>IF($C17&lt;=Entradas!$E$63,"",D17-AVERAGE(D:D))</f>
        <v/>
      </c>
      <c r="H17" s="79" t="str">
        <f>IF($C17&lt;=Entradas!$E$63,"",F17^2)</f>
        <v/>
      </c>
      <c r="I17" s="79" t="str">
        <f>IF($C17&lt;=Entradas!$E$63,"",G17^2)</f>
        <v/>
      </c>
      <c r="J17" s="79" t="str">
        <f>IF($C17&lt;=Entradas!$E$63,"",E17-AVERAGE(E:E))</f>
        <v/>
      </c>
      <c r="K17" s="79" t="str">
        <f>IF($C17&lt;=Entradas!$E$63,"",J17^2)</f>
        <v/>
      </c>
      <c r="L17" s="79" t="str">
        <f>IF($C17&lt;=Entradas!$E$63,"",G17*J17)</f>
        <v/>
      </c>
      <c r="M17" s="40"/>
    </row>
    <row r="18" spans="2:13" x14ac:dyDescent="0.3">
      <c r="B18" s="39"/>
      <c r="C18" s="75">
        <v>13</v>
      </c>
      <c r="D18" s="111" t="str">
        <f>IF($C18&lt;=Entradas!$E$63,"",Observaciones!H18)</f>
        <v/>
      </c>
      <c r="E18" s="111" t="str">
        <f>IF($C18&lt;=Entradas!$E$63,"",Cálculos!L19)</f>
        <v/>
      </c>
      <c r="F18" s="79" t="str">
        <f>IF($C18&lt;=Entradas!$E$63,"",D18-E18)</f>
        <v/>
      </c>
      <c r="G18" s="79" t="str">
        <f>IF($C18&lt;=Entradas!$E$63,"",D18-AVERAGE(D:D))</f>
        <v/>
      </c>
      <c r="H18" s="79" t="str">
        <f>IF($C18&lt;=Entradas!$E$63,"",F18^2)</f>
        <v/>
      </c>
      <c r="I18" s="79" t="str">
        <f>IF($C18&lt;=Entradas!$E$63,"",G18^2)</f>
        <v/>
      </c>
      <c r="J18" s="79" t="str">
        <f>IF($C18&lt;=Entradas!$E$63,"",E18-AVERAGE(E:E))</f>
        <v/>
      </c>
      <c r="K18" s="79" t="str">
        <f>IF($C18&lt;=Entradas!$E$63,"",J18^2)</f>
        <v/>
      </c>
      <c r="L18" s="79" t="str">
        <f>IF($C18&lt;=Entradas!$E$63,"",G18*J18)</f>
        <v/>
      </c>
      <c r="M18" s="40"/>
    </row>
    <row r="19" spans="2:13" x14ac:dyDescent="0.3">
      <c r="B19" s="39"/>
      <c r="C19" s="75">
        <v>14</v>
      </c>
      <c r="D19" s="111" t="str">
        <f>IF($C19&lt;=Entradas!$E$63,"",Observaciones!H19)</f>
        <v/>
      </c>
      <c r="E19" s="111" t="str">
        <f>IF($C19&lt;=Entradas!$E$63,"",Cálculos!L20)</f>
        <v/>
      </c>
      <c r="F19" s="79" t="str">
        <f>IF($C19&lt;=Entradas!$E$63,"",D19-E19)</f>
        <v/>
      </c>
      <c r="G19" s="79" t="str">
        <f>IF($C19&lt;=Entradas!$E$63,"",D19-AVERAGE(D:D))</f>
        <v/>
      </c>
      <c r="H19" s="79" t="str">
        <f>IF($C19&lt;=Entradas!$E$63,"",F19^2)</f>
        <v/>
      </c>
      <c r="I19" s="79" t="str">
        <f>IF($C19&lt;=Entradas!$E$63,"",G19^2)</f>
        <v/>
      </c>
      <c r="J19" s="79" t="str">
        <f>IF($C19&lt;=Entradas!$E$63,"",E19-AVERAGE(E:E))</f>
        <v/>
      </c>
      <c r="K19" s="79" t="str">
        <f>IF($C19&lt;=Entradas!$E$63,"",J19^2)</f>
        <v/>
      </c>
      <c r="L19" s="79" t="str">
        <f>IF($C19&lt;=Entradas!$E$63,"",G19*J19)</f>
        <v/>
      </c>
      <c r="M19" s="40"/>
    </row>
    <row r="20" spans="2:13" x14ac:dyDescent="0.3">
      <c r="B20" s="39"/>
      <c r="C20" s="75">
        <v>15</v>
      </c>
      <c r="D20" s="111" t="str">
        <f>IF($C20&lt;=Entradas!$E$63,"",Observaciones!H20)</f>
        <v/>
      </c>
      <c r="E20" s="111" t="str">
        <f>IF($C20&lt;=Entradas!$E$63,"",Cálculos!L21)</f>
        <v/>
      </c>
      <c r="F20" s="79" t="str">
        <f>IF($C20&lt;=Entradas!$E$63,"",D20-E20)</f>
        <v/>
      </c>
      <c r="G20" s="79" t="str">
        <f>IF($C20&lt;=Entradas!$E$63,"",D20-AVERAGE(D:D))</f>
        <v/>
      </c>
      <c r="H20" s="79" t="str">
        <f>IF($C20&lt;=Entradas!$E$63,"",F20^2)</f>
        <v/>
      </c>
      <c r="I20" s="79" t="str">
        <f>IF($C20&lt;=Entradas!$E$63,"",G20^2)</f>
        <v/>
      </c>
      <c r="J20" s="79" t="str">
        <f>IF($C20&lt;=Entradas!$E$63,"",E20-AVERAGE(E:E))</f>
        <v/>
      </c>
      <c r="K20" s="79" t="str">
        <f>IF($C20&lt;=Entradas!$E$63,"",J20^2)</f>
        <v/>
      </c>
      <c r="L20" s="79" t="str">
        <f>IF($C20&lt;=Entradas!$E$63,"",G20*J20)</f>
        <v/>
      </c>
      <c r="M20" s="40"/>
    </row>
    <row r="21" spans="2:13" x14ac:dyDescent="0.3">
      <c r="B21" s="39"/>
      <c r="C21" s="75">
        <v>16</v>
      </c>
      <c r="D21" s="111" t="str">
        <f>IF($C21&lt;=Entradas!$E$63,"",Observaciones!H21)</f>
        <v/>
      </c>
      <c r="E21" s="111" t="str">
        <f>IF($C21&lt;=Entradas!$E$63,"",Cálculos!L22)</f>
        <v/>
      </c>
      <c r="F21" s="79" t="str">
        <f>IF($C21&lt;=Entradas!$E$63,"",D21-E21)</f>
        <v/>
      </c>
      <c r="G21" s="79" t="str">
        <f>IF($C21&lt;=Entradas!$E$63,"",D21-AVERAGE(D:D))</f>
        <v/>
      </c>
      <c r="H21" s="79" t="str">
        <f>IF($C21&lt;=Entradas!$E$63,"",F21^2)</f>
        <v/>
      </c>
      <c r="I21" s="79" t="str">
        <f>IF($C21&lt;=Entradas!$E$63,"",G21^2)</f>
        <v/>
      </c>
      <c r="J21" s="79" t="str">
        <f>IF($C21&lt;=Entradas!$E$63,"",E21-AVERAGE(E:E))</f>
        <v/>
      </c>
      <c r="K21" s="79" t="str">
        <f>IF($C21&lt;=Entradas!$E$63,"",J21^2)</f>
        <v/>
      </c>
      <c r="L21" s="79" t="str">
        <f>IF($C21&lt;=Entradas!$E$63,"",G21*J21)</f>
        <v/>
      </c>
      <c r="M21" s="40"/>
    </row>
    <row r="22" spans="2:13" x14ac:dyDescent="0.3">
      <c r="B22" s="39"/>
      <c r="C22" s="75">
        <v>17</v>
      </c>
      <c r="D22" s="111" t="str">
        <f>IF($C22&lt;=Entradas!$E$63,"",Observaciones!H22)</f>
        <v/>
      </c>
      <c r="E22" s="111" t="str">
        <f>IF($C22&lt;=Entradas!$E$63,"",Cálculos!L23)</f>
        <v/>
      </c>
      <c r="F22" s="79" t="str">
        <f>IF($C22&lt;=Entradas!$E$63,"",D22-E22)</f>
        <v/>
      </c>
      <c r="G22" s="79" t="str">
        <f>IF($C22&lt;=Entradas!$E$63,"",D22-AVERAGE(D:D))</f>
        <v/>
      </c>
      <c r="H22" s="79" t="str">
        <f>IF($C22&lt;=Entradas!$E$63,"",F22^2)</f>
        <v/>
      </c>
      <c r="I22" s="79" t="str">
        <f>IF($C22&lt;=Entradas!$E$63,"",G22^2)</f>
        <v/>
      </c>
      <c r="J22" s="79" t="str">
        <f>IF($C22&lt;=Entradas!$E$63,"",E22-AVERAGE(E:E))</f>
        <v/>
      </c>
      <c r="K22" s="79" t="str">
        <f>IF($C22&lt;=Entradas!$E$63,"",J22^2)</f>
        <v/>
      </c>
      <c r="L22" s="79" t="str">
        <f>IF($C22&lt;=Entradas!$E$63,"",G22*J22)</f>
        <v/>
      </c>
      <c r="M22" s="40"/>
    </row>
    <row r="23" spans="2:13" x14ac:dyDescent="0.3">
      <c r="B23" s="39"/>
      <c r="C23" s="75">
        <v>18</v>
      </c>
      <c r="D23" s="111" t="str">
        <f>IF($C23&lt;=Entradas!$E$63,"",Observaciones!H23)</f>
        <v/>
      </c>
      <c r="E23" s="111" t="str">
        <f>IF($C23&lt;=Entradas!$E$63,"",Cálculos!L24)</f>
        <v/>
      </c>
      <c r="F23" s="79" t="str">
        <f>IF($C23&lt;=Entradas!$E$63,"",D23-E23)</f>
        <v/>
      </c>
      <c r="G23" s="79" t="str">
        <f>IF($C23&lt;=Entradas!$E$63,"",D23-AVERAGE(D:D))</f>
        <v/>
      </c>
      <c r="H23" s="79" t="str">
        <f>IF($C23&lt;=Entradas!$E$63,"",F23^2)</f>
        <v/>
      </c>
      <c r="I23" s="79" t="str">
        <f>IF($C23&lt;=Entradas!$E$63,"",G23^2)</f>
        <v/>
      </c>
      <c r="J23" s="79" t="str">
        <f>IF($C23&lt;=Entradas!$E$63,"",E23-AVERAGE(E:E))</f>
        <v/>
      </c>
      <c r="K23" s="79" t="str">
        <f>IF($C23&lt;=Entradas!$E$63,"",J23^2)</f>
        <v/>
      </c>
      <c r="L23" s="79" t="str">
        <f>IF($C23&lt;=Entradas!$E$63,"",G23*J23)</f>
        <v/>
      </c>
      <c r="M23" s="40"/>
    </row>
    <row r="24" spans="2:13" x14ac:dyDescent="0.3">
      <c r="B24" s="39"/>
      <c r="C24" s="75">
        <v>19</v>
      </c>
      <c r="D24" s="111" t="str">
        <f>IF($C24&lt;=Entradas!$E$63,"",Observaciones!H24)</f>
        <v/>
      </c>
      <c r="E24" s="111" t="str">
        <f>IF($C24&lt;=Entradas!$E$63,"",Cálculos!L25)</f>
        <v/>
      </c>
      <c r="F24" s="79" t="str">
        <f>IF($C24&lt;=Entradas!$E$63,"",D24-E24)</f>
        <v/>
      </c>
      <c r="G24" s="79" t="str">
        <f>IF($C24&lt;=Entradas!$E$63,"",D24-AVERAGE(D:D))</f>
        <v/>
      </c>
      <c r="H24" s="79" t="str">
        <f>IF($C24&lt;=Entradas!$E$63,"",F24^2)</f>
        <v/>
      </c>
      <c r="I24" s="79" t="str">
        <f>IF($C24&lt;=Entradas!$E$63,"",G24^2)</f>
        <v/>
      </c>
      <c r="J24" s="79" t="str">
        <f>IF($C24&lt;=Entradas!$E$63,"",E24-AVERAGE(E:E))</f>
        <v/>
      </c>
      <c r="K24" s="79" t="str">
        <f>IF($C24&lt;=Entradas!$E$63,"",J24^2)</f>
        <v/>
      </c>
      <c r="L24" s="79" t="str">
        <f>IF($C24&lt;=Entradas!$E$63,"",G24*J24)</f>
        <v/>
      </c>
      <c r="M24" s="40"/>
    </row>
    <row r="25" spans="2:13" x14ac:dyDescent="0.3">
      <c r="B25" s="39"/>
      <c r="C25" s="75">
        <v>20</v>
      </c>
      <c r="D25" s="111" t="str">
        <f>IF($C25&lt;=Entradas!$E$63,"",Observaciones!H25)</f>
        <v/>
      </c>
      <c r="E25" s="111" t="str">
        <f>IF($C25&lt;=Entradas!$E$63,"",Cálculos!L26)</f>
        <v/>
      </c>
      <c r="F25" s="79" t="str">
        <f>IF($C25&lt;=Entradas!$E$63,"",D25-E25)</f>
        <v/>
      </c>
      <c r="G25" s="79" t="str">
        <f>IF($C25&lt;=Entradas!$E$63,"",D25-AVERAGE(D:D))</f>
        <v/>
      </c>
      <c r="H25" s="79" t="str">
        <f>IF($C25&lt;=Entradas!$E$63,"",F25^2)</f>
        <v/>
      </c>
      <c r="I25" s="79" t="str">
        <f>IF($C25&lt;=Entradas!$E$63,"",G25^2)</f>
        <v/>
      </c>
      <c r="J25" s="79" t="str">
        <f>IF($C25&lt;=Entradas!$E$63,"",E25-AVERAGE(E:E))</f>
        <v/>
      </c>
      <c r="K25" s="79" t="str">
        <f>IF($C25&lt;=Entradas!$E$63,"",J25^2)</f>
        <v/>
      </c>
      <c r="L25" s="79" t="str">
        <f>IF($C25&lt;=Entradas!$E$63,"",G25*J25)</f>
        <v/>
      </c>
      <c r="M25" s="40"/>
    </row>
    <row r="26" spans="2:13" x14ac:dyDescent="0.3">
      <c r="B26" s="39"/>
      <c r="C26" s="75">
        <v>21</v>
      </c>
      <c r="D26" s="111" t="str">
        <f>IF($C26&lt;=Entradas!$E$63,"",Observaciones!H26)</f>
        <v/>
      </c>
      <c r="E26" s="111" t="str">
        <f>IF($C26&lt;=Entradas!$E$63,"",Cálculos!L27)</f>
        <v/>
      </c>
      <c r="F26" s="79" t="str">
        <f>IF($C26&lt;=Entradas!$E$63,"",D26-E26)</f>
        <v/>
      </c>
      <c r="G26" s="79" t="str">
        <f>IF($C26&lt;=Entradas!$E$63,"",D26-AVERAGE(D:D))</f>
        <v/>
      </c>
      <c r="H26" s="79" t="str">
        <f>IF($C26&lt;=Entradas!$E$63,"",F26^2)</f>
        <v/>
      </c>
      <c r="I26" s="79" t="str">
        <f>IF($C26&lt;=Entradas!$E$63,"",G26^2)</f>
        <v/>
      </c>
      <c r="J26" s="79" t="str">
        <f>IF($C26&lt;=Entradas!$E$63,"",E26-AVERAGE(E:E))</f>
        <v/>
      </c>
      <c r="K26" s="79" t="str">
        <f>IF($C26&lt;=Entradas!$E$63,"",J26^2)</f>
        <v/>
      </c>
      <c r="L26" s="79" t="str">
        <f>IF($C26&lt;=Entradas!$E$63,"",G26*J26)</f>
        <v/>
      </c>
      <c r="M26" s="40"/>
    </row>
    <row r="27" spans="2:13" x14ac:dyDescent="0.3">
      <c r="B27" s="39"/>
      <c r="C27" s="75">
        <v>22</v>
      </c>
      <c r="D27" s="111" t="str">
        <f>IF($C27&lt;=Entradas!$E$63,"",Observaciones!H27)</f>
        <v/>
      </c>
      <c r="E27" s="111" t="str">
        <f>IF($C27&lt;=Entradas!$E$63,"",Cálculos!L28)</f>
        <v/>
      </c>
      <c r="F27" s="79" t="str">
        <f>IF($C27&lt;=Entradas!$E$63,"",D27-E27)</f>
        <v/>
      </c>
      <c r="G27" s="79" t="str">
        <f>IF($C27&lt;=Entradas!$E$63,"",D27-AVERAGE(D:D))</f>
        <v/>
      </c>
      <c r="H27" s="79" t="str">
        <f>IF($C27&lt;=Entradas!$E$63,"",F27^2)</f>
        <v/>
      </c>
      <c r="I27" s="79" t="str">
        <f>IF($C27&lt;=Entradas!$E$63,"",G27^2)</f>
        <v/>
      </c>
      <c r="J27" s="79" t="str">
        <f>IF($C27&lt;=Entradas!$E$63,"",E27-AVERAGE(E:E))</f>
        <v/>
      </c>
      <c r="K27" s="79" t="str">
        <f>IF($C27&lt;=Entradas!$E$63,"",J27^2)</f>
        <v/>
      </c>
      <c r="L27" s="79" t="str">
        <f>IF($C27&lt;=Entradas!$E$63,"",G27*J27)</f>
        <v/>
      </c>
      <c r="M27" s="40"/>
    </row>
    <row r="28" spans="2:13" x14ac:dyDescent="0.3">
      <c r="B28" s="39"/>
      <c r="C28" s="75">
        <v>23</v>
      </c>
      <c r="D28" s="111" t="str">
        <f>IF($C28&lt;=Entradas!$E$63,"",Observaciones!H28)</f>
        <v/>
      </c>
      <c r="E28" s="111" t="str">
        <f>IF($C28&lt;=Entradas!$E$63,"",Cálculos!L29)</f>
        <v/>
      </c>
      <c r="F28" s="79" t="str">
        <f>IF($C28&lt;=Entradas!$E$63,"",D28-E28)</f>
        <v/>
      </c>
      <c r="G28" s="79" t="str">
        <f>IF($C28&lt;=Entradas!$E$63,"",D28-AVERAGE(D:D))</f>
        <v/>
      </c>
      <c r="H28" s="79" t="str">
        <f>IF($C28&lt;=Entradas!$E$63,"",F28^2)</f>
        <v/>
      </c>
      <c r="I28" s="79" t="str">
        <f>IF($C28&lt;=Entradas!$E$63,"",G28^2)</f>
        <v/>
      </c>
      <c r="J28" s="79" t="str">
        <f>IF($C28&lt;=Entradas!$E$63,"",E28-AVERAGE(E:E))</f>
        <v/>
      </c>
      <c r="K28" s="79" t="str">
        <f>IF($C28&lt;=Entradas!$E$63,"",J28^2)</f>
        <v/>
      </c>
      <c r="L28" s="79" t="str">
        <f>IF($C28&lt;=Entradas!$E$63,"",G28*J28)</f>
        <v/>
      </c>
      <c r="M28" s="40"/>
    </row>
    <row r="29" spans="2:13" x14ac:dyDescent="0.3">
      <c r="B29" s="39"/>
      <c r="C29" s="75">
        <v>24</v>
      </c>
      <c r="D29" s="111" t="str">
        <f>IF($C29&lt;=Entradas!$E$63,"",Observaciones!H29)</f>
        <v/>
      </c>
      <c r="E29" s="111" t="str">
        <f>IF($C29&lt;=Entradas!$E$63,"",Cálculos!L30)</f>
        <v/>
      </c>
      <c r="F29" s="79" t="str">
        <f>IF($C29&lt;=Entradas!$E$63,"",D29-E29)</f>
        <v/>
      </c>
      <c r="G29" s="79" t="str">
        <f>IF($C29&lt;=Entradas!$E$63,"",D29-AVERAGE(D:D))</f>
        <v/>
      </c>
      <c r="H29" s="79" t="str">
        <f>IF($C29&lt;=Entradas!$E$63,"",F29^2)</f>
        <v/>
      </c>
      <c r="I29" s="79" t="str">
        <f>IF($C29&lt;=Entradas!$E$63,"",G29^2)</f>
        <v/>
      </c>
      <c r="J29" s="79" t="str">
        <f>IF($C29&lt;=Entradas!$E$63,"",E29-AVERAGE(E:E))</f>
        <v/>
      </c>
      <c r="K29" s="79" t="str">
        <f>IF($C29&lt;=Entradas!$E$63,"",J29^2)</f>
        <v/>
      </c>
      <c r="L29" s="79" t="str">
        <f>IF($C29&lt;=Entradas!$E$63,"",G29*J29)</f>
        <v/>
      </c>
      <c r="M29" s="40"/>
    </row>
    <row r="30" spans="2:13" x14ac:dyDescent="0.3">
      <c r="B30" s="39"/>
      <c r="C30" s="75">
        <v>25</v>
      </c>
      <c r="D30" s="111" t="str">
        <f>IF($C30&lt;=Entradas!$E$63,"",Observaciones!H30)</f>
        <v/>
      </c>
      <c r="E30" s="111" t="str">
        <f>IF($C30&lt;=Entradas!$E$63,"",Cálculos!L31)</f>
        <v/>
      </c>
      <c r="F30" s="79" t="str">
        <f>IF($C30&lt;=Entradas!$E$63,"",D30-E30)</f>
        <v/>
      </c>
      <c r="G30" s="79" t="str">
        <f>IF($C30&lt;=Entradas!$E$63,"",D30-AVERAGE(D:D))</f>
        <v/>
      </c>
      <c r="H30" s="79" t="str">
        <f>IF($C30&lt;=Entradas!$E$63,"",F30^2)</f>
        <v/>
      </c>
      <c r="I30" s="79" t="str">
        <f>IF($C30&lt;=Entradas!$E$63,"",G30^2)</f>
        <v/>
      </c>
      <c r="J30" s="79" t="str">
        <f>IF($C30&lt;=Entradas!$E$63,"",E30-AVERAGE(E:E))</f>
        <v/>
      </c>
      <c r="K30" s="79" t="str">
        <f>IF($C30&lt;=Entradas!$E$63,"",J30^2)</f>
        <v/>
      </c>
      <c r="L30" s="79" t="str">
        <f>IF($C30&lt;=Entradas!$E$63,"",G30*J30)</f>
        <v/>
      </c>
      <c r="M30" s="40"/>
    </row>
    <row r="31" spans="2:13" x14ac:dyDescent="0.3">
      <c r="B31" s="39"/>
      <c r="C31" s="75">
        <v>26</v>
      </c>
      <c r="D31" s="111" t="str">
        <f>IF($C31&lt;=Entradas!$E$63,"",Observaciones!H31)</f>
        <v/>
      </c>
      <c r="E31" s="111" t="str">
        <f>IF($C31&lt;=Entradas!$E$63,"",Cálculos!L32)</f>
        <v/>
      </c>
      <c r="F31" s="79" t="str">
        <f>IF($C31&lt;=Entradas!$E$63,"",D31-E31)</f>
        <v/>
      </c>
      <c r="G31" s="79" t="str">
        <f>IF($C31&lt;=Entradas!$E$63,"",D31-AVERAGE(D:D))</f>
        <v/>
      </c>
      <c r="H31" s="79" t="str">
        <f>IF($C31&lt;=Entradas!$E$63,"",F31^2)</f>
        <v/>
      </c>
      <c r="I31" s="79" t="str">
        <f>IF($C31&lt;=Entradas!$E$63,"",G31^2)</f>
        <v/>
      </c>
      <c r="J31" s="79" t="str">
        <f>IF($C31&lt;=Entradas!$E$63,"",E31-AVERAGE(E:E))</f>
        <v/>
      </c>
      <c r="K31" s="79" t="str">
        <f>IF($C31&lt;=Entradas!$E$63,"",J31^2)</f>
        <v/>
      </c>
      <c r="L31" s="79" t="str">
        <f>IF($C31&lt;=Entradas!$E$63,"",G31*J31)</f>
        <v/>
      </c>
      <c r="M31" s="40"/>
    </row>
    <row r="32" spans="2:13" x14ac:dyDescent="0.3">
      <c r="B32" s="39"/>
      <c r="C32" s="75">
        <v>27</v>
      </c>
      <c r="D32" s="111" t="str">
        <f>IF($C32&lt;=Entradas!$E$63,"",Observaciones!H32)</f>
        <v/>
      </c>
      <c r="E32" s="111" t="str">
        <f>IF($C32&lt;=Entradas!$E$63,"",Cálculos!L33)</f>
        <v/>
      </c>
      <c r="F32" s="79" t="str">
        <f>IF($C32&lt;=Entradas!$E$63,"",D32-E32)</f>
        <v/>
      </c>
      <c r="G32" s="79" t="str">
        <f>IF($C32&lt;=Entradas!$E$63,"",D32-AVERAGE(D:D))</f>
        <v/>
      </c>
      <c r="H32" s="79" t="str">
        <f>IF($C32&lt;=Entradas!$E$63,"",F32^2)</f>
        <v/>
      </c>
      <c r="I32" s="79" t="str">
        <f>IF($C32&lt;=Entradas!$E$63,"",G32^2)</f>
        <v/>
      </c>
      <c r="J32" s="79" t="str">
        <f>IF($C32&lt;=Entradas!$E$63,"",E32-AVERAGE(E:E))</f>
        <v/>
      </c>
      <c r="K32" s="79" t="str">
        <f>IF($C32&lt;=Entradas!$E$63,"",J32^2)</f>
        <v/>
      </c>
      <c r="L32" s="79" t="str">
        <f>IF($C32&lt;=Entradas!$E$63,"",G32*J32)</f>
        <v/>
      </c>
      <c r="M32" s="40"/>
    </row>
    <row r="33" spans="2:13" x14ac:dyDescent="0.3">
      <c r="B33" s="39"/>
      <c r="C33" s="75">
        <v>28</v>
      </c>
      <c r="D33" s="111" t="str">
        <f>IF($C33&lt;=Entradas!$E$63,"",Observaciones!H33)</f>
        <v/>
      </c>
      <c r="E33" s="111" t="str">
        <f>IF($C33&lt;=Entradas!$E$63,"",Cálculos!L34)</f>
        <v/>
      </c>
      <c r="F33" s="79" t="str">
        <f>IF($C33&lt;=Entradas!$E$63,"",D33-E33)</f>
        <v/>
      </c>
      <c r="G33" s="79" t="str">
        <f>IF($C33&lt;=Entradas!$E$63,"",D33-AVERAGE(D:D))</f>
        <v/>
      </c>
      <c r="H33" s="79" t="str">
        <f>IF($C33&lt;=Entradas!$E$63,"",F33^2)</f>
        <v/>
      </c>
      <c r="I33" s="79" t="str">
        <f>IF($C33&lt;=Entradas!$E$63,"",G33^2)</f>
        <v/>
      </c>
      <c r="J33" s="79" t="str">
        <f>IF($C33&lt;=Entradas!$E$63,"",E33-AVERAGE(E:E))</f>
        <v/>
      </c>
      <c r="K33" s="79" t="str">
        <f>IF($C33&lt;=Entradas!$E$63,"",J33^2)</f>
        <v/>
      </c>
      <c r="L33" s="79" t="str">
        <f>IF($C33&lt;=Entradas!$E$63,"",G33*J33)</f>
        <v/>
      </c>
      <c r="M33" s="40"/>
    </row>
    <row r="34" spans="2:13" x14ac:dyDescent="0.3">
      <c r="B34" s="39"/>
      <c r="C34" s="75">
        <v>29</v>
      </c>
      <c r="D34" s="111" t="str">
        <f>IF($C34&lt;=Entradas!$E$63,"",Observaciones!H34)</f>
        <v/>
      </c>
      <c r="E34" s="111" t="str">
        <f>IF($C34&lt;=Entradas!$E$63,"",Cálculos!L35)</f>
        <v/>
      </c>
      <c r="F34" s="79" t="str">
        <f>IF($C34&lt;=Entradas!$E$63,"",D34-E34)</f>
        <v/>
      </c>
      <c r="G34" s="79" t="str">
        <f>IF($C34&lt;=Entradas!$E$63,"",D34-AVERAGE(D:D))</f>
        <v/>
      </c>
      <c r="H34" s="79" t="str">
        <f>IF($C34&lt;=Entradas!$E$63,"",F34^2)</f>
        <v/>
      </c>
      <c r="I34" s="79" t="str">
        <f>IF($C34&lt;=Entradas!$E$63,"",G34^2)</f>
        <v/>
      </c>
      <c r="J34" s="79" t="str">
        <f>IF($C34&lt;=Entradas!$E$63,"",E34-AVERAGE(E:E))</f>
        <v/>
      </c>
      <c r="K34" s="79" t="str">
        <f>IF($C34&lt;=Entradas!$E$63,"",J34^2)</f>
        <v/>
      </c>
      <c r="L34" s="79" t="str">
        <f>IF($C34&lt;=Entradas!$E$63,"",G34*J34)</f>
        <v/>
      </c>
      <c r="M34" s="40"/>
    </row>
    <row r="35" spans="2:13" x14ac:dyDescent="0.3">
      <c r="B35" s="39"/>
      <c r="C35" s="75">
        <v>30</v>
      </c>
      <c r="D35" s="111" t="str">
        <f>IF($C35&lt;=Entradas!$E$63,"",Observaciones!H35)</f>
        <v/>
      </c>
      <c r="E35" s="111" t="str">
        <f>IF($C35&lt;=Entradas!$E$63,"",Cálculos!L36)</f>
        <v/>
      </c>
      <c r="F35" s="79" t="str">
        <f>IF($C35&lt;=Entradas!$E$63,"",D35-E35)</f>
        <v/>
      </c>
      <c r="G35" s="79" t="str">
        <f>IF($C35&lt;=Entradas!$E$63,"",D35-AVERAGE(D:D))</f>
        <v/>
      </c>
      <c r="H35" s="79" t="str">
        <f>IF($C35&lt;=Entradas!$E$63,"",F35^2)</f>
        <v/>
      </c>
      <c r="I35" s="79" t="str">
        <f>IF($C35&lt;=Entradas!$E$63,"",G35^2)</f>
        <v/>
      </c>
      <c r="J35" s="79" t="str">
        <f>IF($C35&lt;=Entradas!$E$63,"",E35-AVERAGE(E:E))</f>
        <v/>
      </c>
      <c r="K35" s="79" t="str">
        <f>IF($C35&lt;=Entradas!$E$63,"",J35^2)</f>
        <v/>
      </c>
      <c r="L35" s="79" t="str">
        <f>IF($C35&lt;=Entradas!$E$63,"",G35*J35)</f>
        <v/>
      </c>
      <c r="M35" s="40"/>
    </row>
    <row r="36" spans="2:13" x14ac:dyDescent="0.3">
      <c r="B36" s="39"/>
      <c r="C36" s="75">
        <v>31</v>
      </c>
      <c r="D36" s="111" t="str">
        <f>IF($C36&lt;=Entradas!$E$63,"",Observaciones!H36)</f>
        <v/>
      </c>
      <c r="E36" s="111" t="str">
        <f>IF($C36&lt;=Entradas!$E$63,"",Cálculos!L37)</f>
        <v/>
      </c>
      <c r="F36" s="79" t="str">
        <f>IF($C36&lt;=Entradas!$E$63,"",D36-E36)</f>
        <v/>
      </c>
      <c r="G36" s="79" t="str">
        <f>IF($C36&lt;=Entradas!$E$63,"",D36-AVERAGE(D:D))</f>
        <v/>
      </c>
      <c r="H36" s="79" t="str">
        <f>IF($C36&lt;=Entradas!$E$63,"",F36^2)</f>
        <v/>
      </c>
      <c r="I36" s="79" t="str">
        <f>IF($C36&lt;=Entradas!$E$63,"",G36^2)</f>
        <v/>
      </c>
      <c r="J36" s="79" t="str">
        <f>IF($C36&lt;=Entradas!$E$63,"",E36-AVERAGE(E:E))</f>
        <v/>
      </c>
      <c r="K36" s="79" t="str">
        <f>IF($C36&lt;=Entradas!$E$63,"",J36^2)</f>
        <v/>
      </c>
      <c r="L36" s="79" t="str">
        <f>IF($C36&lt;=Entradas!$E$63,"",G36*J36)</f>
        <v/>
      </c>
      <c r="M36" s="40"/>
    </row>
    <row r="37" spans="2:13" x14ac:dyDescent="0.3">
      <c r="B37" s="39"/>
      <c r="C37" s="75">
        <v>32</v>
      </c>
      <c r="D37" s="111" t="str">
        <f>IF($C37&lt;=Entradas!$E$63,"",Observaciones!H37)</f>
        <v/>
      </c>
      <c r="E37" s="111" t="str">
        <f>IF($C37&lt;=Entradas!$E$63,"",Cálculos!L38)</f>
        <v/>
      </c>
      <c r="F37" s="79" t="str">
        <f>IF($C37&lt;=Entradas!$E$63,"",D37-E37)</f>
        <v/>
      </c>
      <c r="G37" s="79" t="str">
        <f>IF($C37&lt;=Entradas!$E$63,"",D37-AVERAGE(D:D))</f>
        <v/>
      </c>
      <c r="H37" s="79" t="str">
        <f>IF($C37&lt;=Entradas!$E$63,"",F37^2)</f>
        <v/>
      </c>
      <c r="I37" s="79" t="str">
        <f>IF($C37&lt;=Entradas!$E$63,"",G37^2)</f>
        <v/>
      </c>
      <c r="J37" s="79" t="str">
        <f>IF($C37&lt;=Entradas!$E$63,"",E37-AVERAGE(E:E))</f>
        <v/>
      </c>
      <c r="K37" s="79" t="str">
        <f>IF($C37&lt;=Entradas!$E$63,"",J37^2)</f>
        <v/>
      </c>
      <c r="L37" s="79" t="str">
        <f>IF($C37&lt;=Entradas!$E$63,"",G37*J37)</f>
        <v/>
      </c>
      <c r="M37" s="40"/>
    </row>
    <row r="38" spans="2:13" x14ac:dyDescent="0.3">
      <c r="B38" s="39"/>
      <c r="C38" s="75">
        <v>33</v>
      </c>
      <c r="D38" s="111" t="str">
        <f>IF($C38&lt;=Entradas!$E$63,"",Observaciones!H38)</f>
        <v/>
      </c>
      <c r="E38" s="111" t="str">
        <f>IF($C38&lt;=Entradas!$E$63,"",Cálculos!L39)</f>
        <v/>
      </c>
      <c r="F38" s="79" t="str">
        <f>IF($C38&lt;=Entradas!$E$63,"",D38-E38)</f>
        <v/>
      </c>
      <c r="G38" s="79" t="str">
        <f>IF($C38&lt;=Entradas!$E$63,"",D38-AVERAGE(D:D))</f>
        <v/>
      </c>
      <c r="H38" s="79" t="str">
        <f>IF($C38&lt;=Entradas!$E$63,"",F38^2)</f>
        <v/>
      </c>
      <c r="I38" s="79" t="str">
        <f>IF($C38&lt;=Entradas!$E$63,"",G38^2)</f>
        <v/>
      </c>
      <c r="J38" s="79" t="str">
        <f>IF($C38&lt;=Entradas!$E$63,"",E38-AVERAGE(E:E))</f>
        <v/>
      </c>
      <c r="K38" s="79" t="str">
        <f>IF($C38&lt;=Entradas!$E$63,"",J38^2)</f>
        <v/>
      </c>
      <c r="L38" s="79" t="str">
        <f>IF($C38&lt;=Entradas!$E$63,"",G38*J38)</f>
        <v/>
      </c>
      <c r="M38" s="40"/>
    </row>
    <row r="39" spans="2:13" x14ac:dyDescent="0.3">
      <c r="B39" s="39"/>
      <c r="C39" s="75">
        <v>34</v>
      </c>
      <c r="D39" s="111" t="str">
        <f>IF($C39&lt;=Entradas!$E$63,"",Observaciones!H39)</f>
        <v/>
      </c>
      <c r="E39" s="111" t="str">
        <f>IF($C39&lt;=Entradas!$E$63,"",Cálculos!L40)</f>
        <v/>
      </c>
      <c r="F39" s="79" t="str">
        <f>IF($C39&lt;=Entradas!$E$63,"",D39-E39)</f>
        <v/>
      </c>
      <c r="G39" s="79" t="str">
        <f>IF($C39&lt;=Entradas!$E$63,"",D39-AVERAGE(D:D))</f>
        <v/>
      </c>
      <c r="H39" s="79" t="str">
        <f>IF($C39&lt;=Entradas!$E$63,"",F39^2)</f>
        <v/>
      </c>
      <c r="I39" s="79" t="str">
        <f>IF($C39&lt;=Entradas!$E$63,"",G39^2)</f>
        <v/>
      </c>
      <c r="J39" s="79" t="str">
        <f>IF($C39&lt;=Entradas!$E$63,"",E39-AVERAGE(E:E))</f>
        <v/>
      </c>
      <c r="K39" s="79" t="str">
        <f>IF($C39&lt;=Entradas!$E$63,"",J39^2)</f>
        <v/>
      </c>
      <c r="L39" s="79" t="str">
        <f>IF($C39&lt;=Entradas!$E$63,"",G39*J39)</f>
        <v/>
      </c>
      <c r="M39" s="40"/>
    </row>
    <row r="40" spans="2:13" x14ac:dyDescent="0.3">
      <c r="B40" s="39"/>
      <c r="C40" s="75">
        <v>35</v>
      </c>
      <c r="D40" s="111" t="str">
        <f>IF($C40&lt;=Entradas!$E$63,"",Observaciones!H40)</f>
        <v/>
      </c>
      <c r="E40" s="111" t="str">
        <f>IF($C40&lt;=Entradas!$E$63,"",Cálculos!L41)</f>
        <v/>
      </c>
      <c r="F40" s="79" t="str">
        <f>IF($C40&lt;=Entradas!$E$63,"",D40-E40)</f>
        <v/>
      </c>
      <c r="G40" s="79" t="str">
        <f>IF($C40&lt;=Entradas!$E$63,"",D40-AVERAGE(D:D))</f>
        <v/>
      </c>
      <c r="H40" s="79" t="str">
        <f>IF($C40&lt;=Entradas!$E$63,"",F40^2)</f>
        <v/>
      </c>
      <c r="I40" s="79" t="str">
        <f>IF($C40&lt;=Entradas!$E$63,"",G40^2)</f>
        <v/>
      </c>
      <c r="J40" s="79" t="str">
        <f>IF($C40&lt;=Entradas!$E$63,"",E40-AVERAGE(E:E))</f>
        <v/>
      </c>
      <c r="K40" s="79" t="str">
        <f>IF($C40&lt;=Entradas!$E$63,"",J40^2)</f>
        <v/>
      </c>
      <c r="L40" s="79" t="str">
        <f>IF($C40&lt;=Entradas!$E$63,"",G40*J40)</f>
        <v/>
      </c>
      <c r="M40" s="40"/>
    </row>
    <row r="41" spans="2:13" x14ac:dyDescent="0.3">
      <c r="B41" s="39"/>
      <c r="C41" s="75">
        <v>36</v>
      </c>
      <c r="D41" s="111" t="str">
        <f>IF($C41&lt;=Entradas!$E$63,"",Observaciones!H41)</f>
        <v/>
      </c>
      <c r="E41" s="111" t="str">
        <f>IF($C41&lt;=Entradas!$E$63,"",Cálculos!L42)</f>
        <v/>
      </c>
      <c r="F41" s="79" t="str">
        <f>IF($C41&lt;=Entradas!$E$63,"",D41-E41)</f>
        <v/>
      </c>
      <c r="G41" s="79" t="str">
        <f>IF($C41&lt;=Entradas!$E$63,"",D41-AVERAGE(D:D))</f>
        <v/>
      </c>
      <c r="H41" s="79" t="str">
        <f>IF($C41&lt;=Entradas!$E$63,"",F41^2)</f>
        <v/>
      </c>
      <c r="I41" s="79" t="str">
        <f>IF($C41&lt;=Entradas!$E$63,"",G41^2)</f>
        <v/>
      </c>
      <c r="J41" s="79" t="str">
        <f>IF($C41&lt;=Entradas!$E$63,"",E41-AVERAGE(E:E))</f>
        <v/>
      </c>
      <c r="K41" s="79" t="str">
        <f>IF($C41&lt;=Entradas!$E$63,"",J41^2)</f>
        <v/>
      </c>
      <c r="L41" s="79" t="str">
        <f>IF($C41&lt;=Entradas!$E$63,"",G41*J41)</f>
        <v/>
      </c>
      <c r="M41" s="40"/>
    </row>
    <row r="42" spans="2:13" x14ac:dyDescent="0.3">
      <c r="B42" s="39"/>
      <c r="C42" s="75">
        <v>37</v>
      </c>
      <c r="D42" s="111" t="str">
        <f>IF($C42&lt;=Entradas!$E$63,"",Observaciones!H42)</f>
        <v/>
      </c>
      <c r="E42" s="111" t="str">
        <f>IF($C42&lt;=Entradas!$E$63,"",Cálculos!L43)</f>
        <v/>
      </c>
      <c r="F42" s="79" t="str">
        <f>IF($C42&lt;=Entradas!$E$63,"",D42-E42)</f>
        <v/>
      </c>
      <c r="G42" s="79" t="str">
        <f>IF($C42&lt;=Entradas!$E$63,"",D42-AVERAGE(D:D))</f>
        <v/>
      </c>
      <c r="H42" s="79" t="str">
        <f>IF($C42&lt;=Entradas!$E$63,"",F42^2)</f>
        <v/>
      </c>
      <c r="I42" s="79" t="str">
        <f>IF($C42&lt;=Entradas!$E$63,"",G42^2)</f>
        <v/>
      </c>
      <c r="J42" s="79" t="str">
        <f>IF($C42&lt;=Entradas!$E$63,"",E42-AVERAGE(E:E))</f>
        <v/>
      </c>
      <c r="K42" s="79" t="str">
        <f>IF($C42&lt;=Entradas!$E$63,"",J42^2)</f>
        <v/>
      </c>
      <c r="L42" s="79" t="str">
        <f>IF($C42&lt;=Entradas!$E$63,"",G42*J42)</f>
        <v/>
      </c>
      <c r="M42" s="40"/>
    </row>
    <row r="43" spans="2:13" x14ac:dyDescent="0.3">
      <c r="B43" s="39"/>
      <c r="C43" s="75">
        <v>38</v>
      </c>
      <c r="D43" s="111" t="str">
        <f>IF($C43&lt;=Entradas!$E$63,"",Observaciones!H43)</f>
        <v/>
      </c>
      <c r="E43" s="111" t="str">
        <f>IF($C43&lt;=Entradas!$E$63,"",Cálculos!L44)</f>
        <v/>
      </c>
      <c r="F43" s="79" t="str">
        <f>IF($C43&lt;=Entradas!$E$63,"",D43-E43)</f>
        <v/>
      </c>
      <c r="G43" s="79" t="str">
        <f>IF($C43&lt;=Entradas!$E$63,"",D43-AVERAGE(D:D))</f>
        <v/>
      </c>
      <c r="H43" s="79" t="str">
        <f>IF($C43&lt;=Entradas!$E$63,"",F43^2)</f>
        <v/>
      </c>
      <c r="I43" s="79" t="str">
        <f>IF($C43&lt;=Entradas!$E$63,"",G43^2)</f>
        <v/>
      </c>
      <c r="J43" s="79" t="str">
        <f>IF($C43&lt;=Entradas!$E$63,"",E43-AVERAGE(E:E))</f>
        <v/>
      </c>
      <c r="K43" s="79" t="str">
        <f>IF($C43&lt;=Entradas!$E$63,"",J43^2)</f>
        <v/>
      </c>
      <c r="L43" s="79" t="str">
        <f>IF($C43&lt;=Entradas!$E$63,"",G43*J43)</f>
        <v/>
      </c>
      <c r="M43" s="40"/>
    </row>
    <row r="44" spans="2:13" x14ac:dyDescent="0.3">
      <c r="B44" s="39"/>
      <c r="C44" s="75">
        <v>39</v>
      </c>
      <c r="D44" s="111" t="str">
        <f>IF($C44&lt;=Entradas!$E$63,"",Observaciones!H44)</f>
        <v/>
      </c>
      <c r="E44" s="111" t="str">
        <f>IF($C44&lt;=Entradas!$E$63,"",Cálculos!L45)</f>
        <v/>
      </c>
      <c r="F44" s="79" t="str">
        <f>IF($C44&lt;=Entradas!$E$63,"",D44-E44)</f>
        <v/>
      </c>
      <c r="G44" s="79" t="str">
        <f>IF($C44&lt;=Entradas!$E$63,"",D44-AVERAGE(D:D))</f>
        <v/>
      </c>
      <c r="H44" s="79" t="str">
        <f>IF($C44&lt;=Entradas!$E$63,"",F44^2)</f>
        <v/>
      </c>
      <c r="I44" s="79" t="str">
        <f>IF($C44&lt;=Entradas!$E$63,"",G44^2)</f>
        <v/>
      </c>
      <c r="J44" s="79" t="str">
        <f>IF($C44&lt;=Entradas!$E$63,"",E44-AVERAGE(E:E))</f>
        <v/>
      </c>
      <c r="K44" s="79" t="str">
        <f>IF($C44&lt;=Entradas!$E$63,"",J44^2)</f>
        <v/>
      </c>
      <c r="L44" s="79" t="str">
        <f>IF($C44&lt;=Entradas!$E$63,"",G44*J44)</f>
        <v/>
      </c>
      <c r="M44" s="40"/>
    </row>
    <row r="45" spans="2:13" x14ac:dyDescent="0.3">
      <c r="B45" s="39"/>
      <c r="C45" s="75">
        <v>40</v>
      </c>
      <c r="D45" s="111" t="str">
        <f>IF($C45&lt;=Entradas!$E$63,"",Observaciones!H45)</f>
        <v/>
      </c>
      <c r="E45" s="111" t="str">
        <f>IF($C45&lt;=Entradas!$E$63,"",Cálculos!L46)</f>
        <v/>
      </c>
      <c r="F45" s="79" t="str">
        <f>IF($C45&lt;=Entradas!$E$63,"",D45-E45)</f>
        <v/>
      </c>
      <c r="G45" s="79" t="str">
        <f>IF($C45&lt;=Entradas!$E$63,"",D45-AVERAGE(D:D))</f>
        <v/>
      </c>
      <c r="H45" s="79" t="str">
        <f>IF($C45&lt;=Entradas!$E$63,"",F45^2)</f>
        <v/>
      </c>
      <c r="I45" s="79" t="str">
        <f>IF($C45&lt;=Entradas!$E$63,"",G45^2)</f>
        <v/>
      </c>
      <c r="J45" s="79" t="str">
        <f>IF($C45&lt;=Entradas!$E$63,"",E45-AVERAGE(E:E))</f>
        <v/>
      </c>
      <c r="K45" s="79" t="str">
        <f>IF($C45&lt;=Entradas!$E$63,"",J45^2)</f>
        <v/>
      </c>
      <c r="L45" s="79" t="str">
        <f>IF($C45&lt;=Entradas!$E$63,"",G45*J45)</f>
        <v/>
      </c>
      <c r="M45" s="40"/>
    </row>
    <row r="46" spans="2:13" x14ac:dyDescent="0.3">
      <c r="B46" s="39"/>
      <c r="C46" s="75">
        <v>41</v>
      </c>
      <c r="D46" s="111" t="str">
        <f>IF($C46&lt;=Entradas!$E$63,"",Observaciones!H46)</f>
        <v/>
      </c>
      <c r="E46" s="111" t="str">
        <f>IF($C46&lt;=Entradas!$E$63,"",Cálculos!L47)</f>
        <v/>
      </c>
      <c r="F46" s="79" t="str">
        <f>IF($C46&lt;=Entradas!$E$63,"",D46-E46)</f>
        <v/>
      </c>
      <c r="G46" s="79" t="str">
        <f>IF($C46&lt;=Entradas!$E$63,"",D46-AVERAGE(D:D))</f>
        <v/>
      </c>
      <c r="H46" s="79" t="str">
        <f>IF($C46&lt;=Entradas!$E$63,"",F46^2)</f>
        <v/>
      </c>
      <c r="I46" s="79" t="str">
        <f>IF($C46&lt;=Entradas!$E$63,"",G46^2)</f>
        <v/>
      </c>
      <c r="J46" s="79" t="str">
        <f>IF($C46&lt;=Entradas!$E$63,"",E46-AVERAGE(E:E))</f>
        <v/>
      </c>
      <c r="K46" s="79" t="str">
        <f>IF($C46&lt;=Entradas!$E$63,"",J46^2)</f>
        <v/>
      </c>
      <c r="L46" s="79" t="str">
        <f>IF($C46&lt;=Entradas!$E$63,"",G46*J46)</f>
        <v/>
      </c>
      <c r="M46" s="40"/>
    </row>
    <row r="47" spans="2:13" x14ac:dyDescent="0.3">
      <c r="B47" s="39"/>
      <c r="C47" s="75">
        <v>42</v>
      </c>
      <c r="D47" s="111" t="str">
        <f>IF($C47&lt;=Entradas!$E$63,"",Observaciones!H47)</f>
        <v/>
      </c>
      <c r="E47" s="111" t="str">
        <f>IF($C47&lt;=Entradas!$E$63,"",Cálculos!L48)</f>
        <v/>
      </c>
      <c r="F47" s="79" t="str">
        <f>IF($C47&lt;=Entradas!$E$63,"",D47-E47)</f>
        <v/>
      </c>
      <c r="G47" s="79" t="str">
        <f>IF($C47&lt;=Entradas!$E$63,"",D47-AVERAGE(D:D))</f>
        <v/>
      </c>
      <c r="H47" s="79" t="str">
        <f>IF($C47&lt;=Entradas!$E$63,"",F47^2)</f>
        <v/>
      </c>
      <c r="I47" s="79" t="str">
        <f>IF($C47&lt;=Entradas!$E$63,"",G47^2)</f>
        <v/>
      </c>
      <c r="J47" s="79" t="str">
        <f>IF($C47&lt;=Entradas!$E$63,"",E47-AVERAGE(E:E))</f>
        <v/>
      </c>
      <c r="K47" s="79" t="str">
        <f>IF($C47&lt;=Entradas!$E$63,"",J47^2)</f>
        <v/>
      </c>
      <c r="L47" s="79" t="str">
        <f>IF($C47&lt;=Entradas!$E$63,"",G47*J47)</f>
        <v/>
      </c>
      <c r="M47" s="40"/>
    </row>
    <row r="48" spans="2:13" x14ac:dyDescent="0.3">
      <c r="B48" s="39"/>
      <c r="C48" s="75">
        <v>43</v>
      </c>
      <c r="D48" s="111" t="str">
        <f>IF($C48&lt;=Entradas!$E$63,"",Observaciones!H48)</f>
        <v/>
      </c>
      <c r="E48" s="111" t="str">
        <f>IF($C48&lt;=Entradas!$E$63,"",Cálculos!L49)</f>
        <v/>
      </c>
      <c r="F48" s="79" t="str">
        <f>IF($C48&lt;=Entradas!$E$63,"",D48-E48)</f>
        <v/>
      </c>
      <c r="G48" s="79" t="str">
        <f>IF($C48&lt;=Entradas!$E$63,"",D48-AVERAGE(D:D))</f>
        <v/>
      </c>
      <c r="H48" s="79" t="str">
        <f>IF($C48&lt;=Entradas!$E$63,"",F48^2)</f>
        <v/>
      </c>
      <c r="I48" s="79" t="str">
        <f>IF($C48&lt;=Entradas!$E$63,"",G48^2)</f>
        <v/>
      </c>
      <c r="J48" s="79" t="str">
        <f>IF($C48&lt;=Entradas!$E$63,"",E48-AVERAGE(E:E))</f>
        <v/>
      </c>
      <c r="K48" s="79" t="str">
        <f>IF($C48&lt;=Entradas!$E$63,"",J48^2)</f>
        <v/>
      </c>
      <c r="L48" s="79" t="str">
        <f>IF($C48&lt;=Entradas!$E$63,"",G48*J48)</f>
        <v/>
      </c>
      <c r="M48" s="40"/>
    </row>
    <row r="49" spans="2:13" x14ac:dyDescent="0.3">
      <c r="B49" s="39"/>
      <c r="C49" s="75">
        <v>44</v>
      </c>
      <c r="D49" s="111" t="str">
        <f>IF($C49&lt;=Entradas!$E$63,"",Observaciones!H49)</f>
        <v/>
      </c>
      <c r="E49" s="111" t="str">
        <f>IF($C49&lt;=Entradas!$E$63,"",Cálculos!L50)</f>
        <v/>
      </c>
      <c r="F49" s="79" t="str">
        <f>IF($C49&lt;=Entradas!$E$63,"",D49-E49)</f>
        <v/>
      </c>
      <c r="G49" s="79" t="str">
        <f>IF($C49&lt;=Entradas!$E$63,"",D49-AVERAGE(D:D))</f>
        <v/>
      </c>
      <c r="H49" s="79" t="str">
        <f>IF($C49&lt;=Entradas!$E$63,"",F49^2)</f>
        <v/>
      </c>
      <c r="I49" s="79" t="str">
        <f>IF($C49&lt;=Entradas!$E$63,"",G49^2)</f>
        <v/>
      </c>
      <c r="J49" s="79" t="str">
        <f>IF($C49&lt;=Entradas!$E$63,"",E49-AVERAGE(E:E))</f>
        <v/>
      </c>
      <c r="K49" s="79" t="str">
        <f>IF($C49&lt;=Entradas!$E$63,"",J49^2)</f>
        <v/>
      </c>
      <c r="L49" s="79" t="str">
        <f>IF($C49&lt;=Entradas!$E$63,"",G49*J49)</f>
        <v/>
      </c>
      <c r="M49" s="40"/>
    </row>
    <row r="50" spans="2:13" x14ac:dyDescent="0.3">
      <c r="B50" s="39"/>
      <c r="C50" s="75">
        <v>45</v>
      </c>
      <c r="D50" s="111" t="str">
        <f>IF($C50&lt;=Entradas!$E$63,"",Observaciones!H50)</f>
        <v/>
      </c>
      <c r="E50" s="111" t="str">
        <f>IF($C50&lt;=Entradas!$E$63,"",Cálculos!L51)</f>
        <v/>
      </c>
      <c r="F50" s="79" t="str">
        <f>IF($C50&lt;=Entradas!$E$63,"",D50-E50)</f>
        <v/>
      </c>
      <c r="G50" s="79" t="str">
        <f>IF($C50&lt;=Entradas!$E$63,"",D50-AVERAGE(D:D))</f>
        <v/>
      </c>
      <c r="H50" s="79" t="str">
        <f>IF($C50&lt;=Entradas!$E$63,"",F50^2)</f>
        <v/>
      </c>
      <c r="I50" s="79" t="str">
        <f>IF($C50&lt;=Entradas!$E$63,"",G50^2)</f>
        <v/>
      </c>
      <c r="J50" s="79" t="str">
        <f>IF($C50&lt;=Entradas!$E$63,"",E50-AVERAGE(E:E))</f>
        <v/>
      </c>
      <c r="K50" s="79" t="str">
        <f>IF($C50&lt;=Entradas!$E$63,"",J50^2)</f>
        <v/>
      </c>
      <c r="L50" s="79" t="str">
        <f>IF($C50&lt;=Entradas!$E$63,"",G50*J50)</f>
        <v/>
      </c>
      <c r="M50" s="40"/>
    </row>
    <row r="51" spans="2:13" x14ac:dyDescent="0.3">
      <c r="B51" s="39"/>
      <c r="C51" s="75">
        <v>46</v>
      </c>
      <c r="D51" s="111" t="str">
        <f>IF($C51&lt;=Entradas!$E$63,"",Observaciones!H51)</f>
        <v/>
      </c>
      <c r="E51" s="111" t="str">
        <f>IF($C51&lt;=Entradas!$E$63,"",Cálculos!L52)</f>
        <v/>
      </c>
      <c r="F51" s="79" t="str">
        <f>IF($C51&lt;=Entradas!$E$63,"",D51-E51)</f>
        <v/>
      </c>
      <c r="G51" s="79" t="str">
        <f>IF($C51&lt;=Entradas!$E$63,"",D51-AVERAGE(D:D))</f>
        <v/>
      </c>
      <c r="H51" s="79" t="str">
        <f>IF($C51&lt;=Entradas!$E$63,"",F51^2)</f>
        <v/>
      </c>
      <c r="I51" s="79" t="str">
        <f>IF($C51&lt;=Entradas!$E$63,"",G51^2)</f>
        <v/>
      </c>
      <c r="J51" s="79" t="str">
        <f>IF($C51&lt;=Entradas!$E$63,"",E51-AVERAGE(E:E))</f>
        <v/>
      </c>
      <c r="K51" s="79" t="str">
        <f>IF($C51&lt;=Entradas!$E$63,"",J51^2)</f>
        <v/>
      </c>
      <c r="L51" s="79" t="str">
        <f>IF($C51&lt;=Entradas!$E$63,"",G51*J51)</f>
        <v/>
      </c>
      <c r="M51" s="40"/>
    </row>
    <row r="52" spans="2:13" x14ac:dyDescent="0.3">
      <c r="B52" s="39"/>
      <c r="C52" s="75">
        <v>47</v>
      </c>
      <c r="D52" s="111" t="str">
        <f>IF($C52&lt;=Entradas!$E$63,"",Observaciones!H52)</f>
        <v/>
      </c>
      <c r="E52" s="111" t="str">
        <f>IF($C52&lt;=Entradas!$E$63,"",Cálculos!L53)</f>
        <v/>
      </c>
      <c r="F52" s="79" t="str">
        <f>IF($C52&lt;=Entradas!$E$63,"",D52-E52)</f>
        <v/>
      </c>
      <c r="G52" s="79" t="str">
        <f>IF($C52&lt;=Entradas!$E$63,"",D52-AVERAGE(D:D))</f>
        <v/>
      </c>
      <c r="H52" s="79" t="str">
        <f>IF($C52&lt;=Entradas!$E$63,"",F52^2)</f>
        <v/>
      </c>
      <c r="I52" s="79" t="str">
        <f>IF($C52&lt;=Entradas!$E$63,"",G52^2)</f>
        <v/>
      </c>
      <c r="J52" s="79" t="str">
        <f>IF($C52&lt;=Entradas!$E$63,"",E52-AVERAGE(E:E))</f>
        <v/>
      </c>
      <c r="K52" s="79" t="str">
        <f>IF($C52&lt;=Entradas!$E$63,"",J52^2)</f>
        <v/>
      </c>
      <c r="L52" s="79" t="str">
        <f>IF($C52&lt;=Entradas!$E$63,"",G52*J52)</f>
        <v/>
      </c>
      <c r="M52" s="40"/>
    </row>
    <row r="53" spans="2:13" x14ac:dyDescent="0.3">
      <c r="B53" s="39"/>
      <c r="C53" s="75">
        <v>48</v>
      </c>
      <c r="D53" s="111" t="str">
        <f>IF($C53&lt;=Entradas!$E$63,"",Observaciones!H53)</f>
        <v/>
      </c>
      <c r="E53" s="111" t="str">
        <f>IF($C53&lt;=Entradas!$E$63,"",Cálculos!L54)</f>
        <v/>
      </c>
      <c r="F53" s="79" t="str">
        <f>IF($C53&lt;=Entradas!$E$63,"",D53-E53)</f>
        <v/>
      </c>
      <c r="G53" s="79" t="str">
        <f>IF($C53&lt;=Entradas!$E$63,"",D53-AVERAGE(D:D))</f>
        <v/>
      </c>
      <c r="H53" s="79" t="str">
        <f>IF($C53&lt;=Entradas!$E$63,"",F53^2)</f>
        <v/>
      </c>
      <c r="I53" s="79" t="str">
        <f>IF($C53&lt;=Entradas!$E$63,"",G53^2)</f>
        <v/>
      </c>
      <c r="J53" s="79" t="str">
        <f>IF($C53&lt;=Entradas!$E$63,"",E53-AVERAGE(E:E))</f>
        <v/>
      </c>
      <c r="K53" s="79" t="str">
        <f>IF($C53&lt;=Entradas!$E$63,"",J53^2)</f>
        <v/>
      </c>
      <c r="L53" s="79" t="str">
        <f>IF($C53&lt;=Entradas!$E$63,"",G53*J53)</f>
        <v/>
      </c>
      <c r="M53" s="40"/>
    </row>
    <row r="54" spans="2:13" x14ac:dyDescent="0.3">
      <c r="B54" s="39"/>
      <c r="C54" s="75">
        <v>49</v>
      </c>
      <c r="D54" s="111" t="str">
        <f>IF($C54&lt;=Entradas!$E$63,"",Observaciones!H54)</f>
        <v/>
      </c>
      <c r="E54" s="111" t="str">
        <f>IF($C54&lt;=Entradas!$E$63,"",Cálculos!L55)</f>
        <v/>
      </c>
      <c r="F54" s="79" t="str">
        <f>IF($C54&lt;=Entradas!$E$63,"",D54-E54)</f>
        <v/>
      </c>
      <c r="G54" s="79" t="str">
        <f>IF($C54&lt;=Entradas!$E$63,"",D54-AVERAGE(D:D))</f>
        <v/>
      </c>
      <c r="H54" s="79" t="str">
        <f>IF($C54&lt;=Entradas!$E$63,"",F54^2)</f>
        <v/>
      </c>
      <c r="I54" s="79" t="str">
        <f>IF($C54&lt;=Entradas!$E$63,"",G54^2)</f>
        <v/>
      </c>
      <c r="J54" s="79" t="str">
        <f>IF($C54&lt;=Entradas!$E$63,"",E54-AVERAGE(E:E))</f>
        <v/>
      </c>
      <c r="K54" s="79" t="str">
        <f>IF($C54&lt;=Entradas!$E$63,"",J54^2)</f>
        <v/>
      </c>
      <c r="L54" s="79" t="str">
        <f>IF($C54&lt;=Entradas!$E$63,"",G54*J54)</f>
        <v/>
      </c>
      <c r="M54" s="40"/>
    </row>
    <row r="55" spans="2:13" x14ac:dyDescent="0.3">
      <c r="B55" s="39"/>
      <c r="C55" s="75">
        <v>50</v>
      </c>
      <c r="D55" s="111" t="str">
        <f>IF($C55&lt;=Entradas!$E$63,"",Observaciones!H55)</f>
        <v/>
      </c>
      <c r="E55" s="111" t="str">
        <f>IF($C55&lt;=Entradas!$E$63,"",Cálculos!L56)</f>
        <v/>
      </c>
      <c r="F55" s="79" t="str">
        <f>IF($C55&lt;=Entradas!$E$63,"",D55-E55)</f>
        <v/>
      </c>
      <c r="G55" s="79" t="str">
        <f>IF($C55&lt;=Entradas!$E$63,"",D55-AVERAGE(D:D))</f>
        <v/>
      </c>
      <c r="H55" s="79" t="str">
        <f>IF($C55&lt;=Entradas!$E$63,"",F55^2)</f>
        <v/>
      </c>
      <c r="I55" s="79" t="str">
        <f>IF($C55&lt;=Entradas!$E$63,"",G55^2)</f>
        <v/>
      </c>
      <c r="J55" s="79" t="str">
        <f>IF($C55&lt;=Entradas!$E$63,"",E55-AVERAGE(E:E))</f>
        <v/>
      </c>
      <c r="K55" s="79" t="str">
        <f>IF($C55&lt;=Entradas!$E$63,"",J55^2)</f>
        <v/>
      </c>
      <c r="L55" s="79" t="str">
        <f>IF($C55&lt;=Entradas!$E$63,"",G55*J55)</f>
        <v/>
      </c>
      <c r="M55" s="40"/>
    </row>
    <row r="56" spans="2:13" x14ac:dyDescent="0.3">
      <c r="B56" s="39"/>
      <c r="C56" s="75">
        <v>51</v>
      </c>
      <c r="D56" s="111" t="str">
        <f>IF($C56&lt;=Entradas!$E$63,"",Observaciones!H56)</f>
        <v/>
      </c>
      <c r="E56" s="111" t="str">
        <f>IF($C56&lt;=Entradas!$E$63,"",Cálculos!L57)</f>
        <v/>
      </c>
      <c r="F56" s="79" t="str">
        <f>IF($C56&lt;=Entradas!$E$63,"",D56-E56)</f>
        <v/>
      </c>
      <c r="G56" s="79" t="str">
        <f>IF($C56&lt;=Entradas!$E$63,"",D56-AVERAGE(D:D))</f>
        <v/>
      </c>
      <c r="H56" s="79" t="str">
        <f>IF($C56&lt;=Entradas!$E$63,"",F56^2)</f>
        <v/>
      </c>
      <c r="I56" s="79" t="str">
        <f>IF($C56&lt;=Entradas!$E$63,"",G56^2)</f>
        <v/>
      </c>
      <c r="J56" s="79" t="str">
        <f>IF($C56&lt;=Entradas!$E$63,"",E56-AVERAGE(E:E))</f>
        <v/>
      </c>
      <c r="K56" s="79" t="str">
        <f>IF($C56&lt;=Entradas!$E$63,"",J56^2)</f>
        <v/>
      </c>
      <c r="L56" s="79" t="str">
        <f>IF($C56&lt;=Entradas!$E$63,"",G56*J56)</f>
        <v/>
      </c>
      <c r="M56" s="40"/>
    </row>
    <row r="57" spans="2:13" x14ac:dyDescent="0.3">
      <c r="B57" s="39"/>
      <c r="C57" s="75">
        <v>52</v>
      </c>
      <c r="D57" s="111" t="str">
        <f>IF($C57&lt;=Entradas!$E$63,"",Observaciones!H57)</f>
        <v/>
      </c>
      <c r="E57" s="111" t="str">
        <f>IF($C57&lt;=Entradas!$E$63,"",Cálculos!L58)</f>
        <v/>
      </c>
      <c r="F57" s="79" t="str">
        <f>IF($C57&lt;=Entradas!$E$63,"",D57-E57)</f>
        <v/>
      </c>
      <c r="G57" s="79" t="str">
        <f>IF($C57&lt;=Entradas!$E$63,"",D57-AVERAGE(D:D))</f>
        <v/>
      </c>
      <c r="H57" s="79" t="str">
        <f>IF($C57&lt;=Entradas!$E$63,"",F57^2)</f>
        <v/>
      </c>
      <c r="I57" s="79" t="str">
        <f>IF($C57&lt;=Entradas!$E$63,"",G57^2)</f>
        <v/>
      </c>
      <c r="J57" s="79" t="str">
        <f>IF($C57&lt;=Entradas!$E$63,"",E57-AVERAGE(E:E))</f>
        <v/>
      </c>
      <c r="K57" s="79" t="str">
        <f>IF($C57&lt;=Entradas!$E$63,"",J57^2)</f>
        <v/>
      </c>
      <c r="L57" s="79" t="str">
        <f>IF($C57&lt;=Entradas!$E$63,"",G57*J57)</f>
        <v/>
      </c>
      <c r="M57" s="40"/>
    </row>
    <row r="58" spans="2:13" x14ac:dyDescent="0.3">
      <c r="B58" s="39"/>
      <c r="C58" s="75">
        <v>53</v>
      </c>
      <c r="D58" s="111" t="str">
        <f>IF($C58&lt;=Entradas!$E$63,"",Observaciones!H58)</f>
        <v/>
      </c>
      <c r="E58" s="111" t="str">
        <f>IF($C58&lt;=Entradas!$E$63,"",Cálculos!L59)</f>
        <v/>
      </c>
      <c r="F58" s="79" t="str">
        <f>IF($C58&lt;=Entradas!$E$63,"",D58-E58)</f>
        <v/>
      </c>
      <c r="G58" s="79" t="str">
        <f>IF($C58&lt;=Entradas!$E$63,"",D58-AVERAGE(D:D))</f>
        <v/>
      </c>
      <c r="H58" s="79" t="str">
        <f>IF($C58&lt;=Entradas!$E$63,"",F58^2)</f>
        <v/>
      </c>
      <c r="I58" s="79" t="str">
        <f>IF($C58&lt;=Entradas!$E$63,"",G58^2)</f>
        <v/>
      </c>
      <c r="J58" s="79" t="str">
        <f>IF($C58&lt;=Entradas!$E$63,"",E58-AVERAGE(E:E))</f>
        <v/>
      </c>
      <c r="K58" s="79" t="str">
        <f>IF($C58&lt;=Entradas!$E$63,"",J58^2)</f>
        <v/>
      </c>
      <c r="L58" s="79" t="str">
        <f>IF($C58&lt;=Entradas!$E$63,"",G58*J58)</f>
        <v/>
      </c>
      <c r="M58" s="40"/>
    </row>
    <row r="59" spans="2:13" x14ac:dyDescent="0.3">
      <c r="B59" s="39"/>
      <c r="C59" s="75">
        <v>54</v>
      </c>
      <c r="D59" s="111" t="str">
        <f>IF($C59&lt;=Entradas!$E$63,"",Observaciones!H59)</f>
        <v/>
      </c>
      <c r="E59" s="111" t="str">
        <f>IF($C59&lt;=Entradas!$E$63,"",Cálculos!L60)</f>
        <v/>
      </c>
      <c r="F59" s="79" t="str">
        <f>IF($C59&lt;=Entradas!$E$63,"",D59-E59)</f>
        <v/>
      </c>
      <c r="G59" s="79" t="str">
        <f>IF($C59&lt;=Entradas!$E$63,"",D59-AVERAGE(D:D))</f>
        <v/>
      </c>
      <c r="H59" s="79" t="str">
        <f>IF($C59&lt;=Entradas!$E$63,"",F59^2)</f>
        <v/>
      </c>
      <c r="I59" s="79" t="str">
        <f>IF($C59&lt;=Entradas!$E$63,"",G59^2)</f>
        <v/>
      </c>
      <c r="J59" s="79" t="str">
        <f>IF($C59&lt;=Entradas!$E$63,"",E59-AVERAGE(E:E))</f>
        <v/>
      </c>
      <c r="K59" s="79" t="str">
        <f>IF($C59&lt;=Entradas!$E$63,"",J59^2)</f>
        <v/>
      </c>
      <c r="L59" s="79" t="str">
        <f>IF($C59&lt;=Entradas!$E$63,"",G59*J59)</f>
        <v/>
      </c>
      <c r="M59" s="40"/>
    </row>
    <row r="60" spans="2:13" x14ac:dyDescent="0.3">
      <c r="B60" s="39"/>
      <c r="C60" s="75">
        <v>55</v>
      </c>
      <c r="D60" s="111" t="str">
        <f>IF($C60&lt;=Entradas!$E$63,"",Observaciones!H60)</f>
        <v/>
      </c>
      <c r="E60" s="111" t="str">
        <f>IF($C60&lt;=Entradas!$E$63,"",Cálculos!L61)</f>
        <v/>
      </c>
      <c r="F60" s="79" t="str">
        <f>IF($C60&lt;=Entradas!$E$63,"",D60-E60)</f>
        <v/>
      </c>
      <c r="G60" s="79" t="str">
        <f>IF($C60&lt;=Entradas!$E$63,"",D60-AVERAGE(D:D))</f>
        <v/>
      </c>
      <c r="H60" s="79" t="str">
        <f>IF($C60&lt;=Entradas!$E$63,"",F60^2)</f>
        <v/>
      </c>
      <c r="I60" s="79" t="str">
        <f>IF($C60&lt;=Entradas!$E$63,"",G60^2)</f>
        <v/>
      </c>
      <c r="J60" s="79" t="str">
        <f>IF($C60&lt;=Entradas!$E$63,"",E60-AVERAGE(E:E))</f>
        <v/>
      </c>
      <c r="K60" s="79" t="str">
        <f>IF($C60&lt;=Entradas!$E$63,"",J60^2)</f>
        <v/>
      </c>
      <c r="L60" s="79" t="str">
        <f>IF($C60&lt;=Entradas!$E$63,"",G60*J60)</f>
        <v/>
      </c>
      <c r="M60" s="40"/>
    </row>
    <row r="61" spans="2:13" x14ac:dyDescent="0.3">
      <c r="B61" s="39"/>
      <c r="C61" s="75">
        <v>56</v>
      </c>
      <c r="D61" s="111" t="str">
        <f>IF($C61&lt;=Entradas!$E$63,"",Observaciones!H61)</f>
        <v/>
      </c>
      <c r="E61" s="111" t="str">
        <f>IF($C61&lt;=Entradas!$E$63,"",Cálculos!L62)</f>
        <v/>
      </c>
      <c r="F61" s="79" t="str">
        <f>IF($C61&lt;=Entradas!$E$63,"",D61-E61)</f>
        <v/>
      </c>
      <c r="G61" s="79" t="str">
        <f>IF($C61&lt;=Entradas!$E$63,"",D61-AVERAGE(D:D))</f>
        <v/>
      </c>
      <c r="H61" s="79" t="str">
        <f>IF($C61&lt;=Entradas!$E$63,"",F61^2)</f>
        <v/>
      </c>
      <c r="I61" s="79" t="str">
        <f>IF($C61&lt;=Entradas!$E$63,"",G61^2)</f>
        <v/>
      </c>
      <c r="J61" s="79" t="str">
        <f>IF($C61&lt;=Entradas!$E$63,"",E61-AVERAGE(E:E))</f>
        <v/>
      </c>
      <c r="K61" s="79" t="str">
        <f>IF($C61&lt;=Entradas!$E$63,"",J61^2)</f>
        <v/>
      </c>
      <c r="L61" s="79" t="str">
        <f>IF($C61&lt;=Entradas!$E$63,"",G61*J61)</f>
        <v/>
      </c>
      <c r="M61" s="40"/>
    </row>
    <row r="62" spans="2:13" x14ac:dyDescent="0.3">
      <c r="B62" s="39"/>
      <c r="C62" s="75">
        <v>57</v>
      </c>
      <c r="D62" s="111" t="str">
        <f>IF($C62&lt;=Entradas!$E$63,"",Observaciones!H62)</f>
        <v/>
      </c>
      <c r="E62" s="111" t="str">
        <f>IF($C62&lt;=Entradas!$E$63,"",Cálculos!L63)</f>
        <v/>
      </c>
      <c r="F62" s="79" t="str">
        <f>IF($C62&lt;=Entradas!$E$63,"",D62-E62)</f>
        <v/>
      </c>
      <c r="G62" s="79" t="str">
        <f>IF($C62&lt;=Entradas!$E$63,"",D62-AVERAGE(D:D))</f>
        <v/>
      </c>
      <c r="H62" s="79" t="str">
        <f>IF($C62&lt;=Entradas!$E$63,"",F62^2)</f>
        <v/>
      </c>
      <c r="I62" s="79" t="str">
        <f>IF($C62&lt;=Entradas!$E$63,"",G62^2)</f>
        <v/>
      </c>
      <c r="J62" s="79" t="str">
        <f>IF($C62&lt;=Entradas!$E$63,"",E62-AVERAGE(E:E))</f>
        <v/>
      </c>
      <c r="K62" s="79" t="str">
        <f>IF($C62&lt;=Entradas!$E$63,"",J62^2)</f>
        <v/>
      </c>
      <c r="L62" s="79" t="str">
        <f>IF($C62&lt;=Entradas!$E$63,"",G62*J62)</f>
        <v/>
      </c>
      <c r="M62" s="40"/>
    </row>
    <row r="63" spans="2:13" x14ac:dyDescent="0.3">
      <c r="B63" s="39"/>
      <c r="C63" s="75">
        <v>58</v>
      </c>
      <c r="D63" s="111" t="str">
        <f>IF($C63&lt;=Entradas!$E$63,"",Observaciones!H63)</f>
        <v/>
      </c>
      <c r="E63" s="111" t="str">
        <f>IF($C63&lt;=Entradas!$E$63,"",Cálculos!L64)</f>
        <v/>
      </c>
      <c r="F63" s="79" t="str">
        <f>IF($C63&lt;=Entradas!$E$63,"",D63-E63)</f>
        <v/>
      </c>
      <c r="G63" s="79" t="str">
        <f>IF($C63&lt;=Entradas!$E$63,"",D63-AVERAGE(D:D))</f>
        <v/>
      </c>
      <c r="H63" s="79" t="str">
        <f>IF($C63&lt;=Entradas!$E$63,"",F63^2)</f>
        <v/>
      </c>
      <c r="I63" s="79" t="str">
        <f>IF($C63&lt;=Entradas!$E$63,"",G63^2)</f>
        <v/>
      </c>
      <c r="J63" s="79" t="str">
        <f>IF($C63&lt;=Entradas!$E$63,"",E63-AVERAGE(E:E))</f>
        <v/>
      </c>
      <c r="K63" s="79" t="str">
        <f>IF($C63&lt;=Entradas!$E$63,"",J63^2)</f>
        <v/>
      </c>
      <c r="L63" s="79" t="str">
        <f>IF($C63&lt;=Entradas!$E$63,"",G63*J63)</f>
        <v/>
      </c>
      <c r="M63" s="40"/>
    </row>
    <row r="64" spans="2:13" x14ac:dyDescent="0.3">
      <c r="B64" s="39"/>
      <c r="C64" s="75">
        <v>59</v>
      </c>
      <c r="D64" s="111" t="str">
        <f>IF($C64&lt;=Entradas!$E$63,"",Observaciones!H64)</f>
        <v/>
      </c>
      <c r="E64" s="111" t="str">
        <f>IF($C64&lt;=Entradas!$E$63,"",Cálculos!L65)</f>
        <v/>
      </c>
      <c r="F64" s="79" t="str">
        <f>IF($C64&lt;=Entradas!$E$63,"",D64-E64)</f>
        <v/>
      </c>
      <c r="G64" s="79" t="str">
        <f>IF($C64&lt;=Entradas!$E$63,"",D64-AVERAGE(D:D))</f>
        <v/>
      </c>
      <c r="H64" s="79" t="str">
        <f>IF($C64&lt;=Entradas!$E$63,"",F64^2)</f>
        <v/>
      </c>
      <c r="I64" s="79" t="str">
        <f>IF($C64&lt;=Entradas!$E$63,"",G64^2)</f>
        <v/>
      </c>
      <c r="J64" s="79" t="str">
        <f>IF($C64&lt;=Entradas!$E$63,"",E64-AVERAGE(E:E))</f>
        <v/>
      </c>
      <c r="K64" s="79" t="str">
        <f>IF($C64&lt;=Entradas!$E$63,"",J64^2)</f>
        <v/>
      </c>
      <c r="L64" s="79" t="str">
        <f>IF($C64&lt;=Entradas!$E$63,"",G64*J64)</f>
        <v/>
      </c>
      <c r="M64" s="40"/>
    </row>
    <row r="65" spans="2:13" x14ac:dyDescent="0.3">
      <c r="B65" s="39"/>
      <c r="C65" s="75">
        <v>60</v>
      </c>
      <c r="D65" s="111" t="str">
        <f>IF($C65&lt;=Entradas!$E$63,"",Observaciones!H65)</f>
        <v/>
      </c>
      <c r="E65" s="111" t="str">
        <f>IF($C65&lt;=Entradas!$E$63,"",Cálculos!L66)</f>
        <v/>
      </c>
      <c r="F65" s="79" t="str">
        <f>IF($C65&lt;=Entradas!$E$63,"",D65-E65)</f>
        <v/>
      </c>
      <c r="G65" s="79" t="str">
        <f>IF($C65&lt;=Entradas!$E$63,"",D65-AVERAGE(D:D))</f>
        <v/>
      </c>
      <c r="H65" s="79" t="str">
        <f>IF($C65&lt;=Entradas!$E$63,"",F65^2)</f>
        <v/>
      </c>
      <c r="I65" s="79" t="str">
        <f>IF($C65&lt;=Entradas!$E$63,"",G65^2)</f>
        <v/>
      </c>
      <c r="J65" s="79" t="str">
        <f>IF($C65&lt;=Entradas!$E$63,"",E65-AVERAGE(E:E))</f>
        <v/>
      </c>
      <c r="K65" s="79" t="str">
        <f>IF($C65&lt;=Entradas!$E$63,"",J65^2)</f>
        <v/>
      </c>
      <c r="L65" s="79" t="str">
        <f>IF($C65&lt;=Entradas!$E$63,"",G65*J65)</f>
        <v/>
      </c>
      <c r="M65" s="40"/>
    </row>
    <row r="66" spans="2:13" x14ac:dyDescent="0.3">
      <c r="B66" s="39"/>
      <c r="C66" s="75">
        <v>61</v>
      </c>
      <c r="D66" s="111">
        <f>IF($C66&lt;=Entradas!$E$63,"",Observaciones!H66)</f>
        <v>1.6562901632511569</v>
      </c>
      <c r="E66" s="111">
        <f>IF($C66&lt;=Entradas!$E$63,"",Cálculos!L67)</f>
        <v>1.5617725190188958</v>
      </c>
      <c r="F66" s="79">
        <f>IF($C66&lt;=Entradas!$E$63,"",D66-E66)</f>
        <v>9.4517644232261055E-2</v>
      </c>
      <c r="G66" s="79">
        <f>IF($C66&lt;=Entradas!$E$63,"",D66-AVERAGE(D:D))</f>
        <v>0.75019148105767863</v>
      </c>
      <c r="H66" s="79">
        <f>IF($C66&lt;=Entradas!$E$63,"",F66^2)</f>
        <v>8.9335850712162716E-3</v>
      </c>
      <c r="I66" s="79">
        <f>IF($C66&lt;=Entradas!$E$63,"",G66^2)</f>
        <v>0.56278725825151343</v>
      </c>
      <c r="J66" s="79">
        <f>IF($C66&lt;=Entradas!$E$63,"",E66-AVERAGE(E:E))</f>
        <v>0.64536085080465977</v>
      </c>
      <c r="K66" s="79">
        <f>IF($C66&lt;=Entradas!$E$63,"",J66^2)</f>
        <v>0.41649062775131435</v>
      </c>
      <c r="L66" s="79">
        <f>IF($C66&lt;=Entradas!$E$63,"",G66*J66)</f>
        <v>0.48414421248179129</v>
      </c>
      <c r="M66" s="40"/>
    </row>
    <row r="67" spans="2:13" x14ac:dyDescent="0.3">
      <c r="B67" s="39"/>
      <c r="C67" s="75">
        <v>62</v>
      </c>
      <c r="D67" s="111">
        <f>IF($C67&lt;=Entradas!$E$63,"",Observaciones!H67)</f>
        <v>1.554571674700465</v>
      </c>
      <c r="E67" s="111">
        <f>IF($C67&lt;=Entradas!$E$63,"",Cálculos!L68)</f>
        <v>1.4588018491234469</v>
      </c>
      <c r="F67" s="79">
        <f>IF($C67&lt;=Entradas!$E$63,"",D67-E67)</f>
        <v>9.5769825577018075E-2</v>
      </c>
      <c r="G67" s="79">
        <f>IF($C67&lt;=Entradas!$E$63,"",D67-AVERAGE(D:D))</f>
        <v>0.64847299250698676</v>
      </c>
      <c r="H67" s="79">
        <f>IF($C67&lt;=Entradas!$E$63,"",F67^2)</f>
        <v>9.1718594910524653E-3</v>
      </c>
      <c r="I67" s="79">
        <f>IF($C67&lt;=Entradas!$E$63,"",G67^2)</f>
        <v>0.42051722201096653</v>
      </c>
      <c r="J67" s="79">
        <f>IF($C67&lt;=Entradas!$E$63,"",E67-AVERAGE(E:E))</f>
        <v>0.54239018090921087</v>
      </c>
      <c r="K67" s="79">
        <f>IF($C67&lt;=Entradas!$E$63,"",J67^2)</f>
        <v>0.29418710834672651</v>
      </c>
      <c r="L67" s="79">
        <f>IF($C67&lt;=Entradas!$E$63,"",G67*J67)</f>
        <v>0.35172538372060191</v>
      </c>
      <c r="M67" s="40"/>
    </row>
    <row r="68" spans="2:13" x14ac:dyDescent="0.3">
      <c r="B68" s="39"/>
      <c r="C68" s="75">
        <v>63</v>
      </c>
      <c r="D68" s="111">
        <f>IF($C68&lt;=Entradas!$E$63,"",Observaciones!H68)</f>
        <v>1.5436649264345652</v>
      </c>
      <c r="E68" s="111">
        <f>IF($C68&lt;=Entradas!$E$63,"",Cálculos!L69)</f>
        <v>1.4474787651140879</v>
      </c>
      <c r="F68" s="79">
        <f>IF($C68&lt;=Entradas!$E$63,"",D68-E68)</f>
        <v>9.6186161320477304E-2</v>
      </c>
      <c r="G68" s="79">
        <f>IF($C68&lt;=Entradas!$E$63,"",D68-AVERAGE(D:D))</f>
        <v>0.63756624424108699</v>
      </c>
      <c r="H68" s="79">
        <f>IF($C68&lt;=Entradas!$E$63,"",F68^2)</f>
        <v>9.2517776295688841E-3</v>
      </c>
      <c r="I68" s="79">
        <f>IF($C68&lt;=Entradas!$E$63,"",G68^2)</f>
        <v>0.40649071579568541</v>
      </c>
      <c r="J68" s="79">
        <f>IF($C68&lt;=Entradas!$E$63,"",E68-AVERAGE(E:E))</f>
        <v>0.53106709689985188</v>
      </c>
      <c r="K68" s="79">
        <f>IF($C68&lt;=Entradas!$E$63,"",J68^2)</f>
        <v>0.28203226140963666</v>
      </c>
      <c r="L68" s="79">
        <f>IF($C68&lt;=Entradas!$E$63,"",G68*J68)</f>
        <v>0.33859045441045599</v>
      </c>
      <c r="M68" s="40"/>
    </row>
    <row r="69" spans="2:13" x14ac:dyDescent="0.3">
      <c r="B69" s="39"/>
      <c r="C69" s="75">
        <v>64</v>
      </c>
      <c r="D69" s="111">
        <f>IF($C69&lt;=Entradas!$E$63,"",Observaciones!H69)</f>
        <v>1.4457732217530124</v>
      </c>
      <c r="E69" s="111">
        <f>IF($C69&lt;=Entradas!$E$63,"",Cálculos!L70)</f>
        <v>1.349223898767046</v>
      </c>
      <c r="F69" s="79">
        <f>IF($C69&lt;=Entradas!$E$63,"",D69-E69)</f>
        <v>9.6549322985966413E-2</v>
      </c>
      <c r="G69" s="79">
        <f>IF($C69&lt;=Entradas!$E$63,"",D69-AVERAGE(D:D))</f>
        <v>0.53967453955953415</v>
      </c>
      <c r="H69" s="79">
        <f>IF($C69&lt;=Entradas!$E$63,"",F69^2)</f>
        <v>9.3217717690484616E-3</v>
      </c>
      <c r="I69" s="79">
        <f>IF($C69&lt;=Entradas!$E$63,"",G69^2)</f>
        <v>0.2912486086487952</v>
      </c>
      <c r="J69" s="79">
        <f>IF($C69&lt;=Entradas!$E$63,"",E69-AVERAGE(E:E))</f>
        <v>0.43281223055280993</v>
      </c>
      <c r="K69" s="79">
        <f>IF($C69&lt;=Entradas!$E$63,"",J69^2)</f>
        <v>0.18732642691609869</v>
      </c>
      <c r="L69" s="79">
        <f>IF($C69&lt;=Entradas!$E$63,"",G69*J69)</f>
        <v>0.23357774123932265</v>
      </c>
      <c r="M69" s="40"/>
    </row>
    <row r="70" spans="2:13" x14ac:dyDescent="0.3">
      <c r="B70" s="39"/>
      <c r="C70" s="75">
        <v>65</v>
      </c>
      <c r="D70" s="111">
        <f>IF($C70&lt;=Entradas!$E$63,"",Observaciones!H70)</f>
        <v>1.5679672147681845</v>
      </c>
      <c r="E70" s="111">
        <f>IF($C70&lt;=Entradas!$E$63,"",Cálculos!L71)</f>
        <v>1.5537894617422965</v>
      </c>
      <c r="F70" s="79">
        <f>IF($C70&lt;=Entradas!$E$63,"",D70-E70)</f>
        <v>1.4177753025887974E-2</v>
      </c>
      <c r="G70" s="79">
        <f>IF($C70&lt;=Entradas!$E$63,"",D70-AVERAGE(D:D))</f>
        <v>0.66186853257470624</v>
      </c>
      <c r="H70" s="79">
        <f>IF($C70&lt;=Entradas!$E$63,"",F70^2)</f>
        <v>2.0100868086307558E-4</v>
      </c>
      <c r="I70" s="79">
        <f>IF($C70&lt;=Entradas!$E$63,"",G70^2)</f>
        <v>0.438069954412595</v>
      </c>
      <c r="J70" s="79">
        <f>IF($C70&lt;=Entradas!$E$63,"",E70-AVERAGE(E:E))</f>
        <v>0.63737779352806045</v>
      </c>
      <c r="K70" s="79">
        <f>IF($C70&lt;=Entradas!$E$63,"",J70^2)</f>
        <v>0.40625045168269885</v>
      </c>
      <c r="L70" s="79">
        <f>IF($C70&lt;=Entradas!$E$63,"",G70*J70)</f>
        <v>0.42186030489812149</v>
      </c>
      <c r="M70" s="40"/>
    </row>
    <row r="71" spans="2:13" x14ac:dyDescent="0.3">
      <c r="B71" s="39"/>
      <c r="C71" s="75">
        <v>66</v>
      </c>
      <c r="D71" s="111">
        <f>IF($C71&lt;=Entradas!$E$63,"",Observaciones!H71)</f>
        <v>1.4531277378914504</v>
      </c>
      <c r="E71" s="111">
        <f>IF($C71&lt;=Entradas!$E$63,"",Cálculos!L72)</f>
        <v>1.3531845040028769</v>
      </c>
      <c r="F71" s="79">
        <f>IF($C71&lt;=Entradas!$E$63,"",D71-E71)</f>
        <v>9.9943233888573513E-2</v>
      </c>
      <c r="G71" s="79">
        <f>IF($C71&lt;=Entradas!$E$63,"",D71-AVERAGE(D:D))</f>
        <v>0.54702905569797222</v>
      </c>
      <c r="H71" s="79">
        <f>IF($C71&lt;=Entradas!$E$63,"",F71^2)</f>
        <v>9.9886500001061095E-3</v>
      </c>
      <c r="I71" s="79">
        <f>IF($C71&lt;=Entradas!$E$63,"",G71^2)</f>
        <v>0.29924078777781521</v>
      </c>
      <c r="J71" s="79">
        <f>IF($C71&lt;=Entradas!$E$63,"",E71-AVERAGE(E:E))</f>
        <v>0.4367728357886409</v>
      </c>
      <c r="K71" s="79">
        <f>IF($C71&lt;=Entradas!$E$63,"",J71^2)</f>
        <v>0.19077051008285106</v>
      </c>
      <c r="L71" s="79">
        <f>IF($C71&lt;=Entradas!$E$63,"",G71*J71)</f>
        <v>0.23892743191598573</v>
      </c>
      <c r="M71" s="40"/>
    </row>
    <row r="72" spans="2:13" x14ac:dyDescent="0.3">
      <c r="B72" s="39"/>
      <c r="C72" s="75">
        <v>67</v>
      </c>
      <c r="D72" s="111">
        <f>IF($C72&lt;=Entradas!$E$63,"",Observaciones!H72)</f>
        <v>9.3468132740992171</v>
      </c>
      <c r="E72" s="111">
        <f>IF($C72&lt;=Entradas!$E$63,"",Cálculos!L73)</f>
        <v>12.012040290858829</v>
      </c>
      <c r="F72" s="79">
        <f>IF($C72&lt;=Entradas!$E$63,"",D72-E72)</f>
        <v>-2.6652270167596122</v>
      </c>
      <c r="G72" s="79">
        <f>IF($C72&lt;=Entradas!$E$63,"",D72-AVERAGE(D:D))</f>
        <v>8.4407145919057385</v>
      </c>
      <c r="H72" s="79">
        <f>IF($C72&lt;=Entradas!$E$63,"",F72^2)</f>
        <v>7.1034350508653423</v>
      </c>
      <c r="I72" s="79">
        <f>IF($C72&lt;=Entradas!$E$63,"",G72^2)</f>
        <v>71.245662822010459</v>
      </c>
      <c r="J72" s="79">
        <f>IF($C72&lt;=Entradas!$E$63,"",E72-AVERAGE(E:E))</f>
        <v>11.095628622644593</v>
      </c>
      <c r="K72" s="79">
        <f>IF($C72&lt;=Entradas!$E$63,"",J72^2)</f>
        <v>123.11297453164995</v>
      </c>
      <c r="L72" s="79">
        <f>IF($C72&lt;=Entradas!$E$63,"",G72*J72)</f>
        <v>93.655034421523183</v>
      </c>
      <c r="M72" s="40"/>
    </row>
    <row r="73" spans="2:13" x14ac:dyDescent="0.3">
      <c r="B73" s="39"/>
      <c r="C73" s="75">
        <v>68</v>
      </c>
      <c r="D73" s="111">
        <f>IF($C73&lt;=Entradas!$E$63,"",Observaciones!H73)</f>
        <v>2.056557924933486</v>
      </c>
      <c r="E73" s="111">
        <f>IF($C73&lt;=Entradas!$E$63,"",Cálculos!L74)</f>
        <v>1.9464222311368227</v>
      </c>
      <c r="F73" s="79">
        <f>IF($C73&lt;=Entradas!$E$63,"",D73-E73)</f>
        <v>0.11013569379666333</v>
      </c>
      <c r="G73" s="79">
        <f>IF($C73&lt;=Entradas!$E$63,"",D73-AVERAGE(D:D))</f>
        <v>1.1504592427400078</v>
      </c>
      <c r="H73" s="79">
        <f>IF($C73&lt;=Entradas!$E$63,"",F73^2)</f>
        <v>1.2129871048072385E-2</v>
      </c>
      <c r="I73" s="79">
        <f>IF($C73&lt;=Entradas!$E$63,"",G73^2)</f>
        <v>1.3235564692059121</v>
      </c>
      <c r="J73" s="79">
        <f>IF($C73&lt;=Entradas!$E$63,"",E73-AVERAGE(E:E))</f>
        <v>1.0300105629225866</v>
      </c>
      <c r="K73" s="79">
        <f>IF($C73&lt;=Entradas!$E$63,"",J73^2)</f>
        <v>1.0609217597321039</v>
      </c>
      <c r="L73" s="79">
        <f>IF($C73&lt;=Entradas!$E$63,"",G73*J73)</f>
        <v>1.1849851722341282</v>
      </c>
      <c r="M73" s="40"/>
    </row>
    <row r="74" spans="2:13" x14ac:dyDescent="0.3">
      <c r="B74" s="39"/>
      <c r="C74" s="75">
        <v>69</v>
      </c>
      <c r="D74" s="111">
        <f>IF($C74&lt;=Entradas!$E$63,"",Observaciones!H74)</f>
        <v>2.9018501764971205</v>
      </c>
      <c r="E74" s="111">
        <f>IF($C74&lt;=Entradas!$E$63,"",Cálculos!L75)</f>
        <v>3.3783926749941289</v>
      </c>
      <c r="F74" s="79">
        <f>IF($C74&lt;=Entradas!$E$63,"",D74-E74)</f>
        <v>-0.47654249849700836</v>
      </c>
      <c r="G74" s="79">
        <f>IF($C74&lt;=Entradas!$E$63,"",D74-AVERAGE(D:D))</f>
        <v>1.9957514943036423</v>
      </c>
      <c r="H74" s="79">
        <f>IF($C74&lt;=Entradas!$E$63,"",F74^2)</f>
        <v>0.2270927528737712</v>
      </c>
      <c r="I74" s="79">
        <f>IF($C74&lt;=Entradas!$E$63,"",G74^2)</f>
        <v>3.9830240270152211</v>
      </c>
      <c r="J74" s="79">
        <f>IF($C74&lt;=Entradas!$E$63,"",E74-AVERAGE(E:E))</f>
        <v>2.4619810067798928</v>
      </c>
      <c r="K74" s="79">
        <f>IF($C74&lt;=Entradas!$E$63,"",J74^2)</f>
        <v>6.0613504777449352</v>
      </c>
      <c r="L74" s="79">
        <f>IF($C74&lt;=Entradas!$E$63,"",G74*J74)</f>
        <v>4.9135022732281568</v>
      </c>
      <c r="M74" s="40"/>
    </row>
    <row r="75" spans="2:13" x14ac:dyDescent="0.3">
      <c r="B75" s="39"/>
      <c r="C75" s="75">
        <v>70</v>
      </c>
      <c r="D75" s="111">
        <f>IF($C75&lt;=Entradas!$E$63,"",Observaciones!H75)</f>
        <v>2.1734552594877981</v>
      </c>
      <c r="E75" s="111">
        <f>IF($C75&lt;=Entradas!$E$63,"",Cálculos!L76)</f>
        <v>2.1261154476706134</v>
      </c>
      <c r="F75" s="79">
        <f>IF($C75&lt;=Entradas!$E$63,"",D75-E75)</f>
        <v>4.7339811817184607E-2</v>
      </c>
      <c r="G75" s="79">
        <f>IF($C75&lt;=Entradas!$E$63,"",D75-AVERAGE(D:D))</f>
        <v>1.2673565772943198</v>
      </c>
      <c r="H75" s="79">
        <f>IF($C75&lt;=Entradas!$E$63,"",F75^2)</f>
        <v>2.2410577828864513E-3</v>
      </c>
      <c r="I75" s="79">
        <f>IF($C75&lt;=Entradas!$E$63,"",G75^2)</f>
        <v>1.6061926940111733</v>
      </c>
      <c r="J75" s="79">
        <f>IF($C75&lt;=Entradas!$E$63,"",E75-AVERAGE(E:E))</f>
        <v>1.2097037794563774</v>
      </c>
      <c r="K75" s="79">
        <f>IF($C75&lt;=Entradas!$E$63,"",J75^2)</f>
        <v>1.4633832340310438</v>
      </c>
      <c r="L75" s="79">
        <f>IF($C75&lt;=Entradas!$E$63,"",G75*J75)</f>
        <v>1.5331260414718373</v>
      </c>
      <c r="M75" s="40"/>
    </row>
    <row r="76" spans="2:13" x14ac:dyDescent="0.3">
      <c r="B76" s="39"/>
      <c r="C76" s="75">
        <v>71</v>
      </c>
      <c r="D76" s="111">
        <f>IF($C76&lt;=Entradas!$E$63,"",Observaciones!H76)</f>
        <v>4.6054455786262913</v>
      </c>
      <c r="E76" s="111">
        <f>IF($C76&lt;=Entradas!$E$63,"",Cálculos!L77)</f>
        <v>5.7354777116783939</v>
      </c>
      <c r="F76" s="79">
        <f>IF($C76&lt;=Entradas!$E$63,"",D76-E76)</f>
        <v>-1.1300321330521026</v>
      </c>
      <c r="G76" s="79">
        <f>IF($C76&lt;=Entradas!$E$63,"",D76-AVERAGE(D:D))</f>
        <v>3.6993468964328131</v>
      </c>
      <c r="H76" s="79">
        <f>IF($C76&lt;=Entradas!$E$63,"",F76^2)</f>
        <v>1.2769726217302848</v>
      </c>
      <c r="I76" s="79">
        <f>IF($C76&lt;=Entradas!$E$63,"",G76^2)</f>
        <v>13.685167460147087</v>
      </c>
      <c r="J76" s="79">
        <f>IF($C76&lt;=Entradas!$E$63,"",E76-AVERAGE(E:E))</f>
        <v>4.8190660434641579</v>
      </c>
      <c r="K76" s="79">
        <f>IF($C76&lt;=Entradas!$E$63,"",J76^2)</f>
        <v>23.223397531269292</v>
      </c>
      <c r="L76" s="79">
        <f>IF($C76&lt;=Entradas!$E$63,"",G76*J76)</f>
        <v>17.827397011593888</v>
      </c>
      <c r="M76" s="40"/>
    </row>
    <row r="77" spans="2:13" x14ac:dyDescent="0.3">
      <c r="B77" s="39"/>
      <c r="C77" s="75">
        <v>72</v>
      </c>
      <c r="D77" s="111">
        <f>IF($C77&lt;=Entradas!$E$63,"",Observaciones!H77)</f>
        <v>2.5096134060582695</v>
      </c>
      <c r="E77" s="111">
        <f>IF($C77&lt;=Entradas!$E$63,"",Cálculos!L78)</f>
        <v>2.6246716309973537</v>
      </c>
      <c r="F77" s="79">
        <f>IF($C77&lt;=Entradas!$E$63,"",D77-E77)</f>
        <v>-0.11505822493908413</v>
      </c>
      <c r="G77" s="79">
        <f>IF($C77&lt;=Entradas!$E$63,"",D77-AVERAGE(D:D))</f>
        <v>1.6035147238647913</v>
      </c>
      <c r="H77" s="79">
        <f>IF($C77&lt;=Entradas!$E$63,"",F77^2)</f>
        <v>1.3238395126132882E-2</v>
      </c>
      <c r="I77" s="79">
        <f>IF($C77&lt;=Entradas!$E$63,"",G77^2)</f>
        <v>2.5712594696511779</v>
      </c>
      <c r="J77" s="79">
        <f>IF($C77&lt;=Entradas!$E$63,"",E77-AVERAGE(E:E))</f>
        <v>1.7082599627831176</v>
      </c>
      <c r="K77" s="79">
        <f>IF($C77&lt;=Entradas!$E$63,"",J77^2)</f>
        <v>2.9181521004477786</v>
      </c>
      <c r="L77" s="79">
        <f>IF($C77&lt;=Entradas!$E$63,"",G77*J77)</f>
        <v>2.7392200025114497</v>
      </c>
      <c r="M77" s="40"/>
    </row>
    <row r="78" spans="2:13" x14ac:dyDescent="0.3">
      <c r="B78" s="39"/>
      <c r="C78" s="75">
        <v>73</v>
      </c>
      <c r="D78" s="111">
        <f>IF($C78&lt;=Entradas!$E$63,"",Observaciones!H78)</f>
        <v>2.3328614266619714</v>
      </c>
      <c r="E78" s="111">
        <f>IF($C78&lt;=Entradas!$E$63,"",Cálculos!L79)</f>
        <v>2.2083964096611153</v>
      </c>
      <c r="F78" s="79">
        <f>IF($C78&lt;=Entradas!$E$63,"",D78-E78)</f>
        <v>0.1244650170008561</v>
      </c>
      <c r="G78" s="79">
        <f>IF($C78&lt;=Entradas!$E$63,"",D78-AVERAGE(D:D))</f>
        <v>1.4267627444684932</v>
      </c>
      <c r="H78" s="79">
        <f>IF($C78&lt;=Entradas!$E$63,"",F78^2)</f>
        <v>1.54915404570234E-2</v>
      </c>
      <c r="I78" s="79">
        <f>IF($C78&lt;=Entradas!$E$63,"",G78^2)</f>
        <v>2.0356519290032669</v>
      </c>
      <c r="J78" s="79">
        <f>IF($C78&lt;=Entradas!$E$63,"",E78-AVERAGE(E:E))</f>
        <v>1.2919847414468792</v>
      </c>
      <c r="K78" s="79">
        <f>IF($C78&lt;=Entradas!$E$63,"",J78^2)</f>
        <v>1.6692245721315595</v>
      </c>
      <c r="L78" s="79">
        <f>IF($C78&lt;=Entradas!$E$63,"",G78*J78)</f>
        <v>1.843355695518166</v>
      </c>
      <c r="M78" s="40"/>
    </row>
    <row r="79" spans="2:13" x14ac:dyDescent="0.3">
      <c r="B79" s="39"/>
      <c r="C79" s="75">
        <v>74</v>
      </c>
      <c r="D79" s="111">
        <f>IF($C79&lt;=Entradas!$E$63,"",Observaciones!H79)</f>
        <v>2.3593596997005997</v>
      </c>
      <c r="E79" s="111">
        <f>IF($C79&lt;=Entradas!$E$63,"",Cálculos!L80)</f>
        <v>2.3102845306716961</v>
      </c>
      <c r="F79" s="79">
        <f>IF($C79&lt;=Entradas!$E$63,"",D79-E79)</f>
        <v>4.907516902890352E-2</v>
      </c>
      <c r="G79" s="79">
        <f>IF($C79&lt;=Entradas!$E$63,"",D79-AVERAGE(D:D))</f>
        <v>1.4532610175071214</v>
      </c>
      <c r="H79" s="79">
        <f>IF($C79&lt;=Entradas!$E$63,"",F79^2)</f>
        <v>2.4083722152154511E-3</v>
      </c>
      <c r="I79" s="79">
        <f>IF($C79&lt;=Entradas!$E$63,"",G79^2)</f>
        <v>2.1119675850058339</v>
      </c>
      <c r="J79" s="79">
        <f>IF($C79&lt;=Entradas!$E$63,"",E79-AVERAGE(E:E))</f>
        <v>1.3938728624574601</v>
      </c>
      <c r="K79" s="79">
        <f>IF($C79&lt;=Entradas!$E$63,"",J79^2)</f>
        <v>1.9428815566953535</v>
      </c>
      <c r="L79" s="79">
        <f>IF($C79&lt;=Entradas!$E$63,"",G79*J79)</f>
        <v>2.0256610943704922</v>
      </c>
      <c r="M79" s="40"/>
    </row>
    <row r="80" spans="2:13" x14ac:dyDescent="0.3">
      <c r="B80" s="39"/>
      <c r="C80" s="75">
        <v>75</v>
      </c>
      <c r="D80" s="111">
        <f>IF($C80&lt;=Entradas!$E$63,"",Observaciones!H80)</f>
        <v>4.3023523663830732</v>
      </c>
      <c r="E80" s="111">
        <f>IF($C80&lt;=Entradas!$E$63,"",Cálculos!L81)</f>
        <v>5.2410543396204652</v>
      </c>
      <c r="F80" s="79">
        <f>IF($C80&lt;=Entradas!$E$63,"",D80-E80)</f>
        <v>-0.93870197323739202</v>
      </c>
      <c r="G80" s="79">
        <f>IF($C80&lt;=Entradas!$E$63,"",D80-AVERAGE(D:D))</f>
        <v>3.3962536841895949</v>
      </c>
      <c r="H80" s="79">
        <f>IF($C80&lt;=Entradas!$E$63,"",F80^2)</f>
        <v>0.88116139455977349</v>
      </c>
      <c r="I80" s="79">
        <f>IF($C80&lt;=Entradas!$E$63,"",G80^2)</f>
        <v>11.534539087371398</v>
      </c>
      <c r="J80" s="79">
        <f>IF($C80&lt;=Entradas!$E$63,"",E80-AVERAGE(E:E))</f>
        <v>4.3246426714062292</v>
      </c>
      <c r="K80" s="79">
        <f>IF($C80&lt;=Entradas!$E$63,"",J80^2)</f>
        <v>18.702534235347606</v>
      </c>
      <c r="L80" s="79">
        <f>IF($C80&lt;=Entradas!$E$63,"",G80*J80)</f>
        <v>14.687583605566937</v>
      </c>
      <c r="M80" s="40"/>
    </row>
    <row r="81" spans="2:13" x14ac:dyDescent="0.3">
      <c r="B81" s="39"/>
      <c r="C81" s="75">
        <v>76</v>
      </c>
      <c r="D81" s="111">
        <f>IF($C81&lt;=Entradas!$E$63,"",Observaciones!H81)</f>
        <v>2.3562536234519964</v>
      </c>
      <c r="E81" s="111">
        <f>IF($C81&lt;=Entradas!$E$63,"",Cálculos!L82)</f>
        <v>2.2215043626763293</v>
      </c>
      <c r="F81" s="79">
        <f>IF($C81&lt;=Entradas!$E$63,"",D81-E81)</f>
        <v>0.13474926077566707</v>
      </c>
      <c r="G81" s="79">
        <f>IF($C81&lt;=Entradas!$E$63,"",D81-AVERAGE(D:D))</f>
        <v>1.4501549412585182</v>
      </c>
      <c r="H81" s="79">
        <f>IF($C81&lt;=Entradas!$E$63,"",F81^2)</f>
        <v>1.8157363279588726E-2</v>
      </c>
      <c r="I81" s="79">
        <f>IF($C81&lt;=Entradas!$E$63,"",G81^2)</f>
        <v>2.1029493536564963</v>
      </c>
      <c r="J81" s="79">
        <f>IF($C81&lt;=Entradas!$E$63,"",E81-AVERAGE(E:E))</f>
        <v>1.3050926944620933</v>
      </c>
      <c r="K81" s="79">
        <f>IF($C81&lt;=Entradas!$E$63,"",J81^2)</f>
        <v>1.7032669411383268</v>
      </c>
      <c r="L81" s="79">
        <f>IF($C81&lt;=Entradas!$E$63,"",G81*J81)</f>
        <v>1.8925866196745982</v>
      </c>
      <c r="M81" s="40"/>
    </row>
    <row r="82" spans="2:13" x14ac:dyDescent="0.3">
      <c r="B82" s="39"/>
      <c r="C82" s="75">
        <v>77</v>
      </c>
      <c r="D82" s="111">
        <f>IF($C82&lt;=Entradas!$E$63,"",Observaciones!H82)</f>
        <v>2.3163146530564633</v>
      </c>
      <c r="E82" s="111">
        <f>IF($C82&lt;=Entradas!$E$63,"",Cálculos!L83)</f>
        <v>2.1812618645552657</v>
      </c>
      <c r="F82" s="79">
        <f>IF($C82&lt;=Entradas!$E$63,"",D82-E82)</f>
        <v>0.13505278850119762</v>
      </c>
      <c r="G82" s="79">
        <f>IF($C82&lt;=Entradas!$E$63,"",D82-AVERAGE(D:D))</f>
        <v>1.4102159708629851</v>
      </c>
      <c r="H82" s="79">
        <f>IF($C82&lt;=Entradas!$E$63,"",F82^2)</f>
        <v>1.8239255681949215E-2</v>
      </c>
      <c r="I82" s="79">
        <f>IF($C82&lt;=Entradas!$E$63,"",G82^2)</f>
        <v>1.9887090844770317</v>
      </c>
      <c r="J82" s="79">
        <f>IF($C82&lt;=Entradas!$E$63,"",E82-AVERAGE(E:E))</f>
        <v>1.2648501963410297</v>
      </c>
      <c r="K82" s="79">
        <f>IF($C82&lt;=Entradas!$E$63,"",J82^2)</f>
        <v>1.5998460191839414</v>
      </c>
      <c r="L82" s="79">
        <f>IF($C82&lt;=Entradas!$E$63,"",G82*J82)</f>
        <v>1.7837119476293026</v>
      </c>
      <c r="M82" s="40"/>
    </row>
    <row r="83" spans="2:13" x14ac:dyDescent="0.3">
      <c r="B83" s="39"/>
      <c r="C83" s="75">
        <v>78</v>
      </c>
      <c r="D83" s="111">
        <f>IF($C83&lt;=Entradas!$E$63,"",Observaciones!H83)</f>
        <v>2.2086844197465547</v>
      </c>
      <c r="E83" s="111">
        <f>IF($C83&lt;=Entradas!$E$63,"",Cálculos!L84)</f>
        <v>2.0733782074389859</v>
      </c>
      <c r="F83" s="79">
        <f>IF($C83&lt;=Entradas!$E$63,"",D83-E83)</f>
        <v>0.13530621230756879</v>
      </c>
      <c r="G83" s="79">
        <f>IF($C83&lt;=Entradas!$E$63,"",D83-AVERAGE(D:D))</f>
        <v>1.3025857375530765</v>
      </c>
      <c r="H83" s="79">
        <f>IF($C83&lt;=Entradas!$E$63,"",F83^2)</f>
        <v>1.8307771089020878E-2</v>
      </c>
      <c r="I83" s="79">
        <f>IF($C83&lt;=Entradas!$E$63,"",G83^2)</f>
        <v>1.6967296036766923</v>
      </c>
      <c r="J83" s="79">
        <f>IF($C83&lt;=Entradas!$E$63,"",E83-AVERAGE(E:E))</f>
        <v>1.1569665392247499</v>
      </c>
      <c r="K83" s="79">
        <f>IF($C83&lt;=Entradas!$E$63,"",J83^2)</f>
        <v>1.3385715728856948</v>
      </c>
      <c r="L83" s="79">
        <f>IF($C83&lt;=Entradas!$E$63,"",G83*J83)</f>
        <v>1.5070481128203013</v>
      </c>
      <c r="M83" s="40"/>
    </row>
    <row r="84" spans="2:13" x14ac:dyDescent="0.3">
      <c r="B84" s="39"/>
      <c r="C84" s="75">
        <v>79</v>
      </c>
      <c r="D84" s="111">
        <f>IF($C84&lt;=Entradas!$E$63,"",Observaciones!H84)</f>
        <v>2.2216181054241204</v>
      </c>
      <c r="E84" s="111">
        <f>IF($C84&lt;=Entradas!$E$63,"",Cálculos!L85)</f>
        <v>2.0888465640201437</v>
      </c>
      <c r="F84" s="79">
        <f>IF($C84&lt;=Entradas!$E$63,"",D84-E84)</f>
        <v>0.13277154140397673</v>
      </c>
      <c r="G84" s="79">
        <f>IF($C84&lt;=Entradas!$E$63,"",D84-AVERAGE(D:D))</f>
        <v>1.3155194232306422</v>
      </c>
      <c r="H84" s="79">
        <f>IF($C84&lt;=Entradas!$E$63,"",F84^2)</f>
        <v>1.7628282206787908E-2</v>
      </c>
      <c r="I84" s="79">
        <f>IF($C84&lt;=Entradas!$E$63,"",G84^2)</f>
        <v>1.7305913528970815</v>
      </c>
      <c r="J84" s="79">
        <f>IF($C84&lt;=Entradas!$E$63,"",E84-AVERAGE(E:E))</f>
        <v>1.1724348958059077</v>
      </c>
      <c r="K84" s="79">
        <f>IF($C84&lt;=Entradas!$E$63,"",J84^2)</f>
        <v>1.3746035849034095</v>
      </c>
      <c r="L84" s="79">
        <f>IF($C84&lt;=Entradas!$E$63,"",G84*J84)</f>
        <v>1.5423608779060658</v>
      </c>
      <c r="M84" s="40"/>
    </row>
    <row r="85" spans="2:13" x14ac:dyDescent="0.3">
      <c r="B85" s="39"/>
      <c r="C85" s="75">
        <v>80</v>
      </c>
      <c r="D85" s="111">
        <f>IF($C85&lt;=Entradas!$E$63,"",Observaciones!H85)</f>
        <v>2.1135830543938239</v>
      </c>
      <c r="E85" s="111">
        <f>IF($C85&lt;=Entradas!$E$63,"",Cálculos!L86)</f>
        <v>1.9778572388277134</v>
      </c>
      <c r="F85" s="79">
        <f>IF($C85&lt;=Entradas!$E$63,"",D85-E85)</f>
        <v>0.13572581556611052</v>
      </c>
      <c r="G85" s="79">
        <f>IF($C85&lt;=Entradas!$E$63,"",D85-AVERAGE(D:D))</f>
        <v>1.2074843722003457</v>
      </c>
      <c r="H85" s="79">
        <f>IF($C85&lt;=Entradas!$E$63,"",F85^2)</f>
        <v>1.8421497011085849E-2</v>
      </c>
      <c r="I85" s="79">
        <f>IF($C85&lt;=Entradas!$E$63,"",G85^2)</f>
        <v>1.4580185091080629</v>
      </c>
      <c r="J85" s="79">
        <f>IF($C85&lt;=Entradas!$E$63,"",E85-AVERAGE(E:E))</f>
        <v>1.0614455706134773</v>
      </c>
      <c r="K85" s="79">
        <f>IF($C85&lt;=Entradas!$E$63,"",J85^2)</f>
        <v>1.1266666993749705</v>
      </c>
      <c r="L85" s="79">
        <f>IF($C85&lt;=Entradas!$E$63,"",G85*J85)</f>
        <v>1.2816789384570524</v>
      </c>
      <c r="M85" s="40"/>
    </row>
    <row r="86" spans="2:13" x14ac:dyDescent="0.3">
      <c r="B86" s="39"/>
      <c r="C86" s="75">
        <v>81</v>
      </c>
      <c r="D86" s="111">
        <f>IF($C86&lt;=Entradas!$E$63,"",Observaciones!H86)</f>
        <v>2.0667826046999278</v>
      </c>
      <c r="E86" s="111">
        <f>IF($C86&lt;=Entradas!$E$63,"",Cálculos!L87)</f>
        <v>1.9309738065648938</v>
      </c>
      <c r="F86" s="79">
        <f>IF($C86&lt;=Entradas!$E$63,"",D86-E86)</f>
        <v>0.13580879813503399</v>
      </c>
      <c r="G86" s="79">
        <f>IF($C86&lt;=Entradas!$E$63,"",D86-AVERAGE(D:D))</f>
        <v>1.1606839225064496</v>
      </c>
      <c r="H86" s="79">
        <f>IF($C86&lt;=Entradas!$E$63,"",F86^2)</f>
        <v>1.8444029650882411E-2</v>
      </c>
      <c r="I86" s="79">
        <f>IF($C86&lt;=Entradas!$E$63,"",G86^2)</f>
        <v>1.3471871679649579</v>
      </c>
      <c r="J86" s="79">
        <f>IF($C86&lt;=Entradas!$E$63,"",E86-AVERAGE(E:E))</f>
        <v>1.0145621383506578</v>
      </c>
      <c r="K86" s="79">
        <f>IF($C86&lt;=Entradas!$E$63,"",J86^2)</f>
        <v>1.0293363325746592</v>
      </c>
      <c r="L86" s="79">
        <f>IF($C86&lt;=Entradas!$E$63,"",G86*J86)</f>
        <v>1.1775859623673726</v>
      </c>
      <c r="M86" s="40"/>
    </row>
    <row r="87" spans="2:13" x14ac:dyDescent="0.3">
      <c r="B87" s="39"/>
      <c r="C87" s="75">
        <v>82</v>
      </c>
      <c r="D87" s="111">
        <f>IF($C87&lt;=Entradas!$E$63,"",Observaciones!H87)</f>
        <v>2.0440356159383235</v>
      </c>
      <c r="E87" s="111">
        <f>IF($C87&lt;=Entradas!$E$63,"",Cálculos!L88)</f>
        <v>1.9082022652411095</v>
      </c>
      <c r="F87" s="79">
        <f>IF($C87&lt;=Entradas!$E$63,"",D87-E87)</f>
        <v>0.13583335069721403</v>
      </c>
      <c r="G87" s="79">
        <f>IF($C87&lt;=Entradas!$E$63,"",D87-AVERAGE(D:D))</f>
        <v>1.1379369337448453</v>
      </c>
      <c r="H87" s="79">
        <f>IF($C87&lt;=Entradas!$E$63,"",F87^2)</f>
        <v>1.8450699161632333E-2</v>
      </c>
      <c r="I87" s="79">
        <f>IF($C87&lt;=Entradas!$E$63,"",G87^2)</f>
        <v>1.2949004651806204</v>
      </c>
      <c r="J87" s="79">
        <f>IF($C87&lt;=Entradas!$E$63,"",E87-AVERAGE(E:E))</f>
        <v>0.99179059702687344</v>
      </c>
      <c r="K87" s="79">
        <f>IF($C87&lt;=Entradas!$E$63,"",J87^2)</f>
        <v>0.98364858835092206</v>
      </c>
      <c r="L87" s="79">
        <f>IF($C87&lt;=Entradas!$E$63,"",G87*J87)</f>
        <v>1.1285951508977299</v>
      </c>
      <c r="M87" s="40"/>
    </row>
    <row r="88" spans="2:13" x14ac:dyDescent="0.3">
      <c r="B88" s="39"/>
      <c r="C88" s="75">
        <v>83</v>
      </c>
      <c r="D88" s="111">
        <f>IF($C88&lt;=Entradas!$E$63,"",Observaciones!H88)</f>
        <v>1.9418248897828101</v>
      </c>
      <c r="E88" s="111">
        <f>IF($C88&lt;=Entradas!$E$63,"",Cálculos!L89)</f>
        <v>1.8059985943374528</v>
      </c>
      <c r="F88" s="79">
        <f>IF($C88&lt;=Entradas!$E$63,"",D88-E88)</f>
        <v>0.13582629544535729</v>
      </c>
      <c r="G88" s="79">
        <f>IF($C88&lt;=Entradas!$E$63,"",D88-AVERAGE(D:D))</f>
        <v>1.0357262075893319</v>
      </c>
      <c r="H88" s="79">
        <f>IF($C88&lt;=Entradas!$E$63,"",F88^2)</f>
        <v>1.8448782534409486E-2</v>
      </c>
      <c r="I88" s="79">
        <f>IF($C88&lt;=Entradas!$E$63,"",G88^2)</f>
        <v>1.0727287770873797</v>
      </c>
      <c r="J88" s="79">
        <f>IF($C88&lt;=Entradas!$E$63,"",E88-AVERAGE(E:E))</f>
        <v>0.88958692612321677</v>
      </c>
      <c r="K88" s="79">
        <f>IF($C88&lt;=Entradas!$E$63,"",J88^2)</f>
        <v>0.79136489912935348</v>
      </c>
      <c r="L88" s="79">
        <f>IF($C88&lt;=Entradas!$E$63,"",G88*J88)</f>
        <v>0.92136849331465043</v>
      </c>
      <c r="M88" s="40"/>
    </row>
    <row r="89" spans="2:13" x14ac:dyDescent="0.3">
      <c r="B89" s="39"/>
      <c r="C89" s="75">
        <v>84</v>
      </c>
      <c r="D89" s="111">
        <f>IF($C89&lt;=Entradas!$E$63,"",Observaciones!H89)</f>
        <v>1.8402693663725844</v>
      </c>
      <c r="E89" s="111">
        <f>IF($C89&lt;=Entradas!$E$63,"",Cálculos!L90)</f>
        <v>1.7044757767716185</v>
      </c>
      <c r="F89" s="79">
        <f>IF($C89&lt;=Entradas!$E$63,"",D89-E89)</f>
        <v>0.13579358960096588</v>
      </c>
      <c r="G89" s="79">
        <f>IF($C89&lt;=Entradas!$E$63,"",D89-AVERAGE(D:D))</f>
        <v>0.9341706841791062</v>
      </c>
      <c r="H89" s="79">
        <f>IF($C89&lt;=Entradas!$E$63,"",F89^2)</f>
        <v>1.8439898976715548E-2</v>
      </c>
      <c r="I89" s="79">
        <f>IF($C89&lt;=Entradas!$E$63,"",G89^2)</f>
        <v>0.87267486717965936</v>
      </c>
      <c r="J89" s="79">
        <f>IF($C89&lt;=Entradas!$E$63,"",E89-AVERAGE(E:E))</f>
        <v>0.78806410855738251</v>
      </c>
      <c r="K89" s="79">
        <f>IF($C89&lt;=Entradas!$E$63,"",J89^2)</f>
        <v>0.62104503919634202</v>
      </c>
      <c r="L89" s="79">
        <f>IF($C89&lt;=Entradas!$E$63,"",G89*J89)</f>
        <v>0.73618638746804743</v>
      </c>
      <c r="M89" s="40"/>
    </row>
    <row r="90" spans="2:13" x14ac:dyDescent="0.3">
      <c r="B90" s="39"/>
      <c r="C90" s="75">
        <v>85</v>
      </c>
      <c r="D90" s="111">
        <f>IF($C90&lt;=Entradas!$E$63,"",Observaciones!H90)</f>
        <v>1.7436099901210342</v>
      </c>
      <c r="E90" s="111">
        <f>IF($C90&lt;=Entradas!$E$63,"",Cálculos!L91)</f>
        <v>1.6078977313093716</v>
      </c>
      <c r="F90" s="79">
        <f>IF($C90&lt;=Entradas!$E$63,"",D90-E90)</f>
        <v>0.1357122588116626</v>
      </c>
      <c r="G90" s="79">
        <f>IF($C90&lt;=Entradas!$E$63,"",D90-AVERAGE(D:D))</f>
        <v>0.83751130792755601</v>
      </c>
      <c r="H90" s="79">
        <f>IF($C90&lt;=Entradas!$E$63,"",F90^2)</f>
        <v>1.8417817191763695E-2</v>
      </c>
      <c r="I90" s="79">
        <f>IF($C90&lt;=Entradas!$E$63,"",G90^2)</f>
        <v>0.70142519090652555</v>
      </c>
      <c r="J90" s="79">
        <f>IF($C90&lt;=Entradas!$E$63,"",E90-AVERAGE(E:E))</f>
        <v>0.69148606309513561</v>
      </c>
      <c r="K90" s="79">
        <f>IF($C90&lt;=Entradas!$E$63,"",J90^2)</f>
        <v>0.47815297545480984</v>
      </c>
      <c r="L90" s="79">
        <f>IF($C90&lt;=Entradas!$E$63,"",G90*J90)</f>
        <v>0.57912739711648353</v>
      </c>
      <c r="M90" s="40"/>
    </row>
    <row r="91" spans="2:13" x14ac:dyDescent="0.3">
      <c r="B91" s="39"/>
      <c r="C91" s="75">
        <v>86</v>
      </c>
      <c r="D91" s="111">
        <f>IF($C91&lt;=Entradas!$E$63,"",Observaciones!H91)</f>
        <v>1.649395639465888</v>
      </c>
      <c r="E91" s="111">
        <f>IF($C91&lt;=Entradas!$E$63,"",Cálculos!L92)</f>
        <v>1.5137983972978133</v>
      </c>
      <c r="F91" s="79">
        <f>IF($C91&lt;=Entradas!$E$63,"",D91-E91)</f>
        <v>0.13559724216807467</v>
      </c>
      <c r="G91" s="79">
        <f>IF($C91&lt;=Entradas!$E$63,"",D91-AVERAGE(D:D))</f>
        <v>0.74329695727240974</v>
      </c>
      <c r="H91" s="79">
        <f>IF($C91&lt;=Entradas!$E$63,"",F91^2)</f>
        <v>1.8386612083587488E-2</v>
      </c>
      <c r="I91" s="79">
        <f>IF($C91&lt;=Entradas!$E$63,"",G91^2)</f>
        <v>0.55249036669042251</v>
      </c>
      <c r="J91" s="79">
        <f>IF($C91&lt;=Entradas!$E$63,"",E91-AVERAGE(E:E))</f>
        <v>0.59738672908357726</v>
      </c>
      <c r="K91" s="79">
        <f>IF($C91&lt;=Entradas!$E$63,"",J91^2)</f>
        <v>0.35687090408517536</v>
      </c>
      <c r="L91" s="79">
        <f>IF($C91&lt;=Entradas!$E$63,"",G91*J91)</f>
        <v>0.44403573804274032</v>
      </c>
      <c r="M91" s="40"/>
    </row>
    <row r="92" spans="2:13" x14ac:dyDescent="0.3">
      <c r="B92" s="39"/>
      <c r="C92" s="75">
        <v>87</v>
      </c>
      <c r="D92" s="111">
        <f>IF($C92&lt;=Entradas!$E$63,"",Observaciones!H92)</f>
        <v>2.4745970659183545</v>
      </c>
      <c r="E92" s="111">
        <f>IF($C92&lt;=Entradas!$E$63,"",Cálculos!L93)</f>
        <v>2.7979311589012568</v>
      </c>
      <c r="F92" s="79">
        <f>IF($C92&lt;=Entradas!$E$63,"",D92-E92)</f>
        <v>-0.32333409298290228</v>
      </c>
      <c r="G92" s="79">
        <f>IF($C92&lt;=Entradas!$E$63,"",D92-AVERAGE(D:D))</f>
        <v>1.5684983837248763</v>
      </c>
      <c r="H92" s="79">
        <f>IF($C92&lt;=Entradas!$E$63,"",F92^2)</f>
        <v>0.1045449356850761</v>
      </c>
      <c r="I92" s="79">
        <f>IF($C92&lt;=Entradas!$E$63,"",G92^2)</f>
        <v>2.4601871797475492</v>
      </c>
      <c r="J92" s="79">
        <f>IF($C92&lt;=Entradas!$E$63,"",E92-AVERAGE(E:E))</f>
        <v>1.8815194906870207</v>
      </c>
      <c r="K92" s="79">
        <f>IF($C92&lt;=Entradas!$E$63,"",J92^2)</f>
        <v>3.5401155938351461</v>
      </c>
      <c r="L92" s="79">
        <f>IF($C92&lt;=Entradas!$E$63,"",G92*J92)</f>
        <v>2.9511602800894443</v>
      </c>
      <c r="M92" s="40"/>
    </row>
    <row r="93" spans="2:13" x14ac:dyDescent="0.3">
      <c r="B93" s="39"/>
      <c r="C93" s="75">
        <v>88</v>
      </c>
      <c r="D93" s="111">
        <f>IF($C93&lt;=Entradas!$E$63,"",Observaciones!H93)</f>
        <v>1.84026242571557</v>
      </c>
      <c r="E93" s="111">
        <f>IF($C93&lt;=Entradas!$E$63,"",Cálculos!L94)</f>
        <v>1.6893907625651694</v>
      </c>
      <c r="F93" s="79">
        <f>IF($C93&lt;=Entradas!$E$63,"",D93-E93)</f>
        <v>0.15087166315040057</v>
      </c>
      <c r="G93" s="79">
        <f>IF($C93&lt;=Entradas!$E$63,"",D93-AVERAGE(D:D))</f>
        <v>0.93416374352209175</v>
      </c>
      <c r="H93" s="79">
        <f>IF($C93&lt;=Entradas!$E$63,"",F93^2)</f>
        <v>2.2762258741767936E-2</v>
      </c>
      <c r="I93" s="79">
        <f>IF($C93&lt;=Entradas!$E$63,"",G93^2)</f>
        <v>0.87266189971120844</v>
      </c>
      <c r="J93" s="79">
        <f>IF($C93&lt;=Entradas!$E$63,"",E93-AVERAGE(E:E))</f>
        <v>0.77297909435093337</v>
      </c>
      <c r="K93" s="79">
        <f>IF($C93&lt;=Entradas!$E$63,"",J93^2)</f>
        <v>0.59749668030358916</v>
      </c>
      <c r="L93" s="79">
        <f>IF($C93&lt;=Entradas!$E$63,"",G93*J93)</f>
        <v>0.72208904444318411</v>
      </c>
      <c r="M93" s="40"/>
    </row>
    <row r="94" spans="2:13" x14ac:dyDescent="0.3">
      <c r="B94" s="39"/>
      <c r="C94" s="75">
        <v>89</v>
      </c>
      <c r="D94" s="111">
        <f>IF($C94&lt;=Entradas!$E$63,"",Observaciones!H94)</f>
        <v>1.8029017356293684</v>
      </c>
      <c r="E94" s="111">
        <f>IF($C94&lt;=Entradas!$E$63,"",Cálculos!L95)</f>
        <v>1.652795996584453</v>
      </c>
      <c r="F94" s="79">
        <f>IF($C94&lt;=Entradas!$E$63,"",D94-E94)</f>
        <v>0.15010573904491542</v>
      </c>
      <c r="G94" s="79">
        <f>IF($C94&lt;=Entradas!$E$63,"",D94-AVERAGE(D:D))</f>
        <v>0.89680305343589017</v>
      </c>
      <c r="H94" s="79">
        <f>IF($C94&lt;=Entradas!$E$63,"",F94^2)</f>
        <v>2.2531732894220245E-2</v>
      </c>
      <c r="I94" s="79">
        <f>IF($C94&lt;=Entradas!$E$63,"",G94^2)</f>
        <v>0.80425571665193607</v>
      </c>
      <c r="J94" s="79">
        <f>IF($C94&lt;=Entradas!$E$63,"",E94-AVERAGE(E:E))</f>
        <v>0.73638432837021695</v>
      </c>
      <c r="K94" s="79">
        <f>IF($C94&lt;=Entradas!$E$63,"",J94^2)</f>
        <v>0.54226187906925549</v>
      </c>
      <c r="L94" s="79">
        <f>IF($C94&lt;=Entradas!$E$63,"",G94*J94)</f>
        <v>0.66039171418474774</v>
      </c>
      <c r="M94" s="40"/>
    </row>
    <row r="95" spans="2:13" x14ac:dyDescent="0.3">
      <c r="B95" s="39"/>
      <c r="C95" s="75">
        <v>90</v>
      </c>
      <c r="D95" s="111">
        <f>IF($C95&lt;=Entradas!$E$63,"",Observaciones!H95)</f>
        <v>1.7067722329624782</v>
      </c>
      <c r="E95" s="111">
        <f>IF($C95&lt;=Entradas!$E$63,"",Cálculos!L96)</f>
        <v>1.5574333568166159</v>
      </c>
      <c r="F95" s="79">
        <f>IF($C95&lt;=Entradas!$E$63,"",D95-E95)</f>
        <v>0.14933887614586228</v>
      </c>
      <c r="G95" s="79">
        <f>IF($C95&lt;=Entradas!$E$63,"",D95-AVERAGE(D:D))</f>
        <v>0.80067355076899993</v>
      </c>
      <c r="H95" s="79">
        <f>IF($C95&lt;=Entradas!$E$63,"",F95^2)</f>
        <v>2.2302099928509192E-2</v>
      </c>
      <c r="I95" s="79">
        <f>IF($C95&lt;=Entradas!$E$63,"",G95^2)</f>
        <v>0.64107813490103827</v>
      </c>
      <c r="J95" s="79">
        <f>IF($C95&lt;=Entradas!$E$63,"",E95-AVERAGE(E:E))</f>
        <v>0.64102168860237985</v>
      </c>
      <c r="K95" s="79">
        <f>IF($C95&lt;=Entradas!$E$63,"",J95^2)</f>
        <v>0.41090880525864643</v>
      </c>
      <c r="L95" s="79">
        <f>IF($C95&lt;=Entradas!$E$63,"",G95*J95)</f>
        <v>0.51324911153320762</v>
      </c>
      <c r="M95" s="40"/>
    </row>
    <row r="96" spans="2:13" x14ac:dyDescent="0.3">
      <c r="B96" s="39"/>
      <c r="C96" s="75">
        <v>91</v>
      </c>
      <c r="D96" s="111">
        <f>IF($C96&lt;=Entradas!$E$63,"",Observaciones!H96)</f>
        <v>1.6139090188549681</v>
      </c>
      <c r="E96" s="111">
        <f>IF($C96&lt;=Entradas!$E$63,"",Cálculos!L97)</f>
        <v>1.4653500685957135</v>
      </c>
      <c r="F96" s="79">
        <f>IF($C96&lt;=Entradas!$E$63,"",D96-E96)</f>
        <v>0.14855895025925459</v>
      </c>
      <c r="G96" s="79">
        <f>IF($C96&lt;=Entradas!$E$63,"",D96-AVERAGE(D:D))</f>
        <v>0.70781033666148985</v>
      </c>
      <c r="H96" s="79">
        <f>IF($C96&lt;=Entradas!$E$63,"",F96^2)</f>
        <v>2.2069761702131679E-2</v>
      </c>
      <c r="I96" s="79">
        <f>IF($C96&lt;=Entradas!$E$63,"",G96^2)</f>
        <v>0.50099547268485156</v>
      </c>
      <c r="J96" s="79">
        <f>IF($C96&lt;=Entradas!$E$63,"",E96-AVERAGE(E:E))</f>
        <v>0.54893840038147745</v>
      </c>
      <c r="K96" s="79">
        <f>IF($C96&lt;=Entradas!$E$63,"",J96^2)</f>
        <v>0.30133336741337524</v>
      </c>
      <c r="L96" s="79">
        <f>IF($C96&lt;=Entradas!$E$63,"",G96*J96)</f>
        <v>0.38854427398043329</v>
      </c>
      <c r="M96" s="40"/>
    </row>
    <row r="97" spans="2:13" x14ac:dyDescent="0.3">
      <c r="B97" s="39"/>
      <c r="C97" s="75">
        <v>92</v>
      </c>
      <c r="D97" s="111">
        <f>IF($C97&lt;=Entradas!$E$63,"",Observaciones!H97)</f>
        <v>1.5234173601148857</v>
      </c>
      <c r="E97" s="111">
        <f>IF($C97&lt;=Entradas!$E$63,"",Cálculos!L98)</f>
        <v>1.3756461894906167</v>
      </c>
      <c r="F97" s="79">
        <f>IF($C97&lt;=Entradas!$E$63,"",D97-E97)</f>
        <v>0.14777117062426903</v>
      </c>
      <c r="G97" s="79">
        <f>IF($C97&lt;=Entradas!$E$63,"",D97-AVERAGE(D:D))</f>
        <v>0.61731867792140749</v>
      </c>
      <c r="H97" s="79">
        <f>IF($C97&lt;=Entradas!$E$63,"",F97^2)</f>
        <v>2.1836318867666831E-2</v>
      </c>
      <c r="I97" s="79">
        <f>IF($C97&lt;=Entradas!$E$63,"",G97^2)</f>
        <v>0.38108235011063446</v>
      </c>
      <c r="J97" s="79">
        <f>IF($C97&lt;=Entradas!$E$63,"",E97-AVERAGE(E:E))</f>
        <v>0.45923452127638065</v>
      </c>
      <c r="K97" s="79">
        <f>IF($C97&lt;=Entradas!$E$63,"",J97^2)</f>
        <v>0.2108963455319465</v>
      </c>
      <c r="L97" s="79">
        <f>IF($C97&lt;=Entradas!$E$63,"",G97*J97)</f>
        <v>0.28349404753020579</v>
      </c>
      <c r="M97" s="40"/>
    </row>
    <row r="98" spans="2:13" x14ac:dyDescent="0.3">
      <c r="B98" s="39"/>
      <c r="C98" s="75">
        <v>93</v>
      </c>
      <c r="D98" s="111">
        <f>IF($C98&lt;=Entradas!$E$63,"",Observaciones!H98)</f>
        <v>1.4539643504233009</v>
      </c>
      <c r="E98" s="111">
        <f>IF($C98&lt;=Entradas!$E$63,"",Cálculos!L99)</f>
        <v>1.3069977389451357</v>
      </c>
      <c r="F98" s="79">
        <f>IF($C98&lt;=Entradas!$E$63,"",D98-E98)</f>
        <v>0.14696661147816514</v>
      </c>
      <c r="G98" s="79">
        <f>IF($C98&lt;=Entradas!$E$63,"",D98-AVERAGE(D:D))</f>
        <v>0.54786566822982263</v>
      </c>
      <c r="H98" s="79">
        <f>IF($C98&lt;=Entradas!$E$63,"",F98^2)</f>
        <v>2.1599184889373943E-2</v>
      </c>
      <c r="I98" s="79">
        <f>IF($C98&lt;=Entradas!$E$63,"",G98^2)</f>
        <v>0.30015679042491006</v>
      </c>
      <c r="J98" s="79">
        <f>IF($C98&lt;=Entradas!$E$63,"",E98-AVERAGE(E:E))</f>
        <v>0.39058607073089968</v>
      </c>
      <c r="K98" s="79">
        <f>IF($C98&lt;=Entradas!$E$63,"",J98^2)</f>
        <v>0.15255747864900338</v>
      </c>
      <c r="L98" s="79">
        <f>IF($C98&lt;=Entradas!$E$63,"",G98*J98)</f>
        <v>0.21398869864224512</v>
      </c>
      <c r="M98" s="40"/>
    </row>
    <row r="99" spans="2:13" x14ac:dyDescent="0.3">
      <c r="B99" s="39"/>
      <c r="C99" s="75">
        <v>94</v>
      </c>
      <c r="D99" s="111">
        <f>IF($C99&lt;=Entradas!$E$63,"",Observaciones!H99)</f>
        <v>1.3707006453922901</v>
      </c>
      <c r="E99" s="111">
        <f>IF($C99&lt;=Entradas!$E$63,"",Cálculos!L100)</f>
        <v>1.2245542231194431</v>
      </c>
      <c r="F99" s="79">
        <f>IF($C99&lt;=Entradas!$E$63,"",D99-E99)</f>
        <v>0.14614642227284702</v>
      </c>
      <c r="G99" s="79">
        <f>IF($C99&lt;=Entradas!$E$63,"",D99-AVERAGE(D:D))</f>
        <v>0.46460196319881186</v>
      </c>
      <c r="H99" s="79">
        <f>IF($C99&lt;=Entradas!$E$63,"",F99^2)</f>
        <v>2.1358776743153316E-2</v>
      </c>
      <c r="I99" s="79">
        <f>IF($C99&lt;=Entradas!$E$63,"",G99^2)</f>
        <v>0.21585498420819013</v>
      </c>
      <c r="J99" s="79">
        <f>IF($C99&lt;=Entradas!$E$63,"",E99-AVERAGE(E:E))</f>
        <v>0.30814255490520703</v>
      </c>
      <c r="K99" s="79">
        <f>IF($C99&lt;=Entradas!$E$63,"",J99^2)</f>
        <v>9.4951834143508537E-2</v>
      </c>
      <c r="L99" s="79">
        <f>IF($C99&lt;=Entradas!$E$63,"",G99*J99)</f>
        <v>0.14316363595405687</v>
      </c>
      <c r="M99" s="40"/>
    </row>
    <row r="100" spans="2:13" x14ac:dyDescent="0.3">
      <c r="B100" s="39"/>
      <c r="C100" s="75">
        <v>95</v>
      </c>
      <c r="D100" s="111">
        <f>IF($C100&lt;=Entradas!$E$63,"",Observaciones!H100)</f>
        <v>1.2902200528905174</v>
      </c>
      <c r="E100" s="111">
        <f>IF($C100&lt;=Entradas!$E$63,"",Cálculos!L101)</f>
        <v>1.1449032408259905</v>
      </c>
      <c r="F100" s="79">
        <f>IF($C100&lt;=Entradas!$E$63,"",D100-E100)</f>
        <v>0.14531681206452696</v>
      </c>
      <c r="G100" s="79">
        <f>IF($C100&lt;=Entradas!$E$63,"",D100-AVERAGE(D:D))</f>
        <v>0.38412137069703922</v>
      </c>
      <c r="H100" s="79">
        <f>IF($C100&lt;=Entradas!$E$63,"",F100^2)</f>
        <v>2.1116975868597048E-2</v>
      </c>
      <c r="I100" s="79">
        <f>IF($C100&lt;=Entradas!$E$63,"",G100^2)</f>
        <v>0.14754922742617221</v>
      </c>
      <c r="J100" s="79">
        <f>IF($C100&lt;=Entradas!$E$63,"",E100-AVERAGE(E:E))</f>
        <v>0.22849157261175446</v>
      </c>
      <c r="K100" s="79">
        <f>IF($C100&lt;=Entradas!$E$63,"",J100^2)</f>
        <v>5.2208398754592662E-2</v>
      </c>
      <c r="L100" s="79">
        <f>IF($C100&lt;=Entradas!$E$63,"",G100*J100)</f>
        <v>8.7768496064349194E-2</v>
      </c>
      <c r="M100" s="40"/>
    </row>
    <row r="101" spans="2:13" x14ac:dyDescent="0.3">
      <c r="B101" s="39"/>
      <c r="C101" s="75">
        <v>96</v>
      </c>
      <c r="D101" s="111">
        <f>IF($C101&lt;=Entradas!$E$63,"",Observaciones!H101)</f>
        <v>1.2152595052007524</v>
      </c>
      <c r="E101" s="111">
        <f>IF($C101&lt;=Entradas!$E$63,"",Cálculos!L102)</f>
        <v>1.0707987505387293</v>
      </c>
      <c r="F101" s="79">
        <f>IF($C101&lt;=Entradas!$E$63,"",D101-E101)</f>
        <v>0.14446075466202313</v>
      </c>
      <c r="G101" s="79">
        <f>IF($C101&lt;=Entradas!$E$63,"",D101-AVERAGE(D:D))</f>
        <v>0.30916082300727421</v>
      </c>
      <c r="H101" s="79">
        <f>IF($C101&lt;=Entradas!$E$63,"",F101^2)</f>
        <v>2.0868909637521235E-2</v>
      </c>
      <c r="I101" s="79">
        <f>IF($C101&lt;=Entradas!$E$63,"",G101^2)</f>
        <v>9.5580414482535125E-2</v>
      </c>
      <c r="J101" s="79">
        <f>IF($C101&lt;=Entradas!$E$63,"",E101-AVERAGE(E:E))</f>
        <v>0.15438708232449327</v>
      </c>
      <c r="K101" s="79">
        <f>IF($C101&lt;=Entradas!$E$63,"",J101^2)</f>
        <v>2.3835371188669862E-2</v>
      </c>
      <c r="L101" s="79">
        <f>IF($C101&lt;=Entradas!$E$63,"",G101*J101)</f>
        <v>4.7730437433132135E-2</v>
      </c>
      <c r="M101" s="40"/>
    </row>
    <row r="102" spans="2:13" x14ac:dyDescent="0.3">
      <c r="B102" s="39"/>
      <c r="C102" s="75">
        <v>97</v>
      </c>
      <c r="D102" s="111">
        <f>IF($C102&lt;=Entradas!$E$63,"",Observaciones!H102)</f>
        <v>1.1490388729876222</v>
      </c>
      <c r="E102" s="111">
        <f>IF($C102&lt;=Entradas!$E$63,"",Cálculos!L103)</f>
        <v>1.0054378494789429</v>
      </c>
      <c r="F102" s="79">
        <f>IF($C102&lt;=Entradas!$E$63,"",D102-E102)</f>
        <v>0.14360102350867932</v>
      </c>
      <c r="G102" s="79">
        <f>IF($C102&lt;=Entradas!$E$63,"",D102-AVERAGE(D:D))</f>
        <v>0.24294019079414397</v>
      </c>
      <c r="H102" s="79">
        <f>IF($C102&lt;=Entradas!$E$63,"",F102^2)</f>
        <v>2.0621253952740268E-2</v>
      </c>
      <c r="I102" s="79">
        <f>IF($C102&lt;=Entradas!$E$63,"",G102^2)</f>
        <v>5.9019936303095079E-2</v>
      </c>
      <c r="J102" s="79">
        <f>IF($C102&lt;=Entradas!$E$63,"",E102-AVERAGE(E:E))</f>
        <v>8.902618126470685E-2</v>
      </c>
      <c r="K102" s="79">
        <f>IF($C102&lt;=Entradas!$E$63,"",J102^2)</f>
        <v>7.9256609505764415E-3</v>
      </c>
      <c r="L102" s="79">
        <f>IF($C102&lt;=Entradas!$E$63,"",G102*J102)</f>
        <v>2.1628037462121927E-2</v>
      </c>
      <c r="M102" s="40"/>
    </row>
    <row r="103" spans="2:13" x14ac:dyDescent="0.3">
      <c r="B103" s="39"/>
      <c r="C103" s="75">
        <v>98</v>
      </c>
      <c r="D103" s="111">
        <f>IF($C103&lt;=Entradas!$E$63,"",Observaciones!H103)</f>
        <v>1.0807753160336795</v>
      </c>
      <c r="E103" s="111">
        <f>IF($C103&lt;=Entradas!$E$63,"",Cálculos!L104)</f>
        <v>0.93541465507637223</v>
      </c>
      <c r="F103" s="79">
        <f>IF($C103&lt;=Entradas!$E$63,"",D103-E103)</f>
        <v>0.14536066095730726</v>
      </c>
      <c r="G103" s="79">
        <f>IF($C103&lt;=Entradas!$E$63,"",D103-AVERAGE(D:D))</f>
        <v>0.17467663384020127</v>
      </c>
      <c r="H103" s="79">
        <f>IF($C103&lt;=Entradas!$E$63,"",F103^2)</f>
        <v>2.1129721753945233E-2</v>
      </c>
      <c r="I103" s="79">
        <f>IF($C103&lt;=Entradas!$E$63,"",G103^2)</f>
        <v>3.0511926409743748E-2</v>
      </c>
      <c r="J103" s="79">
        <f>IF($C103&lt;=Entradas!$E$63,"",E103-AVERAGE(E:E))</f>
        <v>1.9002986862136195E-2</v>
      </c>
      <c r="K103" s="79">
        <f>IF($C103&lt;=Entradas!$E$63,"",J103^2)</f>
        <v>3.6111350968252084E-4</v>
      </c>
      <c r="L103" s="79">
        <f>IF($C103&lt;=Entradas!$E$63,"",G103*J103)</f>
        <v>3.3193777779875196E-3</v>
      </c>
      <c r="M103" s="40"/>
    </row>
    <row r="104" spans="2:13" x14ac:dyDescent="0.3">
      <c r="B104" s="39"/>
      <c r="C104" s="75">
        <v>99</v>
      </c>
      <c r="D104" s="111">
        <f>IF($C104&lt;=Entradas!$E$63,"",Observaciones!H104)</f>
        <v>1.0606774656290725</v>
      </c>
      <c r="E104" s="111">
        <f>IF($C104&lt;=Entradas!$E$63,"",Cálculos!L105)</f>
        <v>0.91622230097380064</v>
      </c>
      <c r="F104" s="79">
        <f>IF($C104&lt;=Entradas!$E$63,"",D104-E104)</f>
        <v>0.14445516465527186</v>
      </c>
      <c r="G104" s="79">
        <f>IF($C104&lt;=Entradas!$E$63,"",D104-AVERAGE(D:D))</f>
        <v>0.15457878343559428</v>
      </c>
      <c r="H104" s="79">
        <f>IF($C104&lt;=Entradas!$E$63,"",F104^2)</f>
        <v>2.0867294595581704E-2</v>
      </c>
      <c r="I104" s="79">
        <f>IF($C104&lt;=Entradas!$E$63,"",G104^2)</f>
        <v>2.3894600288428356E-2</v>
      </c>
      <c r="J104" s="79">
        <f>IF($C104&lt;=Entradas!$E$63,"",E104-AVERAGE(E:E))</f>
        <v>-1.8936724043538966E-4</v>
      </c>
      <c r="K104" s="79">
        <f>IF($C104&lt;=Entradas!$E$63,"",J104^2)</f>
        <v>3.5859951750114676E-8</v>
      </c>
      <c r="L104" s="79">
        <f>IF($C104&lt;=Entradas!$E$63,"",G104*J104)</f>
        <v>-2.927215764905821E-5</v>
      </c>
      <c r="M104" s="40"/>
    </row>
    <row r="105" spans="2:13" x14ac:dyDescent="0.3">
      <c r="B105" s="39"/>
      <c r="C105" s="75">
        <v>100</v>
      </c>
      <c r="D105" s="111">
        <f>IF($C105&lt;=Entradas!$E$63,"",Observaciones!H105)</f>
        <v>1.0486584730463187</v>
      </c>
      <c r="E105" s="111">
        <f>IF($C105&lt;=Entradas!$E$63,"",Cálculos!L106)</f>
        <v>0.90553924810789743</v>
      </c>
      <c r="F105" s="79">
        <f>IF($C105&lt;=Entradas!$E$63,"",D105-E105)</f>
        <v>0.14311922493842122</v>
      </c>
      <c r="G105" s="79">
        <f>IF($C105&lt;=Entradas!$E$63,"",D105-AVERAGE(D:D))</f>
        <v>0.14255979085284043</v>
      </c>
      <c r="H105" s="79">
        <f>IF($C105&lt;=Entradas!$E$63,"",F105^2)</f>
        <v>2.0483112546974411E-2</v>
      </c>
      <c r="I105" s="79">
        <f>IF($C105&lt;=Entradas!$E$63,"",G105^2)</f>
        <v>2.0323293968005605E-2</v>
      </c>
      <c r="J105" s="79">
        <f>IF($C105&lt;=Entradas!$E$63,"",E105-AVERAGE(E:E))</f>
        <v>-1.0872420106338598E-2</v>
      </c>
      <c r="K105" s="79">
        <f>IF($C105&lt;=Entradas!$E$63,"",J105^2)</f>
        <v>1.1820951896871581E-4</v>
      </c>
      <c r="L105" s="79">
        <f>IF($C105&lt;=Entradas!$E$63,"",G105*J105)</f>
        <v>-1.5499699364238478E-3</v>
      </c>
      <c r="M105" s="40"/>
    </row>
    <row r="106" spans="2:13" x14ac:dyDescent="0.3">
      <c r="B106" s="39"/>
      <c r="C106" s="75">
        <v>101</v>
      </c>
      <c r="D106" s="111">
        <f>IF($C106&lt;=Entradas!$E$63,"",Observaciones!H106)</f>
        <v>1.0380656222792037</v>
      </c>
      <c r="E106" s="111">
        <f>IF($C106&lt;=Entradas!$E$63,"",Cálculos!L107)</f>
        <v>0.89634208042113594</v>
      </c>
      <c r="F106" s="79">
        <f>IF($C106&lt;=Entradas!$E$63,"",D106-E106)</f>
        <v>0.14172354185806779</v>
      </c>
      <c r="G106" s="79">
        <f>IF($C106&lt;=Entradas!$E$63,"",D106-AVERAGE(D:D))</f>
        <v>0.13196694008572551</v>
      </c>
      <c r="H106" s="79">
        <f>IF($C106&lt;=Entradas!$E$63,"",F106^2)</f>
        <v>2.0085562316795494E-2</v>
      </c>
      <c r="I106" s="79">
        <f>IF($C106&lt;=Entradas!$E$63,"",G106^2)</f>
        <v>1.7415273275589466E-2</v>
      </c>
      <c r="J106" s="79">
        <f>IF($C106&lt;=Entradas!$E$63,"",E106-AVERAGE(E:E))</f>
        <v>-2.0069587793100085E-2</v>
      </c>
      <c r="K106" s="79">
        <f>IF($C106&lt;=Entradas!$E$63,"",J106^2)</f>
        <v>4.0278835418495194E-4</v>
      </c>
      <c r="L106" s="79">
        <f>IF($C106&lt;=Entradas!$E$63,"",G106*J106)</f>
        <v>-2.648522089837247E-3</v>
      </c>
      <c r="M106" s="40"/>
    </row>
    <row r="107" spans="2:13" x14ac:dyDescent="0.3">
      <c r="B107" s="39"/>
      <c r="C107" s="75">
        <v>102</v>
      </c>
      <c r="D107" s="111">
        <f>IF($C107&lt;=Entradas!$E$63,"",Observaciones!H107)</f>
        <v>1.0887431899739624</v>
      </c>
      <c r="E107" s="111">
        <f>IF($C107&lt;=Entradas!$E$63,"",Cálculos!L108)</f>
        <v>0.94955402043660442</v>
      </c>
      <c r="F107" s="79">
        <f>IF($C107&lt;=Entradas!$E$63,"",D107-E107)</f>
        <v>0.13918916953735794</v>
      </c>
      <c r="G107" s="79">
        <f>IF($C107&lt;=Entradas!$E$63,"",D107-AVERAGE(D:D))</f>
        <v>0.18264450778048413</v>
      </c>
      <c r="H107" s="79">
        <f>IF($C107&lt;=Entradas!$E$63,"",F107^2)</f>
        <v>1.9373624916499372E-2</v>
      </c>
      <c r="I107" s="79">
        <f>IF($C107&lt;=Entradas!$E$63,"",G107^2)</f>
        <v>3.3359016222375332E-2</v>
      </c>
      <c r="J107" s="79">
        <f>IF($C107&lt;=Entradas!$E$63,"",E107-AVERAGE(E:E))</f>
        <v>3.3142352222368388E-2</v>
      </c>
      <c r="K107" s="79">
        <f>IF($C107&lt;=Entradas!$E$63,"",J107^2)</f>
        <v>1.0984155108315268E-3</v>
      </c>
      <c r="L107" s="79">
        <f>IF($C107&lt;=Entradas!$E$63,"",G107*J107)</f>
        <v>6.0532686083419086E-3</v>
      </c>
      <c r="M107" s="40"/>
    </row>
    <row r="108" spans="2:13" x14ac:dyDescent="0.3">
      <c r="B108" s="39"/>
      <c r="C108" s="75">
        <v>103</v>
      </c>
      <c r="D108" s="111">
        <f>IF($C108&lt;=Entradas!$E$63,"",Observaciones!H108)</f>
        <v>1.0833773615611493</v>
      </c>
      <c r="E108" s="111">
        <f>IF($C108&lt;=Entradas!$E$63,"",Cálculos!L109)</f>
        <v>0.94349735412397229</v>
      </c>
      <c r="F108" s="79">
        <f>IF($C108&lt;=Entradas!$E$63,"",D108-E108)</f>
        <v>0.13988000743717699</v>
      </c>
      <c r="G108" s="79">
        <f>IF($C108&lt;=Entradas!$E$63,"",D108-AVERAGE(D:D))</f>
        <v>0.17727867936767105</v>
      </c>
      <c r="H108" s="79">
        <f>IF($C108&lt;=Entradas!$E$63,"",F108^2)</f>
        <v>1.9566416480624689E-2</v>
      </c>
      <c r="I108" s="79">
        <f>IF($C108&lt;=Entradas!$E$63,"",G108^2)</f>
        <v>3.1427730158345518E-2</v>
      </c>
      <c r="J108" s="79">
        <f>IF($C108&lt;=Entradas!$E$63,"",E108-AVERAGE(E:E))</f>
        <v>2.7085685909736257E-2</v>
      </c>
      <c r="K108" s="79">
        <f>IF($C108&lt;=Entradas!$E$63,"",J108^2)</f>
        <v>7.3363438120088525E-4</v>
      </c>
      <c r="L108" s="79">
        <f>IF($C108&lt;=Entradas!$E$63,"",G108*J108)</f>
        <v>4.8017146278455797E-3</v>
      </c>
      <c r="M108" s="40"/>
    </row>
    <row r="109" spans="2:13" x14ac:dyDescent="0.3">
      <c r="B109" s="39"/>
      <c r="C109" s="75">
        <v>104</v>
      </c>
      <c r="D109" s="111">
        <f>IF($C109&lt;=Entradas!$E$63,"",Observaciones!H109)</f>
        <v>1.0185363626944253</v>
      </c>
      <c r="E109" s="111">
        <f>IF($C109&lt;=Entradas!$E$63,"",Cálculos!L110)</f>
        <v>0.8808033795996264</v>
      </c>
      <c r="F109" s="79">
        <f>IF($C109&lt;=Entradas!$E$63,"",D109-E109)</f>
        <v>0.13773298309479887</v>
      </c>
      <c r="G109" s="79">
        <f>IF($C109&lt;=Entradas!$E$63,"",D109-AVERAGE(D:D))</f>
        <v>0.11243768050094705</v>
      </c>
      <c r="H109" s="79">
        <f>IF($C109&lt;=Entradas!$E$63,"",F109^2)</f>
        <v>1.8970374632192151E-2</v>
      </c>
      <c r="I109" s="79">
        <f>IF($C109&lt;=Entradas!$E$63,"",G109^2)</f>
        <v>1.2642231996433047E-2</v>
      </c>
      <c r="J109" s="79">
        <f>IF($C109&lt;=Entradas!$E$63,"",E109-AVERAGE(E:E))</f>
        <v>-3.5608288614609629E-2</v>
      </c>
      <c r="K109" s="79">
        <f>IF($C109&lt;=Entradas!$E$63,"",J109^2)</f>
        <v>1.2679502180613378E-3</v>
      </c>
      <c r="L109" s="79">
        <f>IF($C109&lt;=Entradas!$E$63,"",G109*J109)</f>
        <v>-4.0037133784349881E-3</v>
      </c>
      <c r="M109" s="40"/>
    </row>
    <row r="110" spans="2:13" x14ac:dyDescent="0.3">
      <c r="B110" s="39"/>
      <c r="C110" s="75">
        <v>105</v>
      </c>
      <c r="D110" s="111">
        <f>IF($C110&lt;=Entradas!$E$63,"",Observaciones!H110)</f>
        <v>0.99951233700667741</v>
      </c>
      <c r="E110" s="111">
        <f>IF($C110&lt;=Entradas!$E$63,"",Cálculos!L111)</f>
        <v>0.86326403390224038</v>
      </c>
      <c r="F110" s="79">
        <f>IF($C110&lt;=Entradas!$E$63,"",D110-E110)</f>
        <v>0.13624830310443703</v>
      </c>
      <c r="G110" s="79">
        <f>IF($C110&lt;=Entradas!$E$63,"",D110-AVERAGE(D:D))</f>
        <v>9.3413654813199187E-2</v>
      </c>
      <c r="H110" s="79">
        <f>IF($C110&lt;=Entradas!$E$63,"",F110^2)</f>
        <v>1.8563600098838545E-2</v>
      </c>
      <c r="I110" s="79">
        <f>IF($C110&lt;=Entradas!$E$63,"",G110^2)</f>
        <v>8.7261109055595323E-3</v>
      </c>
      <c r="J110" s="79">
        <f>IF($C110&lt;=Entradas!$E$63,"",E110-AVERAGE(E:E))</f>
        <v>-5.3147634311995651E-2</v>
      </c>
      <c r="K110" s="79">
        <f>IF($C110&lt;=Entradas!$E$63,"",J110^2)</f>
        <v>2.8246710329616173E-3</v>
      </c>
      <c r="L110" s="79">
        <f>IF($C110&lt;=Entradas!$E$63,"",G110*J110)</f>
        <v>-4.9647147657589027E-3</v>
      </c>
      <c r="M110" s="40"/>
    </row>
    <row r="111" spans="2:13" x14ac:dyDescent="0.3">
      <c r="B111" s="39"/>
      <c r="C111" s="75">
        <v>106</v>
      </c>
      <c r="D111" s="111">
        <f>IF($C111&lt;=Entradas!$E$63,"",Observaciones!H111)</f>
        <v>0.98817244421426786</v>
      </c>
      <c r="E111" s="111">
        <f>IF($C111&lt;=Entradas!$E$63,"",Cálculos!L112)</f>
        <v>0.85328779561100609</v>
      </c>
      <c r="F111" s="79">
        <f>IF($C111&lt;=Entradas!$E$63,"",D111-E111)</f>
        <v>0.13488464860326177</v>
      </c>
      <c r="G111" s="79">
        <f>IF($C111&lt;=Entradas!$E$63,"",D111-AVERAGE(D:D))</f>
        <v>8.2073762020789642E-2</v>
      </c>
      <c r="H111" s="79">
        <f>IF($C111&lt;=Entradas!$E$63,"",F111^2)</f>
        <v>1.8193868428825408E-2</v>
      </c>
      <c r="I111" s="79">
        <f>IF($C111&lt;=Entradas!$E$63,"",G111^2)</f>
        <v>6.7361024122452127E-3</v>
      </c>
      <c r="J111" s="79">
        <f>IF($C111&lt;=Entradas!$E$63,"",E111-AVERAGE(E:E))</f>
        <v>-6.3123872603229936E-2</v>
      </c>
      <c r="K111" s="79">
        <f>IF($C111&lt;=Entradas!$E$63,"",J111^2)</f>
        <v>3.984623292428803E-3</v>
      </c>
      <c r="L111" s="79">
        <f>IF($C111&lt;=Entradas!$E$63,"",G111*J111)</f>
        <v>-5.1808136978681368E-3</v>
      </c>
      <c r="M111" s="40"/>
    </row>
    <row r="112" spans="2:13" x14ac:dyDescent="0.3">
      <c r="B112" s="39"/>
      <c r="C112" s="75">
        <v>107</v>
      </c>
      <c r="D112" s="111">
        <f>IF($C112&lt;=Entradas!$E$63,"",Observaciones!H112)</f>
        <v>0.97818825841460821</v>
      </c>
      <c r="E112" s="111">
        <f>IF($C112&lt;=Entradas!$E$63,"",Cálculos!L113)</f>
        <v>0.84463617284142845</v>
      </c>
      <c r="F112" s="79">
        <f>IF($C112&lt;=Entradas!$E$63,"",D112-E112)</f>
        <v>0.13355208557317977</v>
      </c>
      <c r="G112" s="79">
        <f>IF($C112&lt;=Entradas!$E$63,"",D112-AVERAGE(D:D))</f>
        <v>7.2089576221129992E-2</v>
      </c>
      <c r="H112" s="79">
        <f>IF($C112&lt;=Entradas!$E$63,"",F112^2)</f>
        <v>1.7836159560945933E-2</v>
      </c>
      <c r="I112" s="79">
        <f>IF($C112&lt;=Entradas!$E$63,"",G112^2)</f>
        <v>5.1969069997421105E-3</v>
      </c>
      <c r="J112" s="79">
        <f>IF($C112&lt;=Entradas!$E$63,"",E112-AVERAGE(E:E))</f>
        <v>-7.1775495372807585E-2</v>
      </c>
      <c r="K112" s="79">
        <f>IF($C112&lt;=Entradas!$E$63,"",J112^2)</f>
        <v>5.151721736011923E-3</v>
      </c>
      <c r="L112" s="79">
        <f>IF($C112&lt;=Entradas!$E$63,"",G112*J112)</f>
        <v>-5.1742650444873755E-3</v>
      </c>
      <c r="M112" s="40"/>
    </row>
    <row r="113" spans="2:13" x14ac:dyDescent="0.3">
      <c r="B113" s="39"/>
      <c r="C113" s="75">
        <v>108</v>
      </c>
      <c r="D113" s="111">
        <f>IF($C113&lt;=Entradas!$E$63,"",Observaciones!H113)</f>
        <v>0.97327778332761328</v>
      </c>
      <c r="E113" s="111">
        <f>IF($C113&lt;=Entradas!$E$63,"",Cálculos!L114)</f>
        <v>0.84104220110799444</v>
      </c>
      <c r="F113" s="79">
        <f>IF($C113&lt;=Entradas!$E$63,"",D113-E113)</f>
        <v>0.13223558221961884</v>
      </c>
      <c r="G113" s="79">
        <f>IF($C113&lt;=Entradas!$E$63,"",D113-AVERAGE(D:D))</f>
        <v>6.7179101134135055E-2</v>
      </c>
      <c r="H113" s="79">
        <f>IF($C113&lt;=Entradas!$E$63,"",F113^2)</f>
        <v>1.7486249204961574E-2</v>
      </c>
      <c r="I113" s="79">
        <f>IF($C113&lt;=Entradas!$E$63,"",G113^2)</f>
        <v>4.5130316291903455E-3</v>
      </c>
      <c r="J113" s="79">
        <f>IF($C113&lt;=Entradas!$E$63,"",E113-AVERAGE(E:E))</f>
        <v>-7.5369467106241594E-2</v>
      </c>
      <c r="K113" s="79">
        <f>IF($C113&lt;=Entradas!$E$63,"",J113^2)</f>
        <v>5.680556571878834E-3</v>
      </c>
      <c r="L113" s="79">
        <f>IF($C113&lt;=Entradas!$E$63,"",G113*J113)</f>
        <v>-5.0632530531560692E-3</v>
      </c>
      <c r="M113" s="40"/>
    </row>
    <row r="114" spans="2:13" x14ac:dyDescent="0.3">
      <c r="B114" s="39"/>
      <c r="C114" s="75">
        <v>109</v>
      </c>
      <c r="D114" s="111">
        <f>IF($C114&lt;=Entradas!$E$63,"",Observaciones!H114)</f>
        <v>0.96315680945707449</v>
      </c>
      <c r="E114" s="111">
        <f>IF($C114&lt;=Entradas!$E$63,"",Cálculos!L115)</f>
        <v>0.83222427264025045</v>
      </c>
      <c r="F114" s="79">
        <f>IF($C114&lt;=Entradas!$E$63,"",D114-E114)</f>
        <v>0.13093253681682404</v>
      </c>
      <c r="G114" s="79">
        <f>IF($C114&lt;=Entradas!$E$63,"",D114-AVERAGE(D:D))</f>
        <v>5.705812726359627E-2</v>
      </c>
      <c r="H114" s="79">
        <f>IF($C114&lt;=Entradas!$E$63,"",F114^2)</f>
        <v>1.7143329197288983E-2</v>
      </c>
      <c r="I114" s="79">
        <f>IF($C114&lt;=Entradas!$E$63,"",G114^2)</f>
        <v>3.2556298868287479E-3</v>
      </c>
      <c r="J114" s="79">
        <f>IF($C114&lt;=Entradas!$E$63,"",E114-AVERAGE(E:E))</f>
        <v>-8.4187395573985579E-2</v>
      </c>
      <c r="K114" s="79">
        <f>IF($C114&lt;=Entradas!$E$63,"",J114^2)</f>
        <v>7.087517573530727E-3</v>
      </c>
      <c r="L114" s="79">
        <f>IF($C114&lt;=Entradas!$E$63,"",G114*J114)</f>
        <v>-4.8035751306511904E-3</v>
      </c>
      <c r="M114" s="40"/>
    </row>
    <row r="115" spans="2:13" x14ac:dyDescent="0.3">
      <c r="B115" s="39"/>
      <c r="C115" s="75">
        <v>110</v>
      </c>
      <c r="D115" s="111">
        <f>IF($C115&lt;=Entradas!$E$63,"",Observaciones!H115)</f>
        <v>0.95020567447289872</v>
      </c>
      <c r="E115" s="111">
        <f>IF($C115&lt;=Entradas!$E$63,"",Cálculos!L116)</f>
        <v>0.82056326317558403</v>
      </c>
      <c r="F115" s="79">
        <f>IF($C115&lt;=Entradas!$E$63,"",D115-E115)</f>
        <v>0.12964241129731469</v>
      </c>
      <c r="G115" s="79">
        <f>IF($C115&lt;=Entradas!$E$63,"",D115-AVERAGE(D:D))</f>
        <v>4.4106992279420498E-2</v>
      </c>
      <c r="H115" s="79">
        <f>IF($C115&lt;=Entradas!$E$63,"",F115^2)</f>
        <v>1.6807154806982107E-2</v>
      </c>
      <c r="I115" s="79">
        <f>IF($C115&lt;=Entradas!$E$63,"",G115^2)</f>
        <v>1.9454267679368594E-3</v>
      </c>
      <c r="J115" s="79">
        <f>IF($C115&lt;=Entradas!$E$63,"",E115-AVERAGE(E:E))</f>
        <v>-9.5848405038651996E-2</v>
      </c>
      <c r="K115" s="79">
        <f>IF($C115&lt;=Entradas!$E$63,"",J115^2)</f>
        <v>9.18691674845349E-3</v>
      </c>
      <c r="L115" s="79">
        <f>IF($C115&lt;=Entradas!$E$63,"",G115*J115)</f>
        <v>-4.2275848610345921E-3</v>
      </c>
      <c r="M115" s="40"/>
    </row>
    <row r="116" spans="2:13" x14ac:dyDescent="0.3">
      <c r="B116" s="39"/>
      <c r="C116" s="75">
        <v>111</v>
      </c>
      <c r="D116" s="111">
        <f>IF($C116&lt;=Entradas!$E$63,"",Observaciones!H116)</f>
        <v>0.94026877902682371</v>
      </c>
      <c r="E116" s="111">
        <f>IF($C116&lt;=Entradas!$E$63,"",Cálculos!L117)</f>
        <v>0.81190376794947594</v>
      </c>
      <c r="F116" s="79">
        <f>IF($C116&lt;=Entradas!$E$63,"",D116-E116)</f>
        <v>0.12836501107734777</v>
      </c>
      <c r="G116" s="79">
        <f>IF($C116&lt;=Entradas!$E$63,"",D116-AVERAGE(D:D))</f>
        <v>3.4170096833345487E-2</v>
      </c>
      <c r="H116" s="79">
        <f>IF($C116&lt;=Entradas!$E$63,"",F116^2)</f>
        <v>1.6477576068887615E-2</v>
      </c>
      <c r="I116" s="79">
        <f>IF($C116&lt;=Entradas!$E$63,"",G116^2)</f>
        <v>1.1675955176002073E-3</v>
      </c>
      <c r="J116" s="79">
        <f>IF($C116&lt;=Entradas!$E$63,"",E116-AVERAGE(E:E))</f>
        <v>-0.10450790026476009</v>
      </c>
      <c r="K116" s="79">
        <f>IF($C116&lt;=Entradas!$E$63,"",J116^2)</f>
        <v>1.0921901217749042E-2</v>
      </c>
      <c r="L116" s="79">
        <f>IF($C116&lt;=Entradas!$E$63,"",G116*J116)</f>
        <v>-3.5710450718964646E-3</v>
      </c>
      <c r="M116" s="40"/>
    </row>
    <row r="117" spans="2:13" x14ac:dyDescent="0.3">
      <c r="B117" s="39"/>
      <c r="C117" s="75">
        <v>112</v>
      </c>
      <c r="D117" s="111">
        <f>IF($C117&lt;=Entradas!$E$63,"",Observaciones!H117)</f>
        <v>0.93499643131339782</v>
      </c>
      <c r="E117" s="111">
        <f>IF($C117&lt;=Entradas!$E$63,"",Cálculos!L118)</f>
        <v>0.80789623170625358</v>
      </c>
      <c r="F117" s="79">
        <f>IF($C117&lt;=Entradas!$E$63,"",D117-E117)</f>
        <v>0.12710019960714425</v>
      </c>
      <c r="G117" s="79">
        <f>IF($C117&lt;=Entradas!$E$63,"",D117-AVERAGE(D:D))</f>
        <v>2.8897749119919602E-2</v>
      </c>
      <c r="H117" s="79">
        <f>IF($C117&lt;=Entradas!$E$63,"",F117^2)</f>
        <v>1.6154460740175913E-2</v>
      </c>
      <c r="I117" s="79">
        <f>IF($C117&lt;=Entradas!$E$63,"",G117^2)</f>
        <v>8.3507990419781413E-4</v>
      </c>
      <c r="J117" s="79">
        <f>IF($C117&lt;=Entradas!$E$63,"",E117-AVERAGE(E:E))</f>
        <v>-0.10851543650798245</v>
      </c>
      <c r="K117" s="79">
        <f>IF($C117&lt;=Entradas!$E$63,"",J117^2)</f>
        <v>1.1775599960517972E-2</v>
      </c>
      <c r="L117" s="79">
        <f>IF($C117&lt;=Entradas!$E$63,"",G117*J117)</f>
        <v>-3.1358518598462413E-3</v>
      </c>
      <c r="M117" s="40"/>
    </row>
    <row r="118" spans="2:13" x14ac:dyDescent="0.3">
      <c r="B118" s="39"/>
      <c r="C118" s="75">
        <v>113</v>
      </c>
      <c r="D118" s="111">
        <f>IF($C118&lt;=Entradas!$E$63,"",Observaciones!H118)</f>
        <v>0.92239879973718275</v>
      </c>
      <c r="E118" s="111">
        <f>IF($C118&lt;=Entradas!$E$63,"",Cálculos!L119)</f>
        <v>0.79655094874300325</v>
      </c>
      <c r="F118" s="79">
        <f>IF($C118&lt;=Entradas!$E$63,"",D118-E118)</f>
        <v>0.1258478509941795</v>
      </c>
      <c r="G118" s="79">
        <f>IF($C118&lt;=Entradas!$E$63,"",D118-AVERAGE(D:D))</f>
        <v>1.6300117543704529E-2</v>
      </c>
      <c r="H118" s="79">
        <f>IF($C118&lt;=Entradas!$E$63,"",F118^2)</f>
        <v>1.5837681599853205E-2</v>
      </c>
      <c r="I118" s="79">
        <f>IF($C118&lt;=Entradas!$E$63,"",G118^2)</f>
        <v>2.6569383193858416E-4</v>
      </c>
      <c r="J118" s="79">
        <f>IF($C118&lt;=Entradas!$E$63,"",E118-AVERAGE(E:E))</f>
        <v>-0.11986071947123278</v>
      </c>
      <c r="K118" s="79">
        <f>IF($C118&lt;=Entradas!$E$63,"",J118^2)</f>
        <v>1.4366592072161561E-2</v>
      </c>
      <c r="L118" s="79">
        <f>IF($C118&lt;=Entradas!$E$63,"",G118*J118)</f>
        <v>-1.9537438162540886E-3</v>
      </c>
      <c r="M118" s="40"/>
    </row>
    <row r="119" spans="2:13" x14ac:dyDescent="0.3">
      <c r="B119" s="39"/>
      <c r="C119" s="75">
        <v>114</v>
      </c>
      <c r="D119" s="111">
        <f>IF($C119&lt;=Entradas!$E$63,"",Observaciones!H119)</f>
        <v>0.91274850860403167</v>
      </c>
      <c r="E119" s="111">
        <f>IF($C119&lt;=Entradas!$E$63,"",Cálculos!L120)</f>
        <v>0.78814066647248804</v>
      </c>
      <c r="F119" s="79">
        <f>IF($C119&lt;=Entradas!$E$63,"",D119-E119)</f>
        <v>0.12460784213154363</v>
      </c>
      <c r="G119" s="79">
        <f>IF($C119&lt;=Entradas!$E$63,"",D119-AVERAGE(D:D))</f>
        <v>6.6498264105534499E-3</v>
      </c>
      <c r="H119" s="79">
        <f>IF($C119&lt;=Entradas!$E$63,"",F119^2)</f>
        <v>1.5527114320679701E-2</v>
      </c>
      <c r="I119" s="79">
        <f>IF($C119&lt;=Entradas!$E$63,"",G119^2)</f>
        <v>4.422019129049418E-5</v>
      </c>
      <c r="J119" s="79">
        <f>IF($C119&lt;=Entradas!$E$63,"",E119-AVERAGE(E:E))</f>
        <v>-0.12827100174174799</v>
      </c>
      <c r="K119" s="79">
        <f>IF($C119&lt;=Entradas!$E$63,"",J119^2)</f>
        <v>1.6453449887831515E-2</v>
      </c>
      <c r="L119" s="79">
        <f>IF($C119&lt;=Entradas!$E$63,"",G119*J119)</f>
        <v>-8.5297989509042335E-4</v>
      </c>
      <c r="M119" s="40"/>
    </row>
    <row r="120" spans="2:13" x14ac:dyDescent="0.3">
      <c r="B120" s="39"/>
      <c r="C120" s="75">
        <v>115</v>
      </c>
      <c r="D120" s="111">
        <f>IF($C120&lt;=Entradas!$E$63,"",Observaciones!H120)</f>
        <v>0.90366177768538103</v>
      </c>
      <c r="E120" s="111">
        <f>IF($C120&lt;=Entradas!$E$63,"",Cálculos!L121)</f>
        <v>0.78028172630365444</v>
      </c>
      <c r="F120" s="79">
        <f>IF($C120&lt;=Entradas!$E$63,"",D120-E120)</f>
        <v>0.12338005138172659</v>
      </c>
      <c r="G120" s="79">
        <f>IF($C120&lt;=Entradas!$E$63,"",D120-AVERAGE(D:D))</f>
        <v>-2.4369045080971929E-3</v>
      </c>
      <c r="H120" s="79">
        <f>IF($C120&lt;=Entradas!$E$63,"",F120^2)</f>
        <v>1.5222637078957492E-2</v>
      </c>
      <c r="I120" s="79">
        <f>IF($C120&lt;=Entradas!$E$63,"",G120^2)</f>
        <v>5.9385035815844216E-6</v>
      </c>
      <c r="J120" s="79">
        <f>IF($C120&lt;=Entradas!$E$63,"",E120-AVERAGE(E:E))</f>
        <v>-0.13612994191058159</v>
      </c>
      <c r="K120" s="79">
        <f>IF($C120&lt;=Entradas!$E$63,"",J120^2)</f>
        <v>1.8531361084578316E-2</v>
      </c>
      <c r="L120" s="79">
        <f>IF($C120&lt;=Entradas!$E$63,"",G120*J120)</f>
        <v>3.3173566912890527E-4</v>
      </c>
      <c r="M120" s="40"/>
    </row>
    <row r="121" spans="2:13" x14ac:dyDescent="0.3">
      <c r="B121" s="39"/>
      <c r="C121" s="75">
        <v>116</v>
      </c>
      <c r="D121" s="111">
        <f>IF($C121&lt;=Entradas!$E$63,"",Observaciones!H121)</f>
        <v>1.9000128438682864</v>
      </c>
      <c r="E121" s="111">
        <f>IF($C121&lt;=Entradas!$E$63,"",Cálculos!L122)</f>
        <v>2.2991294112635776</v>
      </c>
      <c r="F121" s="79">
        <f>IF($C121&lt;=Entradas!$E$63,"",D121-E121)</f>
        <v>-0.39911656739529122</v>
      </c>
      <c r="G121" s="79">
        <f>IF($C121&lt;=Entradas!$E$63,"",D121-AVERAGE(D:D))</f>
        <v>0.99391416167480817</v>
      </c>
      <c r="H121" s="79">
        <f>IF($C121&lt;=Entradas!$E$63,"",F121^2)</f>
        <v>0.15929403436940004</v>
      </c>
      <c r="I121" s="79">
        <f>IF($C121&lt;=Entradas!$E$63,"",G121^2)</f>
        <v>0.98786536077773668</v>
      </c>
      <c r="J121" s="79">
        <f>IF($C121&lt;=Entradas!$E$63,"",E121-AVERAGE(E:E))</f>
        <v>1.3827177430493416</v>
      </c>
      <c r="K121" s="79">
        <f>IF($C121&lt;=Entradas!$E$63,"",J121^2)</f>
        <v>1.9119083569434649</v>
      </c>
      <c r="L121" s="79">
        <f>IF($C121&lt;=Entradas!$E$63,"",G121*J121)</f>
        <v>1.3743027464157691</v>
      </c>
      <c r="M121" s="40"/>
    </row>
    <row r="122" spans="2:13" x14ac:dyDescent="0.3">
      <c r="B122" s="39"/>
      <c r="C122" s="75">
        <v>117</v>
      </c>
      <c r="D122" s="111">
        <f>IF($C122&lt;=Entradas!$E$63,"",Observaciones!H122)</f>
        <v>1.1708370253172318</v>
      </c>
      <c r="E122" s="111">
        <f>IF($C122&lt;=Entradas!$E$63,"",Cálculos!L123)</f>
        <v>1.0312425498108726</v>
      </c>
      <c r="F122" s="79">
        <f>IF($C122&lt;=Entradas!$E$63,"",D122-E122)</f>
        <v>0.13959447550635917</v>
      </c>
      <c r="G122" s="79">
        <f>IF($C122&lt;=Entradas!$E$63,"",D122-AVERAGE(D:D))</f>
        <v>0.26473834312375355</v>
      </c>
      <c r="H122" s="79">
        <f>IF($C122&lt;=Entradas!$E$63,"",F122^2)</f>
        <v>1.948661759189551E-2</v>
      </c>
      <c r="I122" s="79">
        <f>IF($C122&lt;=Entradas!$E$63,"",G122^2)</f>
        <v>7.0086390319910263E-2</v>
      </c>
      <c r="J122" s="79">
        <f>IF($C122&lt;=Entradas!$E$63,"",E122-AVERAGE(E:E))</f>
        <v>0.11483088159663657</v>
      </c>
      <c r="K122" s="79">
        <f>IF($C122&lt;=Entradas!$E$63,"",J122^2)</f>
        <v>1.3186131368260768E-2</v>
      </c>
      <c r="L122" s="79">
        <f>IF($C122&lt;=Entradas!$E$63,"",G122*J122)</f>
        <v>3.040013733333349E-2</v>
      </c>
      <c r="M122" s="40"/>
    </row>
    <row r="123" spans="2:13" x14ac:dyDescent="0.3">
      <c r="B123" s="39"/>
      <c r="C123" s="75">
        <v>118</v>
      </c>
      <c r="D123" s="111">
        <f>IF($C123&lt;=Entradas!$E$63,"",Observaciones!H123)</f>
        <v>1.100456065246725</v>
      </c>
      <c r="E123" s="111">
        <f>IF($C123&lt;=Entradas!$E$63,"",Cálculos!L124)</f>
        <v>0.9622573312479259</v>
      </c>
      <c r="F123" s="79">
        <f>IF($C123&lt;=Entradas!$E$63,"",D123-E123)</f>
        <v>0.13819873399879912</v>
      </c>
      <c r="G123" s="79">
        <f>IF($C123&lt;=Entradas!$E$63,"",D123-AVERAGE(D:D))</f>
        <v>0.19435738305324679</v>
      </c>
      <c r="H123" s="79">
        <f>IF($C123&lt;=Entradas!$E$63,"",F123^2)</f>
        <v>1.9098890078870834E-2</v>
      </c>
      <c r="I123" s="79">
        <f>IF($C123&lt;=Entradas!$E$63,"",G123^2)</f>
        <v>3.7774792347306504E-2</v>
      </c>
      <c r="J123" s="79">
        <f>IF($C123&lt;=Entradas!$E$63,"",E123-AVERAGE(E:E))</f>
        <v>4.5845663033689865E-2</v>
      </c>
      <c r="K123" s="79">
        <f>IF($C123&lt;=Entradas!$E$63,"",J123^2)</f>
        <v>2.1018248189986375E-3</v>
      </c>
      <c r="L123" s="79">
        <f>IF($C123&lt;=Entradas!$E$63,"",G123*J123)</f>
        <v>8.910443091568937E-3</v>
      </c>
      <c r="M123" s="40"/>
    </row>
    <row r="124" spans="2:13" x14ac:dyDescent="0.3">
      <c r="B124" s="39"/>
      <c r="C124" s="75">
        <v>119</v>
      </c>
      <c r="D124" s="111">
        <f>IF($C124&lt;=Entradas!$E$63,"",Observaciones!H124)</f>
        <v>1.0306468915308535</v>
      </c>
      <c r="E124" s="111">
        <f>IF($C124&lt;=Entradas!$E$63,"",Cálculos!L125)</f>
        <v>0.89381419079026525</v>
      </c>
      <c r="F124" s="79">
        <f>IF($C124&lt;=Entradas!$E$63,"",D124-E124)</f>
        <v>0.13683270074058829</v>
      </c>
      <c r="G124" s="79">
        <f>IF($C124&lt;=Entradas!$E$63,"",D124-AVERAGE(D:D))</f>
        <v>0.12454820933737532</v>
      </c>
      <c r="H124" s="79">
        <f>IF($C124&lt;=Entradas!$E$63,"",F124^2)</f>
        <v>1.8723187991963389E-2</v>
      </c>
      <c r="I124" s="79">
        <f>IF($C124&lt;=Entradas!$E$63,"",G124^2)</f>
        <v>1.5512256449146663E-2</v>
      </c>
      <c r="J124" s="79">
        <f>IF($C124&lt;=Entradas!$E$63,"",E124-AVERAGE(E:E))</f>
        <v>-2.259747742397078E-2</v>
      </c>
      <c r="K124" s="79">
        <f>IF($C124&lt;=Entradas!$E$63,"",J124^2)</f>
        <v>5.1064598592686912E-4</v>
      </c>
      <c r="L124" s="79">
        <f>IF($C124&lt;=Entradas!$E$63,"",G124*J124)</f>
        <v>-2.8144753486973252E-3</v>
      </c>
      <c r="M124" s="40"/>
    </row>
    <row r="125" spans="2:13" x14ac:dyDescent="0.3">
      <c r="B125" s="39"/>
      <c r="C125" s="75">
        <v>120</v>
      </c>
      <c r="D125" s="111">
        <f>IF($C125&lt;=Entradas!$E$63,"",Observaciones!H125)</f>
        <v>0.96475238973979693</v>
      </c>
      <c r="E125" s="111">
        <f>IF($C125&lt;=Entradas!$E$63,"",Cálculos!L126)</f>
        <v>0.82927815580804798</v>
      </c>
      <c r="F125" s="79">
        <f>IF($C125&lt;=Entradas!$E$63,"",D125-E125)</f>
        <v>0.13547423393174896</v>
      </c>
      <c r="G125" s="79">
        <f>IF($C125&lt;=Entradas!$E$63,"",D125-AVERAGE(D:D))</f>
        <v>5.8653707546318712E-2</v>
      </c>
      <c r="H125" s="79">
        <f>IF($C125&lt;=Entradas!$E$63,"",F125^2)</f>
        <v>1.8353268059394238E-2</v>
      </c>
      <c r="I125" s="79">
        <f>IF($C125&lt;=Entradas!$E$63,"",G125^2)</f>
        <v>3.4402574089290846E-3</v>
      </c>
      <c r="J125" s="79">
        <f>IF($C125&lt;=Entradas!$E$63,"",E125-AVERAGE(E:E))</f>
        <v>-8.7133512406188052E-2</v>
      </c>
      <c r="K125" s="79">
        <f>IF($C125&lt;=Entradas!$E$63,"",J125^2)</f>
        <v>7.5922489842393274E-3</v>
      </c>
      <c r="L125" s="79">
        <f>IF($C125&lt;=Entradas!$E$63,"",G125*J125)</f>
        <v>-5.1107035541560876E-3</v>
      </c>
      <c r="M125" s="40"/>
    </row>
    <row r="126" spans="2:13" x14ac:dyDescent="0.3">
      <c r="B126" s="39"/>
      <c r="C126" s="75">
        <v>121</v>
      </c>
      <c r="D126" s="111">
        <f>IF($C126&lt;=Entradas!$E$63,"",Observaciones!H126)</f>
        <v>0.901247931503947</v>
      </c>
      <c r="E126" s="111">
        <f>IF($C126&lt;=Entradas!$E$63,"",Cálculos!L127)</f>
        <v>0.767115768478278</v>
      </c>
      <c r="F126" s="79">
        <f>IF($C126&lt;=Entradas!$E$63,"",D126-E126)</f>
        <v>0.13413216302566899</v>
      </c>
      <c r="G126" s="79">
        <f>IF($C126&lt;=Entradas!$E$63,"",D126-AVERAGE(D:D))</f>
        <v>-4.8507506895312247E-3</v>
      </c>
      <c r="H126" s="79">
        <f>IF($C126&lt;=Entradas!$E$63,"",F126^2)</f>
        <v>1.7991437157944642E-2</v>
      </c>
      <c r="I126" s="79">
        <f>IF($C126&lt;=Entradas!$E$63,"",G126^2)</f>
        <v>2.352978225198765E-5</v>
      </c>
      <c r="J126" s="79">
        <f>IF($C126&lt;=Entradas!$E$63,"",E126-AVERAGE(E:E))</f>
        <v>-0.14929589973595803</v>
      </c>
      <c r="K126" s="79">
        <f>IF($C126&lt;=Entradas!$E$63,"",J126^2)</f>
        <v>2.2289265677969232E-2</v>
      </c>
      <c r="L126" s="79">
        <f>IF($C126&lt;=Entradas!$E$63,"",G126*J126)</f>
        <v>7.2419718858838297E-4</v>
      </c>
      <c r="M126" s="40"/>
    </row>
    <row r="127" spans="2:13" x14ac:dyDescent="0.3">
      <c r="B127" s="39"/>
      <c r="C127" s="75">
        <v>122</v>
      </c>
      <c r="D127" s="111">
        <f>IF($C127&lt;=Entradas!$E$63,"",Observaciones!H127)</f>
        <v>0.85138058655227067</v>
      </c>
      <c r="E127" s="111">
        <f>IF($C127&lt;=Entradas!$E$63,"",Cálculos!L128)</f>
        <v>0.73329782258802334</v>
      </c>
      <c r="F127" s="79">
        <f>IF($C127&lt;=Entradas!$E$63,"",D127-E127)</f>
        <v>0.11808276396424733</v>
      </c>
      <c r="G127" s="79">
        <f>IF($C127&lt;=Entradas!$E$63,"",D127-AVERAGE(D:D))</f>
        <v>-5.4718095641207554E-2</v>
      </c>
      <c r="H127" s="79">
        <f>IF($C127&lt;=Entradas!$E$63,"",F127^2)</f>
        <v>1.3943539145436147E-2</v>
      </c>
      <c r="I127" s="79">
        <f>IF($C127&lt;=Entradas!$E$63,"",G127^2)</f>
        <v>2.9940699906003372E-3</v>
      </c>
      <c r="J127" s="79">
        <f>IF($C127&lt;=Entradas!$E$63,"",E127-AVERAGE(E:E))</f>
        <v>-0.18311384562621269</v>
      </c>
      <c r="K127" s="79">
        <f>IF($C127&lt;=Entradas!$E$63,"",J127^2)</f>
        <v>3.3530680460020452E-2</v>
      </c>
      <c r="L127" s="79">
        <f>IF($C127&lt;=Entradas!$E$63,"",G127*J127)</f>
        <v>1.0019640918204422E-2</v>
      </c>
      <c r="M127" s="40"/>
    </row>
    <row r="128" spans="2:13" x14ac:dyDescent="0.3">
      <c r="B128" s="39"/>
      <c r="C128" s="75">
        <v>123</v>
      </c>
      <c r="D128" s="111">
        <f>IF($C128&lt;=Entradas!$E$63,"",Observaciones!H128)</f>
        <v>0.83619047623077258</v>
      </c>
      <c r="E128" s="111">
        <f>IF($C128&lt;=Entradas!$E$63,"",Cálculos!L129)</f>
        <v>0.72171508077577107</v>
      </c>
      <c r="F128" s="79">
        <f>IF($C128&lt;=Entradas!$E$63,"",D128-E128)</f>
        <v>0.11447539545500152</v>
      </c>
      <c r="G128" s="79">
        <f>IF($C128&lt;=Entradas!$E$63,"",D128-AVERAGE(D:D))</f>
        <v>-6.9908205962705638E-2</v>
      </c>
      <c r="H128" s="79">
        <f>IF($C128&lt;=Entradas!$E$63,"",F128^2)</f>
        <v>1.3104616164578982E-2</v>
      </c>
      <c r="I128" s="79">
        <f>IF($C128&lt;=Entradas!$E$63,"",G128^2)</f>
        <v>4.8871572609240719E-3</v>
      </c>
      <c r="J128" s="79">
        <f>IF($C128&lt;=Entradas!$E$63,"",E128-AVERAGE(E:E))</f>
        <v>-0.19469658743846496</v>
      </c>
      <c r="K128" s="79">
        <f>IF($C128&lt;=Entradas!$E$63,"",J128^2)</f>
        <v>3.7906761160183836E-2</v>
      </c>
      <c r="L128" s="79">
        <f>IF($C128&lt;=Entradas!$E$63,"",G128*J128)</f>
        <v>1.3610889134884136E-2</v>
      </c>
      <c r="M128" s="40"/>
    </row>
    <row r="129" spans="2:13" x14ac:dyDescent="0.3">
      <c r="B129" s="39"/>
      <c r="C129" s="75">
        <v>124</v>
      </c>
      <c r="D129" s="111">
        <f>IF($C129&lt;=Entradas!$E$63,"",Observaciones!H129)</f>
        <v>0.82682271707983279</v>
      </c>
      <c r="E129" s="111">
        <f>IF($C129&lt;=Entradas!$E$63,"",Cálculos!L130)</f>
        <v>0.71388080192946579</v>
      </c>
      <c r="F129" s="79">
        <f>IF($C129&lt;=Entradas!$E$63,"",D129-E129)</f>
        <v>0.112941915150367</v>
      </c>
      <c r="G129" s="79">
        <f>IF($C129&lt;=Entradas!$E$63,"",D129-AVERAGE(D:D))</f>
        <v>-7.927596511364543E-2</v>
      </c>
      <c r="H129" s="79">
        <f>IF($C129&lt;=Entradas!$E$63,"",F129^2)</f>
        <v>1.2755876197832699E-2</v>
      </c>
      <c r="I129" s="79">
        <f>IF($C129&lt;=Entradas!$E$63,"",G129^2)</f>
        <v>6.2846786446999273E-3</v>
      </c>
      <c r="J129" s="79">
        <f>IF($C129&lt;=Entradas!$E$63,"",E129-AVERAGE(E:E))</f>
        <v>-0.20253086628477024</v>
      </c>
      <c r="K129" s="79">
        <f>IF($C129&lt;=Entradas!$E$63,"",J129^2)</f>
        <v>4.1018751798059486E-2</v>
      </c>
      <c r="L129" s="79">
        <f>IF($C129&lt;=Entradas!$E$63,"",G129*J129)</f>
        <v>1.6055829890027833E-2</v>
      </c>
      <c r="M129" s="40"/>
    </row>
    <row r="130" spans="2:13" x14ac:dyDescent="0.3">
      <c r="B130" s="39"/>
      <c r="C130" s="75">
        <v>125</v>
      </c>
      <c r="D130" s="111">
        <f>IF($C130&lt;=Entradas!$E$63,"",Observaciones!H130)</f>
        <v>0.81848856428509997</v>
      </c>
      <c r="E130" s="111">
        <f>IF($C130&lt;=Entradas!$E$63,"",Cálculos!L131)</f>
        <v>0.70672678438161207</v>
      </c>
      <c r="F130" s="79">
        <f>IF($C130&lt;=Entradas!$E$63,"",D130-E130)</f>
        <v>0.1117617799034879</v>
      </c>
      <c r="G130" s="79">
        <f>IF($C130&lt;=Entradas!$E$63,"",D130-AVERAGE(D:D))</f>
        <v>-8.7610117908378249E-2</v>
      </c>
      <c r="H130" s="79">
        <f>IF($C130&lt;=Entradas!$E$63,"",F130^2)</f>
        <v>1.2490695447195672E-2</v>
      </c>
      <c r="I130" s="79">
        <f>IF($C130&lt;=Entradas!$E$63,"",G130^2)</f>
        <v>7.6755327599199391E-3</v>
      </c>
      <c r="J130" s="79">
        <f>IF($C130&lt;=Entradas!$E$63,"",E130-AVERAGE(E:E))</f>
        <v>-0.20968488383262396</v>
      </c>
      <c r="K130" s="79">
        <f>IF($C130&lt;=Entradas!$E$63,"",J130^2)</f>
        <v>4.3967750507901006E-2</v>
      </c>
      <c r="L130" s="79">
        <f>IF($C130&lt;=Entradas!$E$63,"",G130*J130)</f>
        <v>1.8370517396180782E-2</v>
      </c>
      <c r="M130" s="40"/>
    </row>
    <row r="131" spans="2:13" x14ac:dyDescent="0.3">
      <c r="B131" s="39"/>
      <c r="C131" s="75">
        <v>126</v>
      </c>
      <c r="D131" s="111">
        <f>IF($C131&lt;=Entradas!$E$63,"",Observaciones!H131)</f>
        <v>0.81039272634569748</v>
      </c>
      <c r="E131" s="111">
        <f>IF($C131&lt;=Entradas!$E$63,"",Cálculos!L132)</f>
        <v>0.69974332800958339</v>
      </c>
      <c r="F131" s="79">
        <f>IF($C131&lt;=Entradas!$E$63,"",D131-E131)</f>
        <v>0.11064939833611409</v>
      </c>
      <c r="G131" s="79">
        <f>IF($C131&lt;=Entradas!$E$63,"",D131-AVERAGE(D:D))</f>
        <v>-9.5705955847780744E-2</v>
      </c>
      <c r="H131" s="79">
        <f>IF($C131&lt;=Entradas!$E$63,"",F131^2)</f>
        <v>1.2243289352144048E-2</v>
      </c>
      <c r="I131" s="79">
        <f>IF($C131&lt;=Entradas!$E$63,"",G131^2)</f>
        <v>9.1596299847373566E-3</v>
      </c>
      <c r="J131" s="79">
        <f>IF($C131&lt;=Entradas!$E$63,"",E131-AVERAGE(E:E))</f>
        <v>-0.21666834020465264</v>
      </c>
      <c r="K131" s="79">
        <f>IF($C131&lt;=Entradas!$E$63,"",J131^2)</f>
        <v>4.6945169647039098E-2</v>
      </c>
      <c r="L131" s="79">
        <f>IF($C131&lt;=Entradas!$E$63,"",G131*J131)</f>
        <v>2.0736450601238424E-2</v>
      </c>
      <c r="M131" s="40"/>
    </row>
    <row r="132" spans="2:13" x14ac:dyDescent="0.3">
      <c r="B132" s="39"/>
      <c r="C132" s="75">
        <v>127</v>
      </c>
      <c r="D132" s="111">
        <f>IF($C132&lt;=Entradas!$E$63,"",Observaciones!H132)</f>
        <v>0.8024025772934188</v>
      </c>
      <c r="E132" s="111">
        <f>IF($C132&lt;=Entradas!$E$63,"",Cálculos!L133)</f>
        <v>0.69284528670043133</v>
      </c>
      <c r="F132" s="79">
        <f>IF($C132&lt;=Entradas!$E$63,"",D132-E132)</f>
        <v>0.10955729059298747</v>
      </c>
      <c r="G132" s="79">
        <f>IF($C132&lt;=Entradas!$E$63,"",D132-AVERAGE(D:D))</f>
        <v>-0.10369610490005943</v>
      </c>
      <c r="H132" s="79">
        <f>IF($C132&lt;=Entradas!$E$63,"",F132^2)</f>
        <v>1.20027999220763E-2</v>
      </c>
      <c r="I132" s="79">
        <f>IF($C132&lt;=Entradas!$E$63,"",G132^2)</f>
        <v>1.0752882171444128E-2</v>
      </c>
      <c r="J132" s="79">
        <f>IF($C132&lt;=Entradas!$E$63,"",E132-AVERAGE(E:E))</f>
        <v>-0.2235663815138047</v>
      </c>
      <c r="K132" s="79">
        <f>IF($C132&lt;=Entradas!$E$63,"",J132^2)</f>
        <v>4.9981926943176075E-2</v>
      </c>
      <c r="L132" s="79">
        <f>IF($C132&lt;=Entradas!$E$63,"",G132*J132)</f>
        <v>2.3182962949582199E-2</v>
      </c>
      <c r="M132" s="40"/>
    </row>
    <row r="133" spans="2:13" x14ac:dyDescent="0.3">
      <c r="B133" s="39"/>
      <c r="C133" s="75">
        <v>128</v>
      </c>
      <c r="D133" s="111">
        <f>IF($C133&lt;=Entradas!$E$63,"",Observaciones!H133)</f>
        <v>0.79449545793141441</v>
      </c>
      <c r="E133" s="111">
        <f>IF($C133&lt;=Entradas!$E$63,"",Cálculos!L134)</f>
        <v>0.68601796887504929</v>
      </c>
      <c r="F133" s="79">
        <f>IF($C133&lt;=Entradas!$E$63,"",D133-E133)</f>
        <v>0.10847748905636512</v>
      </c>
      <c r="G133" s="79">
        <f>IF($C133&lt;=Entradas!$E$63,"",D133-AVERAGE(D:D))</f>
        <v>-0.11160322426206382</v>
      </c>
      <c r="H133" s="79">
        <f>IF($C133&lt;=Entradas!$E$63,"",F133^2)</f>
        <v>1.1767365631973814E-2</v>
      </c>
      <c r="I133" s="79">
        <f>IF($C133&lt;=Entradas!$E$63,"",G133^2)</f>
        <v>1.2455279665688509E-2</v>
      </c>
      <c r="J133" s="79">
        <f>IF($C133&lt;=Entradas!$E$63,"",E133-AVERAGE(E:E))</f>
        <v>-0.23039369933918674</v>
      </c>
      <c r="K133" s="79">
        <f>IF($C133&lt;=Entradas!$E$63,"",J133^2)</f>
        <v>5.3081256695195575E-2</v>
      </c>
      <c r="L133" s="79">
        <f>IF($C133&lt;=Entradas!$E$63,"",G133*J133)</f>
        <v>2.5712679695917763E-2</v>
      </c>
      <c r="M133" s="40"/>
    </row>
    <row r="134" spans="2:13" x14ac:dyDescent="0.3">
      <c r="B134" s="39"/>
      <c r="C134" s="75">
        <v>129</v>
      </c>
      <c r="D134" s="111">
        <f>IF($C134&lt;=Entradas!$E$63,"",Observaciones!H134)</f>
        <v>0.78802950980983999</v>
      </c>
      <c r="E134" s="111">
        <f>IF($C134&lt;=Entradas!$E$63,"",Cálculos!L135)</f>
        <v>0.68062092630890658</v>
      </c>
      <c r="F134" s="79">
        <f>IF($C134&lt;=Entradas!$E$63,"",D134-E134)</f>
        <v>0.10740858350093341</v>
      </c>
      <c r="G134" s="79">
        <f>IF($C134&lt;=Entradas!$E$63,"",D134-AVERAGE(D:D))</f>
        <v>-0.11806917238363823</v>
      </c>
      <c r="H134" s="79">
        <f>IF($C134&lt;=Entradas!$E$63,"",F134^2)</f>
        <v>1.1536603809676985E-2</v>
      </c>
      <c r="I134" s="79">
        <f>IF($C134&lt;=Entradas!$E$63,"",G134^2)</f>
        <v>1.3940329467357281E-2</v>
      </c>
      <c r="J134" s="79">
        <f>IF($C134&lt;=Entradas!$E$63,"",E134-AVERAGE(E:E))</f>
        <v>-0.23579074190532945</v>
      </c>
      <c r="K134" s="79">
        <f>IF($C134&lt;=Entradas!$E$63,"",J134^2)</f>
        <v>5.5597273968265686E-2</v>
      </c>
      <c r="L134" s="79">
        <f>IF($C134&lt;=Entradas!$E$63,"",G134*J134)</f>
        <v>2.7839617752486293E-2</v>
      </c>
      <c r="M134" s="40"/>
    </row>
    <row r="135" spans="2:13" x14ac:dyDescent="0.3">
      <c r="B135" s="39"/>
      <c r="C135" s="75">
        <v>130</v>
      </c>
      <c r="D135" s="111">
        <f>IF($C135&lt;=Entradas!$E$63,"",Observaciones!H135)</f>
        <v>0.77914181847214359</v>
      </c>
      <c r="E135" s="111">
        <f>IF($C135&lt;=Entradas!$E$63,"",Cálculos!L136)</f>
        <v>0.67279156579298804</v>
      </c>
      <c r="F135" s="79">
        <f>IF($C135&lt;=Entradas!$E$63,"",D135-E135)</f>
        <v>0.10635025267915554</v>
      </c>
      <c r="G135" s="79">
        <f>IF($C135&lt;=Entradas!$E$63,"",D135-AVERAGE(D:D))</f>
        <v>-0.12695686372133463</v>
      </c>
      <c r="H135" s="79">
        <f>IF($C135&lt;=Entradas!$E$63,"",F135^2)</f>
        <v>1.131037624492023E-2</v>
      </c>
      <c r="I135" s="79">
        <f>IF($C135&lt;=Entradas!$E$63,"",G135^2)</f>
        <v>1.6118045245957533E-2</v>
      </c>
      <c r="J135" s="79">
        <f>IF($C135&lt;=Entradas!$E$63,"",E135-AVERAGE(E:E))</f>
        <v>-0.24362010242124799</v>
      </c>
      <c r="K135" s="79">
        <f>IF($C135&lt;=Entradas!$E$63,"",J135^2)</f>
        <v>5.9350754303739359E-2</v>
      </c>
      <c r="L135" s="79">
        <f>IF($C135&lt;=Entradas!$E$63,"",G135*J135)</f>
        <v>3.0929244142871966E-2</v>
      </c>
      <c r="M135" s="40"/>
    </row>
    <row r="136" spans="2:13" x14ac:dyDescent="0.3">
      <c r="B136" s="39"/>
      <c r="C136" s="75">
        <v>131</v>
      </c>
      <c r="D136" s="111">
        <f>IF($C136&lt;=Entradas!$E$63,"",Observaciones!H136)</f>
        <v>0.77127839394867781</v>
      </c>
      <c r="E136" s="111">
        <f>IF($C136&lt;=Entradas!$E$63,"",Cálculos!L137)</f>
        <v>0.66597603704461239</v>
      </c>
      <c r="F136" s="79">
        <f>IF($C136&lt;=Entradas!$E$63,"",D136-E136)</f>
        <v>0.10530235690406542</v>
      </c>
      <c r="G136" s="79">
        <f>IF($C136&lt;=Entradas!$E$63,"",D136-AVERAGE(D:D))</f>
        <v>-0.13482028824480041</v>
      </c>
      <c r="H136" s="79">
        <f>IF($C136&lt;=Entradas!$E$63,"",F136^2)</f>
        <v>1.1088586369551174E-2</v>
      </c>
      <c r="I136" s="79">
        <f>IF($C136&lt;=Entradas!$E$63,"",G136^2)</f>
        <v>1.8176510122411067E-2</v>
      </c>
      <c r="J136" s="79">
        <f>IF($C136&lt;=Entradas!$E$63,"",E136-AVERAGE(E:E))</f>
        <v>-0.25043563116962364</v>
      </c>
      <c r="K136" s="79">
        <f>IF($C136&lt;=Entradas!$E$63,"",J136^2)</f>
        <v>6.2718005359327769E-2</v>
      </c>
      <c r="L136" s="79">
        <f>IF($C136&lt;=Entradas!$E$63,"",G136*J136)</f>
        <v>3.3763803981057182E-2</v>
      </c>
      <c r="M136" s="40"/>
    </row>
    <row r="137" spans="2:13" x14ac:dyDescent="0.3">
      <c r="B137" s="39"/>
      <c r="C137" s="75">
        <v>132</v>
      </c>
      <c r="D137" s="111">
        <f>IF($C137&lt;=Entradas!$E$63,"",Observaciones!H137)</f>
        <v>0.76364788122921512</v>
      </c>
      <c r="E137" s="111">
        <f>IF($C137&lt;=Entradas!$E$63,"",Cálculos!L138)</f>
        <v>0.65938309376189796</v>
      </c>
      <c r="F137" s="79">
        <f>IF($C137&lt;=Entradas!$E$63,"",D137-E137)</f>
        <v>0.10426478746731715</v>
      </c>
      <c r="G137" s="79">
        <f>IF($C137&lt;=Entradas!$E$63,"",D137-AVERAGE(D:D))</f>
        <v>-0.1424508009642631</v>
      </c>
      <c r="H137" s="79">
        <f>IF($C137&lt;=Entradas!$E$63,"",F137^2)</f>
        <v>1.0871145905604817E-2</v>
      </c>
      <c r="I137" s="79">
        <f>IF($C137&lt;=Entradas!$E$63,"",G137^2)</f>
        <v>2.0292230695360101E-2</v>
      </c>
      <c r="J137" s="79">
        <f>IF($C137&lt;=Entradas!$E$63,"",E137-AVERAGE(E:E))</f>
        <v>-0.25702857445233807</v>
      </c>
      <c r="K137" s="79">
        <f>IF($C137&lt;=Entradas!$E$63,"",J137^2)</f>
        <v>6.6063688085001099E-2</v>
      </c>
      <c r="L137" s="79">
        <f>IF($C137&lt;=Entradas!$E$63,"",G137*J137)</f>
        <v>3.6613926301438289E-2</v>
      </c>
      <c r="M137" s="40"/>
    </row>
    <row r="138" spans="2:13" x14ac:dyDescent="0.3">
      <c r="B138" s="39"/>
      <c r="C138" s="75">
        <v>133</v>
      </c>
      <c r="D138" s="111">
        <f>IF($C138&lt;=Entradas!$E$63,"",Observaciones!H138)</f>
        <v>0.75611834551966217</v>
      </c>
      <c r="E138" s="111">
        <f>IF($C138&lt;=Entradas!$E$63,"",Cálculos!L139)</f>
        <v>0.65288090387587838</v>
      </c>
      <c r="F138" s="79">
        <f>IF($C138&lt;=Entradas!$E$63,"",D138-E138)</f>
        <v>0.10323744164378379</v>
      </c>
      <c r="G138" s="79">
        <f>IF($C138&lt;=Entradas!$E$63,"",D138-AVERAGE(D:D))</f>
        <v>-0.14998033667381605</v>
      </c>
      <c r="H138" s="79">
        <f>IF($C138&lt;=Entradas!$E$63,"",F138^2)</f>
        <v>1.0657969357153664E-2</v>
      </c>
      <c r="I138" s="79">
        <f>IF($C138&lt;=Entradas!$E$63,"",G138^2)</f>
        <v>2.249410138879121E-2</v>
      </c>
      <c r="J138" s="79">
        <f>IF($C138&lt;=Entradas!$E$63,"",E138-AVERAGE(E:E))</f>
        <v>-0.26353076433835765</v>
      </c>
      <c r="K138" s="79">
        <f>IF($C138&lt;=Entradas!$E$63,"",J138^2)</f>
        <v>6.9448463752758996E-2</v>
      </c>
      <c r="L138" s="79">
        <f>IF($C138&lt;=Entradas!$E$63,"",G138*J138)</f>
        <v>3.9524432759374957E-2</v>
      </c>
      <c r="M138" s="40"/>
    </row>
    <row r="139" spans="2:13" x14ac:dyDescent="0.3">
      <c r="B139" s="39"/>
      <c r="C139" s="75">
        <v>134</v>
      </c>
      <c r="D139" s="111">
        <f>IF($C139&lt;=Entradas!$E$63,"",Observaciones!H139)</f>
        <v>0.74866727990726833</v>
      </c>
      <c r="E139" s="111">
        <f>IF($C139&lt;=Entradas!$E$63,"",Cálculos!L140)</f>
        <v>0.64644706137166219</v>
      </c>
      <c r="F139" s="79">
        <f>IF($C139&lt;=Entradas!$E$63,"",D139-E139)</f>
        <v>0.10222021853560614</v>
      </c>
      <c r="G139" s="79">
        <f>IF($C139&lt;=Entradas!$E$63,"",D139-AVERAGE(D:D))</f>
        <v>-0.15743140228620989</v>
      </c>
      <c r="H139" s="79">
        <f>IF($C139&lt;=Entradas!$E$63,"",F139^2)</f>
        <v>1.0448973077467078E-2</v>
      </c>
      <c r="I139" s="79">
        <f>IF($C139&lt;=Entradas!$E$63,"",G139^2)</f>
        <v>2.4784646425802453E-2</v>
      </c>
      <c r="J139" s="79">
        <f>IF($C139&lt;=Entradas!$E$63,"",E139-AVERAGE(E:E))</f>
        <v>-0.26996460684257384</v>
      </c>
      <c r="K139" s="79">
        <f>IF($C139&lt;=Entradas!$E$63,"",J139^2)</f>
        <v>7.2880888947665465E-2</v>
      </c>
      <c r="L139" s="79">
        <f>IF($C139&lt;=Entradas!$E$63,"",G139*J139)</f>
        <v>4.2500906622871731E-2</v>
      </c>
      <c r="M139" s="40"/>
    </row>
    <row r="140" spans="2:13" x14ac:dyDescent="0.3">
      <c r="B140" s="39"/>
      <c r="C140" s="75">
        <v>135</v>
      </c>
      <c r="D140" s="111">
        <f>IF($C140&lt;=Entradas!$E$63,"",Observaciones!H140)</f>
        <v>0.74129034159143758</v>
      </c>
      <c r="E140" s="111">
        <f>IF($C140&lt;=Entradas!$E$63,"",Cálculos!L141)</f>
        <v>0.64007732321708699</v>
      </c>
      <c r="F140" s="79">
        <f>IF($C140&lt;=Entradas!$E$63,"",D140-E140)</f>
        <v>0.10121301837435059</v>
      </c>
      <c r="G140" s="79">
        <f>IF($C140&lt;=Entradas!$E$63,"",D140-AVERAGE(D:D))</f>
        <v>-0.16480834060204064</v>
      </c>
      <c r="H140" s="79">
        <f>IF($C140&lt;=Entradas!$E$63,"",F140^2)</f>
        <v>1.024407508844663E-2</v>
      </c>
      <c r="I140" s="79">
        <f>IF($C140&lt;=Entradas!$E$63,"",G140^2)</f>
        <v>2.7161789131998237E-2</v>
      </c>
      <c r="J140" s="79">
        <f>IF($C140&lt;=Entradas!$E$63,"",E140-AVERAGE(E:E))</f>
        <v>-0.27633434499714904</v>
      </c>
      <c r="K140" s="79">
        <f>IF($C140&lt;=Entradas!$E$63,"",J140^2)</f>
        <v>7.6360670225003383E-2</v>
      </c>
      <c r="L140" s="79">
        <f>IF($C140&lt;=Entradas!$E$63,"",G140*J140)</f>
        <v>4.5542204850331947E-2</v>
      </c>
      <c r="M140" s="40"/>
    </row>
    <row r="141" spans="2:13" x14ac:dyDescent="0.3">
      <c r="B141" s="39"/>
      <c r="C141" s="75">
        <v>136</v>
      </c>
      <c r="D141" s="111">
        <f>IF($C141&lt;=Entradas!$E$63,"",Observaciones!H141)</f>
        <v>0.73398620784927993</v>
      </c>
      <c r="E141" s="111">
        <f>IF($C141&lt;=Entradas!$E$63,"",Cálculos!L142)</f>
        <v>0.63377046545221138</v>
      </c>
      <c r="F141" s="79">
        <f>IF($C141&lt;=Entradas!$E$63,"",D141-E141)</f>
        <v>0.10021574239706854</v>
      </c>
      <c r="G141" s="79">
        <f>IF($C141&lt;=Entradas!$E$63,"",D141-AVERAGE(D:D))</f>
        <v>-0.1721124743441983</v>
      </c>
      <c r="H141" s="79">
        <f>IF($C141&lt;=Entradas!$E$63,"",F141^2)</f>
        <v>1.0043195024195602E-2</v>
      </c>
      <c r="I141" s="79">
        <f>IF($C141&lt;=Entradas!$E$63,"",G141^2)</f>
        <v>2.9622703824882315E-2</v>
      </c>
      <c r="J141" s="79">
        <f>IF($C141&lt;=Entradas!$E$63,"",E141-AVERAGE(E:E))</f>
        <v>-0.28264120276202465</v>
      </c>
      <c r="K141" s="79">
        <f>IF($C141&lt;=Entradas!$E$63,"",J141^2)</f>
        <v>7.9886049498763934E-2</v>
      </c>
      <c r="L141" s="79">
        <f>IF($C141&lt;=Entradas!$E$63,"",G141*J141)</f>
        <v>4.8646076758992317E-2</v>
      </c>
      <c r="M141" s="40"/>
    </row>
    <row r="142" spans="2:13" x14ac:dyDescent="0.3">
      <c r="B142" s="39"/>
      <c r="C142" s="75">
        <v>137</v>
      </c>
      <c r="D142" s="111">
        <f>IF($C142&lt;=Entradas!$E$63,"",Observaciones!H142)</f>
        <v>0.7267540630310938</v>
      </c>
      <c r="E142" s="111">
        <f>IF($C142&lt;=Entradas!$E$63,"",Cálculos!L143)</f>
        <v>0.62752577021342293</v>
      </c>
      <c r="F142" s="79">
        <f>IF($C142&lt;=Entradas!$E$63,"",D142-E142)</f>
        <v>9.9228292817670871E-2</v>
      </c>
      <c r="G142" s="79">
        <f>IF($C142&lt;=Entradas!$E$63,"",D142-AVERAGE(D:D))</f>
        <v>-0.17934461916238442</v>
      </c>
      <c r="H142" s="79">
        <f>IF($C142&lt;=Entradas!$E$63,"",F142^2)</f>
        <v>9.8462540955094324E-3</v>
      </c>
      <c r="I142" s="79">
        <f>IF($C142&lt;=Entradas!$E$63,"",G142^2)</f>
        <v>3.2164492422500704E-2</v>
      </c>
      <c r="J142" s="79">
        <f>IF($C142&lt;=Entradas!$E$63,"",E142-AVERAGE(E:E))</f>
        <v>-0.2888858980008131</v>
      </c>
      <c r="K142" s="79">
        <f>IF($C142&lt;=Entradas!$E$63,"",J142^2)</f>
        <v>8.3455062063736193E-2</v>
      </c>
      <c r="L142" s="79">
        <f>IF($C142&lt;=Entradas!$E$63,"",G142*J142)</f>
        <v>5.1810131358339256E-2</v>
      </c>
      <c r="M142" s="40"/>
    </row>
    <row r="143" spans="2:13" x14ac:dyDescent="0.3">
      <c r="B143" s="39"/>
      <c r="C143" s="75">
        <v>138</v>
      </c>
      <c r="D143" s="111">
        <f>IF($C143&lt;=Entradas!$E$63,"",Observaciones!H143)</f>
        <v>0.71959318150316576</v>
      </c>
      <c r="E143" s="111">
        <f>IF($C143&lt;=Entradas!$E$63,"",Cálculos!L144)</f>
        <v>0.6213426086889704</v>
      </c>
      <c r="F143" s="79">
        <f>IF($C143&lt;=Entradas!$E$63,"",D143-E143)</f>
        <v>9.8250572814195358E-2</v>
      </c>
      <c r="G143" s="79">
        <f>IF($C143&lt;=Entradas!$E$63,"",D143-AVERAGE(D:D))</f>
        <v>-0.18650550069031246</v>
      </c>
      <c r="H143" s="79">
        <f>IF($C143&lt;=Entradas!$E$63,"",F143^2)</f>
        <v>9.6531750583175036E-3</v>
      </c>
      <c r="I143" s="79">
        <f>IF($C143&lt;=Entradas!$E$63,"",G143^2)</f>
        <v>3.4784301787744144E-2</v>
      </c>
      <c r="J143" s="79">
        <f>IF($C143&lt;=Entradas!$E$63,"",E143-AVERAGE(E:E))</f>
        <v>-0.29506905952526563</v>
      </c>
      <c r="K143" s="79">
        <f>IF($C143&lt;=Entradas!$E$63,"",J143^2)</f>
        <v>8.7065749889124758E-2</v>
      </c>
      <c r="L143" s="79">
        <f>IF($C143&lt;=Entradas!$E$63,"",G143*J143)</f>
        <v>5.5032002684979278E-2</v>
      </c>
      <c r="M143" s="40"/>
    </row>
    <row r="144" spans="2:13" x14ac:dyDescent="0.3">
      <c r="B144" s="39"/>
      <c r="C144" s="75">
        <v>139</v>
      </c>
      <c r="D144" s="111">
        <f>IF($C144&lt;=Entradas!$E$63,"",Observaciones!H144)</f>
        <v>0.71250285838495209</v>
      </c>
      <c r="E144" s="111">
        <f>IF($C144&lt;=Entradas!$E$63,"",Cálculos!L145)</f>
        <v>0.61522037186615908</v>
      </c>
      <c r="F144" s="79">
        <f>IF($C144&lt;=Entradas!$E$63,"",D144-E144)</f>
        <v>9.728248651879301E-2</v>
      </c>
      <c r="G144" s="79">
        <f>IF($C144&lt;=Entradas!$E$63,"",D144-AVERAGE(D:D))</f>
        <v>-0.19359582380852614</v>
      </c>
      <c r="H144" s="79">
        <f>IF($C144&lt;=Entradas!$E$63,"",F144^2)</f>
        <v>9.4638821832791434E-3</v>
      </c>
      <c r="I144" s="79">
        <f>IF($C144&lt;=Entradas!$E$63,"",G144^2)</f>
        <v>3.7479342996101894E-2</v>
      </c>
      <c r="J144" s="79">
        <f>IF($C144&lt;=Entradas!$E$63,"",E144-AVERAGE(E:E))</f>
        <v>-0.30119129634807695</v>
      </c>
      <c r="K144" s="79">
        <f>IF($C144&lt;=Entradas!$E$63,"",J144^2)</f>
        <v>9.0716196995835108E-2</v>
      </c>
      <c r="L144" s="79">
        <f>IF($C144&lt;=Entradas!$E$63,"",G144*J144)</f>
        <v>5.8309377140463886E-2</v>
      </c>
      <c r="M144" s="40"/>
    </row>
    <row r="145" spans="2:13" x14ac:dyDescent="0.3">
      <c r="B145" s="39"/>
      <c r="C145" s="75">
        <v>140</v>
      </c>
      <c r="D145" s="111">
        <f>IF($C145&lt;=Entradas!$E$63,"",Observaciones!H145)</f>
        <v>0.70548239799855084</v>
      </c>
      <c r="E145" s="111">
        <f>IF($C145&lt;=Entradas!$E$63,"",Cálculos!L146)</f>
        <v>0.60915845899031074</v>
      </c>
      <c r="F145" s="79">
        <f>IF($C145&lt;=Entradas!$E$63,"",D145-E145)</f>
        <v>9.63239390082401E-2</v>
      </c>
      <c r="G145" s="79">
        <f>IF($C145&lt;=Entradas!$E$63,"",D145-AVERAGE(D:D))</f>
        <v>-0.20061628419492739</v>
      </c>
      <c r="H145" s="79">
        <f>IF($C145&lt;=Entradas!$E$63,"",F145^2)</f>
        <v>9.2783012260631587E-3</v>
      </c>
      <c r="I145" s="79">
        <f>IF($C145&lt;=Entradas!$E$63,"",G145^2)</f>
        <v>4.0246893484179869E-2</v>
      </c>
      <c r="J145" s="79">
        <f>IF($C145&lt;=Entradas!$E$63,"",E145-AVERAGE(E:E))</f>
        <v>-0.30725320922392529</v>
      </c>
      <c r="K145" s="79">
        <f>IF($C145&lt;=Entradas!$E$63,"",J145^2)</f>
        <v>9.4404534578401214E-2</v>
      </c>
      <c r="L145" s="79">
        <f>IF($C145&lt;=Entradas!$E$63,"",G145*J145)</f>
        <v>6.1639997141470483E-2</v>
      </c>
      <c r="M145" s="40"/>
    </row>
    <row r="146" spans="2:13" x14ac:dyDescent="0.3">
      <c r="B146" s="39"/>
      <c r="C146" s="75">
        <v>141</v>
      </c>
      <c r="D146" s="111">
        <f>IF($C146&lt;=Entradas!$E$63,"",Observaciones!H146)</f>
        <v>0.69853111189530581</v>
      </c>
      <c r="E146" s="111">
        <f>IF($C146&lt;=Entradas!$E$63,"",Cálculos!L147)</f>
        <v>0.60315627560068863</v>
      </c>
      <c r="F146" s="79">
        <f>IF($C146&lt;=Entradas!$E$63,"",D146-E146)</f>
        <v>9.5374836294617182E-2</v>
      </c>
      <c r="G146" s="79">
        <f>IF($C146&lt;=Entradas!$E$63,"",D146-AVERAGE(D:D))</f>
        <v>-0.20756757029817241</v>
      </c>
      <c r="H146" s="79">
        <f>IF($C146&lt;=Entradas!$E$63,"",F146^2)</f>
        <v>9.0963593982250276E-3</v>
      </c>
      <c r="I146" s="79">
        <f>IF($C146&lt;=Entradas!$E$63,"",G146^2)</f>
        <v>4.3084296239486744E-2</v>
      </c>
      <c r="J146" s="79">
        <f>IF($C146&lt;=Entradas!$E$63,"",E146-AVERAGE(E:E))</f>
        <v>-0.3132553926135474</v>
      </c>
      <c r="K146" s="79">
        <f>IF($C146&lt;=Entradas!$E$63,"",J146^2)</f>
        <v>9.8128941001467726E-2</v>
      </c>
      <c r="L146" s="79">
        <f>IF($C146&lt;=Entradas!$E$63,"",G146*J146)</f>
        <v>6.5021660727594105E-2</v>
      </c>
      <c r="M146" s="40"/>
    </row>
    <row r="147" spans="2:13" x14ac:dyDescent="0.3">
      <c r="B147" s="39"/>
      <c r="C147" s="75">
        <v>142</v>
      </c>
      <c r="D147" s="111">
        <f>IF($C147&lt;=Entradas!$E$63,"",Observaciones!H147)</f>
        <v>0.69164831847216357</v>
      </c>
      <c r="E147" s="111">
        <f>IF($C147&lt;=Entradas!$E$63,"",Cálculos!L148)</f>
        <v>0.59721323315607344</v>
      </c>
      <c r="F147" s="79">
        <f>IF($C147&lt;=Entradas!$E$63,"",D147-E147)</f>
        <v>9.4435085316090128E-2</v>
      </c>
      <c r="G147" s="79">
        <f>IF($C147&lt;=Entradas!$E$63,"",D147-AVERAGE(D:D))</f>
        <v>-0.21445036372131465</v>
      </c>
      <c r="H147" s="79">
        <f>IF($C147&lt;=Entradas!$E$63,"",F147^2)</f>
        <v>8.9179853386572219E-3</v>
      </c>
      <c r="I147" s="79">
        <f>IF($C147&lt;=Entradas!$E$63,"",G147^2)</f>
        <v>4.5988958500204145E-2</v>
      </c>
      <c r="J147" s="79">
        <f>IF($C147&lt;=Entradas!$E$63,"",E147-AVERAGE(E:E))</f>
        <v>-0.31919843505816259</v>
      </c>
      <c r="K147" s="79">
        <f>IF($C147&lt;=Entradas!$E$63,"",J147^2)</f>
        <v>0.10188764094358004</v>
      </c>
      <c r="L147" s="79">
        <f>IF($C147&lt;=Entradas!$E$63,"",G147*J147)</f>
        <v>6.8452220497497399E-2</v>
      </c>
      <c r="M147" s="40"/>
    </row>
    <row r="148" spans="2:13" x14ac:dyDescent="0.3">
      <c r="B148" s="39"/>
      <c r="C148" s="75">
        <v>143</v>
      </c>
      <c r="D148" s="111">
        <f>IF($C148&lt;=Entradas!$E$63,"",Observaciones!H148)</f>
        <v>0.68483334285238129</v>
      </c>
      <c r="E148" s="111">
        <f>IF($C148&lt;=Entradas!$E$63,"",Cálculos!L149)</f>
        <v>0.59132874892459564</v>
      </c>
      <c r="F148" s="79">
        <f>IF($C148&lt;=Entradas!$E$63,"",D148-E148)</f>
        <v>9.3504593927785651E-2</v>
      </c>
      <c r="G148" s="79">
        <f>IF($C148&lt;=Entradas!$E$63,"",D148-AVERAGE(D:D))</f>
        <v>-0.22126533934109693</v>
      </c>
      <c r="H148" s="79">
        <f>IF($C148&lt;=Entradas!$E$63,"",F148^2)</f>
        <v>8.7431090856000884E-3</v>
      </c>
      <c r="I148" s="79">
        <f>IF($C148&lt;=Entradas!$E$63,"",G148^2)</f>
        <v>4.8958350393730782E-2</v>
      </c>
      <c r="J148" s="79">
        <f>IF($C148&lt;=Entradas!$E$63,"",E148-AVERAGE(E:E))</f>
        <v>-0.32508291928964039</v>
      </c>
      <c r="K148" s="79">
        <f>IF($C148&lt;=Entradas!$E$63,"",J148^2)</f>
        <v>0.10567890441387486</v>
      </c>
      <c r="L148" s="79">
        <f>IF($C148&lt;=Entradas!$E$63,"",G148*J148)</f>
        <v>7.1929582450616703E-2</v>
      </c>
      <c r="M148" s="40"/>
    </row>
    <row r="149" spans="2:13" x14ac:dyDescent="0.3">
      <c r="B149" s="39"/>
      <c r="C149" s="75">
        <v>144</v>
      </c>
      <c r="D149" s="111">
        <f>IF($C149&lt;=Entradas!$E$63,"",Observaciones!H149)</f>
        <v>0.67808551681064921</v>
      </c>
      <c r="E149" s="111">
        <f>IF($C149&lt;=Entradas!$E$63,"",Cálculos!L150)</f>
        <v>0.58550224591789313</v>
      </c>
      <c r="F149" s="79">
        <f>IF($C149&lt;=Entradas!$E$63,"",D149-E149)</f>
        <v>9.2583270892756087E-2</v>
      </c>
      <c r="G149" s="79">
        <f>IF($C149&lt;=Entradas!$E$63,"",D149-AVERAGE(D:D))</f>
        <v>-0.22801316538282901</v>
      </c>
      <c r="H149" s="79">
        <f>IF($C149&lt;=Entradas!$E$63,"",F149^2)</f>
        <v>8.5716620492014561E-3</v>
      </c>
      <c r="I149" s="79">
        <f>IF($C149&lt;=Entradas!$E$63,"",G149^2)</f>
        <v>5.1990003587897335E-2</v>
      </c>
      <c r="J149" s="79">
        <f>IF($C149&lt;=Entradas!$E$63,"",E149-AVERAGE(E:E))</f>
        <v>-0.3309094222963429</v>
      </c>
      <c r="K149" s="79">
        <f>IF($C149&lt;=Entradas!$E$63,"",J149^2)</f>
        <v>0.1095010457644994</v>
      </c>
      <c r="L149" s="79">
        <f>IF($C149&lt;=Entradas!$E$63,"",G149*J149)</f>
        <v>7.5451704832792441E-2</v>
      </c>
      <c r="M149" s="40"/>
    </row>
    <row r="150" spans="2:13" x14ac:dyDescent="0.3">
      <c r="B150" s="39"/>
      <c r="C150" s="75">
        <v>145</v>
      </c>
      <c r="D150" s="111">
        <f>IF($C150&lt;=Entradas!$E$63,"",Observaciones!H150)</f>
        <v>0.67140417870612457</v>
      </c>
      <c r="E150" s="111">
        <f>IF($C150&lt;=Entradas!$E$63,"",Cálculos!L151)</f>
        <v>0.57973315283309179</v>
      </c>
      <c r="F150" s="79">
        <f>IF($C150&lt;=Entradas!$E$63,"",D150-E150)</f>
        <v>9.1671025873032774E-2</v>
      </c>
      <c r="G150" s="79">
        <f>IF($C150&lt;=Entradas!$E$63,"",D150-AVERAGE(D:D))</f>
        <v>-0.23469450348735366</v>
      </c>
      <c r="H150" s="79">
        <f>IF($C150&lt;=Entradas!$E$63,"",F150^2)</f>
        <v>8.4035769846142437E-3</v>
      </c>
      <c r="I150" s="79">
        <f>IF($C150&lt;=Entradas!$E$63,"",G150^2)</f>
        <v>5.5081509967175458E-2</v>
      </c>
      <c r="J150" s="79">
        <f>IF($C150&lt;=Entradas!$E$63,"",E150-AVERAGE(E:E))</f>
        <v>-0.33667851538114424</v>
      </c>
      <c r="K150" s="79">
        <f>IF($C150&lt;=Entradas!$E$63,"",J150^2)</f>
        <v>0.11335242271925138</v>
      </c>
      <c r="L150" s="79">
        <f>IF($C150&lt;=Entradas!$E$63,"",G150*J150)</f>
        <v>7.901659700223701E-2</v>
      </c>
      <c r="M150" s="40"/>
    </row>
    <row r="151" spans="2:13" x14ac:dyDescent="0.3">
      <c r="B151" s="39"/>
      <c r="C151" s="75">
        <v>146</v>
      </c>
      <c r="D151" s="111">
        <f>IF($C151&lt;=Entradas!$E$63,"",Observaciones!H151)</f>
        <v>0.6647886734173164</v>
      </c>
      <c r="E151" s="111">
        <f>IF($C151&lt;=Entradas!$E$63,"",Cálculos!L152)</f>
        <v>0.57402090399654804</v>
      </c>
      <c r="F151" s="79">
        <f>IF($C151&lt;=Entradas!$E$63,"",D151-E151)</f>
        <v>9.0767769420768363E-2</v>
      </c>
      <c r="G151" s="79">
        <f>IF($C151&lt;=Entradas!$E$63,"",D151-AVERAGE(D:D))</f>
        <v>-0.24131000877616182</v>
      </c>
      <c r="H151" s="79">
        <f>IF($C151&lt;=Entradas!$E$63,"",F151^2)</f>
        <v>8.2387879656217727E-3</v>
      </c>
      <c r="I151" s="79">
        <f>IF($C151&lt;=Entradas!$E$63,"",G151^2)</f>
        <v>5.8230520335551296E-2</v>
      </c>
      <c r="J151" s="79">
        <f>IF($C151&lt;=Entradas!$E$63,"",E151-AVERAGE(E:E))</f>
        <v>-0.34239076421768799</v>
      </c>
      <c r="K151" s="79">
        <f>IF($C151&lt;=Entradas!$E$63,"",J151^2)</f>
        <v>0.11723143542157241</v>
      </c>
      <c r="L151" s="79">
        <f>IF($C151&lt;=Entradas!$E$63,"",G151*J151)</f>
        <v>8.262231831824704E-2</v>
      </c>
      <c r="M151" s="40"/>
    </row>
    <row r="152" spans="2:13" x14ac:dyDescent="0.3">
      <c r="B152" s="39"/>
      <c r="C152" s="75">
        <v>147</v>
      </c>
      <c r="D152" s="111">
        <f>IF($C152&lt;=Entradas!$E$63,"",Observaciones!H152)</f>
        <v>0.65823835227780969</v>
      </c>
      <c r="E152" s="111">
        <f>IF($C152&lt;=Entradas!$E$63,"",Cálculos!L153)</f>
        <v>0.56836493930834242</v>
      </c>
      <c r="F152" s="79">
        <f>IF($C152&lt;=Entradas!$E$63,"",D152-E152)</f>
        <v>8.987341296946727E-2</v>
      </c>
      <c r="G152" s="79">
        <f>IF($C152&lt;=Entradas!$E$63,"",D152-AVERAGE(D:D))</f>
        <v>-0.24786032991566853</v>
      </c>
      <c r="H152" s="79">
        <f>IF($C152&lt;=Entradas!$E$63,"",F152^2)</f>
        <v>8.0772303587804076E-3</v>
      </c>
      <c r="I152" s="79">
        <f>IF($C152&lt;=Entradas!$E$63,"",G152^2)</f>
        <v>6.1434743145904046E-2</v>
      </c>
      <c r="J152" s="79">
        <f>IF($C152&lt;=Entradas!$E$63,"",E152-AVERAGE(E:E))</f>
        <v>-0.34804672890589361</v>
      </c>
      <c r="K152" s="79">
        <f>IF($C152&lt;=Entradas!$E$63,"",J152^2)</f>
        <v>0.1211365255020926</v>
      </c>
      <c r="L152" s="79">
        <f>IF($C152&lt;=Entradas!$E$63,"",G152*J152)</f>
        <v>8.6266977052684032E-2</v>
      </c>
      <c r="M152" s="40"/>
    </row>
    <row r="153" spans="2:13" x14ac:dyDescent="0.3">
      <c r="B153" s="39"/>
      <c r="C153" s="75">
        <v>148</v>
      </c>
      <c r="D153" s="111">
        <f>IF($C153&lt;=Entradas!$E$63,"",Observaciones!H153)</f>
        <v>0.65175257301265566</v>
      </c>
      <c r="E153" s="111">
        <f>IF($C153&lt;=Entradas!$E$63,"",Cálculos!L154)</f>
        <v>0.5627647041873558</v>
      </c>
      <c r="F153" s="79">
        <f>IF($C153&lt;=Entradas!$E$63,"",D153-E153)</f>
        <v>8.8987868825299854E-2</v>
      </c>
      <c r="G153" s="79">
        <f>IF($C153&lt;=Entradas!$E$63,"",D153-AVERAGE(D:D))</f>
        <v>-0.25434610918082257</v>
      </c>
      <c r="H153" s="79">
        <f>IF($C153&lt;=Entradas!$E$63,"",F153^2)</f>
        <v>7.9188407980687742E-3</v>
      </c>
      <c r="I153" s="79">
        <f>IF($C153&lt;=Entradas!$E$63,"",G153^2)</f>
        <v>6.4691943255422907E-2</v>
      </c>
      <c r="J153" s="79">
        <f>IF($C153&lt;=Entradas!$E$63,"",E153-AVERAGE(E:E))</f>
        <v>-0.35364696402688023</v>
      </c>
      <c r="K153" s="79">
        <f>IF($C153&lt;=Entradas!$E$63,"",J153^2)</f>
        <v>0.12506617516542951</v>
      </c>
      <c r="L153" s="79">
        <f>IF($C153&lt;=Entradas!$E$63,"",G153*J153)</f>
        <v>8.9948729323847315E-2</v>
      </c>
      <c r="M153" s="40"/>
    </row>
    <row r="154" spans="2:13" x14ac:dyDescent="0.3">
      <c r="B154" s="39"/>
      <c r="C154" s="75">
        <v>149</v>
      </c>
      <c r="D154" s="111">
        <f>IF($C154&lt;=Entradas!$E$63,"",Observaciones!H154)</f>
        <v>0.64533069967539336</v>
      </c>
      <c r="E154" s="111">
        <f>IF($C154&lt;=Entradas!$E$63,"",Cálculos!L155)</f>
        <v>0.55721964951688818</v>
      </c>
      <c r="F154" s="79">
        <f>IF($C154&lt;=Entradas!$E$63,"",D154-E154)</f>
        <v>8.8111050158505178E-2</v>
      </c>
      <c r="G154" s="79">
        <f>IF($C154&lt;=Entradas!$E$63,"",D154-AVERAGE(D:D))</f>
        <v>-0.26076798251808486</v>
      </c>
      <c r="H154" s="79">
        <f>IF($C154&lt;=Entradas!$E$63,"",F154^2)</f>
        <v>7.7635571600346157E-3</v>
      </c>
      <c r="I154" s="79">
        <f>IF($C154&lt;=Entradas!$E$63,"",G154^2)</f>
        <v>6.7999940706552214E-2</v>
      </c>
      <c r="J154" s="79">
        <f>IF($C154&lt;=Entradas!$E$63,"",E154-AVERAGE(E:E))</f>
        <v>-0.35919201869734785</v>
      </c>
      <c r="K154" s="79">
        <f>IF($C154&lt;=Entradas!$E$63,"",J154^2)</f>
        <v>0.1290189062958759</v>
      </c>
      <c r="L154" s="79">
        <f>IF($C154&lt;=Entradas!$E$63,"",G154*J154)</f>
        <v>9.3665778052305609E-2</v>
      </c>
      <c r="M154" s="40"/>
    </row>
    <row r="155" spans="2:13" x14ac:dyDescent="0.3">
      <c r="B155" s="39"/>
      <c r="C155" s="75">
        <v>150</v>
      </c>
      <c r="D155" s="111">
        <f>IF($C155&lt;=Entradas!$E$63,"",Observaciones!H155)</f>
        <v>0.63897210258569426</v>
      </c>
      <c r="E155" s="111">
        <f>IF($C155&lt;=Entradas!$E$63,"",Cálculos!L156)</f>
        <v>0.55172923159081788</v>
      </c>
      <c r="F155" s="79">
        <f>IF($C155&lt;=Entradas!$E$63,"",D155-E155)</f>
        <v>8.7242870994876376E-2</v>
      </c>
      <c r="G155" s="79">
        <f>IF($C155&lt;=Entradas!$E$63,"",D155-AVERAGE(D:D))</f>
        <v>-0.26712657960778396</v>
      </c>
      <c r="H155" s="79">
        <f>IF($C155&lt;=Entradas!$E$63,"",F155^2)</f>
        <v>7.6113185394286412E-3</v>
      </c>
      <c r="I155" s="79">
        <f>IF($C155&lt;=Entradas!$E$63,"",G155^2)</f>
        <v>7.1356609532953738E-2</v>
      </c>
      <c r="J155" s="79">
        <f>IF($C155&lt;=Entradas!$E$63,"",E155-AVERAGE(E:E))</f>
        <v>-0.36468243662341815</v>
      </c>
      <c r="K155" s="79">
        <f>IF($C155&lt;=Entradas!$E$63,"",J155^2)</f>
        <v>0.1329932795815934</v>
      </c>
      <c r="L155" s="79">
        <f>IF($C155&lt;=Entradas!$E$63,"",G155*J155)</f>
        <v>9.7416371938246135E-2</v>
      </c>
      <c r="M155" s="40"/>
    </row>
    <row r="156" spans="2:13" x14ac:dyDescent="0.3">
      <c r="B156" s="39"/>
      <c r="C156" s="75">
        <v>151</v>
      </c>
      <c r="D156" s="111">
        <f>IF($C156&lt;=Entradas!$E$63,"",Observaciones!H156)</f>
        <v>0.63267615826761969</v>
      </c>
      <c r="E156" s="111">
        <f>IF($C156&lt;=Entradas!$E$63,"",Cálculos!L157)</f>
        <v>0.54629291206028885</v>
      </c>
      <c r="F156" s="79">
        <f>IF($C156&lt;=Entradas!$E$63,"",D156-E156)</f>
        <v>8.6383246207330844E-2</v>
      </c>
      <c r="G156" s="79">
        <f>IF($C156&lt;=Entradas!$E$63,"",D156-AVERAGE(D:D))</f>
        <v>-0.27342252392585853</v>
      </c>
      <c r="H156" s="79">
        <f>IF($C156&lt;=Entradas!$E$63,"",F156^2)</f>
        <v>7.4620652253163389E-3</v>
      </c>
      <c r="I156" s="79">
        <f>IF($C156&lt;=Entradas!$E$63,"",G156^2)</f>
        <v>7.4759876589986674E-2</v>
      </c>
      <c r="J156" s="79">
        <f>IF($C156&lt;=Entradas!$E$63,"",E156-AVERAGE(E:E))</f>
        <v>-0.37011875615394718</v>
      </c>
      <c r="K156" s="79">
        <f>IF($C156&lt;=Entradas!$E$63,"",J156^2)</f>
        <v>0.13698789365694503</v>
      </c>
      <c r="L156" s="79">
        <f>IF($C156&lt;=Entradas!$E$63,"",G156*J156)</f>
        <v>0.10119880445991163</v>
      </c>
      <c r="M156" s="40"/>
    </row>
    <row r="157" spans="2:13" x14ac:dyDescent="0.3">
      <c r="B157" s="39"/>
      <c r="C157" s="75">
        <v>152</v>
      </c>
      <c r="D157" s="111">
        <f>IF($C157&lt;=Entradas!$E$63,"",Observaciones!H157)</f>
        <v>0.62644224938848836</v>
      </c>
      <c r="E157" s="111">
        <f>IF($C157&lt;=Entradas!$E$63,"",Cálculos!L158)</f>
        <v>0.54091015788092445</v>
      </c>
      <c r="F157" s="79">
        <f>IF($C157&lt;=Entradas!$E$63,"",D157-E157)</f>
        <v>8.5532091507563912E-2</v>
      </c>
      <c r="G157" s="79">
        <f>IF($C157&lt;=Entradas!$E$63,"",D157-AVERAGE(D:D))</f>
        <v>-0.27965643280498986</v>
      </c>
      <c r="H157" s="79">
        <f>IF($C157&lt;=Entradas!$E$63,"",F157^2)</f>
        <v>7.3157386776582867E-3</v>
      </c>
      <c r="I157" s="79">
        <f>IF($C157&lt;=Entradas!$E$63,"",G157^2)</f>
        <v>7.8207720409211812E-2</v>
      </c>
      <c r="J157" s="79">
        <f>IF($C157&lt;=Entradas!$E$63,"",E157-AVERAGE(E:E))</f>
        <v>-0.37550151033331158</v>
      </c>
      <c r="K157" s="79">
        <f>IF($C157&lt;=Entradas!$E$63,"",J157^2)</f>
        <v>0.14100138426259812</v>
      </c>
      <c r="L157" s="79">
        <f>IF($C157&lt;=Entradas!$E$63,"",G157*J157)</f>
        <v>0.10501141289269995</v>
      </c>
      <c r="M157" s="40"/>
    </row>
    <row r="158" spans="2:13" x14ac:dyDescent="0.3">
      <c r="B158" s="39"/>
      <c r="C158" s="75">
        <v>153</v>
      </c>
      <c r="D158" s="111">
        <f>IF($C158&lt;=Entradas!$E$63,"",Observaciones!H158)</f>
        <v>1.4767519172164114</v>
      </c>
      <c r="E158" s="111">
        <f>IF($C158&lt;=Entradas!$E$63,"",Cálculos!L159)</f>
        <v>1.8427555368556578</v>
      </c>
      <c r="F158" s="79">
        <f>IF($C158&lt;=Entradas!$E$63,"",D158-E158)</f>
        <v>-0.36600361963924644</v>
      </c>
      <c r="G158" s="79">
        <f>IF($C158&lt;=Entradas!$E$63,"",D158-AVERAGE(D:D))</f>
        <v>0.57065323502293319</v>
      </c>
      <c r="H158" s="79">
        <f>IF($C158&lt;=Entradas!$E$63,"",F158^2)</f>
        <v>0.13395864958903017</v>
      </c>
      <c r="I158" s="79">
        <f>IF($C158&lt;=Entradas!$E$63,"",G158^2)</f>
        <v>0.32564511464213902</v>
      </c>
      <c r="J158" s="79">
        <f>IF($C158&lt;=Entradas!$E$63,"",E158-AVERAGE(E:E))</f>
        <v>0.92634386864142182</v>
      </c>
      <c r="K158" s="79">
        <f>IF($C158&lt;=Entradas!$E$63,"",J158^2)</f>
        <v>0.85811296296955575</v>
      </c>
      <c r="L158" s="79">
        <f>IF($C158&lt;=Entradas!$E$63,"",G158*J158)</f>
        <v>0.52862112538388639</v>
      </c>
      <c r="M158" s="40"/>
    </row>
    <row r="159" spans="2:13" x14ac:dyDescent="0.3">
      <c r="B159" s="39"/>
      <c r="C159" s="75">
        <v>154</v>
      </c>
      <c r="D159" s="111">
        <f>IF($C159&lt;=Entradas!$E$63,"",Observaciones!H159)</f>
        <v>0.94472018161146487</v>
      </c>
      <c r="E159" s="111">
        <f>IF($C159&lt;=Entradas!$E$63,"",Cálculos!L160)</f>
        <v>0.84477798213534339</v>
      </c>
      <c r="F159" s="79">
        <f>IF($C159&lt;=Entradas!$E$63,"",D159-E159)</f>
        <v>9.9942199476121485E-2</v>
      </c>
      <c r="G159" s="79">
        <f>IF($C159&lt;=Entradas!$E$63,"",D159-AVERAGE(D:D))</f>
        <v>3.8621499417986649E-2</v>
      </c>
      <c r="H159" s="79">
        <f>IF($C159&lt;=Entradas!$E$63,"",F159^2)</f>
        <v>9.9884432361248571E-3</v>
      </c>
      <c r="I159" s="79">
        <f>IF($C159&lt;=Entradas!$E$63,"",G159^2)</f>
        <v>1.4916202172935431E-3</v>
      </c>
      <c r="J159" s="79">
        <f>IF($C159&lt;=Entradas!$E$63,"",E159-AVERAGE(E:E))</f>
        <v>-7.1633686078892644E-2</v>
      </c>
      <c r="K159" s="79">
        <f>IF($C159&lt;=Entradas!$E$63,"",J159^2)</f>
        <v>5.131384981249338E-3</v>
      </c>
      <c r="L159" s="79">
        <f>IF($C159&lt;=Entradas!$E$63,"",G159*J159)</f>
        <v>-2.7666003652041904E-3</v>
      </c>
      <c r="M159" s="40"/>
    </row>
    <row r="160" spans="2:13" x14ac:dyDescent="0.3">
      <c r="B160" s="39"/>
      <c r="C160" s="75">
        <v>155</v>
      </c>
      <c r="D160" s="111">
        <f>IF($C160&lt;=Entradas!$E$63,"",Observaciones!H160)</f>
        <v>0.88377610078853419</v>
      </c>
      <c r="E160" s="111">
        <f>IF($C160&lt;=Entradas!$E$63,"",Cálculos!L161)</f>
        <v>0.78481009333260165</v>
      </c>
      <c r="F160" s="79">
        <f>IF($C160&lt;=Entradas!$E$63,"",D160-E160)</f>
        <v>9.8966007455932536E-2</v>
      </c>
      <c r="G160" s="79">
        <f>IF($C160&lt;=Entradas!$E$63,"",D160-AVERAGE(D:D))</f>
        <v>-2.2322581404944031E-2</v>
      </c>
      <c r="H160" s="79">
        <f>IF($C160&lt;=Entradas!$E$63,"",F160^2)</f>
        <v>9.7942706317676945E-3</v>
      </c>
      <c r="I160" s="79">
        <f>IF($C160&lt;=Entradas!$E$63,"",G160^2)</f>
        <v>4.9829764058035306E-4</v>
      </c>
      <c r="J160" s="79">
        <f>IF($C160&lt;=Entradas!$E$63,"",E160-AVERAGE(E:E))</f>
        <v>-0.13160157488163438</v>
      </c>
      <c r="K160" s="79">
        <f>IF($C160&lt;=Entradas!$E$63,"",J160^2)</f>
        <v>1.731897451132642E-2</v>
      </c>
      <c r="L160" s="79">
        <f>IF($C160&lt;=Entradas!$E$63,"",G160*J160)</f>
        <v>2.9376868683141208E-3</v>
      </c>
      <c r="M160" s="40"/>
    </row>
    <row r="161" spans="2:13" x14ac:dyDescent="0.3">
      <c r="B161" s="39"/>
      <c r="C161" s="75">
        <v>156</v>
      </c>
      <c r="D161" s="111">
        <f>IF($C161&lt;=Entradas!$E$63,"",Observaciones!H161)</f>
        <v>0.82771851848180744</v>
      </c>
      <c r="E161" s="111">
        <f>IF($C161&lt;=Entradas!$E$63,"",Cálculos!L162)</f>
        <v>0.72973734866796081</v>
      </c>
      <c r="F161" s="79">
        <f>IF($C161&lt;=Entradas!$E$63,"",D161-E161)</f>
        <v>9.7981169813846636E-2</v>
      </c>
      <c r="G161" s="79">
        <f>IF($C161&lt;=Entradas!$E$63,"",D161-AVERAGE(D:D))</f>
        <v>-7.8380163711670781E-2</v>
      </c>
      <c r="H161" s="79">
        <f>IF($C161&lt;=Entradas!$E$63,"",F161^2)</f>
        <v>9.6003096380898514E-3</v>
      </c>
      <c r="I161" s="79">
        <f>IF($C161&lt;=Entradas!$E$63,"",G161^2)</f>
        <v>6.143450063468313E-3</v>
      </c>
      <c r="J161" s="79">
        <f>IF($C161&lt;=Entradas!$E$63,"",E161-AVERAGE(E:E))</f>
        <v>-0.18667431954627522</v>
      </c>
      <c r="K161" s="79">
        <f>IF($C161&lt;=Entradas!$E$63,"",J161^2)</f>
        <v>3.4847301578064871E-2</v>
      </c>
      <c r="L161" s="79">
        <f>IF($C161&lt;=Entradas!$E$63,"",G161*J161)</f>
        <v>1.4631563726801796E-2</v>
      </c>
      <c r="M161" s="40"/>
    </row>
    <row r="162" spans="2:13" x14ac:dyDescent="0.3">
      <c r="B162" s="39"/>
      <c r="C162" s="75">
        <v>157</v>
      </c>
      <c r="D162" s="111">
        <f>IF($C162&lt;=Entradas!$E$63,"",Observaciones!H162)</f>
        <v>0.77229829002998884</v>
      </c>
      <c r="E162" s="111">
        <f>IF($C162&lt;=Entradas!$E$63,"",Cálculos!L163)</f>
        <v>0.67527882889595281</v>
      </c>
      <c r="F162" s="79">
        <f>IF($C162&lt;=Entradas!$E$63,"",D162-E162)</f>
        <v>9.7019461134036034E-2</v>
      </c>
      <c r="G162" s="79">
        <f>IF($C162&lt;=Entradas!$E$63,"",D162-AVERAGE(D:D))</f>
        <v>-0.13380039216348938</v>
      </c>
      <c r="H162" s="79">
        <f>IF($C162&lt;=Entradas!$E$63,"",F162^2)</f>
        <v>9.4127758387387277E-3</v>
      </c>
      <c r="I162" s="79">
        <f>IF($C162&lt;=Entradas!$E$63,"",G162^2)</f>
        <v>1.790254494310355E-2</v>
      </c>
      <c r="J162" s="79">
        <f>IF($C162&lt;=Entradas!$E$63,"",E162-AVERAGE(E:E))</f>
        <v>-0.24113283931828322</v>
      </c>
      <c r="K162" s="79">
        <f>IF($C162&lt;=Entradas!$E$63,"",J162^2)</f>
        <v>5.8145046197696997E-2</v>
      </c>
      <c r="L162" s="79">
        <f>IF($C162&lt;=Entradas!$E$63,"",G162*J162)</f>
        <v>3.2263668464281962E-2</v>
      </c>
      <c r="M162" s="40"/>
    </row>
    <row r="163" spans="2:13" x14ac:dyDescent="0.3">
      <c r="B163" s="39"/>
      <c r="C163" s="75">
        <v>158</v>
      </c>
      <c r="D163" s="111">
        <f>IF($C163&lt;=Entradas!$E$63,"",Observaciones!H163)</f>
        <v>0.71974881770565036</v>
      </c>
      <c r="E163" s="111">
        <f>IF($C163&lt;=Entradas!$E$63,"",Cálculos!L164)</f>
        <v>0.62368634020413949</v>
      </c>
      <c r="F163" s="79">
        <f>IF($C163&lt;=Entradas!$E$63,"",D163-E163)</f>
        <v>9.6062477501510868E-2</v>
      </c>
      <c r="G163" s="79">
        <f>IF($C163&lt;=Entradas!$E$63,"",D163-AVERAGE(D:D))</f>
        <v>-0.18634986448782787</v>
      </c>
      <c r="H163" s="79">
        <f>IF($C163&lt;=Entradas!$E$63,"",F163^2)</f>
        <v>9.2279995837282816E-3</v>
      </c>
      <c r="I163" s="79">
        <f>IF($C163&lt;=Entradas!$E$63,"",G163^2)</f>
        <v>3.472627199463181E-2</v>
      </c>
      <c r="J163" s="79">
        <f>IF($C163&lt;=Entradas!$E$63,"",E163-AVERAGE(E:E))</f>
        <v>-0.29272532801009654</v>
      </c>
      <c r="K163" s="79">
        <f>IF($C163&lt;=Entradas!$E$63,"",J163^2)</f>
        <v>8.5688117658618612E-2</v>
      </c>
      <c r="L163" s="79">
        <f>IF($C163&lt;=Entradas!$E$63,"",G163*J163)</f>
        <v>5.4549325206836453E-2</v>
      </c>
      <c r="M163" s="40"/>
    </row>
    <row r="164" spans="2:13" x14ac:dyDescent="0.3">
      <c r="B164" s="39"/>
      <c r="C164" s="75">
        <v>159</v>
      </c>
      <c r="D164" s="111">
        <f>IF($C164&lt;=Entradas!$E$63,"",Observaciones!H164)</f>
        <v>0.6684789463114138</v>
      </c>
      <c r="E164" s="111">
        <f>IF($C164&lt;=Entradas!$E$63,"",Cálculos!L165)</f>
        <v>0.57335690174774578</v>
      </c>
      <c r="F164" s="79">
        <f>IF($C164&lt;=Entradas!$E$63,"",D164-E164)</f>
        <v>9.5122044563668018E-2</v>
      </c>
      <c r="G164" s="79">
        <f>IF($C164&lt;=Entradas!$E$63,"",D164-AVERAGE(D:D))</f>
        <v>-0.23761973588206442</v>
      </c>
      <c r="H164" s="79">
        <f>IF($C164&lt;=Entradas!$E$63,"",F164^2)</f>
        <v>9.0482033619724445E-3</v>
      </c>
      <c r="I164" s="79">
        <f>IF($C164&lt;=Entradas!$E$63,"",G164^2)</f>
        <v>5.6463138880662053E-2</v>
      </c>
      <c r="J164" s="79">
        <f>IF($C164&lt;=Entradas!$E$63,"",E164-AVERAGE(E:E))</f>
        <v>-0.34305476646649025</v>
      </c>
      <c r="K164" s="79">
        <f>IF($C164&lt;=Entradas!$E$63,"",J164^2)</f>
        <v>0.11768657279537816</v>
      </c>
      <c r="L164" s="79">
        <f>IF($C164&lt;=Entradas!$E$63,"",G164*J164)</f>
        <v>8.1516583000850698E-2</v>
      </c>
      <c r="M164" s="40"/>
    </row>
    <row r="165" spans="2:13" x14ac:dyDescent="0.3">
      <c r="B165" s="39"/>
      <c r="C165" s="75">
        <v>160</v>
      </c>
      <c r="D165" s="111">
        <f>IF($C165&lt;=Entradas!$E$63,"",Observaciones!H165)</f>
        <v>0.67890355415465209</v>
      </c>
      <c r="E165" s="111">
        <f>IF($C165&lt;=Entradas!$E$63,"",Cálculos!L166)</f>
        <v>0.58472691552794454</v>
      </c>
      <c r="F165" s="79">
        <f>IF($C165&lt;=Entradas!$E$63,"",D165-E165)</f>
        <v>9.4176638626707554E-2</v>
      </c>
      <c r="G165" s="79">
        <f>IF($C165&lt;=Entradas!$E$63,"",D165-AVERAGE(D:D))</f>
        <v>-0.22719512803882613</v>
      </c>
      <c r="H165" s="79">
        <f>IF($C165&lt;=Entradas!$E$63,"",F165^2)</f>
        <v>8.8692392630254652E-3</v>
      </c>
      <c r="I165" s="79">
        <f>IF($C165&lt;=Entradas!$E$63,"",G165^2)</f>
        <v>5.1617626204578604E-2</v>
      </c>
      <c r="J165" s="79">
        <f>IF($C165&lt;=Entradas!$E$63,"",E165-AVERAGE(E:E))</f>
        <v>-0.3316847526862915</v>
      </c>
      <c r="K165" s="79">
        <f>IF($C165&lt;=Entradas!$E$63,"",J165^2)</f>
        <v>0.11001477516456636</v>
      </c>
      <c r="L165" s="79">
        <f>IF($C165&lt;=Entradas!$E$63,"",G165*J165)</f>
        <v>7.5357159855088382E-2</v>
      </c>
      <c r="M165" s="40"/>
    </row>
    <row r="166" spans="2:13" x14ac:dyDescent="0.3">
      <c r="B166" s="39"/>
      <c r="C166" s="75">
        <v>161</v>
      </c>
      <c r="D166" s="111">
        <f>IF($C166&lt;=Entradas!$E$63,"",Observaciones!H166)</f>
        <v>0.67604261583468173</v>
      </c>
      <c r="E166" s="111">
        <f>IF($C166&lt;=Entradas!$E$63,"",Cálculos!L167)</f>
        <v>0.58280525244216674</v>
      </c>
      <c r="F166" s="79">
        <f>IF($C166&lt;=Entradas!$E$63,"",D166-E166)</f>
        <v>9.3237363392514983E-2</v>
      </c>
      <c r="G166" s="79">
        <f>IF($C166&lt;=Entradas!$E$63,"",D166-AVERAGE(D:D))</f>
        <v>-0.2300560663587965</v>
      </c>
      <c r="H166" s="79">
        <f>IF($C166&lt;=Entradas!$E$63,"",F166^2)</f>
        <v>8.6932059323878933E-3</v>
      </c>
      <c r="I166" s="79">
        <f>IF($C166&lt;=Entradas!$E$63,"",G166^2)</f>
        <v>5.2925793668482976E-2</v>
      </c>
      <c r="J166" s="79">
        <f>IF($C166&lt;=Entradas!$E$63,"",E166-AVERAGE(E:E))</f>
        <v>-0.33360641577206929</v>
      </c>
      <c r="K166" s="79">
        <f>IF($C166&lt;=Entradas!$E$63,"",J166^2)</f>
        <v>0.11129324064428676</v>
      </c>
      <c r="L166" s="79">
        <f>IF($C166&lt;=Entradas!$E$63,"",G166*J166)</f>
        <v>7.6748179724579424E-2</v>
      </c>
      <c r="M166" s="40"/>
    </row>
    <row r="167" spans="2:13" x14ac:dyDescent="0.3">
      <c r="B167" s="39"/>
      <c r="C167" s="75">
        <v>162</v>
      </c>
      <c r="D167" s="111">
        <f>IF($C167&lt;=Entradas!$E$63,"",Observaciones!H167)</f>
        <v>0.63767204069798034</v>
      </c>
      <c r="E167" s="111">
        <f>IF($C167&lt;=Entradas!$E$63,"",Cálculos!L168)</f>
        <v>0.54534802457845499</v>
      </c>
      <c r="F167" s="79">
        <f>IF($C167&lt;=Entradas!$E$63,"",D167-E167)</f>
        <v>9.2324016119525343E-2</v>
      </c>
      <c r="G167" s="79">
        <f>IF($C167&lt;=Entradas!$E$63,"",D167-AVERAGE(D:D))</f>
        <v>-0.26842664149549789</v>
      </c>
      <c r="H167" s="79">
        <f>IF($C167&lt;=Entradas!$E$63,"",F167^2)</f>
        <v>8.5237239524383751E-3</v>
      </c>
      <c r="I167" s="79">
        <f>IF($C167&lt;=Entradas!$E$63,"",G167^2)</f>
        <v>7.205286186455255E-2</v>
      </c>
      <c r="J167" s="79">
        <f>IF($C167&lt;=Entradas!$E$63,"",E167-AVERAGE(E:E))</f>
        <v>-0.37106364363578104</v>
      </c>
      <c r="K167" s="79">
        <f>IF($C167&lt;=Entradas!$E$63,"",J167^2)</f>
        <v>0.13768822762826191</v>
      </c>
      <c r="L167" s="79">
        <f>IF($C167&lt;=Entradas!$E$63,"",G167*J167)</f>
        <v>9.9603367642234986E-2</v>
      </c>
      <c r="M167" s="40"/>
    </row>
    <row r="168" spans="2:13" x14ac:dyDescent="0.3">
      <c r="B168" s="39"/>
      <c r="C168" s="75">
        <v>163</v>
      </c>
      <c r="D168" s="111">
        <f>IF($C168&lt;=Entradas!$E$63,"",Observaciones!H168)</f>
        <v>0.58867937610803378</v>
      </c>
      <c r="E168" s="111">
        <f>IF($C168&lt;=Entradas!$E$63,"",Cálculos!L169)</f>
        <v>0.49724312663353282</v>
      </c>
      <c r="F168" s="79">
        <f>IF($C168&lt;=Entradas!$E$63,"",D168-E168)</f>
        <v>9.1436249474500964E-2</v>
      </c>
      <c r="G168" s="79">
        <f>IF($C168&lt;=Entradas!$E$63,"",D168-AVERAGE(D:D))</f>
        <v>-0.31741930608544444</v>
      </c>
      <c r="H168" s="79">
        <f>IF($C168&lt;=Entradas!$E$63,"",F168^2)</f>
        <v>8.3605877179631777E-3</v>
      </c>
      <c r="I168" s="79">
        <f>IF($C168&lt;=Entradas!$E$63,"",G168^2)</f>
        <v>0.10075501587576506</v>
      </c>
      <c r="J168" s="79">
        <f>IF($C168&lt;=Entradas!$E$63,"",E168-AVERAGE(E:E))</f>
        <v>-0.41916854158070321</v>
      </c>
      <c r="K168" s="79">
        <f>IF($C168&lt;=Entradas!$E$63,"",J168^2)</f>
        <v>0.17570226625089372</v>
      </c>
      <c r="L168" s="79">
        <f>IF($C168&lt;=Entradas!$E$63,"",G168*J168)</f>
        <v>0.13305218760139459</v>
      </c>
      <c r="M168" s="40"/>
    </row>
    <row r="169" spans="2:13" x14ac:dyDescent="0.3">
      <c r="B169" s="39"/>
      <c r="C169" s="75">
        <v>164</v>
      </c>
      <c r="D169" s="111">
        <f>IF($C169&lt;=Entradas!$E$63,"",Observaciones!H169)</f>
        <v>0.56071894970316749</v>
      </c>
      <c r="E169" s="111">
        <f>IF($C169&lt;=Entradas!$E$63,"",Cálculos!L170)</f>
        <v>0.48232519039059912</v>
      </c>
      <c r="F169" s="79">
        <f>IF($C169&lt;=Entradas!$E$63,"",D169-E169)</f>
        <v>7.8393759312568367E-2</v>
      </c>
      <c r="G169" s="79">
        <f>IF($C169&lt;=Entradas!$E$63,"",D169-AVERAGE(D:D))</f>
        <v>-0.34537973249031073</v>
      </c>
      <c r="H169" s="79">
        <f>IF($C169&lt;=Entradas!$E$63,"",F169^2)</f>
        <v>6.1455814991568996E-3</v>
      </c>
      <c r="I169" s="79">
        <f>IF($C169&lt;=Entradas!$E$63,"",G169^2)</f>
        <v>0.1192871596150786</v>
      </c>
      <c r="J169" s="79">
        <f>IF($C169&lt;=Entradas!$E$63,"",E169-AVERAGE(E:E))</f>
        <v>-0.43408647782363691</v>
      </c>
      <c r="K169" s="79">
        <f>IF($C169&lt;=Entradas!$E$63,"",J169^2)</f>
        <v>0.18843107022933081</v>
      </c>
      <c r="L169" s="79">
        <f>IF($C169&lt;=Entradas!$E$63,"",G169*J169)</f>
        <v>0.14992467158838893</v>
      </c>
      <c r="M169" s="40"/>
    </row>
    <row r="170" spans="2:13" x14ac:dyDescent="0.3">
      <c r="B170" s="39"/>
      <c r="C170" s="75">
        <v>165</v>
      </c>
      <c r="D170" s="111">
        <f>IF($C170&lt;=Entradas!$E$63,"",Observaciones!H170)</f>
        <v>0.551516898593992</v>
      </c>
      <c r="E170" s="111">
        <f>IF($C170&lt;=Entradas!$E$63,"",Cálculos!L171)</f>
        <v>0.47591029540341201</v>
      </c>
      <c r="F170" s="79">
        <f>IF($C170&lt;=Entradas!$E$63,"",D170-E170)</f>
        <v>7.5606603190579991E-2</v>
      </c>
      <c r="G170" s="79">
        <f>IF($C170&lt;=Entradas!$E$63,"",D170-AVERAGE(D:D))</f>
        <v>-0.35458178359948622</v>
      </c>
      <c r="H170" s="79">
        <f>IF($C170&lt;=Entradas!$E$63,"",F170^2)</f>
        <v>5.7163584460178203E-3</v>
      </c>
      <c r="I170" s="79">
        <f>IF($C170&lt;=Entradas!$E$63,"",G170^2)</f>
        <v>0.12572824126059287</v>
      </c>
      <c r="J170" s="79">
        <f>IF($C170&lt;=Entradas!$E$63,"",E170-AVERAGE(E:E))</f>
        <v>-0.44050137281082402</v>
      </c>
      <c r="K170" s="79">
        <f>IF($C170&lt;=Entradas!$E$63,"",J170^2)</f>
        <v>0.19404145944822057</v>
      </c>
      <c r="L170" s="79">
        <f>IF($C170&lt;=Entradas!$E$63,"",G170*J170)</f>
        <v>0.15619376244928421</v>
      </c>
      <c r="M170" s="40"/>
    </row>
    <row r="171" spans="2:13" x14ac:dyDescent="0.3">
      <c r="B171" s="39"/>
      <c r="C171" s="75">
        <v>166</v>
      </c>
      <c r="D171" s="111">
        <f>IF($C171&lt;=Entradas!$E$63,"",Observaciones!H171)</f>
        <v>0.54547249783773333</v>
      </c>
      <c r="E171" s="111">
        <f>IF($C171&lt;=Entradas!$E$63,"",Cálculos!L172)</f>
        <v>0.47094518037761729</v>
      </c>
      <c r="F171" s="79">
        <f>IF($C171&lt;=Entradas!$E$63,"",D171-E171)</f>
        <v>7.4527317460116038E-2</v>
      </c>
      <c r="G171" s="79">
        <f>IF($C171&lt;=Entradas!$E$63,"",D171-AVERAGE(D:D))</f>
        <v>-0.36062618435574489</v>
      </c>
      <c r="H171" s="79">
        <f>IF($C171&lt;=Entradas!$E$63,"",F171^2)</f>
        <v>5.554321047800917E-3</v>
      </c>
      <c r="I171" s="79">
        <f>IF($C171&lt;=Entradas!$E$63,"",G171^2)</f>
        <v>0.13005124484298369</v>
      </c>
      <c r="J171" s="79">
        <f>IF($C171&lt;=Entradas!$E$63,"",E171-AVERAGE(E:E))</f>
        <v>-0.44546648783661874</v>
      </c>
      <c r="K171" s="79">
        <f>IF($C171&lt;=Entradas!$E$63,"",J171^2)</f>
        <v>0.19844039178549239</v>
      </c>
      <c r="L171" s="79">
        <f>IF($C171&lt;=Entradas!$E$63,"",G171*J171)</f>
        <v>0.16064687976687467</v>
      </c>
      <c r="M171" s="40"/>
    </row>
    <row r="172" spans="2:13" x14ac:dyDescent="0.3">
      <c r="B172" s="39"/>
      <c r="C172" s="75">
        <v>167</v>
      </c>
      <c r="D172" s="111">
        <f>IF($C172&lt;=Entradas!$E$63,"",Observaciones!H172)</f>
        <v>0.53999657746221608</v>
      </c>
      <c r="E172" s="111">
        <f>IF($C172&lt;=Entradas!$E$63,"",Cálculos!L173)</f>
        <v>0.46625907055875698</v>
      </c>
      <c r="F172" s="79">
        <f>IF($C172&lt;=Entradas!$E$63,"",D172-E172)</f>
        <v>7.3737506903459094E-2</v>
      </c>
      <c r="G172" s="79">
        <f>IF($C172&lt;=Entradas!$E$63,"",D172-AVERAGE(D:D))</f>
        <v>-0.36610210473126215</v>
      </c>
      <c r="H172" s="79">
        <f>IF($C172&lt;=Entradas!$E$63,"",F172^2)</f>
        <v>5.4372199243376777E-3</v>
      </c>
      <c r="I172" s="79">
        <f>IF($C172&lt;=Entradas!$E$63,"",G172^2)</f>
        <v>0.13403075108866003</v>
      </c>
      <c r="J172" s="79">
        <f>IF($C172&lt;=Entradas!$E$63,"",E172-AVERAGE(E:E))</f>
        <v>-0.45015259765547905</v>
      </c>
      <c r="K172" s="79">
        <f>IF($C172&lt;=Entradas!$E$63,"",J172^2)</f>
        <v>0.20263736117597561</v>
      </c>
      <c r="L172" s="79">
        <f>IF($C172&lt;=Entradas!$E$63,"",G172*J172)</f>
        <v>0.16480181345191591</v>
      </c>
      <c r="M172" s="40"/>
    </row>
    <row r="173" spans="2:13" x14ac:dyDescent="0.3">
      <c r="B173" s="39"/>
      <c r="C173" s="75">
        <v>168</v>
      </c>
      <c r="D173" s="111">
        <f>IF($C173&lt;=Entradas!$E$63,"",Observaciones!H173)</f>
        <v>0.53465906152514808</v>
      </c>
      <c r="E173" s="111">
        <f>IF($C173&lt;=Entradas!$E$63,"",Cálculos!L174)</f>
        <v>0.4616573131823043</v>
      </c>
      <c r="F173" s="79">
        <f>IF($C173&lt;=Entradas!$E$63,"",D173-E173)</f>
        <v>7.3001748342843786E-2</v>
      </c>
      <c r="G173" s="79">
        <f>IF($C173&lt;=Entradas!$E$63,"",D173-AVERAGE(D:D))</f>
        <v>-0.37143962066833014</v>
      </c>
      <c r="H173" s="79">
        <f>IF($C173&lt;=Entradas!$E$63,"",F173^2)</f>
        <v>5.3292552611118958E-3</v>
      </c>
      <c r="I173" s="79">
        <f>IF($C173&lt;=Entradas!$E$63,"",G173^2)</f>
        <v>0.137967391802233</v>
      </c>
      <c r="J173" s="79">
        <f>IF($C173&lt;=Entradas!$E$63,"",E173-AVERAGE(E:E))</f>
        <v>-0.45475435503193173</v>
      </c>
      <c r="K173" s="79">
        <f>IF($C173&lt;=Entradas!$E$63,"",J173^2)</f>
        <v>0.20680152342050823</v>
      </c>
      <c r="L173" s="79">
        <f>IF($C173&lt;=Entradas!$E$63,"",G173*J173)</f>
        <v>0.16891378513033184</v>
      </c>
      <c r="M173" s="40"/>
    </row>
    <row r="174" spans="2:13" x14ac:dyDescent="0.3">
      <c r="B174" s="39"/>
      <c r="C174" s="75">
        <v>169</v>
      </c>
      <c r="D174" s="111">
        <f>IF($C174&lt;=Entradas!$E$63,"",Observaciones!H174)</f>
        <v>0.52938815054281418</v>
      </c>
      <c r="E174" s="111">
        <f>IF($C174&lt;=Entradas!$E$63,"",Cálculos!L175)</f>
        <v>0.45710723331474384</v>
      </c>
      <c r="F174" s="79">
        <f>IF($C174&lt;=Entradas!$E$63,"",D174-E174)</f>
        <v>7.228091722807034E-2</v>
      </c>
      <c r="G174" s="79">
        <f>IF($C174&lt;=Entradas!$E$63,"",D174-AVERAGE(D:D))</f>
        <v>-0.37671053165066404</v>
      </c>
      <c r="H174" s="79">
        <f>IF($C174&lt;=Entradas!$E$63,"",F174^2)</f>
        <v>5.2245309953311558E-3</v>
      </c>
      <c r="I174" s="79">
        <f>IF($C174&lt;=Entradas!$E$63,"",G174^2)</f>
        <v>0.14191082465652596</v>
      </c>
      <c r="J174" s="79">
        <f>IF($C174&lt;=Entradas!$E$63,"",E174-AVERAGE(E:E))</f>
        <v>-0.45930443489949219</v>
      </c>
      <c r="K174" s="79">
        <f>IF($C174&lt;=Entradas!$E$63,"",J174^2)</f>
        <v>0.21096056391834186</v>
      </c>
      <c r="L174" s="79">
        <f>IF($C174&lt;=Entradas!$E$63,"",G174*J174)</f>
        <v>0.17302481786049551</v>
      </c>
      <c r="M174" s="40"/>
    </row>
    <row r="175" spans="2:13" x14ac:dyDescent="0.3">
      <c r="B175" s="39"/>
      <c r="C175" s="75">
        <v>170</v>
      </c>
      <c r="D175" s="111">
        <f>IF($C175&lt;=Entradas!$E$63,"",Observaciones!H175)</f>
        <v>0.52417150039064964</v>
      </c>
      <c r="E175" s="111">
        <f>IF($C175&lt;=Entradas!$E$63,"",Cálculos!L176)</f>
        <v>0.45260303772385768</v>
      </c>
      <c r="F175" s="79">
        <f>IF($C175&lt;=Entradas!$E$63,"",D175-E175)</f>
        <v>7.1568462666791954E-2</v>
      </c>
      <c r="G175" s="79">
        <f>IF($C175&lt;=Entradas!$E$63,"",D175-AVERAGE(D:D))</f>
        <v>-0.38192718180282859</v>
      </c>
      <c r="H175" s="79">
        <f>IF($C175&lt;=Entradas!$E$63,"",F175^2)</f>
        <v>5.1220448484879935E-3</v>
      </c>
      <c r="I175" s="79">
        <f>IF($C175&lt;=Entradas!$E$63,"",G175^2)</f>
        <v>0.14586837219985088</v>
      </c>
      <c r="J175" s="79">
        <f>IF($C175&lt;=Entradas!$E$63,"",E175-AVERAGE(E:E))</f>
        <v>-0.46380863049037835</v>
      </c>
      <c r="K175" s="79">
        <f>IF($C175&lt;=Entradas!$E$63,"",J175^2)</f>
        <v>0.21511844571736033</v>
      </c>
      <c r="L175" s="79">
        <f>IF($C175&lt;=Entradas!$E$63,"",G175*J175)</f>
        <v>0.17714112313901967</v>
      </c>
      <c r="M175" s="40"/>
    </row>
    <row r="176" spans="2:13" x14ac:dyDescent="0.3">
      <c r="B176" s="39"/>
      <c r="C176" s="75">
        <v>171</v>
      </c>
      <c r="D176" s="111">
        <f>IF($C176&lt;=Entradas!$E$63,"",Observaciones!H176)</f>
        <v>0.5190066369848354</v>
      </c>
      <c r="E176" s="111">
        <f>IF($C176&lt;=Entradas!$E$63,"",Cálculos!L177)</f>
        <v>0.44814339748650484</v>
      </c>
      <c r="F176" s="79">
        <f>IF($C176&lt;=Entradas!$E$63,"",D176-E176)</f>
        <v>7.0863239498330566E-2</v>
      </c>
      <c r="G176" s="79">
        <f>IF($C176&lt;=Entradas!$E$63,"",D176-AVERAGE(D:D))</f>
        <v>-0.38709204520864282</v>
      </c>
      <c r="H176" s="79">
        <f>IF($C176&lt;=Entradas!$E$63,"",F176^2)</f>
        <v>5.0215987121977569E-3</v>
      </c>
      <c r="I176" s="79">
        <f>IF($C176&lt;=Entradas!$E$63,"",G176^2)</f>
        <v>0.14984025146380997</v>
      </c>
      <c r="J176" s="79">
        <f>IF($C176&lt;=Entradas!$E$63,"",E176-AVERAGE(E:E))</f>
        <v>-0.4682682707277312</v>
      </c>
      <c r="K176" s="79">
        <f>IF($C176&lt;=Entradas!$E$63,"",J176^2)</f>
        <v>0.21927517337033975</v>
      </c>
      <c r="L176" s="79">
        <f>IF($C176&lt;=Entradas!$E$63,"",G176*J176)</f>
        <v>0.18126292262231192</v>
      </c>
      <c r="M176" s="40"/>
    </row>
    <row r="177" spans="2:13" x14ac:dyDescent="0.3">
      <c r="B177" s="39"/>
      <c r="C177" s="75">
        <v>172</v>
      </c>
      <c r="D177" s="111">
        <f>IF($C177&lt;=Entradas!$E$63,"",Observaciones!H177)</f>
        <v>0.51389272823484788</v>
      </c>
      <c r="E177" s="111">
        <f>IF($C177&lt;=Entradas!$E$63,"",Cálculos!L178)</f>
        <v>0.44372772809280625</v>
      </c>
      <c r="F177" s="79">
        <f>IF($C177&lt;=Entradas!$E$63,"",D177-E177)</f>
        <v>7.0165000142041634E-2</v>
      </c>
      <c r="G177" s="79">
        <f>IF($C177&lt;=Entradas!$E$63,"",D177-AVERAGE(D:D))</f>
        <v>-0.39220595395863034</v>
      </c>
      <c r="H177" s="79">
        <f>IF($C177&lt;=Entradas!$E$63,"",F177^2)</f>
        <v>4.9231272449327028E-3</v>
      </c>
      <c r="I177" s="79">
        <f>IF($C177&lt;=Entradas!$E$63,"",G177^2)</f>
        <v>0.15382551032059927</v>
      </c>
      <c r="J177" s="79">
        <f>IF($C177&lt;=Entradas!$E$63,"",E177-AVERAGE(E:E))</f>
        <v>-0.47268394012142978</v>
      </c>
      <c r="K177" s="79">
        <f>IF($C177&lt;=Entradas!$E$63,"",J177^2)</f>
        <v>0.22343010724871942</v>
      </c>
      <c r="L177" s="79">
        <f>IF($C177&lt;=Entradas!$E$63,"",G177*J177)</f>
        <v>0.18538945565624948</v>
      </c>
      <c r="M177" s="40"/>
    </row>
    <row r="178" spans="2:13" x14ac:dyDescent="0.3">
      <c r="B178" s="39"/>
      <c r="C178" s="75">
        <v>173</v>
      </c>
      <c r="D178" s="111">
        <f>IF($C178&lt;=Entradas!$E$63,"",Observaciones!H178)</f>
        <v>0.50882921867013697</v>
      </c>
      <c r="E178" s="111">
        <f>IF($C178&lt;=Entradas!$E$63,"",Cálculos!L179)</f>
        <v>0.43935557214459908</v>
      </c>
      <c r="F178" s="79">
        <f>IF($C178&lt;=Entradas!$E$63,"",D178-E178)</f>
        <v>6.9473646525537891E-2</v>
      </c>
      <c r="G178" s="79">
        <f>IF($C178&lt;=Entradas!$E$63,"",D178-AVERAGE(D:D))</f>
        <v>-0.39726946352334125</v>
      </c>
      <c r="H178" s="79">
        <f>IF($C178&lt;=Entradas!$E$63,"",F178^2)</f>
        <v>4.8265875615553832E-3</v>
      </c>
      <c r="I178" s="79">
        <f>IF($C178&lt;=Entradas!$E$63,"",G178^2)</f>
        <v>0.15782302664812337</v>
      </c>
      <c r="J178" s="79">
        <f>IF($C178&lt;=Entradas!$E$63,"",E178-AVERAGE(E:E))</f>
        <v>-0.47705609606963695</v>
      </c>
      <c r="K178" s="79">
        <f>IF($C178&lt;=Entradas!$E$63,"",J178^2)</f>
        <v>0.22758251879720268</v>
      </c>
      <c r="L178" s="79">
        <f>IF($C178&lt;=Entradas!$E$63,"",G178*J178)</f>
        <v>0.18951981935612422</v>
      </c>
      <c r="M178" s="40"/>
    </row>
    <row r="179" spans="2:13" x14ac:dyDescent="0.3">
      <c r="B179" s="39"/>
      <c r="C179" s="75">
        <v>174</v>
      </c>
      <c r="D179" s="111">
        <f>IF($C179&lt;=Entradas!$E$63,"",Observaciones!H179)</f>
        <v>0.5038156028341626</v>
      </c>
      <c r="E179" s="111">
        <f>IF($C179&lt;=Entradas!$E$63,"",Cálculos!L180)</f>
        <v>0.43502649688734568</v>
      </c>
      <c r="F179" s="79">
        <f>IF($C179&lt;=Entradas!$E$63,"",D179-E179)</f>
        <v>6.878910594681692E-2</v>
      </c>
      <c r="G179" s="79">
        <f>IF($C179&lt;=Entradas!$E$63,"",D179-AVERAGE(D:D))</f>
        <v>-0.40228307935931562</v>
      </c>
      <c r="H179" s="79">
        <f>IF($C179&lt;=Entradas!$E$63,"",F179^2)</f>
        <v>4.7319410969624033E-3</v>
      </c>
      <c r="I179" s="79">
        <f>IF($C179&lt;=Entradas!$E$63,"",G179^2)</f>
        <v>0.16183167593881342</v>
      </c>
      <c r="J179" s="79">
        <f>IF($C179&lt;=Entradas!$E$63,"",E179-AVERAGE(E:E))</f>
        <v>-0.48138517132689035</v>
      </c>
      <c r="K179" s="79">
        <f>IF($C179&lt;=Entradas!$E$63,"",J179^2)</f>
        <v>0.23173168317341958</v>
      </c>
      <c r="L179" s="79">
        <f>IF($C179&lt;=Entradas!$E$63,"",G179*J179)</f>
        <v>0.19365310907929317</v>
      </c>
      <c r="M179" s="40"/>
    </row>
    <row r="180" spans="2:13" x14ac:dyDescent="0.3">
      <c r="B180" s="39"/>
      <c r="C180" s="75">
        <v>175</v>
      </c>
      <c r="D180" s="111">
        <f>IF($C180&lt;=Entradas!$E$63,"",Observaciones!H180)</f>
        <v>0.49885138764170955</v>
      </c>
      <c r="E180" s="111">
        <f>IF($C180&lt;=Entradas!$E$63,"",Cálculos!L181)</f>
        <v>0.43074007717196333</v>
      </c>
      <c r="F180" s="79">
        <f>IF($C180&lt;=Entradas!$E$63,"",D180-E180)</f>
        <v>6.8111310469746222E-2</v>
      </c>
      <c r="G180" s="79">
        <f>IF($C180&lt;=Entradas!$E$63,"",D180-AVERAGE(D:D))</f>
        <v>-0.40724729455176867</v>
      </c>
      <c r="H180" s="79">
        <f>IF($C180&lt;=Entradas!$E$63,"",F180^2)</f>
        <v>4.639150613906161E-3</v>
      </c>
      <c r="I180" s="79">
        <f>IF($C180&lt;=Entradas!$E$63,"",G180^2)</f>
        <v>0.16585035891973504</v>
      </c>
      <c r="J180" s="79">
        <f>IF($C180&lt;=Entradas!$E$63,"",E180-AVERAGE(E:E))</f>
        <v>-0.4856715910422727</v>
      </c>
      <c r="K180" s="79">
        <f>IF($C180&lt;=Entradas!$E$63,"",J180^2)</f>
        <v>0.23587689434553258</v>
      </c>
      <c r="L180" s="79">
        <f>IF($C180&lt;=Entradas!$E$63,"",G180*J180)</f>
        <v>0.19778844149261857</v>
      </c>
      <c r="M180" s="40"/>
    </row>
    <row r="181" spans="2:13" x14ac:dyDescent="0.3">
      <c r="B181" s="39"/>
      <c r="C181" s="75">
        <v>176</v>
      </c>
      <c r="D181" s="111">
        <f>IF($C181&lt;=Entradas!$E$63,"",Observaciones!H181)</f>
        <v>0.49393608609247464</v>
      </c>
      <c r="E181" s="111">
        <f>IF($C181&lt;=Entradas!$E$63,"",Cálculos!L182)</f>
        <v>0.42649589259292864</v>
      </c>
      <c r="F181" s="79">
        <f>IF($C181&lt;=Entradas!$E$63,"",D181-E181)</f>
        <v>6.7440193499545997E-2</v>
      </c>
      <c r="G181" s="79">
        <f>IF($C181&lt;=Entradas!$E$63,"",D181-AVERAGE(D:D))</f>
        <v>-0.41216259610100359</v>
      </c>
      <c r="H181" s="79">
        <f>IF($C181&lt;=Entradas!$E$63,"",F181^2)</f>
        <v>4.5481796992562062E-3</v>
      </c>
      <c r="I181" s="79">
        <f>IF($C181&lt;=Entradas!$E$63,"",G181^2)</f>
        <v>0.16987800562471903</v>
      </c>
      <c r="J181" s="79">
        <f>IF($C181&lt;=Entradas!$E$63,"",E181-AVERAGE(E:E))</f>
        <v>-0.48991577562130739</v>
      </c>
      <c r="K181" s="79">
        <f>IF($C181&lt;=Entradas!$E$63,"",J181^2)</f>
        <v>0.2400174672026272</v>
      </c>
      <c r="L181" s="79">
        <f>IF($C181&lt;=Entradas!$E$63,"",G181*J181)</f>
        <v>0.20192495795091481</v>
      </c>
      <c r="M181" s="40"/>
    </row>
    <row r="182" spans="2:13" x14ac:dyDescent="0.3">
      <c r="B182" s="39"/>
      <c r="C182" s="75">
        <v>177</v>
      </c>
      <c r="D182" s="111">
        <f>IF($C182&lt;=Entradas!$E$63,"",Observaciones!H182)</f>
        <v>0.48906921618819305</v>
      </c>
      <c r="E182" s="111">
        <f>IF($C182&lt;=Entradas!$E$63,"",Cálculos!L183)</f>
        <v>0.42229352697907879</v>
      </c>
      <c r="F182" s="79">
        <f>IF($C182&lt;=Entradas!$E$63,"",D182-E182)</f>
        <v>6.6775689209114253E-2</v>
      </c>
      <c r="G182" s="79">
        <f>IF($C182&lt;=Entradas!$E$63,"",D182-AVERAGE(D:D))</f>
        <v>-0.41702946600528518</v>
      </c>
      <c r="H182" s="79">
        <f>IF($C182&lt;=Entradas!$E$63,"",F182^2)</f>
        <v>4.4589926693522179E-3</v>
      </c>
      <c r="I182" s="79">
        <f>IF($C182&lt;=Entradas!$E$63,"",G182^2)</f>
        <v>0.17391357551665332</v>
      </c>
      <c r="J182" s="79">
        <f>IF($C182&lt;=Entradas!$E$63,"",E182-AVERAGE(E:E))</f>
        <v>-0.49411814123515724</v>
      </c>
      <c r="K182" s="79">
        <f>IF($C182&lt;=Entradas!$E$63,"",J182^2)</f>
        <v>0.24415273749768679</v>
      </c>
      <c r="L182" s="79">
        <f>IF($C182&lt;=Entradas!$E$63,"",G182*J182)</f>
        <v>0.20606182458282171</v>
      </c>
      <c r="M182" s="40"/>
    </row>
    <row r="183" spans="2:13" x14ac:dyDescent="0.3">
      <c r="B183" s="39"/>
      <c r="C183" s="75">
        <v>178</v>
      </c>
      <c r="D183" s="111">
        <f>IF($C183&lt;=Entradas!$E$63,"",Observaciones!H183)</f>
        <v>0.48425030071361308</v>
      </c>
      <c r="E183" s="111">
        <f>IF($C183&lt;=Entradas!$E$63,"",Cálculos!L184)</f>
        <v>0.41813256827515194</v>
      </c>
      <c r="F183" s="79">
        <f>IF($C183&lt;=Entradas!$E$63,"",D183-E183)</f>
        <v>6.6117732438461141E-2</v>
      </c>
      <c r="G183" s="79">
        <f>IF($C183&lt;=Entradas!$E$63,"",D183-AVERAGE(D:D))</f>
        <v>-0.42184838147986514</v>
      </c>
      <c r="H183" s="79">
        <f>IF($C183&lt;=Entradas!$E$63,"",F183^2)</f>
        <v>4.3715545428039369E-3</v>
      </c>
      <c r="I183" s="79">
        <f>IF($C183&lt;=Entradas!$E$63,"",G183^2)</f>
        <v>0.17795605695718184</v>
      </c>
      <c r="J183" s="79">
        <f>IF($C183&lt;=Entradas!$E$63,"",E183-AVERAGE(E:E))</f>
        <v>-0.49827909993908409</v>
      </c>
      <c r="K183" s="79">
        <f>IF($C183&lt;=Entradas!$E$63,"",J183^2)</f>
        <v>0.24828206143610376</v>
      </c>
      <c r="L183" s="79">
        <f>IF($C183&lt;=Entradas!$E$63,"",G183*J183)</f>
        <v>0.21019823183454658</v>
      </c>
      <c r="M183" s="40"/>
    </row>
    <row r="184" spans="2:13" x14ac:dyDescent="0.3">
      <c r="B184" s="39"/>
      <c r="C184" s="75">
        <v>179</v>
      </c>
      <c r="D184" s="111">
        <f>IF($C184&lt;=Entradas!$E$63,"",Observaciones!H184)</f>
        <v>0.47947886716120219</v>
      </c>
      <c r="E184" s="111">
        <f>IF($C184&lt;=Entradas!$E$63,"",Cálculos!L185)</f>
        <v>0.4140126084884983</v>
      </c>
      <c r="F184" s="79">
        <f>IF($C184&lt;=Entradas!$E$63,"",D184-E184)</f>
        <v>6.5466258672703892E-2</v>
      </c>
      <c r="G184" s="79">
        <f>IF($C184&lt;=Entradas!$E$63,"",D184-AVERAGE(D:D))</f>
        <v>-0.42661981503227603</v>
      </c>
      <c r="H184" s="79">
        <f>IF($C184&lt;=Entradas!$E$63,"",F184^2)</f>
        <v>4.2858310246013777E-3</v>
      </c>
      <c r="I184" s="79">
        <f>IF($C184&lt;=Entradas!$E$63,"",G184^2)</f>
        <v>0.1820044665781734</v>
      </c>
      <c r="J184" s="79">
        <f>IF($C184&lt;=Entradas!$E$63,"",E184-AVERAGE(E:E))</f>
        <v>-0.50239905972573773</v>
      </c>
      <c r="K184" s="79">
        <f>IF($C184&lt;=Entradas!$E$63,"",J184^2)</f>
        <v>0.25240481521330538</v>
      </c>
      <c r="L184" s="79">
        <f>IF($C184&lt;=Entradas!$E$63,"",G184*J184)</f>
        <v>0.21433339393258363</v>
      </c>
      <c r="M184" s="40"/>
    </row>
    <row r="185" spans="2:13" x14ac:dyDescent="0.3">
      <c r="B185" s="39"/>
      <c r="C185" s="75">
        <v>180</v>
      </c>
      <c r="D185" s="111">
        <f>IF($C185&lt;=Entradas!$E$63,"",Observaciones!H185)</f>
        <v>0.47475444768008696</v>
      </c>
      <c r="E185" s="111">
        <f>IF($C185&lt;=Entradas!$E$63,"",Cálculos!L186)</f>
        <v>0.40993324364693723</v>
      </c>
      <c r="F185" s="79">
        <f>IF($C185&lt;=Entradas!$E$63,"",D185-E185)</f>
        <v>6.4821204033149726E-2</v>
      </c>
      <c r="G185" s="79">
        <f>IF($C185&lt;=Entradas!$E$63,"",D185-AVERAGE(D:D))</f>
        <v>-0.43134423451339127</v>
      </c>
      <c r="H185" s="79">
        <f>IF($C185&lt;=Entradas!$E$63,"",F185^2)</f>
        <v>4.2017884923072259E-3</v>
      </c>
      <c r="I185" s="79">
        <f>IF($C185&lt;=Entradas!$E$63,"",G185^2)</f>
        <v>0.18605784864794347</v>
      </c>
      <c r="J185" s="79">
        <f>IF($C185&lt;=Entradas!$E$63,"",E185-AVERAGE(E:E))</f>
        <v>-0.50647842456729886</v>
      </c>
      <c r="K185" s="79">
        <f>IF($C185&lt;=Entradas!$E$63,"",J185^2)</f>
        <v>0.25652039455217301</v>
      </c>
      <c r="L185" s="79">
        <f>IF($C185&lt;=Entradas!$E$63,"",G185*J185)</f>
        <v>0.2184665483425299</v>
      </c>
      <c r="M185" s="40"/>
    </row>
    <row r="186" spans="2:13" x14ac:dyDescent="0.3">
      <c r="B186" s="39"/>
      <c r="C186" s="75">
        <v>181</v>
      </c>
      <c r="D186" s="111">
        <f>IF($C186&lt;=Entradas!$E$63,"",Observaciones!H186)</f>
        <v>0.4700765790293942</v>
      </c>
      <c r="E186" s="111">
        <f>IF($C186&lt;=Entradas!$E$63,"",Cálculos!L187)</f>
        <v>0.40589407375879177</v>
      </c>
      <c r="F186" s="79">
        <f>IF($C186&lt;=Entradas!$E$63,"",D186-E186)</f>
        <v>6.418250527060243E-2</v>
      </c>
      <c r="G186" s="79">
        <f>IF($C186&lt;=Entradas!$E$63,"",D186-AVERAGE(D:D))</f>
        <v>-0.43602210316408402</v>
      </c>
      <c r="H186" s="79">
        <f>IF($C186&lt;=Entradas!$E$63,"",F186^2)</f>
        <v>4.1193939828109089E-3</v>
      </c>
      <c r="I186" s="79">
        <f>IF($C186&lt;=Entradas!$E$63,"",G186^2)</f>
        <v>0.19011527444763113</v>
      </c>
      <c r="J186" s="79">
        <f>IF($C186&lt;=Entradas!$E$63,"",E186-AVERAGE(E:E))</f>
        <v>-0.51051759445544431</v>
      </c>
      <c r="K186" s="79">
        <f>IF($C186&lt;=Entradas!$E$63,"",J186^2)</f>
        <v>0.26062821424857352</v>
      </c>
      <c r="L186" s="79">
        <f>IF($C186&lt;=Entradas!$E$63,"",G186*J186)</f>
        <v>0.22259695523673176</v>
      </c>
      <c r="M186" s="40"/>
    </row>
    <row r="187" spans="2:13" x14ac:dyDescent="0.3">
      <c r="B187" s="39"/>
      <c r="C187" s="75">
        <v>182</v>
      </c>
      <c r="D187" s="111">
        <f>IF($C187&lt;=Entradas!$E$63,"",Observaciones!H187)</f>
        <v>0.46544480253269932</v>
      </c>
      <c r="E187" s="111">
        <f>IF($C187&lt;=Entradas!$E$63,"",Cálculos!L188)</f>
        <v>0.40189470277361</v>
      </c>
      <c r="F187" s="79">
        <f>IF($C187&lt;=Entradas!$E$63,"",D187-E187)</f>
        <v>6.3550099759089318E-2</v>
      </c>
      <c r="G187" s="79">
        <f>IF($C187&lt;=Entradas!$E$63,"",D187-AVERAGE(D:D))</f>
        <v>-0.4406538796607789</v>
      </c>
      <c r="H187" s="79">
        <f>IF($C187&lt;=Entradas!$E$63,"",F187^2)</f>
        <v>4.0386151793902038E-3</v>
      </c>
      <c r="I187" s="79">
        <f>IF($C187&lt;=Entradas!$E$63,"",G187^2)</f>
        <v>0.19417584166009622</v>
      </c>
      <c r="J187" s="79">
        <f>IF($C187&lt;=Entradas!$E$63,"",E187-AVERAGE(E:E))</f>
        <v>-0.51451696544062608</v>
      </c>
      <c r="K187" s="79">
        <f>IF($C187&lt;=Entradas!$E$63,"",J187^2)</f>
        <v>0.26472770772623044</v>
      </c>
      <c r="L187" s="79">
        <f>IF($C187&lt;=Entradas!$E$63,"",G187*J187)</f>
        <v>0.22672389697270279</v>
      </c>
      <c r="M187" s="40"/>
    </row>
    <row r="188" spans="2:13" x14ac:dyDescent="0.3">
      <c r="B188" s="39"/>
      <c r="C188" s="75">
        <v>183</v>
      </c>
      <c r="D188" s="111">
        <f>IF($C188&lt;=Entradas!$E$63,"",Observaciones!H188)</f>
        <v>0.46085866403302972</v>
      </c>
      <c r="E188" s="111">
        <f>IF($C188&lt;=Entradas!$E$63,"",Cálculos!L189)</f>
        <v>0.39793473854332134</v>
      </c>
      <c r="F188" s="79">
        <f>IF($C188&lt;=Entradas!$E$63,"",D188-E188)</f>
        <v>6.2923925489708377E-2</v>
      </c>
      <c r="G188" s="79">
        <f>IF($C188&lt;=Entradas!$E$63,"",D188-AVERAGE(D:D))</f>
        <v>-0.4452400181604485</v>
      </c>
      <c r="H188" s="79">
        <f>IF($C188&lt;=Entradas!$E$63,"",F188^2)</f>
        <v>3.9594203990343715E-3</v>
      </c>
      <c r="I188" s="79">
        <f>IF($C188&lt;=Entradas!$E$63,"",G188^2)</f>
        <v>0.19823867377151652</v>
      </c>
      <c r="J188" s="79">
        <f>IF($C188&lt;=Entradas!$E$63,"",E188-AVERAGE(E:E))</f>
        <v>-0.51847692967091463</v>
      </c>
      <c r="K188" s="79">
        <f>IF($C188&lt;=Entradas!$E$63,"",J188^2)</f>
        <v>0.26881832660097854</v>
      </c>
      <c r="L188" s="79">
        <f>IF($C188&lt;=Entradas!$E$63,"",G188*J188)</f>
        <v>0.23084667758245161</v>
      </c>
      <c r="M188" s="40"/>
    </row>
    <row r="189" spans="2:13" x14ac:dyDescent="0.3">
      <c r="B189" s="39"/>
      <c r="C189" s="75">
        <v>184</v>
      </c>
      <c r="D189" s="111">
        <f>IF($C189&lt;=Entradas!$E$63,"",Observaciones!H189)</f>
        <v>0.45631771384833053</v>
      </c>
      <c r="E189" s="111">
        <f>IF($C189&lt;=Entradas!$E$63,"",Cálculos!L190)</f>
        <v>0.39401379278378351</v>
      </c>
      <c r="F189" s="79">
        <f>IF($C189&lt;=Entradas!$E$63,"",D189-E189)</f>
        <v>6.2303921064547019E-2</v>
      </c>
      <c r="G189" s="79">
        <f>IF($C189&lt;=Entradas!$E$63,"",D189-AVERAGE(D:D))</f>
        <v>-0.44978096834514769</v>
      </c>
      <c r="H189" s="79">
        <f>IF($C189&lt;=Entradas!$E$63,"",F189^2)</f>
        <v>3.8817785800173057E-3</v>
      </c>
      <c r="I189" s="79">
        <f>IF($C189&lt;=Entradas!$E$63,"",G189^2)</f>
        <v>0.20230291948549875</v>
      </c>
      <c r="J189" s="79">
        <f>IF($C189&lt;=Entradas!$E$63,"",E189-AVERAGE(E:E))</f>
        <v>-0.52239787543045257</v>
      </c>
      <c r="K189" s="79">
        <f>IF($C189&lt;=Entradas!$E$63,"",J189^2)</f>
        <v>0.27289954025425067</v>
      </c>
      <c r="L189" s="79">
        <f>IF($C189&lt;=Entradas!$E$63,"",G189*J189)</f>
        <v>0.23496462227255679</v>
      </c>
      <c r="M189" s="40"/>
    </row>
    <row r="190" spans="2:13" x14ac:dyDescent="0.3">
      <c r="B190" s="39"/>
      <c r="C190" s="75">
        <v>185</v>
      </c>
      <c r="D190" s="111">
        <f>IF($C190&lt;=Entradas!$E$63,"",Observaciones!H190)</f>
        <v>0.4518215067273712</v>
      </c>
      <c r="E190" s="111">
        <f>IF($C190&lt;=Entradas!$E$63,"",Cálculos!L191)</f>
        <v>0.39013148103671108</v>
      </c>
      <c r="F190" s="79">
        <f>IF($C190&lt;=Entradas!$E$63,"",D190-E190)</f>
        <v>6.1690025690660122E-2</v>
      </c>
      <c r="G190" s="79">
        <f>IF($C190&lt;=Entradas!$E$63,"",D190-AVERAGE(D:D))</f>
        <v>-0.45427717546610702</v>
      </c>
      <c r="H190" s="79">
        <f>IF($C190&lt;=Entradas!$E$63,"",F190^2)</f>
        <v>3.8056592697143059E-3</v>
      </c>
      <c r="I190" s="79">
        <f>IF($C190&lt;=Entradas!$E$63,"",G190^2)</f>
        <v>0.20636775214946418</v>
      </c>
      <c r="J190" s="79">
        <f>IF($C190&lt;=Entradas!$E$63,"",E190-AVERAGE(E:E))</f>
        <v>-0.52628018717752489</v>
      </c>
      <c r="K190" s="79">
        <f>IF($C190&lt;=Entradas!$E$63,"",J190^2)</f>
        <v>0.27697083541561063</v>
      </c>
      <c r="L190" s="79">
        <f>IF($C190&lt;=Entradas!$E$63,"",G190*J190)</f>
        <v>0.23907707693478011</v>
      </c>
      <c r="M190" s="40"/>
    </row>
    <row r="191" spans="2:13" x14ac:dyDescent="0.3">
      <c r="B191" s="39"/>
      <c r="C191" s="75">
        <v>186</v>
      </c>
      <c r="D191" s="111">
        <f>IF($C191&lt;=Entradas!$E$63,"",Observaciones!H191)</f>
        <v>0.44736960180608781</v>
      </c>
      <c r="E191" s="111">
        <f>IF($C191&lt;=Entradas!$E$63,"",Cálculos!L192)</f>
        <v>0.38628742263197718</v>
      </c>
      <c r="F191" s="79">
        <f>IF($C191&lt;=Entradas!$E$63,"",D191-E191)</f>
        <v>6.1082179174110629E-2</v>
      </c>
      <c r="G191" s="79">
        <f>IF($C191&lt;=Entradas!$E$63,"",D191-AVERAGE(D:D))</f>
        <v>-0.45872908038739041</v>
      </c>
      <c r="H191" s="79">
        <f>IF($C191&lt;=Entradas!$E$63,"",F191^2)</f>
        <v>3.7310326126581543E-3</v>
      </c>
      <c r="I191" s="79">
        <f>IF($C191&lt;=Entradas!$E$63,"",G191^2)</f>
        <v>0.21043236919306088</v>
      </c>
      <c r="J191" s="79">
        <f>IF($C191&lt;=Entradas!$E$63,"",E191-AVERAGE(E:E))</f>
        <v>-0.53012424558225879</v>
      </c>
      <c r="K191" s="79">
        <f>IF($C191&lt;=Entradas!$E$63,"",J191^2)</f>
        <v>0.28103171575415903</v>
      </c>
      <c r="L191" s="79">
        <f>IF($C191&lt;=Entradas!$E$63,"",G191*J191)</f>
        <v>0.24318340766700869</v>
      </c>
      <c r="M191" s="40"/>
    </row>
    <row r="192" spans="2:13" x14ac:dyDescent="0.3">
      <c r="B192" s="39"/>
      <c r="C192" s="75">
        <v>187</v>
      </c>
      <c r="D192" s="111">
        <f>IF($C192&lt;=Entradas!$E$63,"",Observaciones!H192)</f>
        <v>0.44296156256435493</v>
      </c>
      <c r="E192" s="111">
        <f>IF($C192&lt;=Entradas!$E$63,"",Cálculos!L193)</f>
        <v>0.38248124065028843</v>
      </c>
      <c r="F192" s="79">
        <f>IF($C192&lt;=Entradas!$E$63,"",D192-E192)</f>
        <v>6.0480321914066493E-2</v>
      </c>
      <c r="G192" s="79">
        <f>IF($C192&lt;=Entradas!$E$63,"",D192-AVERAGE(D:D))</f>
        <v>-0.4631371196291233</v>
      </c>
      <c r="H192" s="79">
        <f>IF($C192&lt;=Entradas!$E$63,"",F192^2)</f>
        <v>3.6578693388291117E-3</v>
      </c>
      <c r="I192" s="79">
        <f>IF($C192&lt;=Entradas!$E$63,"",G192^2)</f>
        <v>0.21449599157836086</v>
      </c>
      <c r="J192" s="79">
        <f>IF($C192&lt;=Entradas!$E$63,"",E192-AVERAGE(E:E))</f>
        <v>-0.5339304275639476</v>
      </c>
      <c r="K192" s="79">
        <f>IF($C192&lt;=Entradas!$E$63,"",J192^2)</f>
        <v>0.28508170147861989</v>
      </c>
      <c r="L192" s="79">
        <f>IF($C192&lt;=Entradas!$E$63,"",G192*J192)</f>
        <v>0.24728300030431294</v>
      </c>
      <c r="M192" s="40"/>
    </row>
    <row r="193" spans="2:13" x14ac:dyDescent="0.3">
      <c r="B193" s="39"/>
      <c r="C193" s="75">
        <v>188</v>
      </c>
      <c r="D193" s="111">
        <f>IF($C193&lt;=Entradas!$E$63,"",Observaciones!H193)</f>
        <v>0.43859695678318411</v>
      </c>
      <c r="E193" s="111">
        <f>IF($C193&lt;=Entradas!$E$63,"",Cálculos!L194)</f>
        <v>0.37871256188622709</v>
      </c>
      <c r="F193" s="79">
        <f>IF($C193&lt;=Entradas!$E$63,"",D193-E193)</f>
        <v>5.9884394896957016E-2</v>
      </c>
      <c r="G193" s="79">
        <f>IF($C193&lt;=Entradas!$E$63,"",D193-AVERAGE(D:D))</f>
        <v>-0.46750172541029411</v>
      </c>
      <c r="H193" s="79">
        <f>IF($C193&lt;=Entradas!$E$63,"",F193^2)</f>
        <v>3.5861407521746917E-3</v>
      </c>
      <c r="I193" s="79">
        <f>IF($C193&lt;=Entradas!$E$63,"",G193^2)</f>
        <v>0.21855786326160204</v>
      </c>
      <c r="J193" s="79">
        <f>IF($C193&lt;=Entradas!$E$63,"",E193-AVERAGE(E:E))</f>
        <v>-0.53769910632800899</v>
      </c>
      <c r="K193" s="79">
        <f>IF($C193&lt;=Entradas!$E$63,"",J193^2)</f>
        <v>0.28912032894593953</v>
      </c>
      <c r="L193" s="79">
        <f>IF($C193&lt;=Entradas!$E$63,"",G193*J193)</f>
        <v>0.25137525995991739</v>
      </c>
      <c r="M193" s="40"/>
    </row>
    <row r="194" spans="2:13" x14ac:dyDescent="0.3">
      <c r="B194" s="39"/>
      <c r="C194" s="75">
        <v>189</v>
      </c>
      <c r="D194" s="111">
        <f>IF($C194&lt;=Entradas!$E$63,"",Observaciones!H194)</f>
        <v>0.43427535650234311</v>
      </c>
      <c r="E194" s="111">
        <f>IF($C194&lt;=Entradas!$E$63,"",Cálculos!L195)</f>
        <v>0.37498101681165746</v>
      </c>
      <c r="F194" s="79">
        <f>IF($C194&lt;=Entradas!$E$63,"",D194-E194)</f>
        <v>5.9294339690685649E-2</v>
      </c>
      <c r="G194" s="79">
        <f>IF($C194&lt;=Entradas!$E$63,"",D194-AVERAGE(D:D))</f>
        <v>-0.47182332569113511</v>
      </c>
      <c r="H194" s="79">
        <f>IF($C194&lt;=Entradas!$E$63,"",F194^2)</f>
        <v>3.5158187193544193E-3</v>
      </c>
      <c r="I194" s="79">
        <f>IF($C194&lt;=Entradas!$E$63,"",G194^2)</f>
        <v>0.22261725066624297</v>
      </c>
      <c r="J194" s="79">
        <f>IF($C194&lt;=Entradas!$E$63,"",E194-AVERAGE(E:E))</f>
        <v>-0.54143065140257862</v>
      </c>
      <c r="K194" s="79">
        <f>IF($C194&lt;=Entradas!$E$63,"",J194^2)</f>
        <v>0.29314715027822064</v>
      </c>
      <c r="L194" s="79">
        <f>IF($C194&lt;=Entradas!$E$63,"",G194*J194)</f>
        <v>0.25545961057588229</v>
      </c>
      <c r="M194" s="40"/>
    </row>
    <row r="195" spans="2:13" x14ac:dyDescent="0.3">
      <c r="B195" s="39"/>
      <c r="C195" s="75">
        <v>190</v>
      </c>
      <c r="D195" s="111">
        <f>IF($C195&lt;=Entradas!$E$63,"",Observaciones!H195)</f>
        <v>0.46673150141145658</v>
      </c>
      <c r="E195" s="111">
        <f>IF($C195&lt;=Entradas!$E$63,"",Cálculos!L196)</f>
        <v>0.40766641943381204</v>
      </c>
      <c r="F195" s="79">
        <f>IF($C195&lt;=Entradas!$E$63,"",D195-E195)</f>
        <v>5.906508197764454E-2</v>
      </c>
      <c r="G195" s="79">
        <f>IF($C195&lt;=Entradas!$E$63,"",D195-AVERAGE(D:D))</f>
        <v>-0.43936718078202164</v>
      </c>
      <c r="H195" s="79">
        <f>IF($C195&lt;=Entradas!$E$63,"",F195^2)</f>
        <v>3.48868390902587E-3</v>
      </c>
      <c r="I195" s="79">
        <f>IF($C195&lt;=Entradas!$E$63,"",G195^2)</f>
        <v>0.19304351954834167</v>
      </c>
      <c r="J195" s="79">
        <f>IF($C195&lt;=Entradas!$E$63,"",E195-AVERAGE(E:E))</f>
        <v>-0.50874524878042404</v>
      </c>
      <c r="K195" s="79">
        <f>IF($C195&lt;=Entradas!$E$63,"",J195^2)</f>
        <v>0.25882172815665555</v>
      </c>
      <c r="L195" s="79">
        <f>IF($C195&lt;=Entradas!$E$63,"",G195*J195)</f>
        <v>0.22352596569290314</v>
      </c>
      <c r="M195" s="40"/>
    </row>
    <row r="196" spans="2:13" x14ac:dyDescent="0.3">
      <c r="B196" s="39"/>
      <c r="C196" s="75">
        <v>191</v>
      </c>
      <c r="D196" s="111">
        <f>IF($C196&lt;=Entradas!$E$63,"",Observaciones!H196)</f>
        <v>0.43185517980568139</v>
      </c>
      <c r="E196" s="111">
        <f>IF($C196&lt;=Entradas!$E$63,"",Cálculos!L197)</f>
        <v>0.37366466128510628</v>
      </c>
      <c r="F196" s="79">
        <f>IF($C196&lt;=Entradas!$E$63,"",D196-E196)</f>
        <v>5.8190518520575107E-2</v>
      </c>
      <c r="G196" s="79">
        <f>IF($C196&lt;=Entradas!$E$63,"",D196-AVERAGE(D:D))</f>
        <v>-0.47424350238779683</v>
      </c>
      <c r="H196" s="79">
        <f>IF($C196&lt;=Entradas!$E$63,"",F196^2)</f>
        <v>3.3861364456933946E-3</v>
      </c>
      <c r="I196" s="79">
        <f>IF($C196&lt;=Entradas!$E$63,"",G196^2)</f>
        <v>0.22490689955704427</v>
      </c>
      <c r="J196" s="79">
        <f>IF($C196&lt;=Entradas!$E$63,"",E196-AVERAGE(E:E))</f>
        <v>-0.5427470069291298</v>
      </c>
      <c r="K196" s="79">
        <f>IF($C196&lt;=Entradas!$E$63,"",J196^2)</f>
        <v>0.29457431353052888</v>
      </c>
      <c r="L196" s="79">
        <f>IF($C196&lt;=Entradas!$E$63,"",G196*J196)</f>
        <v>0.25739424147656437</v>
      </c>
      <c r="M196" s="40"/>
    </row>
    <row r="197" spans="2:13" x14ac:dyDescent="0.3">
      <c r="B197" s="39"/>
      <c r="C197" s="75">
        <v>192</v>
      </c>
      <c r="D197" s="111">
        <f>IF($C197&lt;=Entradas!$E$63,"",Observaciones!H197)</f>
        <v>0.4225758698378323</v>
      </c>
      <c r="E197" s="111">
        <f>IF($C197&lt;=Entradas!$E$63,"",Cálculos!L198)</f>
        <v>0.36500726619578538</v>
      </c>
      <c r="F197" s="79">
        <f>IF($C197&lt;=Entradas!$E$63,"",D197-E197)</f>
        <v>5.7568603642046912E-2</v>
      </c>
      <c r="G197" s="79">
        <f>IF($C197&lt;=Entradas!$E$63,"",D197-AVERAGE(D:D))</f>
        <v>-0.48352281235564593</v>
      </c>
      <c r="H197" s="79">
        <f>IF($C197&lt;=Entradas!$E$63,"",F197^2)</f>
        <v>3.314144125295097E-3</v>
      </c>
      <c r="I197" s="79">
        <f>IF($C197&lt;=Entradas!$E$63,"",G197^2)</f>
        <v>0.23379431006831319</v>
      </c>
      <c r="J197" s="79">
        <f>IF($C197&lt;=Entradas!$E$63,"",E197-AVERAGE(E:E))</f>
        <v>-0.55140440201845065</v>
      </c>
      <c r="K197" s="79">
        <f>IF($C197&lt;=Entradas!$E$63,"",J197^2)</f>
        <v>0.30404681456532512</v>
      </c>
      <c r="L197" s="79">
        <f>IF($C197&lt;=Entradas!$E$63,"",G197*J197)</f>
        <v>0.26661660720924446</v>
      </c>
      <c r="M197" s="40"/>
    </row>
    <row r="198" spans="2:13" x14ac:dyDescent="0.3">
      <c r="B198" s="39"/>
      <c r="C198" s="75">
        <v>193</v>
      </c>
      <c r="D198" s="111">
        <f>IF($C198&lt;=Entradas!$E$63,"",Observaciones!H198)</f>
        <v>0.41757844212331774</v>
      </c>
      <c r="E198" s="111">
        <f>IF($C198&lt;=Entradas!$E$63,"",Cálculos!L199)</f>
        <v>0.36058513182688923</v>
      </c>
      <c r="F198" s="79">
        <f>IF($C198&lt;=Entradas!$E$63,"",D198-E198)</f>
        <v>5.6993310296428512E-2</v>
      </c>
      <c r="G198" s="79">
        <f>IF($C198&lt;=Entradas!$E$63,"",D198-AVERAGE(D:D))</f>
        <v>-0.48852024007016048</v>
      </c>
      <c r="H198" s="79">
        <f>IF($C198&lt;=Entradas!$E$63,"",F198^2)</f>
        <v>3.2482374185449844E-3</v>
      </c>
      <c r="I198" s="79">
        <f>IF($C198&lt;=Entradas!$E$63,"",G198^2)</f>
        <v>0.23865202495820723</v>
      </c>
      <c r="J198" s="79">
        <f>IF($C198&lt;=Entradas!$E$63,"",E198-AVERAGE(E:E))</f>
        <v>-0.5558265363873468</v>
      </c>
      <c r="K198" s="79">
        <f>IF($C198&lt;=Entradas!$E$63,"",J198^2)</f>
        <v>0.30894313855235456</v>
      </c>
      <c r="L198" s="79">
        <f>IF($C198&lt;=Entradas!$E$63,"",G198*J198)</f>
        <v>0.27153251299331244</v>
      </c>
      <c r="M198" s="40"/>
    </row>
    <row r="199" spans="2:13" x14ac:dyDescent="0.3">
      <c r="B199" s="39"/>
      <c r="C199" s="75">
        <v>194</v>
      </c>
      <c r="D199" s="111">
        <f>IF($C199&lt;=Entradas!$E$63,"",Observaciones!H199)</f>
        <v>0.41332560331019036</v>
      </c>
      <c r="E199" s="111">
        <f>IF($C199&lt;=Entradas!$E$63,"",Cálculos!L200)</f>
        <v>0.35689519848815426</v>
      </c>
      <c r="F199" s="79">
        <f>IF($C199&lt;=Entradas!$E$63,"",D199-E199)</f>
        <v>5.6430404822036095E-2</v>
      </c>
      <c r="G199" s="79">
        <f>IF($C199&lt;=Entradas!$E$63,"",D199-AVERAGE(D:D))</f>
        <v>-0.49277307888328786</v>
      </c>
      <c r="H199" s="79">
        <f>IF($C199&lt;=Entradas!$E$63,"",F199^2)</f>
        <v>3.1843905883788748E-3</v>
      </c>
      <c r="I199" s="79">
        <f>IF($C199&lt;=Entradas!$E$63,"",G199^2)</f>
        <v>0.24282530727211504</v>
      </c>
      <c r="J199" s="79">
        <f>IF($C199&lt;=Entradas!$E$63,"",E199-AVERAGE(E:E))</f>
        <v>-0.55951646972608171</v>
      </c>
      <c r="K199" s="79">
        <f>IF($C199&lt;=Entradas!$E$63,"",J199^2)</f>
        <v>0.31305867989473729</v>
      </c>
      <c r="L199" s="79">
        <f>IF($C199&lt;=Entradas!$E$63,"",G199*J199)</f>
        <v>0.2757146534728292</v>
      </c>
      <c r="M199" s="40"/>
    </row>
    <row r="200" spans="2:13" x14ac:dyDescent="0.3">
      <c r="B200" s="39"/>
      <c r="C200" s="75">
        <v>195</v>
      </c>
      <c r="D200" s="111">
        <f>IF($C200&lt;=Entradas!$E$63,"",Observaciones!H200)</f>
        <v>0.40923005223454412</v>
      </c>
      <c r="E200" s="111">
        <f>IF($C200&lt;=Entradas!$E$63,"",Cálculos!L201)</f>
        <v>0.35335589145778507</v>
      </c>
      <c r="F200" s="79">
        <f>IF($C200&lt;=Entradas!$E$63,"",D200-E200)</f>
        <v>5.5874160776759052E-2</v>
      </c>
      <c r="G200" s="79">
        <f>IF($C200&lt;=Entradas!$E$63,"",D200-AVERAGE(D:D))</f>
        <v>-0.4968686299589341</v>
      </c>
      <c r="H200" s="79">
        <f>IF($C200&lt;=Entradas!$E$63,"",F200^2)</f>
        <v>3.1219218425071198E-3</v>
      </c>
      <c r="I200" s="79">
        <f>IF($C200&lt;=Entradas!$E$63,"",G200^2)</f>
        <v>0.2468784354372682</v>
      </c>
      <c r="J200" s="79">
        <f>IF($C200&lt;=Entradas!$E$63,"",E200-AVERAGE(E:E))</f>
        <v>-0.56305577675645102</v>
      </c>
      <c r="K200" s="79">
        <f>IF($C200&lt;=Entradas!$E$63,"",J200^2)</f>
        <v>0.3170318077388104</v>
      </c>
      <c r="L200" s="79">
        <f>IF($C200&lt;=Entradas!$E$63,"",G200*J200)</f>
        <v>0.27976475238744125</v>
      </c>
      <c r="M200" s="40"/>
    </row>
    <row r="201" spans="2:13" x14ac:dyDescent="0.3">
      <c r="B201" s="39"/>
      <c r="C201" s="75">
        <v>196</v>
      </c>
      <c r="D201" s="111">
        <f>IF($C201&lt;=Entradas!$E$63,"",Observaciones!H201)</f>
        <v>0.40519400191415422</v>
      </c>
      <c r="E201" s="111">
        <f>IF($C201&lt;=Entradas!$E$63,"",Cálculos!L202)</f>
        <v>0.3498704193606908</v>
      </c>
      <c r="F201" s="79">
        <f>IF($C201&lt;=Entradas!$E$63,"",D201-E201)</f>
        <v>5.5323582553463424E-2</v>
      </c>
      <c r="G201" s="79">
        <f>IF($C201&lt;=Entradas!$E$63,"",D201-AVERAGE(D:D))</f>
        <v>-0.500904680279324</v>
      </c>
      <c r="H201" s="79">
        <f>IF($C201&lt;=Entradas!$E$63,"",F201^2)</f>
        <v>3.0606987865498827E-3</v>
      </c>
      <c r="I201" s="79">
        <f>IF($C201&lt;=Entradas!$E$63,"",G201^2)</f>
        <v>0.25090549872573181</v>
      </c>
      <c r="J201" s="79">
        <f>IF($C201&lt;=Entradas!$E$63,"",E201-AVERAGE(E:E))</f>
        <v>-0.56654124885354529</v>
      </c>
      <c r="K201" s="79">
        <f>IF($C201&lt;=Entradas!$E$63,"",J201^2)</f>
        <v>0.3209689866525347</v>
      </c>
      <c r="L201" s="79">
        <f>IF($C201&lt;=Entradas!$E$63,"",G201*J201)</f>
        <v>0.28378316312203405</v>
      </c>
      <c r="M201" s="40"/>
    </row>
    <row r="202" spans="2:13" x14ac:dyDescent="0.3">
      <c r="B202" s="39"/>
      <c r="C202" s="75">
        <v>197</v>
      </c>
      <c r="D202" s="111">
        <f>IF($C202&lt;=Entradas!$E$63,"",Observaciones!H202)</f>
        <v>0.40120089682811094</v>
      </c>
      <c r="E202" s="111">
        <f>IF($C202&lt;=Entradas!$E$63,"",Cálculos!L203)</f>
        <v>0.34642243681854346</v>
      </c>
      <c r="F202" s="79">
        <f>IF($C202&lt;=Entradas!$E$63,"",D202-E202)</f>
        <v>5.4778460009567487E-2</v>
      </c>
      <c r="G202" s="79">
        <f>IF($C202&lt;=Entradas!$E$63,"",D202-AVERAGE(D:D))</f>
        <v>-0.50489778536536734</v>
      </c>
      <c r="H202" s="79">
        <f>IF($C202&lt;=Entradas!$E$63,"",F202^2)</f>
        <v>3.0006796810197844E-3</v>
      </c>
      <c r="I202" s="79">
        <f>IF($C202&lt;=Entradas!$E$63,"",G202^2)</f>
        <v>0.25492177366685254</v>
      </c>
      <c r="J202" s="79">
        <f>IF($C202&lt;=Entradas!$E$63,"",E202-AVERAGE(E:E))</f>
        <v>-0.56998923139569257</v>
      </c>
      <c r="K202" s="79">
        <f>IF($C202&lt;=Entradas!$E$63,"",J202^2)</f>
        <v>0.32488772390705239</v>
      </c>
      <c r="L202" s="79">
        <f>IF($C202&lt;=Entradas!$E$63,"",G202*J202)</f>
        <v>0.28778630061379307</v>
      </c>
      <c r="M202" s="40"/>
    </row>
    <row r="203" spans="2:13" x14ac:dyDescent="0.3">
      <c r="B203" s="39"/>
      <c r="C203" s="75">
        <v>198</v>
      </c>
      <c r="D203" s="111">
        <f>IF($C203&lt;=Entradas!$E$63,"",Observaciones!H203)</f>
        <v>0.39724766394876837</v>
      </c>
      <c r="E203" s="111">
        <f>IF($C203&lt;=Entradas!$E$63,"",Cálculos!L204)</f>
        <v>0.34300895016641791</v>
      </c>
      <c r="F203" s="79">
        <f>IF($C203&lt;=Entradas!$E$63,"",D203-E203)</f>
        <v>5.4238713782350456E-2</v>
      </c>
      <c r="G203" s="79">
        <f>IF($C203&lt;=Entradas!$E$63,"",D203-AVERAGE(D:D))</f>
        <v>-0.50885101824470991</v>
      </c>
      <c r="H203" s="79">
        <f>IF($C203&lt;=Entradas!$E$63,"",F203^2)</f>
        <v>2.9418380727637334E-3</v>
      </c>
      <c r="I203" s="79">
        <f>IF($C203&lt;=Entradas!$E$63,"",G203^2)</f>
        <v>0.25892935876867812</v>
      </c>
      <c r="J203" s="79">
        <f>IF($C203&lt;=Entradas!$E$63,"",E203-AVERAGE(E:E))</f>
        <v>-0.57340271804781806</v>
      </c>
      <c r="K203" s="79">
        <f>IF($C203&lt;=Entradas!$E$63,"",J203^2)</f>
        <v>0.32879067706462556</v>
      </c>
      <c r="L203" s="79">
        <f>IF($C203&lt;=Entradas!$E$63,"",G203*J203)</f>
        <v>0.29177655694291654</v>
      </c>
      <c r="M203" s="40"/>
    </row>
    <row r="204" spans="2:13" x14ac:dyDescent="0.3">
      <c r="B204" s="39"/>
      <c r="C204" s="75">
        <v>199</v>
      </c>
      <c r="D204" s="111">
        <f>IF($C204&lt;=Entradas!$E$63,"",Observaciones!H204)</f>
        <v>0.39469601753775185</v>
      </c>
      <c r="E204" s="111">
        <f>IF($C204&lt;=Entradas!$E$63,"",Cálculos!L205)</f>
        <v>0.34099173088913554</v>
      </c>
      <c r="F204" s="79">
        <f>IF($C204&lt;=Entradas!$E$63,"",D204-E204)</f>
        <v>5.3704286648616317E-2</v>
      </c>
      <c r="G204" s="79">
        <f>IF($C204&lt;=Entradas!$E$63,"",D204-AVERAGE(D:D))</f>
        <v>-0.51140266465572637</v>
      </c>
      <c r="H204" s="79">
        <f>IF($C204&lt;=Entradas!$E$63,"",F204^2)</f>
        <v>2.8841504044367487E-3</v>
      </c>
      <c r="I204" s="79">
        <f>IF($C204&lt;=Entradas!$E$63,"",G204^2)</f>
        <v>0.26153268541697733</v>
      </c>
      <c r="J204" s="79">
        <f>IF($C204&lt;=Entradas!$E$63,"",E204-AVERAGE(E:E))</f>
        <v>-0.57541993732510055</v>
      </c>
      <c r="K204" s="79">
        <f>IF($C204&lt;=Entradas!$E$63,"",J204^2)</f>
        <v>0.33110810427122267</v>
      </c>
      <c r="L204" s="79">
        <f>IF($C204&lt;=Entradas!$E$63,"",G204*J204)</f>
        <v>0.29427128924408746</v>
      </c>
      <c r="M204" s="40"/>
    </row>
    <row r="205" spans="2:13" x14ac:dyDescent="0.3">
      <c r="B205" s="39"/>
      <c r="C205" s="75">
        <v>200</v>
      </c>
      <c r="D205" s="111">
        <f>IF($C205&lt;=Entradas!$E$63,"",Observaciones!H205)</f>
        <v>0.40370887175651904</v>
      </c>
      <c r="E205" s="111">
        <f>IF($C205&lt;=Entradas!$E$63,"",Cálculos!L206)</f>
        <v>0.3501563400313874</v>
      </c>
      <c r="F205" s="79">
        <f>IF($C205&lt;=Entradas!$E$63,"",D205-E205)</f>
        <v>5.3552531725131636E-2</v>
      </c>
      <c r="G205" s="79">
        <f>IF($C205&lt;=Entradas!$E$63,"",D205-AVERAGE(D:D))</f>
        <v>-0.50238981043695918</v>
      </c>
      <c r="H205" s="79">
        <f>IF($C205&lt;=Entradas!$E$63,"",F205^2)</f>
        <v>2.8678736541712302E-3</v>
      </c>
      <c r="I205" s="79">
        <f>IF($C205&lt;=Entradas!$E$63,"",G205^2)</f>
        <v>0.2523955216308838</v>
      </c>
      <c r="J205" s="79">
        <f>IF($C205&lt;=Entradas!$E$63,"",E205-AVERAGE(E:E))</f>
        <v>-0.56625532818284863</v>
      </c>
      <c r="K205" s="79">
        <f>IF($C205&lt;=Entradas!$E$63,"",J205^2)</f>
        <v>0.32064509669546559</v>
      </c>
      <c r="L205" s="79">
        <f>IF($C205&lt;=Entradas!$E$63,"",G205*J205)</f>
        <v>0.28448090698469941</v>
      </c>
      <c r="M205" s="40"/>
    </row>
    <row r="206" spans="2:13" x14ac:dyDescent="0.3">
      <c r="B206" s="39"/>
      <c r="C206" s="75">
        <v>201</v>
      </c>
      <c r="D206" s="111">
        <f>IF($C206&lt;=Entradas!$E$63,"",Observaciones!H206)</f>
        <v>0.53627056947260843</v>
      </c>
      <c r="E206" s="111">
        <f>IF($C206&lt;=Entradas!$E$63,"",Cálculos!L207)</f>
        <v>0.53371655922175254</v>
      </c>
      <c r="F206" s="79">
        <f>IF($C206&lt;=Entradas!$E$63,"",D206-E206)</f>
        <v>2.5540102508558871E-3</v>
      </c>
      <c r="G206" s="79">
        <f>IF($C206&lt;=Entradas!$E$63,"",D206-AVERAGE(D:D))</f>
        <v>-0.36982811272086979</v>
      </c>
      <c r="H206" s="79">
        <f>IF($C206&lt;=Entradas!$E$63,"",F206^2)</f>
        <v>6.5229683614769515E-6</v>
      </c>
      <c r="I206" s="79">
        <f>IF($C206&lt;=Entradas!$E$63,"",G206^2)</f>
        <v>0.13677283295868037</v>
      </c>
      <c r="J206" s="79">
        <f>IF($C206&lt;=Entradas!$E$63,"",E206-AVERAGE(E:E))</f>
        <v>-0.38269510899248349</v>
      </c>
      <c r="K206" s="79">
        <f>IF($C206&lt;=Entradas!$E$63,"",J206^2)</f>
        <v>0.14645554644676881</v>
      </c>
      <c r="L206" s="79">
        <f>IF($C206&lt;=Entradas!$E$63,"",G206*J206)</f>
        <v>0.14153140990619772</v>
      </c>
      <c r="M206" s="40"/>
    </row>
    <row r="207" spans="2:13" x14ac:dyDescent="0.3">
      <c r="B207" s="39"/>
      <c r="C207" s="75">
        <v>202</v>
      </c>
      <c r="D207" s="111">
        <f>IF($C207&lt;=Entradas!$E$63,"",Observaciones!H207)</f>
        <v>0.76278442032947424</v>
      </c>
      <c r="E207" s="111">
        <f>IF($C207&lt;=Entradas!$E$63,"",Cálculos!L208)</f>
        <v>0.83604916134534302</v>
      </c>
      <c r="F207" s="79">
        <f>IF($C207&lt;=Entradas!$E$63,"",D207-E207)</f>
        <v>-7.3264741015868773E-2</v>
      </c>
      <c r="G207" s="79">
        <f>IF($C207&lt;=Entradas!$E$63,"",D207-AVERAGE(D:D))</f>
        <v>-0.14331426186400398</v>
      </c>
      <c r="H207" s="79">
        <f>IF($C207&lt;=Entradas!$E$63,"",F207^2)</f>
        <v>5.3677222761223239E-3</v>
      </c>
      <c r="I207" s="79">
        <f>IF($C207&lt;=Entradas!$E$63,"",G207^2)</f>
        <v>2.0538977653624304E-2</v>
      </c>
      <c r="J207" s="79">
        <f>IF($C207&lt;=Entradas!$E$63,"",E207-AVERAGE(E:E))</f>
        <v>-8.0362506868893013E-2</v>
      </c>
      <c r="K207" s="79">
        <f>IF($C207&lt;=Entradas!$E$63,"",J207^2)</f>
        <v>6.4581325102528765E-3</v>
      </c>
      <c r="L207" s="79">
        <f>IF($C207&lt;=Entradas!$E$63,"",G207*J207)</f>
        <v>1.1517093353456352E-2</v>
      </c>
      <c r="M207" s="40"/>
    </row>
    <row r="208" spans="2:13" x14ac:dyDescent="0.3">
      <c r="B208" s="39"/>
      <c r="C208" s="75">
        <v>203</v>
      </c>
      <c r="D208" s="111">
        <f>IF($C208&lt;=Entradas!$E$63,"",Observaciones!H208)</f>
        <v>0.65258167712238535</v>
      </c>
      <c r="E208" s="111">
        <f>IF($C208&lt;=Entradas!$E$63,"",Cálculos!L209)</f>
        <v>0.59350733940572209</v>
      </c>
      <c r="F208" s="79">
        <f>IF($C208&lt;=Entradas!$E$63,"",D208-E208)</f>
        <v>5.9074337716663261E-2</v>
      </c>
      <c r="G208" s="79">
        <f>IF($C208&lt;=Entradas!$E$63,"",D208-AVERAGE(D:D))</f>
        <v>-0.25351700507109287</v>
      </c>
      <c r="H208" s="79">
        <f>IF($C208&lt;=Entradas!$E$63,"",F208^2)</f>
        <v>3.4897773766623835E-3</v>
      </c>
      <c r="I208" s="79">
        <f>IF($C208&lt;=Entradas!$E$63,"",G208^2)</f>
        <v>6.427087186021653E-2</v>
      </c>
      <c r="J208" s="79">
        <f>IF($C208&lt;=Entradas!$E$63,"",E208-AVERAGE(E:E))</f>
        <v>-0.32290432880851394</v>
      </c>
      <c r="K208" s="79">
        <f>IF($C208&lt;=Entradas!$E$63,"",J208^2)</f>
        <v>0.10426720556327689</v>
      </c>
      <c r="L208" s="79">
        <f>IF($C208&lt;=Entradas!$E$63,"",G208*J208)</f>
        <v>8.1861738364025868E-2</v>
      </c>
      <c r="M208" s="40"/>
    </row>
    <row r="209" spans="2:13" x14ac:dyDescent="0.3">
      <c r="B209" s="39"/>
      <c r="C209" s="75">
        <v>204</v>
      </c>
      <c r="D209" s="111">
        <f>IF($C209&lt;=Entradas!$E$63,"",Observaciones!H209)</f>
        <v>0.59731516684897612</v>
      </c>
      <c r="E209" s="111">
        <f>IF($C209&lt;=Entradas!$E$63,"",Cálculos!L210)</f>
        <v>0.53862406294966347</v>
      </c>
      <c r="F209" s="79">
        <f>IF($C209&lt;=Entradas!$E$63,"",D209-E209)</f>
        <v>5.8691103899312647E-2</v>
      </c>
      <c r="G209" s="79">
        <f>IF($C209&lt;=Entradas!$E$63,"",D209-AVERAGE(D:D))</f>
        <v>-0.3087835153445021</v>
      </c>
      <c r="H209" s="79">
        <f>IF($C209&lt;=Entradas!$E$63,"",F209^2)</f>
        <v>3.4446456769199121E-3</v>
      </c>
      <c r="I209" s="79">
        <f>IF($C209&lt;=Entradas!$E$63,"",G209^2)</f>
        <v>9.5347259348508365E-2</v>
      </c>
      <c r="J209" s="79">
        <f>IF($C209&lt;=Entradas!$E$63,"",E209-AVERAGE(E:E))</f>
        <v>-0.37778760526457256</v>
      </c>
      <c r="K209" s="79">
        <f>IF($C209&lt;=Entradas!$E$63,"",J209^2)</f>
        <v>0.14272347469154048</v>
      </c>
      <c r="L209" s="79">
        <f>IF($C209&lt;=Entradas!$E$63,"",G209*J209)</f>
        <v>0.11665458480717585</v>
      </c>
      <c r="M209" s="40"/>
    </row>
    <row r="210" spans="2:13" x14ac:dyDescent="0.3">
      <c r="B210" s="39"/>
      <c r="C210" s="75">
        <v>205</v>
      </c>
      <c r="D210" s="111">
        <f>IF($C210&lt;=Entradas!$E$63,"",Observaciones!H210)</f>
        <v>0.54277851294565549</v>
      </c>
      <c r="E210" s="111">
        <f>IF($C210&lt;=Entradas!$E$63,"",Cálculos!L211)</f>
        <v>0.48446213443817782</v>
      </c>
      <c r="F210" s="79">
        <f>IF($C210&lt;=Entradas!$E$63,"",D210-E210)</f>
        <v>5.8316378507477673E-2</v>
      </c>
      <c r="G210" s="79">
        <f>IF($C210&lt;=Entradas!$E$63,"",D210-AVERAGE(D:D))</f>
        <v>-0.36332016924782273</v>
      </c>
      <c r="H210" s="79">
        <f>IF($C210&lt;=Entradas!$E$63,"",F210^2)</f>
        <v>3.4008000022274039E-3</v>
      </c>
      <c r="I210" s="79">
        <f>IF($C210&lt;=Entradas!$E$63,"",G210^2)</f>
        <v>0.13200154538226655</v>
      </c>
      <c r="J210" s="79">
        <f>IF($C210&lt;=Entradas!$E$63,"",E210-AVERAGE(E:E))</f>
        <v>-0.43194953377605821</v>
      </c>
      <c r="K210" s="79">
        <f>IF($C210&lt;=Entradas!$E$63,"",J210^2)</f>
        <v>0.18658039972935406</v>
      </c>
      <c r="L210" s="79">
        <f>IF($C210&lt;=Entradas!$E$63,"",G210*J210)</f>
        <v>0.15693597771803558</v>
      </c>
      <c r="M210" s="40"/>
    </row>
    <row r="211" spans="2:13" x14ac:dyDescent="0.3">
      <c r="B211" s="39"/>
      <c r="C211" s="75">
        <v>206</v>
      </c>
      <c r="D211" s="111">
        <f>IF($C211&lt;=Entradas!$E$63,"",Observaciones!H211)</f>
        <v>0.48979587905881394</v>
      </c>
      <c r="E211" s="111">
        <f>IF($C211&lt;=Entradas!$E$63,"",Cálculos!L212)</f>
        <v>0.431852774132372</v>
      </c>
      <c r="F211" s="79">
        <f>IF($C211&lt;=Entradas!$E$63,"",D211-E211)</f>
        <v>5.7943104926441946E-2</v>
      </c>
      <c r="G211" s="79">
        <f>IF($C211&lt;=Entradas!$E$63,"",D211-AVERAGE(D:D))</f>
        <v>-0.41630280313466428</v>
      </c>
      <c r="H211" s="79">
        <f>IF($C211&lt;=Entradas!$E$63,"",F211^2)</f>
        <v>3.3574034085166607E-3</v>
      </c>
      <c r="I211" s="79">
        <f>IF($C211&lt;=Entradas!$E$63,"",G211^2)</f>
        <v>0.17330802389777905</v>
      </c>
      <c r="J211" s="79">
        <f>IF($C211&lt;=Entradas!$E$63,"",E211-AVERAGE(E:E))</f>
        <v>-0.48455889408186403</v>
      </c>
      <c r="K211" s="79">
        <f>IF($C211&lt;=Entradas!$E$63,"",J211^2)</f>
        <v>0.23479732183383914</v>
      </c>
      <c r="L211" s="79">
        <f>IF($C211&lt;=Entradas!$E$63,"",G211*J211)</f>
        <v>0.20172322589011288</v>
      </c>
      <c r="M211" s="40"/>
    </row>
    <row r="212" spans="2:13" x14ac:dyDescent="0.3">
      <c r="B212" s="39"/>
      <c r="C212" s="75">
        <v>207</v>
      </c>
      <c r="D212" s="111">
        <f>IF($C212&lt;=Entradas!$E$63,"",Observaciones!H212)</f>
        <v>0.43952996938800232</v>
      </c>
      <c r="E212" s="111">
        <f>IF($C212&lt;=Entradas!$E$63,"",Cálculos!L213)</f>
        <v>0.38196848283637064</v>
      </c>
      <c r="F212" s="79">
        <f>IF($C212&lt;=Entradas!$E$63,"",D212-E212)</f>
        <v>5.756148655163168E-2</v>
      </c>
      <c r="G212" s="79">
        <f>IF($C212&lt;=Entradas!$E$63,"",D212-AVERAGE(D:D))</f>
        <v>-0.4665687128054759</v>
      </c>
      <c r="H212" s="79">
        <f>IF($C212&lt;=Entradas!$E$63,"",F212^2)</f>
        <v>3.3133247340336749E-3</v>
      </c>
      <c r="I212" s="79">
        <f>IF($C212&lt;=Entradas!$E$63,"",G212^2)</f>
        <v>0.21768636376895867</v>
      </c>
      <c r="J212" s="79">
        <f>IF($C212&lt;=Entradas!$E$63,"",E212-AVERAGE(E:E))</f>
        <v>-0.53444318537786539</v>
      </c>
      <c r="K212" s="79">
        <f>IF($C212&lt;=Entradas!$E$63,"",J212^2)</f>
        <v>0.28562951839683937</v>
      </c>
      <c r="L212" s="79">
        <f>IF($C212&lt;=Entradas!$E$63,"",G212*J212)</f>
        <v>0.249354469069409</v>
      </c>
      <c r="M212" s="40"/>
    </row>
    <row r="213" spans="2:13" x14ac:dyDescent="0.3">
      <c r="B213" s="39"/>
      <c r="C213" s="75">
        <v>208</v>
      </c>
      <c r="D213" s="111">
        <f>IF($C213&lt;=Entradas!$E$63,"",Observaciones!H213)</f>
        <v>0.3907724027209234</v>
      </c>
      <c r="E213" s="111">
        <f>IF($C213&lt;=Entradas!$E$63,"",Cálculos!L214)</f>
        <v>0.33359144003809027</v>
      </c>
      <c r="F213" s="79">
        <f>IF($C213&lt;=Entradas!$E$63,"",D213-E213)</f>
        <v>5.7180962682833125E-2</v>
      </c>
      <c r="G213" s="79">
        <f>IF($C213&lt;=Entradas!$E$63,"",D213-AVERAGE(D:D))</f>
        <v>-0.51532627947255483</v>
      </c>
      <c r="H213" s="79">
        <f>IF($C213&lt;=Entradas!$E$63,"",F213^2)</f>
        <v>3.2696624933355543E-3</v>
      </c>
      <c r="I213" s="79">
        <f>IF($C213&lt;=Entradas!$E$63,"",G213^2)</f>
        <v>0.26556117431502568</v>
      </c>
      <c r="J213" s="79">
        <f>IF($C213&lt;=Entradas!$E$63,"",E213-AVERAGE(E:E))</f>
        <v>-0.58282022817614576</v>
      </c>
      <c r="K213" s="79">
        <f>IF($C213&lt;=Entradas!$E$63,"",J213^2)</f>
        <v>0.33967941837129462</v>
      </c>
      <c r="L213" s="79">
        <f>IF($C213&lt;=Entradas!$E$63,"",G213*J213)</f>
        <v>0.30034257978735868</v>
      </c>
      <c r="M213" s="40"/>
    </row>
    <row r="214" spans="2:13" x14ac:dyDescent="0.3">
      <c r="B214" s="39"/>
      <c r="C214" s="75">
        <v>209</v>
      </c>
      <c r="D214" s="111">
        <f>IF($C214&lt;=Entradas!$E$63,"",Observaciones!H214)</f>
        <v>0.36139144171613563</v>
      </c>
      <c r="E214" s="111">
        <f>IF($C214&lt;=Entradas!$E$63,"",Cálculos!L215)</f>
        <v>0.31141346910853623</v>
      </c>
      <c r="F214" s="79">
        <f>IF($C214&lt;=Entradas!$E$63,"",D214-E214)</f>
        <v>4.9977972607599397E-2</v>
      </c>
      <c r="G214" s="79">
        <f>IF($C214&lt;=Entradas!$E$63,"",D214-AVERAGE(D:D))</f>
        <v>-0.54470724047734254</v>
      </c>
      <c r="H214" s="79">
        <f>IF($C214&lt;=Entradas!$E$63,"",F214^2)</f>
        <v>2.4977977459659556E-3</v>
      </c>
      <c r="I214" s="79">
        <f>IF($C214&lt;=Entradas!$E$63,"",G214^2)</f>
        <v>0.29670597782844149</v>
      </c>
      <c r="J214" s="79">
        <f>IF($C214&lt;=Entradas!$E$63,"",E214-AVERAGE(E:E))</f>
        <v>-0.60499819910569985</v>
      </c>
      <c r="K214" s="79">
        <f>IF($C214&lt;=Entradas!$E$63,"",J214^2)</f>
        <v>0.36602282092114002</v>
      </c>
      <c r="L214" s="79">
        <f>IF($C214&lt;=Entradas!$E$63,"",G214*J214)</f>
        <v>0.32954689952862759</v>
      </c>
      <c r="M214" s="40"/>
    </row>
    <row r="215" spans="2:13" x14ac:dyDescent="0.3">
      <c r="B215" s="39"/>
      <c r="C215" s="75">
        <v>210</v>
      </c>
      <c r="D215" s="111">
        <f>IF($C215&lt;=Entradas!$E$63,"",Observaciones!H215)</f>
        <v>0.35359411380808009</v>
      </c>
      <c r="E215" s="111">
        <f>IF($C215&lt;=Entradas!$E$63,"",Cálculos!L216)</f>
        <v>0.30521033234315281</v>
      </c>
      <c r="F215" s="79">
        <f>IF($C215&lt;=Entradas!$E$63,"",D215-E215)</f>
        <v>4.8383781464927278E-2</v>
      </c>
      <c r="G215" s="79">
        <f>IF($C215&lt;=Entradas!$E$63,"",D215-AVERAGE(D:D))</f>
        <v>-0.55250456838539819</v>
      </c>
      <c r="H215" s="79">
        <f>IF($C215&lt;=Entradas!$E$63,"",F215^2)</f>
        <v>2.3409903088458402E-3</v>
      </c>
      <c r="I215" s="79">
        <f>IF($C215&lt;=Entradas!$E$63,"",G215^2)</f>
        <v>0.30526129808673513</v>
      </c>
      <c r="J215" s="79">
        <f>IF($C215&lt;=Entradas!$E$63,"",E215-AVERAGE(E:E))</f>
        <v>-0.61120133587108327</v>
      </c>
      <c r="K215" s="79">
        <f>IF($C215&lt;=Entradas!$E$63,"",J215^2)</f>
        <v>0.37356707297059677</v>
      </c>
      <c r="L215" s="79">
        <f>IF($C215&lt;=Entradas!$E$63,"",G215*J215)</f>
        <v>0.33769153027203164</v>
      </c>
      <c r="M215" s="40"/>
    </row>
    <row r="216" spans="2:13" x14ac:dyDescent="0.3">
      <c r="B216" s="39"/>
      <c r="C216" s="75">
        <v>211</v>
      </c>
      <c r="D216" s="111">
        <f>IF($C216&lt;=Entradas!$E$63,"",Observaciones!H216)</f>
        <v>0.3494070854999124</v>
      </c>
      <c r="E216" s="111">
        <f>IF($C216&lt;=Entradas!$E$63,"",Cálculos!L217)</f>
        <v>0.30168286069011552</v>
      </c>
      <c r="F216" s="79">
        <f>IF($C216&lt;=Entradas!$E$63,"",D216-E216)</f>
        <v>4.7724224809796878E-2</v>
      </c>
      <c r="G216" s="79">
        <f>IF($C216&lt;=Entradas!$E$63,"",D216-AVERAGE(D:D))</f>
        <v>-0.55669159669356583</v>
      </c>
      <c r="H216" s="79">
        <f>IF($C216&lt;=Entradas!$E$63,"",F216^2)</f>
        <v>2.277601633696032E-3</v>
      </c>
      <c r="I216" s="79">
        <f>IF($C216&lt;=Entradas!$E$63,"",G216^2)</f>
        <v>0.30990553382923175</v>
      </c>
      <c r="J216" s="79">
        <f>IF($C216&lt;=Entradas!$E$63,"",E216-AVERAGE(E:E))</f>
        <v>-0.61472880752412051</v>
      </c>
      <c r="K216" s="79">
        <f>IF($C216&lt;=Entradas!$E$63,"",J216^2)</f>
        <v>0.3778915068000272</v>
      </c>
      <c r="L216" s="79">
        <f>IF($C216&lt;=Entradas!$E$63,"",G216*J216)</f>
        <v>0.34221436139413436</v>
      </c>
      <c r="M216" s="40"/>
    </row>
    <row r="217" spans="2:13" x14ac:dyDescent="0.3">
      <c r="B217" s="39"/>
      <c r="C217" s="75">
        <v>212</v>
      </c>
      <c r="D217" s="111">
        <f>IF($C217&lt;=Entradas!$E$63,"",Observaciones!H217)</f>
        <v>0.34584764413041885</v>
      </c>
      <c r="E217" s="111">
        <f>IF($C217&lt;=Entradas!$E$63,"",Cálculos!L218)</f>
        <v>0.29862399390992017</v>
      </c>
      <c r="F217" s="79">
        <f>IF($C217&lt;=Entradas!$E$63,"",D217-E217)</f>
        <v>4.7223650220498681E-2</v>
      </c>
      <c r="G217" s="79">
        <f>IF($C217&lt;=Entradas!$E$63,"",D217-AVERAGE(D:D))</f>
        <v>-0.56025103806305943</v>
      </c>
      <c r="H217" s="79">
        <f>IF($C217&lt;=Entradas!$E$63,"",F217^2)</f>
        <v>2.2300731401480051E-3</v>
      </c>
      <c r="I217" s="79">
        <f>IF($C217&lt;=Entradas!$E$63,"",G217^2)</f>
        <v>0.31388122565073567</v>
      </c>
      <c r="J217" s="79">
        <f>IF($C217&lt;=Entradas!$E$63,"",E217-AVERAGE(E:E))</f>
        <v>-0.6177876743043158</v>
      </c>
      <c r="K217" s="79">
        <f>IF($C217&lt;=Entradas!$E$63,"",J217^2)</f>
        <v>0.38166161052233538</v>
      </c>
      <c r="L217" s="79">
        <f>IF($C217&lt;=Entradas!$E$63,"",G217*J217)</f>
        <v>0.34611618583155618</v>
      </c>
      <c r="M217" s="40"/>
    </row>
    <row r="218" spans="2:13" x14ac:dyDescent="0.3">
      <c r="B218" s="39"/>
      <c r="C218" s="75">
        <v>213</v>
      </c>
      <c r="D218" s="111">
        <f>IF($C218&lt;=Entradas!$E$63,"",Observaciones!H218)</f>
        <v>0.3424205684233429</v>
      </c>
      <c r="E218" s="111">
        <f>IF($C218&lt;=Entradas!$E$63,"",Cálculos!L219)</f>
        <v>0.29566725799295751</v>
      </c>
      <c r="F218" s="79">
        <f>IF($C218&lt;=Entradas!$E$63,"",D218-E218)</f>
        <v>4.6753310430385386E-2</v>
      </c>
      <c r="G218" s="79">
        <f>IF($C218&lt;=Entradas!$E$63,"",D218-AVERAGE(D:D))</f>
        <v>-0.56367811377013533</v>
      </c>
      <c r="H218" s="79">
        <f>IF($C218&lt;=Entradas!$E$63,"",F218^2)</f>
        <v>2.1858720361999828E-3</v>
      </c>
      <c r="I218" s="79">
        <f>IF($C218&lt;=Entradas!$E$63,"",G218^2)</f>
        <v>0.3177330159434576</v>
      </c>
      <c r="J218" s="79">
        <f>IF($C218&lt;=Entradas!$E$63,"",E218-AVERAGE(E:E))</f>
        <v>-0.62074441022127846</v>
      </c>
      <c r="K218" s="79">
        <f>IF($C218&lt;=Entradas!$E$63,"",J218^2)</f>
        <v>0.38532362282096283</v>
      </c>
      <c r="L218" s="79">
        <f>IF($C218&lt;=Entradas!$E$63,"",G218*J218)</f>
        <v>0.34990003828688537</v>
      </c>
      <c r="M218" s="40"/>
    </row>
    <row r="219" spans="2:13" x14ac:dyDescent="0.3">
      <c r="B219" s="39"/>
      <c r="C219" s="75">
        <v>214</v>
      </c>
      <c r="D219" s="111">
        <f>IF($C219&lt;=Entradas!$E$63,"",Observaciones!H219)</f>
        <v>0.34176849874473908</v>
      </c>
      <c r="E219" s="111">
        <f>IF($C219&lt;=Entradas!$E$63,"",Cálculos!L220)</f>
        <v>0.29547669512745139</v>
      </c>
      <c r="F219" s="79">
        <f>IF($C219&lt;=Entradas!$E$63,"",D219-E219)</f>
        <v>4.6291803617287686E-2</v>
      </c>
      <c r="G219" s="79">
        <f>IF($C219&lt;=Entradas!$E$63,"",D219-AVERAGE(D:D))</f>
        <v>-0.56433018344873909</v>
      </c>
      <c r="H219" s="79">
        <f>IF($C219&lt;=Entradas!$E$63,"",F219^2)</f>
        <v>2.1429310821415291E-3</v>
      </c>
      <c r="I219" s="79">
        <f>IF($C219&lt;=Entradas!$E$63,"",G219^2)</f>
        <v>0.31846855595128754</v>
      </c>
      <c r="J219" s="79">
        <f>IF($C219&lt;=Entradas!$E$63,"",E219-AVERAGE(E:E))</f>
        <v>-0.62093497308678458</v>
      </c>
      <c r="K219" s="79">
        <f>IF($C219&lt;=Entradas!$E$63,"",J219^2)</f>
        <v>0.3855602408022859</v>
      </c>
      <c r="L219" s="79">
        <f>IF($C219&lt;=Entradas!$E$63,"",G219*J219)</f>
        <v>0.35041234727180304</v>
      </c>
      <c r="M219" s="40"/>
    </row>
    <row r="220" spans="2:13" x14ac:dyDescent="0.3">
      <c r="B220" s="39"/>
      <c r="C220" s="75">
        <v>215</v>
      </c>
      <c r="D220" s="111">
        <f>IF($C220&lt;=Entradas!$E$63,"",Observaciones!H220)</f>
        <v>0.33615438869858794</v>
      </c>
      <c r="E220" s="111">
        <f>IF($C220&lt;=Entradas!$E$63,"",Cálculos!L221)</f>
        <v>0.29031884785640777</v>
      </c>
      <c r="F220" s="79">
        <f>IF($C220&lt;=Entradas!$E$63,"",D220-E220)</f>
        <v>4.5835540842180167E-2</v>
      </c>
      <c r="G220" s="79">
        <f>IF($C220&lt;=Entradas!$E$63,"",D220-AVERAGE(D:D))</f>
        <v>-0.56994429349489029</v>
      </c>
      <c r="H220" s="79">
        <f>IF($C220&lt;=Entradas!$E$63,"",F220^2)</f>
        <v>2.1008968042951662E-3</v>
      </c>
      <c r="I220" s="79">
        <f>IF($C220&lt;=Entradas!$E$63,"",G220^2)</f>
        <v>0.32483649768738965</v>
      </c>
      <c r="J220" s="79">
        <f>IF($C220&lt;=Entradas!$E$63,"",E220-AVERAGE(E:E))</f>
        <v>-0.62609282035782821</v>
      </c>
      <c r="K220" s="79">
        <f>IF($C220&lt;=Entradas!$E$63,"",J220^2)</f>
        <v>0.39199221970361975</v>
      </c>
      <c r="L220" s="79">
        <f>IF($C220&lt;=Entradas!$E$63,"",G220*J220)</f>
        <v>0.35683803016106563</v>
      </c>
      <c r="M220" s="40"/>
    </row>
    <row r="221" spans="2:13" x14ac:dyDescent="0.3">
      <c r="B221" s="39"/>
      <c r="C221" s="75">
        <v>216</v>
      </c>
      <c r="D221" s="111">
        <f>IF($C221&lt;=Entradas!$E$63,"",Observaciones!H221)</f>
        <v>0.33246938960163064</v>
      </c>
      <c r="E221" s="111">
        <f>IF($C221&lt;=Entradas!$E$63,"",Cálculos!L222)</f>
        <v>0.28708550026068269</v>
      </c>
      <c r="F221" s="79">
        <f>IF($C221&lt;=Entradas!$E$63,"",D221-E221)</f>
        <v>4.5383889340947947E-2</v>
      </c>
      <c r="G221" s="79">
        <f>IF($C221&lt;=Entradas!$E$63,"",D221-AVERAGE(D:D))</f>
        <v>-0.57362929259184758</v>
      </c>
      <c r="H221" s="79">
        <f>IF($C221&lt;=Entradas!$E$63,"",F221^2)</f>
        <v>2.0596974117114085E-3</v>
      </c>
      <c r="I221" s="79">
        <f>IF($C221&lt;=Entradas!$E$63,"",G221^2)</f>
        <v>0.3290505653194235</v>
      </c>
      <c r="J221" s="79">
        <f>IF($C221&lt;=Entradas!$E$63,"",E221-AVERAGE(E:E))</f>
        <v>-0.62932616795355334</v>
      </c>
      <c r="K221" s="79">
        <f>IF($C221&lt;=Entradas!$E$63,"",J221^2)</f>
        <v>0.39605142567110402</v>
      </c>
      <c r="L221" s="79">
        <f>IF($C221&lt;=Entradas!$E$63,"",G221*J221)</f>
        <v>0.36099992453273505</v>
      </c>
      <c r="M221" s="40"/>
    </row>
    <row r="222" spans="2:13" x14ac:dyDescent="0.3">
      <c r="B222" s="39"/>
      <c r="C222" s="75">
        <v>217</v>
      </c>
      <c r="D222" s="111">
        <f>IF($C222&lt;=Entradas!$E$63,"",Observaciones!H222)</f>
        <v>0.32913163014044072</v>
      </c>
      <c r="E222" s="111">
        <f>IF($C222&lt;=Entradas!$E$63,"",Cálculos!L223)</f>
        <v>0.28419492288732801</v>
      </c>
      <c r="F222" s="79">
        <f>IF($C222&lt;=Entradas!$E$63,"",D222-E222)</f>
        <v>4.4936707253112718E-2</v>
      </c>
      <c r="G222" s="79">
        <f>IF($C222&lt;=Entradas!$E$63,"",D222-AVERAGE(D:D))</f>
        <v>-0.57696705205303744</v>
      </c>
      <c r="H222" s="79">
        <f>IF($C222&lt;=Entradas!$E$63,"",F222^2)</f>
        <v>2.0193076587519533E-3</v>
      </c>
      <c r="I222" s="79">
        <f>IF($C222&lt;=Entradas!$E$63,"",G222^2)</f>
        <v>0.33289097915477239</v>
      </c>
      <c r="J222" s="79">
        <f>IF($C222&lt;=Entradas!$E$63,"",E222-AVERAGE(E:E))</f>
        <v>-0.63221674532690808</v>
      </c>
      <c r="K222" s="79">
        <f>IF($C222&lt;=Entradas!$E$63,"",J222^2)</f>
        <v>0.39969801307174857</v>
      </c>
      <c r="L222" s="79">
        <f>IF($C222&lt;=Entradas!$E$63,"",G222*J222)</f>
        <v>0.36476823180983209</v>
      </c>
      <c r="M222" s="40"/>
    </row>
    <row r="223" spans="2:13" x14ac:dyDescent="0.3">
      <c r="B223" s="39"/>
      <c r="C223" s="75">
        <v>218</v>
      </c>
      <c r="D223" s="111">
        <f>IF($C223&lt;=Entradas!$E$63,"",Observaciones!H223)</f>
        <v>0.37177130520181545</v>
      </c>
      <c r="E223" s="111">
        <f>IF($C223&lt;=Entradas!$E$63,"",Cálculos!L224)</f>
        <v>0.32690789698856632</v>
      </c>
      <c r="F223" s="79">
        <f>IF($C223&lt;=Entradas!$E$63,"",D223-E223)</f>
        <v>4.4863408213249134E-2</v>
      </c>
      <c r="G223" s="79">
        <f>IF($C223&lt;=Entradas!$E$63,"",D223-AVERAGE(D:D))</f>
        <v>-0.53432737699166277</v>
      </c>
      <c r="H223" s="79">
        <f>IF($C223&lt;=Entradas!$E$63,"",F223^2)</f>
        <v>2.0127253965086297E-3</v>
      </c>
      <c r="I223" s="79">
        <f>IF($C223&lt;=Entradas!$E$63,"",G223^2)</f>
        <v>0.28550574580279053</v>
      </c>
      <c r="J223" s="79">
        <f>IF($C223&lt;=Entradas!$E$63,"",E223-AVERAGE(E:E))</f>
        <v>-0.58950377122566966</v>
      </c>
      <c r="K223" s="79">
        <f>IF($C223&lt;=Entradas!$E$63,"",J223^2)</f>
        <v>0.34751469628928666</v>
      </c>
      <c r="L223" s="79">
        <f>IF($C223&lt;=Entradas!$E$63,"",G223*J223)</f>
        <v>0.3149880038057053</v>
      </c>
      <c r="M223" s="40"/>
    </row>
    <row r="224" spans="2:13" x14ac:dyDescent="0.3">
      <c r="B224" s="39"/>
      <c r="C224" s="75">
        <v>219</v>
      </c>
      <c r="D224" s="111">
        <f>IF($C224&lt;=Entradas!$E$63,"",Observaciones!H224)</f>
        <v>0.33028100075596389</v>
      </c>
      <c r="E224" s="111">
        <f>IF($C224&lt;=Entradas!$E$63,"",Cálculos!L225)</f>
        <v>0.28616416655060573</v>
      </c>
      <c r="F224" s="79">
        <f>IF($C224&lt;=Entradas!$E$63,"",D224-E224)</f>
        <v>4.4116834205358169E-2</v>
      </c>
      <c r="G224" s="79">
        <f>IF($C224&lt;=Entradas!$E$63,"",D224-AVERAGE(D:D))</f>
        <v>-0.57581768143751433</v>
      </c>
      <c r="H224" s="79">
        <f>IF($C224&lt;=Entradas!$E$63,"",F224^2)</f>
        <v>1.9462950603030605E-3</v>
      </c>
      <c r="I224" s="79">
        <f>IF($C224&lt;=Entradas!$E$63,"",G224^2)</f>
        <v>0.33156600225607474</v>
      </c>
      <c r="J224" s="79">
        <f>IF($C224&lt;=Entradas!$E$63,"",E224-AVERAGE(E:E))</f>
        <v>-0.63024750166363031</v>
      </c>
      <c r="K224" s="79">
        <f>IF($C224&lt;=Entradas!$E$63,"",J224^2)</f>
        <v>0.39721191335324768</v>
      </c>
      <c r="L224" s="79">
        <f>IF($C224&lt;=Entradas!$E$63,"",G224*J224)</f>
        <v>0.36290765513973755</v>
      </c>
      <c r="M224" s="40"/>
    </row>
    <row r="225" spans="2:13" x14ac:dyDescent="0.3">
      <c r="B225" s="39"/>
      <c r="C225" s="75">
        <v>220</v>
      </c>
      <c r="D225" s="111">
        <f>IF($C225&lt;=Entradas!$E$63,"",Observaciones!H225)</f>
        <v>0.32483740497761687</v>
      </c>
      <c r="E225" s="111">
        <f>IF($C225&lt;=Entradas!$E$63,"",Cálculos!L226)</f>
        <v>0.28120579606886287</v>
      </c>
      <c r="F225" s="79">
        <f>IF($C225&lt;=Entradas!$E$63,"",D225-E225)</f>
        <v>4.3631608908754005E-2</v>
      </c>
      <c r="G225" s="79">
        <f>IF($C225&lt;=Entradas!$E$63,"",D225-AVERAGE(D:D))</f>
        <v>-0.5812612772158614</v>
      </c>
      <c r="H225" s="79">
        <f>IF($C225&lt;=Entradas!$E$63,"",F225^2)</f>
        <v>1.9037172959664619E-3</v>
      </c>
      <c r="I225" s="79">
        <f>IF($C225&lt;=Entradas!$E$63,"",G225^2)</f>
        <v>0.33786467239061446</v>
      </c>
      <c r="J225" s="79">
        <f>IF($C225&lt;=Entradas!$E$63,"",E225-AVERAGE(E:E))</f>
        <v>-0.63520587214537316</v>
      </c>
      <c r="K225" s="79">
        <f>IF($C225&lt;=Entradas!$E$63,"",J225^2)</f>
        <v>0.40348650000796416</v>
      </c>
      <c r="L225" s="79">
        <f>IF($C225&lt;=Entradas!$E$63,"",G225*J225)</f>
        <v>0.36922057653823476</v>
      </c>
      <c r="M225" s="40"/>
    </row>
    <row r="226" spans="2:13" x14ac:dyDescent="0.3">
      <c r="B226" s="39"/>
      <c r="C226" s="75">
        <v>221</v>
      </c>
      <c r="D226" s="111">
        <f>IF($C226&lt;=Entradas!$E$63,"",Observaciones!H226)</f>
        <v>0.31722606311903995</v>
      </c>
      <c r="E226" s="111">
        <f>IF($C226&lt;=Entradas!$E$63,"",Cálculos!L227)</f>
        <v>0.27403275187684767</v>
      </c>
      <c r="F226" s="79">
        <f>IF($C226&lt;=Entradas!$E$63,"",D226-E226)</f>
        <v>4.3193311242192278E-2</v>
      </c>
      <c r="G226" s="79">
        <f>IF($C226&lt;=Entradas!$E$63,"",D226-AVERAGE(D:D))</f>
        <v>-0.58887261907443822</v>
      </c>
      <c r="H226" s="79">
        <f>IF($C226&lt;=Entradas!$E$63,"",F226^2)</f>
        <v>1.8656621360648939E-3</v>
      </c>
      <c r="I226" s="79">
        <f>IF($C226&lt;=Entradas!$E$63,"",G226^2)</f>
        <v>0.34677096149558839</v>
      </c>
      <c r="J226" s="79">
        <f>IF($C226&lt;=Entradas!$E$63,"",E226-AVERAGE(E:E))</f>
        <v>-0.64237891633738831</v>
      </c>
      <c r="K226" s="79">
        <f>IF($C226&lt;=Entradas!$E$63,"",J226^2)</f>
        <v>0.41265067215479734</v>
      </c>
      <c r="L226" s="79">
        <f>IF($C226&lt;=Entradas!$E$63,"",G226*J226)</f>
        <v>0.37827935490179726</v>
      </c>
      <c r="M226" s="40"/>
    </row>
    <row r="227" spans="2:13" x14ac:dyDescent="0.3">
      <c r="B227" s="39"/>
      <c r="C227" s="75">
        <v>222</v>
      </c>
      <c r="D227" s="111">
        <f>IF($C227&lt;=Entradas!$E$63,"",Observaciones!H227)</f>
        <v>0.31336847349689817</v>
      </c>
      <c r="E227" s="111">
        <f>IF($C227&lt;=Entradas!$E$63,"",Cálculos!L228)</f>
        <v>0.27060214761960605</v>
      </c>
      <c r="F227" s="79">
        <f>IF($C227&lt;=Entradas!$E$63,"",D227-E227)</f>
        <v>4.2766325877292122E-2</v>
      </c>
      <c r="G227" s="79">
        <f>IF($C227&lt;=Entradas!$E$63,"",D227-AVERAGE(D:D))</f>
        <v>-0.59273020869658</v>
      </c>
      <c r="H227" s="79">
        <f>IF($C227&lt;=Entradas!$E$63,"",F227^2)</f>
        <v>1.8289586290427457E-3</v>
      </c>
      <c r="I227" s="79">
        <f>IF($C227&lt;=Entradas!$E$63,"",G227^2)</f>
        <v>0.35132910030149128</v>
      </c>
      <c r="J227" s="79">
        <f>IF($C227&lt;=Entradas!$E$63,"",E227-AVERAGE(E:E))</f>
        <v>-0.64580952059462993</v>
      </c>
      <c r="K227" s="79">
        <f>IF($C227&lt;=Entradas!$E$63,"",J227^2)</f>
        <v>0.41706993689066574</v>
      </c>
      <c r="L227" s="79">
        <f>IF($C227&lt;=Entradas!$E$63,"",G227*J227)</f>
        <v>0.38279081192029329</v>
      </c>
      <c r="M227" s="40"/>
    </row>
    <row r="228" spans="2:13" x14ac:dyDescent="0.3">
      <c r="B228" s="39"/>
      <c r="C228" s="75">
        <v>223</v>
      </c>
      <c r="D228" s="111">
        <f>IF($C228&lt;=Entradas!$E$63,"",Observaciones!H228)</f>
        <v>0.3101593328685569</v>
      </c>
      <c r="E228" s="111">
        <f>IF($C228&lt;=Entradas!$E$63,"",Cálculos!L229)</f>
        <v>0.26781462466699835</v>
      </c>
      <c r="F228" s="79">
        <f>IF($C228&lt;=Entradas!$E$63,"",D228-E228)</f>
        <v>4.2344708201558556E-2</v>
      </c>
      <c r="G228" s="79">
        <f>IF($C228&lt;=Entradas!$E$63,"",D228-AVERAGE(D:D))</f>
        <v>-0.59593934932492132</v>
      </c>
      <c r="H228" s="79">
        <f>IF($C228&lt;=Entradas!$E$63,"",F228^2)</f>
        <v>1.7930743126751405E-3</v>
      </c>
      <c r="I228" s="79">
        <f>IF($C228&lt;=Entradas!$E$63,"",G228^2)</f>
        <v>0.35514370807381063</v>
      </c>
      <c r="J228" s="79">
        <f>IF($C228&lt;=Entradas!$E$63,"",E228-AVERAGE(E:E))</f>
        <v>-0.64859704354723768</v>
      </c>
      <c r="K228" s="79">
        <f>IF($C228&lt;=Entradas!$E$63,"",J228^2)</f>
        <v>0.42067812489821732</v>
      </c>
      <c r="L228" s="79">
        <f>IF($C228&lt;=Entradas!$E$63,"",G228*J228)</f>
        <v>0.38652450010560846</v>
      </c>
      <c r="M228" s="40"/>
    </row>
    <row r="229" spans="2:13" x14ac:dyDescent="0.3">
      <c r="B229" s="39"/>
      <c r="C229" s="75">
        <v>224</v>
      </c>
      <c r="D229" s="111">
        <f>IF($C229&lt;=Entradas!$E$63,"",Observaciones!H229)</f>
        <v>0.30708310671443972</v>
      </c>
      <c r="E229" s="111">
        <f>IF($C229&lt;=Entradas!$E$63,"",Cálculos!L230)</f>
        <v>0.26515566932001383</v>
      </c>
      <c r="F229" s="79">
        <f>IF($C229&lt;=Entradas!$E$63,"",D229-E229)</f>
        <v>4.1927437394425893E-2</v>
      </c>
      <c r="G229" s="79">
        <f>IF($C229&lt;=Entradas!$E$63,"",D229-AVERAGE(D:D))</f>
        <v>-0.5990155754790385</v>
      </c>
      <c r="H229" s="79">
        <f>IF($C229&lt;=Entradas!$E$63,"",F229^2)</f>
        <v>1.7579100064635026E-3</v>
      </c>
      <c r="I229" s="79">
        <f>IF($C229&lt;=Entradas!$E$63,"",G229^2)</f>
        <v>0.35881965966648366</v>
      </c>
      <c r="J229" s="79">
        <f>IF($C229&lt;=Entradas!$E$63,"",E229-AVERAGE(E:E))</f>
        <v>-0.65125599889422214</v>
      </c>
      <c r="K229" s="79">
        <f>IF($C229&lt;=Entradas!$E$63,"",J229^2)</f>
        <v>0.42413437609571109</v>
      </c>
      <c r="L229" s="79">
        <f>IF($C229&lt;=Entradas!$E$63,"",G229*J229)</f>
        <v>0.39011248696179851</v>
      </c>
      <c r="M229" s="40"/>
    </row>
    <row r="230" spans="2:13" x14ac:dyDescent="0.3">
      <c r="B230" s="39"/>
      <c r="C230" s="75">
        <v>225</v>
      </c>
      <c r="D230" s="111">
        <f>IF($C230&lt;=Entradas!$E$63,"",Observaciones!H230)</f>
        <v>0.30541654655466866</v>
      </c>
      <c r="E230" s="111">
        <f>IF($C230&lt;=Entradas!$E$63,"",Cálculos!L231)</f>
        <v>0.26390223654449724</v>
      </c>
      <c r="F230" s="79">
        <f>IF($C230&lt;=Entradas!$E$63,"",D230-E230)</f>
        <v>4.1514310010171418E-2</v>
      </c>
      <c r="G230" s="79">
        <f>IF($C230&lt;=Entradas!$E$63,"",D230-AVERAGE(D:D))</f>
        <v>-0.60068213563880957</v>
      </c>
      <c r="H230" s="79">
        <f>IF($C230&lt;=Entradas!$E$63,"",F230^2)</f>
        <v>1.7234379356206187E-3</v>
      </c>
      <c r="I230" s="79">
        <f>IF($C230&lt;=Entradas!$E$63,"",G230^2)</f>
        <v>0.36081902807560123</v>
      </c>
      <c r="J230" s="79">
        <f>IF($C230&lt;=Entradas!$E$63,"",E230-AVERAGE(E:E))</f>
        <v>-0.65250943166973885</v>
      </c>
      <c r="K230" s="79">
        <f>IF($C230&lt;=Entradas!$E$63,"",J230^2)</f>
        <v>0.42576855841796557</v>
      </c>
      <c r="L230" s="79">
        <f>IF($C230&lt;=Entradas!$E$63,"",G230*J230)</f>
        <v>0.3919507589398446</v>
      </c>
      <c r="M230" s="40"/>
    </row>
    <row r="231" spans="2:13" x14ac:dyDescent="0.3">
      <c r="B231" s="39"/>
      <c r="C231" s="75">
        <v>226</v>
      </c>
      <c r="D231" s="111">
        <f>IF($C231&lt;=Entradas!$E$63,"",Observaciones!H231)</f>
        <v>0.30128362436071976</v>
      </c>
      <c r="E231" s="111">
        <f>IF($C231&lt;=Entradas!$E$63,"",Cálculos!L232)</f>
        <v>0.26017836578991882</v>
      </c>
      <c r="F231" s="79">
        <f>IF($C231&lt;=Entradas!$E$63,"",D231-E231)</f>
        <v>4.110525857080094E-2</v>
      </c>
      <c r="G231" s="79">
        <f>IF($C231&lt;=Entradas!$E$63,"",D231-AVERAGE(D:D))</f>
        <v>-0.60481505783275846</v>
      </c>
      <c r="H231" s="79">
        <f>IF($C231&lt;=Entradas!$E$63,"",F231^2)</f>
        <v>1.689642282172404E-3</v>
      </c>
      <c r="I231" s="79">
        <f>IF($C231&lt;=Entradas!$E$63,"",G231^2)</f>
        <v>0.36580125418124299</v>
      </c>
      <c r="J231" s="79">
        <f>IF($C231&lt;=Entradas!$E$63,"",E231-AVERAGE(E:E))</f>
        <v>-0.65623330242431721</v>
      </c>
      <c r="K231" s="79">
        <f>IF($C231&lt;=Entradas!$E$63,"",J231^2)</f>
        <v>0.43064214721072536</v>
      </c>
      <c r="L231" s="79">
        <f>IF($C231&lt;=Entradas!$E$63,"",G231*J231)</f>
        <v>0.39689978275754551</v>
      </c>
      <c r="M231" s="40"/>
    </row>
    <row r="232" spans="2:13" x14ac:dyDescent="0.3">
      <c r="B232" s="39"/>
      <c r="C232" s="75">
        <v>227</v>
      </c>
      <c r="D232" s="111">
        <f>IF($C232&lt;=Entradas!$E$63,"",Observaciones!H232)</f>
        <v>0.29812856227339773</v>
      </c>
      <c r="E232" s="111">
        <f>IF($C232&lt;=Entradas!$E$63,"",Cálculos!L233)</f>
        <v>0.25742832378085118</v>
      </c>
      <c r="F232" s="79">
        <f>IF($C232&lt;=Entradas!$E$63,"",D232-E232)</f>
        <v>4.0700238492546559E-2</v>
      </c>
      <c r="G232" s="79">
        <f>IF($C232&lt;=Entradas!$E$63,"",D232-AVERAGE(D:D))</f>
        <v>-0.60797011992008043</v>
      </c>
      <c r="H232" s="79">
        <f>IF($C232&lt;=Entradas!$E$63,"",F232^2)</f>
        <v>1.6565094133501686E-3</v>
      </c>
      <c r="I232" s="79">
        <f>IF($C232&lt;=Entradas!$E$63,"",G232^2)</f>
        <v>0.36962766671563696</v>
      </c>
      <c r="J232" s="79">
        <f>IF($C232&lt;=Entradas!$E$63,"",E232-AVERAGE(E:E))</f>
        <v>-0.6589833444333848</v>
      </c>
      <c r="K232" s="79">
        <f>IF($C232&lt;=Entradas!$E$63,"",J232^2)</f>
        <v>0.43425904824060907</v>
      </c>
      <c r="L232" s="79">
        <f>IF($C232&lt;=Entradas!$E$63,"",G232*J232)</f>
        <v>0.40064218294050064</v>
      </c>
      <c r="M232" s="40"/>
    </row>
    <row r="233" spans="2:13" x14ac:dyDescent="0.3">
      <c r="B233" s="39"/>
      <c r="C233" s="75">
        <v>228</v>
      </c>
      <c r="D233" s="111">
        <f>IF($C233&lt;=Entradas!$E$63,"",Observaciones!H233)</f>
        <v>0.29516009291076828</v>
      </c>
      <c r="E233" s="111">
        <f>IF($C233&lt;=Entradas!$E$63,"",Cálculos!L234)</f>
        <v>0.25486088359117698</v>
      </c>
      <c r="F233" s="79">
        <f>IF($C233&lt;=Entradas!$E$63,"",D233-E233)</f>
        <v>4.02992093195913E-2</v>
      </c>
      <c r="G233" s="79">
        <f>IF($C233&lt;=Entradas!$E$63,"",D233-AVERAGE(D:D))</f>
        <v>-0.61093858928270994</v>
      </c>
      <c r="H233" s="79">
        <f>IF($C233&lt;=Entradas!$E$63,"",F233^2)</f>
        <v>1.6240262717842344E-3</v>
      </c>
      <c r="I233" s="79">
        <f>IF($C233&lt;=Entradas!$E$63,"",G233^2)</f>
        <v>0.37324595987474773</v>
      </c>
      <c r="J233" s="79">
        <f>IF($C233&lt;=Entradas!$E$63,"",E233-AVERAGE(E:E))</f>
        <v>-0.66155078462305905</v>
      </c>
      <c r="K233" s="79">
        <f>IF($C233&lt;=Entradas!$E$63,"",J233^2)</f>
        <v>0.43764944063538508</v>
      </c>
      <c r="L233" s="79">
        <f>IF($C233&lt;=Entradas!$E$63,"",G233*J233)</f>
        <v>0.40416690309648157</v>
      </c>
      <c r="M233" s="40"/>
    </row>
    <row r="234" spans="2:13" x14ac:dyDescent="0.3">
      <c r="B234" s="39"/>
      <c r="C234" s="75">
        <v>229</v>
      </c>
      <c r="D234" s="111">
        <f>IF($C234&lt;=Entradas!$E$63,"",Observaciones!H234)</f>
        <v>0.35366515771315216</v>
      </c>
      <c r="E234" s="111">
        <f>IF($C234&lt;=Entradas!$E$63,"",Cálculos!L235)</f>
        <v>0.3135763025818642</v>
      </c>
      <c r="F234" s="79">
        <f>IF($C234&lt;=Entradas!$E$63,"",D234-E234)</f>
        <v>4.0088855131287959E-2</v>
      </c>
      <c r="G234" s="79">
        <f>IF($C234&lt;=Entradas!$E$63,"",D234-AVERAGE(D:D))</f>
        <v>-0.55243352448032601</v>
      </c>
      <c r="H234" s="79">
        <f>IF($C234&lt;=Entradas!$E$63,"",F234^2)</f>
        <v>1.6071163057373929E-3</v>
      </c>
      <c r="I234" s="79">
        <f>IF($C234&lt;=Entradas!$E$63,"",G234^2)</f>
        <v>0.30518279896975498</v>
      </c>
      <c r="J234" s="79">
        <f>IF($C234&lt;=Entradas!$E$63,"",E234-AVERAGE(E:E))</f>
        <v>-0.60283536563237183</v>
      </c>
      <c r="K234" s="79">
        <f>IF($C234&lt;=Entradas!$E$63,"",J234^2)</f>
        <v>0.36341047805711546</v>
      </c>
      <c r="L234" s="79">
        <f>IF($C234&lt;=Entradas!$E$63,"",G234*J234)</f>
        <v>0.33302646571767719</v>
      </c>
      <c r="M234" s="40"/>
    </row>
    <row r="235" spans="2:13" x14ac:dyDescent="0.3">
      <c r="B235" s="39"/>
      <c r="C235" s="75">
        <v>230</v>
      </c>
      <c r="D235" s="111">
        <f>IF($C235&lt;=Entradas!$E$63,"",Observaciones!H235)</f>
        <v>0.2995578058563349</v>
      </c>
      <c r="E235" s="111">
        <f>IF($C235&lt;=Entradas!$E$63,"",Cálculos!L236)</f>
        <v>0.25997710466887197</v>
      </c>
      <c r="F235" s="79">
        <f>IF($C235&lt;=Entradas!$E$63,"",D235-E235)</f>
        <v>3.958070118746293E-2</v>
      </c>
      <c r="G235" s="79">
        <f>IF($C235&lt;=Entradas!$E$63,"",D235-AVERAGE(D:D))</f>
        <v>-0.60654087633714338</v>
      </c>
      <c r="H235" s="79">
        <f>IF($C235&lt;=Entradas!$E$63,"",F235^2)</f>
        <v>1.5666319064912295E-3</v>
      </c>
      <c r="I235" s="79">
        <f>IF($C235&lt;=Entradas!$E$63,"",G235^2)</f>
        <v>0.36789183466782988</v>
      </c>
      <c r="J235" s="79">
        <f>IF($C235&lt;=Entradas!$E$63,"",E235-AVERAGE(E:E))</f>
        <v>-0.65643456354536411</v>
      </c>
      <c r="K235" s="79">
        <f>IF($C235&lt;=Entradas!$E$63,"",J235^2)</f>
        <v>0.4309063362169927</v>
      </c>
      <c r="L235" s="79">
        <f>IF($C235&lt;=Entradas!$E$63,"",G235*J235)</f>
        <v>0.39815439543079539</v>
      </c>
      <c r="M235" s="40"/>
    </row>
    <row r="236" spans="2:13" x14ac:dyDescent="0.3">
      <c r="B236" s="39"/>
      <c r="C236" s="75">
        <v>231</v>
      </c>
      <c r="D236" s="111">
        <f>IF($C236&lt;=Entradas!$E$63,"",Observaciones!H236)</f>
        <v>0.2882060622414469</v>
      </c>
      <c r="E236" s="111">
        <f>IF($C236&lt;=Entradas!$E$63,"",Cálculos!L237)</f>
        <v>0.24907448369106713</v>
      </c>
      <c r="F236" s="79">
        <f>IF($C236&lt;=Entradas!$E$63,"",D236-E236)</f>
        <v>3.913157855037977E-2</v>
      </c>
      <c r="G236" s="79">
        <f>IF($C236&lt;=Entradas!$E$63,"",D236-AVERAGE(D:D))</f>
        <v>-0.61789261995203137</v>
      </c>
      <c r="H236" s="79">
        <f>IF($C236&lt;=Entradas!$E$63,"",F236^2)</f>
        <v>1.5312804398445422E-3</v>
      </c>
      <c r="I236" s="79">
        <f>IF($C236&lt;=Entradas!$E$63,"",G236^2)</f>
        <v>0.38179128979118548</v>
      </c>
      <c r="J236" s="79">
        <f>IF($C236&lt;=Entradas!$E$63,"",E236-AVERAGE(E:E))</f>
        <v>-0.66733718452316892</v>
      </c>
      <c r="K236" s="79">
        <f>IF($C236&lt;=Entradas!$E$63,"",J236^2)</f>
        <v>0.44533891784731</v>
      </c>
      <c r="L236" s="79">
        <f>IF($C236&lt;=Entradas!$E$63,"",G236*J236)</f>
        <v>0.41234272133643307</v>
      </c>
      <c r="M236" s="40"/>
    </row>
    <row r="237" spans="2:13" x14ac:dyDescent="0.3">
      <c r="B237" s="39"/>
      <c r="C237" s="75">
        <v>232</v>
      </c>
      <c r="D237" s="111">
        <f>IF($C237&lt;=Entradas!$E$63,"",Observaciones!H237)</f>
        <v>0.28397241266212792</v>
      </c>
      <c r="E237" s="111">
        <f>IF($C237&lt;=Entradas!$E$63,"",Cálculos!L238)</f>
        <v>0.24523621778820492</v>
      </c>
      <c r="F237" s="79">
        <f>IF($C237&lt;=Entradas!$E$63,"",D237-E237)</f>
        <v>3.8736194873922991E-2</v>
      </c>
      <c r="G237" s="79">
        <f>IF($C237&lt;=Entradas!$E$63,"",D237-AVERAGE(D:D))</f>
        <v>-0.62212626953135031</v>
      </c>
      <c r="H237" s="79">
        <f>IF($C237&lt;=Entradas!$E$63,"",F237^2)</f>
        <v>1.5004927933105379E-3</v>
      </c>
      <c r="I237" s="79">
        <f>IF($C237&lt;=Entradas!$E$63,"",G237^2)</f>
        <v>0.38704109524099434</v>
      </c>
      <c r="J237" s="79">
        <f>IF($C237&lt;=Entradas!$E$63,"",E237-AVERAGE(E:E))</f>
        <v>-0.67117545042603111</v>
      </c>
      <c r="K237" s="79">
        <f>IF($C237&lt;=Entradas!$E$63,"",J237^2)</f>
        <v>0.45047648525458572</v>
      </c>
      <c r="L237" s="79">
        <f>IF($C237&lt;=Entradas!$E$63,"",G237*J237)</f>
        <v>0.41755587917457049</v>
      </c>
      <c r="M237" s="40"/>
    </row>
    <row r="238" spans="2:13" x14ac:dyDescent="0.3">
      <c r="B238" s="39"/>
      <c r="C238" s="75">
        <v>233</v>
      </c>
      <c r="D238" s="111">
        <f>IF($C238&lt;=Entradas!$E$63,"",Observaciones!H238)</f>
        <v>0.28094306841741629</v>
      </c>
      <c r="E238" s="111">
        <f>IF($C238&lt;=Entradas!$E$63,"",Cálculos!L239)</f>
        <v>0.24259017848464651</v>
      </c>
      <c r="F238" s="79">
        <f>IF($C238&lt;=Entradas!$E$63,"",D238-E238)</f>
        <v>3.8352889932769779E-2</v>
      </c>
      <c r="G238" s="79">
        <f>IF($C238&lt;=Entradas!$E$63,"",D238-AVERAGE(D:D))</f>
        <v>-0.62515561377606188</v>
      </c>
      <c r="H238" s="79">
        <f>IF($C238&lt;=Entradas!$E$63,"",F238^2)</f>
        <v>1.4709441661951534E-3</v>
      </c>
      <c r="I238" s="79">
        <f>IF($C238&lt;=Entradas!$E$63,"",G238^2)</f>
        <v>0.39081954143572467</v>
      </c>
      <c r="J238" s="79">
        <f>IF($C238&lt;=Entradas!$E$63,"",E238-AVERAGE(E:E))</f>
        <v>-0.67382148972958955</v>
      </c>
      <c r="K238" s="79">
        <f>IF($C238&lt;=Entradas!$E$63,"",J238^2)</f>
        <v>0.45403540002140336</v>
      </c>
      <c r="L238" s="79">
        <f>IF($C238&lt;=Entradas!$E$63,"",G238*J238)</f>
        <v>0.42124328698740193</v>
      </c>
      <c r="M238" s="40"/>
    </row>
    <row r="239" spans="2:13" x14ac:dyDescent="0.3">
      <c r="B239" s="39"/>
      <c r="C239" s="75">
        <v>234</v>
      </c>
      <c r="D239" s="111">
        <f>IF($C239&lt;=Entradas!$E$63,"",Observaciones!H239)</f>
        <v>0.27813648896908444</v>
      </c>
      <c r="E239" s="111">
        <f>IF($C239&lt;=Entradas!$E$63,"",Cálculos!L240)</f>
        <v>0.24016176933792502</v>
      </c>
      <c r="F239" s="79">
        <f>IF($C239&lt;=Entradas!$E$63,"",D239-E239)</f>
        <v>3.797471963115942E-2</v>
      </c>
      <c r="G239" s="79">
        <f>IF($C239&lt;=Entradas!$E$63,"",D239-AVERAGE(D:D))</f>
        <v>-0.62796219322439373</v>
      </c>
      <c r="H239" s="79">
        <f>IF($C239&lt;=Entradas!$E$63,"",F239^2)</f>
        <v>1.4420793310651646E-3</v>
      </c>
      <c r="I239" s="79">
        <f>IF($C239&lt;=Entradas!$E$63,"",G239^2)</f>
        <v>0.39433651611919079</v>
      </c>
      <c r="J239" s="79">
        <f>IF($C239&lt;=Entradas!$E$63,"",E239-AVERAGE(E:E))</f>
        <v>-0.67624989887631104</v>
      </c>
      <c r="K239" s="79">
        <f>IF($C239&lt;=Entradas!$E$63,"",J239^2)</f>
        <v>0.45731392573022089</v>
      </c>
      <c r="L239" s="79">
        <f>IF($C239&lt;=Entradas!$E$63,"",G239*J239)</f>
        <v>0.42465936966614276</v>
      </c>
      <c r="M239" s="40"/>
    </row>
    <row r="240" spans="2:13" x14ac:dyDescent="0.3">
      <c r="B240" s="39"/>
      <c r="C240" s="75">
        <v>235</v>
      </c>
      <c r="D240" s="111">
        <f>IF($C240&lt;=Entradas!$E$63,"",Observaciones!H240)</f>
        <v>0.27538957518040313</v>
      </c>
      <c r="E240" s="111">
        <f>IF($C240&lt;=Entradas!$E$63,"",Cálculos!L241)</f>
        <v>0.23778907433304064</v>
      </c>
      <c r="F240" s="79">
        <f>IF($C240&lt;=Entradas!$E$63,"",D240-E240)</f>
        <v>3.7600500847362495E-2</v>
      </c>
      <c r="G240" s="79">
        <f>IF($C240&lt;=Entradas!$E$63,"",D240-AVERAGE(D:D))</f>
        <v>-0.63070910701307503</v>
      </c>
      <c r="H240" s="79">
        <f>IF($C240&lt;=Entradas!$E$63,"",F240^2)</f>
        <v>1.4137976639725077E-3</v>
      </c>
      <c r="I240" s="79">
        <f>IF($C240&lt;=Entradas!$E$63,"",G240^2)</f>
        <v>0.39779397766923053</v>
      </c>
      <c r="J240" s="79">
        <f>IF($C240&lt;=Entradas!$E$63,"",E240-AVERAGE(E:E))</f>
        <v>-0.67862259388119539</v>
      </c>
      <c r="K240" s="79">
        <f>IF($C240&lt;=Entradas!$E$63,"",J240^2)</f>
        <v>0.46052862492604185</v>
      </c>
      <c r="L240" s="79">
        <f>IF($C240&lt;=Entradas!$E$63,"",G240*J240)</f>
        <v>0.42801345018570541</v>
      </c>
      <c r="M240" s="40"/>
    </row>
    <row r="241" spans="2:13" x14ac:dyDescent="0.3">
      <c r="B241" s="39"/>
      <c r="C241" s="75">
        <v>236</v>
      </c>
      <c r="D241" s="111">
        <f>IF($C241&lt;=Entradas!$E$63,"",Observaciones!H241)</f>
        <v>0.27267503930212456</v>
      </c>
      <c r="E241" s="111">
        <f>IF($C241&lt;=Entradas!$E$63,"",Cálculos!L242)</f>
        <v>0.23544503258368057</v>
      </c>
      <c r="F241" s="79">
        <f>IF($C241&lt;=Entradas!$E$63,"",D241-E241)</f>
        <v>3.7230006718443981E-2</v>
      </c>
      <c r="G241" s="79">
        <f>IF($C241&lt;=Entradas!$E$63,"",D241-AVERAGE(D:D))</f>
        <v>-0.63342364289135367</v>
      </c>
      <c r="H241" s="79">
        <f>IF($C241&lt;=Entradas!$E$63,"",F241^2)</f>
        <v>1.386073400255384E-3</v>
      </c>
      <c r="I241" s="79">
        <f>IF($C241&lt;=Entradas!$E$63,"",G241^2)</f>
        <v>0.40122551137375312</v>
      </c>
      <c r="J241" s="79">
        <f>IF($C241&lt;=Entradas!$E$63,"",E241-AVERAGE(E:E))</f>
        <v>-0.68096663563055548</v>
      </c>
      <c r="K241" s="79">
        <f>IF($C241&lt;=Entradas!$E$63,"",J241^2)</f>
        <v>0.46371555884199772</v>
      </c>
      <c r="L241" s="79">
        <f>IF($C241&lt;=Entradas!$E$63,"",G241*J241)</f>
        <v>0.43134036702857553</v>
      </c>
      <c r="M241" s="40"/>
    </row>
    <row r="242" spans="2:13" x14ac:dyDescent="0.3">
      <c r="B242" s="39"/>
      <c r="C242" s="75">
        <v>237</v>
      </c>
      <c r="D242" s="111">
        <f>IF($C242&lt;=Entradas!$E$63,"",Observaciones!H242)</f>
        <v>0.26998813183201165</v>
      </c>
      <c r="E242" s="111">
        <f>IF($C242&lt;=Entradas!$E$63,"",Cálculos!L243)</f>
        <v>0.2331249624715501</v>
      </c>
      <c r="F242" s="79">
        <f>IF($C242&lt;=Entradas!$E$63,"",D242-E242)</f>
        <v>3.6863169360461551E-2</v>
      </c>
      <c r="G242" s="79">
        <f>IF($C242&lt;=Entradas!$E$63,"",D242-AVERAGE(D:D))</f>
        <v>-0.63611055036146658</v>
      </c>
      <c r="H242" s="79">
        <f>IF($C242&lt;=Entradas!$E$63,"",F242^2)</f>
        <v>1.3588932552980712E-3</v>
      </c>
      <c r="I242" s="79">
        <f>IF($C242&lt;=Entradas!$E$63,"",G242^2)</f>
        <v>0.40463663228116792</v>
      </c>
      <c r="J242" s="79">
        <f>IF($C242&lt;=Entradas!$E$63,"",E242-AVERAGE(E:E))</f>
        <v>-0.68328670574268591</v>
      </c>
      <c r="K242" s="79">
        <f>IF($C242&lt;=Entradas!$E$63,"",J242^2)</f>
        <v>0.46688072224469185</v>
      </c>
      <c r="L242" s="79">
        <f>IF($C242&lt;=Entradas!$E$63,"",G242*J242)</f>
        <v>0.43464588244465341</v>
      </c>
      <c r="M242" s="40"/>
    </row>
    <row r="243" spans="2:13" x14ac:dyDescent="0.3">
      <c r="B243" s="39"/>
      <c r="C243" s="75">
        <v>238</v>
      </c>
      <c r="D243" s="111">
        <f>IF($C243&lt;=Entradas!$E$63,"",Observaciones!H243)</f>
        <v>0.26732784536402548</v>
      </c>
      <c r="E243" s="111">
        <f>IF($C243&lt;=Entradas!$E$63,"",Cálculos!L244)</f>
        <v>0.23082789779620866</v>
      </c>
      <c r="F243" s="79">
        <f>IF($C243&lt;=Entradas!$E$63,"",D243-E243)</f>
        <v>3.6499947567816826E-2</v>
      </c>
      <c r="G243" s="79">
        <f>IF($C243&lt;=Entradas!$E$63,"",D243-AVERAGE(D:D))</f>
        <v>-0.63877083682945268</v>
      </c>
      <c r="H243" s="79">
        <f>IF($C243&lt;=Entradas!$E$63,"",F243^2)</f>
        <v>1.3322461724533774E-3</v>
      </c>
      <c r="I243" s="79">
        <f>IF($C243&lt;=Entradas!$E$63,"",G243^2)</f>
        <v>0.40802818198379925</v>
      </c>
      <c r="J243" s="79">
        <f>IF($C243&lt;=Entradas!$E$63,"",E243-AVERAGE(E:E))</f>
        <v>-0.68558377041802743</v>
      </c>
      <c r="K243" s="79">
        <f>IF($C243&lt;=Entradas!$E$63,"",J243^2)</f>
        <v>0.47002510626059851</v>
      </c>
      <c r="L243" s="79">
        <f>IF($C243&lt;=Entradas!$E$63,"",G243*J243)</f>
        <v>0.43793091874661477</v>
      </c>
      <c r="M243" s="40"/>
    </row>
    <row r="244" spans="2:13" x14ac:dyDescent="0.3">
      <c r="B244" s="39"/>
      <c r="C244" s="75">
        <v>239</v>
      </c>
      <c r="D244" s="111">
        <f>IF($C244&lt;=Entradas!$E$63,"",Observaciones!H244)</f>
        <v>0.26469379560256001</v>
      </c>
      <c r="E244" s="111">
        <f>IF($C244&lt;=Entradas!$E$63,"",Cálculos!L245)</f>
        <v>0.22855349074572498</v>
      </c>
      <c r="F244" s="79">
        <f>IF($C244&lt;=Entradas!$E$63,"",D244-E244)</f>
        <v>3.6140304856835032E-2</v>
      </c>
      <c r="G244" s="79">
        <f>IF($C244&lt;=Entradas!$E$63,"",D244-AVERAGE(D:D))</f>
        <v>-0.64140488659091821</v>
      </c>
      <c r="H244" s="79">
        <f>IF($C244&lt;=Entradas!$E$63,"",F244^2)</f>
        <v>1.3061216351449739E-3</v>
      </c>
      <c r="I244" s="79">
        <f>IF($C244&lt;=Entradas!$E$63,"",G244^2)</f>
        <v>0.41140022854270863</v>
      </c>
      <c r="J244" s="79">
        <f>IF($C244&lt;=Entradas!$E$63,"",E244-AVERAGE(E:E))</f>
        <v>-0.68785817746851108</v>
      </c>
      <c r="K244" s="79">
        <f>IF($C244&lt;=Entradas!$E$63,"",J244^2)</f>
        <v>0.47314887231030167</v>
      </c>
      <c r="L244" s="79">
        <f>IF($C244&lt;=Entradas!$E$63,"",G244*J244)</f>
        <v>0.44119559630982602</v>
      </c>
      <c r="M244" s="40"/>
    </row>
    <row r="245" spans="2:13" x14ac:dyDescent="0.3">
      <c r="B245" s="39"/>
      <c r="C245" s="75">
        <v>240</v>
      </c>
      <c r="D245" s="111">
        <f>IF($C245&lt;=Entradas!$E$63,"",Observaciones!H245)</f>
        <v>0.26208570378810392</v>
      </c>
      <c r="E245" s="111">
        <f>IF($C245&lt;=Entradas!$E$63,"",Cálculos!L246)</f>
        <v>0.22630149796861282</v>
      </c>
      <c r="F245" s="79">
        <f>IF($C245&lt;=Entradas!$E$63,"",D245-E245)</f>
        <v>3.5784205819491099E-2</v>
      </c>
      <c r="G245" s="79">
        <f>IF($C245&lt;=Entradas!$E$63,"",D245-AVERAGE(D:D))</f>
        <v>-0.6440129784053743</v>
      </c>
      <c r="H245" s="79">
        <f>IF($C245&lt;=Entradas!$E$63,"",F245^2)</f>
        <v>1.2805093861317006E-3</v>
      </c>
      <c r="I245" s="79">
        <f>IF($C245&lt;=Entradas!$E$63,"",G245^2)</f>
        <v>0.41475271635456112</v>
      </c>
      <c r="J245" s="79">
        <f>IF($C245&lt;=Entradas!$E$63,"",E245-AVERAGE(E:E))</f>
        <v>-0.69011017024562316</v>
      </c>
      <c r="K245" s="79">
        <f>IF($C245&lt;=Entradas!$E$63,"",J245^2)</f>
        <v>0.47625204707644297</v>
      </c>
      <c r="L245" s="79">
        <f>IF($C245&lt;=Entradas!$E$63,"",G245*J245)</f>
        <v>0.44443990616772366</v>
      </c>
      <c r="M245" s="40"/>
    </row>
    <row r="246" spans="2:13" x14ac:dyDescent="0.3">
      <c r="B246" s="39"/>
      <c r="C246" s="75">
        <v>241</v>
      </c>
      <c r="D246" s="111">
        <f>IF($C246&lt;=Entradas!$E$63,"",Observaciones!H246)</f>
        <v>0.25950331079177474</v>
      </c>
      <c r="E246" s="111">
        <f>IF($C246&lt;=Entradas!$E$63,"",Cálculos!L247)</f>
        <v>0.22407169527629267</v>
      </c>
      <c r="F246" s="79">
        <f>IF($C246&lt;=Entradas!$E$63,"",D246-E246)</f>
        <v>3.5431615515482073E-2</v>
      </c>
      <c r="G246" s="79">
        <f>IF($C246&lt;=Entradas!$E$63,"",D246-AVERAGE(D:D))</f>
        <v>-0.64659537140170342</v>
      </c>
      <c r="H246" s="79">
        <f>IF($C246&lt;=Entradas!$E$63,"",F246^2)</f>
        <v>1.25539937803695E-3</v>
      </c>
      <c r="I246" s="79">
        <f>IF($C246&lt;=Entradas!$E$63,"",G246^2)</f>
        <v>0.41808557431810678</v>
      </c>
      <c r="J246" s="79">
        <f>IF($C246&lt;=Entradas!$E$63,"",E246-AVERAGE(E:E))</f>
        <v>-0.69233997293794336</v>
      </c>
      <c r="K246" s="79">
        <f>IF($C246&lt;=Entradas!$E$63,"",J246^2)</f>
        <v>0.47933463812771215</v>
      </c>
      <c r="L246" s="79">
        <f>IF($C246&lt;=Entradas!$E$63,"",G246*J246)</f>
        <v>0.44766382193805476</v>
      </c>
      <c r="M246" s="40"/>
    </row>
    <row r="247" spans="2:13" x14ac:dyDescent="0.3">
      <c r="B247" s="39"/>
      <c r="C247" s="75">
        <v>242</v>
      </c>
      <c r="D247" s="111">
        <f>IF($C247&lt;=Entradas!$E$63,"",Observaciones!H247)</f>
        <v>0.25694636283960831</v>
      </c>
      <c r="E247" s="111">
        <f>IF($C247&lt;=Entradas!$E$63,"",Cálculos!L248)</f>
        <v>0.22186386347110892</v>
      </c>
      <c r="F247" s="79">
        <f>IF($C247&lt;=Entradas!$E$63,"",D247-E247)</f>
        <v>3.5082499368499387E-2</v>
      </c>
      <c r="G247" s="79">
        <f>IF($C247&lt;=Entradas!$E$63,"",D247-AVERAGE(D:D))</f>
        <v>-0.64915231935386997</v>
      </c>
      <c r="H247" s="79">
        <f>IF($C247&lt;=Entradas!$E$63,"",F247^2)</f>
        <v>1.2307817619407599E-3</v>
      </c>
      <c r="I247" s="79">
        <f>IF($C247&lt;=Entradas!$E$63,"",G247^2)</f>
        <v>0.4213987337225088</v>
      </c>
      <c r="J247" s="79">
        <f>IF($C247&lt;=Entradas!$E$63,"",E247-AVERAGE(E:E))</f>
        <v>-0.69454780474312705</v>
      </c>
      <c r="K247" s="79">
        <f>IF($C247&lt;=Entradas!$E$63,"",J247^2)</f>
        <v>0.48239665307349694</v>
      </c>
      <c r="L247" s="79">
        <f>IF($C247&lt;=Entradas!$E$63,"",G247*J247)</f>
        <v>0.45086731835113975</v>
      </c>
      <c r="M247" s="40"/>
    </row>
    <row r="248" spans="2:13" x14ac:dyDescent="0.3">
      <c r="B248" s="39"/>
      <c r="C248" s="75">
        <v>243</v>
      </c>
      <c r="D248" s="111">
        <f>IF($C248&lt;=Entradas!$E$63,"",Observaciones!H248)</f>
        <v>0.25441460912303321</v>
      </c>
      <c r="E248" s="111">
        <f>IF($C248&lt;=Entradas!$E$63,"",Cálculos!L249)</f>
        <v>0.21967778597683785</v>
      </c>
      <c r="F248" s="79">
        <f>IF($C248&lt;=Entradas!$E$63,"",D248-E248)</f>
        <v>3.4736823146195361E-2</v>
      </c>
      <c r="G248" s="79">
        <f>IF($C248&lt;=Entradas!$E$63,"",D248-AVERAGE(D:D))</f>
        <v>-0.65168407307044496</v>
      </c>
      <c r="H248" s="79">
        <f>IF($C248&lt;=Entradas!$E$63,"",F248^2)</f>
        <v>1.2066468822900538E-3</v>
      </c>
      <c r="I248" s="79">
        <f>IF($C248&lt;=Entradas!$E$63,"",G248^2)</f>
        <v>0.42469213109368503</v>
      </c>
      <c r="J248" s="79">
        <f>IF($C248&lt;=Entradas!$E$63,"",E248-AVERAGE(E:E))</f>
        <v>-0.69673388223739818</v>
      </c>
      <c r="K248" s="79">
        <f>IF($C248&lt;=Entradas!$E$63,"",J248^2)</f>
        <v>0.48543810265759663</v>
      </c>
      <c r="L248" s="79">
        <f>IF($C248&lt;=Entradas!$E$63,"",G248*J248)</f>
        <v>0.45405037422265138</v>
      </c>
      <c r="M248" s="40"/>
    </row>
    <row r="249" spans="2:13" x14ac:dyDescent="0.3">
      <c r="B249" s="39"/>
      <c r="C249" s="75">
        <v>244</v>
      </c>
      <c r="D249" s="111">
        <f>IF($C249&lt;=Entradas!$E$63,"",Observaciones!H249)</f>
        <v>0.25190780138189772</v>
      </c>
      <c r="E249" s="111">
        <f>IF($C249&lt;=Entradas!$E$63,"",Cálculos!L250)</f>
        <v>0.21751324842783273</v>
      </c>
      <c r="F249" s="79">
        <f>IF($C249&lt;=Entradas!$E$63,"",D249-E249)</f>
        <v>3.4394552954064989E-2</v>
      </c>
      <c r="G249" s="79">
        <f>IF($C249&lt;=Entradas!$E$63,"",D249-AVERAGE(D:D))</f>
        <v>-0.6541908808115805</v>
      </c>
      <c r="H249" s="79">
        <f>IF($C249&lt;=Entradas!$E$63,"",F249^2)</f>
        <v>1.1829852729099805E-3</v>
      </c>
      <c r="I249" s="79">
        <f>IF($C249&lt;=Entradas!$E$63,"",G249^2)</f>
        <v>0.42796570853703153</v>
      </c>
      <c r="J249" s="79">
        <f>IF($C249&lt;=Entradas!$E$63,"",E249-AVERAGE(E:E))</f>
        <v>-0.69889841978640332</v>
      </c>
      <c r="K249" s="79">
        <f>IF($C249&lt;=Entradas!$E$63,"",J249^2)</f>
        <v>0.48845900117993163</v>
      </c>
      <c r="L249" s="79">
        <f>IF($C249&lt;=Entradas!$E$63,"",G249*J249)</f>
        <v>0.45721297283788892</v>
      </c>
      <c r="M249" s="40"/>
    </row>
    <row r="250" spans="2:13" x14ac:dyDescent="0.3">
      <c r="B250" s="39"/>
      <c r="C250" s="75">
        <v>245</v>
      </c>
      <c r="D250" s="111">
        <f>IF($C250&lt;=Entradas!$E$63,"",Observaciones!H250)</f>
        <v>0.24942569381501734</v>
      </c>
      <c r="E250" s="111">
        <f>IF($C250&lt;=Entradas!$E$63,"",Cálculos!L251)</f>
        <v>0.2153700385833538</v>
      </c>
      <c r="F250" s="79">
        <f>IF($C250&lt;=Entradas!$E$63,"",D250-E250)</f>
        <v>3.405565523166354E-2</v>
      </c>
      <c r="G250" s="79">
        <f>IF($C250&lt;=Entradas!$E$63,"",D250-AVERAGE(D:D))</f>
        <v>-0.65667298837846089</v>
      </c>
      <c r="H250" s="79">
        <f>IF($C250&lt;=Entradas!$E$63,"",F250^2)</f>
        <v>1.1597876532579321E-3</v>
      </c>
      <c r="I250" s="79">
        <f>IF($C250&lt;=Entradas!$E$63,"",G250^2)</f>
        <v>0.43121941366589822</v>
      </c>
      <c r="J250" s="79">
        <f>IF($C250&lt;=Entradas!$E$63,"",E250-AVERAGE(E:E))</f>
        <v>-0.70104162963088223</v>
      </c>
      <c r="K250" s="79">
        <f>IF($C250&lt;=Entradas!$E$63,"",J250^2)</f>
        <v>0.49145936647552307</v>
      </c>
      <c r="L250" s="79">
        <f>IF($C250&lt;=Entradas!$E$63,"",G250*J250)</f>
        <v>0.46035510190741763</v>
      </c>
      <c r="M250" s="40"/>
    </row>
    <row r="251" spans="2:13" x14ac:dyDescent="0.3">
      <c r="B251" s="39"/>
      <c r="C251" s="75">
        <v>246</v>
      </c>
      <c r="D251" s="111">
        <f>IF($C251&lt;=Entradas!$E$63,"",Observaciones!H251)</f>
        <v>0.24696804304526951</v>
      </c>
      <c r="E251" s="111">
        <f>IF($C251&lt;=Entradas!$E$63,"",Cálculos!L252)</f>
        <v>0.21324794629602883</v>
      </c>
      <c r="F251" s="79">
        <f>IF($C251&lt;=Entradas!$E$63,"",D251-E251)</f>
        <v>3.3720096749240674E-2</v>
      </c>
      <c r="G251" s="79">
        <f>IF($C251&lt;=Entradas!$E$63,"",D251-AVERAGE(D:D))</f>
        <v>-0.65913063914820869</v>
      </c>
      <c r="H251" s="79">
        <f>IF($C251&lt;=Entradas!$E$63,"",F251^2)</f>
        <v>1.1370449247781514E-3</v>
      </c>
      <c r="I251" s="79">
        <f>IF($C251&lt;=Entradas!$E$63,"",G251^2)</f>
        <v>0.43445319946392608</v>
      </c>
      <c r="J251" s="79">
        <f>IF($C251&lt;=Entradas!$E$63,"",E251-AVERAGE(E:E))</f>
        <v>-0.7031637219182072</v>
      </c>
      <c r="K251" s="79">
        <f>IF($C251&lt;=Entradas!$E$63,"",J251^2)</f>
        <v>0.49443921982186584</v>
      </c>
      <c r="L251" s="79">
        <f>IF($C251&lt;=Entradas!$E$63,"",G251*J251)</f>
        <v>0.4634767534537812</v>
      </c>
      <c r="M251" s="40"/>
    </row>
    <row r="252" spans="2:13" x14ac:dyDescent="0.3">
      <c r="B252" s="39"/>
      <c r="C252" s="75">
        <v>247</v>
      </c>
      <c r="D252" s="111">
        <f>IF($C252&lt;=Entradas!$E$63,"",Observaciones!H252)</f>
        <v>0.24453460809393668</v>
      </c>
      <c r="E252" s="111">
        <f>IF($C252&lt;=Entradas!$E$63,"",Cálculos!L253)</f>
        <v>0.21114676348946765</v>
      </c>
      <c r="F252" s="79">
        <f>IF($C252&lt;=Entradas!$E$63,"",D252-E252)</f>
        <v>3.338784460446903E-2</v>
      </c>
      <c r="G252" s="79">
        <f>IF($C252&lt;=Entradas!$E$63,"",D252-AVERAGE(D:D))</f>
        <v>-0.66156407409954154</v>
      </c>
      <c r="H252" s="79">
        <f>IF($C252&lt;=Entradas!$E$63,"",F252^2)</f>
        <v>1.1147481673321718E-3</v>
      </c>
      <c r="I252" s="79">
        <f>IF($C252&lt;=Entradas!$E$63,"",G252^2)</f>
        <v>0.43766702413918368</v>
      </c>
      <c r="J252" s="79">
        <f>IF($C252&lt;=Entradas!$E$63,"",E252-AVERAGE(E:E))</f>
        <v>-0.70526490472476833</v>
      </c>
      <c r="K252" s="79">
        <f>IF($C252&lt;=Entradas!$E$63,"",J252^2)</f>
        <v>0.49739858583643654</v>
      </c>
      <c r="L252" s="79">
        <f>IF($C252&lt;=Entradas!$E$63,"",G252*J252)</f>
        <v>0.46657792368914275</v>
      </c>
      <c r="M252" s="40"/>
    </row>
    <row r="253" spans="2:13" x14ac:dyDescent="0.3">
      <c r="B253" s="39"/>
      <c r="C253" s="75">
        <v>248</v>
      </c>
      <c r="D253" s="111">
        <f>IF($C253&lt;=Entradas!$E$63,"",Observaciones!H253)</f>
        <v>0.24212515035678067</v>
      </c>
      <c r="E253" s="111">
        <f>IF($C253&lt;=Entradas!$E$63,"",Cálculos!L254)</f>
        <v>0.20906628413756462</v>
      </c>
      <c r="F253" s="79">
        <f>IF($C253&lt;=Entradas!$E$63,"",D253-E253)</f>
        <v>3.3058866219216054E-2</v>
      </c>
      <c r="G253" s="79">
        <f>IF($C253&lt;=Entradas!$E$63,"",D253-AVERAGE(D:D))</f>
        <v>-0.66397353183669749</v>
      </c>
      <c r="H253" s="79">
        <f>IF($C253&lt;=Entradas!$E$63,"",F253^2)</f>
        <v>1.0928886357000243E-3</v>
      </c>
      <c r="I253" s="79">
        <f>IF($C253&lt;=Entradas!$E$63,"",G253^2)</f>
        <v>0.44086085097969796</v>
      </c>
      <c r="J253" s="79">
        <f>IF($C253&lt;=Entradas!$E$63,"",E253-AVERAGE(E:E))</f>
        <v>-0.70734538407667147</v>
      </c>
      <c r="K253" s="79">
        <f>IF($C253&lt;=Entradas!$E$63,"",J253^2)</f>
        <v>0.50033749237457392</v>
      </c>
      <c r="L253" s="79">
        <f>IF($C253&lt;=Entradas!$E$63,"",G253*J253)</f>
        <v>0.46965861289377286</v>
      </c>
      <c r="M253" s="40"/>
    </row>
    <row r="254" spans="2:13" x14ac:dyDescent="0.3">
      <c r="B254" s="39"/>
      <c r="C254" s="75">
        <v>249</v>
      </c>
      <c r="D254" s="111">
        <f>IF($C254&lt;=Entradas!$E$63,"",Observaciones!H254)</f>
        <v>0.23973943358059746</v>
      </c>
      <c r="E254" s="111">
        <f>IF($C254&lt;=Entradas!$E$63,"",Cálculos!L255)</f>
        <v>0.20700630424424779</v>
      </c>
      <c r="F254" s="79">
        <f>IF($C254&lt;=Entradas!$E$63,"",D254-E254)</f>
        <v>3.273312933634967E-2</v>
      </c>
      <c r="G254" s="79">
        <f>IF($C254&lt;=Entradas!$E$63,"",D254-AVERAGE(D:D))</f>
        <v>-0.66635924861288076</v>
      </c>
      <c r="H254" s="79">
        <f>IF($C254&lt;=Entradas!$E$63,"",F254^2)</f>
        <v>1.0714577561501955E-3</v>
      </c>
      <c r="I254" s="79">
        <f>IF($C254&lt;=Entradas!$E$63,"",G254^2)</f>
        <v>0.44403464821192301</v>
      </c>
      <c r="J254" s="79">
        <f>IF($C254&lt;=Entradas!$E$63,"",E254-AVERAGE(E:E))</f>
        <v>-0.70940536396998821</v>
      </c>
      <c r="K254" s="79">
        <f>IF($C254&lt;=Entradas!$E$63,"",J254^2)</f>
        <v>0.50325597042939141</v>
      </c>
      <c r="L254" s="79">
        <f>IF($C254&lt;=Entradas!$E$63,"",G254*J254)</f>
        <v>0.47271882529698855</v>
      </c>
      <c r="M254" s="40"/>
    </row>
    <row r="255" spans="2:13" x14ac:dyDescent="0.3">
      <c r="B255" s="39"/>
      <c r="C255" s="75">
        <v>250</v>
      </c>
      <c r="D255" s="111">
        <f>IF($C255&lt;=Entradas!$E$63,"",Observaciones!H255)</f>
        <v>0.23737722384004351</v>
      </c>
      <c r="E255" s="111">
        <f>IF($C255&lt;=Entradas!$E$63,"",Cálculos!L256)</f>
        <v>0.20496662182346889</v>
      </c>
      <c r="F255" s="79">
        <f>IF($C255&lt;=Entradas!$E$63,"",D255-E255)</f>
        <v>3.2410602016574613E-2</v>
      </c>
      <c r="G255" s="79">
        <f>IF($C255&lt;=Entradas!$E$63,"",D255-AVERAGE(D:D))</f>
        <v>-0.66872145835343466</v>
      </c>
      <c r="H255" s="79">
        <f>IF($C255&lt;=Entradas!$E$63,"",F255^2)</f>
        <v>1.0504471230767904E-3</v>
      </c>
      <c r="I255" s="79">
        <f>IF($C255&lt;=Entradas!$E$63,"",G255^2)</f>
        <v>0.44718838886234447</v>
      </c>
      <c r="J255" s="79">
        <f>IF($C255&lt;=Entradas!$E$63,"",E255-AVERAGE(E:E))</f>
        <v>-0.71144504639076711</v>
      </c>
      <c r="K255" s="79">
        <f>IF($C255&lt;=Entradas!$E$63,"",J255^2)</f>
        <v>0.50615405403396074</v>
      </c>
      <c r="L255" s="79">
        <f>IF($C255&lt;=Entradas!$E$63,"",G255*J255)</f>
        <v>0.47575856896076074</v>
      </c>
      <c r="M255" s="40"/>
    </row>
    <row r="256" spans="2:13" x14ac:dyDescent="0.3">
      <c r="B256" s="39"/>
      <c r="C256" s="75">
        <v>251</v>
      </c>
      <c r="D256" s="111">
        <f>IF($C256&lt;=Entradas!$E$63,"",Observaciones!H256)</f>
        <v>0.23503828951469777</v>
      </c>
      <c r="E256" s="111">
        <f>IF($C256&lt;=Entradas!$E$63,"",Cálculos!L257)</f>
        <v>0.20294703687939639</v>
      </c>
      <c r="F256" s="79">
        <f>IF($C256&lt;=Entradas!$E$63,"",D256-E256)</f>
        <v>3.2091252635301382E-2</v>
      </c>
      <c r="G256" s="79">
        <f>IF($C256&lt;=Entradas!$E$63,"",D256-AVERAGE(D:D))</f>
        <v>-0.67106039267878048</v>
      </c>
      <c r="H256" s="79">
        <f>IF($C256&lt;=Entradas!$E$63,"",F256^2)</f>
        <v>1.0298484957027378E-3</v>
      </c>
      <c r="I256" s="79">
        <f>IF($C256&lt;=Entradas!$E$63,"",G256^2)</f>
        <v>0.45032205062219904</v>
      </c>
      <c r="J256" s="79">
        <f>IF($C256&lt;=Entradas!$E$63,"",E256-AVERAGE(E:E))</f>
        <v>-0.71346463133483962</v>
      </c>
      <c r="K256" s="79">
        <f>IF($C256&lt;=Entradas!$E$63,"",J256^2)</f>
        <v>0.50903178016575856</v>
      </c>
      <c r="L256" s="79">
        <f>IF($C256&lt;=Entradas!$E$63,"",G256*J256)</f>
        <v>0.4787778556659788</v>
      </c>
      <c r="M256" s="40"/>
    </row>
    <row r="257" spans="2:13" x14ac:dyDescent="0.3">
      <c r="B257" s="39"/>
      <c r="C257" s="75">
        <v>252</v>
      </c>
      <c r="D257" s="111">
        <f>IF($C257&lt;=Entradas!$E$63,"",Observaciones!H257)</f>
        <v>0.23272240126635049</v>
      </c>
      <c r="E257" s="111">
        <f>IF($C257&lt;=Entradas!$E$63,"",Cálculos!L258)</f>
        <v>0.20094735138680556</v>
      </c>
      <c r="F257" s="79">
        <f>IF($C257&lt;=Entradas!$E$63,"",D257-E257)</f>
        <v>3.1775049879544937E-2</v>
      </c>
      <c r="G257" s="79">
        <f>IF($C257&lt;=Entradas!$E$63,"",D257-AVERAGE(D:D))</f>
        <v>-0.67337628092712776</v>
      </c>
      <c r="H257" s="79">
        <f>IF($C257&lt;=Entradas!$E$63,"",F257^2)</f>
        <v>1.0096537948475687E-3</v>
      </c>
      <c r="I257" s="79">
        <f>IF($C257&lt;=Entradas!$E$63,"",G257^2)</f>
        <v>0.4534356157152501</v>
      </c>
      <c r="J257" s="79">
        <f>IF($C257&lt;=Entradas!$E$63,"",E257-AVERAGE(E:E))</f>
        <v>-0.7154643168274305</v>
      </c>
      <c r="K257" s="79">
        <f>IF($C257&lt;=Entradas!$E$63,"",J257^2)</f>
        <v>0.51188918865334188</v>
      </c>
      <c r="L257" s="79">
        <f>IF($C257&lt;=Entradas!$E$63,"",G257*J257)</f>
        <v>0.4817767008013234</v>
      </c>
      <c r="M257" s="40"/>
    </row>
    <row r="258" spans="2:13" x14ac:dyDescent="0.3">
      <c r="B258" s="39"/>
      <c r="C258" s="75">
        <v>253</v>
      </c>
      <c r="D258" s="111">
        <f>IF($C258&lt;=Entradas!$E$63,"",Observaciones!H258)</f>
        <v>0.23042933201651578</v>
      </c>
      <c r="E258" s="111">
        <f>IF($C258&lt;=Entradas!$E$63,"",Cálculos!L259)</f>
        <v>0.19896736927166123</v>
      </c>
      <c r="F258" s="79">
        <f>IF($C258&lt;=Entradas!$E$63,"",D258-E258)</f>
        <v>3.1461962744854549E-2</v>
      </c>
      <c r="G258" s="79">
        <f>IF($C258&lt;=Entradas!$E$63,"",D258-AVERAGE(D:D))</f>
        <v>-0.67566935017696239</v>
      </c>
      <c r="H258" s="79">
        <f>IF($C258&lt;=Entradas!$E$63,"",F258^2)</f>
        <v>9.8985509975861564E-4</v>
      </c>
      <c r="I258" s="79">
        <f>IF($C258&lt;=Entradas!$E$63,"",G258^2)</f>
        <v>0.45652907076855864</v>
      </c>
      <c r="J258" s="79">
        <f>IF($C258&lt;=Entradas!$E$63,"",E258-AVERAGE(E:E))</f>
        <v>-0.71744429894257478</v>
      </c>
      <c r="K258" s="79">
        <f>IF($C258&lt;=Entradas!$E$63,"",J258^2)</f>
        <v>0.51472632208520264</v>
      </c>
      <c r="L258" s="79">
        <f>IF($C258&lt;=Entradas!$E$63,"",G258*J258)</f>
        <v>0.48475512325469583</v>
      </c>
      <c r="M258" s="40"/>
    </row>
    <row r="259" spans="2:13" x14ac:dyDescent="0.3">
      <c r="B259" s="39"/>
      <c r="C259" s="75">
        <v>254</v>
      </c>
      <c r="D259" s="111">
        <f>IF($C259&lt;=Entradas!$E$63,"",Observaciones!H259)</f>
        <v>0.22815885692416618</v>
      </c>
      <c r="E259" s="111">
        <f>IF($C259&lt;=Entradas!$E$63,"",Cálculos!L260)</f>
        <v>0.19700689639189239</v>
      </c>
      <c r="F259" s="79">
        <f>IF($C259&lt;=Entradas!$E$63,"",D259-E259)</f>
        <v>3.1151960532273787E-2</v>
      </c>
      <c r="G259" s="79">
        <f>IF($C259&lt;=Entradas!$E$63,"",D259-AVERAGE(D:D))</f>
        <v>-0.67793982526931207</v>
      </c>
      <c r="H259" s="79">
        <f>IF($C259&lt;=Entradas!$E$63,"",F259^2)</f>
        <v>9.7044464500434377E-4</v>
      </c>
      <c r="I259" s="79">
        <f>IF($C259&lt;=Entradas!$E$63,"",G259^2)</f>
        <v>0.45960240668618541</v>
      </c>
      <c r="J259" s="79">
        <f>IF($C259&lt;=Entradas!$E$63,"",E259-AVERAGE(E:E))</f>
        <v>-0.71940477182234364</v>
      </c>
      <c r="K259" s="79">
        <f>IF($C259&lt;=Entradas!$E$63,"",J259^2)</f>
        <v>0.51754322572075828</v>
      </c>
      <c r="L259" s="79">
        <f>IF($C259&lt;=Entradas!$E$63,"",G259*J259)</f>
        <v>0.48771314530714899</v>
      </c>
      <c r="M259" s="40"/>
    </row>
    <row r="260" spans="2:13" x14ac:dyDescent="0.3">
      <c r="B260" s="39"/>
      <c r="C260" s="75">
        <v>255</v>
      </c>
      <c r="D260" s="111">
        <f>IF($C260&lt;=Entradas!$E$63,"",Observaciones!H260)</f>
        <v>0.22591075336368649</v>
      </c>
      <c r="E260" s="111">
        <f>IF($C260&lt;=Entradas!$E$63,"",Cálculos!L261)</f>
        <v>0.1950657405183561</v>
      </c>
      <c r="F260" s="79">
        <f>IF($C260&lt;=Entradas!$E$63,"",D260-E260)</f>
        <v>3.0845012845330394E-2</v>
      </c>
      <c r="G260" s="79">
        <f>IF($C260&lt;=Entradas!$E$63,"",D260-AVERAGE(D:D))</f>
        <v>-0.68018792882979173</v>
      </c>
      <c r="H260" s="79">
        <f>IF($C260&lt;=Entradas!$E$63,"",F260^2)</f>
        <v>9.5141481742859696E-4</v>
      </c>
      <c r="I260" s="79">
        <f>IF($C260&lt;=Entradas!$E$63,"",G260^2)</f>
        <v>0.46265561852576181</v>
      </c>
      <c r="J260" s="79">
        <f>IF($C260&lt;=Entradas!$E$63,"",E260-AVERAGE(E:E))</f>
        <v>-0.72134592769587991</v>
      </c>
      <c r="K260" s="79">
        <f>IF($C260&lt;=Entradas!$E$63,"",J260^2)</f>
        <v>0.52033994740342959</v>
      </c>
      <c r="L260" s="79">
        <f>IF($C260&lt;=Entradas!$E$63,"",G260*J260)</f>
        <v>0.49065079252926525</v>
      </c>
      <c r="M260" s="40"/>
    </row>
    <row r="261" spans="2:13" x14ac:dyDescent="0.3">
      <c r="B261" s="39"/>
      <c r="C261" s="75">
        <v>256</v>
      </c>
      <c r="D261" s="111">
        <f>IF($C261&lt;=Entradas!$E$63,"",Observaciones!H261)</f>
        <v>0.22368480090304474</v>
      </c>
      <c r="E261" s="111">
        <f>IF($C261&lt;=Entradas!$E$63,"",Cálculos!L262)</f>
        <v>0.19314371131598909</v>
      </c>
      <c r="F261" s="79">
        <f>IF($C261&lt;=Entradas!$E$63,"",D261-E261)</f>
        <v>3.0541089587055648E-2</v>
      </c>
      <c r="G261" s="79">
        <f>IF($C261&lt;=Entradas!$E$63,"",D261-AVERAGE(D:D))</f>
        <v>-0.68241388129043346</v>
      </c>
      <c r="H261" s="79">
        <f>IF($C261&lt;=Entradas!$E$63,"",F261^2)</f>
        <v>9.3275815316455895E-4</v>
      </c>
      <c r="I261" s="79">
        <f>IF($C261&lt;=Entradas!$E$63,"",G261^2)</f>
        <v>0.46568870537787382</v>
      </c>
      <c r="J261" s="79">
        <f>IF($C261&lt;=Entradas!$E$63,"",E261-AVERAGE(E:E))</f>
        <v>-0.72326795689824697</v>
      </c>
      <c r="K261" s="79">
        <f>IF($C261&lt;=Entradas!$E$63,"",J261^2)</f>
        <v>0.52311653747576448</v>
      </c>
      <c r="L261" s="79">
        <f>IF($C261&lt;=Entradas!$E$63,"",G261*J261)</f>
        <v>0.49356809367993465</v>
      </c>
      <c r="M261" s="40"/>
    </row>
    <row r="262" spans="2:13" x14ac:dyDescent="0.3">
      <c r="B262" s="39"/>
      <c r="C262" s="75">
        <v>257</v>
      </c>
      <c r="D262" s="111">
        <f>IF($C262&lt;=Entradas!$E$63,"",Observaciones!H262)</f>
        <v>0.2214807812821783</v>
      </c>
      <c r="E262" s="111">
        <f>IF($C262&lt;=Entradas!$E$63,"",Cálculos!L263)</f>
        <v>0.19124062032514477</v>
      </c>
      <c r="F262" s="79">
        <f>IF($C262&lt;=Entradas!$E$63,"",D262-E262)</f>
        <v>3.0240160957033524E-2</v>
      </c>
      <c r="G262" s="79">
        <f>IF($C262&lt;=Entradas!$E$63,"",D262-AVERAGE(D:D))</f>
        <v>-0.68461790091129993</v>
      </c>
      <c r="H262" s="79">
        <f>IF($C262&lt;=Entradas!$E$63,"",F262^2)</f>
        <v>9.1446733470729473E-4</v>
      </c>
      <c r="I262" s="79">
        <f>IF($C262&lt;=Entradas!$E$63,"",G262^2)</f>
        <v>0.46870167024819448</v>
      </c>
      <c r="J262" s="79">
        <f>IF($C262&lt;=Entradas!$E$63,"",E262-AVERAGE(E:E))</f>
        <v>-0.72517104788909126</v>
      </c>
      <c r="K262" s="79">
        <f>IF($C262&lt;=Entradas!$E$63,"",J262^2)</f>
        <v>0.52587304869656271</v>
      </c>
      <c r="L262" s="79">
        <f>IF($C262&lt;=Entradas!$E$63,"",G262*J262)</f>
        <v>0.4964650806074774</v>
      </c>
      <c r="M262" s="40"/>
    </row>
    <row r="263" spans="2:13" x14ac:dyDescent="0.3">
      <c r="B263" s="39"/>
      <c r="C263" s="75">
        <v>258</v>
      </c>
      <c r="D263" s="111">
        <f>IF($C263&lt;=Entradas!$E$63,"",Observaciones!H263)</f>
        <v>0.22270484549910824</v>
      </c>
      <c r="E263" s="111">
        <f>IF($C263&lt;=Entradas!$E$63,"",Cálculos!L264)</f>
        <v>0.19276264805062956</v>
      </c>
      <c r="F263" s="79">
        <f>IF($C263&lt;=Entradas!$E$63,"",D263-E263)</f>
        <v>2.9942197448478675E-2</v>
      </c>
      <c r="G263" s="79">
        <f>IF($C263&lt;=Entradas!$E$63,"",D263-AVERAGE(D:D))</f>
        <v>-0.68339383669436993</v>
      </c>
      <c r="H263" s="79">
        <f>IF($C263&lt;=Entradas!$E$63,"",F263^2)</f>
        <v>8.965351880436829E-4</v>
      </c>
      <c r="I263" s="79">
        <f>IF($C263&lt;=Entradas!$E$63,"",G263^2)</f>
        <v>0.46702713603185114</v>
      </c>
      <c r="J263" s="79">
        <f>IF($C263&lt;=Entradas!$E$63,"",E263-AVERAGE(E:E))</f>
        <v>-0.72364902016360644</v>
      </c>
      <c r="K263" s="79">
        <f>IF($C263&lt;=Entradas!$E$63,"",J263^2)</f>
        <v>0.52366790438374766</v>
      </c>
      <c r="L263" s="79">
        <f>IF($C263&lt;=Entradas!$E$63,"",G263*J263)</f>
        <v>0.49453728030972849</v>
      </c>
      <c r="M263" s="40"/>
    </row>
    <row r="264" spans="2:13" x14ac:dyDescent="0.3">
      <c r="B264" s="39"/>
      <c r="C264" s="75">
        <v>259</v>
      </c>
      <c r="D264" s="111">
        <f>IF($C264&lt;=Entradas!$E$63,"",Observaciones!H264)</f>
        <v>0.21770291830396379</v>
      </c>
      <c r="E264" s="111">
        <f>IF($C264&lt;=Entradas!$E$63,"",Cálculos!L265)</f>
        <v>0.18805574845862072</v>
      </c>
      <c r="F264" s="79">
        <f>IF($C264&lt;=Entradas!$E$63,"",D264-E264)</f>
        <v>2.9647169845343074E-2</v>
      </c>
      <c r="G264" s="79">
        <f>IF($C264&lt;=Entradas!$E$63,"",D264-AVERAGE(D:D))</f>
        <v>-0.6883957638895144</v>
      </c>
      <c r="H264" s="79">
        <f>IF($C264&lt;=Entradas!$E$63,"",F264^2)</f>
        <v>8.7895467983861969E-4</v>
      </c>
      <c r="I264" s="79">
        <f>IF($C264&lt;=Entradas!$E$63,"",G264^2)</f>
        <v>0.47388872774102808</v>
      </c>
      <c r="J264" s="79">
        <f>IF($C264&lt;=Entradas!$E$63,"",E264-AVERAGE(E:E))</f>
        <v>-0.72835591975561531</v>
      </c>
      <c r="K264" s="79">
        <f>IF($C264&lt;=Entradas!$E$63,"",J264^2)</f>
        <v>0.53050234584304834</v>
      </c>
      <c r="L264" s="79">
        <f>IF($C264&lt;=Entradas!$E$63,"",G264*J264)</f>
        <v>0.50139712976361661</v>
      </c>
      <c r="M264" s="40"/>
    </row>
    <row r="265" spans="2:13" x14ac:dyDescent="0.3">
      <c r="B265" s="39"/>
      <c r="C265" s="75">
        <v>260</v>
      </c>
      <c r="D265" s="111">
        <f>IF($C265&lt;=Entradas!$E$63,"",Observaciones!H265)</f>
        <v>0.21509196284851936</v>
      </c>
      <c r="E265" s="111">
        <f>IF($C265&lt;=Entradas!$E$63,"",Cálculos!L266)</f>
        <v>0.18573691362906825</v>
      </c>
      <c r="F265" s="79">
        <f>IF($C265&lt;=Entradas!$E$63,"",D265-E265)</f>
        <v>2.9355049219451118E-2</v>
      </c>
      <c r="G265" s="79">
        <f>IF($C265&lt;=Entradas!$E$63,"",D265-AVERAGE(D:D))</f>
        <v>-0.69100671934495883</v>
      </c>
      <c r="H265" s="79">
        <f>IF($C265&lt;=Entradas!$E$63,"",F265^2)</f>
        <v>8.617189146763977E-4</v>
      </c>
      <c r="I265" s="79">
        <f>IF($C265&lt;=Entradas!$E$63,"",G265^2)</f>
        <v>0.47749028617988271</v>
      </c>
      <c r="J265" s="79">
        <f>IF($C265&lt;=Entradas!$E$63,"",E265-AVERAGE(E:E))</f>
        <v>-0.73067475458516773</v>
      </c>
      <c r="K265" s="79">
        <f>IF($C265&lt;=Entradas!$E$63,"",J265^2)</f>
        <v>0.53388559698809512</v>
      </c>
      <c r="L265" s="79">
        <f>IF($C265&lt;=Entradas!$E$63,"",G265*J265)</f>
        <v>0.50490116507407967</v>
      </c>
      <c r="M265" s="40"/>
    </row>
    <row r="266" spans="2:13" x14ac:dyDescent="0.3">
      <c r="B266" s="39"/>
      <c r="C266" s="75">
        <v>261</v>
      </c>
      <c r="D266" s="111">
        <f>IF($C266&lt;=Entradas!$E$63,"",Observaciones!H266)</f>
        <v>0.21289530463026463</v>
      </c>
      <c r="E266" s="111">
        <f>IF($C266&lt;=Entradas!$E$63,"",Cálculos!L267)</f>
        <v>0.18382949770260068</v>
      </c>
      <c r="F266" s="79">
        <f>IF($C266&lt;=Entradas!$E$63,"",D266-E266)</f>
        <v>2.9065806927663945E-2</v>
      </c>
      <c r="G266" s="79">
        <f>IF($C266&lt;=Entradas!$E$63,"",D266-AVERAGE(D:D))</f>
        <v>-0.6932033775632136</v>
      </c>
      <c r="H266" s="79">
        <f>IF($C266&lt;=Entradas!$E$63,"",F266^2)</f>
        <v>8.4482113235623735E-4</v>
      </c>
      <c r="I266" s="79">
        <f>IF($C266&lt;=Entradas!$E$63,"",G266^2)</f>
        <v>0.48053092266504727</v>
      </c>
      <c r="J266" s="79">
        <f>IF($C266&lt;=Entradas!$E$63,"",E266-AVERAGE(E:E))</f>
        <v>-0.73258217051163532</v>
      </c>
      <c r="K266" s="79">
        <f>IF($C266&lt;=Entradas!$E$63,"",J266^2)</f>
        <v>0.53667663655153874</v>
      </c>
      <c r="L266" s="79">
        <f>IF($C266&lt;=Entradas!$E$63,"",G266*J266)</f>
        <v>0.50782843494125562</v>
      </c>
      <c r="M266" s="40"/>
    </row>
    <row r="267" spans="2:13" x14ac:dyDescent="0.3">
      <c r="B267" s="39"/>
      <c r="C267" s="75">
        <v>262</v>
      </c>
      <c r="D267" s="111">
        <f>IF($C267&lt;=Entradas!$E$63,"",Observaciones!H267)</f>
        <v>0.21078476863253254</v>
      </c>
      <c r="E267" s="111">
        <f>IF($C267&lt;=Entradas!$E$63,"",Cálculos!L268)</f>
        <v>0.18200535402346268</v>
      </c>
      <c r="F267" s="79">
        <f>IF($C267&lt;=Entradas!$E$63,"",D267-E267)</f>
        <v>2.8779414609069853E-2</v>
      </c>
      <c r="G267" s="79">
        <f>IF($C267&lt;=Entradas!$E$63,"",D267-AVERAGE(D:D))</f>
        <v>-0.69531391356094563</v>
      </c>
      <c r="H267" s="79">
        <f>IF($C267&lt;=Entradas!$E$63,"",F267^2)</f>
        <v>8.2825470524074325E-4</v>
      </c>
      <c r="I267" s="79">
        <f>IF($C267&lt;=Entradas!$E$63,"",G267^2)</f>
        <v>0.48346143839143818</v>
      </c>
      <c r="J267" s="79">
        <f>IF($C267&lt;=Entradas!$E$63,"",E267-AVERAGE(E:E))</f>
        <v>-0.73440631419077329</v>
      </c>
      <c r="K267" s="79">
        <f>IF($C267&lt;=Entradas!$E$63,"",J267^2)</f>
        <v>0.53935263432327685</v>
      </c>
      <c r="L267" s="79">
        <f>IF($C267&lt;=Entradas!$E$63,"",G267*J267)</f>
        <v>0.51064292846385606</v>
      </c>
      <c r="M267" s="40"/>
    </row>
    <row r="268" spans="2:13" x14ac:dyDescent="0.3">
      <c r="B268" s="39"/>
      <c r="C268" s="75">
        <v>263</v>
      </c>
      <c r="D268" s="111">
        <f>IF($C268&lt;=Entradas!$E$63,"",Observaciones!H268)</f>
        <v>0.20870572749525815</v>
      </c>
      <c r="E268" s="111">
        <f>IF($C268&lt;=Entradas!$E$63,"",Cálculos!L269)</f>
        <v>0.18020988331305393</v>
      </c>
      <c r="F268" s="79">
        <f>IF($C268&lt;=Entradas!$E$63,"",D268-E268)</f>
        <v>2.8495844182204216E-2</v>
      </c>
      <c r="G268" s="79">
        <f>IF($C268&lt;=Entradas!$E$63,"",D268-AVERAGE(D:D))</f>
        <v>-0.69739295469822005</v>
      </c>
      <c r="H268" s="79">
        <f>IF($C268&lt;=Entradas!$E$63,"",F268^2)</f>
        <v>8.1201313565646186E-4</v>
      </c>
      <c r="I268" s="79">
        <f>IF($C268&lt;=Entradas!$E$63,"",G268^2)</f>
        <v>0.48635693326271362</v>
      </c>
      <c r="J268" s="79">
        <f>IF($C268&lt;=Entradas!$E$63,"",E268-AVERAGE(E:E))</f>
        <v>-0.73620178490118215</v>
      </c>
      <c r="K268" s="79">
        <f>IF($C268&lt;=Entradas!$E$63,"",J268^2)</f>
        <v>0.54199306809168646</v>
      </c>
      <c r="L268" s="79">
        <f>IF($C268&lt;=Entradas!$E$63,"",G268*J268)</f>
        <v>0.51342193802633884</v>
      </c>
      <c r="M268" s="40"/>
    </row>
    <row r="269" spans="2:13" x14ac:dyDescent="0.3">
      <c r="B269" s="39"/>
      <c r="C269" s="75">
        <v>264</v>
      </c>
      <c r="D269" s="111">
        <f>IF($C269&lt;=Entradas!$E$63,"",Observaciones!H269)</f>
        <v>0.20664894703919839</v>
      </c>
      <c r="E269" s="111">
        <f>IF($C269&lt;=Entradas!$E$63,"",Cálculos!L270)</f>
        <v>0.17843387919690268</v>
      </c>
      <c r="F269" s="79">
        <f>IF($C269&lt;=Entradas!$E$63,"",D269-E269)</f>
        <v>2.8215067842295716E-2</v>
      </c>
      <c r="G269" s="79">
        <f>IF($C269&lt;=Entradas!$E$63,"",D269-AVERAGE(D:D))</f>
        <v>-0.69944973515427988</v>
      </c>
      <c r="H269" s="79">
        <f>IF($C269&lt;=Entradas!$E$63,"",F269^2)</f>
        <v>7.9609005334534979E-4</v>
      </c>
      <c r="I269" s="79">
        <f>IF($C269&lt;=Entradas!$E$63,"",G269^2)</f>
        <v>0.48922993200739229</v>
      </c>
      <c r="J269" s="79">
        <f>IF($C269&lt;=Entradas!$E$63,"",E269-AVERAGE(E:E))</f>
        <v>-0.73797778901733335</v>
      </c>
      <c r="K269" s="79">
        <f>IF($C269&lt;=Entradas!$E$63,"",J269^2)</f>
        <v>0.54461121708291182</v>
      </c>
      <c r="L269" s="79">
        <f>IF($C269&lt;=Entradas!$E$63,"",G269*J269)</f>
        <v>0.51617836907791481</v>
      </c>
      <c r="M269" s="40"/>
    </row>
    <row r="270" spans="2:13" x14ac:dyDescent="0.3">
      <c r="B270" s="39"/>
      <c r="C270" s="75">
        <v>265</v>
      </c>
      <c r="D270" s="111">
        <f>IF($C270&lt;=Entradas!$E$63,"",Observaciones!H270)</f>
        <v>0.204612727133172</v>
      </c>
      <c r="E270" s="111">
        <f>IF($C270&lt;=Entradas!$E$63,"",Cálculos!L271)</f>
        <v>0.17667566907463197</v>
      </c>
      <c r="F270" s="79">
        <f>IF($C270&lt;=Entradas!$E$63,"",D270-E270)</f>
        <v>2.7937058058540021E-2</v>
      </c>
      <c r="G270" s="79">
        <f>IF($C270&lt;=Entradas!$E$63,"",D270-AVERAGE(D:D))</f>
        <v>-0.7014859550603062</v>
      </c>
      <c r="H270" s="79">
        <f>IF($C270&lt;=Entradas!$E$63,"",F270^2)</f>
        <v>7.8047921296623595E-4</v>
      </c>
      <c r="I270" s="79">
        <f>IF($C270&lt;=Entradas!$E$63,"",G270^2)</f>
        <v>0.49208254514686994</v>
      </c>
      <c r="J270" s="79">
        <f>IF($C270&lt;=Entradas!$E$63,"",E270-AVERAGE(E:E))</f>
        <v>-0.73973599913960408</v>
      </c>
      <c r="K270" s="79">
        <f>IF($C270&lt;=Entradas!$E$63,"",J270^2)</f>
        <v>0.54720934842306834</v>
      </c>
      <c r="L270" s="79">
        <f>IF($C270&lt;=Entradas!$E$63,"",G270*J270)</f>
        <v>0.518914413848935</v>
      </c>
      <c r="M270" s="40"/>
    </row>
    <row r="271" spans="2:13" x14ac:dyDescent="0.3">
      <c r="B271" s="39"/>
      <c r="C271" s="75">
        <v>266</v>
      </c>
      <c r="D271" s="111">
        <f>IF($C271&lt;=Entradas!$E$63,"",Observaciones!H271)</f>
        <v>0.20259661947209576</v>
      </c>
      <c r="E271" s="111">
        <f>IF($C271&lt;=Entradas!$E$63,"",Cálculos!L272)</f>
        <v>0.17493483190069542</v>
      </c>
      <c r="F271" s="79">
        <f>IF($C271&lt;=Entradas!$E$63,"",D271-E271)</f>
        <v>2.7661787571400337E-2</v>
      </c>
      <c r="G271" s="79">
        <f>IF($C271&lt;=Entradas!$E$63,"",D271-AVERAGE(D:D))</f>
        <v>-0.70350206272138249</v>
      </c>
      <c r="H271" s="79">
        <f>IF($C271&lt;=Entradas!$E$63,"",F271^2)</f>
        <v>7.6517449164527818E-4</v>
      </c>
      <c r="I271" s="79">
        <f>IF($C271&lt;=Entradas!$E$63,"",G271^2)</f>
        <v>0.49491515225324001</v>
      </c>
      <c r="J271" s="79">
        <f>IF($C271&lt;=Entradas!$E$63,"",E271-AVERAGE(E:E))</f>
        <v>-0.74147683631354067</v>
      </c>
      <c r="K271" s="79">
        <f>IF($C271&lt;=Entradas!$E$63,"",J271^2)</f>
        <v>0.54978789878953715</v>
      </c>
      <c r="L271" s="79">
        <f>IF($C271&lt;=Entradas!$E$63,"",G271*J271)</f>
        <v>0.52163048380670074</v>
      </c>
      <c r="M271" s="40"/>
    </row>
    <row r="272" spans="2:13" x14ac:dyDescent="0.3">
      <c r="B272" s="39"/>
      <c r="C272" s="75">
        <v>267</v>
      </c>
      <c r="D272" s="111">
        <f>IF($C272&lt;=Entradas!$E$63,"",Observaciones!H272)</f>
        <v>0.21422585354190035</v>
      </c>
      <c r="E272" s="111">
        <f>IF($C272&lt;=Entradas!$E$63,"",Cálculos!L273)</f>
        <v>0.18683662415196553</v>
      </c>
      <c r="F272" s="79">
        <f>IF($C272&lt;=Entradas!$E$63,"",D272-E272)</f>
        <v>2.7389229389934822E-2</v>
      </c>
      <c r="G272" s="79">
        <f>IF($C272&lt;=Entradas!$E$63,"",D272-AVERAGE(D:D))</f>
        <v>-0.69187282865157784</v>
      </c>
      <c r="H272" s="79">
        <f>IF($C272&lt;=Entradas!$E$63,"",F272^2)</f>
        <v>7.501698865744694E-4</v>
      </c>
      <c r="I272" s="79">
        <f>IF($C272&lt;=Entradas!$E$63,"",G272^2)</f>
        <v>0.47868801102633557</v>
      </c>
      <c r="J272" s="79">
        <f>IF($C272&lt;=Entradas!$E$63,"",E272-AVERAGE(E:E))</f>
        <v>-0.72957504406227047</v>
      </c>
      <c r="K272" s="79">
        <f>IF($C272&lt;=Entradas!$E$63,"",J272^2)</f>
        <v>0.53227974491846386</v>
      </c>
      <c r="L272" s="79">
        <f>IF($C272&lt;=Entradas!$E$63,"",G272*J272)</f>
        <v>0.50477314944896257</v>
      </c>
      <c r="M272" s="40"/>
    </row>
    <row r="273" spans="2:13" x14ac:dyDescent="0.3">
      <c r="B273" s="39"/>
      <c r="C273" s="75">
        <v>268</v>
      </c>
      <c r="D273" s="111">
        <f>IF($C273&lt;=Entradas!$E$63,"",Observaciones!H273)</f>
        <v>0.30181865919995365</v>
      </c>
      <c r="E273" s="111">
        <f>IF($C273&lt;=Entradas!$E$63,"",Cálculos!L274)</f>
        <v>0.30038080268316125</v>
      </c>
      <c r="F273" s="79">
        <f>IF($C273&lt;=Entradas!$E$63,"",D273-E273)</f>
        <v>1.4378565167924018E-3</v>
      </c>
      <c r="G273" s="79">
        <f>IF($C273&lt;=Entradas!$E$63,"",D273-AVERAGE(D:D))</f>
        <v>-0.60428002299352457</v>
      </c>
      <c r="H273" s="79">
        <f>IF($C273&lt;=Entradas!$E$63,"",F273^2)</f>
        <v>2.0674313628823783E-6</v>
      </c>
      <c r="I273" s="79">
        <f>IF($C273&lt;=Entradas!$E$63,"",G273^2)</f>
        <v>0.36515434618905457</v>
      </c>
      <c r="J273" s="79">
        <f>IF($C273&lt;=Entradas!$E$63,"",E273-AVERAGE(E:E))</f>
        <v>-0.61603086553107478</v>
      </c>
      <c r="K273" s="79">
        <f>IF($C273&lt;=Entradas!$E$63,"",J273^2)</f>
        <v>0.37949402728696513</v>
      </c>
      <c r="L273" s="79">
        <f>IF($C273&lt;=Entradas!$E$63,"",G273*J273)</f>
        <v>0.37225514558783873</v>
      </c>
      <c r="M273" s="40"/>
    </row>
    <row r="274" spans="2:13" x14ac:dyDescent="0.3">
      <c r="B274" s="39"/>
      <c r="C274" s="75">
        <v>269</v>
      </c>
      <c r="D274" s="111">
        <f>IF($C274&lt;=Entradas!$E$63,"",Observaciones!H274)</f>
        <v>0.23342816843066405</v>
      </c>
      <c r="E274" s="111">
        <f>IF($C274&lt;=Entradas!$E$63,"",Cálculos!L275)</f>
        <v>0.20474695056653988</v>
      </c>
      <c r="F274" s="79">
        <f>IF($C274&lt;=Entradas!$E$63,"",D274-E274)</f>
        <v>2.868121786412417E-2</v>
      </c>
      <c r="G274" s="79">
        <f>IF($C274&lt;=Entradas!$E$63,"",D274-AVERAGE(D:D))</f>
        <v>-0.67267051376281417</v>
      </c>
      <c r="H274" s="79">
        <f>IF($C274&lt;=Entradas!$E$63,"",F274^2)</f>
        <v>8.2261225816935538E-4</v>
      </c>
      <c r="I274" s="79">
        <f>IF($C274&lt;=Entradas!$E$63,"",G274^2)</f>
        <v>0.45248562008592835</v>
      </c>
      <c r="J274" s="79">
        <f>IF($C274&lt;=Entradas!$E$63,"",E274-AVERAGE(E:E))</f>
        <v>-0.71166471764769612</v>
      </c>
      <c r="K274" s="79">
        <f>IF($C274&lt;=Entradas!$E$63,"",J274^2)</f>
        <v>0.50646667034457504</v>
      </c>
      <c r="L274" s="79">
        <f>IF($C274&lt;=Entradas!$E$63,"",G274*J274)</f>
        <v>0.47871587124694381</v>
      </c>
      <c r="M274" s="40"/>
    </row>
    <row r="275" spans="2:13" x14ac:dyDescent="0.3">
      <c r="B275" s="39"/>
      <c r="C275" s="75">
        <v>270</v>
      </c>
      <c r="D275" s="111">
        <f>IF($C275&lt;=Entradas!$E$63,"",Observaciones!H275)</f>
        <v>0.20082898696949908</v>
      </c>
      <c r="E275" s="111">
        <f>IF($C275&lt;=Entradas!$E$63,"",Cálculos!L276)</f>
        <v>0.17393791430853422</v>
      </c>
      <c r="F275" s="79">
        <f>IF($C275&lt;=Entradas!$E$63,"",D275-E275)</f>
        <v>2.6891072660964854E-2</v>
      </c>
      <c r="G275" s="79">
        <f>IF($C275&lt;=Entradas!$E$63,"",D275-AVERAGE(D:D))</f>
        <v>-0.7052696952239792</v>
      </c>
      <c r="H275" s="79">
        <f>IF($C275&lt;=Entradas!$E$63,"",F275^2)</f>
        <v>7.2312978885729143E-4</v>
      </c>
      <c r="I275" s="79">
        <f>IF($C275&lt;=Entradas!$E$63,"",G275^2)</f>
        <v>0.4974053430013245</v>
      </c>
      <c r="J275" s="79">
        <f>IF($C275&lt;=Entradas!$E$63,"",E275-AVERAGE(E:E))</f>
        <v>-0.74247375390570181</v>
      </c>
      <c r="K275" s="79">
        <f>IF($C275&lt;=Entradas!$E$63,"",J275^2)</f>
        <v>0.55126727523882468</v>
      </c>
      <c r="L275" s="79">
        <f>IF($C275&lt;=Entradas!$E$63,"",G275*J275)</f>
        <v>0.52364423812887806</v>
      </c>
      <c r="M275" s="40"/>
    </row>
    <row r="276" spans="2:13" x14ac:dyDescent="0.3">
      <c r="B276" s="39"/>
      <c r="C276" s="75">
        <v>271</v>
      </c>
      <c r="D276" s="111">
        <f>IF($C276&lt;=Entradas!$E$63,"",Observaciones!H276)</f>
        <v>0.19382244005931062</v>
      </c>
      <c r="E276" s="111">
        <f>IF($C276&lt;=Entradas!$E$63,"",Cálculos!L277)</f>
        <v>0.1674464875825345</v>
      </c>
      <c r="F276" s="79">
        <f>IF($C276&lt;=Entradas!$E$63,"",D276-E276)</f>
        <v>2.6375952476776127E-2</v>
      </c>
      <c r="G276" s="79">
        <f>IF($C276&lt;=Entradas!$E$63,"",D276-AVERAGE(D:D))</f>
        <v>-0.71227624213416763</v>
      </c>
      <c r="H276" s="79">
        <f>IF($C276&lt;=Entradas!$E$63,"",F276^2)</f>
        <v>6.9569086905715274E-4</v>
      </c>
      <c r="I276" s="79">
        <f>IF($C276&lt;=Entradas!$E$63,"",G276^2)</f>
        <v>0.50733744510877143</v>
      </c>
      <c r="J276" s="79">
        <f>IF($C276&lt;=Entradas!$E$63,"",E276-AVERAGE(E:E))</f>
        <v>-0.74896518063170148</v>
      </c>
      <c r="K276" s="79">
        <f>IF($C276&lt;=Entradas!$E$63,"",J276^2)</f>
        <v>0.56094884179867721</v>
      </c>
      <c r="L276" s="79">
        <f>IF($C276&lt;=Entradas!$E$63,"",G276*J276)</f>
        <v>0.53347010434968645</v>
      </c>
      <c r="M276" s="40"/>
    </row>
    <row r="277" spans="2:13" x14ac:dyDescent="0.3">
      <c r="B277" s="39"/>
      <c r="C277" s="75">
        <v>272</v>
      </c>
      <c r="D277" s="111">
        <f>IF($C277&lt;=Entradas!$E$63,"",Observaciones!H277)</f>
        <v>0.19107837815627893</v>
      </c>
      <c r="E277" s="111">
        <f>IF($C277&lt;=Entradas!$E$63,"",Cálculos!L278)</f>
        <v>0.16500382419650567</v>
      </c>
      <c r="F277" s="79">
        <f>IF($C277&lt;=Entradas!$E$63,"",D277-E277)</f>
        <v>2.6074553959773261E-2</v>
      </c>
      <c r="G277" s="79">
        <f>IF($C277&lt;=Entradas!$E$63,"",D277-AVERAGE(D:D))</f>
        <v>-0.71502030403719929</v>
      </c>
      <c r="H277" s="79">
        <f>IF($C277&lt;=Entradas!$E$63,"",F277^2)</f>
        <v>6.7988236420112741E-4</v>
      </c>
      <c r="I277" s="79">
        <f>IF($C277&lt;=Entradas!$E$63,"",G277^2)</f>
        <v>0.51125403518544887</v>
      </c>
      <c r="J277" s="79">
        <f>IF($C277&lt;=Entradas!$E$63,"",E277-AVERAGE(E:E))</f>
        <v>-0.75140784401773031</v>
      </c>
      <c r="K277" s="79">
        <f>IF($C277&lt;=Entradas!$E$63,"",J277^2)</f>
        <v>0.56461374805137376</v>
      </c>
      <c r="L277" s="79">
        <f>IF($C277&lt;=Entradas!$E$63,"",G277*J277)</f>
        <v>0.53727186508549396</v>
      </c>
      <c r="M277" s="40"/>
    </row>
    <row r="278" spans="2:13" x14ac:dyDescent="0.3">
      <c r="B278" s="39"/>
      <c r="C278" s="75">
        <v>273</v>
      </c>
      <c r="D278" s="111">
        <f>IF($C278&lt;=Entradas!$E$63,"",Observaciones!H278)</f>
        <v>0.18905719948747957</v>
      </c>
      <c r="E278" s="111">
        <f>IF($C278&lt;=Entradas!$E$63,"",Cálculos!L279)</f>
        <v>0.16324645233120982</v>
      </c>
      <c r="F278" s="79">
        <f>IF($C278&lt;=Entradas!$E$63,"",D278-E278)</f>
        <v>2.5810747156269742E-2</v>
      </c>
      <c r="G278" s="79">
        <f>IF($C278&lt;=Entradas!$E$63,"",D278-AVERAGE(D:D))</f>
        <v>-0.71704148270599866</v>
      </c>
      <c r="H278" s="79">
        <f>IF($C278&lt;=Entradas!$E$63,"",F278^2)</f>
        <v>6.6619466876488662E-4</v>
      </c>
      <c r="I278" s="79">
        <f>IF($C278&lt;=Entradas!$E$63,"",G278^2)</f>
        <v>0.51414848792121692</v>
      </c>
      <c r="J278" s="79">
        <f>IF($C278&lt;=Entradas!$E$63,"",E278-AVERAGE(E:E))</f>
        <v>-0.75316521588302621</v>
      </c>
      <c r="K278" s="79">
        <f>IF($C278&lt;=Entradas!$E$63,"",J278^2)</f>
        <v>0.56725784241612542</v>
      </c>
      <c r="L278" s="79">
        <f>IF($C278&lt;=Entradas!$E$63,"",G278*J278)</f>
        <v>0.54005070311934866</v>
      </c>
      <c r="M278" s="40"/>
    </row>
    <row r="279" spans="2:13" x14ac:dyDescent="0.3">
      <c r="B279" s="39"/>
      <c r="C279" s="75">
        <v>274</v>
      </c>
      <c r="D279" s="111">
        <f>IF($C279&lt;=Entradas!$E$63,"",Observaciones!H279)</f>
        <v>0.18717140199451726</v>
      </c>
      <c r="E279" s="111">
        <f>IF($C279&lt;=Entradas!$E$63,"",Cálculos!L280)</f>
        <v>0.16161611724918737</v>
      </c>
      <c r="F279" s="79">
        <f>IF($C279&lt;=Entradas!$E$63,"",D279-E279)</f>
        <v>2.5555284745329893E-2</v>
      </c>
      <c r="G279" s="79">
        <f>IF($C279&lt;=Entradas!$E$63,"",D279-AVERAGE(D:D))</f>
        <v>-0.71892728019896102</v>
      </c>
      <c r="H279" s="79">
        <f>IF($C279&lt;=Entradas!$E$63,"",F279^2)</f>
        <v>6.5307257841489073E-4</v>
      </c>
      <c r="I279" s="79">
        <f>IF($C279&lt;=Entradas!$E$63,"",G279^2)</f>
        <v>0.51685643421427541</v>
      </c>
      <c r="J279" s="79">
        <f>IF($C279&lt;=Entradas!$E$63,"",E279-AVERAGE(E:E))</f>
        <v>-0.75479555096504869</v>
      </c>
      <c r="K279" s="79">
        <f>IF($C279&lt;=Entradas!$E$63,"",J279^2)</f>
        <v>0.56971632375663139</v>
      </c>
      <c r="L279" s="79">
        <f>IF($C279&lt;=Entradas!$E$63,"",G279*J279)</f>
        <v>0.54264311256157871</v>
      </c>
      <c r="M279" s="40"/>
    </row>
    <row r="280" spans="2:13" x14ac:dyDescent="0.3">
      <c r="B280" s="39"/>
      <c r="C280" s="75">
        <v>275</v>
      </c>
      <c r="D280" s="111">
        <f>IF($C280&lt;=Entradas!$E$63,"",Observaciones!H280)</f>
        <v>0.18532334572105638</v>
      </c>
      <c r="E280" s="111">
        <f>IF($C280&lt;=Entradas!$E$63,"",Cálculos!L281)</f>
        <v>0.16002005294362295</v>
      </c>
      <c r="F280" s="79">
        <f>IF($C280&lt;=Entradas!$E$63,"",D280-E280)</f>
        <v>2.5303292777433428E-2</v>
      </c>
      <c r="G280" s="79">
        <f>IF($C280&lt;=Entradas!$E$63,"",D280-AVERAGE(D:D))</f>
        <v>-0.72077533647242187</v>
      </c>
      <c r="H280" s="79">
        <f>IF($C280&lt;=Entradas!$E$63,"",F280^2)</f>
        <v>6.402566253805147E-4</v>
      </c>
      <c r="I280" s="79">
        <f>IF($C280&lt;=Entradas!$E$63,"",G280^2)</f>
        <v>0.519517085666933</v>
      </c>
      <c r="J280" s="79">
        <f>IF($C280&lt;=Entradas!$E$63,"",E280-AVERAGE(E:E))</f>
        <v>-0.75639161527061305</v>
      </c>
      <c r="K280" s="79">
        <f>IF($C280&lt;=Entradas!$E$63,"",J280^2)</f>
        <v>0.57212827565168711</v>
      </c>
      <c r="L280" s="79">
        <f>IF($C280&lt;=Entradas!$E$63,"",G280*J280)</f>
        <v>0.54518842100159481</v>
      </c>
      <c r="M280" s="40"/>
    </row>
    <row r="281" spans="2:13" x14ac:dyDescent="0.3">
      <c r="B281" s="39"/>
      <c r="C281" s="75">
        <v>276</v>
      </c>
      <c r="D281" s="111">
        <f>IF($C281&lt;=Entradas!$E$63,"",Observaciones!H281)</f>
        <v>0.18349667812756082</v>
      </c>
      <c r="E281" s="111">
        <f>IF($C281&lt;=Entradas!$E$63,"",Cálculos!L282)</f>
        <v>0.15844273619220633</v>
      </c>
      <c r="F281" s="79">
        <f>IF($C281&lt;=Entradas!$E$63,"",D281-E281)</f>
        <v>2.5053941935354485E-2</v>
      </c>
      <c r="G281" s="79">
        <f>IF($C281&lt;=Entradas!$E$63,"",D281-AVERAGE(D:D))</f>
        <v>-0.72260200406591735</v>
      </c>
      <c r="H281" s="79">
        <f>IF($C281&lt;=Entradas!$E$63,"",F281^2)</f>
        <v>6.2770000650011406E-4</v>
      </c>
      <c r="I281" s="79">
        <f>IF($C281&lt;=Entradas!$E$63,"",G281^2)</f>
        <v>0.52215365628008004</v>
      </c>
      <c r="J281" s="79">
        <f>IF($C281&lt;=Entradas!$E$63,"",E281-AVERAGE(E:E))</f>
        <v>-0.75796893202202975</v>
      </c>
      <c r="K281" s="79">
        <f>IF($C281&lt;=Entradas!$E$63,"",J281^2)</f>
        <v>0.57451690191061633</v>
      </c>
      <c r="L281" s="79">
        <f>IF($C281&lt;=Entradas!$E$63,"",G281*J281)</f>
        <v>0.54770986929882182</v>
      </c>
      <c r="M281" s="40"/>
    </row>
    <row r="282" spans="2:13" x14ac:dyDescent="0.3">
      <c r="B282" s="39"/>
      <c r="C282" s="75">
        <v>277</v>
      </c>
      <c r="D282" s="111">
        <f>IF($C282&lt;=Entradas!$E$63,"",Observaciones!H282)</f>
        <v>0.18168853669317106</v>
      </c>
      <c r="E282" s="111">
        <f>IF($C282&lt;=Entradas!$E$63,"",Cálculos!L283)</f>
        <v>0.15688146243736611</v>
      </c>
      <c r="F282" s="79">
        <f>IF($C282&lt;=Entradas!$E$63,"",D282-E282)</f>
        <v>2.4807074255804945E-2</v>
      </c>
      <c r="G282" s="79">
        <f>IF($C282&lt;=Entradas!$E$63,"",D282-AVERAGE(D:D))</f>
        <v>-0.72441014550030713</v>
      </c>
      <c r="H282" s="79">
        <f>IF($C282&lt;=Entradas!$E$63,"",F282^2)</f>
        <v>6.1539093313302045E-4</v>
      </c>
      <c r="I282" s="79">
        <f>IF($C282&lt;=Entradas!$E$63,"",G282^2)</f>
        <v>0.52477005890377615</v>
      </c>
      <c r="J282" s="79">
        <f>IF($C282&lt;=Entradas!$E$63,"",E282-AVERAGE(E:E))</f>
        <v>-0.75953020577686992</v>
      </c>
      <c r="K282" s="79">
        <f>IF($C282&lt;=Entradas!$E$63,"",J282^2)</f>
        <v>0.57688613348745432</v>
      </c>
      <c r="L282" s="79">
        <f>IF($C282&lt;=Entradas!$E$63,"",G282*J282)</f>
        <v>0.55021138687870053</v>
      </c>
      <c r="M282" s="40"/>
    </row>
    <row r="283" spans="2:13" x14ac:dyDescent="0.3">
      <c r="B283" s="39"/>
      <c r="C283" s="75">
        <v>278</v>
      </c>
      <c r="D283" s="111">
        <f>IF($C283&lt;=Entradas!$E$63,"",Observaciones!H283)</f>
        <v>0.17989829884973521</v>
      </c>
      <c r="E283" s="111">
        <f>IF($C283&lt;=Entradas!$E$63,"",Cálculos!L284)</f>
        <v>0.15533565547172296</v>
      </c>
      <c r="F283" s="79">
        <f>IF($C283&lt;=Entradas!$E$63,"",D283-E283)</f>
        <v>2.4562643378012256E-2</v>
      </c>
      <c r="G283" s="79">
        <f>IF($C283&lt;=Entradas!$E$63,"",D283-AVERAGE(D:D))</f>
        <v>-0.72620038334374304</v>
      </c>
      <c r="H283" s="79">
        <f>IF($C283&lt;=Entradas!$E$63,"",F283^2)</f>
        <v>6.0332344971540934E-4</v>
      </c>
      <c r="I283" s="79">
        <f>IF($C283&lt;=Entradas!$E$63,"",G283^2)</f>
        <v>0.52736699676859933</v>
      </c>
      <c r="J283" s="79">
        <f>IF($C283&lt;=Entradas!$E$63,"",E283-AVERAGE(E:E))</f>
        <v>-0.76107601274251313</v>
      </c>
      <c r="K283" s="79">
        <f>IF($C283&lt;=Entradas!$E$63,"",J283^2)</f>
        <v>0.57923669717204196</v>
      </c>
      <c r="L283" s="79">
        <f>IF($C283&lt;=Entradas!$E$63,"",G283*J283)</f>
        <v>0.55269369220734055</v>
      </c>
      <c r="M283" s="40"/>
    </row>
    <row r="284" spans="2:13" x14ac:dyDescent="0.3">
      <c r="B284" s="39"/>
      <c r="C284" s="75">
        <v>279</v>
      </c>
      <c r="D284" s="111">
        <f>IF($C284&lt;=Entradas!$E$63,"",Observaciones!H284)</f>
        <v>0.17812571517269227</v>
      </c>
      <c r="E284" s="111">
        <f>IF($C284&lt;=Entradas!$E$63,"",Cálculos!L285)</f>
        <v>0.15380509351404403</v>
      </c>
      <c r="F284" s="79">
        <f>IF($C284&lt;=Entradas!$E$63,"",D284-E284)</f>
        <v>2.4320621658648234E-2</v>
      </c>
      <c r="G284" s="79">
        <f>IF($C284&lt;=Entradas!$E$63,"",D284-AVERAGE(D:D))</f>
        <v>-0.72797296702078595</v>
      </c>
      <c r="H284" s="79">
        <f>IF($C284&lt;=Entradas!$E$63,"",F284^2)</f>
        <v>5.9149263786310955E-4</v>
      </c>
      <c r="I284" s="79">
        <f>IF($C284&lt;=Entradas!$E$63,"",G284^2)</f>
        <v>0.52994464071304637</v>
      </c>
      <c r="J284" s="79">
        <f>IF($C284&lt;=Entradas!$E$63,"",E284-AVERAGE(E:E))</f>
        <v>-0.762606574700192</v>
      </c>
      <c r="K284" s="79">
        <f>IF($C284&lt;=Entradas!$E$63,"",J284^2)</f>
        <v>0.58156878777595955</v>
      </c>
      <c r="L284" s="79">
        <f>IF($C284&lt;=Entradas!$E$63,"",G284*J284)</f>
        <v>0.55515697085405746</v>
      </c>
      <c r="M284" s="40"/>
    </row>
    <row r="285" spans="2:13" x14ac:dyDescent="0.3">
      <c r="B285" s="39"/>
      <c r="C285" s="75">
        <v>280</v>
      </c>
      <c r="D285" s="111">
        <f>IF($C285&lt;=Entradas!$E$63,"",Observaciones!H285)</f>
        <v>0.17637059959529314</v>
      </c>
      <c r="E285" s="111">
        <f>IF($C285&lt;=Entradas!$E$63,"",Cálculos!L286)</f>
        <v>0.15228961483842907</v>
      </c>
      <c r="F285" s="79">
        <f>IF($C285&lt;=Entradas!$E$63,"",D285-E285)</f>
        <v>2.4080984756864071E-2</v>
      </c>
      <c r="G285" s="79">
        <f>IF($C285&lt;=Entradas!$E$63,"",D285-AVERAGE(D:D))</f>
        <v>-0.72972808259818511</v>
      </c>
      <c r="H285" s="79">
        <f>IF($C285&lt;=Entradas!$E$63,"",F285^2)</f>
        <v>5.7989382686031974E-4</v>
      </c>
      <c r="I285" s="79">
        <f>IF($C285&lt;=Entradas!$E$63,"",G285^2)</f>
        <v>0.53250307453242363</v>
      </c>
      <c r="J285" s="79">
        <f>IF($C285&lt;=Entradas!$E$63,"",E285-AVERAGE(E:E))</f>
        <v>-0.76412205337580696</v>
      </c>
      <c r="K285" s="79">
        <f>IF($C285&lt;=Entradas!$E$63,"",J285^2)</f>
        <v>0.58388251245525957</v>
      </c>
      <c r="L285" s="79">
        <f>IF($C285&lt;=Entradas!$E$63,"",G285*J285)</f>
        <v>0.55760132088091563</v>
      </c>
      <c r="M285" s="40"/>
    </row>
    <row r="286" spans="2:13" x14ac:dyDescent="0.3">
      <c r="B286" s="39"/>
      <c r="C286" s="75">
        <v>281</v>
      </c>
      <c r="D286" s="111">
        <f>IF($C286&lt;=Entradas!$E$63,"",Observaciones!H286)</f>
        <v>0.17463277798969981</v>
      </c>
      <c r="E286" s="111">
        <f>IF($C286&lt;=Entradas!$E$63,"",Cálculos!L287)</f>
        <v>0.15078906891524829</v>
      </c>
      <c r="F286" s="79">
        <f>IF($C286&lt;=Entradas!$E$63,"",D286-E286)</f>
        <v>2.3843709074451519E-2</v>
      </c>
      <c r="G286" s="79">
        <f>IF($C286&lt;=Entradas!$E$63,"",D286-AVERAGE(D:D))</f>
        <v>-0.73146590420377844</v>
      </c>
      <c r="H286" s="79">
        <f>IF($C286&lt;=Entradas!$E$63,"",F286^2)</f>
        <v>5.6852246242708167E-4</v>
      </c>
      <c r="I286" s="79">
        <f>IF($C286&lt;=Entradas!$E$63,"",G286^2)</f>
        <v>0.53504236901265123</v>
      </c>
      <c r="J286" s="79">
        <f>IF($C286&lt;=Entradas!$E$63,"",E286-AVERAGE(E:E))</f>
        <v>-0.76562259929898779</v>
      </c>
      <c r="K286" s="79">
        <f>IF($C286&lt;=Entradas!$E$63,"",J286^2)</f>
        <v>0.58617796455733839</v>
      </c>
      <c r="L286" s="79">
        <f>IF($C286&lt;=Entradas!$E$63,"",G286*J286)</f>
        <v>0.56002682687508121</v>
      </c>
      <c r="M286" s="40"/>
    </row>
    <row r="287" spans="2:13" x14ac:dyDescent="0.3">
      <c r="B287" s="39"/>
      <c r="C287" s="75">
        <v>282</v>
      </c>
      <c r="D287" s="111">
        <f>IF($C287&lt;=Entradas!$E$63,"",Observaciones!H287)</f>
        <v>0.17291207962067556</v>
      </c>
      <c r="E287" s="111">
        <f>IF($C287&lt;=Entradas!$E$63,"",Cálculos!L288)</f>
        <v>0.14930330829152061</v>
      </c>
      <c r="F287" s="79">
        <f>IF($C287&lt;=Entradas!$E$63,"",D287-E287)</f>
        <v>2.3608771329154954E-2</v>
      </c>
      <c r="G287" s="79">
        <f>IF($C287&lt;=Entradas!$E$63,"",D287-AVERAGE(D:D))</f>
        <v>-0.73318660257280266</v>
      </c>
      <c r="H287" s="79">
        <f>IF($C287&lt;=Entradas!$E$63,"",F287^2)</f>
        <v>5.5737408367232896E-4</v>
      </c>
      <c r="I287" s="79">
        <f>IF($C287&lt;=Entradas!$E$63,"",G287^2)</f>
        <v>0.53756259419224883</v>
      </c>
      <c r="J287" s="79">
        <f>IF($C287&lt;=Entradas!$E$63,"",E287-AVERAGE(E:E))</f>
        <v>-0.76710835992271542</v>
      </c>
      <c r="K287" s="79">
        <f>IF($C287&lt;=Entradas!$E$63,"",J287^2)</f>
        <v>0.58845523586331827</v>
      </c>
      <c r="L287" s="79">
        <f>IF($C287&lt;=Entradas!$E$63,"",G287*J287)</f>
        <v>0.56243357221693047</v>
      </c>
      <c r="M287" s="40"/>
    </row>
    <row r="288" spans="2:13" x14ac:dyDescent="0.3">
      <c r="B288" s="39"/>
      <c r="C288" s="75">
        <v>283</v>
      </c>
      <c r="D288" s="111">
        <f>IF($C288&lt;=Entradas!$E$63,"",Observaciones!H288)</f>
        <v>0.20755797699425474</v>
      </c>
      <c r="E288" s="111">
        <f>IF($C288&lt;=Entradas!$E$63,"",Cálculos!L289)</f>
        <v>0.18369309061809569</v>
      </c>
      <c r="F288" s="79">
        <f>IF($C288&lt;=Entradas!$E$63,"",D288-E288)</f>
        <v>2.386488637615905E-2</v>
      </c>
      <c r="G288" s="79">
        <f>IF($C288&lt;=Entradas!$E$63,"",D288-AVERAGE(D:D))</f>
        <v>-0.69854070519922351</v>
      </c>
      <c r="H288" s="79">
        <f>IF($C288&lt;=Entradas!$E$63,"",F288^2)</f>
        <v>5.6953280174698183E-4</v>
      </c>
      <c r="I288" s="79">
        <f>IF($C288&lt;=Entradas!$E$63,"",G288^2)</f>
        <v>0.48795911682022847</v>
      </c>
      <c r="J288" s="79">
        <f>IF($C288&lt;=Entradas!$E$63,"",E288-AVERAGE(E:E))</f>
        <v>-0.73271857759614034</v>
      </c>
      <c r="K288" s="79">
        <f>IF($C288&lt;=Entradas!$E$63,"",J288^2)</f>
        <v>0.53687651395451108</v>
      </c>
      <c r="L288" s="79">
        <f>IF($C288&lt;=Entradas!$E$63,"",G288*J288)</f>
        <v>0.51183375190657987</v>
      </c>
      <c r="M288" s="40"/>
    </row>
    <row r="289" spans="2:13" x14ac:dyDescent="0.3">
      <c r="B289" s="39"/>
      <c r="C289" s="75">
        <v>284</v>
      </c>
      <c r="D289" s="111">
        <f>IF($C289&lt;=Entradas!$E$63,"",Observaciones!H289)</f>
        <v>0.17759692549910291</v>
      </c>
      <c r="E289" s="111">
        <f>IF($C289&lt;=Entradas!$E$63,"",Cálculos!L290)</f>
        <v>0.15437000840394163</v>
      </c>
      <c r="F289" s="79">
        <f>IF($C289&lt;=Entradas!$E$63,"",D289-E289)</f>
        <v>2.3226917095161281E-2</v>
      </c>
      <c r="G289" s="79">
        <f>IF($C289&lt;=Entradas!$E$63,"",D289-AVERAGE(D:D))</f>
        <v>-0.72850175669437534</v>
      </c>
      <c r="H289" s="79">
        <f>IF($C289&lt;=Entradas!$E$63,"",F289^2)</f>
        <v>5.3948967774549534E-4</v>
      </c>
      <c r="I289" s="79">
        <f>IF($C289&lt;=Entradas!$E$63,"",G289^2)</f>
        <v>0.53071480950679084</v>
      </c>
      <c r="J289" s="79">
        <f>IF($C289&lt;=Entradas!$E$63,"",E289-AVERAGE(E:E))</f>
        <v>-0.76204165981029437</v>
      </c>
      <c r="K289" s="79">
        <f>IF($C289&lt;=Entradas!$E$63,"",J289^2)</f>
        <v>0.5807074912864284</v>
      </c>
      <c r="L289" s="79">
        <f>IF($C289&lt;=Entradas!$E$63,"",G289*J289)</f>
        <v>0.55514868784609706</v>
      </c>
      <c r="M289" s="40"/>
    </row>
    <row r="290" spans="2:13" x14ac:dyDescent="0.3">
      <c r="B290" s="39"/>
      <c r="C290" s="75">
        <v>285</v>
      </c>
      <c r="D290" s="111">
        <f>IF($C290&lt;=Entradas!$E$63,"",Observaciones!H290)</f>
        <v>0.35656894370068726</v>
      </c>
      <c r="E290" s="111">
        <f>IF($C290&lt;=Entradas!$E$63,"",Cálculos!L291)</f>
        <v>0.44042950335227282</v>
      </c>
      <c r="F290" s="79">
        <f>IF($C290&lt;=Entradas!$E$63,"",D290-E290)</f>
        <v>-8.3860559651585564E-2</v>
      </c>
      <c r="G290" s="79">
        <f>IF($C290&lt;=Entradas!$E$63,"",D290-AVERAGE(D:D))</f>
        <v>-0.54952973849279096</v>
      </c>
      <c r="H290" s="79">
        <f>IF($C290&lt;=Entradas!$E$63,"",F290^2)</f>
        <v>7.032593465077141E-3</v>
      </c>
      <c r="I290" s="79">
        <f>IF($C290&lt;=Entradas!$E$63,"",G290^2)</f>
        <v>0.30198293348795524</v>
      </c>
      <c r="J290" s="79">
        <f>IF($C290&lt;=Entradas!$E$63,"",E290-AVERAGE(E:E))</f>
        <v>-0.47598216486196321</v>
      </c>
      <c r="K290" s="79">
        <f>IF($C290&lt;=Entradas!$E$63,"",J290^2)</f>
        <v>0.22655902126668112</v>
      </c>
      <c r="L290" s="79">
        <f>IF($C290&lt;=Entradas!$E$63,"",G290*J290)</f>
        <v>0.26156635458382715</v>
      </c>
      <c r="M290" s="40"/>
    </row>
    <row r="291" spans="2:13" x14ac:dyDescent="0.3">
      <c r="B291" s="39"/>
      <c r="C291" s="75">
        <v>286</v>
      </c>
      <c r="D291" s="111">
        <f>IF($C291&lt;=Entradas!$E$63,"",Observaciones!H291)</f>
        <v>0.36197495685391301</v>
      </c>
      <c r="E291" s="111">
        <f>IF($C291&lt;=Entradas!$E$63,"",Cálculos!L292)</f>
        <v>0.33482348248531368</v>
      </c>
      <c r="F291" s="79">
        <f>IF($C291&lt;=Entradas!$E$63,"",D291-E291)</f>
        <v>2.7151474368599327E-2</v>
      </c>
      <c r="G291" s="79">
        <f>IF($C291&lt;=Entradas!$E$63,"",D291-AVERAGE(D:D))</f>
        <v>-0.54412372533956521</v>
      </c>
      <c r="H291" s="79">
        <f>IF($C291&lt;=Entradas!$E$63,"",F291^2)</f>
        <v>7.372025603887062E-4</v>
      </c>
      <c r="I291" s="79">
        <f>IF($C291&lt;=Entradas!$E$63,"",G291^2)</f>
        <v>0.29607062847740662</v>
      </c>
      <c r="J291" s="79">
        <f>IF($C291&lt;=Entradas!$E$63,"",E291-AVERAGE(E:E))</f>
        <v>-0.58158818572892235</v>
      </c>
      <c r="K291" s="79">
        <f>IF($C291&lt;=Entradas!$E$63,"",J291^2)</f>
        <v>0.33824481777945947</v>
      </c>
      <c r="L291" s="79">
        <f>IF($C291&lt;=Entradas!$E$63,"",G291*J291)</f>
        <v>0.31645593023230018</v>
      </c>
      <c r="M291" s="40"/>
    </row>
    <row r="292" spans="2:13" x14ac:dyDescent="0.3">
      <c r="B292" s="39"/>
      <c r="C292" s="75">
        <v>287</v>
      </c>
      <c r="D292" s="111">
        <f>IF($C292&lt;=Entradas!$E$63,"",Observaciones!H292)</f>
        <v>3.1693932735117767</v>
      </c>
      <c r="E292" s="111">
        <f>IF($C292&lt;=Entradas!$E$63,"",Cálculos!L293)</f>
        <v>4.3443213146002231</v>
      </c>
      <c r="F292" s="79">
        <f>IF($C292&lt;=Entradas!$E$63,"",D292-E292)</f>
        <v>-1.1749280410884464</v>
      </c>
      <c r="G292" s="79">
        <f>IF($C292&lt;=Entradas!$E$63,"",D292-AVERAGE(D:D))</f>
        <v>2.2632945913182985</v>
      </c>
      <c r="H292" s="79">
        <f>IF($C292&lt;=Entradas!$E$63,"",F292^2)</f>
        <v>1.3804559017359339</v>
      </c>
      <c r="I292" s="79">
        <f>IF($C292&lt;=Entradas!$E$63,"",G292^2)</f>
        <v>5.1225024070906633</v>
      </c>
      <c r="J292" s="79">
        <f>IF($C292&lt;=Entradas!$E$63,"",E292-AVERAGE(E:E))</f>
        <v>3.4279096463859871</v>
      </c>
      <c r="K292" s="79">
        <f>IF($C292&lt;=Entradas!$E$63,"",J292^2)</f>
        <v>11.750564543786103</v>
      </c>
      <c r="L292" s="79">
        <f>IF($C292&lt;=Entradas!$E$63,"",G292*J292)</f>
        <v>7.7583693621932257</v>
      </c>
      <c r="M292" s="40"/>
    </row>
    <row r="293" spans="2:13" x14ac:dyDescent="0.3">
      <c r="B293" s="39"/>
      <c r="C293" s="75">
        <v>288</v>
      </c>
      <c r="D293" s="111">
        <f>IF($C293&lt;=Entradas!$E$63,"",Observaciones!H293)</f>
        <v>0.93817436103621699</v>
      </c>
      <c r="E293" s="111">
        <f>IF($C293&lt;=Entradas!$E$63,"",Cálculos!L294)</f>
        <v>0.88532264092912827</v>
      </c>
      <c r="F293" s="79">
        <f>IF($C293&lt;=Entradas!$E$63,"",D293-E293)</f>
        <v>5.2851720107088718E-2</v>
      </c>
      <c r="G293" s="79">
        <f>IF($C293&lt;=Entradas!$E$63,"",D293-AVERAGE(D:D))</f>
        <v>3.2075678842738764E-2</v>
      </c>
      <c r="H293" s="79">
        <f>IF($C293&lt;=Entradas!$E$63,"",F293^2)</f>
        <v>2.7933043182780458E-3</v>
      </c>
      <c r="I293" s="79">
        <f>IF($C293&lt;=Entradas!$E$63,"",G293^2)</f>
        <v>1.0288491732225191E-3</v>
      </c>
      <c r="J293" s="79">
        <f>IF($C293&lt;=Entradas!$E$63,"",E293-AVERAGE(E:E))</f>
        <v>-3.1089027285107762E-2</v>
      </c>
      <c r="K293" s="79">
        <f>IF($C293&lt;=Entradas!$E$63,"",J293^2)</f>
        <v>9.6652761753417496E-4</v>
      </c>
      <c r="L293" s="79">
        <f>IF($C293&lt;=Entradas!$E$63,"",G293*J293)</f>
        <v>-9.9720165473025923E-4</v>
      </c>
      <c r="M293" s="40"/>
    </row>
    <row r="294" spans="2:13" x14ac:dyDescent="0.3">
      <c r="B294" s="39"/>
      <c r="C294" s="75">
        <v>289</v>
      </c>
      <c r="D294" s="111">
        <f>IF($C294&lt;=Entradas!$E$63,"",Observaciones!H294)</f>
        <v>1.9162861432839533</v>
      </c>
      <c r="E294" s="111">
        <f>IF($C294&lt;=Entradas!$E$63,"",Cálculos!L295)</f>
        <v>2.378199451723304</v>
      </c>
      <c r="F294" s="79">
        <f>IF($C294&lt;=Entradas!$E$63,"",D294-E294)</f>
        <v>-0.46191330843935074</v>
      </c>
      <c r="G294" s="79">
        <f>IF($C294&lt;=Entradas!$E$63,"",D294-AVERAGE(D:D))</f>
        <v>1.0101874610904751</v>
      </c>
      <c r="H294" s="79">
        <f>IF($C294&lt;=Entradas!$E$63,"",F294^2)</f>
        <v>0.21336390451338677</v>
      </c>
      <c r="I294" s="79">
        <f>IF($C294&lt;=Entradas!$E$63,"",G294^2)</f>
        <v>1.0204787065444201</v>
      </c>
      <c r="J294" s="79">
        <f>IF($C294&lt;=Entradas!$E$63,"",E294-AVERAGE(E:E))</f>
        <v>1.461787783509068</v>
      </c>
      <c r="K294" s="79">
        <f>IF($C294&lt;=Entradas!$E$63,"",J294^2)</f>
        <v>2.136823524016354</v>
      </c>
      <c r="L294" s="79">
        <f>IF($C294&lt;=Entradas!$E$63,"",G294*J294)</f>
        <v>1.4766796896760985</v>
      </c>
      <c r="M294" s="40"/>
    </row>
    <row r="295" spans="2:13" x14ac:dyDescent="0.3">
      <c r="B295" s="39"/>
      <c r="C295" s="75">
        <v>290</v>
      </c>
      <c r="D295" s="111">
        <f>IF($C295&lt;=Entradas!$E$63,"",Observaciones!H295)</f>
        <v>1.1379667132872107</v>
      </c>
      <c r="E295" s="111">
        <f>IF($C295&lt;=Entradas!$E$63,"",Cálculos!L296)</f>
        <v>1.0533583298149647</v>
      </c>
      <c r="F295" s="79">
        <f>IF($C295&lt;=Entradas!$E$63,"",D295-E295)</f>
        <v>8.4608383472245974E-2</v>
      </c>
      <c r="G295" s="79">
        <f>IF($C295&lt;=Entradas!$E$63,"",D295-AVERAGE(D:D))</f>
        <v>0.23186803109373244</v>
      </c>
      <c r="H295" s="79">
        <f>IF($C295&lt;=Entradas!$E$63,"",F295^2)</f>
        <v>7.1585785537866256E-3</v>
      </c>
      <c r="I295" s="79">
        <f>IF($C295&lt;=Entradas!$E$63,"",G295^2)</f>
        <v>5.3762783843284076E-2</v>
      </c>
      <c r="J295" s="79">
        <f>IF($C295&lt;=Entradas!$E$63,"",E295-AVERAGE(E:E))</f>
        <v>0.13694666160072866</v>
      </c>
      <c r="K295" s="79">
        <f>IF($C295&lt;=Entradas!$E$63,"",J295^2)</f>
        <v>1.875438812358449E-2</v>
      </c>
      <c r="L295" s="79">
        <f>IF($C295&lt;=Entradas!$E$63,"",G295*J295)</f>
        <v>3.1753552790220609E-2</v>
      </c>
      <c r="M295" s="40"/>
    </row>
    <row r="296" spans="2:13" x14ac:dyDescent="0.3">
      <c r="B296" s="39"/>
      <c r="C296" s="75">
        <v>291</v>
      </c>
      <c r="D296" s="111">
        <f>IF($C296&lt;=Entradas!$E$63,"",Observaciones!H296)</f>
        <v>1.0348205459506223</v>
      </c>
      <c r="E296" s="111">
        <f>IF($C296&lt;=Entradas!$E$63,"",Cálculos!L297)</f>
        <v>0.95206501532720855</v>
      </c>
      <c r="F296" s="79">
        <f>IF($C296&lt;=Entradas!$E$63,"",D296-E296)</f>
        <v>8.2755530623413787E-2</v>
      </c>
      <c r="G296" s="79">
        <f>IF($C296&lt;=Entradas!$E$63,"",D296-AVERAGE(D:D))</f>
        <v>0.12872186375714412</v>
      </c>
      <c r="H296" s="79">
        <f>IF($C296&lt;=Entradas!$E$63,"",F296^2)</f>
        <v>6.8484778487627775E-3</v>
      </c>
      <c r="I296" s="79">
        <f>IF($C296&lt;=Entradas!$E$63,"",G296^2)</f>
        <v>1.6569318209112772E-2</v>
      </c>
      <c r="J296" s="79">
        <f>IF($C296&lt;=Entradas!$E$63,"",E296-AVERAGE(E:E))</f>
        <v>3.5653347112972522E-2</v>
      </c>
      <c r="K296" s="79">
        <f>IF($C296&lt;=Entradas!$E$63,"",J296^2)</f>
        <v>1.2711611603581062E-3</v>
      </c>
      <c r="L296" s="79">
        <f>IF($C296&lt;=Entradas!$E$63,"",G296*J296)</f>
        <v>4.5893652895622168E-3</v>
      </c>
      <c r="M296" s="40"/>
    </row>
    <row r="297" spans="2:13" x14ac:dyDescent="0.3">
      <c r="B297" s="39"/>
      <c r="C297" s="75">
        <v>292</v>
      </c>
      <c r="D297" s="111">
        <f>IF($C297&lt;=Entradas!$E$63,"",Observaciones!H297)</f>
        <v>1.3775360399882048</v>
      </c>
      <c r="E297" s="111">
        <f>IF($C297&lt;=Entradas!$E$63,"",Cálculos!L298)</f>
        <v>1.5234885273346805</v>
      </c>
      <c r="F297" s="79">
        <f>IF($C297&lt;=Entradas!$E$63,"",D297-E297)</f>
        <v>-0.1459524873464757</v>
      </c>
      <c r="G297" s="79">
        <f>IF($C297&lt;=Entradas!$E$63,"",D297-AVERAGE(D:D))</f>
        <v>0.47143735779472662</v>
      </c>
      <c r="H297" s="79">
        <f>IF($C297&lt;=Entradas!$E$63,"",F297^2)</f>
        <v>2.1302128562623149E-2</v>
      </c>
      <c r="I297" s="79">
        <f>IF($C297&lt;=Entradas!$E$63,"",G297^2)</f>
        <v>0.22225318232447308</v>
      </c>
      <c r="J297" s="79">
        <f>IF($C297&lt;=Entradas!$E$63,"",E297-AVERAGE(E:E))</f>
        <v>0.60707685912044451</v>
      </c>
      <c r="K297" s="79">
        <f>IF($C297&lt;=Entradas!$E$63,"",J297^2)</f>
        <v>0.36854231287954403</v>
      </c>
      <c r="L297" s="79">
        <f>IF($C297&lt;=Entradas!$E$63,"",G297*J297)</f>
        <v>0.28619871044206385</v>
      </c>
      <c r="M297" s="40"/>
    </row>
    <row r="298" spans="2:13" x14ac:dyDescent="0.3">
      <c r="B298" s="39"/>
      <c r="C298" s="75">
        <v>293</v>
      </c>
      <c r="D298" s="111">
        <f>IF($C298&lt;=Entradas!$E$63,"",Observaciones!H298)</f>
        <v>1.2260342853661697</v>
      </c>
      <c r="E298" s="111">
        <f>IF($C298&lt;=Entradas!$E$63,"",Cálculos!L299)</f>
        <v>1.1398530708887504</v>
      </c>
      <c r="F298" s="79">
        <f>IF($C298&lt;=Entradas!$E$63,"",D298-E298)</f>
        <v>8.6181214477419221E-2</v>
      </c>
      <c r="G298" s="79">
        <f>IF($C298&lt;=Entradas!$E$63,"",D298-AVERAGE(D:D))</f>
        <v>0.31993560317269143</v>
      </c>
      <c r="H298" s="79">
        <f>IF($C298&lt;=Entradas!$E$63,"",F298^2)</f>
        <v>7.4272017288029325E-3</v>
      </c>
      <c r="I298" s="79">
        <f>IF($C298&lt;=Entradas!$E$63,"",G298^2)</f>
        <v>0.10235879017747389</v>
      </c>
      <c r="J298" s="79">
        <f>IF($C298&lt;=Entradas!$E$63,"",E298-AVERAGE(E:E))</f>
        <v>0.2234414026745144</v>
      </c>
      <c r="K298" s="79">
        <f>IF($C298&lt;=Entradas!$E$63,"",J298^2)</f>
        <v>4.9926060429154491E-2</v>
      </c>
      <c r="L298" s="79">
        <f>IF($C298&lt;=Entradas!$E$63,"",G298*J298)</f>
        <v>7.1486859938422992E-2</v>
      </c>
      <c r="M298" s="40"/>
    </row>
    <row r="299" spans="2:13" x14ac:dyDescent="0.3">
      <c r="B299" s="39"/>
      <c r="C299" s="75">
        <v>294</v>
      </c>
      <c r="D299" s="111">
        <f>IF($C299&lt;=Entradas!$E$63,"",Observaciones!H299)</f>
        <v>1.1191601365119377</v>
      </c>
      <c r="E299" s="111">
        <f>IF($C299&lt;=Entradas!$E$63,"",Cálculos!L300)</f>
        <v>1.0341304251894503</v>
      </c>
      <c r="F299" s="79">
        <f>IF($C299&lt;=Entradas!$E$63,"",D299-E299)</f>
        <v>8.5029711322487378E-2</v>
      </c>
      <c r="G299" s="79">
        <f>IF($C299&lt;=Entradas!$E$63,"",D299-AVERAGE(D:D))</f>
        <v>0.21306145431845946</v>
      </c>
      <c r="H299" s="79">
        <f>IF($C299&lt;=Entradas!$E$63,"",F299^2)</f>
        <v>7.2300518075855379E-3</v>
      </c>
      <c r="I299" s="79">
        <f>IF($C299&lt;=Entradas!$E$63,"",G299^2)</f>
        <v>4.5395183316296987E-2</v>
      </c>
      <c r="J299" s="79">
        <f>IF($C299&lt;=Entradas!$E$63,"",E299-AVERAGE(E:E))</f>
        <v>0.11771875697521428</v>
      </c>
      <c r="K299" s="79">
        <f>IF($C299&lt;=Entradas!$E$63,"",J299^2)</f>
        <v>1.3857705743789561E-2</v>
      </c>
      <c r="L299" s="79">
        <f>IF($C299&lt;=Entradas!$E$63,"",G299*J299)</f>
        <v>2.5081329561700449E-2</v>
      </c>
      <c r="M299" s="40"/>
    </row>
    <row r="300" spans="2:13" x14ac:dyDescent="0.3">
      <c r="B300" s="39"/>
      <c r="C300" s="75">
        <v>295</v>
      </c>
      <c r="D300" s="111">
        <f>IF($C300&lt;=Entradas!$E$63,"",Observaciones!H300)</f>
        <v>1.1003688193512919</v>
      </c>
      <c r="E300" s="111">
        <f>IF($C300&lt;=Entradas!$E$63,"",Cálculos!L301)</f>
        <v>1.0172200830172655</v>
      </c>
      <c r="F300" s="79">
        <f>IF($C300&lt;=Entradas!$E$63,"",D300-E300)</f>
        <v>8.3148736334026419E-2</v>
      </c>
      <c r="G300" s="79">
        <f>IF($C300&lt;=Entradas!$E$63,"",D300-AVERAGE(D:D))</f>
        <v>0.19427013715781372</v>
      </c>
      <c r="H300" s="79">
        <f>IF($C300&lt;=Entradas!$E$63,"",F300^2)</f>
        <v>6.9137123539454448E-3</v>
      </c>
      <c r="I300" s="79">
        <f>IF($C300&lt;=Entradas!$E$63,"",G300^2)</f>
        <v>3.7740886191315756E-2</v>
      </c>
      <c r="J300" s="79">
        <f>IF($C300&lt;=Entradas!$E$63,"",E300-AVERAGE(E:E))</f>
        <v>0.10080841480302949</v>
      </c>
      <c r="K300" s="79">
        <f>IF($C300&lt;=Entradas!$E$63,"",J300^2)</f>
        <v>1.0162336495099655E-2</v>
      </c>
      <c r="L300" s="79">
        <f>IF($C300&lt;=Entradas!$E$63,"",G300*J300)</f>
        <v>1.9584064570446317E-2</v>
      </c>
      <c r="M300" s="40"/>
    </row>
    <row r="301" spans="2:13" x14ac:dyDescent="0.3">
      <c r="B301" s="39"/>
      <c r="C301" s="75">
        <v>296</v>
      </c>
      <c r="D301" s="111">
        <f>IF($C301&lt;=Entradas!$E$63,"",Observaciones!H301)</f>
        <v>1.1051303607601723</v>
      </c>
      <c r="E301" s="111">
        <f>IF($C301&lt;=Entradas!$E$63,"",Cálculos!L302)</f>
        <v>1.0238081828020138</v>
      </c>
      <c r="F301" s="79">
        <f>IF($C301&lt;=Entradas!$E$63,"",D301-E301)</f>
        <v>8.1322177958158548E-2</v>
      </c>
      <c r="G301" s="79">
        <f>IF($C301&lt;=Entradas!$E$63,"",D301-AVERAGE(D:D))</f>
        <v>0.19903167856669413</v>
      </c>
      <c r="H301" s="79">
        <f>IF($C301&lt;=Entradas!$E$63,"",F301^2)</f>
        <v>6.6132966278584079E-3</v>
      </c>
      <c r="I301" s="79">
        <f>IF($C301&lt;=Entradas!$E$63,"",G301^2)</f>
        <v>3.9613609073075852E-2</v>
      </c>
      <c r="J301" s="79">
        <f>IF($C301&lt;=Entradas!$E$63,"",E301-AVERAGE(E:E))</f>
        <v>0.10739651458777777</v>
      </c>
      <c r="K301" s="79">
        <f>IF($C301&lt;=Entradas!$E$63,"",J301^2)</f>
        <v>1.1534011345602764E-2</v>
      </c>
      <c r="L301" s="79">
        <f>IF($C301&lt;=Entradas!$E$63,"",G301*J301)</f>
        <v>2.1375308570617861E-2</v>
      </c>
      <c r="M301" s="40"/>
    </row>
    <row r="302" spans="2:13" x14ac:dyDescent="0.3">
      <c r="B302" s="39"/>
      <c r="C302" s="75">
        <v>297</v>
      </c>
      <c r="D302" s="111">
        <f>IF($C302&lt;=Entradas!$E$63,"",Observaciones!H302)</f>
        <v>1.0666982580066742</v>
      </c>
      <c r="E302" s="111">
        <f>IF($C302&lt;=Entradas!$E$63,"",Cálculos!L303)</f>
        <v>0.98715449919325415</v>
      </c>
      <c r="F302" s="79">
        <f>IF($C302&lt;=Entradas!$E$63,"",D302-E302)</f>
        <v>7.9543758813420018E-2</v>
      </c>
      <c r="G302" s="79">
        <f>IF($C302&lt;=Entradas!$E$63,"",D302-AVERAGE(D:D))</f>
        <v>0.16059957581319595</v>
      </c>
      <c r="H302" s="79">
        <f>IF($C302&lt;=Entradas!$E$63,"",F302^2)</f>
        <v>6.327209566167535E-3</v>
      </c>
      <c r="I302" s="79">
        <f>IF($C302&lt;=Entradas!$E$63,"",G302^2)</f>
        <v>2.5792223751378473E-2</v>
      </c>
      <c r="J302" s="79">
        <f>IF($C302&lt;=Entradas!$E$63,"",E302-AVERAGE(E:E))</f>
        <v>7.0742830979018123E-2</v>
      </c>
      <c r="K302" s="79">
        <f>IF($C302&lt;=Entradas!$E$63,"",J302^2)</f>
        <v>5.0045481349259265E-3</v>
      </c>
      <c r="L302" s="79">
        <f>IF($C302&lt;=Entradas!$E$63,"",G302*J302)</f>
        <v>1.1361268647054928E-2</v>
      </c>
      <c r="M302" s="40"/>
    </row>
    <row r="303" spans="2:13" x14ac:dyDescent="0.3">
      <c r="B303" s="39"/>
      <c r="C303" s="75">
        <v>298</v>
      </c>
      <c r="D303" s="111">
        <f>IF($C303&lt;=Entradas!$E$63,"",Observaciones!H303)</f>
        <v>1.1834646752837472</v>
      </c>
      <c r="E303" s="111">
        <f>IF($C303&lt;=Entradas!$E$63,"",Cálculos!L304)</f>
        <v>1.1883347799686494</v>
      </c>
      <c r="F303" s="79">
        <f>IF($C303&lt;=Entradas!$E$63,"",D303-E303)</f>
        <v>-4.8701046849022323E-3</v>
      </c>
      <c r="G303" s="79">
        <f>IF($C303&lt;=Entradas!$E$63,"",D303-AVERAGE(D:D))</f>
        <v>0.27736599309026899</v>
      </c>
      <c r="H303" s="79">
        <f>IF($C303&lt;=Entradas!$E$63,"",F303^2)</f>
        <v>2.3717919641906671E-5</v>
      </c>
      <c r="I303" s="79">
        <f>IF($C303&lt;=Entradas!$E$63,"",G303^2)</f>
        <v>7.693189412295115E-2</v>
      </c>
      <c r="J303" s="79">
        <f>IF($C303&lt;=Entradas!$E$63,"",E303-AVERAGE(E:E))</f>
        <v>0.27192311175441342</v>
      </c>
      <c r="K303" s="79">
        <f>IF($C303&lt;=Entradas!$E$63,"",J303^2)</f>
        <v>7.3942178706203204E-2</v>
      </c>
      <c r="L303" s="79">
        <f>IF($C303&lt;=Entradas!$E$63,"",G303*J303)</f>
        <v>7.5422223935959071E-2</v>
      </c>
      <c r="M303" s="40"/>
    </row>
    <row r="304" spans="2:13" x14ac:dyDescent="0.3">
      <c r="B304" s="39"/>
      <c r="C304" s="75">
        <v>299</v>
      </c>
      <c r="D304" s="111">
        <f>IF($C304&lt;=Entradas!$E$63,"",Observaciones!H304)</f>
        <v>1.1184221062144395</v>
      </c>
      <c r="E304" s="111">
        <f>IF($C304&lt;=Entradas!$E$63,"",Cálculos!L305)</f>
        <v>1.0394554454988603</v>
      </c>
      <c r="F304" s="79">
        <f>IF($C304&lt;=Entradas!$E$63,"",D304-E304)</f>
        <v>7.8966660715579229E-2</v>
      </c>
      <c r="G304" s="79">
        <f>IF($C304&lt;=Entradas!$E$63,"",D304-AVERAGE(D:D))</f>
        <v>0.21232342402096127</v>
      </c>
      <c r="H304" s="79">
        <f>IF($C304&lt;=Entradas!$E$63,"",F304^2)</f>
        <v>6.2357335045694039E-3</v>
      </c>
      <c r="I304" s="79">
        <f>IF($C304&lt;=Entradas!$E$63,"",G304^2)</f>
        <v>4.5081236387984912E-2</v>
      </c>
      <c r="J304" s="79">
        <f>IF($C304&lt;=Entradas!$E$63,"",E304-AVERAGE(E:E))</f>
        <v>0.12304377728462423</v>
      </c>
      <c r="K304" s="79">
        <f>IF($C304&lt;=Entradas!$E$63,"",J304^2)</f>
        <v>1.513977112846821E-2</v>
      </c>
      <c r="L304" s="79">
        <f>IF($C304&lt;=Entradas!$E$63,"",G304*J304)</f>
        <v>2.6125076097543994E-2</v>
      </c>
      <c r="M304" s="40"/>
    </row>
    <row r="305" spans="2:13" x14ac:dyDescent="0.3">
      <c r="B305" s="39"/>
      <c r="C305" s="75">
        <v>300</v>
      </c>
      <c r="D305" s="111">
        <f>IF($C305&lt;=Entradas!$E$63,"",Observaciones!H305)</f>
        <v>1.0236528970178127</v>
      </c>
      <c r="E305" s="111">
        <f>IF($C305&lt;=Entradas!$E$63,"",Cálculos!L306)</f>
        <v>0.9463809171350559</v>
      </c>
      <c r="F305" s="79">
        <f>IF($C305&lt;=Entradas!$E$63,"",D305-E305)</f>
        <v>7.7271979882756803E-2</v>
      </c>
      <c r="G305" s="79">
        <f>IF($C305&lt;=Entradas!$E$63,"",D305-AVERAGE(D:D))</f>
        <v>0.11755421482433448</v>
      </c>
      <c r="H305" s="79">
        <f>IF($C305&lt;=Entradas!$E$63,"",F305^2)</f>
        <v>5.9709588750011724E-3</v>
      </c>
      <c r="I305" s="79">
        <f>IF($C305&lt;=Entradas!$E$63,"",G305^2)</f>
        <v>1.381899342296578E-2</v>
      </c>
      <c r="J305" s="79">
        <f>IF($C305&lt;=Entradas!$E$63,"",E305-AVERAGE(E:E))</f>
        <v>2.9969248920819869E-2</v>
      </c>
      <c r="K305" s="79">
        <f>IF($C305&lt;=Entradas!$E$63,"",J305^2)</f>
        <v>8.9815588087806286E-4</v>
      </c>
      <c r="L305" s="79">
        <f>IF($C305&lt;=Entradas!$E$63,"",G305*J305)</f>
        <v>3.5230115257620133E-3</v>
      </c>
      <c r="M305" s="40"/>
    </row>
    <row r="306" spans="2:13" x14ac:dyDescent="0.3">
      <c r="B306" s="39"/>
      <c r="C306" s="75">
        <v>301</v>
      </c>
      <c r="D306" s="111">
        <f>IF($C306&lt;=Entradas!$E$63,"",Observaciones!H306)</f>
        <v>0.96742474825156077</v>
      </c>
      <c r="E306" s="111">
        <f>IF($C306&lt;=Entradas!$E$63,"",Cálculos!L307)</f>
        <v>0.89178320758194862</v>
      </c>
      <c r="F306" s="79">
        <f>IF($C306&lt;=Entradas!$E$63,"",D306-E306)</f>
        <v>7.5641540669612151E-2</v>
      </c>
      <c r="G306" s="79">
        <f>IF($C306&lt;=Entradas!$E$63,"",D306-AVERAGE(D:D))</f>
        <v>6.1326066058082551E-2</v>
      </c>
      <c r="H306" s="79">
        <f>IF($C306&lt;=Entradas!$E$63,"",F306^2)</f>
        <v>5.7216426748725891E-3</v>
      </c>
      <c r="I306" s="79">
        <f>IF($C306&lt;=Entradas!$E$63,"",G306^2)</f>
        <v>3.7608863781603049E-3</v>
      </c>
      <c r="J306" s="79">
        <f>IF($C306&lt;=Entradas!$E$63,"",E306-AVERAGE(E:E))</f>
        <v>-2.4628460632287408E-2</v>
      </c>
      <c r="K306" s="79">
        <f>IF($C306&lt;=Entradas!$E$63,"",J306^2)</f>
        <v>6.065610731161307E-4</v>
      </c>
      <c r="L306" s="79">
        <f>IF($C306&lt;=Entradas!$E$63,"",G306*J306)</f>
        <v>-1.5103666036445432E-3</v>
      </c>
      <c r="M306" s="40"/>
    </row>
    <row r="307" spans="2:13" x14ac:dyDescent="0.3">
      <c r="B307" s="39"/>
      <c r="C307" s="75">
        <v>302</v>
      </c>
      <c r="D307" s="111">
        <f>IF($C307&lt;=Entradas!$E$63,"",Observaciones!H307)</f>
        <v>0.86553152601627414</v>
      </c>
      <c r="E307" s="111">
        <f>IF($C307&lt;=Entradas!$E$63,"",Cálculos!L308)</f>
        <v>0.79147042123295741</v>
      </c>
      <c r="F307" s="79">
        <f>IF($C307&lt;=Entradas!$E$63,"",D307-E307)</f>
        <v>7.4061104783316734E-2</v>
      </c>
      <c r="G307" s="79">
        <f>IF($C307&lt;=Entradas!$E$63,"",D307-AVERAGE(D:D))</f>
        <v>-4.0567156177204078E-2</v>
      </c>
      <c r="H307" s="79">
        <f>IF($C307&lt;=Entradas!$E$63,"",F307^2)</f>
        <v>5.4850472417254208E-3</v>
      </c>
      <c r="I307" s="79">
        <f>IF($C307&lt;=Entradas!$E$63,"",G307^2)</f>
        <v>1.645694160305667E-3</v>
      </c>
      <c r="J307" s="79">
        <f>IF($C307&lt;=Entradas!$E$63,"",E307-AVERAGE(E:E))</f>
        <v>-0.12494124698127862</v>
      </c>
      <c r="K307" s="79">
        <f>IF($C307&lt;=Entradas!$E$63,"",J307^2)</f>
        <v>1.5610315197236864E-2</v>
      </c>
      <c r="L307" s="79">
        <f>IF($C307&lt;=Entradas!$E$63,"",G307*J307)</f>
        <v>5.0685110792641572E-3</v>
      </c>
      <c r="M307" s="40"/>
    </row>
    <row r="308" spans="2:13" x14ac:dyDescent="0.3">
      <c r="B308" s="39"/>
      <c r="C308" s="75">
        <v>303</v>
      </c>
      <c r="D308" s="111">
        <f>IF($C308&lt;=Entradas!$E$63,"",Observaciones!H308)</f>
        <v>0.85428203570419292</v>
      </c>
      <c r="E308" s="111">
        <f>IF($C308&lt;=Entradas!$E$63,"",Cálculos!L309)</f>
        <v>0.78176336424835235</v>
      </c>
      <c r="F308" s="79">
        <f>IF($C308&lt;=Entradas!$E$63,"",D308-E308)</f>
        <v>7.2518671455840567E-2</v>
      </c>
      <c r="G308" s="79">
        <f>IF($C308&lt;=Entradas!$E$63,"",D308-AVERAGE(D:D))</f>
        <v>-5.1816646489285301E-2</v>
      </c>
      <c r="H308" s="79">
        <f>IF($C308&lt;=Entradas!$E$63,"",F308^2)</f>
        <v>5.2589577097201454E-3</v>
      </c>
      <c r="I308" s="79">
        <f>IF($C308&lt;=Entradas!$E$63,"",G308^2)</f>
        <v>2.6849648533955627E-3</v>
      </c>
      <c r="J308" s="79">
        <f>IF($C308&lt;=Entradas!$E$63,"",E308-AVERAGE(E:E))</f>
        <v>-0.13464830396588368</v>
      </c>
      <c r="K308" s="79">
        <f>IF($C308&lt;=Entradas!$E$63,"",J308^2)</f>
        <v>1.8130165760889005E-2</v>
      </c>
      <c r="L308" s="79">
        <f>IF($C308&lt;=Entradas!$E$63,"",G308*J308)</f>
        <v>6.9770235669820262E-3</v>
      </c>
      <c r="M308" s="40"/>
    </row>
    <row r="309" spans="2:13" x14ac:dyDescent="0.3">
      <c r="B309" s="39"/>
      <c r="C309" s="75">
        <v>304</v>
      </c>
      <c r="D309" s="111">
        <f>IF($C309&lt;=Entradas!$E$63,"",Observaciones!H309)</f>
        <v>0.75705876225588364</v>
      </c>
      <c r="E309" s="111">
        <f>IF($C309&lt;=Entradas!$E$63,"",Cálculos!L310)</f>
        <v>0.68602828733172938</v>
      </c>
      <c r="F309" s="79">
        <f>IF($C309&lt;=Entradas!$E$63,"",D309-E309)</f>
        <v>7.1030474924154263E-2</v>
      </c>
      <c r="G309" s="79">
        <f>IF($C309&lt;=Entradas!$E$63,"",D309-AVERAGE(D:D))</f>
        <v>-0.14903991993759458</v>
      </c>
      <c r="H309" s="79">
        <f>IF($C309&lt;=Entradas!$E$63,"",F309^2)</f>
        <v>5.0453283679509076E-3</v>
      </c>
      <c r="I309" s="79">
        <f>IF($C309&lt;=Entradas!$E$63,"",G309^2)</f>
        <v>2.2212897735004601E-2</v>
      </c>
      <c r="J309" s="79">
        <f>IF($C309&lt;=Entradas!$E$63,"",E309-AVERAGE(E:E))</f>
        <v>-0.23038338088250665</v>
      </c>
      <c r="K309" s="79">
        <f>IF($C309&lt;=Entradas!$E$63,"",J309^2)</f>
        <v>5.3076502186854134E-2</v>
      </c>
      <c r="L309" s="79">
        <f>IF($C309&lt;=Entradas!$E$63,"",G309*J309)</f>
        <v>3.4336320641681149E-2</v>
      </c>
      <c r="M309" s="40"/>
    </row>
    <row r="310" spans="2:13" x14ac:dyDescent="0.3">
      <c r="B310" s="39"/>
      <c r="C310" s="75">
        <v>305</v>
      </c>
      <c r="D310" s="111">
        <f>IF($C310&lt;=Entradas!$E$63,"",Observaciones!H310)</f>
        <v>0.67726039705570662</v>
      </c>
      <c r="E310" s="111">
        <f>IF($C310&lt;=Entradas!$E$63,"",Cálculos!L311)</f>
        <v>0.60767493036236597</v>
      </c>
      <c r="F310" s="79">
        <f>IF($C310&lt;=Entradas!$E$63,"",D310-E310)</f>
        <v>6.9585466693340647E-2</v>
      </c>
      <c r="G310" s="79">
        <f>IF($C310&lt;=Entradas!$E$63,"",D310-AVERAGE(D:D))</f>
        <v>-0.2288382851377716</v>
      </c>
      <c r="H310" s="79">
        <f>IF($C310&lt;=Entradas!$E$63,"",F310^2)</f>
        <v>4.8421371749300208E-3</v>
      </c>
      <c r="I310" s="79">
        <f>IF($C310&lt;=Entradas!$E$63,"",G310^2)</f>
        <v>5.2366960744796062E-2</v>
      </c>
      <c r="J310" s="79">
        <f>IF($C310&lt;=Entradas!$E$63,"",E310-AVERAGE(E:E))</f>
        <v>-0.30873673785187006</v>
      </c>
      <c r="K310" s="79">
        <f>IF($C310&lt;=Entradas!$E$63,"",J310^2)</f>
        <v>9.5318373299414338E-2</v>
      </c>
      <c r="L310" s="79">
        <f>IF($C310&lt;=Entradas!$E$63,"",G310*J310)</f>
        <v>7.0650785649051681E-2</v>
      </c>
      <c r="M310" s="40"/>
    </row>
    <row r="311" spans="2:13" x14ac:dyDescent="0.3">
      <c r="B311" s="39"/>
      <c r="C311" s="75">
        <v>306</v>
      </c>
      <c r="D311" s="111">
        <f>IF($C311&lt;=Entradas!$E$63,"",Observaciones!H311)</f>
        <v>0.66125457776348462</v>
      </c>
      <c r="E311" s="111">
        <f>IF($C311&lt;=Entradas!$E$63,"",Cálculos!L312)</f>
        <v>0.59306837234963894</v>
      </c>
      <c r="F311" s="79">
        <f>IF($C311&lt;=Entradas!$E$63,"",D311-E311)</f>
        <v>6.818620541384568E-2</v>
      </c>
      <c r="G311" s="79">
        <f>IF($C311&lt;=Entradas!$E$63,"",D311-AVERAGE(D:D))</f>
        <v>-0.2448441044299936</v>
      </c>
      <c r="H311" s="79">
        <f>IF($C311&lt;=Entradas!$E$63,"",F311^2)</f>
        <v>4.6493586087391582E-3</v>
      </c>
      <c r="I311" s="79">
        <f>IF($C311&lt;=Entradas!$E$63,"",G311^2)</f>
        <v>5.9948635474125614E-2</v>
      </c>
      <c r="J311" s="79">
        <f>IF($C311&lt;=Entradas!$E$63,"",E311-AVERAGE(E:E))</f>
        <v>-0.32334329586459709</v>
      </c>
      <c r="K311" s="79">
        <f>IF($C311&lt;=Entradas!$E$63,"",J311^2)</f>
        <v>0.10455088698058038</v>
      </c>
      <c r="L311" s="79">
        <f>IF($C311&lt;=Entradas!$E$63,"",G311*J311)</f>
        <v>7.9168699699409734E-2</v>
      </c>
      <c r="M311" s="40"/>
    </row>
    <row r="312" spans="2:13" x14ac:dyDescent="0.3">
      <c r="B312" s="39"/>
      <c r="C312" s="75">
        <v>307</v>
      </c>
      <c r="D312" s="111">
        <f>IF($C312&lt;=Entradas!$E$63,"",Observaciones!H312)</f>
        <v>0.57017707433682929</v>
      </c>
      <c r="E312" s="111">
        <f>IF($C312&lt;=Entradas!$E$63,"",Cálculos!L313)</f>
        <v>0.50334353328569437</v>
      </c>
      <c r="F312" s="79">
        <f>IF($C312&lt;=Entradas!$E$63,"",D312-E312)</f>
        <v>6.6833541051134926E-2</v>
      </c>
      <c r="G312" s="79">
        <f>IF($C312&lt;=Entradas!$E$63,"",D312-AVERAGE(D:D))</f>
        <v>-0.33592160785664893</v>
      </c>
      <c r="H312" s="79">
        <f>IF($C312&lt;=Entradas!$E$63,"",F312^2)</f>
        <v>4.4667222094337371E-3</v>
      </c>
      <c r="I312" s="79">
        <f>IF($C312&lt;=Entradas!$E$63,"",G312^2)</f>
        <v>0.11284332662499622</v>
      </c>
      <c r="J312" s="79">
        <f>IF($C312&lt;=Entradas!$E$63,"",E312-AVERAGE(E:E))</f>
        <v>-0.41306813492854166</v>
      </c>
      <c r="K312" s="79">
        <f>IF($C312&lt;=Entradas!$E$63,"",J312^2)</f>
        <v>0.1706252840933439</v>
      </c>
      <c r="L312" s="79">
        <f>IF($C312&lt;=Entradas!$E$63,"",G312*J312)</f>
        <v>0.13875851203954293</v>
      </c>
      <c r="M312" s="40"/>
    </row>
    <row r="313" spans="2:13" x14ac:dyDescent="0.3">
      <c r="B313" s="39"/>
      <c r="C313" s="75">
        <v>308</v>
      </c>
      <c r="D313" s="111">
        <f>IF($C313&lt;=Entradas!$E$63,"",Observaciones!H313)</f>
        <v>0.57178055737785349</v>
      </c>
      <c r="E313" s="111">
        <f>IF($C313&lt;=Entradas!$E$63,"",Cálculos!L314)</f>
        <v>0.50626384331219565</v>
      </c>
      <c r="F313" s="79">
        <f>IF($C313&lt;=Entradas!$E$63,"",D313-E313)</f>
        <v>6.5516714065657844E-2</v>
      </c>
      <c r="G313" s="79">
        <f>IF($C313&lt;=Entradas!$E$63,"",D313-AVERAGE(D:D))</f>
        <v>-0.33431812481562473</v>
      </c>
      <c r="H313" s="79">
        <f>IF($C313&lt;=Entradas!$E$63,"",F313^2)</f>
        <v>4.2924398219611687E-3</v>
      </c>
      <c r="I313" s="79">
        <f>IF($C313&lt;=Entradas!$E$63,"",G313^2)</f>
        <v>0.11176860858023563</v>
      </c>
      <c r="J313" s="79">
        <f>IF($C313&lt;=Entradas!$E$63,"",E313-AVERAGE(E:E))</f>
        <v>-0.41014782490204038</v>
      </c>
      <c r="K313" s="79">
        <f>IF($C313&lt;=Entradas!$E$63,"",J313^2)</f>
        <v>0.16822123827187477</v>
      </c>
      <c r="L313" s="79">
        <f>IF($C313&lt;=Entradas!$E$63,"",G313*J313)</f>
        <v>0.13711985171845734</v>
      </c>
      <c r="M313" s="40"/>
    </row>
    <row r="314" spans="2:13" x14ac:dyDescent="0.3">
      <c r="B314" s="39"/>
      <c r="C314" s="75">
        <v>309</v>
      </c>
      <c r="D314" s="111">
        <f>IF($C314&lt;=Entradas!$E$63,"",Observaciones!H314)</f>
        <v>0.52016842296232813</v>
      </c>
      <c r="E314" s="111">
        <f>IF($C314&lt;=Entradas!$E$63,"",Cálculos!L315)</f>
        <v>0.45591718863376779</v>
      </c>
      <c r="F314" s="79">
        <f>IF($C314&lt;=Entradas!$E$63,"",D314-E314)</f>
        <v>6.4251234328560336E-2</v>
      </c>
      <c r="G314" s="79">
        <f>IF($C314&lt;=Entradas!$E$63,"",D314-AVERAGE(D:D))</f>
        <v>-0.3859302592311501</v>
      </c>
      <c r="H314" s="79">
        <f>IF($C314&lt;=Entradas!$E$63,"",F314^2)</f>
        <v>4.1282211127435702E-3</v>
      </c>
      <c r="I314" s="79">
        <f>IF($C314&lt;=Entradas!$E$63,"",G314^2)</f>
        <v>0.14894216499022273</v>
      </c>
      <c r="J314" s="79">
        <f>IF($C314&lt;=Entradas!$E$63,"",E314-AVERAGE(E:E))</f>
        <v>-0.46049447958046824</v>
      </c>
      <c r="K314" s="79">
        <f>IF($C314&lt;=Entradas!$E$63,"",J314^2)</f>
        <v>0.21205516572408628</v>
      </c>
      <c r="L314" s="79">
        <f>IF($C314&lt;=Entradas!$E$63,"",G314*J314)</f>
        <v>0.17771875387900365</v>
      </c>
      <c r="M314" s="40"/>
    </row>
    <row r="315" spans="2:13" x14ac:dyDescent="0.3">
      <c r="B315" s="39"/>
      <c r="C315" s="75">
        <v>310</v>
      </c>
      <c r="D315" s="111">
        <f>IF($C315&lt;=Entradas!$E$63,"",Observaciones!H315)</f>
        <v>0.43705193757466165</v>
      </c>
      <c r="E315" s="111">
        <f>IF($C315&lt;=Entradas!$E$63,"",Cálculos!L316)</f>
        <v>0.37403188459715186</v>
      </c>
      <c r="F315" s="79">
        <f>IF($C315&lt;=Entradas!$E$63,"",D315-E315)</f>
        <v>6.3020052977509788E-2</v>
      </c>
      <c r="G315" s="79">
        <f>IF($C315&lt;=Entradas!$E$63,"",D315-AVERAGE(D:D))</f>
        <v>-0.46904674461881657</v>
      </c>
      <c r="H315" s="79">
        <f>IF($C315&lt;=Entradas!$E$63,"",F315^2)</f>
        <v>3.9715270772881402E-3</v>
      </c>
      <c r="I315" s="79">
        <f>IF($C315&lt;=Entradas!$E$63,"",G315^2)</f>
        <v>0.22000484863750933</v>
      </c>
      <c r="J315" s="79">
        <f>IF($C315&lt;=Entradas!$E$63,"",E315-AVERAGE(E:E))</f>
        <v>-0.54237978361708417</v>
      </c>
      <c r="K315" s="79">
        <f>IF($C315&lt;=Entradas!$E$63,"",J315^2)</f>
        <v>0.29417582967651507</v>
      </c>
      <c r="L315" s="79">
        <f>IF($C315&lt;=Entradas!$E$63,"",G315*J315)</f>
        <v>0.2544014718526515</v>
      </c>
      <c r="M315" s="40"/>
    </row>
    <row r="316" spans="2:13" x14ac:dyDescent="0.3">
      <c r="B316" s="39"/>
      <c r="C316" s="75">
        <v>311</v>
      </c>
      <c r="D316" s="111">
        <f>IF($C316&lt;=Entradas!$E$63,"",Observaciones!H316)</f>
        <v>0.42177802858705143</v>
      </c>
      <c r="E316" s="111">
        <f>IF($C316&lt;=Entradas!$E$63,"",Cálculos!L317)</f>
        <v>0.35995332675010683</v>
      </c>
      <c r="F316" s="79">
        <f>IF($C316&lt;=Entradas!$E$63,"",D316-E316)</f>
        <v>6.1824701836944607E-2</v>
      </c>
      <c r="G316" s="79">
        <f>IF($C316&lt;=Entradas!$E$63,"",D316-AVERAGE(D:D))</f>
        <v>-0.48432065360642679</v>
      </c>
      <c r="H316" s="79">
        <f>IF($C316&lt;=Entradas!$E$63,"",F316^2)</f>
        <v>3.8222937572271018E-3</v>
      </c>
      <c r="I316" s="79">
        <f>IF($C316&lt;=Entradas!$E$63,"",G316^2)</f>
        <v>0.23456649550975645</v>
      </c>
      <c r="J316" s="79">
        <f>IF($C316&lt;=Entradas!$E$63,"",E316-AVERAGE(E:E))</f>
        <v>-0.5564583414641292</v>
      </c>
      <c r="K316" s="79">
        <f>IF($C316&lt;=Entradas!$E$63,"",J316^2)</f>
        <v>0.3096458857850094</v>
      </c>
      <c r="L316" s="79">
        <f>IF($C316&lt;=Entradas!$E$63,"",G316*J316)</f>
        <v>0.26950426764265528</v>
      </c>
      <c r="M316" s="40"/>
    </row>
    <row r="317" spans="2:13" x14ac:dyDescent="0.3">
      <c r="B317" s="39"/>
      <c r="C317" s="75">
        <v>312</v>
      </c>
      <c r="D317" s="111">
        <f>IF($C317&lt;=Entradas!$E$63,"",Observaciones!H317)</f>
        <v>0.33882326794785461</v>
      </c>
      <c r="E317" s="111">
        <f>IF($C317&lt;=Entradas!$E$63,"",Cálculos!L318)</f>
        <v>0.27815729287084034</v>
      </c>
      <c r="F317" s="79">
        <f>IF($C317&lt;=Entradas!$E$63,"",D317-E317)</f>
        <v>6.0665975077014267E-2</v>
      </c>
      <c r="G317" s="79">
        <f>IF($C317&lt;=Entradas!$E$63,"",D317-AVERAGE(D:D))</f>
        <v>-0.56727541424562355</v>
      </c>
      <c r="H317" s="79">
        <f>IF($C317&lt;=Entradas!$E$63,"",F317^2)</f>
        <v>3.6803605320449161E-3</v>
      </c>
      <c r="I317" s="79">
        <f>IF($C317&lt;=Entradas!$E$63,"",G317^2)</f>
        <v>0.32180139560754378</v>
      </c>
      <c r="J317" s="79">
        <f>IF($C317&lt;=Entradas!$E$63,"",E317-AVERAGE(E:E))</f>
        <v>-0.63825437534339569</v>
      </c>
      <c r="K317" s="79">
        <f>IF($C317&lt;=Entradas!$E$63,"",J317^2)</f>
        <v>0.4073686476449882</v>
      </c>
      <c r="L317" s="79">
        <f>IF($C317&lt;=Entradas!$E$63,"",G317*J317)</f>
        <v>0.36206601516700648</v>
      </c>
      <c r="M317" s="40"/>
    </row>
    <row r="318" spans="2:13" x14ac:dyDescent="0.3">
      <c r="B318" s="39"/>
      <c r="C318" s="75">
        <v>313</v>
      </c>
      <c r="D318" s="111">
        <f>IF($C318&lt;=Entradas!$E$63,"",Observaciones!H318)</f>
        <v>0.27151315814143218</v>
      </c>
      <c r="E318" s="111">
        <f>IF($C318&lt;=Entradas!$E$63,"",Cálculos!L319)</f>
        <v>0.2119665557828172</v>
      </c>
      <c r="F318" s="79">
        <f>IF($C318&lt;=Entradas!$E$63,"",D318-E318)</f>
        <v>5.9546602358614975E-2</v>
      </c>
      <c r="G318" s="79">
        <f>IF($C318&lt;=Entradas!$E$63,"",D318-AVERAGE(D:D))</f>
        <v>-0.63458552405204605</v>
      </c>
      <c r="H318" s="79">
        <f>IF($C318&lt;=Entradas!$E$63,"",F318^2)</f>
        <v>3.5457978524550105E-3</v>
      </c>
      <c r="I318" s="79">
        <f>IF($C318&lt;=Entradas!$E$63,"",G318^2)</f>
        <v>0.4026987873364099</v>
      </c>
      <c r="J318" s="79">
        <f>IF($C318&lt;=Entradas!$E$63,"",E318-AVERAGE(E:E))</f>
        <v>-0.70444511243141883</v>
      </c>
      <c r="K318" s="79">
        <f>IF($C318&lt;=Entradas!$E$63,"",J318^2)</f>
        <v>0.49624291642851431</v>
      </c>
      <c r="L318" s="79">
        <f>IF($C318&lt;=Entradas!$E$63,"",G318*J318)</f>
        <v>0.44703067083819442</v>
      </c>
      <c r="M318" s="40"/>
    </row>
    <row r="319" spans="2:13" x14ac:dyDescent="0.3">
      <c r="B319" s="39"/>
      <c r="C319" s="75">
        <v>314</v>
      </c>
      <c r="D319" s="111">
        <f>IF($C319&lt;=Entradas!$E$63,"",Observaciones!H319)</f>
        <v>0.19383269744930406</v>
      </c>
      <c r="E319" s="111">
        <f>IF($C319&lt;=Entradas!$E$63,"",Cálculos!L320)</f>
        <v>0.1353769240587836</v>
      </c>
      <c r="F319" s="79">
        <f>IF($C319&lt;=Entradas!$E$63,"",D319-E319)</f>
        <v>5.8455773390520466E-2</v>
      </c>
      <c r="G319" s="79">
        <f>IF($C319&lt;=Entradas!$E$63,"",D319-AVERAGE(D:D))</f>
        <v>-0.71226598474417413</v>
      </c>
      <c r="H319" s="79">
        <f>IF($C319&lt;=Entradas!$E$63,"",F319^2)</f>
        <v>3.4170774426838806E-3</v>
      </c>
      <c r="I319" s="79">
        <f>IF($C319&lt;=Entradas!$E$63,"",G319^2)</f>
        <v>0.50732283302358805</v>
      </c>
      <c r="J319" s="79">
        <f>IF($C319&lt;=Entradas!$E$63,"",E319-AVERAGE(E:E))</f>
        <v>-0.78103474415545238</v>
      </c>
      <c r="K319" s="79">
        <f>IF($C319&lt;=Entradas!$E$63,"",J319^2)</f>
        <v>0.61001527157797297</v>
      </c>
      <c r="L319" s="79">
        <f>IF($C319&lt;=Entradas!$E$63,"",G319*J319)</f>
        <v>0.5563044811652974</v>
      </c>
      <c r="M319" s="40"/>
    </row>
    <row r="320" spans="2:13" x14ac:dyDescent="0.3">
      <c r="B320" s="39"/>
      <c r="C320" s="75">
        <v>315</v>
      </c>
      <c r="D320" s="111">
        <f>IF($C320&lt;=Entradas!$E$63,"",Observaciones!H320)</f>
        <v>0.13597640525342611</v>
      </c>
      <c r="E320" s="111">
        <f>IF($C320&lt;=Entradas!$E$63,"",Cálculos!L321)</f>
        <v>0.11210229412281303</v>
      </c>
      <c r="F320" s="79">
        <f>IF($C320&lt;=Entradas!$E$63,"",D320-E320)</f>
        <v>2.3874111130613079E-2</v>
      </c>
      <c r="G320" s="79">
        <f>IF($C320&lt;=Entradas!$E$63,"",D320-AVERAGE(D:D))</f>
        <v>-0.77012227694005209</v>
      </c>
      <c r="H320" s="79">
        <f>IF($C320&lt;=Entradas!$E$63,"",F320^2)</f>
        <v>5.6997318227686329E-4</v>
      </c>
      <c r="I320" s="79">
        <f>IF($C320&lt;=Entradas!$E$63,"",G320^2)</f>
        <v>0.59308832143933032</v>
      </c>
      <c r="J320" s="79">
        <f>IF($C320&lt;=Entradas!$E$63,"",E320-AVERAGE(E:E))</f>
        <v>-0.804309374091423</v>
      </c>
      <c r="K320" s="79">
        <f>IF($C320&lt;=Entradas!$E$63,"",J320^2)</f>
        <v>0.64691356925133658</v>
      </c>
      <c r="L320" s="79">
        <f>IF($C320&lt;=Entradas!$E$63,"",G320*J320)</f>
        <v>0.61941656653951482</v>
      </c>
      <c r="M320" s="40"/>
    </row>
    <row r="321" spans="2:13" x14ac:dyDescent="0.3">
      <c r="B321" s="39"/>
      <c r="C321" s="75">
        <v>316</v>
      </c>
      <c r="D321" s="111">
        <f>IF($C321&lt;=Entradas!$E$63,"",Observaciones!H321)</f>
        <v>0.12535305504518732</v>
      </c>
      <c r="E321" s="111">
        <f>IF($C321&lt;=Entradas!$E$63,"",Cálculos!L322)</f>
        <v>0.10735695951734545</v>
      </c>
      <c r="F321" s="79">
        <f>IF($C321&lt;=Entradas!$E$63,"",D321-E321)</f>
        <v>1.7996095527841871E-2</v>
      </c>
      <c r="G321" s="79">
        <f>IF($C321&lt;=Entradas!$E$63,"",D321-AVERAGE(D:D))</f>
        <v>-0.78074562714829088</v>
      </c>
      <c r="H321" s="79">
        <f>IF($C321&lt;=Entradas!$E$63,"",F321^2)</f>
        <v>3.2385945424721018E-4</v>
      </c>
      <c r="I321" s="79">
        <f>IF($C321&lt;=Entradas!$E$63,"",G321^2)</f>
        <v>0.60956373431117805</v>
      </c>
      <c r="J321" s="79">
        <f>IF($C321&lt;=Entradas!$E$63,"",E321-AVERAGE(E:E))</f>
        <v>-0.80905470869689056</v>
      </c>
      <c r="K321" s="79">
        <f>IF($C321&lt;=Entradas!$E$63,"",J321^2)</f>
        <v>0.65456952166461047</v>
      </c>
      <c r="L321" s="79">
        <f>IF($C321&lt;=Entradas!$E$63,"",G321*J321)</f>
        <v>0.63166592593883164</v>
      </c>
      <c r="M321" s="40"/>
    </row>
    <row r="322" spans="2:13" x14ac:dyDescent="0.3">
      <c r="B322" s="39"/>
      <c r="C322" s="75">
        <v>317</v>
      </c>
      <c r="D322" s="111">
        <f>IF($C322&lt;=Entradas!$E$63,"",Observaciones!H322)</f>
        <v>0.13892800672441252</v>
      </c>
      <c r="E322" s="111">
        <f>IF($C322&lt;=Entradas!$E$63,"",Cálculos!L323)</f>
        <v>0.12204557292808696</v>
      </c>
      <c r="F322" s="79">
        <f>IF($C322&lt;=Entradas!$E$63,"",D322-E322)</f>
        <v>1.6882433796325563E-2</v>
      </c>
      <c r="G322" s="79">
        <f>IF($C322&lt;=Entradas!$E$63,"",D322-AVERAGE(D:D))</f>
        <v>-0.7671706754690657</v>
      </c>
      <c r="H322" s="79">
        <f>IF($C322&lt;=Entradas!$E$63,"",F322^2)</f>
        <v>2.8501657088731558E-4</v>
      </c>
      <c r="I322" s="79">
        <f>IF($C322&lt;=Entradas!$E$63,"",G322^2)</f>
        <v>0.58855084529966251</v>
      </c>
      <c r="J322" s="79">
        <f>IF($C322&lt;=Entradas!$E$63,"",E322-AVERAGE(E:E))</f>
        <v>-0.7943660952861491</v>
      </c>
      <c r="K322" s="79">
        <f>IF($C322&lt;=Entradas!$E$63,"",J322^2)</f>
        <v>0.63101749334016333</v>
      </c>
      <c r="L322" s="79">
        <f>IF($C322&lt;=Entradas!$E$63,"",G322*J322)</f>
        <v>0.60941437389039921</v>
      </c>
      <c r="M322" s="40"/>
    </row>
    <row r="323" spans="2:13" x14ac:dyDescent="0.3">
      <c r="B323" s="39"/>
      <c r="C323" s="75">
        <v>318</v>
      </c>
      <c r="D323" s="111">
        <f>IF($C323&lt;=Entradas!$E$63,"",Observaciones!H323)</f>
        <v>0.12791483154701255</v>
      </c>
      <c r="E323" s="111">
        <f>IF($C323&lt;=Entradas!$E$63,"",Cálculos!L324)</f>
        <v>0.11135411753211484</v>
      </c>
      <c r="F323" s="79">
        <f>IF($C323&lt;=Entradas!$E$63,"",D323-E323)</f>
        <v>1.6560714014897712E-2</v>
      </c>
      <c r="G323" s="79">
        <f>IF($C323&lt;=Entradas!$E$63,"",D323-AVERAGE(D:D))</f>
        <v>-0.77818385064646567</v>
      </c>
      <c r="H323" s="79">
        <f>IF($C323&lt;=Entradas!$E$63,"",F323^2)</f>
        <v>2.7425724868322953E-4</v>
      </c>
      <c r="I323" s="79">
        <f>IF($C323&lt;=Entradas!$E$63,"",G323^2)</f>
        <v>0.60557010540696077</v>
      </c>
      <c r="J323" s="79">
        <f>IF($C323&lt;=Entradas!$E$63,"",E323-AVERAGE(E:E))</f>
        <v>-0.80505755068212115</v>
      </c>
      <c r="K323" s="79">
        <f>IF($C323&lt;=Entradas!$E$63,"",J323^2)</f>
        <v>0.64811765991029602</v>
      </c>
      <c r="L323" s="79">
        <f>IF($C323&lt;=Entradas!$E$63,"",G323*J323)</f>
        <v>0.62648278478182517</v>
      </c>
      <c r="M323" s="40"/>
    </row>
    <row r="324" spans="2:13" x14ac:dyDescent="0.3">
      <c r="B324" s="39"/>
      <c r="C324" s="75">
        <v>319</v>
      </c>
      <c r="D324" s="111">
        <f>IF($C324&lt;=Entradas!$E$63,"",Observaciones!H324)</f>
        <v>1.3048685997153773</v>
      </c>
      <c r="E324" s="111">
        <f>IF($C324&lt;=Entradas!$E$63,"",Cálculos!L325)</f>
        <v>1.8915034652202591</v>
      </c>
      <c r="F324" s="79">
        <f>IF($C324&lt;=Entradas!$E$63,"",D324-E324)</f>
        <v>-0.58663486550488186</v>
      </c>
      <c r="G324" s="79">
        <f>IF($C324&lt;=Entradas!$E$63,"",D324-AVERAGE(D:D))</f>
        <v>0.39876991752189905</v>
      </c>
      <c r="H324" s="79">
        <f>IF($C324&lt;=Entradas!$E$63,"",F324^2)</f>
        <v>0.34414046542593085</v>
      </c>
      <c r="I324" s="79">
        <f>IF($C324&lt;=Entradas!$E$63,"",G324^2)</f>
        <v>0.15901744712042218</v>
      </c>
      <c r="J324" s="79">
        <f>IF($C324&lt;=Entradas!$E$63,"",E324-AVERAGE(E:E))</f>
        <v>0.97509179700602311</v>
      </c>
      <c r="K324" s="79">
        <f>IF($C324&lt;=Entradas!$E$63,"",J324^2)</f>
        <v>0.95080401258843539</v>
      </c>
      <c r="L324" s="79">
        <f>IF($C324&lt;=Entradas!$E$63,"",G324*J324)</f>
        <v>0.38883727546837216</v>
      </c>
      <c r="M324" s="40"/>
    </row>
    <row r="325" spans="2:13" x14ac:dyDescent="0.3">
      <c r="B325" s="39"/>
      <c r="C325" s="75">
        <v>320</v>
      </c>
      <c r="D325" s="111">
        <f>IF($C325&lt;=Entradas!$E$63,"",Observaciones!H325)</f>
        <v>0.97794050343412853</v>
      </c>
      <c r="E325" s="111">
        <f>IF($C325&lt;=Entradas!$E$63,"",Cálculos!L326)</f>
        <v>1.2388958899395528</v>
      </c>
      <c r="F325" s="79">
        <f>IF($C325&lt;=Entradas!$E$63,"",D325-E325)</f>
        <v>-0.26095538650542427</v>
      </c>
      <c r="G325" s="79">
        <f>IF($C325&lt;=Entradas!$E$63,"",D325-AVERAGE(D:D))</f>
        <v>7.1841821240650305E-2</v>
      </c>
      <c r="H325" s="79">
        <f>IF($C325&lt;=Entradas!$E$63,"",F325^2)</f>
        <v>6.8097713746195374E-2</v>
      </c>
      <c r="I325" s="79">
        <f>IF($C325&lt;=Entradas!$E$63,"",G325^2)</f>
        <v>5.1612472791735531E-3</v>
      </c>
      <c r="J325" s="79">
        <f>IF($C325&lt;=Entradas!$E$63,"",E325-AVERAGE(E:E))</f>
        <v>0.32248422172531677</v>
      </c>
      <c r="K325" s="79">
        <f>IF($C325&lt;=Entradas!$E$63,"",J325^2)</f>
        <v>0.10399607326178327</v>
      </c>
      <c r="L325" s="79">
        <f>IF($C325&lt;=Entradas!$E$63,"",G325*J325)</f>
        <v>2.3167853810120445E-2</v>
      </c>
      <c r="M325" s="40"/>
    </row>
    <row r="326" spans="2:13" x14ac:dyDescent="0.3">
      <c r="B326" s="39"/>
      <c r="C326" s="75">
        <v>321</v>
      </c>
      <c r="D326" s="111">
        <f>IF($C326&lt;=Entradas!$E$63,"",Observaciones!H326)</f>
        <v>0.63648235015696397</v>
      </c>
      <c r="E326" s="111">
        <f>IF($C326&lt;=Entradas!$E$63,"",Cálculos!L327)</f>
        <v>0.5888531001826105</v>
      </c>
      <c r="F326" s="79">
        <f>IF($C326&lt;=Entradas!$E$63,"",D326-E326)</f>
        <v>4.7629249974353471E-2</v>
      </c>
      <c r="G326" s="79">
        <f>IF($C326&lt;=Entradas!$E$63,"",D326-AVERAGE(D:D))</f>
        <v>-0.26961633203651425</v>
      </c>
      <c r="H326" s="79">
        <f>IF($C326&lt;=Entradas!$E$63,"",F326^2)</f>
        <v>2.2685454531194502E-3</v>
      </c>
      <c r="I326" s="79">
        <f>IF($C326&lt;=Entradas!$E$63,"",G326^2)</f>
        <v>7.2692966500823894E-2</v>
      </c>
      <c r="J326" s="79">
        <f>IF($C326&lt;=Entradas!$E$63,"",E326-AVERAGE(E:E))</f>
        <v>-0.32755856803162553</v>
      </c>
      <c r="K326" s="79">
        <f>IF($C326&lt;=Entradas!$E$63,"",J326^2)</f>
        <v>0.10729461549092906</v>
      </c>
      <c r="L326" s="79">
        <f>IF($C326&lt;=Entradas!$E$63,"",G326*J326)</f>
        <v>8.8315139639819892E-2</v>
      </c>
      <c r="M326" s="40"/>
    </row>
    <row r="327" spans="2:13" x14ac:dyDescent="0.3">
      <c r="B327" s="39"/>
      <c r="C327" s="75">
        <v>322</v>
      </c>
      <c r="D327" s="111">
        <f>IF($C327&lt;=Entradas!$E$63,"",Observaciones!H327)</f>
        <v>0.56377497132283116</v>
      </c>
      <c r="E327" s="111">
        <f>IF($C327&lt;=Entradas!$E$63,"",Cálculos!L328)</f>
        <v>0.5168482161613569</v>
      </c>
      <c r="F327" s="79">
        <f>IF($C327&lt;=Entradas!$E$63,"",D327-E327)</f>
        <v>4.6926755161474265E-2</v>
      </c>
      <c r="G327" s="79">
        <f>IF($C327&lt;=Entradas!$E$63,"",D327-AVERAGE(D:D))</f>
        <v>-0.34232371087064706</v>
      </c>
      <c r="H327" s="79">
        <f>IF($C327&lt;=Entradas!$E$63,"",F327^2)</f>
        <v>2.2021203499849517E-3</v>
      </c>
      <c r="I327" s="79">
        <f>IF($C327&lt;=Entradas!$E$63,"",G327^2)</f>
        <v>0.11718552302425037</v>
      </c>
      <c r="J327" s="79">
        <f>IF($C327&lt;=Entradas!$E$63,"",E327-AVERAGE(E:E))</f>
        <v>-0.39956345205287913</v>
      </c>
      <c r="K327" s="79">
        <f>IF($C327&lt;=Entradas!$E$63,"",J327^2)</f>
        <v>0.15965095221641343</v>
      </c>
      <c r="L327" s="79">
        <f>IF($C327&lt;=Entradas!$E$63,"",G327*J327)</f>
        <v>0.13678004363502744</v>
      </c>
      <c r="M327" s="40"/>
    </row>
    <row r="328" spans="2:13" x14ac:dyDescent="0.3">
      <c r="B328" s="39"/>
      <c r="C328" s="75">
        <v>323</v>
      </c>
      <c r="D328" s="111">
        <f>IF($C328&lt;=Entradas!$E$63,"",Observaciones!H328)</f>
        <v>0.60286052532240753</v>
      </c>
      <c r="E328" s="111">
        <f>IF($C328&lt;=Entradas!$E$63,"",Cálculos!L329)</f>
        <v>0.56079454893821024</v>
      </c>
      <c r="F328" s="79">
        <f>IF($C328&lt;=Entradas!$E$63,"",D328-E328)</f>
        <v>4.206597638419729E-2</v>
      </c>
      <c r="G328" s="79">
        <f>IF($C328&lt;=Entradas!$E$63,"",D328-AVERAGE(D:D))</f>
        <v>-0.3032381568710707</v>
      </c>
      <c r="H328" s="79">
        <f>IF($C328&lt;=Entradas!$E$63,"",F328^2)</f>
        <v>1.769546369155844E-3</v>
      </c>
      <c r="I328" s="79">
        <f>IF($C328&lt;=Entradas!$E$63,"",G328^2)</f>
        <v>9.1953379782564085E-2</v>
      </c>
      <c r="J328" s="79">
        <f>IF($C328&lt;=Entradas!$E$63,"",E328-AVERAGE(E:E))</f>
        <v>-0.35561711927602579</v>
      </c>
      <c r="K328" s="79">
        <f>IF($C328&lt;=Entradas!$E$63,"",J328^2)</f>
        <v>0.12646353552217915</v>
      </c>
      <c r="L328" s="79">
        <f>IF($C328&lt;=Entradas!$E$63,"",G328*J328)</f>
        <v>0.10783667980106176</v>
      </c>
      <c r="M328" s="40"/>
    </row>
    <row r="329" spans="2:13" x14ac:dyDescent="0.3">
      <c r="B329" s="39"/>
      <c r="C329" s="75">
        <v>324</v>
      </c>
      <c r="D329" s="111">
        <f>IF($C329&lt;=Entradas!$E$63,"",Observaciones!H329)</f>
        <v>1.7854315916865511</v>
      </c>
      <c r="E329" s="111">
        <f>IF($C329&lt;=Entradas!$E$63,"",Cálculos!L330)</f>
        <v>2.3516670782777394</v>
      </c>
      <c r="F329" s="79">
        <f>IF($C329&lt;=Entradas!$E$63,"",D329-E329)</f>
        <v>-0.56623548659118828</v>
      </c>
      <c r="G329" s="79">
        <f>IF($C329&lt;=Entradas!$E$63,"",D329-AVERAGE(D:D))</f>
        <v>0.87933290949307286</v>
      </c>
      <c r="H329" s="79">
        <f>IF($C329&lt;=Entradas!$E$63,"",F329^2)</f>
        <v>0.32062262627515975</v>
      </c>
      <c r="I329" s="79">
        <f>IF($C329&lt;=Entradas!$E$63,"",G329^2)</f>
        <v>0.77322636571755265</v>
      </c>
      <c r="J329" s="79">
        <f>IF($C329&lt;=Entradas!$E$63,"",E329-AVERAGE(E:E))</f>
        <v>1.4352554100635033</v>
      </c>
      <c r="K329" s="79">
        <f>IF($C329&lt;=Entradas!$E$63,"",J329^2)</f>
        <v>2.0599580921165552</v>
      </c>
      <c r="L329" s="79">
        <f>IF($C329&lt;=Entradas!$E$63,"",G329*J329)</f>
        <v>1.2620673155968138</v>
      </c>
      <c r="M329" s="40"/>
    </row>
    <row r="330" spans="2:13" x14ac:dyDescent="0.3">
      <c r="B330" s="39"/>
      <c r="C330" s="75">
        <v>325</v>
      </c>
      <c r="D330" s="111">
        <f>IF($C330&lt;=Entradas!$E$63,"",Observaciones!H330)</f>
        <v>1.1417879082143905</v>
      </c>
      <c r="E330" s="111">
        <f>IF($C330&lt;=Entradas!$E$63,"",Cálculos!L331)</f>
        <v>1.2148860618905619</v>
      </c>
      <c r="F330" s="79">
        <f>IF($C330&lt;=Entradas!$E$63,"",D330-E330)</f>
        <v>-7.3098153676171451E-2</v>
      </c>
      <c r="G330" s="79">
        <f>IF($C330&lt;=Entradas!$E$63,"",D330-AVERAGE(D:D))</f>
        <v>0.23568922602091225</v>
      </c>
      <c r="H330" s="79">
        <f>IF($C330&lt;=Entradas!$E$63,"",F330^2)</f>
        <v>5.3433400708651777E-3</v>
      </c>
      <c r="I330" s="79">
        <f>IF($C330&lt;=Entradas!$E$63,"",G330^2)</f>
        <v>5.5549411262336659E-2</v>
      </c>
      <c r="J330" s="79">
        <f>IF($C330&lt;=Entradas!$E$63,"",E330-AVERAGE(E:E))</f>
        <v>0.29847439367632589</v>
      </c>
      <c r="K330" s="79">
        <f>IF($C330&lt;=Entradas!$E$63,"",J330^2)</f>
        <v>8.9086963680450368E-2</v>
      </c>
      <c r="L330" s="79">
        <f>IF($C330&lt;=Entradas!$E$63,"",G330*J330)</f>
        <v>7.0347198832634308E-2</v>
      </c>
      <c r="M330" s="40"/>
    </row>
    <row r="331" spans="2:13" x14ac:dyDescent="0.3">
      <c r="B331" s="39"/>
      <c r="C331" s="75">
        <v>326</v>
      </c>
      <c r="D331" s="111">
        <f>IF($C331&lt;=Entradas!$E$63,"",Observaciones!H331)</f>
        <v>0.97196464164670626</v>
      </c>
      <c r="E331" s="111">
        <f>IF($C331&lt;=Entradas!$E$63,"",Cálculos!L332)</f>
        <v>0.90269934264679108</v>
      </c>
      <c r="F331" s="79">
        <f>IF($C331&lt;=Entradas!$E$63,"",D331-E331)</f>
        <v>6.9265298999915181E-2</v>
      </c>
      <c r="G331" s="79">
        <f>IF($C331&lt;=Entradas!$E$63,"",D331-AVERAGE(D:D))</f>
        <v>6.586595945322804E-2</v>
      </c>
      <c r="H331" s="79">
        <f>IF($C331&lt;=Entradas!$E$63,"",F331^2)</f>
        <v>4.7976816455476507E-3</v>
      </c>
      <c r="I331" s="79">
        <f>IF($C331&lt;=Entradas!$E$63,"",G331^2)</f>
        <v>4.33832461469428E-3</v>
      </c>
      <c r="J331" s="79">
        <f>IF($C331&lt;=Entradas!$E$63,"",E331-AVERAGE(E:E))</f>
        <v>-1.371232556744495E-2</v>
      </c>
      <c r="K331" s="79">
        <f>IF($C331&lt;=Entradas!$E$63,"",J331^2)</f>
        <v>1.8802787246760446E-4</v>
      </c>
      <c r="L331" s="79">
        <f>IF($C331&lt;=Entradas!$E$63,"",G331*J331)</f>
        <v>-9.0317547983479124E-4</v>
      </c>
      <c r="M331" s="40"/>
    </row>
    <row r="332" spans="2:13" x14ac:dyDescent="0.3">
      <c r="B332" s="39"/>
      <c r="C332" s="75">
        <v>327</v>
      </c>
      <c r="D332" s="111">
        <f>IF($C332&lt;=Entradas!$E$63,"",Observaciones!H332)</f>
        <v>0.86769651009169035</v>
      </c>
      <c r="E332" s="111">
        <f>IF($C332&lt;=Entradas!$E$63,"",Cálculos!L333)</f>
        <v>0.79989177153695379</v>
      </c>
      <c r="F332" s="79">
        <f>IF($C332&lt;=Entradas!$E$63,"",D332-E332)</f>
        <v>6.7804738554736566E-2</v>
      </c>
      <c r="G332" s="79">
        <f>IF($C332&lt;=Entradas!$E$63,"",D332-AVERAGE(D:D))</f>
        <v>-3.8402172101787868E-2</v>
      </c>
      <c r="H332" s="79">
        <f>IF($C332&lt;=Entradas!$E$63,"",F332^2)</f>
        <v>4.5974825704761793E-3</v>
      </c>
      <c r="I332" s="79">
        <f>IF($C332&lt;=Entradas!$E$63,"",G332^2)</f>
        <v>1.4747268221353344E-3</v>
      </c>
      <c r="J332" s="79">
        <f>IF($C332&lt;=Entradas!$E$63,"",E332-AVERAGE(E:E))</f>
        <v>-0.11651989667728224</v>
      </c>
      <c r="K332" s="79">
        <f>IF($C332&lt;=Entradas!$E$63,"",J332^2)</f>
        <v>1.357688632168453E-2</v>
      </c>
      <c r="L332" s="79">
        <f>IF($C332&lt;=Entradas!$E$63,"",G332*J332)</f>
        <v>4.4746171254835326E-3</v>
      </c>
      <c r="M332" s="40"/>
    </row>
    <row r="333" spans="2:13" x14ac:dyDescent="0.3">
      <c r="B333" s="39"/>
      <c r="C333" s="75">
        <v>328</v>
      </c>
      <c r="D333" s="111">
        <f>IF($C333&lt;=Entradas!$E$63,"",Observaciones!H333)</f>
        <v>0.76886436106209854</v>
      </c>
      <c r="E333" s="111">
        <f>IF($C333&lt;=Entradas!$E$63,"",Cálculos!L334)</f>
        <v>0.70248415964741207</v>
      </c>
      <c r="F333" s="79">
        <f>IF($C333&lt;=Entradas!$E$63,"",D333-E333)</f>
        <v>6.6380201414686479E-2</v>
      </c>
      <c r="G333" s="79">
        <f>IF($C333&lt;=Entradas!$E$63,"",D333-AVERAGE(D:D))</f>
        <v>-0.13723432113137968</v>
      </c>
      <c r="H333" s="79">
        <f>IF($C333&lt;=Entradas!$E$63,"",F333^2)</f>
        <v>4.4063311398543446E-3</v>
      </c>
      <c r="I333" s="79">
        <f>IF($C333&lt;=Entradas!$E$63,"",G333^2)</f>
        <v>1.8833258896390644E-2</v>
      </c>
      <c r="J333" s="79">
        <f>IF($C333&lt;=Entradas!$E$63,"",E333-AVERAGE(E:E))</f>
        <v>-0.21392750856682397</v>
      </c>
      <c r="K333" s="79">
        <f>IF($C333&lt;=Entradas!$E$63,"",J333^2)</f>
        <v>4.5764978921608544E-2</v>
      </c>
      <c r="L333" s="79">
        <f>IF($C333&lt;=Entradas!$E$63,"",G333*J333)</f>
        <v>2.9358196409495496E-2</v>
      </c>
      <c r="M333" s="40"/>
    </row>
    <row r="334" spans="2:13" x14ac:dyDescent="0.3">
      <c r="B334" s="39"/>
      <c r="C334" s="75">
        <v>329</v>
      </c>
      <c r="D334" s="111">
        <f>IF($C334&lt;=Entradas!$E$63,"",Observaciones!H334)</f>
        <v>1.0313193279471664</v>
      </c>
      <c r="E334" s="111">
        <f>IF($C334&lt;=Entradas!$E$63,"",Cálculos!L335)</f>
        <v>1.1448040765914964</v>
      </c>
      <c r="F334" s="79">
        <f>IF($C334&lt;=Entradas!$E$63,"",D334-E334)</f>
        <v>-0.11348474864433</v>
      </c>
      <c r="G334" s="79">
        <f>IF($C334&lt;=Entradas!$E$63,"",D334-AVERAGE(D:D))</f>
        <v>0.12522064575368819</v>
      </c>
      <c r="H334" s="79">
        <f>IF($C334&lt;=Entradas!$E$63,"",F334^2)</f>
        <v>1.287878817486676E-2</v>
      </c>
      <c r="I334" s="79">
        <f>IF($C334&lt;=Entradas!$E$63,"",G334^2)</f>
        <v>1.5680210122970668E-2</v>
      </c>
      <c r="J334" s="79">
        <f>IF($C334&lt;=Entradas!$E$63,"",E334-AVERAGE(E:E))</f>
        <v>0.22839240837726038</v>
      </c>
      <c r="K334" s="79">
        <f>IF($C334&lt;=Entradas!$E$63,"",J334^2)</f>
        <v>5.2163092204365276E-2</v>
      </c>
      <c r="L334" s="79">
        <f>IF($C334&lt;=Entradas!$E$63,"",G334*J334)</f>
        <v>2.8599444862240607E-2</v>
      </c>
      <c r="M334" s="40"/>
    </row>
    <row r="335" spans="2:13" x14ac:dyDescent="0.3">
      <c r="B335" s="39"/>
      <c r="C335" s="75">
        <v>330</v>
      </c>
      <c r="D335" s="111">
        <f>IF($C335&lt;=Entradas!$E$63,"",Observaciones!H335)</f>
        <v>1.9351068582041395</v>
      </c>
      <c r="E335" s="111">
        <f>IF($C335&lt;=Entradas!$E$63,"",Cálculos!L336)</f>
        <v>2.4148702256221535</v>
      </c>
      <c r="F335" s="79">
        <f>IF($C335&lt;=Entradas!$E$63,"",D335-E335)</f>
        <v>-0.47976336741801395</v>
      </c>
      <c r="G335" s="79">
        <f>IF($C335&lt;=Entradas!$E$63,"",D335-AVERAGE(D:D))</f>
        <v>1.0290081760106613</v>
      </c>
      <c r="H335" s="79">
        <f>IF($C335&lt;=Entradas!$E$63,"",F335^2)</f>
        <v>0.23017288871627226</v>
      </c>
      <c r="I335" s="79">
        <f>IF($C335&lt;=Entradas!$E$63,"",G335^2)</f>
        <v>1.058857826296788</v>
      </c>
      <c r="J335" s="79">
        <f>IF($C335&lt;=Entradas!$E$63,"",E335-AVERAGE(E:E))</f>
        <v>1.4984585574079174</v>
      </c>
      <c r="K335" s="79">
        <f>IF($C335&lt;=Entradas!$E$63,"",J335^2)</f>
        <v>2.2453780482690169</v>
      </c>
      <c r="L335" s="79">
        <f>IF($C335&lt;=Entradas!$E$63,"",G335*J335)</f>
        <v>1.5419261069858878</v>
      </c>
      <c r="M335" s="40"/>
    </row>
    <row r="336" spans="2:13" x14ac:dyDescent="0.3">
      <c r="B336" s="39"/>
      <c r="C336" s="75">
        <v>331</v>
      </c>
      <c r="D336" s="111">
        <f>IF($C336&lt;=Entradas!$E$63,"",Observaciones!H336)</f>
        <v>1.1306968057497018</v>
      </c>
      <c r="E336" s="111">
        <f>IF($C336&lt;=Entradas!$E$63,"",Cálculos!L337)</f>
        <v>1.0472913906409866</v>
      </c>
      <c r="F336" s="79">
        <f>IF($C336&lt;=Entradas!$E$63,"",D336-E336)</f>
        <v>8.3405415108715131E-2</v>
      </c>
      <c r="G336" s="79">
        <f>IF($C336&lt;=Entradas!$E$63,"",D336-AVERAGE(D:D))</f>
        <v>0.22459812355622355</v>
      </c>
      <c r="H336" s="79">
        <f>IF($C336&lt;=Entradas!$E$63,"",F336^2)</f>
        <v>6.9564632694570864E-3</v>
      </c>
      <c r="I336" s="79">
        <f>IF($C336&lt;=Entradas!$E$63,"",G336^2)</f>
        <v>5.0444317104976662E-2</v>
      </c>
      <c r="J336" s="79">
        <f>IF($C336&lt;=Entradas!$E$63,"",E336-AVERAGE(E:E))</f>
        <v>0.13087972242675061</v>
      </c>
      <c r="K336" s="79">
        <f>IF($C336&lt;=Entradas!$E$63,"",J336^2)</f>
        <v>1.7129501742503286E-2</v>
      </c>
      <c r="L336" s="79">
        <f>IF($C336&lt;=Entradas!$E$63,"",G336*J336)</f>
        <v>2.9395340068607577E-2</v>
      </c>
      <c r="M336" s="40"/>
    </row>
    <row r="337" spans="2:13" x14ac:dyDescent="0.3">
      <c r="B337" s="39"/>
      <c r="C337" s="75">
        <v>332</v>
      </c>
      <c r="D337" s="111">
        <f>IF($C337&lt;=Entradas!$E$63,"",Observaciones!H337)</f>
        <v>1.0211805291160685</v>
      </c>
      <c r="E337" s="111">
        <f>IF($C337&lt;=Entradas!$E$63,"",Cálculos!L338)</f>
        <v>0.93970127022652816</v>
      </c>
      <c r="F337" s="79">
        <f>IF($C337&lt;=Entradas!$E$63,"",D337-E337)</f>
        <v>8.1479258889540329E-2</v>
      </c>
      <c r="G337" s="79">
        <f>IF($C337&lt;=Entradas!$E$63,"",D337-AVERAGE(D:D))</f>
        <v>0.11508184692259027</v>
      </c>
      <c r="H337" s="79">
        <f>IF($C337&lt;=Entradas!$E$63,"",F337^2)</f>
        <v>6.6388696291887371E-3</v>
      </c>
      <c r="I337" s="79">
        <f>IF($C337&lt;=Entradas!$E$63,"",G337^2)</f>
        <v>1.3243831491114499E-2</v>
      </c>
      <c r="J337" s="79">
        <f>IF($C337&lt;=Entradas!$E$63,"",E337-AVERAGE(E:E))</f>
        <v>2.3289602012292132E-2</v>
      </c>
      <c r="K337" s="79">
        <f>IF($C337&lt;=Entradas!$E$63,"",J337^2)</f>
        <v>5.4240556189096175E-4</v>
      </c>
      <c r="L337" s="79">
        <f>IF($C337&lt;=Entradas!$E$63,"",G337*J337)</f>
        <v>2.6802104136666536E-3</v>
      </c>
      <c r="M337" s="40"/>
    </row>
    <row r="338" spans="2:13" x14ac:dyDescent="0.3">
      <c r="B338" s="39"/>
      <c r="C338" s="75">
        <v>333</v>
      </c>
      <c r="D338" s="111">
        <f>IF($C338&lt;=Entradas!$E$63,"",Observaciones!H338)</f>
        <v>0.9172855282013781</v>
      </c>
      <c r="E338" s="111">
        <f>IF($C338&lt;=Entradas!$E$63,"",Cálculos!L339)</f>
        <v>0.83768084681454713</v>
      </c>
      <c r="F338" s="79">
        <f>IF($C338&lt;=Entradas!$E$63,"",D338-E338)</f>
        <v>7.9604681386830967E-2</v>
      </c>
      <c r="G338" s="79">
        <f>IF($C338&lt;=Entradas!$E$63,"",D338-AVERAGE(D:D))</f>
        <v>1.1186846007899875E-2</v>
      </c>
      <c r="H338" s="79">
        <f>IF($C338&lt;=Entradas!$E$63,"",F338^2)</f>
        <v>6.3369052986988724E-3</v>
      </c>
      <c r="I338" s="79">
        <f>IF($C338&lt;=Entradas!$E$63,"",G338^2)</f>
        <v>1.2514552360446538E-4</v>
      </c>
      <c r="J338" s="79">
        <f>IF($C338&lt;=Entradas!$E$63,"",E338-AVERAGE(E:E))</f>
        <v>-7.8730821399688899E-2</v>
      </c>
      <c r="K338" s="79">
        <f>IF($C338&lt;=Entradas!$E$63,"",J338^2)</f>
        <v>6.1985422382697117E-3</v>
      </c>
      <c r="L338" s="79">
        <f>IF($C338&lt;=Entradas!$E$63,"",G338*J338)</f>
        <v>-8.8074957507378786E-4</v>
      </c>
      <c r="M338" s="40"/>
    </row>
    <row r="339" spans="2:13" x14ac:dyDescent="0.3">
      <c r="B339" s="39"/>
      <c r="C339" s="75">
        <v>334</v>
      </c>
      <c r="D339" s="111">
        <f>IF($C339&lt;=Entradas!$E$63,"",Observaciones!H339)</f>
        <v>0.81852382973480409</v>
      </c>
      <c r="E339" s="111">
        <f>IF($C339&lt;=Entradas!$E$63,"",Cálculos!L340)</f>
        <v>0.74074283585909351</v>
      </c>
      <c r="F339" s="79">
        <f>IF($C339&lt;=Entradas!$E$63,"",D339-E339)</f>
        <v>7.778099387571058E-2</v>
      </c>
      <c r="G339" s="79">
        <f>IF($C339&lt;=Entradas!$E$63,"",D339-AVERAGE(D:D))</f>
        <v>-8.7574852458674135E-2</v>
      </c>
      <c r="H339" s="79">
        <f>IF($C339&lt;=Entradas!$E$63,"",F339^2)</f>
        <v>6.0498830082933268E-3</v>
      </c>
      <c r="I339" s="79">
        <f>IF($C339&lt;=Entradas!$E$63,"",G339^2)</f>
        <v>7.669354783158543E-3</v>
      </c>
      <c r="J339" s="79">
        <f>IF($C339&lt;=Entradas!$E$63,"",E339-AVERAGE(E:E))</f>
        <v>-0.17566883235514252</v>
      </c>
      <c r="K339" s="79">
        <f>IF($C339&lt;=Entradas!$E$63,"",J339^2)</f>
        <v>3.0859538661019169E-2</v>
      </c>
      <c r="L339" s="79">
        <f>IF($C339&lt;=Entradas!$E$63,"",G339*J339)</f>
        <v>1.5384172075089167E-2</v>
      </c>
      <c r="M339" s="40"/>
    </row>
    <row r="340" spans="2:13" x14ac:dyDescent="0.3">
      <c r="B340" s="39"/>
      <c r="C340" s="75">
        <v>335</v>
      </c>
      <c r="D340" s="111">
        <f>IF($C340&lt;=Entradas!$E$63,"",Observaciones!H340)</f>
        <v>0.72449970081980919</v>
      </c>
      <c r="E340" s="111">
        <f>IF($C340&lt;=Entradas!$E$63,"",Cálculos!L341)</f>
        <v>0.64849233962118824</v>
      </c>
      <c r="F340" s="79">
        <f>IF($C340&lt;=Entradas!$E$63,"",D340-E340)</f>
        <v>7.6007361198620949E-2</v>
      </c>
      <c r="G340" s="79">
        <f>IF($C340&lt;=Entradas!$E$63,"",D340-AVERAGE(D:D))</f>
        <v>-0.18159898137366903</v>
      </c>
      <c r="H340" s="79">
        <f>IF($C340&lt;=Entradas!$E$63,"",F340^2)</f>
        <v>5.7771189563776294E-3</v>
      </c>
      <c r="I340" s="79">
        <f>IF($C340&lt;=Entradas!$E$63,"",G340^2)</f>
        <v>3.2978190035954195E-2</v>
      </c>
      <c r="J340" s="79">
        <f>IF($C340&lt;=Entradas!$E$63,"",E340-AVERAGE(E:E))</f>
        <v>-0.26791932859304779</v>
      </c>
      <c r="K340" s="79">
        <f>IF($C340&lt;=Entradas!$E$63,"",J340^2)</f>
        <v>7.1780766633749521E-2</v>
      </c>
      <c r="L340" s="79">
        <f>IF($C340&lt;=Entradas!$E$63,"",G340*J340)</f>
        <v>4.8653877162814801E-2</v>
      </c>
      <c r="M340" s="40"/>
    </row>
    <row r="341" spans="2:13" x14ac:dyDescent="0.3">
      <c r="B341" s="39"/>
      <c r="C341" s="75">
        <v>336</v>
      </c>
      <c r="D341" s="111">
        <f>IF($C341&lt;=Entradas!$E$63,"",Observaciones!H341)</f>
        <v>0.63342916912613545</v>
      </c>
      <c r="E341" s="111">
        <f>IF($C341&lt;=Entradas!$E$63,"",Cálculos!L342)</f>
        <v>0.55913737443111211</v>
      </c>
      <c r="F341" s="79">
        <f>IF($C341&lt;=Entradas!$E$63,"",D341-E341)</f>
        <v>7.4291794695023339E-2</v>
      </c>
      <c r="G341" s="79">
        <f>IF($C341&lt;=Entradas!$E$63,"",D341-AVERAGE(D:D))</f>
        <v>-0.27266951306734277</v>
      </c>
      <c r="H341" s="79">
        <f>IF($C341&lt;=Entradas!$E$63,"",F341^2)</f>
        <v>5.5192707590074981E-3</v>
      </c>
      <c r="I341" s="79">
        <f>IF($C341&lt;=Entradas!$E$63,"",G341^2)</f>
        <v>7.4348663356381808E-2</v>
      </c>
      <c r="J341" s="79">
        <f>IF($C341&lt;=Entradas!$E$63,"",E341-AVERAGE(E:E))</f>
        <v>-0.35727429378312392</v>
      </c>
      <c r="K341" s="79">
        <f>IF($C341&lt;=Entradas!$E$63,"",J341^2)</f>
        <v>0.12764492099822994</v>
      </c>
      <c r="L341" s="79">
        <f>IF($C341&lt;=Entradas!$E$63,"",G341*J341)</f>
        <v>9.7417807717323168E-2</v>
      </c>
      <c r="M341" s="40"/>
    </row>
    <row r="342" spans="2:13" x14ac:dyDescent="0.3">
      <c r="B342" s="39"/>
      <c r="C342" s="75">
        <v>337</v>
      </c>
      <c r="D342" s="111">
        <f>IF($C342&lt;=Entradas!$E$63,"",Observaciones!H342)</f>
        <v>0.54358868353579615</v>
      </c>
      <c r="E342" s="111">
        <f>IF($C342&lt;=Entradas!$E$63,"",Cálculos!L343)</f>
        <v>0.47094684714623003</v>
      </c>
      <c r="F342" s="79">
        <f>IF($C342&lt;=Entradas!$E$63,"",D342-E342)</f>
        <v>7.2641836389566117E-2</v>
      </c>
      <c r="G342" s="79">
        <f>IF($C342&lt;=Entradas!$E$63,"",D342-AVERAGE(D:D))</f>
        <v>-0.36250999865768208</v>
      </c>
      <c r="H342" s="79">
        <f>IF($C342&lt;=Entradas!$E$63,"",F342^2)</f>
        <v>5.2768363940484918E-3</v>
      </c>
      <c r="I342" s="79">
        <f>IF($C342&lt;=Entradas!$E$63,"",G342^2)</f>
        <v>0.13141349912679265</v>
      </c>
      <c r="J342" s="79">
        <f>IF($C342&lt;=Entradas!$E$63,"",E342-AVERAGE(E:E))</f>
        <v>-0.445464821068006</v>
      </c>
      <c r="K342" s="79">
        <f>IF($C342&lt;=Entradas!$E$63,"",J342^2)</f>
        <v>0.19843890680915061</v>
      </c>
      <c r="L342" s="79">
        <f>IF($C342&lt;=Entradas!$E$63,"",G342*J342)</f>
        <v>0.16148545168740744</v>
      </c>
      <c r="M342" s="40"/>
    </row>
    <row r="343" spans="2:13" x14ac:dyDescent="0.3">
      <c r="B343" s="39"/>
      <c r="C343" s="75">
        <v>338</v>
      </c>
      <c r="D343" s="111">
        <f>IF($C343&lt;=Entradas!$E$63,"",Observaciones!H343)</f>
        <v>0.45685603354325571</v>
      </c>
      <c r="E343" s="111">
        <f>IF($C343&lt;=Entradas!$E$63,"",Cálculos!L344)</f>
        <v>0.38581199563484608</v>
      </c>
      <c r="F343" s="79">
        <f>IF($C343&lt;=Entradas!$E$63,"",D343-E343)</f>
        <v>7.104403790840963E-2</v>
      </c>
      <c r="G343" s="79">
        <f>IF($C343&lt;=Entradas!$E$63,"",D343-AVERAGE(D:D))</f>
        <v>-0.44924264865022251</v>
      </c>
      <c r="H343" s="79">
        <f>IF($C343&lt;=Entradas!$E$63,"",F343^2)</f>
        <v>5.0472553223315448E-3</v>
      </c>
      <c r="I343" s="79">
        <f>IF($C343&lt;=Entradas!$E$63,"",G343^2)</f>
        <v>0.20181895736626726</v>
      </c>
      <c r="J343" s="79">
        <f>IF($C343&lt;=Entradas!$E$63,"",E343-AVERAGE(E:E))</f>
        <v>-0.53059967257939</v>
      </c>
      <c r="K343" s="79">
        <f>IF($C343&lt;=Entradas!$E$63,"",J343^2)</f>
        <v>0.28153601254135585</v>
      </c>
      <c r="L343" s="79">
        <f>IF($C343&lt;=Entradas!$E$63,"",G343*J343)</f>
        <v>0.23836800228250601</v>
      </c>
      <c r="M343" s="40"/>
    </row>
    <row r="344" spans="2:13" x14ac:dyDescent="0.3">
      <c r="B344" s="39"/>
      <c r="C344" s="75">
        <v>339</v>
      </c>
      <c r="D344" s="111">
        <f>IF($C344&lt;=Entradas!$E$63,"",Observaciones!H344)</f>
        <v>0.37305223474391563</v>
      </c>
      <c r="E344" s="111">
        <f>IF($C344&lt;=Entradas!$E$63,"",Cálculos!L345)</f>
        <v>0.30355515732913257</v>
      </c>
      <c r="F344" s="79">
        <f>IF($C344&lt;=Entradas!$E$63,"",D344-E344)</f>
        <v>6.9497077414783059E-2</v>
      </c>
      <c r="G344" s="79">
        <f>IF($C344&lt;=Entradas!$E$63,"",D344-AVERAGE(D:D))</f>
        <v>-0.53304644744956264</v>
      </c>
      <c r="H344" s="79">
        <f>IF($C344&lt;=Entradas!$E$63,"",F344^2)</f>
        <v>4.8298437691963493E-3</v>
      </c>
      <c r="I344" s="79">
        <f>IF($C344&lt;=Entradas!$E$63,"",G344^2)</f>
        <v>0.28413851513859933</v>
      </c>
      <c r="J344" s="79">
        <f>IF($C344&lt;=Entradas!$E$63,"",E344-AVERAGE(E:E))</f>
        <v>-0.6128565108851034</v>
      </c>
      <c r="K344" s="79">
        <f>IF($C344&lt;=Entradas!$E$63,"",J344^2)</f>
        <v>0.37559310293426285</v>
      </c>
      <c r="L344" s="79">
        <f>IF($C344&lt;=Entradas!$E$63,"",G344*J344)</f>
        <v>0.32668098592363859</v>
      </c>
      <c r="M344" s="40"/>
    </row>
    <row r="345" spans="2:13" x14ac:dyDescent="0.3">
      <c r="B345" s="39"/>
      <c r="C345" s="75">
        <v>340</v>
      </c>
      <c r="D345" s="111">
        <f>IF($C345&lt;=Entradas!$E$63,"",Observaciones!H345)</f>
        <v>0.29156133348238034</v>
      </c>
      <c r="E345" s="111">
        <f>IF($C345&lt;=Entradas!$E$63,"",Cálculos!L346)</f>
        <v>0.22355915044365551</v>
      </c>
      <c r="F345" s="79">
        <f>IF($C345&lt;=Entradas!$E$63,"",D345-E345)</f>
        <v>6.8002183038724823E-2</v>
      </c>
      <c r="G345" s="79">
        <f>IF($C345&lt;=Entradas!$E$63,"",D345-AVERAGE(D:D))</f>
        <v>-0.61453734871109789</v>
      </c>
      <c r="H345" s="79">
        <f>IF($C345&lt;=Entradas!$E$63,"",F345^2)</f>
        <v>4.6242968980322336E-3</v>
      </c>
      <c r="I345" s="79">
        <f>IF($C345&lt;=Entradas!$E$63,"",G345^2)</f>
        <v>0.37765615296086552</v>
      </c>
      <c r="J345" s="79">
        <f>IF($C345&lt;=Entradas!$E$63,"",E345-AVERAGE(E:E))</f>
        <v>-0.69285251777058054</v>
      </c>
      <c r="K345" s="79">
        <f>IF($C345&lt;=Entradas!$E$63,"",J345^2)</f>
        <v>0.4800446113810326</v>
      </c>
      <c r="L345" s="79">
        <f>IF($C345&lt;=Entradas!$E$63,"",G345*J345)</f>
        <v>0.4257837493185414</v>
      </c>
      <c r="M345" s="40"/>
    </row>
    <row r="346" spans="2:13" x14ac:dyDescent="0.3">
      <c r="B346" s="39"/>
      <c r="C346" s="75">
        <v>341</v>
      </c>
      <c r="D346" s="111">
        <f>IF($C346&lt;=Entradas!$E$63,"",Observaciones!H346)</f>
        <v>0.21674514251598001</v>
      </c>
      <c r="E346" s="111">
        <f>IF($C346&lt;=Entradas!$E$63,"",Cálculos!L347)</f>
        <v>0.15019337981246475</v>
      </c>
      <c r="F346" s="79">
        <f>IF($C346&lt;=Entradas!$E$63,"",D346-E346)</f>
        <v>6.655176270351526E-2</v>
      </c>
      <c r="G346" s="79">
        <f>IF($C346&lt;=Entradas!$E$63,"",D346-AVERAGE(D:D))</f>
        <v>-0.68935353967749824</v>
      </c>
      <c r="H346" s="79">
        <f>IF($C346&lt;=Entradas!$E$63,"",F346^2)</f>
        <v>4.4291371189450045E-3</v>
      </c>
      <c r="I346" s="79">
        <f>IF($C346&lt;=Entradas!$E$63,"",G346^2)</f>
        <v>0.47520830266589614</v>
      </c>
      <c r="J346" s="79">
        <f>IF($C346&lt;=Entradas!$E$63,"",E346-AVERAGE(E:E))</f>
        <v>-0.76621828840177131</v>
      </c>
      <c r="K346" s="79">
        <f>IF($C346&lt;=Entradas!$E$63,"",J346^2)</f>
        <v>0.58709046548134003</v>
      </c>
      <c r="L346" s="79">
        <f>IF($C346&lt;=Entradas!$E$63,"",G346*J346)</f>
        <v>0.52819528927539527</v>
      </c>
      <c r="M346" s="40"/>
    </row>
    <row r="347" spans="2:13" x14ac:dyDescent="0.3">
      <c r="B347" s="39"/>
      <c r="C347" s="75">
        <v>342</v>
      </c>
      <c r="D347" s="111">
        <f>IF($C347&lt;=Entradas!$E$63,"",Observaciones!H347)</f>
        <v>0.1411210851867275</v>
      </c>
      <c r="E347" s="111">
        <f>IF($C347&lt;=Entradas!$E$63,"",Cálculos!L348)</f>
        <v>9.3531722452745727E-2</v>
      </c>
      <c r="F347" s="79">
        <f>IF($C347&lt;=Entradas!$E$63,"",D347-E347)</f>
        <v>4.7589362733981774E-2</v>
      </c>
      <c r="G347" s="79">
        <f>IF($C347&lt;=Entradas!$E$63,"",D347-AVERAGE(D:D))</f>
        <v>-0.76497759700675072</v>
      </c>
      <c r="H347" s="79">
        <f>IF($C347&lt;=Entradas!$E$63,"",F347^2)</f>
        <v>2.2647474454264931E-3</v>
      </c>
      <c r="I347" s="79">
        <f>IF($C347&lt;=Entradas!$E$63,"",G347^2)</f>
        <v>0.58519072392222271</v>
      </c>
      <c r="J347" s="79">
        <f>IF($C347&lt;=Entradas!$E$63,"",E347-AVERAGE(E:E))</f>
        <v>-0.82287994576149026</v>
      </c>
      <c r="K347" s="79">
        <f>IF($C347&lt;=Entradas!$E$63,"",J347^2)</f>
        <v>0.67713140513643311</v>
      </c>
      <c r="L347" s="79">
        <f>IF($C347&lt;=Entradas!$E$63,"",G347*J347)</f>
        <v>0.62948472353367024</v>
      </c>
      <c r="M347" s="40"/>
    </row>
    <row r="348" spans="2:13" x14ac:dyDescent="0.3">
      <c r="B348" s="39"/>
      <c r="C348" s="75">
        <v>343</v>
      </c>
      <c r="D348" s="111">
        <f>IF($C348&lt;=Entradas!$E$63,"",Observaciones!H348)</f>
        <v>0.10316907938270582</v>
      </c>
      <c r="E348" s="111">
        <f>IF($C348&lt;=Entradas!$E$63,"",Cálculos!L349)</f>
        <v>8.3453472404566978E-2</v>
      </c>
      <c r="F348" s="79">
        <f>IF($C348&lt;=Entradas!$E$63,"",D348-E348)</f>
        <v>1.9715606978138844E-2</v>
      </c>
      <c r="G348" s="79">
        <f>IF($C348&lt;=Entradas!$E$63,"",D348-AVERAGE(D:D))</f>
        <v>-0.80292960281077241</v>
      </c>
      <c r="H348" s="79">
        <f>IF($C348&lt;=Entradas!$E$63,"",F348^2)</f>
        <v>3.887051585164371E-4</v>
      </c>
      <c r="I348" s="79">
        <f>IF($C348&lt;=Entradas!$E$63,"",G348^2)</f>
        <v>0.64469594706986477</v>
      </c>
      <c r="J348" s="79">
        <f>IF($C348&lt;=Entradas!$E$63,"",E348-AVERAGE(E:E))</f>
        <v>-0.83295819580966901</v>
      </c>
      <c r="K348" s="79">
        <f>IF($C348&lt;=Entradas!$E$63,"",J348^2)</f>
        <v>0.69381935596649891</v>
      </c>
      <c r="L348" s="79">
        <f>IF($C348&lt;=Entradas!$E$63,"",G348*J348)</f>
        <v>0.66880679331943516</v>
      </c>
      <c r="M348" s="40"/>
    </row>
    <row r="349" spans="2:13" x14ac:dyDescent="0.3">
      <c r="B349" s="39"/>
      <c r="C349" s="75">
        <v>344</v>
      </c>
      <c r="D349" s="111">
        <f>IF($C349&lt;=Entradas!$E$63,"",Observaciones!H349)</f>
        <v>9.6085647761876919E-2</v>
      </c>
      <c r="E349" s="111">
        <f>IF($C349&lt;=Entradas!$E$63,"",Cálculos!L350)</f>
        <v>8.1111762966515816E-2</v>
      </c>
      <c r="F349" s="79">
        <f>IF($C349&lt;=Entradas!$E$63,"",D349-E349)</f>
        <v>1.4973884795361103E-2</v>
      </c>
      <c r="G349" s="79">
        <f>IF($C349&lt;=Entradas!$E$63,"",D349-AVERAGE(D:D))</f>
        <v>-0.81001303443160133</v>
      </c>
      <c r="H349" s="79">
        <f>IF($C349&lt;=Entradas!$E$63,"",F349^2)</f>
        <v>2.2421722586474642E-4</v>
      </c>
      <c r="I349" s="79">
        <f>IF($C349&lt;=Entradas!$E$63,"",G349^2)</f>
        <v>0.65612111594909062</v>
      </c>
      <c r="J349" s="79">
        <f>IF($C349&lt;=Entradas!$E$63,"",E349-AVERAGE(E:E))</f>
        <v>-0.83529990524772024</v>
      </c>
      <c r="K349" s="79">
        <f>IF($C349&lt;=Entradas!$E$63,"",J349^2)</f>
        <v>0.69772593170685038</v>
      </c>
      <c r="L349" s="79">
        <f>IF($C349&lt;=Entradas!$E$63,"",G349*J349)</f>
        <v>0.676603810910135</v>
      </c>
      <c r="M349" s="40"/>
    </row>
    <row r="350" spans="2:13" x14ac:dyDescent="0.3">
      <c r="B350" s="39"/>
      <c r="C350" s="75">
        <v>345</v>
      </c>
      <c r="D350" s="111">
        <f>IF($C350&lt;=Entradas!$E$63,"",Observaciones!H350)</f>
        <v>9.4132176843521556E-2</v>
      </c>
      <c r="E350" s="111">
        <f>IF($C350&lt;=Entradas!$E$63,"",Cálculos!L351)</f>
        <v>8.0060422055388797E-2</v>
      </c>
      <c r="F350" s="79">
        <f>IF($C350&lt;=Entradas!$E$63,"",D350-E350)</f>
        <v>1.4071754788132759E-2</v>
      </c>
      <c r="G350" s="79">
        <f>IF($C350&lt;=Entradas!$E$63,"",D350-AVERAGE(D:D))</f>
        <v>-0.81196650534995662</v>
      </c>
      <c r="H350" s="79">
        <f>IF($C350&lt;=Entradas!$E$63,"",F350^2)</f>
        <v>1.9801428281733725E-4</v>
      </c>
      <c r="I350" s="79">
        <f>IF($C350&lt;=Entradas!$E$63,"",G350^2)</f>
        <v>0.65928960581022111</v>
      </c>
      <c r="J350" s="79">
        <f>IF($C350&lt;=Entradas!$E$63,"",E350-AVERAGE(E:E))</f>
        <v>-0.83635124615884726</v>
      </c>
      <c r="K350" s="79">
        <f>IF($C350&lt;=Entradas!$E$63,"",J350^2)</f>
        <v>0.69948340695145672</v>
      </c>
      <c r="L350" s="79">
        <f>IF($C350&lt;=Entradas!$E$63,"",G350*J350)</f>
        <v>0.67908919858868055</v>
      </c>
      <c r="M350" s="40"/>
    </row>
    <row r="351" spans="2:13" x14ac:dyDescent="0.3">
      <c r="B351" s="39"/>
      <c r="C351" s="75">
        <v>346</v>
      </c>
      <c r="D351" s="111">
        <f>IF($C351&lt;=Entradas!$E$63,"",Observaciones!H351)</f>
        <v>9.3037619303150826E-2</v>
      </c>
      <c r="E351" s="111">
        <f>IF($C351&lt;=Entradas!$E$63,"",Cálculos!L352)</f>
        <v>7.922973055423628E-2</v>
      </c>
      <c r="F351" s="79">
        <f>IF($C351&lt;=Entradas!$E$63,"",D351-E351)</f>
        <v>1.3807888748914546E-2</v>
      </c>
      <c r="G351" s="79">
        <f>IF($C351&lt;=Entradas!$E$63,"",D351-AVERAGE(D:D))</f>
        <v>-0.81306106289032742</v>
      </c>
      <c r="H351" s="79">
        <f>IF($C351&lt;=Entradas!$E$63,"",F351^2)</f>
        <v>1.906577917024009E-4</v>
      </c>
      <c r="I351" s="79">
        <f>IF($C351&lt;=Entradas!$E$63,"",G351^2)</f>
        <v>0.66106829198834893</v>
      </c>
      <c r="J351" s="79">
        <f>IF($C351&lt;=Entradas!$E$63,"",E351-AVERAGE(E:E))</f>
        <v>-0.83718193765999971</v>
      </c>
      <c r="K351" s="79">
        <f>IF($C351&lt;=Entradas!$E$63,"",J351^2)</f>
        <v>0.70087359674415162</v>
      </c>
      <c r="L351" s="79">
        <f>IF($C351&lt;=Entradas!$E$63,"",G351*J351)</f>
        <v>0.68068003606642324</v>
      </c>
      <c r="M351" s="40"/>
    </row>
    <row r="352" spans="2:13" x14ac:dyDescent="0.3">
      <c r="B352" s="39"/>
      <c r="C352" s="75">
        <v>347</v>
      </c>
      <c r="D352" s="111">
        <f>IF($C352&lt;=Entradas!$E$63,"",Observaciones!H352)</f>
        <v>0.16368499597931857</v>
      </c>
      <c r="E352" s="111">
        <f>IF($C352&lt;=Entradas!$E$63,"",Cálculos!L353)</f>
        <v>0.1623458154835884</v>
      </c>
      <c r="F352" s="79">
        <f>IF($C352&lt;=Entradas!$E$63,"",D352-E352)</f>
        <v>1.3391804957301745E-3</v>
      </c>
      <c r="G352" s="79">
        <f>IF($C352&lt;=Entradas!$E$63,"",D352-AVERAGE(D:D))</f>
        <v>-0.74241368621415971</v>
      </c>
      <c r="H352" s="79">
        <f>IF($C352&lt;=Entradas!$E$63,"",F352^2)</f>
        <v>1.793404400144116E-6</v>
      </c>
      <c r="I352" s="79">
        <f>IF($C352&lt;=Entradas!$E$63,"",G352^2)</f>
        <v>0.55117808147809677</v>
      </c>
      <c r="J352" s="79">
        <f>IF($C352&lt;=Entradas!$E$63,"",E352-AVERAGE(E:E))</f>
        <v>-0.75406585273064763</v>
      </c>
      <c r="K352" s="79">
        <f>IF($C352&lt;=Entradas!$E$63,"",J352^2)</f>
        <v>0.56861531025439882</v>
      </c>
      <c r="L352" s="79">
        <f>IF($C352&lt;=Entradas!$E$63,"",G352*J352)</f>
        <v>0.55982880937398383</v>
      </c>
      <c r="M352" s="40"/>
    </row>
    <row r="353" spans="2:13" x14ac:dyDescent="0.3">
      <c r="B353" s="39"/>
      <c r="C353" s="75">
        <v>348</v>
      </c>
      <c r="D353" s="111">
        <f>IF($C353&lt;=Entradas!$E$63,"",Observaciones!H353)</f>
        <v>0.10578593914603057</v>
      </c>
      <c r="E353" s="111">
        <f>IF($C353&lt;=Entradas!$E$63,"",Cálculos!L354)</f>
        <v>9.211203152007677E-2</v>
      </c>
      <c r="F353" s="79">
        <f>IF($C353&lt;=Entradas!$E$63,"",D353-E353)</f>
        <v>1.3673907625953802E-2</v>
      </c>
      <c r="G353" s="79">
        <f>IF($C353&lt;=Entradas!$E$63,"",D353-AVERAGE(D:D))</f>
        <v>-0.80031274304744771</v>
      </c>
      <c r="H353" s="79">
        <f>IF($C353&lt;=Entradas!$E$63,"",F353^2)</f>
        <v>1.8697574976311754E-4</v>
      </c>
      <c r="I353" s="79">
        <f>IF($C353&lt;=Entradas!$E$63,"",G353^2)</f>
        <v>0.64050048668413007</v>
      </c>
      <c r="J353" s="79">
        <f>IF($C353&lt;=Entradas!$E$63,"",E353-AVERAGE(E:E))</f>
        <v>-0.82429963669415929</v>
      </c>
      <c r="K353" s="79">
        <f>IF($C353&lt;=Entradas!$E$63,"",J353^2)</f>
        <v>0.67946989105412303</v>
      </c>
      <c r="L353" s="79">
        <f>IF($C353&lt;=Entradas!$E$63,"",G353*J353)</f>
        <v>0.65969750333571719</v>
      </c>
      <c r="M353" s="40"/>
    </row>
    <row r="354" spans="2:13" x14ac:dyDescent="0.3">
      <c r="B354" s="39"/>
      <c r="C354" s="75">
        <v>349</v>
      </c>
      <c r="D354" s="111">
        <f>IF($C354&lt;=Entradas!$E$63,"",Observaciones!H354)</f>
        <v>9.2705432096798518E-2</v>
      </c>
      <c r="E354" s="111">
        <f>IF($C354&lt;=Entradas!$E$63,"",Cálculos!L355)</f>
        <v>7.9299364907217298E-2</v>
      </c>
      <c r="F354" s="79">
        <f>IF($C354&lt;=Entradas!$E$63,"",D354-E354)</f>
        <v>1.3406067189581219E-2</v>
      </c>
      <c r="G354" s="79">
        <f>IF($C354&lt;=Entradas!$E$63,"",D354-AVERAGE(D:D))</f>
        <v>-0.81339325009667973</v>
      </c>
      <c r="H354" s="79">
        <f>IF($C354&lt;=Entradas!$E$63,"",F354^2)</f>
        <v>1.797226374915661E-4</v>
      </c>
      <c r="I354" s="79">
        <f>IF($C354&lt;=Entradas!$E$63,"",G354^2)</f>
        <v>0.66160857930283978</v>
      </c>
      <c r="J354" s="79">
        <f>IF($C354&lt;=Entradas!$E$63,"",E354-AVERAGE(E:E))</f>
        <v>-0.83711230330701869</v>
      </c>
      <c r="K354" s="79">
        <f>IF($C354&lt;=Entradas!$E$63,"",J354^2)</f>
        <v>0.70075700834798205</v>
      </c>
      <c r="L354" s="79">
        <f>IF($C354&lt;=Entradas!$E$63,"",G354*J354)</f>
        <v>0.68090149708281344</v>
      </c>
      <c r="M354" s="40"/>
    </row>
    <row r="355" spans="2:13" x14ac:dyDescent="0.3">
      <c r="B355" s="39"/>
      <c r="C355" s="75">
        <v>350</v>
      </c>
      <c r="D355" s="111">
        <f>IF($C355&lt;=Entradas!$E$63,"",Observaciones!H355)</f>
        <v>0.41871149003078056</v>
      </c>
      <c r="E355" s="111">
        <f>IF($C355&lt;=Entradas!$E$63,"",Cálculos!L356)</f>
        <v>0.607198398387788</v>
      </c>
      <c r="F355" s="79">
        <f>IF($C355&lt;=Entradas!$E$63,"",D355-E355)</f>
        <v>-0.18848690835700743</v>
      </c>
      <c r="G355" s="79">
        <f>IF($C355&lt;=Entradas!$E$63,"",D355-AVERAGE(D:D))</f>
        <v>-0.48738719216269766</v>
      </c>
      <c r="H355" s="79">
        <f>IF($C355&lt;=Entradas!$E$63,"",F355^2)</f>
        <v>3.5527314621982921E-2</v>
      </c>
      <c r="I355" s="79">
        <f>IF($C355&lt;=Entradas!$E$63,"",G355^2)</f>
        <v>0.23754627508423837</v>
      </c>
      <c r="J355" s="79">
        <f>IF($C355&lt;=Entradas!$E$63,"",E355-AVERAGE(E:E))</f>
        <v>-0.30921326982644803</v>
      </c>
      <c r="K355" s="79">
        <f>IF($C355&lt;=Entradas!$E$63,"",J355^2)</f>
        <v>9.5612846236763763E-2</v>
      </c>
      <c r="L355" s="79">
        <f>IF($C355&lt;=Entradas!$E$63,"",G355*J355)</f>
        <v>0.1507065873601591</v>
      </c>
      <c r="M355" s="40"/>
    </row>
    <row r="356" spans="2:13" x14ac:dyDescent="0.3">
      <c r="B356" s="39"/>
      <c r="C356" s="75">
        <v>351</v>
      </c>
      <c r="D356" s="111">
        <f>IF($C356&lt;=Entradas!$E$63,"",Observaciones!H356)</f>
        <v>0.27114265053946274</v>
      </c>
      <c r="E356" s="111">
        <f>IF($C356&lt;=Entradas!$E$63,"",Cálculos!L357)</f>
        <v>0.25009915814329237</v>
      </c>
      <c r="F356" s="79">
        <f>IF($C356&lt;=Entradas!$E$63,"",D356-E356)</f>
        <v>2.1043492396170371E-2</v>
      </c>
      <c r="G356" s="79">
        <f>IF($C356&lt;=Entradas!$E$63,"",D356-AVERAGE(D:D))</f>
        <v>-0.63495603165401548</v>
      </c>
      <c r="H356" s="79">
        <f>IF($C356&lt;=Entradas!$E$63,"",F356^2)</f>
        <v>4.4282857222768021E-4</v>
      </c>
      <c r="I356" s="79">
        <f>IF($C356&lt;=Entradas!$E$63,"",G356^2)</f>
        <v>0.4031691621338151</v>
      </c>
      <c r="J356" s="79">
        <f>IF($C356&lt;=Entradas!$E$63,"",E356-AVERAGE(E:E))</f>
        <v>-0.66631251007094372</v>
      </c>
      <c r="K356" s="79">
        <f>IF($C356&lt;=Entradas!$E$63,"",J356^2)</f>
        <v>0.44397236107704147</v>
      </c>
      <c r="L356" s="79">
        <f>IF($C356&lt;=Entradas!$E$63,"",G356*J356)</f>
        <v>0.42307914723607265</v>
      </c>
      <c r="M356" s="40"/>
    </row>
    <row r="357" spans="2:13" x14ac:dyDescent="0.3">
      <c r="B357" s="39"/>
      <c r="C357" s="75">
        <v>352</v>
      </c>
      <c r="D357" s="111">
        <f>IF($C357&lt;=Entradas!$E$63,"",Observaciones!H357)</f>
        <v>0.21506529338924849</v>
      </c>
      <c r="E357" s="111">
        <f>IF($C357&lt;=Entradas!$E$63,"",Cálculos!L358)</f>
        <v>0.19391650543143452</v>
      </c>
      <c r="F357" s="79">
        <f>IF($C357&lt;=Entradas!$E$63,"",D357-E357)</f>
        <v>2.1148787957813969E-2</v>
      </c>
      <c r="G357" s="79">
        <f>IF($C357&lt;=Entradas!$E$63,"",D357-AVERAGE(D:D))</f>
        <v>-0.69103338880422971</v>
      </c>
      <c r="H357" s="79">
        <f>IF($C357&lt;=Entradas!$E$63,"",F357^2)</f>
        <v>4.4727123208457715E-4</v>
      </c>
      <c r="I357" s="79">
        <f>IF($C357&lt;=Entradas!$E$63,"",G357^2)</f>
        <v>0.47752714444225769</v>
      </c>
      <c r="J357" s="79">
        <f>IF($C357&lt;=Entradas!$E$63,"",E357-AVERAGE(E:E))</f>
        <v>-0.72249516278280157</v>
      </c>
      <c r="K357" s="79">
        <f>IF($C357&lt;=Entradas!$E$63,"",J357^2)</f>
        <v>0.5219992602445469</v>
      </c>
      <c r="L357" s="79">
        <f>IF($C357&lt;=Entradas!$E$63,"",G357*J357)</f>
        <v>0.49926828073246293</v>
      </c>
      <c r="M357" s="40"/>
    </row>
    <row r="358" spans="2:13" x14ac:dyDescent="0.3">
      <c r="B358" s="39"/>
      <c r="C358" s="75">
        <v>353</v>
      </c>
      <c r="D358" s="111">
        <f>IF($C358&lt;=Entradas!$E$63,"",Observaciones!H358)</f>
        <v>2.2448826668454513</v>
      </c>
      <c r="E358" s="111">
        <f>IF($C358&lt;=Entradas!$E$63,"",Cálculos!L359)</f>
        <v>3.1559128276070925</v>
      </c>
      <c r="F358" s="79">
        <f>IF($C358&lt;=Entradas!$E$63,"",D358-E358)</f>
        <v>-0.91103016076164112</v>
      </c>
      <c r="G358" s="79">
        <f>IF($C358&lt;=Entradas!$E$63,"",D358-AVERAGE(D:D))</f>
        <v>1.3387839846519731</v>
      </c>
      <c r="H358" s="79">
        <f>IF($C358&lt;=Entradas!$E$63,"",F358^2)</f>
        <v>0.82997595381738165</v>
      </c>
      <c r="I358" s="79">
        <f>IF($C358&lt;=Entradas!$E$63,"",G358^2)</f>
        <v>1.7923425575606147</v>
      </c>
      <c r="J358" s="79">
        <f>IF($C358&lt;=Entradas!$E$63,"",E358-AVERAGE(E:E))</f>
        <v>2.2395011593928564</v>
      </c>
      <c r="K358" s="79">
        <f>IF($C358&lt;=Entradas!$E$63,"",J358^2)</f>
        <v>5.0153654429219481</v>
      </c>
      <c r="L358" s="79">
        <f>IF($C358&lt;=Entradas!$E$63,"",G358*J358)</f>
        <v>2.9982082858046821</v>
      </c>
      <c r="M358" s="40"/>
    </row>
    <row r="359" spans="2:13" x14ac:dyDescent="0.3">
      <c r="B359" s="39"/>
      <c r="C359" s="75">
        <v>354</v>
      </c>
      <c r="D359" s="111">
        <f>IF($C359&lt;=Entradas!$E$63,"",Observaciones!H359)</f>
        <v>0.58121582898816548</v>
      </c>
      <c r="E359" s="111">
        <f>IF($C359&lt;=Entradas!$E$63,"",Cálculos!L360)</f>
        <v>0.52811181362088067</v>
      </c>
      <c r="F359" s="79">
        <f>IF($C359&lt;=Entradas!$E$63,"",D359-E359)</f>
        <v>5.3104015367284818E-2</v>
      </c>
      <c r="G359" s="79">
        <f>IF($C359&lt;=Entradas!$E$63,"",D359-AVERAGE(D:D))</f>
        <v>-0.32488285320531274</v>
      </c>
      <c r="H359" s="79">
        <f>IF($C359&lt;=Entradas!$E$63,"",F359^2)</f>
        <v>2.820036448128822E-3</v>
      </c>
      <c r="I359" s="79">
        <f>IF($C359&lt;=Entradas!$E$63,"",G359^2)</f>
        <v>0.10554886830682479</v>
      </c>
      <c r="J359" s="79">
        <f>IF($C359&lt;=Entradas!$E$63,"",E359-AVERAGE(E:E))</f>
        <v>-0.38829985459335536</v>
      </c>
      <c r="K359" s="79">
        <f>IF($C359&lt;=Entradas!$E$63,"",J359^2)</f>
        <v>0.15077677707722092</v>
      </c>
      <c r="L359" s="79">
        <f>IF($C359&lt;=Entradas!$E$63,"",G359*J359)</f>
        <v>0.12615196465949735</v>
      </c>
      <c r="M359" s="40"/>
    </row>
    <row r="360" spans="2:13" x14ac:dyDescent="0.3">
      <c r="B360" s="39"/>
      <c r="C360" s="75">
        <v>355</v>
      </c>
      <c r="D360" s="111">
        <f>IF($C360&lt;=Entradas!$E$63,"",Observaciones!H360)</f>
        <v>0.49274741358436686</v>
      </c>
      <c r="E360" s="111">
        <f>IF($C360&lt;=Entradas!$E$63,"",Cálculos!L361)</f>
        <v>0.4406317669597466</v>
      </c>
      <c r="F360" s="79">
        <f>IF($C360&lt;=Entradas!$E$63,"",D360-E360)</f>
        <v>5.211564662462026E-2</v>
      </c>
      <c r="G360" s="79">
        <f>IF($C360&lt;=Entradas!$E$63,"",D360-AVERAGE(D:D))</f>
        <v>-0.41335126860911137</v>
      </c>
      <c r="H360" s="79">
        <f>IF($C360&lt;=Entradas!$E$63,"",F360^2)</f>
        <v>2.7160406231022931E-3</v>
      </c>
      <c r="I360" s="79">
        <f>IF($C360&lt;=Entradas!$E$63,"",G360^2)</f>
        <v>0.17085927126076172</v>
      </c>
      <c r="J360" s="79">
        <f>IF($C360&lt;=Entradas!$E$63,"",E360-AVERAGE(E:E))</f>
        <v>-0.47577990125448943</v>
      </c>
      <c r="K360" s="79">
        <f>IF($C360&lt;=Entradas!$E$63,"",J360^2)</f>
        <v>0.22636651443773173</v>
      </c>
      <c r="L360" s="79">
        <f>IF($C360&lt;=Entradas!$E$63,"",G360*J360)</f>
        <v>0.19666422576226095</v>
      </c>
      <c r="M360" s="40"/>
    </row>
    <row r="361" spans="2:13" x14ac:dyDescent="0.3">
      <c r="B361" s="39"/>
      <c r="C361" s="75">
        <v>356</v>
      </c>
      <c r="D361" s="111">
        <f>IF($C361&lt;=Entradas!$E$63,"",Observaciones!H361)</f>
        <v>1.8462634579632737</v>
      </c>
      <c r="E361" s="111">
        <f>IF($C361&lt;=Entradas!$E$63,"",Cálculos!L362)</f>
        <v>2.4750872343856369</v>
      </c>
      <c r="F361" s="79">
        <f>IF($C361&lt;=Entradas!$E$63,"",D361-E361)</f>
        <v>-0.6288237764223632</v>
      </c>
      <c r="G361" s="79">
        <f>IF($C361&lt;=Entradas!$E$63,"",D361-AVERAGE(D:D))</f>
        <v>0.94016477576979551</v>
      </c>
      <c r="H361" s="79">
        <f>IF($C361&lt;=Entradas!$E$63,"",F361^2)</f>
        <v>0.39541934179408222</v>
      </c>
      <c r="I361" s="79">
        <f>IF($C361&lt;=Entradas!$E$63,"",G361^2)</f>
        <v>0.88390980559826993</v>
      </c>
      <c r="J361" s="79">
        <f>IF($C361&lt;=Entradas!$E$63,"",E361-AVERAGE(E:E))</f>
        <v>1.5586755661714009</v>
      </c>
      <c r="K361" s="79">
        <f>IF($C361&lt;=Entradas!$E$63,"",J361^2)</f>
        <v>2.4294695205797372</v>
      </c>
      <c r="L361" s="79">
        <f>IF($C361&lt;=Entradas!$E$63,"",G361*J361)</f>
        <v>1.4654118641673941</v>
      </c>
      <c r="M361" s="40"/>
    </row>
    <row r="362" spans="2:13" x14ac:dyDescent="0.3">
      <c r="B362" s="39"/>
      <c r="C362" s="75">
        <v>357</v>
      </c>
      <c r="D362" s="111">
        <f>IF($C362&lt;=Entradas!$E$63,"",Observaciones!H362)</f>
        <v>0.838320232762649</v>
      </c>
      <c r="E362" s="111">
        <f>IF($C362&lt;=Entradas!$E$63,"",Cálculos!L363)</f>
        <v>0.7649123928677739</v>
      </c>
      <c r="F362" s="79">
        <f>IF($C362&lt;=Entradas!$E$63,"",D362-E362)</f>
        <v>7.3407839894875093E-2</v>
      </c>
      <c r="G362" s="79">
        <f>IF($C362&lt;=Entradas!$E$63,"",D362-AVERAGE(D:D))</f>
        <v>-6.7778449430829224E-2</v>
      </c>
      <c r="H362" s="79">
        <f>IF($C362&lt;=Entradas!$E$63,"",F362^2)</f>
        <v>5.3887109580316155E-3</v>
      </c>
      <c r="I362" s="79">
        <f>IF($C362&lt;=Entradas!$E$63,"",G362^2)</f>
        <v>4.5939182072474742E-3</v>
      </c>
      <c r="J362" s="79">
        <f>IF($C362&lt;=Entradas!$E$63,"",E362-AVERAGE(E:E))</f>
        <v>-0.15149927534646213</v>
      </c>
      <c r="K362" s="79">
        <f>IF($C362&lt;=Entradas!$E$63,"",J362^2)</f>
        <v>2.2952030430503145E-2</v>
      </c>
      <c r="L362" s="79">
        <f>IF($C362&lt;=Entradas!$E$63,"",G362*J362)</f>
        <v>1.0268385972877455E-2</v>
      </c>
      <c r="M362" s="40"/>
    </row>
    <row r="363" spans="2:13" x14ac:dyDescent="0.3">
      <c r="B363" s="39"/>
      <c r="C363" s="75">
        <v>358</v>
      </c>
      <c r="D363" s="111">
        <f>IF($C363&lt;=Entradas!$E$63,"",Observaciones!H363)</f>
        <v>0.74095895842834647</v>
      </c>
      <c r="E363" s="111">
        <f>IF($C363&lt;=Entradas!$E$63,"",Cálculos!L364)</f>
        <v>0.66923971202140531</v>
      </c>
      <c r="F363" s="79">
        <f>IF($C363&lt;=Entradas!$E$63,"",D363-E363)</f>
        <v>7.1719246406941162E-2</v>
      </c>
      <c r="G363" s="79">
        <f>IF($C363&lt;=Entradas!$E$63,"",D363-AVERAGE(D:D))</f>
        <v>-0.16513972376513175</v>
      </c>
      <c r="H363" s="79">
        <f>IF($C363&lt;=Entradas!$E$63,"",F363^2)</f>
        <v>5.1436503051795427E-3</v>
      </c>
      <c r="I363" s="79">
        <f>IF($C363&lt;=Entradas!$E$63,"",G363^2)</f>
        <v>2.727112836522402E-2</v>
      </c>
      <c r="J363" s="79">
        <f>IF($C363&lt;=Entradas!$E$63,"",E363-AVERAGE(E:E))</f>
        <v>-0.24717195619283072</v>
      </c>
      <c r="K363" s="79">
        <f>IF($C363&lt;=Entradas!$E$63,"",J363^2)</f>
        <v>6.109397592819063E-2</v>
      </c>
      <c r="L363" s="79">
        <f>IF($C363&lt;=Entradas!$E$63,"",G363*J363)</f>
        <v>4.0817908568171309E-2</v>
      </c>
      <c r="M363" s="40"/>
    </row>
    <row r="364" spans="2:13" x14ac:dyDescent="0.3">
      <c r="B364" s="39"/>
      <c r="C364" s="75">
        <v>359</v>
      </c>
      <c r="D364" s="111">
        <f>IF($C364&lt;=Entradas!$E$63,"",Observaciones!H364)</f>
        <v>4.4030202170012602</v>
      </c>
      <c r="E364" s="111">
        <f>IF($C364&lt;=Entradas!$E$63,"",Cálculos!L365)</f>
        <v>5.9163652872037442</v>
      </c>
      <c r="F364" s="79">
        <f>IF($C364&lt;=Entradas!$E$63,"",D364-E364)</f>
        <v>-1.513345070202484</v>
      </c>
      <c r="G364" s="79">
        <f>IF($C364&lt;=Entradas!$E$63,"",D364-AVERAGE(D:D))</f>
        <v>3.496921534807782</v>
      </c>
      <c r="H364" s="79">
        <f>IF($C364&lt;=Entradas!$E$63,"",F364^2)</f>
        <v>2.290213301506161</v>
      </c>
      <c r="I364" s="79">
        <f>IF($C364&lt;=Entradas!$E$63,"",G364^2)</f>
        <v>12.228460220602413</v>
      </c>
      <c r="J364" s="79">
        <f>IF($C364&lt;=Entradas!$E$63,"",E364-AVERAGE(E:E))</f>
        <v>4.9999536189895082</v>
      </c>
      <c r="K364" s="79">
        <f>IF($C364&lt;=Entradas!$E$63,"",J364^2)</f>
        <v>24.999536192046278</v>
      </c>
      <c r="L364" s="79">
        <f>IF($C364&lt;=Entradas!$E$63,"",G364*J364)</f>
        <v>17.484445483284514</v>
      </c>
      <c r="M364" s="40"/>
    </row>
    <row r="365" spans="2:13" x14ac:dyDescent="0.3">
      <c r="B365" s="39"/>
      <c r="C365" s="75">
        <v>360</v>
      </c>
      <c r="D365" s="111">
        <f>IF($C365&lt;=Entradas!$E$63,"",Observaciones!H365)</f>
        <v>1.2398845191109809</v>
      </c>
      <c r="E365" s="111">
        <f>IF($C365&lt;=Entradas!$E$63,"",Cálculos!L366)</f>
        <v>1.2250087596491506</v>
      </c>
      <c r="F365" s="79">
        <f>IF($C365&lt;=Entradas!$E$63,"",D365-E365)</f>
        <v>1.4875759461830285E-2</v>
      </c>
      <c r="G365" s="79">
        <f>IF($C365&lt;=Entradas!$E$63,"",D365-AVERAGE(D:D))</f>
        <v>0.33378583691750263</v>
      </c>
      <c r="H365" s="79">
        <f>IF($C365&lt;=Entradas!$E$63,"",F365^2)</f>
        <v>2.2128821956623324E-4</v>
      </c>
      <c r="I365" s="79">
        <f>IF($C365&lt;=Entradas!$E$63,"",G365^2)</f>
        <v>0.11141298492671767</v>
      </c>
      <c r="J365" s="79">
        <f>IF($C365&lt;=Entradas!$E$63,"",E365-AVERAGE(E:E))</f>
        <v>0.30859709143491454</v>
      </c>
      <c r="K365" s="79">
        <f>IF($C365&lt;=Entradas!$E$63,"",J365^2)</f>
        <v>9.5232164842089004E-2</v>
      </c>
      <c r="L365" s="79">
        <f>IF($C365&lt;=Entradas!$E$63,"",G365*J365)</f>
        <v>0.10300533843491003</v>
      </c>
      <c r="M365" s="40"/>
    </row>
    <row r="366" spans="2:13" x14ac:dyDescent="0.3">
      <c r="B366" s="39"/>
      <c r="C366" s="75">
        <v>361</v>
      </c>
      <c r="D366" s="111">
        <f>IF($C366&lt;=Entradas!$E$63,"",Observaciones!H366)</f>
        <v>1.2234656020381622</v>
      </c>
      <c r="E366" s="111">
        <f>IF($C366&lt;=Entradas!$E$63,"",Cálculos!L367)</f>
        <v>1.2013980197455998</v>
      </c>
      <c r="F366" s="79">
        <f>IF($C366&lt;=Entradas!$E$63,"",D366-E366)</f>
        <v>2.2067582292562449E-2</v>
      </c>
      <c r="G366" s="79">
        <f>IF($C366&lt;=Entradas!$E$63,"",D366-AVERAGE(D:D))</f>
        <v>0.31736691984468401</v>
      </c>
      <c r="H366" s="79">
        <f>IF($C366&lt;=Entradas!$E$63,"",F366^2)</f>
        <v>4.8697818823901574E-4</v>
      </c>
      <c r="I366" s="79">
        <f>IF($C366&lt;=Entradas!$E$63,"",G366^2)</f>
        <v>0.10072176181170209</v>
      </c>
      <c r="J366" s="79">
        <f>IF($C366&lt;=Entradas!$E$63,"",E366-AVERAGE(E:E))</f>
        <v>0.28498635153136376</v>
      </c>
      <c r="K366" s="79">
        <f>IF($C366&lt;=Entradas!$E$63,"",J366^2)</f>
        <v>8.1217220559158032E-2</v>
      </c>
      <c r="L366" s="79">
        <f>IF($C366&lt;=Entradas!$E$63,"",G366*J366)</f>
        <v>9.0445240583283265E-2</v>
      </c>
      <c r="M366" s="40"/>
    </row>
    <row r="367" spans="2:13" x14ac:dyDescent="0.3">
      <c r="B367" s="39"/>
      <c r="C367" s="75">
        <v>362</v>
      </c>
      <c r="D367" s="111">
        <f>IF($C367&lt;=Entradas!$E$63,"",Observaciones!H367)</f>
        <v>1.2967261567784383</v>
      </c>
      <c r="E367" s="111">
        <f>IF($C367&lt;=Entradas!$E$63,"",Cálculos!L368)</f>
        <v>1.3980872587067377</v>
      </c>
      <c r="F367" s="79">
        <f>IF($C367&lt;=Entradas!$E$63,"",D367-E367)</f>
        <v>-0.10136110192829939</v>
      </c>
      <c r="G367" s="79">
        <f>IF($C367&lt;=Entradas!$E$63,"",D367-AVERAGE(D:D))</f>
        <v>0.39062747458496005</v>
      </c>
      <c r="H367" s="79">
        <f>IF($C367&lt;=Entradas!$E$63,"",F367^2)</f>
        <v>1.0274072984119099E-2</v>
      </c>
      <c r="I367" s="79">
        <f>IF($C367&lt;=Entradas!$E$63,"",G367^2)</f>
        <v>0.15258982390062362</v>
      </c>
      <c r="J367" s="79">
        <f>IF($C367&lt;=Entradas!$E$63,"",E367-AVERAGE(E:E))</f>
        <v>0.48167559049250164</v>
      </c>
      <c r="K367" s="79">
        <f>IF($C367&lt;=Entradas!$E$63,"",J367^2)</f>
        <v>0.23201137447630013</v>
      </c>
      <c r="L367" s="79">
        <f>IF($C367&lt;=Entradas!$E$63,"",G367*J367)</f>
        <v>0.18815571948330531</v>
      </c>
      <c r="M367" s="40"/>
    </row>
    <row r="368" spans="2:13" x14ac:dyDescent="0.3">
      <c r="B368" s="39"/>
      <c r="C368" s="75">
        <v>363</v>
      </c>
      <c r="D368" s="111">
        <f>IF($C368&lt;=Entradas!$E$63,"",Observaciones!H368)</f>
        <v>1.2688106132196546</v>
      </c>
      <c r="E368" s="111">
        <f>IF($C368&lt;=Entradas!$E$63,"",Cálculos!L369)</f>
        <v>1.2666394319031629</v>
      </c>
      <c r="F368" s="79">
        <f>IF($C368&lt;=Entradas!$E$63,"",D368-E368)</f>
        <v>2.1711813164917437E-3</v>
      </c>
      <c r="G368" s="79">
        <f>IF($C368&lt;=Entradas!$E$63,"",D368-AVERAGE(D:D))</f>
        <v>0.36271193102617638</v>
      </c>
      <c r="H368" s="79">
        <f>IF($C368&lt;=Entradas!$E$63,"",F368^2)</f>
        <v>4.7140283090828214E-6</v>
      </c>
      <c r="I368" s="79">
        <f>IF($C368&lt;=Entradas!$E$63,"",G368^2)</f>
        <v>0.13155994490873774</v>
      </c>
      <c r="J368" s="79">
        <f>IF($C368&lt;=Entradas!$E$63,"",E368-AVERAGE(E:E))</f>
        <v>0.35022776368892683</v>
      </c>
      <c r="K368" s="79">
        <f>IF($C368&lt;=Entradas!$E$63,"",J368^2)</f>
        <v>0.12265948645854677</v>
      </c>
      <c r="L368" s="79">
        <f>IF($C368&lt;=Entradas!$E$63,"",G368*J368)</f>
        <v>0.12703178846659002</v>
      </c>
      <c r="M368" s="40"/>
    </row>
    <row r="369" spans="2:13" x14ac:dyDescent="0.3">
      <c r="B369" s="39"/>
      <c r="C369" s="75">
        <v>364</v>
      </c>
      <c r="D369" s="111">
        <f>IF($C369&lt;=Entradas!$E$63,"",Observaciones!H369)</f>
        <v>1.2762538381371709</v>
      </c>
      <c r="E369" s="111">
        <f>IF($C369&lt;=Entradas!$E$63,"",Cálculos!L370)</f>
        <v>1.2790179504359982</v>
      </c>
      <c r="F369" s="79">
        <f>IF($C369&lt;=Entradas!$E$63,"",D369-E369)</f>
        <v>-2.764112298827337E-3</v>
      </c>
      <c r="G369" s="79">
        <f>IF($C369&lt;=Entradas!$E$63,"",D369-AVERAGE(D:D))</f>
        <v>0.37015515594369264</v>
      </c>
      <c r="H369" s="79">
        <f>IF($C369&lt;=Entradas!$E$63,"",F369^2)</f>
        <v>7.6403168005285455E-6</v>
      </c>
      <c r="I369" s="79">
        <f>IF($C369&lt;=Entradas!$E$63,"",G369^2)</f>
        <v>0.1370148394716994</v>
      </c>
      <c r="J369" s="79">
        <f>IF($C369&lt;=Entradas!$E$63,"",E369-AVERAGE(E:E))</f>
        <v>0.36260628222176217</v>
      </c>
      <c r="K369" s="79">
        <f>IF($C369&lt;=Entradas!$E$63,"",J369^2)</f>
        <v>0.13148331590668824</v>
      </c>
      <c r="L369" s="79">
        <f>IF($C369&lt;=Entradas!$E$63,"",G369*J369)</f>
        <v>0.13422058494195899</v>
      </c>
      <c r="M369" s="40"/>
    </row>
    <row r="370" spans="2:13" x14ac:dyDescent="0.3">
      <c r="B370" s="39"/>
      <c r="C370" s="75">
        <v>365</v>
      </c>
      <c r="D370" s="111">
        <f>IF($C370&lt;=Entradas!$E$63,"",Observaciones!H370)</f>
        <v>1.2543410695170669</v>
      </c>
      <c r="E370" s="111">
        <f>IF($C370&lt;=Entradas!$E$63,"",Cálculos!L371)</f>
        <v>1.2422511247365451</v>
      </c>
      <c r="F370" s="79">
        <f>IF($C370&lt;=Entradas!$E$63,"",D370-E370)</f>
        <v>1.2089944780521833E-2</v>
      </c>
      <c r="G370" s="79">
        <f>IF($C370&lt;=Entradas!$E$63,"",D370-AVERAGE(D:D))</f>
        <v>0.3482423873235887</v>
      </c>
      <c r="H370" s="79">
        <f>IF($C370&lt;=Entradas!$E$63,"",F370^2)</f>
        <v>1.4616676479606712E-4</v>
      </c>
      <c r="I370" s="79">
        <f>IF($C370&lt;=Entradas!$E$63,"",G370^2)</f>
        <v>0.12127276032883237</v>
      </c>
      <c r="J370" s="79">
        <f>IF($C370&lt;=Entradas!$E$63,"",E370-AVERAGE(E:E))</f>
        <v>0.32583945652230906</v>
      </c>
      <c r="K370" s="79">
        <f>IF($C370&lt;=Entradas!$E$63,"",J370^2)</f>
        <v>0.10617135142675374</v>
      </c>
      <c r="L370" s="79">
        <f>IF($C370&lt;=Entradas!$E$63,"",G370*J370)</f>
        <v>0.1134711102235496</v>
      </c>
      <c r="M370" s="40"/>
    </row>
    <row r="371" spans="2:13" x14ac:dyDescent="0.3">
      <c r="B371" s="39"/>
      <c r="C371" s="75">
        <v>366</v>
      </c>
      <c r="D371" s="111">
        <f>IF($C371&lt;=Entradas!$E$63,"",Observaciones!H371)</f>
        <v>3.5956025883777398</v>
      </c>
      <c r="E371" s="111">
        <f>IF($C371&lt;=Entradas!$E$63,"",Cálculos!L372)</f>
        <v>4.9502072551809349</v>
      </c>
      <c r="F371" s="79">
        <f>IF($C371&lt;=Entradas!$E$63,"",D371-E371)</f>
        <v>-1.354604666803195</v>
      </c>
      <c r="G371" s="79">
        <f>IF($C371&lt;=Entradas!$E$63,"",D371-AVERAGE(D:D))</f>
        <v>2.6895039061842616</v>
      </c>
      <c r="H371" s="79">
        <f>IF($C371&lt;=Entradas!$E$63,"",F371^2)</f>
        <v>1.834953803324995</v>
      </c>
      <c r="I371" s="79">
        <f>IF($C371&lt;=Entradas!$E$63,"",G371^2)</f>
        <v>7.2334312613804013</v>
      </c>
      <c r="J371" s="79">
        <f>IF($C371&lt;=Entradas!$E$63,"",E371-AVERAGE(E:E))</f>
        <v>4.0337955869666988</v>
      </c>
      <c r="K371" s="79">
        <f>IF($C371&lt;=Entradas!$E$63,"",J371^2)</f>
        <v>16.271506837432014</v>
      </c>
      <c r="L371" s="79">
        <f>IF($C371&lt;=Entradas!$E$63,"",G371*J371)</f>
        <v>10.848908987895772</v>
      </c>
      <c r="M371" s="40"/>
    </row>
    <row r="372" spans="2:13" x14ac:dyDescent="0.3">
      <c r="B372" s="39"/>
      <c r="C372" s="75">
        <v>367</v>
      </c>
      <c r="D372" s="111">
        <f>IF($C372&lt;=Entradas!$E$63,"",Observaciones!H372)</f>
        <v>1.2058495533566642</v>
      </c>
      <c r="E372" s="111">
        <f>IF($C372&lt;=Entradas!$E$63,"",Cálculos!L373)</f>
        <v>1.3025584522743099</v>
      </c>
      <c r="F372" s="79">
        <f>IF($C372&lt;=Entradas!$E$63,"",D372-E372)</f>
        <v>-9.6708898917645669E-2</v>
      </c>
      <c r="G372" s="79">
        <f>IF($C372&lt;=Entradas!$E$63,"",D372-AVERAGE(D:D))</f>
        <v>0.29975087116318599</v>
      </c>
      <c r="H372" s="79">
        <f>IF($C372&lt;=Entradas!$E$63,"",F372^2)</f>
        <v>9.3526111298634085E-3</v>
      </c>
      <c r="I372" s="79">
        <f>IF($C372&lt;=Entradas!$E$63,"",G372^2)</f>
        <v>8.9850584763088923E-2</v>
      </c>
      <c r="J372" s="79">
        <f>IF($C372&lt;=Entradas!$E$63,"",E372-AVERAGE(E:E))</f>
        <v>0.38614678406007386</v>
      </c>
      <c r="K372" s="79">
        <f>IF($C372&lt;=Entradas!$E$63,"",J372^2)</f>
        <v>0.14910933883993729</v>
      </c>
      <c r="L372" s="79">
        <f>IF($C372&lt;=Entradas!$E$63,"",G372*J372)</f>
        <v>0.11574783491886981</v>
      </c>
      <c r="M372" s="40"/>
    </row>
    <row r="373" spans="2:13" x14ac:dyDescent="0.3">
      <c r="B373" s="39"/>
      <c r="C373" s="75">
        <v>368</v>
      </c>
      <c r="D373" s="111">
        <f>IF($C373&lt;=Entradas!$E$63,"",Observaciones!H373)</f>
        <v>2.5752731916512372</v>
      </c>
      <c r="E373" s="111">
        <f>IF($C373&lt;=Entradas!$E$63,"",Cálculos!L374)</f>
        <v>3.4654187455914167</v>
      </c>
      <c r="F373" s="79">
        <f>IF($C373&lt;=Entradas!$E$63,"",D373-E373)</f>
        <v>-0.89014555394017947</v>
      </c>
      <c r="G373" s="79">
        <f>IF($C373&lt;=Entradas!$E$63,"",D373-AVERAGE(D:D))</f>
        <v>1.669174509457759</v>
      </c>
      <c r="H373" s="79">
        <f>IF($C373&lt;=Entradas!$E$63,"",F373^2)</f>
        <v>0.792359107199469</v>
      </c>
      <c r="I373" s="79">
        <f>IF($C373&lt;=Entradas!$E$63,"",G373^2)</f>
        <v>2.7861435430235506</v>
      </c>
      <c r="J373" s="79">
        <f>IF($C373&lt;=Entradas!$E$63,"",E373-AVERAGE(E:E))</f>
        <v>2.5490070773771807</v>
      </c>
      <c r="K373" s="79">
        <f>IF($C373&lt;=Entradas!$E$63,"",J373^2)</f>
        <v>6.4974370805189565</v>
      </c>
      <c r="L373" s="79">
        <f>IF($C373&lt;=Entradas!$E$63,"",G373*J373)</f>
        <v>4.2547376379854116</v>
      </c>
      <c r="M373" s="40"/>
    </row>
    <row r="374" spans="2:13" x14ac:dyDescent="0.3">
      <c r="B374" s="39"/>
      <c r="C374" s="75">
        <v>369</v>
      </c>
      <c r="D374" s="111">
        <f>IF($C374&lt;=Entradas!$E$63,"",Observaciones!H374)</f>
        <v>1.342278116725431</v>
      </c>
      <c r="E374" s="111">
        <f>IF($C374&lt;=Entradas!$E$63,"",Cálculos!L375)</f>
        <v>1.4258467888625685</v>
      </c>
      <c r="F374" s="79">
        <f>IF($C374&lt;=Entradas!$E$63,"",D374-E374)</f>
        <v>-8.356867213713759E-2</v>
      </c>
      <c r="G374" s="79">
        <f>IF($C374&lt;=Entradas!$E$63,"",D374-AVERAGE(D:D))</f>
        <v>0.43617943453195274</v>
      </c>
      <c r="H374" s="79">
        <f>IF($C374&lt;=Entradas!$E$63,"",F374^2)</f>
        <v>6.9837229627643964E-3</v>
      </c>
      <c r="I374" s="79">
        <f>IF($C374&lt;=Entradas!$E$63,"",G374^2)</f>
        <v>0.19025249910861405</v>
      </c>
      <c r="J374" s="79">
        <f>IF($C374&lt;=Entradas!$E$63,"",E374-AVERAGE(E:E))</f>
        <v>0.50943512064833252</v>
      </c>
      <c r="K374" s="79">
        <f>IF($C374&lt;=Entradas!$E$63,"",J374^2)</f>
        <v>0.2595241421499811</v>
      </c>
      <c r="L374" s="79">
        <f>IF($C374&lt;=Entradas!$E$63,"",G374*J374)</f>
        <v>0.2222051228551068</v>
      </c>
      <c r="M374" s="40"/>
    </row>
    <row r="375" spans="2:13" x14ac:dyDescent="0.3">
      <c r="B375" s="39"/>
      <c r="C375" s="75">
        <v>370</v>
      </c>
      <c r="D375" s="111">
        <f>IF($C375&lt;=Entradas!$E$63,"",Observaciones!H375)</f>
        <v>1.6960917506784017</v>
      </c>
      <c r="E375" s="111">
        <f>IF($C375&lt;=Entradas!$E$63,"",Cálculos!L376)</f>
        <v>2.0936029000304237</v>
      </c>
      <c r="F375" s="79">
        <f>IF($C375&lt;=Entradas!$E$63,"",D375-E375)</f>
        <v>-0.39751114935202203</v>
      </c>
      <c r="G375" s="79">
        <f>IF($C375&lt;=Entradas!$E$63,"",D375-AVERAGE(D:D))</f>
        <v>0.78999306848492346</v>
      </c>
      <c r="H375" s="79">
        <f>IF($C375&lt;=Entradas!$E$63,"",F375^2)</f>
        <v>0.15801511385916556</v>
      </c>
      <c r="I375" s="79">
        <f>IF($C375&lt;=Entradas!$E$63,"",G375^2)</f>
        <v>0.62408904825422495</v>
      </c>
      <c r="J375" s="79">
        <f>IF($C375&lt;=Entradas!$E$63,"",E375-AVERAGE(E:E))</f>
        <v>1.1771912318161877</v>
      </c>
      <c r="K375" s="79">
        <f>IF($C375&lt;=Entradas!$E$63,"",J375^2)</f>
        <v>1.3857791962649133</v>
      </c>
      <c r="L375" s="79">
        <f>IF($C375&lt;=Entradas!$E$63,"",G375*J375)</f>
        <v>0.92997291341601696</v>
      </c>
      <c r="M375" s="40"/>
    </row>
    <row r="376" spans="2:13" x14ac:dyDescent="0.3">
      <c r="B376" s="39"/>
      <c r="C376" s="75">
        <v>371</v>
      </c>
      <c r="D376" s="111">
        <f>IF($C376&lt;=Entradas!$E$63,"",Observaciones!H376)</f>
        <v>3.0895402328869666</v>
      </c>
      <c r="E376" s="111">
        <f>IF($C376&lt;=Entradas!$E$63,"",Cálculos!L377)</f>
        <v>4.115740818643892</v>
      </c>
      <c r="F376" s="79">
        <f>IF($C376&lt;=Entradas!$E$63,"",D376-E376)</f>
        <v>-1.0262005857569254</v>
      </c>
      <c r="G376" s="79">
        <f>IF($C376&lt;=Entradas!$E$63,"",D376-AVERAGE(D:D))</f>
        <v>2.1834415506934883</v>
      </c>
      <c r="H376" s="79">
        <f>IF($C376&lt;=Entradas!$E$63,"",F376^2)</f>
        <v>1.0530876422078568</v>
      </c>
      <c r="I376" s="79">
        <f>IF($C376&lt;=Entradas!$E$63,"",G376^2)</f>
        <v>4.7674170052947851</v>
      </c>
      <c r="J376" s="79">
        <f>IF($C376&lt;=Entradas!$E$63,"",E376-AVERAGE(E:E))</f>
        <v>3.1993291504296559</v>
      </c>
      <c r="K376" s="79">
        <f>IF($C376&lt;=Entradas!$E$63,"",J376^2)</f>
        <v>10.235707012788945</v>
      </c>
      <c r="L376" s="79">
        <f>IF($C376&lt;=Entradas!$E$63,"",G376*J376)</f>
        <v>6.9855482013930086</v>
      </c>
      <c r="M376" s="40"/>
    </row>
    <row r="377" spans="2:13" x14ac:dyDescent="0.3">
      <c r="B377" s="39"/>
      <c r="C377" s="75">
        <v>372</v>
      </c>
      <c r="D377" s="111">
        <f>IF($C377&lt;=Entradas!$E$63,"",Observaciones!H377)</f>
        <v>1.4514309807432555</v>
      </c>
      <c r="E377" s="111">
        <f>IF($C377&lt;=Entradas!$E$63,"",Cálculos!L378)</f>
        <v>1.5197611085572653</v>
      </c>
      <c r="F377" s="79">
        <f>IF($C377&lt;=Entradas!$E$63,"",D377-E377)</f>
        <v>-6.8330127814009822E-2</v>
      </c>
      <c r="G377" s="79">
        <f>IF($C377&lt;=Entradas!$E$63,"",D377-AVERAGE(D:D))</f>
        <v>0.54533229854977727</v>
      </c>
      <c r="H377" s="79">
        <f>IF($C377&lt;=Entradas!$E$63,"",F377^2)</f>
        <v>4.6690063670789183E-3</v>
      </c>
      <c r="I377" s="79">
        <f>IF($C377&lt;=Entradas!$E$63,"",G377^2)</f>
        <v>0.2973873158415834</v>
      </c>
      <c r="J377" s="79">
        <f>IF($C377&lt;=Entradas!$E$63,"",E377-AVERAGE(E:E))</f>
        <v>0.60334944034302929</v>
      </c>
      <c r="K377" s="79">
        <f>IF($C377&lt;=Entradas!$E$63,"",J377^2)</f>
        <v>0.36403054716224664</v>
      </c>
      <c r="L377" s="79">
        <f>IF($C377&lt;=Entradas!$E$63,"",G377*J377)</f>
        <v>0.32902593713098588</v>
      </c>
      <c r="M377" s="40"/>
    </row>
    <row r="378" spans="2:13" x14ac:dyDescent="0.3">
      <c r="B378" s="39"/>
      <c r="C378" s="75">
        <v>373</v>
      </c>
      <c r="D378" s="111">
        <f>IF($C378&lt;=Entradas!$E$63,"",Observaciones!H378)</f>
        <v>1.3407784172268926</v>
      </c>
      <c r="E378" s="111">
        <f>IF($C378&lt;=Entradas!$E$63,"",Cálculos!L379)</f>
        <v>1.4067880912820636</v>
      </c>
      <c r="F378" s="79">
        <f>IF($C378&lt;=Entradas!$E$63,"",D378-E378)</f>
        <v>-6.6009674055170997E-2</v>
      </c>
      <c r="G378" s="79">
        <f>IF($C378&lt;=Entradas!$E$63,"",D378-AVERAGE(D:D))</f>
        <v>0.43467973503341439</v>
      </c>
      <c r="H378" s="79">
        <f>IF($C378&lt;=Entradas!$E$63,"",F378^2)</f>
        <v>4.3572770688699147E-3</v>
      </c>
      <c r="I378" s="79">
        <f>IF($C378&lt;=Entradas!$E$63,"",G378^2)</f>
        <v>0.18894647204871934</v>
      </c>
      <c r="J378" s="79">
        <f>IF($C378&lt;=Entradas!$E$63,"",E378-AVERAGE(E:E))</f>
        <v>0.49037642306782758</v>
      </c>
      <c r="K378" s="79">
        <f>IF($C378&lt;=Entradas!$E$63,"",J378^2)</f>
        <v>0.24046903630079702</v>
      </c>
      <c r="L378" s="79">
        <f>IF($C378&lt;=Entradas!$E$63,"",G378*J378)</f>
        <v>0.21315669364575682</v>
      </c>
      <c r="M378" s="40"/>
    </row>
    <row r="379" spans="2:13" x14ac:dyDescent="0.3">
      <c r="B379" s="39"/>
      <c r="C379" s="75">
        <v>374</v>
      </c>
      <c r="D379" s="111">
        <f>IF($C379&lt;=Entradas!$E$63,"",Observaciones!H379)</f>
        <v>1.2339445056609823</v>
      </c>
      <c r="E379" s="111">
        <f>IF($C379&lt;=Entradas!$E$63,"",Cálculos!L380)</f>
        <v>1.2977084517318163</v>
      </c>
      <c r="F379" s="79">
        <f>IF($C379&lt;=Entradas!$E$63,"",D379-E379)</f>
        <v>-6.376394607083391E-2</v>
      </c>
      <c r="G379" s="79">
        <f>IF($C379&lt;=Entradas!$E$63,"",D379-AVERAGE(D:D))</f>
        <v>0.32784582346750413</v>
      </c>
      <c r="H379" s="79">
        <f>IF($C379&lt;=Entradas!$E$63,"",F379^2)</f>
        <v>4.0658408185242157E-3</v>
      </c>
      <c r="I379" s="79">
        <f>IF($C379&lt;=Entradas!$E$63,"",G379^2)</f>
        <v>0.10748288396508587</v>
      </c>
      <c r="J379" s="79">
        <f>IF($C379&lt;=Entradas!$E$63,"",E379-AVERAGE(E:E))</f>
        <v>0.38129678351758023</v>
      </c>
      <c r="K379" s="79">
        <f>IF($C379&lt;=Entradas!$E$63,"",J379^2)</f>
        <v>0.14538723712085244</v>
      </c>
      <c r="L379" s="79">
        <f>IF($C379&lt;=Entradas!$E$63,"",G379*J379)</f>
        <v>0.12500655797783175</v>
      </c>
      <c r="M379" s="40"/>
    </row>
    <row r="380" spans="2:13" x14ac:dyDescent="0.3">
      <c r="B380" s="39"/>
      <c r="C380" s="75">
        <v>375</v>
      </c>
      <c r="D380" s="111">
        <f>IF($C380&lt;=Entradas!$E$63,"",Observaciones!H380)</f>
        <v>1.1339854884349567</v>
      </c>
      <c r="E380" s="111">
        <f>IF($C380&lt;=Entradas!$E$63,"",Cálculos!L381)</f>
        <v>1.1955746988341127</v>
      </c>
      <c r="F380" s="79">
        <f>IF($C380&lt;=Entradas!$E$63,"",D380-E380)</f>
        <v>-6.1589210399155991E-2</v>
      </c>
      <c r="G380" s="79">
        <f>IF($C380&lt;=Entradas!$E$63,"",D380-AVERAGE(D:D))</f>
        <v>0.2278868062414785</v>
      </c>
      <c r="H380" s="79">
        <f>IF($C380&lt;=Entradas!$E$63,"",F380^2)</f>
        <v>3.7932308375915047E-3</v>
      </c>
      <c r="I380" s="79">
        <f>IF($C380&lt;=Entradas!$E$63,"",G380^2)</f>
        <v>5.1932396458941162E-2</v>
      </c>
      <c r="J380" s="79">
        <f>IF($C380&lt;=Entradas!$E$63,"",E380-AVERAGE(E:E))</f>
        <v>0.27916303061987668</v>
      </c>
      <c r="K380" s="79">
        <f>IF($C380&lt;=Entradas!$E$63,"",J380^2)</f>
        <v>7.7931997664874214E-2</v>
      </c>
      <c r="L380" s="79">
        <f>IF($C380&lt;=Entradas!$E$63,"",G380*J380)</f>
        <v>6.3617571468655765E-2</v>
      </c>
      <c r="M380" s="40"/>
    </row>
    <row r="381" spans="2:13" x14ac:dyDescent="0.3">
      <c r="B381" s="39"/>
      <c r="C381" s="75">
        <v>376</v>
      </c>
      <c r="D381" s="111">
        <f>IF($C381&lt;=Entradas!$E$63,"",Observaciones!H381)</f>
        <v>1.1340431599414478</v>
      </c>
      <c r="E381" s="111">
        <f>IF($C381&lt;=Entradas!$E$63,"",Cálculos!L382)</f>
        <v>1.1935342806515041</v>
      </c>
      <c r="F381" s="79">
        <f>IF($C381&lt;=Entradas!$E$63,"",D381-E381)</f>
        <v>-5.9491120710056355E-2</v>
      </c>
      <c r="G381" s="79">
        <f>IF($C381&lt;=Entradas!$E$63,"",D381-AVERAGE(D:D))</f>
        <v>0.22794447774796955</v>
      </c>
      <c r="H381" s="79">
        <f>IF($C381&lt;=Entradas!$E$63,"",F381^2)</f>
        <v>3.5391934433384961E-3</v>
      </c>
      <c r="I381" s="79">
        <f>IF($C381&lt;=Entradas!$E$63,"",G381^2)</f>
        <v>5.1958684935794586E-2</v>
      </c>
      <c r="J381" s="79">
        <f>IF($C381&lt;=Entradas!$E$63,"",E381-AVERAGE(E:E))</f>
        <v>0.2771226124372681</v>
      </c>
      <c r="K381" s="79">
        <f>IF($C381&lt;=Entradas!$E$63,"",J381^2)</f>
        <v>7.6796942324056303E-2</v>
      </c>
      <c r="L381" s="79">
        <f>IF($C381&lt;=Entradas!$E$63,"",G381*J381)</f>
        <v>6.316856916416605E-2</v>
      </c>
      <c r="M381" s="40"/>
    </row>
    <row r="382" spans="2:13" x14ac:dyDescent="0.3">
      <c r="B382" s="39"/>
      <c r="C382" s="75">
        <v>377</v>
      </c>
      <c r="D382" s="111">
        <f>IF($C382&lt;=Entradas!$E$63,"",Observaciones!H382)</f>
        <v>3.2357969162921236</v>
      </c>
      <c r="E382" s="111">
        <f>IF($C382&lt;=Entradas!$E$63,"",Cálculos!L383)</f>
        <v>4.305945025823152</v>
      </c>
      <c r="F382" s="79">
        <f>IF($C382&lt;=Entradas!$E$63,"",D382-E382)</f>
        <v>-1.0701481095310283</v>
      </c>
      <c r="G382" s="79">
        <f>IF($C382&lt;=Entradas!$E$63,"",D382-AVERAGE(D:D))</f>
        <v>2.3296982340986454</v>
      </c>
      <c r="H382" s="79">
        <f>IF($C382&lt;=Entradas!$E$63,"",F382^2)</f>
        <v>1.1452169763328339</v>
      </c>
      <c r="I382" s="79">
        <f>IF($C382&lt;=Entradas!$E$63,"",G382^2)</f>
        <v>5.427493861962347</v>
      </c>
      <c r="J382" s="79">
        <f>IF($C382&lt;=Entradas!$E$63,"",E382-AVERAGE(E:E))</f>
        <v>3.3895333576089159</v>
      </c>
      <c r="K382" s="79">
        <f>IF($C382&lt;=Entradas!$E$63,"",J382^2)</f>
        <v>11.488936382343571</v>
      </c>
      <c r="L382" s="79">
        <f>IF($C382&lt;=Entradas!$E$63,"",G382*J382)</f>
        <v>7.8965898776399435</v>
      </c>
      <c r="M382" s="40"/>
    </row>
    <row r="383" spans="2:13" x14ac:dyDescent="0.3">
      <c r="B383" s="39"/>
      <c r="C383" s="75">
        <v>378</v>
      </c>
      <c r="D383" s="111">
        <f>IF($C383&lt;=Entradas!$E$63,"",Observaciones!H383)</f>
        <v>1.4458934562639241</v>
      </c>
      <c r="E383" s="111">
        <f>IF($C383&lt;=Entradas!$E$63,"",Cálculos!L384)</f>
        <v>1.499893698838775</v>
      </c>
      <c r="F383" s="79">
        <f>IF($C383&lt;=Entradas!$E$63,"",D383-E383)</f>
        <v>-5.4000242574850921E-2</v>
      </c>
      <c r="G383" s="79">
        <f>IF($C383&lt;=Entradas!$E$63,"",D383-AVERAGE(D:D))</f>
        <v>0.53979477407044585</v>
      </c>
      <c r="H383" s="79">
        <f>IF($C383&lt;=Entradas!$E$63,"",F383^2)</f>
        <v>2.9160261981427422E-3</v>
      </c>
      <c r="I383" s="79">
        <f>IF($C383&lt;=Entradas!$E$63,"",G383^2)</f>
        <v>0.2913783981137637</v>
      </c>
      <c r="J383" s="79">
        <f>IF($C383&lt;=Entradas!$E$63,"",E383-AVERAGE(E:E))</f>
        <v>0.58348203062453896</v>
      </c>
      <c r="K383" s="79">
        <f>IF($C383&lt;=Entradas!$E$63,"",J383^2)</f>
        <v>0.34045128006173542</v>
      </c>
      <c r="L383" s="79">
        <f>IF($C383&lt;=Entradas!$E$63,"",G383*J383)</f>
        <v>0.31496055089513797</v>
      </c>
      <c r="M383" s="40"/>
    </row>
    <row r="384" spans="2:13" x14ac:dyDescent="0.3">
      <c r="B384" s="39"/>
      <c r="C384" s="75">
        <v>379</v>
      </c>
      <c r="D384" s="111">
        <f>IF($C384&lt;=Entradas!$E$63,"",Observaciones!H384)</f>
        <v>1.3495059526051145</v>
      </c>
      <c r="E384" s="111">
        <f>IF($C384&lt;=Entradas!$E$63,"",Cálculos!L385)</f>
        <v>1.4013223758352491</v>
      </c>
      <c r="F384" s="79">
        <f>IF($C384&lt;=Entradas!$E$63,"",D384-E384)</f>
        <v>-5.1816423230134578E-2</v>
      </c>
      <c r="G384" s="79">
        <f>IF($C384&lt;=Entradas!$E$63,"",D384-AVERAGE(D:D))</f>
        <v>0.4434072704116363</v>
      </c>
      <c r="H384" s="79">
        <f>IF($C384&lt;=Entradas!$E$63,"",F384^2)</f>
        <v>2.6849417163644302E-3</v>
      </c>
      <c r="I384" s="79">
        <f>IF($C384&lt;=Entradas!$E$63,"",G384^2)</f>
        <v>0.19661000745389795</v>
      </c>
      <c r="J384" s="79">
        <f>IF($C384&lt;=Entradas!$E$63,"",E384-AVERAGE(E:E))</f>
        <v>0.48491070762101307</v>
      </c>
      <c r="K384" s="79">
        <f>IF($C384&lt;=Entradas!$E$63,"",J384^2)</f>
        <v>0.23513839436551162</v>
      </c>
      <c r="L384" s="79">
        <f>IF($C384&lt;=Entradas!$E$63,"",G384*J384)</f>
        <v>0.21501293325960846</v>
      </c>
      <c r="M384" s="40"/>
    </row>
    <row r="385" spans="2:13" x14ac:dyDescent="0.3">
      <c r="B385" s="39"/>
      <c r="C385" s="75">
        <v>380</v>
      </c>
      <c r="D385" s="111">
        <f>IF($C385&lt;=Entradas!$E$63,"",Observaciones!H385)</f>
        <v>1.2597898866800317</v>
      </c>
      <c r="E385" s="111">
        <f>IF($C385&lt;=Entradas!$E$63,"",Cálculos!L386)</f>
        <v>1.3094956744089237</v>
      </c>
      <c r="F385" s="79">
        <f>IF($C385&lt;=Entradas!$E$63,"",D385-E385)</f>
        <v>-4.9705787728892004E-2</v>
      </c>
      <c r="G385" s="79">
        <f>IF($C385&lt;=Entradas!$E$63,"",D385-AVERAGE(D:D))</f>
        <v>0.35369120448655345</v>
      </c>
      <c r="H385" s="79">
        <f>IF($C385&lt;=Entradas!$E$63,"",F385^2)</f>
        <v>2.4706653337496711E-3</v>
      </c>
      <c r="I385" s="79">
        <f>IF($C385&lt;=Entradas!$E$63,"",G385^2)</f>
        <v>0.12509746813114897</v>
      </c>
      <c r="J385" s="79">
        <f>IF($C385&lt;=Entradas!$E$63,"",E385-AVERAGE(E:E))</f>
        <v>0.39308400619468764</v>
      </c>
      <c r="K385" s="79">
        <f>IF($C385&lt;=Entradas!$E$63,"",J385^2)</f>
        <v>0.15451503592606522</v>
      </c>
      <c r="L385" s="79">
        <f>IF($C385&lt;=Entradas!$E$63,"",G385*J385)</f>
        <v>0.13903035561539892</v>
      </c>
      <c r="M385" s="40"/>
    </row>
    <row r="386" spans="2:13" x14ac:dyDescent="0.3">
      <c r="B386" s="39"/>
      <c r="C386" s="75">
        <v>381</v>
      </c>
      <c r="D386" s="111">
        <f>IF($C386&lt;=Entradas!$E$63,"",Observaciones!H386)</f>
        <v>1.1555650692802824</v>
      </c>
      <c r="E386" s="111">
        <f>IF($C386&lt;=Entradas!$E$63,"",Cálculos!L387)</f>
        <v>1.2032279939503225</v>
      </c>
      <c r="F386" s="79">
        <f>IF($C386&lt;=Entradas!$E$63,"",D386-E386)</f>
        <v>-4.7662924670040185E-2</v>
      </c>
      <c r="G386" s="79">
        <f>IF($C386&lt;=Entradas!$E$63,"",D386-AVERAGE(D:D))</f>
        <v>0.24946638708680413</v>
      </c>
      <c r="H386" s="79">
        <f>IF($C386&lt;=Entradas!$E$63,"",F386^2)</f>
        <v>2.2717543881019251E-3</v>
      </c>
      <c r="I386" s="79">
        <f>IF($C386&lt;=Entradas!$E$63,"",G386^2)</f>
        <v>6.2233478286143194E-2</v>
      </c>
      <c r="J386" s="79">
        <f>IF($C386&lt;=Entradas!$E$63,"",E386-AVERAGE(E:E))</f>
        <v>0.28681632573608651</v>
      </c>
      <c r="K386" s="79">
        <f>IF($C386&lt;=Entradas!$E$63,"",J386^2)</f>
        <v>8.2263604708748883E-2</v>
      </c>
      <c r="L386" s="79">
        <f>IF($C386&lt;=Entradas!$E$63,"",G386*J386)</f>
        <v>7.1551032538893458E-2</v>
      </c>
      <c r="M386" s="40"/>
    </row>
    <row r="387" spans="2:13" x14ac:dyDescent="0.3">
      <c r="B387" s="39"/>
      <c r="C387" s="75">
        <v>382</v>
      </c>
      <c r="D387" s="111">
        <f>IF($C387&lt;=Entradas!$E$63,"",Observaciones!H387)</f>
        <v>1.5449266705292974</v>
      </c>
      <c r="E387" s="111">
        <f>IF($C387&lt;=Entradas!$E$63,"",Cálculos!L388)</f>
        <v>1.8429829774578257</v>
      </c>
      <c r="F387" s="79">
        <f>IF($C387&lt;=Entradas!$E$63,"",D387-E387)</f>
        <v>-0.29805630692852825</v>
      </c>
      <c r="G387" s="79">
        <f>IF($C387&lt;=Entradas!$E$63,"",D387-AVERAGE(D:D))</f>
        <v>0.63882798833581922</v>
      </c>
      <c r="H387" s="79">
        <f>IF($C387&lt;=Entradas!$E$63,"",F387^2)</f>
        <v>8.8837562099873035E-2</v>
      </c>
      <c r="I387" s="79">
        <f>IF($C387&lt;=Entradas!$E$63,"",G387^2)</f>
        <v>0.4081011986811896</v>
      </c>
      <c r="J387" s="79">
        <f>IF($C387&lt;=Entradas!$E$63,"",E387-AVERAGE(E:E))</f>
        <v>0.92657130924358966</v>
      </c>
      <c r="K387" s="79">
        <f>IF($C387&lt;=Entradas!$E$63,"",J387^2)</f>
        <v>0.85853439111337981</v>
      </c>
      <c r="L387" s="79">
        <f>IF($C387&lt;=Entradas!$E$63,"",G387*J387)</f>
        <v>0.59191968553376861</v>
      </c>
      <c r="M387" s="40"/>
    </row>
    <row r="388" spans="2:13" x14ac:dyDescent="0.3">
      <c r="B388" s="39"/>
      <c r="C388" s="75">
        <v>383</v>
      </c>
      <c r="D388" s="111">
        <f>IF($C388&lt;=Entradas!$E$63,"",Observaciones!H388)</f>
        <v>1.3293722147809401</v>
      </c>
      <c r="E388" s="111">
        <f>IF($C388&lt;=Entradas!$E$63,"",Cálculos!L389)</f>
        <v>1.3645767200106458</v>
      </c>
      <c r="F388" s="79">
        <f>IF($C388&lt;=Entradas!$E$63,"",D388-E388)</f>
        <v>-3.520450522970564E-2</v>
      </c>
      <c r="G388" s="79">
        <f>IF($C388&lt;=Entradas!$E$63,"",D388-AVERAGE(D:D))</f>
        <v>0.42327353258746192</v>
      </c>
      <c r="H388" s="79">
        <f>IF($C388&lt;=Entradas!$E$63,"",F388^2)</f>
        <v>1.2393571884683717E-3</v>
      </c>
      <c r="I388" s="79">
        <f>IF($C388&lt;=Entradas!$E$63,"",G388^2)</f>
        <v>0.17916048338906918</v>
      </c>
      <c r="J388" s="79">
        <f>IF($C388&lt;=Entradas!$E$63,"",E388-AVERAGE(E:E))</f>
        <v>0.44816505179640975</v>
      </c>
      <c r="K388" s="79">
        <f>IF($C388&lt;=Entradas!$E$63,"",J388^2)</f>
        <v>0.20085191365167865</v>
      </c>
      <c r="L388" s="79">
        <f>IF($C388&lt;=Entradas!$E$63,"",G388*J388)</f>
        <v>0.18969640465610921</v>
      </c>
      <c r="M388" s="40"/>
    </row>
    <row r="389" spans="2:13" x14ac:dyDescent="0.3">
      <c r="B389" s="39"/>
      <c r="C389" s="75">
        <v>384</v>
      </c>
      <c r="D389" s="111">
        <f>IF($C389&lt;=Entradas!$E$63,"",Observaciones!H389)</f>
        <v>1.6131532015776715</v>
      </c>
      <c r="E389" s="111">
        <f>IF($C389&lt;=Entradas!$E$63,"",Cálculos!L390)</f>
        <v>1.843067438460126</v>
      </c>
      <c r="F389" s="79">
        <f>IF($C389&lt;=Entradas!$E$63,"",D389-E389)</f>
        <v>-0.22991423688245449</v>
      </c>
      <c r="G389" s="79">
        <f>IF($C389&lt;=Entradas!$E$63,"",D389-AVERAGE(D:D))</f>
        <v>0.70705451938419328</v>
      </c>
      <c r="H389" s="79">
        <f>IF($C389&lt;=Entradas!$E$63,"",F389^2)</f>
        <v>5.2860556321241398E-2</v>
      </c>
      <c r="I389" s="79">
        <f>IF($C389&lt;=Entradas!$E$63,"",G389^2)</f>
        <v>0.49992609338161254</v>
      </c>
      <c r="J389" s="79">
        <f>IF($C389&lt;=Entradas!$E$63,"",E389-AVERAGE(E:E))</f>
        <v>0.92665577024588996</v>
      </c>
      <c r="K389" s="79">
        <f>IF($C389&lt;=Entradas!$E$63,"",J389^2)</f>
        <v>0.85869091653000362</v>
      </c>
      <c r="L389" s="79">
        <f>IF($C389&lt;=Entradas!$E$63,"",G389*J389)</f>
        <v>0.65519615026579714</v>
      </c>
      <c r="M389" s="40"/>
    </row>
    <row r="390" spans="2:13" x14ac:dyDescent="0.3">
      <c r="B390" s="39"/>
      <c r="C390" s="75">
        <v>385</v>
      </c>
      <c r="D390" s="111">
        <f>IF($C390&lt;=Entradas!$E$63,"",Observaciones!H390)</f>
        <v>1.5184124805995169</v>
      </c>
      <c r="E390" s="111">
        <f>IF($C390&lt;=Entradas!$E$63,"",Cálculos!L391)</f>
        <v>1.6135560969389413</v>
      </c>
      <c r="F390" s="79">
        <f>IF($C390&lt;=Entradas!$E$63,"",D390-E390)</f>
        <v>-9.5143616339424364E-2</v>
      </c>
      <c r="G390" s="79">
        <f>IF($C390&lt;=Entradas!$E$63,"",D390-AVERAGE(D:D))</f>
        <v>0.61231379840603872</v>
      </c>
      <c r="H390" s="79">
        <f>IF($C390&lt;=Entradas!$E$63,"",F390^2)</f>
        <v>9.0523077301435783E-3</v>
      </c>
      <c r="I390" s="79">
        <f>IF($C390&lt;=Entradas!$E$63,"",G390^2)</f>
        <v>0.37492818771843101</v>
      </c>
      <c r="J390" s="79">
        <f>IF($C390&lt;=Entradas!$E$63,"",E390-AVERAGE(E:E))</f>
        <v>0.69714442872470528</v>
      </c>
      <c r="K390" s="79">
        <f>IF($C390&lt;=Entradas!$E$63,"",J390^2)</f>
        <v>0.48601035450189567</v>
      </c>
      <c r="L390" s="79">
        <f>IF($C390&lt;=Entradas!$E$63,"",G390*J390)</f>
        <v>0.42687115319003222</v>
      </c>
      <c r="M390" s="40"/>
    </row>
    <row r="391" spans="2:13" x14ac:dyDescent="0.3">
      <c r="B391" s="39"/>
      <c r="C391" s="75">
        <v>386</v>
      </c>
      <c r="D391" s="111">
        <f>IF($C391&lt;=Entradas!$E$63,"",Observaciones!H391)</f>
        <v>1.5696137436765665</v>
      </c>
      <c r="E391" s="111">
        <f>IF($C391&lt;=Entradas!$E$63,"",Cálculos!L392)</f>
        <v>1.7200865829333651</v>
      </c>
      <c r="F391" s="79">
        <f>IF($C391&lt;=Entradas!$E$63,"",D391-E391)</f>
        <v>-0.15047283925679866</v>
      </c>
      <c r="G391" s="79">
        <f>IF($C391&lt;=Entradas!$E$63,"",D391-AVERAGE(D:D))</f>
        <v>0.66351506148308825</v>
      </c>
      <c r="H391" s="79">
        <f>IF($C391&lt;=Entradas!$E$63,"",F391^2)</f>
        <v>2.264207535400237E-2</v>
      </c>
      <c r="I391" s="79">
        <f>IF($C391&lt;=Entradas!$E$63,"",G391^2)</f>
        <v>0.44025223681490638</v>
      </c>
      <c r="J391" s="79">
        <f>IF($C391&lt;=Entradas!$E$63,"",E391-AVERAGE(E:E))</f>
        <v>0.80367491471912911</v>
      </c>
      <c r="K391" s="79">
        <f>IF($C391&lt;=Entradas!$E$63,"",J391^2)</f>
        <v>0.64589336854879942</v>
      </c>
      <c r="L391" s="79">
        <f>IF($C391&lt;=Entradas!$E$63,"",G391*J391)</f>
        <v>0.53325041045227861</v>
      </c>
      <c r="M391" s="40"/>
    </row>
    <row r="392" spans="2:13" x14ac:dyDescent="0.3">
      <c r="B392" s="39"/>
      <c r="C392" s="75">
        <v>387</v>
      </c>
      <c r="D392" s="111">
        <f>IF($C392&lt;=Entradas!$E$63,"",Observaciones!H392)</f>
        <v>1.4291947825224085</v>
      </c>
      <c r="E392" s="111">
        <f>IF($C392&lt;=Entradas!$E$63,"",Cálculos!L393)</f>
        <v>1.4716312809341061</v>
      </c>
      <c r="F392" s="79">
        <f>IF($C392&lt;=Entradas!$E$63,"",D392-E392)</f>
        <v>-4.243649841169761E-2</v>
      </c>
      <c r="G392" s="79">
        <f>IF($C392&lt;=Entradas!$E$63,"",D392-AVERAGE(D:D))</f>
        <v>0.52309610032893028</v>
      </c>
      <c r="H392" s="79">
        <f>IF($C392&lt;=Entradas!$E$63,"",F392^2)</f>
        <v>1.8008563974460138E-3</v>
      </c>
      <c r="I392" s="79">
        <f>IF($C392&lt;=Entradas!$E$63,"",G392^2)</f>
        <v>0.27362953017933428</v>
      </c>
      <c r="J392" s="79">
        <f>IF($C392&lt;=Entradas!$E$63,"",E392-AVERAGE(E:E))</f>
        <v>0.55521961271987008</v>
      </c>
      <c r="K392" s="79">
        <f>IF($C392&lt;=Entradas!$E$63,"",J392^2)</f>
        <v>0.30826881834880254</v>
      </c>
      <c r="L392" s="79">
        <f>IF($C392&lt;=Entradas!$E$63,"",G392*J392)</f>
        <v>0.29043321423990298</v>
      </c>
      <c r="M392" s="40"/>
    </row>
    <row r="393" spans="2:13" x14ac:dyDescent="0.3">
      <c r="B393" s="39"/>
      <c r="C393" s="75">
        <v>388</v>
      </c>
      <c r="D393" s="111">
        <f>IF($C393&lt;=Entradas!$E$63,"",Observaciones!H393)</f>
        <v>3.8448020243048981</v>
      </c>
      <c r="E393" s="111">
        <f>IF($C393&lt;=Entradas!$E$63,"",Cálculos!L394)</f>
        <v>5.0904828466907448</v>
      </c>
      <c r="F393" s="79">
        <f>IF($C393&lt;=Entradas!$E$63,"",D393-E393)</f>
        <v>-1.2456808223858467</v>
      </c>
      <c r="G393" s="79">
        <f>IF($C393&lt;=Entradas!$E$63,"",D393-AVERAGE(D:D))</f>
        <v>2.9387033421114199</v>
      </c>
      <c r="H393" s="79">
        <f>IF($C393&lt;=Entradas!$E$63,"",F393^2)</f>
        <v>1.5517207112598792</v>
      </c>
      <c r="I393" s="79">
        <f>IF($C393&lt;=Entradas!$E$63,"",G393^2)</f>
        <v>8.6359773329368288</v>
      </c>
      <c r="J393" s="79">
        <f>IF($C393&lt;=Entradas!$E$63,"",E393-AVERAGE(E:E))</f>
        <v>4.1740711784765088</v>
      </c>
      <c r="K393" s="79">
        <f>IF($C393&lt;=Entradas!$E$63,"",J393^2)</f>
        <v>17.422870202988271</v>
      </c>
      <c r="L393" s="79">
        <f>IF($C393&lt;=Entradas!$E$63,"",G393*J393)</f>
        <v>12.26635692239987</v>
      </c>
      <c r="M393" s="40"/>
    </row>
    <row r="394" spans="2:13" x14ac:dyDescent="0.3">
      <c r="B394" s="39"/>
      <c r="C394" s="75">
        <v>389</v>
      </c>
      <c r="D394" s="111">
        <f>IF($C394&lt;=Entradas!$E$63,"",Observaciones!H394)</f>
        <v>1.6175923816307491</v>
      </c>
      <c r="E394" s="111">
        <f>IF($C394&lt;=Entradas!$E$63,"",Cálculos!L395)</f>
        <v>1.6471466025407679</v>
      </c>
      <c r="F394" s="79">
        <f>IF($C394&lt;=Entradas!$E$63,"",D394-E394)</f>
        <v>-2.9554220910018802E-2</v>
      </c>
      <c r="G394" s="79">
        <f>IF($C394&lt;=Entradas!$E$63,"",D394-AVERAGE(D:D))</f>
        <v>0.71149369943727092</v>
      </c>
      <c r="H394" s="79">
        <f>IF($C394&lt;=Entradas!$E$63,"",F394^2)</f>
        <v>8.7345197359819265E-4</v>
      </c>
      <c r="I394" s="79">
        <f>IF($C394&lt;=Entradas!$E$63,"",G394^2)</f>
        <v>0.5062232843389336</v>
      </c>
      <c r="J394" s="79">
        <f>IF($C394&lt;=Entradas!$E$63,"",E394-AVERAGE(E:E))</f>
        <v>0.73073493432653192</v>
      </c>
      <c r="K394" s="79">
        <f>IF($C394&lt;=Entradas!$E$63,"",J394^2)</f>
        <v>0.53397354424520094</v>
      </c>
      <c r="L394" s="79">
        <f>IF($C394&lt;=Entradas!$E$63,"",G394*J394)</f>
        <v>0.51991330173203543</v>
      </c>
      <c r="M394" s="40"/>
    </row>
    <row r="395" spans="2:13" x14ac:dyDescent="0.3">
      <c r="B395" s="39"/>
      <c r="C395" s="75">
        <v>390</v>
      </c>
      <c r="D395" s="111">
        <f>IF($C395&lt;=Entradas!$E$63,"",Observaciones!H395)</f>
        <v>1.5048036971785259</v>
      </c>
      <c r="E395" s="111">
        <f>IF($C395&lt;=Entradas!$E$63,"",Cálculos!L396)</f>
        <v>1.5324230698639965</v>
      </c>
      <c r="F395" s="79">
        <f>IF($C395&lt;=Entradas!$E$63,"",D395-E395)</f>
        <v>-2.7619372685470545E-2</v>
      </c>
      <c r="G395" s="79">
        <f>IF($C395&lt;=Entradas!$E$63,"",D395-AVERAGE(D:D))</f>
        <v>0.59870501498504769</v>
      </c>
      <c r="H395" s="79">
        <f>IF($C395&lt;=Entradas!$E$63,"",F395^2)</f>
        <v>7.6282974753891643E-4</v>
      </c>
      <c r="I395" s="79">
        <f>IF($C395&lt;=Entradas!$E$63,"",G395^2)</f>
        <v>0.35844769496824619</v>
      </c>
      <c r="J395" s="79">
        <f>IF($C395&lt;=Entradas!$E$63,"",E395-AVERAGE(E:E))</f>
        <v>0.61601140164976043</v>
      </c>
      <c r="K395" s="79">
        <f>IF($C395&lt;=Entradas!$E$63,"",J395^2)</f>
        <v>0.37947004696250247</v>
      </c>
      <c r="L395" s="79">
        <f>IF($C395&lt;=Entradas!$E$63,"",G395*J395)</f>
        <v>0.36880911545568007</v>
      </c>
      <c r="M395" s="40"/>
    </row>
    <row r="396" spans="2:13" x14ac:dyDescent="0.3">
      <c r="B396" s="39"/>
      <c r="C396" s="75">
        <v>391</v>
      </c>
      <c r="D396" s="111">
        <f>IF($C396&lt;=Entradas!$E$63,"",Observaciones!H396)</f>
        <v>1.5319344256860985</v>
      </c>
      <c r="E396" s="111">
        <f>IF($C396&lt;=Entradas!$E$63,"",Cálculos!L397)</f>
        <v>1.5679092450272192</v>
      </c>
      <c r="F396" s="79">
        <f>IF($C396&lt;=Entradas!$E$63,"",D396-E396)</f>
        <v>-3.5974819341120678E-2</v>
      </c>
      <c r="G396" s="79">
        <f>IF($C396&lt;=Entradas!$E$63,"",D396-AVERAGE(D:D))</f>
        <v>0.62583574349262028</v>
      </c>
      <c r="H396" s="79">
        <f>IF($C396&lt;=Entradas!$E$63,"",F396^2)</f>
        <v>1.2941876266262704E-3</v>
      </c>
      <c r="I396" s="79">
        <f>IF($C396&lt;=Entradas!$E$63,"",G396^2)</f>
        <v>0.39167037783296083</v>
      </c>
      <c r="J396" s="79">
        <f>IF($C396&lt;=Entradas!$E$63,"",E396-AVERAGE(E:E))</f>
        <v>0.65149757681298315</v>
      </c>
      <c r="K396" s="79">
        <f>IF($C396&lt;=Entradas!$E$63,"",J396^2)</f>
        <v>0.42444909259318886</v>
      </c>
      <c r="L396" s="79">
        <f>IF($C396&lt;=Entradas!$E$63,"",G396*J396)</f>
        <v>0.40773047036839377</v>
      </c>
      <c r="M396" s="40"/>
    </row>
    <row r="397" spans="2:13" x14ac:dyDescent="0.3">
      <c r="B397" s="39"/>
      <c r="C397" s="75">
        <v>392</v>
      </c>
      <c r="D397" s="111">
        <f>IF($C397&lt;=Entradas!$E$63,"",Observaciones!H397)</f>
        <v>1.424381885699505</v>
      </c>
      <c r="E397" s="111">
        <f>IF($C397&lt;=Entradas!$E$63,"",Cálculos!L398)</f>
        <v>1.4479858963936676</v>
      </c>
      <c r="F397" s="79">
        <f>IF($C397&lt;=Entradas!$E$63,"",D397-E397)</f>
        <v>-2.3604010694162625E-2</v>
      </c>
      <c r="G397" s="79">
        <f>IF($C397&lt;=Entradas!$E$63,"",D397-AVERAGE(D:D))</f>
        <v>0.51828320350602675</v>
      </c>
      <c r="H397" s="79">
        <f>IF($C397&lt;=Entradas!$E$63,"",F397^2)</f>
        <v>5.571493208501436E-4</v>
      </c>
      <c r="I397" s="79">
        <f>IF($C397&lt;=Entradas!$E$63,"",G397^2)</f>
        <v>0.26861747903646954</v>
      </c>
      <c r="J397" s="79">
        <f>IF($C397&lt;=Entradas!$E$63,"",E397-AVERAGE(E:E))</f>
        <v>0.53157422817943156</v>
      </c>
      <c r="K397" s="79">
        <f>IF($C397&lt;=Entradas!$E$63,"",J397^2)</f>
        <v>0.28257116006455835</v>
      </c>
      <c r="L397" s="79">
        <f>IF($C397&lt;=Entradas!$E$63,"",G397*J397)</f>
        <v>0.27550599388207941</v>
      </c>
      <c r="M397" s="40"/>
    </row>
    <row r="398" spans="2:13" x14ac:dyDescent="0.3">
      <c r="B398" s="39"/>
      <c r="C398" s="75">
        <v>393</v>
      </c>
      <c r="D398" s="111">
        <f>IF($C398&lt;=Entradas!$E$63,"",Observaciones!H398)</f>
        <v>1.3175786744990317</v>
      </c>
      <c r="E398" s="111">
        <f>IF($C398&lt;=Entradas!$E$63,"",Cálculos!L399)</f>
        <v>1.3394613527276182</v>
      </c>
      <c r="F398" s="79">
        <f>IF($C398&lt;=Entradas!$E$63,"",D398-E398)</f>
        <v>-2.1882678228586583E-2</v>
      </c>
      <c r="G398" s="79">
        <f>IF($C398&lt;=Entradas!$E$63,"",D398-AVERAGE(D:D))</f>
        <v>0.41147999230555343</v>
      </c>
      <c r="H398" s="79">
        <f>IF($C398&lt;=Entradas!$E$63,"",F398^2)</f>
        <v>4.7885160645585724E-4</v>
      </c>
      <c r="I398" s="79">
        <f>IF($C398&lt;=Entradas!$E$63,"",G398^2)</f>
        <v>0.16931578406777831</v>
      </c>
      <c r="J398" s="79">
        <f>IF($C398&lt;=Entradas!$E$63,"",E398-AVERAGE(E:E))</f>
        <v>0.42304968451338221</v>
      </c>
      <c r="K398" s="79">
        <f>IF($C398&lt;=Entradas!$E$63,"",J398^2)</f>
        <v>0.17897103556687222</v>
      </c>
      <c r="L398" s="79">
        <f>IF($C398&lt;=Entradas!$E$63,"",G398*J398)</f>
        <v>0.17407648092843331</v>
      </c>
      <c r="M398" s="40"/>
    </row>
    <row r="399" spans="2:13" x14ac:dyDescent="0.3">
      <c r="B399" s="39"/>
      <c r="C399" s="75">
        <v>394</v>
      </c>
      <c r="D399" s="111">
        <f>IF($C399&lt;=Entradas!$E$63,"",Observaciones!H399)</f>
        <v>1.2754658649863604</v>
      </c>
      <c r="E399" s="111">
        <f>IF($C399&lt;=Entradas!$E$63,"",Cálculos!L400)</f>
        <v>1.2957094272203482</v>
      </c>
      <c r="F399" s="79">
        <f>IF($C399&lt;=Entradas!$E$63,"",D399-E399)</f>
        <v>-2.0243562233987822E-2</v>
      </c>
      <c r="G399" s="79">
        <f>IF($C399&lt;=Entradas!$E$63,"",D399-AVERAGE(D:D))</f>
        <v>0.36936718279288216</v>
      </c>
      <c r="H399" s="79">
        <f>IF($C399&lt;=Entradas!$E$63,"",F399^2)</f>
        <v>4.09801811921338E-4</v>
      </c>
      <c r="I399" s="79">
        <f>IF($C399&lt;=Entradas!$E$63,"",G399^2)</f>
        <v>0.13643211572435043</v>
      </c>
      <c r="J399" s="79">
        <f>IF($C399&lt;=Entradas!$E$63,"",E399-AVERAGE(E:E))</f>
        <v>0.37929775900611218</v>
      </c>
      <c r="K399" s="79">
        <f>IF($C399&lt;=Entradas!$E$63,"",J399^2)</f>
        <v>0.14386678998705876</v>
      </c>
      <c r="L399" s="79">
        <f>IF($C399&lt;=Entradas!$E$63,"",G399*J399)</f>
        <v>0.14010014468374121</v>
      </c>
      <c r="M399" s="40"/>
    </row>
    <row r="400" spans="2:13" x14ac:dyDescent="0.3">
      <c r="B400" s="39"/>
      <c r="C400" s="75">
        <v>395</v>
      </c>
      <c r="D400" s="111">
        <f>IF($C400&lt;=Entradas!$E$63,"",Observaciones!H400)</f>
        <v>1.3562422040366251</v>
      </c>
      <c r="E400" s="111">
        <f>IF($C400&lt;=Entradas!$E$63,"",Cálculos!L401)</f>
        <v>1.430071921613725</v>
      </c>
      <c r="F400" s="79">
        <f>IF($C400&lt;=Entradas!$E$63,"",D400-E400)</f>
        <v>-7.3829717577099885E-2</v>
      </c>
      <c r="G400" s="79">
        <f>IF($C400&lt;=Entradas!$E$63,"",D400-AVERAGE(D:D))</f>
        <v>0.45014352184314688</v>
      </c>
      <c r="H400" s="79">
        <f>IF($C400&lt;=Entradas!$E$63,"",F400^2)</f>
        <v>5.4508271975143314E-3</v>
      </c>
      <c r="I400" s="79">
        <f>IF($C400&lt;=Entradas!$E$63,"",G400^2)</f>
        <v>0.20262919025735165</v>
      </c>
      <c r="J400" s="79">
        <f>IF($C400&lt;=Entradas!$E$63,"",E400-AVERAGE(E:E))</f>
        <v>0.51366025339948895</v>
      </c>
      <c r="K400" s="79">
        <f>IF($C400&lt;=Entradas!$E$63,"",J400^2)</f>
        <v>0.26384685592242718</v>
      </c>
      <c r="L400" s="79">
        <f>IF($C400&lt;=Entradas!$E$63,"",G400*J400)</f>
        <v>0.23122083549608921</v>
      </c>
      <c r="M400" s="40"/>
    </row>
    <row r="401" spans="2:13" x14ac:dyDescent="0.3">
      <c r="B401" s="39"/>
      <c r="C401" s="75">
        <v>396</v>
      </c>
      <c r="D401" s="111">
        <f>IF($C401&lt;=Entradas!$E$63,"",Observaciones!H401)</f>
        <v>1.3527754041930637</v>
      </c>
      <c r="E401" s="111">
        <f>IF($C401&lt;=Entradas!$E$63,"",Cálculos!L402)</f>
        <v>1.3680075691397342</v>
      </c>
      <c r="F401" s="79">
        <f>IF($C401&lt;=Entradas!$E$63,"",D401-E401)</f>
        <v>-1.5232164946670457E-2</v>
      </c>
      <c r="G401" s="79">
        <f>IF($C401&lt;=Entradas!$E$63,"",D401-AVERAGE(D:D))</f>
        <v>0.44667672199958552</v>
      </c>
      <c r="H401" s="79">
        <f>IF($C401&lt;=Entradas!$E$63,"",F401^2)</f>
        <v>2.320188489625762E-4</v>
      </c>
      <c r="I401" s="79">
        <f>IF($C401&lt;=Entradas!$E$63,"",G401^2)</f>
        <v>0.199520093976295</v>
      </c>
      <c r="J401" s="79">
        <f>IF($C401&lt;=Entradas!$E$63,"",E401-AVERAGE(E:E))</f>
        <v>0.45159590092549817</v>
      </c>
      <c r="K401" s="79">
        <f>IF($C401&lt;=Entradas!$E$63,"",J401^2)</f>
        <v>0.20393885773271236</v>
      </c>
      <c r="L401" s="79">
        <f>IF($C401&lt;=Entradas!$E$63,"",G401*J401)</f>
        <v>0.20171737669385112</v>
      </c>
      <c r="M401" s="40"/>
    </row>
    <row r="402" spans="2:13" x14ac:dyDescent="0.3">
      <c r="B402" s="39"/>
      <c r="C402" s="75">
        <v>397</v>
      </c>
      <c r="D402" s="111">
        <f>IF($C402&lt;=Entradas!$E$63,"",Observaciones!H402)</f>
        <v>1.2954507144270362</v>
      </c>
      <c r="E402" s="111">
        <f>IF($C402&lt;=Entradas!$E$63,"",Cálculos!L403)</f>
        <v>1.3092613095766161</v>
      </c>
      <c r="F402" s="79">
        <f>IF($C402&lt;=Entradas!$E$63,"",D402-E402)</f>
        <v>-1.3810595149579941E-2</v>
      </c>
      <c r="G402" s="79">
        <f>IF($C402&lt;=Entradas!$E$63,"",D402-AVERAGE(D:D))</f>
        <v>0.38935203223355797</v>
      </c>
      <c r="H402" s="79">
        <f>IF($C402&lt;=Entradas!$E$63,"",F402^2)</f>
        <v>1.9073253838560098E-4</v>
      </c>
      <c r="I402" s="79">
        <f>IF($C402&lt;=Entradas!$E$63,"",G402^2)</f>
        <v>0.15159500500440157</v>
      </c>
      <c r="J402" s="79">
        <f>IF($C402&lt;=Entradas!$E$63,"",E402-AVERAGE(E:E))</f>
        <v>0.3928496413623801</v>
      </c>
      <c r="K402" s="79">
        <f>IF($C402&lt;=Entradas!$E$63,"",J402^2)</f>
        <v>0.15433084071855066</v>
      </c>
      <c r="L402" s="79">
        <f>IF($C402&lt;=Entradas!$E$63,"",G402*J402)</f>
        <v>0.1529568062266671</v>
      </c>
      <c r="M402" s="40"/>
    </row>
    <row r="403" spans="2:13" x14ac:dyDescent="0.3">
      <c r="B403" s="39"/>
      <c r="C403" s="75">
        <v>398</v>
      </c>
      <c r="D403" s="111">
        <f>IF($C403&lt;=Entradas!$E$63,"",Observaciones!H403)</f>
        <v>1.2655579471481655</v>
      </c>
      <c r="E403" s="111">
        <f>IF($C403&lt;=Entradas!$E$63,"",Cálculos!L404)</f>
        <v>1.2779900871917922</v>
      </c>
      <c r="F403" s="79">
        <f>IF($C403&lt;=Entradas!$E$63,"",D403-E403)</f>
        <v>-1.2432140043626694E-2</v>
      </c>
      <c r="G403" s="79">
        <f>IF($C403&lt;=Entradas!$E$63,"",D403-AVERAGE(D:D))</f>
        <v>0.35945926495468727</v>
      </c>
      <c r="H403" s="79">
        <f>IF($C403&lt;=Entradas!$E$63,"",F403^2)</f>
        <v>1.5455810606434633E-4</v>
      </c>
      <c r="I403" s="79">
        <f>IF($C403&lt;=Entradas!$E$63,"",G403^2)</f>
        <v>0.12921096316176406</v>
      </c>
      <c r="J403" s="79">
        <f>IF($C403&lt;=Entradas!$E$63,"",E403-AVERAGE(E:E))</f>
        <v>0.36157841897755616</v>
      </c>
      <c r="K403" s="79">
        <f>IF($C403&lt;=Entradas!$E$63,"",J403^2)</f>
        <v>0.13073895307030914</v>
      </c>
      <c r="L403" s="79">
        <f>IF($C403&lt;=Entradas!$E$63,"",G403*J403)</f>
        <v>0.12997271270915028</v>
      </c>
      <c r="M403" s="40"/>
    </row>
    <row r="404" spans="2:13" x14ac:dyDescent="0.3">
      <c r="B404" s="39"/>
      <c r="C404" s="75">
        <v>399</v>
      </c>
      <c r="D404" s="111">
        <f>IF($C404&lt;=Entradas!$E$63,"",Observaciones!H404)</f>
        <v>1.1606371170349079</v>
      </c>
      <c r="E404" s="111">
        <f>IF($C404&lt;=Entradas!$E$63,"",Cálculos!L405)</f>
        <v>1.1717363321718894</v>
      </c>
      <c r="F404" s="79">
        <f>IF($C404&lt;=Entradas!$E$63,"",D404-E404)</f>
        <v>-1.1099215136981533E-2</v>
      </c>
      <c r="G404" s="79">
        <f>IF($C404&lt;=Entradas!$E$63,"",D404-AVERAGE(D:D))</f>
        <v>0.25453843484142968</v>
      </c>
      <c r="H404" s="79">
        <f>IF($C404&lt;=Entradas!$E$63,"",F404^2)</f>
        <v>1.2319257665699998E-4</v>
      </c>
      <c r="I404" s="79">
        <f>IF($C404&lt;=Entradas!$E$63,"",G404^2)</f>
        <v>6.4789814811524751E-2</v>
      </c>
      <c r="J404" s="79">
        <f>IF($C404&lt;=Entradas!$E$63,"",E404-AVERAGE(E:E))</f>
        <v>0.25532466395765341</v>
      </c>
      <c r="K404" s="79">
        <f>IF($C404&lt;=Entradas!$E$63,"",J404^2)</f>
        <v>6.5190684025088638E-2</v>
      </c>
      <c r="L404" s="79">
        <f>IF($C404&lt;=Entradas!$E$63,"",G404*J404)</f>
        <v>6.498994034019509E-2</v>
      </c>
      <c r="M404" s="40"/>
    </row>
    <row r="405" spans="2:13" x14ac:dyDescent="0.3">
      <c r="B405" s="39"/>
      <c r="C405" s="75">
        <v>400</v>
      </c>
      <c r="D405" s="111">
        <f>IF($C405&lt;=Entradas!$E$63,"",Observaciones!H405)</f>
        <v>1.1739087389155642</v>
      </c>
      <c r="E405" s="111">
        <f>IF($C405&lt;=Entradas!$E$63,"",Cálculos!L406)</f>
        <v>1.1839738021717221</v>
      </c>
      <c r="F405" s="79">
        <f>IF($C405&lt;=Entradas!$E$63,"",D405-E405)</f>
        <v>-1.0065063256157858E-2</v>
      </c>
      <c r="G405" s="79">
        <f>IF($C405&lt;=Entradas!$E$63,"",D405-AVERAGE(D:D))</f>
        <v>0.26781005672208602</v>
      </c>
      <c r="H405" s="79">
        <f>IF($C405&lt;=Entradas!$E$63,"",F405^2)</f>
        <v>1.0130549835045902E-4</v>
      </c>
      <c r="I405" s="79">
        <f>IF($C405&lt;=Entradas!$E$63,"",G405^2)</f>
        <v>7.1722226481486934E-2</v>
      </c>
      <c r="J405" s="79">
        <f>IF($C405&lt;=Entradas!$E$63,"",E405-AVERAGE(E:E))</f>
        <v>0.26756213395748607</v>
      </c>
      <c r="K405" s="79">
        <f>IF($C405&lt;=Entradas!$E$63,"",J405^2)</f>
        <v>7.1589495527883726E-2</v>
      </c>
      <c r="L405" s="79">
        <f>IF($C405&lt;=Entradas!$E$63,"",G405*J405)</f>
        <v>7.1655830271836723E-2</v>
      </c>
      <c r="M405" s="40"/>
    </row>
    <row r="406" spans="2:13" x14ac:dyDescent="0.3">
      <c r="B406" s="39"/>
      <c r="C406" s="75">
        <v>401</v>
      </c>
      <c r="D406" s="111">
        <f>IF($C406&lt;=Entradas!$E$63,"",Observaciones!H406)</f>
        <v>1.0713822106249293</v>
      </c>
      <c r="E406" s="111">
        <f>IF($C406&lt;=Entradas!$E$63,"",Cálculos!L407)</f>
        <v>1.0799626406087408</v>
      </c>
      <c r="F406" s="79">
        <f>IF($C406&lt;=Entradas!$E$63,"",D406-E406)</f>
        <v>-8.5804299838114773E-3</v>
      </c>
      <c r="G406" s="79">
        <f>IF($C406&lt;=Entradas!$E$63,"",D406-AVERAGE(D:D))</f>
        <v>0.16528352843145111</v>
      </c>
      <c r="H406" s="79">
        <f>IF($C406&lt;=Entradas!$E$63,"",F406^2)</f>
        <v>7.3623778707091034E-5</v>
      </c>
      <c r="I406" s="79">
        <f>IF($C406&lt;=Entradas!$E$63,"",G406^2)</f>
        <v>2.7318644770750307E-2</v>
      </c>
      <c r="J406" s="79">
        <f>IF($C406&lt;=Entradas!$E$63,"",E406-AVERAGE(E:E))</f>
        <v>0.16355097239450478</v>
      </c>
      <c r="K406" s="79">
        <f>IF($C406&lt;=Entradas!$E$63,"",J406^2)</f>
        <v>2.6748920571188065E-2</v>
      </c>
      <c r="L406" s="79">
        <f>IF($C406&lt;=Entradas!$E$63,"",G406*J406)</f>
        <v>2.7032281795758607E-2</v>
      </c>
      <c r="M406" s="40"/>
    </row>
    <row r="407" spans="2:13" x14ac:dyDescent="0.3">
      <c r="B407" s="39"/>
      <c r="C407" s="75">
        <v>402</v>
      </c>
      <c r="D407" s="111">
        <f>IF($C407&lt;=Entradas!$E$63,"",Observaciones!H407)</f>
        <v>0.97117967790813964</v>
      </c>
      <c r="E407" s="111">
        <f>IF($C407&lt;=Entradas!$E$63,"",Cálculos!L408)</f>
        <v>0.97856173584162787</v>
      </c>
      <c r="F407" s="79">
        <f>IF($C407&lt;=Entradas!$E$63,"",D407-E407)</f>
        <v>-7.3820579334882286E-3</v>
      </c>
      <c r="G407" s="79">
        <f>IF($C407&lt;=Entradas!$E$63,"",D407-AVERAGE(D:D))</f>
        <v>6.5080995714661416E-2</v>
      </c>
      <c r="H407" s="79">
        <f>IF($C407&lt;=Entradas!$E$63,"",F407^2)</f>
        <v>5.4494779333376496E-5</v>
      </c>
      <c r="I407" s="79">
        <f>IF($C407&lt;=Entradas!$E$63,"",G407^2)</f>
        <v>4.2355360032117779E-3</v>
      </c>
      <c r="J407" s="79">
        <f>IF($C407&lt;=Entradas!$E$63,"",E407-AVERAGE(E:E))</f>
        <v>6.2150067627391836E-2</v>
      </c>
      <c r="K407" s="79">
        <f>IF($C407&lt;=Entradas!$E$63,"",J407^2)</f>
        <v>3.8626309060893786E-3</v>
      </c>
      <c r="L407" s="79">
        <f>IF($C407&lt;=Entradas!$E$63,"",G407*J407)</f>
        <v>4.0447882849242054E-3</v>
      </c>
      <c r="M407" s="40"/>
    </row>
    <row r="408" spans="2:13" x14ac:dyDescent="0.3">
      <c r="B408" s="39"/>
      <c r="C408" s="75">
        <v>403</v>
      </c>
      <c r="D408" s="111">
        <f>IF($C408&lt;=Entradas!$E$63,"",Observaciones!H408)</f>
        <v>2.1270987011681908</v>
      </c>
      <c r="E408" s="111">
        <f>IF($C408&lt;=Entradas!$E$63,"",Cálculos!L409)</f>
        <v>2.7368903687612862</v>
      </c>
      <c r="F408" s="79">
        <f>IF($C408&lt;=Entradas!$E$63,"",D408-E408)</f>
        <v>-0.60979166759309544</v>
      </c>
      <c r="G408" s="79">
        <f>IF($C408&lt;=Entradas!$E$63,"",D408-AVERAGE(D:D))</f>
        <v>1.2210000189747126</v>
      </c>
      <c r="H408" s="79">
        <f>IF($C408&lt;=Entradas!$E$63,"",F408^2)</f>
        <v>0.37184587786596823</v>
      </c>
      <c r="I408" s="79">
        <f>IF($C408&lt;=Entradas!$E$63,"",G408^2)</f>
        <v>1.4908410463362485</v>
      </c>
      <c r="J408" s="79">
        <f>IF($C408&lt;=Entradas!$E$63,"",E408-AVERAGE(E:E))</f>
        <v>1.8204787005470502</v>
      </c>
      <c r="K408" s="79">
        <f>IF($C408&lt;=Entradas!$E$63,"",J408^2)</f>
        <v>3.3141426991454765</v>
      </c>
      <c r="L408" s="79">
        <f>IF($C408&lt;=Entradas!$E$63,"",G408*J408)</f>
        <v>2.2228045279110082</v>
      </c>
      <c r="M408" s="40"/>
    </row>
    <row r="409" spans="2:13" x14ac:dyDescent="0.3">
      <c r="B409" s="39"/>
      <c r="C409" s="75">
        <v>404</v>
      </c>
      <c r="D409" s="111">
        <f>IF($C409&lt;=Entradas!$E$63,"",Observaciones!H409)</f>
        <v>1.2004187285257604</v>
      </c>
      <c r="E409" s="111">
        <f>IF($C409&lt;=Entradas!$E$63,"",Cálculos!L410)</f>
        <v>1.1849893389815285</v>
      </c>
      <c r="F409" s="79">
        <f>IF($C409&lt;=Entradas!$E$63,"",D409-E409)</f>
        <v>1.5429389544231897E-2</v>
      </c>
      <c r="G409" s="79">
        <f>IF($C409&lt;=Entradas!$E$63,"",D409-AVERAGE(D:D))</f>
        <v>0.29432004633228215</v>
      </c>
      <c r="H409" s="79">
        <f>IF($C409&lt;=Entradas!$E$63,"",F409^2)</f>
        <v>2.380660617076526E-4</v>
      </c>
      <c r="I409" s="79">
        <f>IF($C409&lt;=Entradas!$E$63,"",G409^2)</f>
        <v>8.6624289673036717E-2</v>
      </c>
      <c r="J409" s="79">
        <f>IF($C409&lt;=Entradas!$E$63,"",E409-AVERAGE(E:E))</f>
        <v>0.26857767076729244</v>
      </c>
      <c r="K409" s="79">
        <f>IF($C409&lt;=Entradas!$E$63,"",J409^2)</f>
        <v>7.2133965234784131E-2</v>
      </c>
      <c r="L409" s="79">
        <f>IF($C409&lt;=Entradas!$E$63,"",G409*J409)</f>
        <v>7.9047792504045936E-2</v>
      </c>
      <c r="M409" s="40"/>
    </row>
    <row r="410" spans="2:13" x14ac:dyDescent="0.3">
      <c r="B410" s="39"/>
      <c r="C410" s="75">
        <v>405</v>
      </c>
      <c r="D410" s="111">
        <f>IF($C410&lt;=Entradas!$E$63,"",Observaciones!H410)</f>
        <v>1.1689217641251128</v>
      </c>
      <c r="E410" s="111">
        <f>IF($C410&lt;=Entradas!$E$63,"",Cálculos!L411)</f>
        <v>1.1531506671845839</v>
      </c>
      <c r="F410" s="79">
        <f>IF($C410&lt;=Entradas!$E$63,"",D410-E410)</f>
        <v>1.5771096940528917E-2</v>
      </c>
      <c r="G410" s="79">
        <f>IF($C410&lt;=Entradas!$E$63,"",D410-AVERAGE(D:D))</f>
        <v>0.26282308193163462</v>
      </c>
      <c r="H410" s="79">
        <f>IF($C410&lt;=Entradas!$E$63,"",F410^2)</f>
        <v>2.4872749870756056E-4</v>
      </c>
      <c r="I410" s="79">
        <f>IF($C410&lt;=Entradas!$E$63,"",G410^2)</f>
        <v>6.9075972396042726E-2</v>
      </c>
      <c r="J410" s="79">
        <f>IF($C410&lt;=Entradas!$E$63,"",E410-AVERAGE(E:E))</f>
        <v>0.23673899897034789</v>
      </c>
      <c r="K410" s="79">
        <f>IF($C410&lt;=Entradas!$E$63,"",J410^2)</f>
        <v>5.6045353633482377E-2</v>
      </c>
      <c r="L410" s="79">
        <f>IF($C410&lt;=Entradas!$E$63,"",G410*J410)</f>
        <v>6.2220473322796906E-2</v>
      </c>
      <c r="M410" s="40"/>
    </row>
    <row r="411" spans="2:13" x14ac:dyDescent="0.3">
      <c r="B411" s="39"/>
      <c r="C411" s="75">
        <v>406</v>
      </c>
      <c r="D411" s="111">
        <f>IF($C411&lt;=Entradas!$E$63,"",Observaciones!H411)</f>
        <v>4.4032537348740508</v>
      </c>
      <c r="E411" s="111">
        <f>IF($C411&lt;=Entradas!$E$63,"",Cálculos!L412)</f>
        <v>5.8422935572496169</v>
      </c>
      <c r="F411" s="79">
        <f>IF($C411&lt;=Entradas!$E$63,"",D411-E411)</f>
        <v>-1.439039822375566</v>
      </c>
      <c r="G411" s="79">
        <f>IF($C411&lt;=Entradas!$E$63,"",D411-AVERAGE(D:D))</f>
        <v>3.4971550526805726</v>
      </c>
      <c r="H411" s="79">
        <f>IF($C411&lt;=Entradas!$E$63,"",F411^2)</f>
        <v>2.0708356103827006</v>
      </c>
      <c r="I411" s="79">
        <f>IF($C411&lt;=Entradas!$E$63,"",G411^2)</f>
        <v>12.230093462489258</v>
      </c>
      <c r="J411" s="79">
        <f>IF($C411&lt;=Entradas!$E$63,"",E411-AVERAGE(E:E))</f>
        <v>4.9258818890353808</v>
      </c>
      <c r="K411" s="79">
        <f>IF($C411&lt;=Entradas!$E$63,"",J411^2)</f>
        <v>24.264312384726772</v>
      </c>
      <c r="L411" s="79">
        <f>IF($C411&lt;=Entradas!$E$63,"",G411*J411)</f>
        <v>17.226572737147805</v>
      </c>
      <c r="M411" s="40"/>
    </row>
    <row r="412" spans="2:13" x14ac:dyDescent="0.3">
      <c r="B412" s="39"/>
      <c r="C412" s="75">
        <v>407</v>
      </c>
      <c r="D412" s="111">
        <f>IF($C412&lt;=Entradas!$E$63,"",Observaciones!H412)</f>
        <v>1.4997265502264259</v>
      </c>
      <c r="E412" s="111">
        <f>IF($C412&lt;=Entradas!$E$63,"",Cálculos!L413)</f>
        <v>1.5047540336941885</v>
      </c>
      <c r="F412" s="79">
        <f>IF($C412&lt;=Entradas!$E$63,"",D412-E412)</f>
        <v>-5.0274834677626057E-3</v>
      </c>
      <c r="G412" s="79">
        <f>IF($C412&lt;=Entradas!$E$63,"",D412-AVERAGE(D:D))</f>
        <v>0.59362786803294765</v>
      </c>
      <c r="H412" s="79">
        <f>IF($C412&lt;=Entradas!$E$63,"",F412^2)</f>
        <v>2.5275590018626314E-5</v>
      </c>
      <c r="I412" s="79">
        <f>IF($C412&lt;=Entradas!$E$63,"",G412^2)</f>
        <v>0.35239404570534272</v>
      </c>
      <c r="J412" s="79">
        <f>IF($C412&lt;=Entradas!$E$63,"",E412-AVERAGE(E:E))</f>
        <v>0.58834236547995244</v>
      </c>
      <c r="K412" s="79">
        <f>IF($C412&lt;=Entradas!$E$63,"",J412^2)</f>
        <v>0.34614673901854592</v>
      </c>
      <c r="L412" s="79">
        <f>IF($C412&lt;=Entradas!$E$63,"",G412*J412)</f>
        <v>0.34925642409332547</v>
      </c>
      <c r="M412" s="40"/>
    </row>
    <row r="413" spans="2:13" x14ac:dyDescent="0.3">
      <c r="B413" s="39"/>
      <c r="C413" s="75">
        <v>408</v>
      </c>
      <c r="D413" s="111">
        <f>IF($C413&lt;=Entradas!$E$63,"",Observaciones!H413)</f>
        <v>1.4533256023375341</v>
      </c>
      <c r="E413" s="111">
        <f>IF($C413&lt;=Entradas!$E$63,"",Cálculos!L414)</f>
        <v>1.4566139370308417</v>
      </c>
      <c r="F413" s="79">
        <f>IF($C413&lt;=Entradas!$E$63,"",D413-E413)</f>
        <v>-3.2883346933076929E-3</v>
      </c>
      <c r="G413" s="79">
        <f>IF($C413&lt;=Entradas!$E$63,"",D413-AVERAGE(D:D))</f>
        <v>0.54722692014405583</v>
      </c>
      <c r="H413" s="79">
        <f>IF($C413&lt;=Entradas!$E$63,"",F413^2)</f>
        <v>1.0813145055210998E-5</v>
      </c>
      <c r="I413" s="79">
        <f>IF($C413&lt;=Entradas!$E$63,"",G413^2)</f>
        <v>0.29945730213034888</v>
      </c>
      <c r="J413" s="79">
        <f>IF($C413&lt;=Entradas!$E$63,"",E413-AVERAGE(E:E))</f>
        <v>0.54020226881660571</v>
      </c>
      <c r="K413" s="79">
        <f>IF($C413&lt;=Entradas!$E$63,"",J413^2)</f>
        <v>0.29181849123460835</v>
      </c>
      <c r="L413" s="79">
        <f>IF($C413&lt;=Entradas!$E$63,"",G413*J413)</f>
        <v>0.29561322381934246</v>
      </c>
      <c r="M413" s="40"/>
    </row>
    <row r="414" spans="2:13" x14ac:dyDescent="0.3">
      <c r="B414" s="39"/>
      <c r="C414" s="75">
        <v>409</v>
      </c>
      <c r="D414" s="111">
        <f>IF($C414&lt;=Entradas!$E$63,"",Observaciones!H414)</f>
        <v>1.3697479345123544</v>
      </c>
      <c r="E414" s="111">
        <f>IF($C414&lt;=Entradas!$E$63,"",Cálculos!L415)</f>
        <v>1.3713604495164853</v>
      </c>
      <c r="F414" s="79">
        <f>IF($C414&lt;=Entradas!$E$63,"",D414-E414)</f>
        <v>-1.6125150041308434E-3</v>
      </c>
      <c r="G414" s="79">
        <f>IF($C414&lt;=Entradas!$E$63,"",D414-AVERAGE(D:D))</f>
        <v>0.46364925231887621</v>
      </c>
      <c r="H414" s="79">
        <f>IF($C414&lt;=Entradas!$E$63,"",F414^2)</f>
        <v>2.6002046385470937E-6</v>
      </c>
      <c r="I414" s="79">
        <f>IF($C414&lt;=Entradas!$E$63,"",G414^2)</f>
        <v>0.21497062917585294</v>
      </c>
      <c r="J414" s="79">
        <f>IF($C414&lt;=Entradas!$E$63,"",E414-AVERAGE(E:E))</f>
        <v>0.45494878130224925</v>
      </c>
      <c r="K414" s="79">
        <f>IF($C414&lt;=Entradas!$E$63,"",J414^2)</f>
        <v>0.20697839360840181</v>
      </c>
      <c r="L414" s="79">
        <f>IF($C414&lt;=Entradas!$E$63,"",G414*J414)</f>
        <v>0.2109366622941718</v>
      </c>
      <c r="M414" s="40"/>
    </row>
    <row r="415" spans="2:13" x14ac:dyDescent="0.3">
      <c r="B415" s="39"/>
      <c r="C415" s="75">
        <v>410</v>
      </c>
      <c r="D415" s="111">
        <f>IF($C415&lt;=Entradas!$E$63,"",Observaciones!H415)</f>
        <v>1.2630436644665124</v>
      </c>
      <c r="E415" s="111">
        <f>IF($C415&lt;=Entradas!$E$63,"",Cálculos!L416)</f>
        <v>1.2630549251062437</v>
      </c>
      <c r="F415" s="79">
        <f>IF($C415&lt;=Entradas!$E$63,"",D415-E415)</f>
        <v>-1.1260639731336397E-5</v>
      </c>
      <c r="G415" s="79">
        <f>IF($C415&lt;=Entradas!$E$63,"",D415-AVERAGE(D:D))</f>
        <v>0.35694498227303417</v>
      </c>
      <c r="H415" s="79">
        <f>IF($C415&lt;=Entradas!$E$63,"",F415^2)</f>
        <v>1.2680200715895185E-10</v>
      </c>
      <c r="I415" s="79">
        <f>IF($C415&lt;=Entradas!$E$63,"",G415^2)</f>
        <v>0.12740972036989667</v>
      </c>
      <c r="J415" s="79">
        <f>IF($C415&lt;=Entradas!$E$63,"",E415-AVERAGE(E:E))</f>
        <v>0.3466432568920077</v>
      </c>
      <c r="K415" s="79">
        <f>IF($C415&lt;=Entradas!$E$63,"",J415^2)</f>
        <v>0.12016154754869844</v>
      </c>
      <c r="L415" s="79">
        <f>IF($C415&lt;=Entradas!$E$63,"",G415*J415)</f>
        <v>0.12373257118638452</v>
      </c>
      <c r="M415" s="40"/>
    </row>
    <row r="416" spans="2:13" x14ac:dyDescent="0.3">
      <c r="B416" s="39"/>
      <c r="C416" s="75">
        <v>411</v>
      </c>
      <c r="D416" s="111">
        <f>IF($C416&lt;=Entradas!$E$63,"",Observaciones!H416)</f>
        <v>1.2173372095634136</v>
      </c>
      <c r="E416" s="111">
        <f>IF($C416&lt;=Entradas!$E$63,"",Cálculos!L417)</f>
        <v>1.2158094839635281</v>
      </c>
      <c r="F416" s="79">
        <f>IF($C416&lt;=Entradas!$E$63,"",D416-E416)</f>
        <v>1.5277255998855654E-3</v>
      </c>
      <c r="G416" s="79">
        <f>IF($C416&lt;=Entradas!$E$63,"",D416-AVERAGE(D:D))</f>
        <v>0.3112385273699354</v>
      </c>
      <c r="H416" s="79">
        <f>IF($C416&lt;=Entradas!$E$63,"",F416^2)</f>
        <v>2.3339455085457108E-6</v>
      </c>
      <c r="I416" s="79">
        <f>IF($C416&lt;=Entradas!$E$63,"",G416^2)</f>
        <v>9.6869420919406035E-2</v>
      </c>
      <c r="J416" s="79">
        <f>IF($C416&lt;=Entradas!$E$63,"",E416-AVERAGE(E:E))</f>
        <v>0.29939781574929203</v>
      </c>
      <c r="K416" s="79">
        <f>IF($C416&lt;=Entradas!$E$63,"",J416^2)</f>
        <v>8.963905207544702E-2</v>
      </c>
      <c r="L416" s="79">
        <f>IF($C416&lt;=Entradas!$E$63,"",G416*J416)</f>
        <v>9.3184135271584909E-2</v>
      </c>
      <c r="M416" s="40"/>
    </row>
    <row r="417" spans="2:13" x14ac:dyDescent="0.3">
      <c r="B417" s="39"/>
      <c r="C417" s="75">
        <v>412</v>
      </c>
      <c r="D417" s="111">
        <f>IF($C417&lt;=Entradas!$E$63,"",Observaciones!H417)</f>
        <v>3.3952154230607219</v>
      </c>
      <c r="E417" s="111">
        <f>IF($C417&lt;=Entradas!$E$63,"",Cálculos!L418)</f>
        <v>4.4428924538606314</v>
      </c>
      <c r="F417" s="79">
        <f>IF($C417&lt;=Entradas!$E$63,"",D417-E417)</f>
        <v>-1.0476770307999095</v>
      </c>
      <c r="G417" s="79">
        <f>IF($C417&lt;=Entradas!$E$63,"",D417-AVERAGE(D:D))</f>
        <v>2.4891167408672437</v>
      </c>
      <c r="H417" s="79">
        <f>IF($C417&lt;=Entradas!$E$63,"",F417^2)</f>
        <v>1.0976271608657144</v>
      </c>
      <c r="I417" s="79">
        <f>IF($C417&lt;=Entradas!$E$63,"",G417^2)</f>
        <v>6.1957021496655686</v>
      </c>
      <c r="J417" s="79">
        <f>IF($C417&lt;=Entradas!$E$63,"",E417-AVERAGE(E:E))</f>
        <v>3.5264807856463953</v>
      </c>
      <c r="K417" s="79">
        <f>IF($C417&lt;=Entradas!$E$63,"",J417^2)</f>
        <v>12.436066731533218</v>
      </c>
      <c r="L417" s="79">
        <f>IF($C417&lt;=Entradas!$E$63,"",G417*J417)</f>
        <v>8.7778223598991119</v>
      </c>
      <c r="M417" s="40"/>
    </row>
    <row r="418" spans="2:13" x14ac:dyDescent="0.3">
      <c r="B418" s="39"/>
      <c r="C418" s="75">
        <v>413</v>
      </c>
      <c r="D418" s="111">
        <f>IF($C418&lt;=Entradas!$E$63,"",Observaciones!H418)</f>
        <v>1.5414560032866587</v>
      </c>
      <c r="E418" s="111">
        <f>IF($C418&lt;=Entradas!$E$63,"",Cálculos!L419)</f>
        <v>1.5342021022262053</v>
      </c>
      <c r="F418" s="79">
        <f>IF($C418&lt;=Entradas!$E$63,"",D418-E418)</f>
        <v>7.2539010604533161E-3</v>
      </c>
      <c r="G418" s="79">
        <f>IF($C418&lt;=Entradas!$E$63,"",D418-AVERAGE(D:D))</f>
        <v>0.63535732109318044</v>
      </c>
      <c r="H418" s="79">
        <f>IF($C418&lt;=Entradas!$E$63,"",F418^2)</f>
        <v>5.2619080594845744E-5</v>
      </c>
      <c r="I418" s="79">
        <f>IF($C418&lt;=Entradas!$E$63,"",G418^2)</f>
        <v>0.40367892546670281</v>
      </c>
      <c r="J418" s="79">
        <f>IF($C418&lt;=Entradas!$E$63,"",E418-AVERAGE(E:E))</f>
        <v>0.61779043401196931</v>
      </c>
      <c r="K418" s="79">
        <f>IF($C418&lt;=Entradas!$E$63,"",J418^2)</f>
        <v>0.38166502035669742</v>
      </c>
      <c r="L418" s="79">
        <f>IF($C418&lt;=Entradas!$E$63,"",G418*J418)</f>
        <v>0.39251767515083807</v>
      </c>
      <c r="M418" s="40"/>
    </row>
    <row r="419" spans="2:13" x14ac:dyDescent="0.3">
      <c r="B419" s="39"/>
      <c r="C419" s="75">
        <v>414</v>
      </c>
      <c r="D419" s="111">
        <f>IF($C419&lt;=Entradas!$E$63,"",Observaciones!H419)</f>
        <v>2.3116266113290607</v>
      </c>
      <c r="E419" s="111">
        <f>IF($C419&lt;=Entradas!$E$63,"",Cálculos!L420)</f>
        <v>2.8404682664860359</v>
      </c>
      <c r="F419" s="79">
        <f>IF($C419&lt;=Entradas!$E$63,"",D419-E419)</f>
        <v>-0.52884165515697523</v>
      </c>
      <c r="G419" s="79">
        <f>IF($C419&lt;=Entradas!$E$63,"",D419-AVERAGE(D:D))</f>
        <v>1.4055279291355824</v>
      </c>
      <c r="H419" s="79">
        <f>IF($C419&lt;=Entradas!$E$63,"",F419^2)</f>
        <v>0.27967349622916909</v>
      </c>
      <c r="I419" s="79">
        <f>IF($C419&lt;=Entradas!$E$63,"",G419^2)</f>
        <v>1.9755087595801588</v>
      </c>
      <c r="J419" s="79">
        <f>IF($C419&lt;=Entradas!$E$63,"",E419-AVERAGE(E:E))</f>
        <v>1.9240565982717999</v>
      </c>
      <c r="K419" s="79">
        <f>IF($C419&lt;=Entradas!$E$63,"",J419^2)</f>
        <v>3.7019937933532501</v>
      </c>
      <c r="L419" s="79">
        <f>IF($C419&lt;=Entradas!$E$63,"",G419*J419)</f>
        <v>2.7043152861086162</v>
      </c>
      <c r="M419" s="40"/>
    </row>
    <row r="420" spans="2:13" x14ac:dyDescent="0.3">
      <c r="B420" s="39"/>
      <c r="C420" s="75">
        <v>415</v>
      </c>
      <c r="D420" s="111">
        <f>IF($C420&lt;=Entradas!$E$63,"",Observaciones!H420)</f>
        <v>1.5438254277009555</v>
      </c>
      <c r="E420" s="111">
        <f>IF($C420&lt;=Entradas!$E$63,"",Cálculos!L421)</f>
        <v>1.5309695723134296</v>
      </c>
      <c r="F420" s="79">
        <f>IF($C420&lt;=Entradas!$E$63,"",D420-E420)</f>
        <v>1.2855855387525983E-2</v>
      </c>
      <c r="G420" s="79">
        <f>IF($C420&lt;=Entradas!$E$63,"",D420-AVERAGE(D:D))</f>
        <v>0.63772674550747732</v>
      </c>
      <c r="H420" s="79">
        <f>IF($C420&lt;=Entradas!$E$63,"",F420^2)</f>
        <v>1.6527301774498085E-4</v>
      </c>
      <c r="I420" s="79">
        <f>IF($C420&lt;=Entradas!$E$63,"",G420^2)</f>
        <v>0.40669540193555875</v>
      </c>
      <c r="J420" s="79">
        <f>IF($C420&lt;=Entradas!$E$63,"",E420-AVERAGE(E:E))</f>
        <v>0.61455790409919353</v>
      </c>
      <c r="K420" s="79">
        <f>IF($C420&lt;=Entradas!$E$63,"",J420^2)</f>
        <v>0.37768141749079354</v>
      </c>
      <c r="L420" s="79">
        <f>IF($C420&lt;=Entradas!$E$63,"",G420*J420)</f>
        <v>0.39192001210707506</v>
      </c>
      <c r="M420" s="40"/>
    </row>
    <row r="421" spans="2:13" x14ac:dyDescent="0.3">
      <c r="B421" s="39"/>
      <c r="C421" s="75">
        <v>416</v>
      </c>
      <c r="D421" s="111">
        <f>IF($C421&lt;=Entradas!$E$63,"",Observaciones!H421)</f>
        <v>5.268308813292637</v>
      </c>
      <c r="E421" s="111">
        <f>IF($C421&lt;=Entradas!$E$63,"",Cálculos!L422)</f>
        <v>6.9080835908453357</v>
      </c>
      <c r="F421" s="79">
        <f>IF($C421&lt;=Entradas!$E$63,"",D421-E421)</f>
        <v>-1.6397747775526987</v>
      </c>
      <c r="G421" s="79">
        <f>IF($C421&lt;=Entradas!$E$63,"",D421-AVERAGE(D:D))</f>
        <v>4.3622101310991592</v>
      </c>
      <c r="H421" s="79">
        <f>IF($C421&lt;=Entradas!$E$63,"",F421^2)</f>
        <v>2.6888613210980026</v>
      </c>
      <c r="I421" s="79">
        <f>IF($C421&lt;=Entradas!$E$63,"",G421^2)</f>
        <v>19.028877227864143</v>
      </c>
      <c r="J421" s="79">
        <f>IF($C421&lt;=Entradas!$E$63,"",E421-AVERAGE(E:E))</f>
        <v>5.9916719226310997</v>
      </c>
      <c r="K421" s="79">
        <f>IF($C421&lt;=Entradas!$E$63,"",J421^2)</f>
        <v>35.900132428445858</v>
      </c>
      <c r="L421" s="79">
        <f>IF($C421&lt;=Entradas!$E$63,"",G421*J421)</f>
        <v>26.136931963123761</v>
      </c>
      <c r="M421" s="40"/>
    </row>
    <row r="422" spans="2:13" x14ac:dyDescent="0.3">
      <c r="B422" s="39"/>
      <c r="C422" s="75">
        <v>417</v>
      </c>
      <c r="D422" s="111">
        <f>IF($C422&lt;=Entradas!$E$63,"",Observaciones!H422)</f>
        <v>2.4614053137426222</v>
      </c>
      <c r="E422" s="111">
        <f>IF($C422&lt;=Entradas!$E$63,"",Cálculos!L423)</f>
        <v>2.9359932233725585</v>
      </c>
      <c r="F422" s="79">
        <f>IF($C422&lt;=Entradas!$E$63,"",D422-E422)</f>
        <v>-0.47458790962993636</v>
      </c>
      <c r="G422" s="79">
        <f>IF($C422&lt;=Entradas!$E$63,"",D422-AVERAGE(D:D))</f>
        <v>1.5553066315491439</v>
      </c>
      <c r="H422" s="79">
        <f>IF($C422&lt;=Entradas!$E$63,"",F422^2)</f>
        <v>0.22523368396691262</v>
      </c>
      <c r="I422" s="79">
        <f>IF($C422&lt;=Entradas!$E$63,"",G422^2)</f>
        <v>2.4189787181407447</v>
      </c>
      <c r="J422" s="79">
        <f>IF($C422&lt;=Entradas!$E$63,"",E422-AVERAGE(E:E))</f>
        <v>2.0195815551583225</v>
      </c>
      <c r="K422" s="79">
        <f>IF($C422&lt;=Entradas!$E$63,"",J422^2)</f>
        <v>4.0787096579357085</v>
      </c>
      <c r="L422" s="79">
        <f>IF($C422&lt;=Entradas!$E$63,"",G422*J422)</f>
        <v>3.1410685856920724</v>
      </c>
      <c r="M422" s="40"/>
    </row>
    <row r="423" spans="2:13" x14ac:dyDescent="0.3">
      <c r="B423" s="39"/>
      <c r="C423" s="75">
        <v>418</v>
      </c>
      <c r="D423" s="111">
        <f>IF($C423&lt;=Entradas!$E$63,"",Observaciones!H423)</f>
        <v>1.956252497450039</v>
      </c>
      <c r="E423" s="111">
        <f>IF($C423&lt;=Entradas!$E$63,"",Cálculos!L424)</f>
        <v>2.0607080143109631</v>
      </c>
      <c r="F423" s="79">
        <f>IF($C423&lt;=Entradas!$E$63,"",D423-E423)</f>
        <v>-0.10445551686092402</v>
      </c>
      <c r="G423" s="79">
        <f>IF($C423&lt;=Entradas!$E$63,"",D423-AVERAGE(D:D))</f>
        <v>1.0501538152565608</v>
      </c>
      <c r="H423" s="79">
        <f>IF($C423&lt;=Entradas!$E$63,"",F423^2)</f>
        <v>1.0910955002682783E-2</v>
      </c>
      <c r="I423" s="79">
        <f>IF($C423&lt;=Entradas!$E$63,"",G423^2)</f>
        <v>1.102823035697911</v>
      </c>
      <c r="J423" s="79">
        <f>IF($C423&lt;=Entradas!$E$63,"",E423-AVERAGE(E:E))</f>
        <v>1.144296346096727</v>
      </c>
      <c r="K423" s="79">
        <f>IF($C423&lt;=Entradas!$E$63,"",J423^2)</f>
        <v>1.3094141276903204</v>
      </c>
      <c r="L423" s="79">
        <f>IF($C423&lt;=Entradas!$E$63,"",G423*J423)</f>
        <v>1.2016871736376198</v>
      </c>
      <c r="M423" s="40"/>
    </row>
    <row r="424" spans="2:13" x14ac:dyDescent="0.3">
      <c r="B424" s="39"/>
      <c r="C424" s="75">
        <v>419</v>
      </c>
      <c r="D424" s="111">
        <f>IF($C424&lt;=Entradas!$E$63,"",Observaciones!H424)</f>
        <v>6.8407540069502977</v>
      </c>
      <c r="E424" s="111">
        <f>IF($C424&lt;=Entradas!$E$63,"",Cálculos!L425)</f>
        <v>8.8613034292151855</v>
      </c>
      <c r="F424" s="79">
        <f>IF($C424&lt;=Entradas!$E$63,"",D424-E424)</f>
        <v>-2.0205494222648879</v>
      </c>
      <c r="G424" s="79">
        <f>IF($C424&lt;=Entradas!$E$63,"",D424-AVERAGE(D:D))</f>
        <v>5.9346553247568199</v>
      </c>
      <c r="H424" s="79">
        <f>IF($C424&lt;=Entradas!$E$63,"",F424^2)</f>
        <v>4.0826199678149724</v>
      </c>
      <c r="I424" s="79">
        <f>IF($C424&lt;=Entradas!$E$63,"",G424^2)</f>
        <v>35.220133823664476</v>
      </c>
      <c r="J424" s="79">
        <f>IF($C424&lt;=Entradas!$E$63,"",E424-AVERAGE(E:E))</f>
        <v>7.9448917610009495</v>
      </c>
      <c r="K424" s="79">
        <f>IF($C424&lt;=Entradas!$E$63,"",J424^2)</f>
        <v>63.121305094020769</v>
      </c>
      <c r="L424" s="79">
        <f>IF($C424&lt;=Entradas!$E$63,"",G424*J424)</f>
        <v>47.150194194040871</v>
      </c>
      <c r="M424" s="40"/>
    </row>
    <row r="425" spans="2:13" x14ac:dyDescent="0.3">
      <c r="B425" s="39"/>
      <c r="C425" s="75">
        <v>420</v>
      </c>
      <c r="D425" s="111">
        <f>IF($C425&lt;=Entradas!$E$63,"",Observaciones!H425)</f>
        <v>2.3428761560723417</v>
      </c>
      <c r="E425" s="111">
        <f>IF($C425&lt;=Entradas!$E$63,"",Cálculos!L426)</f>
        <v>2.5612098772912022</v>
      </c>
      <c r="F425" s="79">
        <f>IF($C425&lt;=Entradas!$E$63,"",D425-E425)</f>
        <v>-0.21833372121886052</v>
      </c>
      <c r="G425" s="79">
        <f>IF($C425&lt;=Entradas!$E$63,"",D425-AVERAGE(D:D))</f>
        <v>1.4367774738788635</v>
      </c>
      <c r="H425" s="79">
        <f>IF($C425&lt;=Entradas!$E$63,"",F425^2)</f>
        <v>4.7669613821275103E-2</v>
      </c>
      <c r="I425" s="79">
        <f>IF($C425&lt;=Entradas!$E$63,"",G425^2)</f>
        <v>2.0643295094457281</v>
      </c>
      <c r="J425" s="79">
        <f>IF($C425&lt;=Entradas!$E$63,"",E425-AVERAGE(E:E))</f>
        <v>1.6447982090769662</v>
      </c>
      <c r="K425" s="79">
        <f>IF($C425&lt;=Entradas!$E$63,"",J425^2)</f>
        <v>2.7053611485827953</v>
      </c>
      <c r="L425" s="79">
        <f>IF($C425&lt;=Entradas!$E$63,"",G425*J425)</f>
        <v>2.3632090158780823</v>
      </c>
      <c r="M425" s="40"/>
    </row>
    <row r="426" spans="2:13" x14ac:dyDescent="0.3">
      <c r="B426" s="39"/>
      <c r="C426" s="75">
        <v>421</v>
      </c>
      <c r="D426" s="111">
        <f>IF($C426&lt;=Entradas!$E$63,"",Observaciones!H426)</f>
        <v>2.0279643365142075</v>
      </c>
      <c r="E426" s="111">
        <f>IF($C426&lt;=Entradas!$E$63,"",Cálculos!L427)</f>
        <v>1.9704180971884062</v>
      </c>
      <c r="F426" s="79">
        <f>IF($C426&lt;=Entradas!$E$63,"",D426-E426)</f>
        <v>5.7546239325801274E-2</v>
      </c>
      <c r="G426" s="79">
        <f>IF($C426&lt;=Entradas!$E$63,"",D426-AVERAGE(D:D))</f>
        <v>1.1218656543207293</v>
      </c>
      <c r="H426" s="79">
        <f>IF($C426&lt;=Entradas!$E$63,"",F426^2)</f>
        <v>3.3115696605423971E-3</v>
      </c>
      <c r="I426" s="79">
        <f>IF($C426&lt;=Entradas!$E$63,"",G426^2)</f>
        <v>1.258582546344478</v>
      </c>
      <c r="J426" s="79">
        <f>IF($C426&lt;=Entradas!$E$63,"",E426-AVERAGE(E:E))</f>
        <v>1.0540064289741702</v>
      </c>
      <c r="K426" s="79">
        <f>IF($C426&lt;=Entradas!$E$63,"",J426^2)</f>
        <v>1.1109295523188825</v>
      </c>
      <c r="L426" s="79">
        <f>IF($C426&lt;=Entradas!$E$63,"",G426*J426)</f>
        <v>1.1824536120993627</v>
      </c>
      <c r="M426" s="40"/>
    </row>
    <row r="427" spans="2:13" x14ac:dyDescent="0.3">
      <c r="B427" s="39"/>
      <c r="C427" s="75">
        <v>422</v>
      </c>
      <c r="D427" s="111">
        <f>IF($C427&lt;=Entradas!$E$63,"",Observaciones!H427)</f>
        <v>1.9122849593360747</v>
      </c>
      <c r="E427" s="111">
        <f>IF($C427&lt;=Entradas!$E$63,"",Cálculos!L428)</f>
        <v>1.8536583371526365</v>
      </c>
      <c r="F427" s="79">
        <f>IF($C427&lt;=Entradas!$E$63,"",D427-E427)</f>
        <v>5.8626622183438171E-2</v>
      </c>
      <c r="G427" s="79">
        <f>IF($C427&lt;=Entradas!$E$63,"",D427-AVERAGE(D:D))</f>
        <v>1.0061862771425965</v>
      </c>
      <c r="H427" s="79">
        <f>IF($C427&lt;=Entradas!$E$63,"",F427^2)</f>
        <v>3.4370808286396048E-3</v>
      </c>
      <c r="I427" s="79">
        <f>IF($C427&lt;=Entradas!$E$63,"",G427^2)</f>
        <v>1.012410824310078</v>
      </c>
      <c r="J427" s="79">
        <f>IF($C427&lt;=Entradas!$E$63,"",E427-AVERAGE(E:E))</f>
        <v>0.93724666893840047</v>
      </c>
      <c r="K427" s="79">
        <f>IF($C427&lt;=Entradas!$E$63,"",J427^2)</f>
        <v>0.87843131843612765</v>
      </c>
      <c r="L427" s="79">
        <f>IF($C427&lt;=Entradas!$E$63,"",G427*J427)</f>
        <v>0.9430447365834288</v>
      </c>
      <c r="M427" s="40"/>
    </row>
    <row r="428" spans="2:13" x14ac:dyDescent="0.3">
      <c r="B428" s="39"/>
      <c r="C428" s="75">
        <v>423</v>
      </c>
      <c r="D428" s="111">
        <f>IF($C428&lt;=Entradas!$E$63,"",Observaciones!H428)</f>
        <v>1.8414231349023102</v>
      </c>
      <c r="E428" s="111">
        <f>IF($C428&lt;=Entradas!$E$63,"",Cálculos!L429)</f>
        <v>1.7817981992844092</v>
      </c>
      <c r="F428" s="79">
        <f>IF($C428&lt;=Entradas!$E$63,"",D428-E428)</f>
        <v>5.9624935617901054E-2</v>
      </c>
      <c r="G428" s="79">
        <f>IF($C428&lt;=Entradas!$E$63,"",D428-AVERAGE(D:D))</f>
        <v>0.93532445270883202</v>
      </c>
      <c r="H428" s="79">
        <f>IF($C428&lt;=Entradas!$E$63,"",F428^2)</f>
        <v>3.5551329474388456E-3</v>
      </c>
      <c r="I428" s="79">
        <f>IF($C428&lt;=Entradas!$E$63,"",G428^2)</f>
        <v>0.87483183183507618</v>
      </c>
      <c r="J428" s="79">
        <f>IF($C428&lt;=Entradas!$E$63,"",E428-AVERAGE(E:E))</f>
        <v>0.86538653107017316</v>
      </c>
      <c r="K428" s="79">
        <f>IF($C428&lt;=Entradas!$E$63,"",J428^2)</f>
        <v>0.7488938481576678</v>
      </c>
      <c r="L428" s="79">
        <f>IF($C428&lt;=Entradas!$E$63,"",G428*J428)</f>
        <v>0.80941718355480441</v>
      </c>
      <c r="M428" s="40"/>
    </row>
    <row r="429" spans="2:13" x14ac:dyDescent="0.3">
      <c r="B429" s="39"/>
      <c r="C429" s="75">
        <v>424</v>
      </c>
      <c r="D429" s="111">
        <f>IF($C429&lt;=Entradas!$E$63,"",Observaciones!H429)</f>
        <v>1.7468009173253582</v>
      </c>
      <c r="E429" s="111">
        <f>IF($C429&lt;=Entradas!$E$63,"",Cálculos!L430)</f>
        <v>1.6862239949570106</v>
      </c>
      <c r="F429" s="79">
        <f>IF($C429&lt;=Entradas!$E$63,"",D429-E429)</f>
        <v>6.0576922368347663E-2</v>
      </c>
      <c r="G429" s="79">
        <f>IF($C429&lt;=Entradas!$E$63,"",D429-AVERAGE(D:D))</f>
        <v>0.84070223513188003</v>
      </c>
      <c r="H429" s="79">
        <f>IF($C429&lt;=Entradas!$E$63,"",F429^2)</f>
        <v>3.6695635236208193E-3</v>
      </c>
      <c r="I429" s="79">
        <f>IF($C429&lt;=Entradas!$E$63,"",G429^2)</f>
        <v>0.70678024815573892</v>
      </c>
      <c r="J429" s="79">
        <f>IF($C429&lt;=Entradas!$E$63,"",E429-AVERAGE(E:E))</f>
        <v>0.76981232674277456</v>
      </c>
      <c r="K429" s="79">
        <f>IF($C429&lt;=Entradas!$E$63,"",J429^2)</f>
        <v>0.59261101840512431</v>
      </c>
      <c r="L429" s="79">
        <f>IF($C429&lt;=Entradas!$E$63,"",G429*J429)</f>
        <v>0.64718294372472374</v>
      </c>
      <c r="M429" s="40"/>
    </row>
    <row r="430" spans="2:13" x14ac:dyDescent="0.3">
      <c r="B430" s="39"/>
      <c r="C430" s="75">
        <v>425</v>
      </c>
      <c r="D430" s="111">
        <f>IF($C430&lt;=Entradas!$E$63,"",Observaciones!H430)</f>
        <v>1.6416058517647789</v>
      </c>
      <c r="E430" s="111">
        <f>IF($C430&lt;=Entradas!$E$63,"",Cálculos!L431)</f>
        <v>1.5801339178830243</v>
      </c>
      <c r="F430" s="79">
        <f>IF($C430&lt;=Entradas!$E$63,"",D430-E430)</f>
        <v>6.1471933881754648E-2</v>
      </c>
      <c r="G430" s="79">
        <f>IF($C430&lt;=Entradas!$E$63,"",D430-AVERAGE(D:D))</f>
        <v>0.73550716957130069</v>
      </c>
      <c r="H430" s="79">
        <f>IF($C430&lt;=Entradas!$E$63,"",F430^2)</f>
        <v>3.7787986551628149E-3</v>
      </c>
      <c r="I430" s="79">
        <f>IF($C430&lt;=Entradas!$E$63,"",G430^2)</f>
        <v>0.54097079649078605</v>
      </c>
      <c r="J430" s="79">
        <f>IF($C430&lt;=Entradas!$E$63,"",E430-AVERAGE(E:E))</f>
        <v>0.66372224966878823</v>
      </c>
      <c r="K430" s="79">
        <f>IF($C430&lt;=Entradas!$E$63,"",J430^2)</f>
        <v>0.44052722470539724</v>
      </c>
      <c r="L430" s="79">
        <f>IF($C430&lt;=Entradas!$E$63,"",G430*J430)</f>
        <v>0.48817247323538659</v>
      </c>
      <c r="M430" s="40"/>
    </row>
    <row r="431" spans="2:13" x14ac:dyDescent="0.3">
      <c r="B431" s="39"/>
      <c r="C431" s="75">
        <v>426</v>
      </c>
      <c r="D431" s="111">
        <f>IF($C431&lt;=Entradas!$E$63,"",Observaciones!H431)</f>
        <v>1.6562901632511569</v>
      </c>
      <c r="E431" s="111">
        <f>IF($C431&lt;=Entradas!$E$63,"",Cálculos!L432)</f>
        <v>1.5947490005764433</v>
      </c>
      <c r="F431" s="79">
        <f>IF($C431&lt;=Entradas!$E$63,"",D431-E431)</f>
        <v>6.1541162674713545E-2</v>
      </c>
      <c r="G431" s="79">
        <f>IF($C431&lt;=Entradas!$E$63,"",D431-AVERAGE(D:D))</f>
        <v>0.75019148105767863</v>
      </c>
      <c r="H431" s="79">
        <f>IF($C431&lt;=Entradas!$E$63,"",F431^2)</f>
        <v>3.7873147033555556E-3</v>
      </c>
      <c r="I431" s="79">
        <f>IF($C431&lt;=Entradas!$E$63,"",G431^2)</f>
        <v>0.56278725825151343</v>
      </c>
      <c r="J431" s="79">
        <f>IF($C431&lt;=Entradas!$E$63,"",E431-AVERAGE(E:E))</f>
        <v>0.67833733236220728</v>
      </c>
      <c r="K431" s="79">
        <f>IF($C431&lt;=Entradas!$E$63,"",J431^2)</f>
        <v>0.46014153647627565</v>
      </c>
      <c r="L431" s="79">
        <f>IF($C431&lt;=Entradas!$E$63,"",G431*J431)</f>
        <v>0.50888288802151904</v>
      </c>
      <c r="M431" s="40"/>
    </row>
    <row r="432" spans="2:13" x14ac:dyDescent="0.3">
      <c r="B432" s="39"/>
      <c r="C432" s="75">
        <v>427</v>
      </c>
      <c r="D432" s="111">
        <f>IF($C432&lt;=Entradas!$E$63,"",Observaciones!H432)</f>
        <v>1.554571674700465</v>
      </c>
      <c r="E432" s="111">
        <f>IF($C432&lt;=Entradas!$E$63,"",Cálculos!L433)</f>
        <v>1.4914534055538216</v>
      </c>
      <c r="F432" s="79">
        <f>IF($C432&lt;=Entradas!$E$63,"",D432-E432)</f>
        <v>6.3118269146643424E-2</v>
      </c>
      <c r="G432" s="79">
        <f>IF($C432&lt;=Entradas!$E$63,"",D432-AVERAGE(D:D))</f>
        <v>0.64847299250698676</v>
      </c>
      <c r="H432" s="79">
        <f>IF($C432&lt;=Entradas!$E$63,"",F432^2)</f>
        <v>3.9839159000681192E-3</v>
      </c>
      <c r="I432" s="79">
        <f>IF($C432&lt;=Entradas!$E$63,"",G432^2)</f>
        <v>0.42051722201096653</v>
      </c>
      <c r="J432" s="79">
        <f>IF($C432&lt;=Entradas!$E$63,"",E432-AVERAGE(E:E))</f>
        <v>0.57504173733958552</v>
      </c>
      <c r="K432" s="79">
        <f>IF($C432&lt;=Entradas!$E$63,"",J432^2)</f>
        <v>0.33067299968252889</v>
      </c>
      <c r="L432" s="79">
        <f>IF($C432&lt;=Entradas!$E$63,"",G432*J432)</f>
        <v>0.37289903622901771</v>
      </c>
      <c r="M432" s="40"/>
    </row>
    <row r="433" spans="2:13" x14ac:dyDescent="0.3">
      <c r="B433" s="39"/>
      <c r="C433" s="75">
        <v>428</v>
      </c>
      <c r="D433" s="111">
        <f>IF($C433&lt;=Entradas!$E$63,"",Observaciones!H433)</f>
        <v>1.5436649264345652</v>
      </c>
      <c r="E433" s="111">
        <f>IF($C433&lt;=Entradas!$E$63,"",Cálculos!L434)</f>
        <v>1.4798085979819597</v>
      </c>
      <c r="F433" s="79">
        <f>IF($C433&lt;=Entradas!$E$63,"",D433-E433)</f>
        <v>6.3856328452605471E-2</v>
      </c>
      <c r="G433" s="79">
        <f>IF($C433&lt;=Entradas!$E$63,"",D433-AVERAGE(D:D))</f>
        <v>0.63756624424108699</v>
      </c>
      <c r="H433" s="79">
        <f>IF($C433&lt;=Entradas!$E$63,"",F433^2)</f>
        <v>4.0776306834470312E-3</v>
      </c>
      <c r="I433" s="79">
        <f>IF($C433&lt;=Entradas!$E$63,"",G433^2)</f>
        <v>0.40649071579568541</v>
      </c>
      <c r="J433" s="79">
        <f>IF($C433&lt;=Entradas!$E$63,"",E433-AVERAGE(E:E))</f>
        <v>0.56339692976772371</v>
      </c>
      <c r="K433" s="79">
        <f>IF($C433&lt;=Entradas!$E$63,"",J433^2)</f>
        <v>0.31741610047169738</v>
      </c>
      <c r="L433" s="79">
        <f>IF($C433&lt;=Entradas!$E$63,"",G433*J433)</f>
        <v>0.35920286452896705</v>
      </c>
      <c r="M433" s="40"/>
    </row>
    <row r="434" spans="2:13" x14ac:dyDescent="0.3">
      <c r="B434" s="39"/>
      <c r="C434" s="75">
        <v>429</v>
      </c>
      <c r="D434" s="111">
        <f>IF($C434&lt;=Entradas!$E$63,"",Observaciones!H434)</f>
        <v>1.4457732217530124</v>
      </c>
      <c r="E434" s="111">
        <f>IF($C434&lt;=Entradas!$E$63,"",Cálculos!L435)</f>
        <v>1.3812351780913044</v>
      </c>
      <c r="F434" s="79">
        <f>IF($C434&lt;=Entradas!$E$63,"",D434-E434)</f>
        <v>6.4538043661708011E-2</v>
      </c>
      <c r="G434" s="79">
        <f>IF($C434&lt;=Entradas!$E$63,"",D434-AVERAGE(D:D))</f>
        <v>0.53967453955953415</v>
      </c>
      <c r="H434" s="79">
        <f>IF($C434&lt;=Entradas!$E$63,"",F434^2)</f>
        <v>4.1651590796805294E-3</v>
      </c>
      <c r="I434" s="79">
        <f>IF($C434&lt;=Entradas!$E$63,"",G434^2)</f>
        <v>0.2912486086487952</v>
      </c>
      <c r="J434" s="79">
        <f>IF($C434&lt;=Entradas!$E$63,"",E434-AVERAGE(E:E))</f>
        <v>0.46482350987706833</v>
      </c>
      <c r="K434" s="79">
        <f>IF($C434&lt;=Entradas!$E$63,"",J434^2)</f>
        <v>0.21606089533443704</v>
      </c>
      <c r="L434" s="79">
        <f>IF($C434&lt;=Entradas!$E$63,"",G434*J434)</f>
        <v>0.25085341366935343</v>
      </c>
      <c r="M434" s="40"/>
    </row>
    <row r="435" spans="2:13" x14ac:dyDescent="0.3">
      <c r="B435" s="39"/>
      <c r="C435" s="75">
        <v>430</v>
      </c>
      <c r="D435" s="111">
        <f>IF($C435&lt;=Entradas!$E$63,"",Observaciones!H435)</f>
        <v>1.5679672147681845</v>
      </c>
      <c r="E435" s="111">
        <f>IF($C435&lt;=Entradas!$E$63,"",Cálculos!L436)</f>
        <v>1.58548532630688</v>
      </c>
      <c r="F435" s="79">
        <f>IF($C435&lt;=Entradas!$E$63,"",D435-E435)</f>
        <v>-1.7518111538695536E-2</v>
      </c>
      <c r="G435" s="79">
        <f>IF($C435&lt;=Entradas!$E$63,"",D435-AVERAGE(D:D))</f>
        <v>0.66186853257470624</v>
      </c>
      <c r="H435" s="79">
        <f>IF($C435&lt;=Entradas!$E$63,"",F435^2)</f>
        <v>3.0688423188217768E-4</v>
      </c>
      <c r="I435" s="79">
        <f>IF($C435&lt;=Entradas!$E$63,"",G435^2)</f>
        <v>0.438069954412595</v>
      </c>
      <c r="J435" s="79">
        <f>IF($C435&lt;=Entradas!$E$63,"",E435-AVERAGE(E:E))</f>
        <v>0.66907365809264396</v>
      </c>
      <c r="K435" s="79">
        <f>IF($C435&lt;=Entradas!$E$63,"",J435^2)</f>
        <v>0.44765955995347223</v>
      </c>
      <c r="L435" s="79">
        <f>IF($C435&lt;=Entradas!$E$63,"",G435*J435)</f>
        <v>0.44283880026616901</v>
      </c>
      <c r="M435" s="40"/>
    </row>
    <row r="436" spans="2:13" x14ac:dyDescent="0.3">
      <c r="B436" s="39"/>
      <c r="C436" s="75">
        <v>431</v>
      </c>
      <c r="D436" s="111">
        <f>IF($C436&lt;=Entradas!$E$63,"",Observaciones!H436)</f>
        <v>1.4531277378914504</v>
      </c>
      <c r="E436" s="111">
        <f>IF($C436&lt;=Entradas!$E$63,"",Cálculos!L437)</f>
        <v>1.3845680616645386</v>
      </c>
      <c r="F436" s="79">
        <f>IF($C436&lt;=Entradas!$E$63,"",D436-E436)</f>
        <v>6.8559676226911836E-2</v>
      </c>
      <c r="G436" s="79">
        <f>IF($C436&lt;=Entradas!$E$63,"",D436-AVERAGE(D:D))</f>
        <v>0.54702905569797222</v>
      </c>
      <c r="H436" s="79">
        <f>IF($C436&lt;=Entradas!$E$63,"",F436^2)</f>
        <v>4.7004292043389797E-3</v>
      </c>
      <c r="I436" s="79">
        <f>IF($C436&lt;=Entradas!$E$63,"",G436^2)</f>
        <v>0.29924078777781521</v>
      </c>
      <c r="J436" s="79">
        <f>IF($C436&lt;=Entradas!$E$63,"",E436-AVERAGE(E:E))</f>
        <v>0.46815639345030258</v>
      </c>
      <c r="K436" s="79">
        <f>IF($C436&lt;=Entradas!$E$63,"",J436^2)</f>
        <v>0.21917040872839452</v>
      </c>
      <c r="L436" s="79">
        <f>IF($C436&lt;=Entradas!$E$63,"",G436*J436)</f>
        <v>0.25609514982808734</v>
      </c>
      <c r="M436" s="40"/>
    </row>
    <row r="437" spans="2:13" x14ac:dyDescent="0.3">
      <c r="B437" s="39"/>
      <c r="C437" s="75">
        <v>432</v>
      </c>
      <c r="D437" s="111">
        <f>IF($C437&lt;=Entradas!$E$63,"",Observaciones!H437)</f>
        <v>9.3468132740992171</v>
      </c>
      <c r="E437" s="111">
        <f>IF($C437&lt;=Entradas!$E$63,"",Cálculos!L438)</f>
        <v>12.04311461885187</v>
      </c>
      <c r="F437" s="79">
        <f>IF($C437&lt;=Entradas!$E$63,"",D437-E437)</f>
        <v>-2.6963013447526532</v>
      </c>
      <c r="G437" s="79">
        <f>IF($C437&lt;=Entradas!$E$63,"",D437-AVERAGE(D:D))</f>
        <v>8.4407145919057385</v>
      </c>
      <c r="H437" s="79">
        <f>IF($C437&lt;=Entradas!$E$63,"",F437^2)</f>
        <v>7.2700409417149654</v>
      </c>
      <c r="I437" s="79">
        <f>IF($C437&lt;=Entradas!$E$63,"",G437^2)</f>
        <v>71.245662822010459</v>
      </c>
      <c r="J437" s="79">
        <f>IF($C437&lt;=Entradas!$E$63,"",E437-AVERAGE(E:E))</f>
        <v>11.126702950637634</v>
      </c>
      <c r="K437" s="79">
        <f>IF($C437&lt;=Entradas!$E$63,"",J437^2)</f>
        <v>123.80351855172823</v>
      </c>
      <c r="L437" s="79">
        <f>IF($C437&lt;=Entradas!$E$63,"",G437*J437)</f>
        <v>93.91732395524771</v>
      </c>
      <c r="M437" s="40"/>
    </row>
    <row r="438" spans="2:13" x14ac:dyDescent="0.3">
      <c r="B438" s="39"/>
      <c r="C438" s="75">
        <v>433</v>
      </c>
      <c r="D438" s="111">
        <f>IF($C438&lt;=Entradas!$E$63,"",Observaciones!H438)</f>
        <v>2.056557924933486</v>
      </c>
      <c r="E438" s="111">
        <f>IF($C438&lt;=Entradas!$E$63,"",Cálculos!L439)</f>
        <v>1.9771903763748193</v>
      </c>
      <c r="F438" s="79">
        <f>IF($C438&lt;=Entradas!$E$63,"",D438-E438)</f>
        <v>7.9367548558666678E-2</v>
      </c>
      <c r="G438" s="79">
        <f>IF($C438&lt;=Entradas!$E$63,"",D438-AVERAGE(D:D))</f>
        <v>1.1504592427400078</v>
      </c>
      <c r="H438" s="79">
        <f>IF($C438&lt;=Entradas!$E$63,"",F438^2)</f>
        <v>6.2992077642123135E-3</v>
      </c>
      <c r="I438" s="79">
        <f>IF($C438&lt;=Entradas!$E$63,"",G438^2)</f>
        <v>1.3235564692059121</v>
      </c>
      <c r="J438" s="79">
        <f>IF($C438&lt;=Entradas!$E$63,"",E438-AVERAGE(E:E))</f>
        <v>1.0607787081605833</v>
      </c>
      <c r="K438" s="79">
        <f>IF($C438&lt;=Entradas!$E$63,"",J438^2)</f>
        <v>1.1252514676868359</v>
      </c>
      <c r="L438" s="79">
        <f>IF($C438&lt;=Entradas!$E$63,"",G438*J438)</f>
        <v>1.2203826693051483</v>
      </c>
      <c r="M438" s="40"/>
    </row>
    <row r="439" spans="2:13" x14ac:dyDescent="0.3">
      <c r="B439" s="39"/>
      <c r="C439" s="75">
        <v>434</v>
      </c>
      <c r="D439" s="111">
        <f>IF($C439&lt;=Entradas!$E$63,"",Observaciones!H439)</f>
        <v>2.9018501764971205</v>
      </c>
      <c r="E439" s="111">
        <f>IF($C439&lt;=Entradas!$E$63,"",Cálculos!L440)</f>
        <v>3.4088576543686946</v>
      </c>
      <c r="F439" s="79">
        <f>IF($C439&lt;=Entradas!$E$63,"",D439-E439)</f>
        <v>-0.50700747787157407</v>
      </c>
      <c r="G439" s="79">
        <f>IF($C439&lt;=Entradas!$E$63,"",D439-AVERAGE(D:D))</f>
        <v>1.9957514943036423</v>
      </c>
      <c r="H439" s="79">
        <f>IF($C439&lt;=Entradas!$E$63,"",F439^2)</f>
        <v>0.25705658261769465</v>
      </c>
      <c r="I439" s="79">
        <f>IF($C439&lt;=Entradas!$E$63,"",G439^2)</f>
        <v>3.9830240270152211</v>
      </c>
      <c r="J439" s="79">
        <f>IF($C439&lt;=Entradas!$E$63,"",E439-AVERAGE(E:E))</f>
        <v>2.4924459861544586</v>
      </c>
      <c r="K439" s="79">
        <f>IF($C439&lt;=Entradas!$E$63,"",J439^2)</f>
        <v>6.2122869938974716</v>
      </c>
      <c r="L439" s="79">
        <f>IF($C439&lt;=Entradas!$E$63,"",G439*J439)</f>
        <v>4.9743028013388759</v>
      </c>
      <c r="M439" s="40"/>
    </row>
    <row r="440" spans="2:13" x14ac:dyDescent="0.3">
      <c r="B440" s="39"/>
      <c r="C440" s="75">
        <v>435</v>
      </c>
      <c r="D440" s="111">
        <f>IF($C440&lt;=Entradas!$E$63,"",Observaciones!H440)</f>
        <v>2.1734552594877981</v>
      </c>
      <c r="E440" s="111">
        <f>IF($C440&lt;=Entradas!$E$63,"",Cálculos!L441)</f>
        <v>2.1562802483472088</v>
      </c>
      <c r="F440" s="79">
        <f>IF($C440&lt;=Entradas!$E$63,"",D440-E440)</f>
        <v>1.717501114058928E-2</v>
      </c>
      <c r="G440" s="79">
        <f>IF($C440&lt;=Entradas!$E$63,"",D440-AVERAGE(D:D))</f>
        <v>1.2673565772943198</v>
      </c>
      <c r="H440" s="79">
        <f>IF($C440&lt;=Entradas!$E$63,"",F440^2)</f>
        <v>2.9498100767936586E-4</v>
      </c>
      <c r="I440" s="79">
        <f>IF($C440&lt;=Entradas!$E$63,"",G440^2)</f>
        <v>1.6061926940111733</v>
      </c>
      <c r="J440" s="79">
        <f>IF($C440&lt;=Entradas!$E$63,"",E440-AVERAGE(E:E))</f>
        <v>1.2398685801329727</v>
      </c>
      <c r="K440" s="79">
        <f>IF($C440&lt;=Entradas!$E$63,"",J440^2)</f>
        <v>1.5372740960009539</v>
      </c>
      <c r="L440" s="79">
        <f>IF($C440&lt;=Entradas!$E$63,"",G440*J440)</f>
        <v>1.5713556000120925</v>
      </c>
      <c r="M440" s="40"/>
    </row>
    <row r="441" spans="2:13" x14ac:dyDescent="0.3">
      <c r="B441" s="39"/>
      <c r="C441" s="75">
        <v>436</v>
      </c>
      <c r="D441" s="111">
        <f>IF($C441&lt;=Entradas!$E$63,"",Observaciones!H441)</f>
        <v>4.6054455786262913</v>
      </c>
      <c r="E441" s="111">
        <f>IF($C441&lt;=Entradas!$E$63,"",Cálculos!L442)</f>
        <v>5.7653452913892274</v>
      </c>
      <c r="F441" s="79">
        <f>IF($C441&lt;=Entradas!$E$63,"",D441-E441)</f>
        <v>-1.159899712762936</v>
      </c>
      <c r="G441" s="79">
        <f>IF($C441&lt;=Entradas!$E$63,"",D441-AVERAGE(D:D))</f>
        <v>3.6993468964328131</v>
      </c>
      <c r="H441" s="79">
        <f>IF($C441&lt;=Entradas!$E$63,"",F441^2)</f>
        <v>1.3453673436675415</v>
      </c>
      <c r="I441" s="79">
        <f>IF($C441&lt;=Entradas!$E$63,"",G441^2)</f>
        <v>13.685167460147087</v>
      </c>
      <c r="J441" s="79">
        <f>IF($C441&lt;=Entradas!$E$63,"",E441-AVERAGE(E:E))</f>
        <v>4.8489336231749913</v>
      </c>
      <c r="K441" s="79">
        <f>IF($C441&lt;=Entradas!$E$63,"",J441^2)</f>
        <v>23.512157281956949</v>
      </c>
      <c r="L441" s="79">
        <f>IF($C441&lt;=Entradas!$E$63,"",G441*J441)</f>
        <v>17.93788754990112</v>
      </c>
      <c r="M441" s="40"/>
    </row>
    <row r="442" spans="2:13" x14ac:dyDescent="0.3">
      <c r="B442" s="39"/>
      <c r="C442" s="75">
        <v>437</v>
      </c>
      <c r="D442" s="111">
        <f>IF($C442&lt;=Entradas!$E$63,"",Observaciones!H442)</f>
        <v>2.5096134060582695</v>
      </c>
      <c r="E442" s="111">
        <f>IF($C442&lt;=Entradas!$E$63,"",Cálculos!L443)</f>
        <v>2.6542449183313925</v>
      </c>
      <c r="F442" s="79">
        <f>IF($C442&lt;=Entradas!$E$63,"",D442-E442)</f>
        <v>-0.14463151227312299</v>
      </c>
      <c r="G442" s="79">
        <f>IF($C442&lt;=Entradas!$E$63,"",D442-AVERAGE(D:D))</f>
        <v>1.6035147238647913</v>
      </c>
      <c r="H442" s="79">
        <f>IF($C442&lt;=Entradas!$E$63,"",F442^2)</f>
        <v>2.0918274342410524E-2</v>
      </c>
      <c r="I442" s="79">
        <f>IF($C442&lt;=Entradas!$E$63,"",G442^2)</f>
        <v>2.5712594696511779</v>
      </c>
      <c r="J442" s="79">
        <f>IF($C442&lt;=Entradas!$E$63,"",E442-AVERAGE(E:E))</f>
        <v>1.7378332501171565</v>
      </c>
      <c r="K442" s="79">
        <f>IF($C442&lt;=Entradas!$E$63,"",J442^2)</f>
        <v>3.0200644052127594</v>
      </c>
      <c r="L442" s="79">
        <f>IF($C442&lt;=Entradas!$E$63,"",G442*J442)</f>
        <v>2.7866412041846651</v>
      </c>
      <c r="M442" s="40"/>
    </row>
    <row r="443" spans="2:13" x14ac:dyDescent="0.3">
      <c r="B443" s="39"/>
      <c r="C443" s="75">
        <v>438</v>
      </c>
      <c r="D443" s="111">
        <f>IF($C443&lt;=Entradas!$E$63,"",Observaciones!H443)</f>
        <v>2.3328614266619714</v>
      </c>
      <c r="E443" s="111">
        <f>IF($C443&lt;=Entradas!$E$63,"",Cálculos!L444)</f>
        <v>2.2376783043512436</v>
      </c>
      <c r="F443" s="79">
        <f>IF($C443&lt;=Entradas!$E$63,"",D443-E443)</f>
        <v>9.5183122310727786E-2</v>
      </c>
      <c r="G443" s="79">
        <f>IF($C443&lt;=Entradas!$E$63,"",D443-AVERAGE(D:D))</f>
        <v>1.4267627444684932</v>
      </c>
      <c r="H443" s="79">
        <f>IF($C443&lt;=Entradas!$E$63,"",F443^2)</f>
        <v>9.0598267728189651E-3</v>
      </c>
      <c r="I443" s="79">
        <f>IF($C443&lt;=Entradas!$E$63,"",G443^2)</f>
        <v>2.0356519290032669</v>
      </c>
      <c r="J443" s="79">
        <f>IF($C443&lt;=Entradas!$E$63,"",E443-AVERAGE(E:E))</f>
        <v>1.3212666361370076</v>
      </c>
      <c r="K443" s="79">
        <f>IF($C443&lt;=Entradas!$E$63,"",J443^2)</f>
        <v>1.7457455237688035</v>
      </c>
      <c r="L443" s="79">
        <f>IF($C443&lt;=Entradas!$E$63,"",G443*J443)</f>
        <v>1.8851340119494908</v>
      </c>
      <c r="M443" s="40"/>
    </row>
    <row r="444" spans="2:13" x14ac:dyDescent="0.3">
      <c r="B444" s="39"/>
      <c r="C444" s="75">
        <v>439</v>
      </c>
      <c r="D444" s="111">
        <f>IF($C444&lt;=Entradas!$E$63,"",Observaciones!H444)</f>
        <v>2.3593596997005997</v>
      </c>
      <c r="E444" s="111">
        <f>IF($C444&lt;=Entradas!$E$63,"",Cálculos!L445)</f>
        <v>2.3392779038790392</v>
      </c>
      <c r="F444" s="79">
        <f>IF($C444&lt;=Entradas!$E$63,"",D444-E444)</f>
        <v>2.0081795821560444E-2</v>
      </c>
      <c r="G444" s="79">
        <f>IF($C444&lt;=Entradas!$E$63,"",D444-AVERAGE(D:D))</f>
        <v>1.4532610175071214</v>
      </c>
      <c r="H444" s="79">
        <f>IF($C444&lt;=Entradas!$E$63,"",F444^2)</f>
        <v>4.0327852341884253E-4</v>
      </c>
      <c r="I444" s="79">
        <f>IF($C444&lt;=Entradas!$E$63,"",G444^2)</f>
        <v>2.1119675850058339</v>
      </c>
      <c r="J444" s="79">
        <f>IF($C444&lt;=Entradas!$E$63,"",E444-AVERAGE(E:E))</f>
        <v>1.4228662356648032</v>
      </c>
      <c r="K444" s="79">
        <f>IF($C444&lt;=Entradas!$E$63,"",J444^2)</f>
        <v>2.0245483245949272</v>
      </c>
      <c r="L444" s="79">
        <f>IF($C444&lt;=Entradas!$E$63,"",G444*J444)</f>
        <v>2.0677960334187597</v>
      </c>
      <c r="M444" s="40"/>
    </row>
    <row r="445" spans="2:13" x14ac:dyDescent="0.3">
      <c r="B445" s="39"/>
      <c r="C445" s="75">
        <v>440</v>
      </c>
      <c r="D445" s="111">
        <f>IF($C445&lt;=Entradas!$E$63,"",Observaciones!H445)</f>
        <v>4.3023523663830732</v>
      </c>
      <c r="E445" s="111">
        <f>IF($C445&lt;=Entradas!$E$63,"",Cálculos!L446)</f>
        <v>5.2697620342159128</v>
      </c>
      <c r="F445" s="79">
        <f>IF($C445&lt;=Entradas!$E$63,"",D445-E445)</f>
        <v>-0.96740966783283966</v>
      </c>
      <c r="G445" s="79">
        <f>IF($C445&lt;=Entradas!$E$63,"",D445-AVERAGE(D:D))</f>
        <v>3.3962536841895949</v>
      </c>
      <c r="H445" s="79">
        <f>IF($C445&lt;=Entradas!$E$63,"",F445^2)</f>
        <v>0.93588146541644512</v>
      </c>
      <c r="I445" s="79">
        <f>IF($C445&lt;=Entradas!$E$63,"",G445^2)</f>
        <v>11.534539087371398</v>
      </c>
      <c r="J445" s="79">
        <f>IF($C445&lt;=Entradas!$E$63,"",E445-AVERAGE(E:E))</f>
        <v>4.3533503660016768</v>
      </c>
      <c r="K445" s="79">
        <f>IF($C445&lt;=Entradas!$E$63,"",J445^2)</f>
        <v>18.951659409166933</v>
      </c>
      <c r="L445" s="79">
        <f>IF($C445&lt;=Entradas!$E$63,"",G445*J445)</f>
        <v>14.785082219101316</v>
      </c>
      <c r="M445" s="40"/>
    </row>
    <row r="446" spans="2:13" x14ac:dyDescent="0.3">
      <c r="B446" s="39"/>
      <c r="C446" s="75">
        <v>441</v>
      </c>
      <c r="D446" s="111">
        <f>IF($C446&lt;=Entradas!$E$63,"",Observaciones!H446)</f>
        <v>2.3562536234519964</v>
      </c>
      <c r="E446" s="111">
        <f>IF($C446&lt;=Entradas!$E$63,"",Cálculos!L447)</f>
        <v>2.2499291935192876</v>
      </c>
      <c r="F446" s="79">
        <f>IF($C446&lt;=Entradas!$E$63,"",D446-E446)</f>
        <v>0.10632442993270885</v>
      </c>
      <c r="G446" s="79">
        <f>IF($C446&lt;=Entradas!$E$63,"",D446-AVERAGE(D:D))</f>
        <v>1.4501549412585182</v>
      </c>
      <c r="H446" s="79">
        <f>IF($C446&lt;=Entradas!$E$63,"",F446^2)</f>
        <v>1.1304884400515514E-2</v>
      </c>
      <c r="I446" s="79">
        <f>IF($C446&lt;=Entradas!$E$63,"",G446^2)</f>
        <v>2.1029493536564963</v>
      </c>
      <c r="J446" s="79">
        <f>IF($C446&lt;=Entradas!$E$63,"",E446-AVERAGE(E:E))</f>
        <v>1.3335175253050515</v>
      </c>
      <c r="K446" s="79">
        <f>IF($C446&lt;=Entradas!$E$63,"",J446^2)</f>
        <v>1.7782689902957087</v>
      </c>
      <c r="L446" s="79">
        <f>IF($C446&lt;=Entradas!$E$63,"",G446*J446)</f>
        <v>1.9338070285759514</v>
      </c>
      <c r="M446" s="40"/>
    </row>
    <row r="447" spans="2:13" x14ac:dyDescent="0.3">
      <c r="B447" s="39"/>
      <c r="C447" s="75">
        <v>442</v>
      </c>
      <c r="D447" s="111">
        <f>IF($C447&lt;=Entradas!$E$63,"",Observaciones!H447)</f>
        <v>2.3163146530564633</v>
      </c>
      <c r="E447" s="111">
        <f>IF($C447&lt;=Entradas!$E$63,"",Cálculos!L448)</f>
        <v>2.2094066187696613</v>
      </c>
      <c r="F447" s="79">
        <f>IF($C447&lt;=Entradas!$E$63,"",D447-E447)</f>
        <v>0.10690803428680207</v>
      </c>
      <c r="G447" s="79">
        <f>IF($C447&lt;=Entradas!$E$63,"",D447-AVERAGE(D:D))</f>
        <v>1.4102159708629851</v>
      </c>
      <c r="H447" s="79">
        <f>IF($C447&lt;=Entradas!$E$63,"",F447^2)</f>
        <v>1.1429327795068046E-2</v>
      </c>
      <c r="I447" s="79">
        <f>IF($C447&lt;=Entradas!$E$63,"",G447^2)</f>
        <v>1.9887090844770317</v>
      </c>
      <c r="J447" s="79">
        <f>IF($C447&lt;=Entradas!$E$63,"",E447-AVERAGE(E:E))</f>
        <v>1.2929949505554252</v>
      </c>
      <c r="K447" s="79">
        <f>IF($C447&lt;=Entradas!$E$63,"",J447^2)</f>
        <v>1.6718359421618265</v>
      </c>
      <c r="L447" s="79">
        <f>IF($C447&lt;=Entradas!$E$63,"",G447*J447)</f>
        <v>1.8234021295184564</v>
      </c>
      <c r="M447" s="40"/>
    </row>
    <row r="448" spans="2:13" x14ac:dyDescent="0.3">
      <c r="B448" s="39"/>
      <c r="C448" s="75">
        <v>443</v>
      </c>
      <c r="D448" s="111">
        <f>IF($C448&lt;=Entradas!$E$63,"",Observaciones!H448)</f>
        <v>2.2086844197465547</v>
      </c>
      <c r="E448" s="111">
        <f>IF($C448&lt;=Entradas!$E$63,"",Cálculos!L449)</f>
        <v>2.1012456446865486</v>
      </c>
      <c r="F448" s="79">
        <f>IF($C448&lt;=Entradas!$E$63,"",D448-E448)</f>
        <v>0.1074387750600061</v>
      </c>
      <c r="G448" s="79">
        <f>IF($C448&lt;=Entradas!$E$63,"",D448-AVERAGE(D:D))</f>
        <v>1.3025857375530765</v>
      </c>
      <c r="H448" s="79">
        <f>IF($C448&lt;=Entradas!$E$63,"",F448^2)</f>
        <v>1.1543090386394589E-2</v>
      </c>
      <c r="I448" s="79">
        <f>IF($C448&lt;=Entradas!$E$63,"",G448^2)</f>
        <v>1.6967296036766923</v>
      </c>
      <c r="J448" s="79">
        <f>IF($C448&lt;=Entradas!$E$63,"",E448-AVERAGE(E:E))</f>
        <v>1.1848339764723126</v>
      </c>
      <c r="K448" s="79">
        <f>IF($C448&lt;=Entradas!$E$63,"",J448^2)</f>
        <v>1.4038315518031925</v>
      </c>
      <c r="L448" s="79">
        <f>IF($C448&lt;=Entradas!$E$63,"",G448*J448)</f>
        <v>1.5433478391211317</v>
      </c>
      <c r="M448" s="40"/>
    </row>
    <row r="449" spans="2:13" x14ac:dyDescent="0.3">
      <c r="B449" s="39"/>
      <c r="C449" s="75">
        <v>444</v>
      </c>
      <c r="D449" s="111">
        <f>IF($C449&lt;=Entradas!$E$63,"",Observaciones!H449)</f>
        <v>2.2216181054241204</v>
      </c>
      <c r="E449" s="111">
        <f>IF($C449&lt;=Entradas!$E$63,"",Cálculos!L450)</f>
        <v>2.1164394167709997</v>
      </c>
      <c r="F449" s="79">
        <f>IF($C449&lt;=Entradas!$E$63,"",D449-E449)</f>
        <v>0.10517868865312074</v>
      </c>
      <c r="G449" s="79">
        <f>IF($C449&lt;=Entradas!$E$63,"",D449-AVERAGE(D:D))</f>
        <v>1.3155194232306422</v>
      </c>
      <c r="H449" s="79">
        <f>IF($C449&lt;=Entradas!$E$63,"",F449^2)</f>
        <v>1.1062556546790111E-2</v>
      </c>
      <c r="I449" s="79">
        <f>IF($C449&lt;=Entradas!$E$63,"",G449^2)</f>
        <v>1.7305913528970815</v>
      </c>
      <c r="J449" s="79">
        <f>IF($C449&lt;=Entradas!$E$63,"",E449-AVERAGE(E:E))</f>
        <v>1.2000277485567636</v>
      </c>
      <c r="K449" s="79">
        <f>IF($C449&lt;=Entradas!$E$63,"",J449^2)</f>
        <v>1.4400665973062152</v>
      </c>
      <c r="L449" s="79">
        <f>IF($C449&lt;=Entradas!$E$63,"",G449*J449)</f>
        <v>1.5786598116421597</v>
      </c>
      <c r="M449" s="40"/>
    </row>
    <row r="450" spans="2:13" x14ac:dyDescent="0.3">
      <c r="B450" s="39"/>
      <c r="C450" s="75">
        <v>445</v>
      </c>
      <c r="D450" s="111">
        <f>IF($C450&lt;=Entradas!$E$63,"",Observaciones!H450)</f>
        <v>2.1135830543938239</v>
      </c>
      <c r="E450" s="111">
        <f>IF($C450&lt;=Entradas!$E$63,"",Cálculos!L451)</f>
        <v>2.0051782126283095</v>
      </c>
      <c r="F450" s="79">
        <f>IF($C450&lt;=Entradas!$E$63,"",D450-E450)</f>
        <v>0.10840484176551435</v>
      </c>
      <c r="G450" s="79">
        <f>IF($C450&lt;=Entradas!$E$63,"",D450-AVERAGE(D:D))</f>
        <v>1.2074843722003457</v>
      </c>
      <c r="H450" s="79">
        <f>IF($C450&lt;=Entradas!$E$63,"",F450^2)</f>
        <v>1.1751609718206204E-2</v>
      </c>
      <c r="I450" s="79">
        <f>IF($C450&lt;=Entradas!$E$63,"",G450^2)</f>
        <v>1.4580185091080629</v>
      </c>
      <c r="J450" s="79">
        <f>IF($C450&lt;=Entradas!$E$63,"",E450-AVERAGE(E:E))</f>
        <v>1.0887665444140735</v>
      </c>
      <c r="K450" s="79">
        <f>IF($C450&lt;=Entradas!$E$63,"",J450^2)</f>
        <v>1.1854125882353628</v>
      </c>
      <c r="L450" s="79">
        <f>IF($C450&lt;=Entradas!$E$63,"",G450*J450)</f>
        <v>1.3146685873545674</v>
      </c>
      <c r="M450" s="40"/>
    </row>
    <row r="451" spans="2:13" x14ac:dyDescent="0.3">
      <c r="B451" s="39"/>
      <c r="C451" s="75">
        <v>446</v>
      </c>
      <c r="D451" s="111">
        <f>IF($C451&lt;=Entradas!$E$63,"",Observaciones!H451)</f>
        <v>2.0667826046999278</v>
      </c>
      <c r="E451" s="111">
        <f>IF($C451&lt;=Entradas!$E$63,"",Cálculos!L452)</f>
        <v>1.9580255803032833</v>
      </c>
      <c r="F451" s="79">
        <f>IF($C451&lt;=Entradas!$E$63,"",D451-E451)</f>
        <v>0.10875702439664447</v>
      </c>
      <c r="G451" s="79">
        <f>IF($C451&lt;=Entradas!$E$63,"",D451-AVERAGE(D:D))</f>
        <v>1.1606839225064496</v>
      </c>
      <c r="H451" s="79">
        <f>IF($C451&lt;=Entradas!$E$63,"",F451^2)</f>
        <v>1.1828090355612322E-2</v>
      </c>
      <c r="I451" s="79">
        <f>IF($C451&lt;=Entradas!$E$63,"",G451^2)</f>
        <v>1.3471871679649579</v>
      </c>
      <c r="J451" s="79">
        <f>IF($C451&lt;=Entradas!$E$63,"",E451-AVERAGE(E:E))</f>
        <v>1.0416139120890473</v>
      </c>
      <c r="K451" s="79">
        <f>IF($C451&lt;=Entradas!$E$63,"",J451^2)</f>
        <v>1.0849595418574496</v>
      </c>
      <c r="L451" s="79">
        <f>IF($C451&lt;=Entradas!$E$63,"",G451*J451)</f>
        <v>1.2089845212208035</v>
      </c>
      <c r="M451" s="40"/>
    </row>
    <row r="452" spans="2:13" x14ac:dyDescent="0.3">
      <c r="B452" s="39"/>
      <c r="C452" s="75">
        <v>447</v>
      </c>
      <c r="D452" s="111">
        <f>IF($C452&lt;=Entradas!$E$63,"",Observaciones!H452)</f>
        <v>2.0440356159383235</v>
      </c>
      <c r="E452" s="111">
        <f>IF($C452&lt;=Entradas!$E$63,"",Cálculos!L453)</f>
        <v>1.9349874914096243</v>
      </c>
      <c r="F452" s="79">
        <f>IF($C452&lt;=Entradas!$E$63,"",D452-E452)</f>
        <v>0.10904812452869916</v>
      </c>
      <c r="G452" s="79">
        <f>IF($C452&lt;=Entradas!$E$63,"",D452-AVERAGE(D:D))</f>
        <v>1.1379369337448453</v>
      </c>
      <c r="H452" s="79">
        <f>IF($C452&lt;=Entradas!$E$63,"",F452^2)</f>
        <v>1.189149346322668E-2</v>
      </c>
      <c r="I452" s="79">
        <f>IF($C452&lt;=Entradas!$E$63,"",G452^2)</f>
        <v>1.2949004651806204</v>
      </c>
      <c r="J452" s="79">
        <f>IF($C452&lt;=Entradas!$E$63,"",E452-AVERAGE(E:E))</f>
        <v>1.0185758231953883</v>
      </c>
      <c r="K452" s="79">
        <f>IF($C452&lt;=Entradas!$E$63,"",J452^2)</f>
        <v>1.0374967075981629</v>
      </c>
      <c r="L452" s="79">
        <f>IF($C452&lt;=Entradas!$E$63,"",G452*J452)</f>
        <v>1.1590750490335919</v>
      </c>
      <c r="M452" s="40"/>
    </row>
    <row r="453" spans="2:13" x14ac:dyDescent="0.3">
      <c r="B453" s="39"/>
      <c r="C453" s="75">
        <v>448</v>
      </c>
      <c r="D453" s="111">
        <f>IF($C453&lt;=Entradas!$E$63,"",Observaciones!H453)</f>
        <v>1.9418248897828101</v>
      </c>
      <c r="E453" s="111">
        <f>IF($C453&lt;=Entradas!$E$63,"",Cálculos!L454)</f>
        <v>1.8325198992927854</v>
      </c>
      <c r="F453" s="79">
        <f>IF($C453&lt;=Entradas!$E$63,"",D453-E453)</f>
        <v>0.10930499049002473</v>
      </c>
      <c r="G453" s="79">
        <f>IF($C453&lt;=Entradas!$E$63,"",D453-AVERAGE(D:D))</f>
        <v>1.0357262075893319</v>
      </c>
      <c r="H453" s="79">
        <f>IF($C453&lt;=Entradas!$E$63,"",F453^2)</f>
        <v>1.1947580946024397E-2</v>
      </c>
      <c r="I453" s="79">
        <f>IF($C453&lt;=Entradas!$E$63,"",G453^2)</f>
        <v>1.0727287770873797</v>
      </c>
      <c r="J453" s="79">
        <f>IF($C453&lt;=Entradas!$E$63,"",E453-AVERAGE(E:E))</f>
        <v>0.91610823107854933</v>
      </c>
      <c r="K453" s="79">
        <f>IF($C453&lt;=Entradas!$E$63,"",J453^2)</f>
        <v>0.83925429104986871</v>
      </c>
      <c r="L453" s="79">
        <f>IF($C453&lt;=Entradas!$E$63,"",G453*J453)</f>
        <v>0.94883730391635723</v>
      </c>
      <c r="M453" s="40"/>
    </row>
    <row r="454" spans="2:13" x14ac:dyDescent="0.3">
      <c r="B454" s="39"/>
      <c r="C454" s="75">
        <v>449</v>
      </c>
      <c r="D454" s="111">
        <f>IF($C454&lt;=Entradas!$E$63,"",Observaciones!H454)</f>
        <v>1.8402693663725844</v>
      </c>
      <c r="E454" s="111">
        <f>IF($C454&lt;=Entradas!$E$63,"",Cálculos!L455)</f>
        <v>1.7307357609923435</v>
      </c>
      <c r="F454" s="79">
        <f>IF($C454&lt;=Entradas!$E$63,"",D454-E454)</f>
        <v>0.10953360538024093</v>
      </c>
      <c r="G454" s="79">
        <f>IF($C454&lt;=Entradas!$E$63,"",D454-AVERAGE(D:D))</f>
        <v>0.9341706841791062</v>
      </c>
      <c r="H454" s="79">
        <f>IF($C454&lt;=Entradas!$E$63,"",F454^2)</f>
        <v>1.1997610707594345E-2</v>
      </c>
      <c r="I454" s="79">
        <f>IF($C454&lt;=Entradas!$E$63,"",G454^2)</f>
        <v>0.87267486717965936</v>
      </c>
      <c r="J454" s="79">
        <f>IF($C454&lt;=Entradas!$E$63,"",E454-AVERAGE(E:E))</f>
        <v>0.81432409277810747</v>
      </c>
      <c r="K454" s="79">
        <f>IF($C454&lt;=Entradas!$E$63,"",J454^2)</f>
        <v>0.66312372807888775</v>
      </c>
      <c r="L454" s="79">
        <f>IF($C454&lt;=Entradas!$E$63,"",G454*J454)</f>
        <v>0.76071769489405461</v>
      </c>
      <c r="M454" s="40"/>
    </row>
    <row r="455" spans="2:13" x14ac:dyDescent="0.3">
      <c r="B455" s="39"/>
      <c r="C455" s="75">
        <v>450</v>
      </c>
      <c r="D455" s="111">
        <f>IF($C455&lt;=Entradas!$E$63,"",Observaciones!H455)</f>
        <v>1.7436099901210342</v>
      </c>
      <c r="E455" s="111">
        <f>IF($C455&lt;=Entradas!$E$63,"",Cálculos!L456)</f>
        <v>1.6338989696509287</v>
      </c>
      <c r="F455" s="79">
        <f>IF($C455&lt;=Entradas!$E$63,"",D455-E455)</f>
        <v>0.1097110204701055</v>
      </c>
      <c r="G455" s="79">
        <f>IF($C455&lt;=Entradas!$E$63,"",D455-AVERAGE(D:D))</f>
        <v>0.83751130792755601</v>
      </c>
      <c r="H455" s="79">
        <f>IF($C455&lt;=Entradas!$E$63,"",F455^2)</f>
        <v>1.2036508012591908E-2</v>
      </c>
      <c r="I455" s="79">
        <f>IF($C455&lt;=Entradas!$E$63,"",G455^2)</f>
        <v>0.70142519090652555</v>
      </c>
      <c r="J455" s="79">
        <f>IF($C455&lt;=Entradas!$E$63,"",E455-AVERAGE(E:E))</f>
        <v>0.7174873014366927</v>
      </c>
      <c r="K455" s="79">
        <f>IF($C455&lt;=Entradas!$E$63,"",J455^2)</f>
        <v>0.51478802772290755</v>
      </c>
      <c r="L455" s="79">
        <f>IF($C455&lt;=Entradas!$E$63,"",G455*J455)</f>
        <v>0.60090372824765714</v>
      </c>
      <c r="M455" s="40"/>
    </row>
    <row r="456" spans="2:13" x14ac:dyDescent="0.3">
      <c r="B456" s="39"/>
      <c r="C456" s="75">
        <v>451</v>
      </c>
      <c r="D456" s="111">
        <f>IF($C456&lt;=Entradas!$E$63,"",Observaciones!H456)</f>
        <v>1.649395639465888</v>
      </c>
      <c r="E456" s="111">
        <f>IF($C456&lt;=Entradas!$E$63,"",Cálculos!L457)</f>
        <v>1.5395434392449783</v>
      </c>
      <c r="F456" s="79">
        <f>IF($C456&lt;=Entradas!$E$63,"",D456-E456)</f>
        <v>0.10985220022090969</v>
      </c>
      <c r="G456" s="79">
        <f>IF($C456&lt;=Entradas!$E$63,"",D456-AVERAGE(D:D))</f>
        <v>0.74329695727240974</v>
      </c>
      <c r="H456" s="79">
        <f>IF($C456&lt;=Entradas!$E$63,"",F456^2)</f>
        <v>1.2067505893374832E-2</v>
      </c>
      <c r="I456" s="79">
        <f>IF($C456&lt;=Entradas!$E$63,"",G456^2)</f>
        <v>0.55249036669042251</v>
      </c>
      <c r="J456" s="79">
        <f>IF($C456&lt;=Entradas!$E$63,"",E456-AVERAGE(E:E))</f>
        <v>0.62313177103074224</v>
      </c>
      <c r="K456" s="79">
        <f>IF($C456&lt;=Entradas!$E$63,"",J456^2)</f>
        <v>0.3882932040679094</v>
      </c>
      <c r="L456" s="79">
        <f>IF($C456&lt;=Entradas!$E$63,"",G456*J456)</f>
        <v>0.46317194938691864</v>
      </c>
      <c r="M456" s="40"/>
    </row>
    <row r="457" spans="2:13" x14ac:dyDescent="0.3">
      <c r="B457" s="39"/>
      <c r="C457" s="75">
        <v>452</v>
      </c>
      <c r="D457" s="111">
        <f>IF($C457&lt;=Entradas!$E$63,"",Observaciones!H457)</f>
        <v>2.4745970659183545</v>
      </c>
      <c r="E457" s="111">
        <f>IF($C457&lt;=Entradas!$E$63,"",Cálculos!L458)</f>
        <v>2.8234225288181252</v>
      </c>
      <c r="F457" s="79">
        <f>IF($C457&lt;=Entradas!$E$63,"",D457-E457)</f>
        <v>-0.34882546289977068</v>
      </c>
      <c r="G457" s="79">
        <f>IF($C457&lt;=Entradas!$E$63,"",D457-AVERAGE(D:D))</f>
        <v>1.5684983837248763</v>
      </c>
      <c r="H457" s="79">
        <f>IF($C457&lt;=Entradas!$E$63,"",F457^2)</f>
        <v>0.12167920356723928</v>
      </c>
      <c r="I457" s="79">
        <f>IF($C457&lt;=Entradas!$E$63,"",G457^2)</f>
        <v>2.4601871797475492</v>
      </c>
      <c r="J457" s="79">
        <f>IF($C457&lt;=Entradas!$E$63,"",E457-AVERAGE(E:E))</f>
        <v>1.9070108606038891</v>
      </c>
      <c r="K457" s="79">
        <f>IF($C457&lt;=Entradas!$E$63,"",J457^2)</f>
        <v>3.6366904224611858</v>
      </c>
      <c r="L457" s="79">
        <f>IF($C457&lt;=Entradas!$E$63,"",G457*J457)</f>
        <v>2.9911434526029854</v>
      </c>
      <c r="M457" s="40"/>
    </row>
    <row r="458" spans="2:13" x14ac:dyDescent="0.3">
      <c r="B458" s="39"/>
      <c r="C458" s="75">
        <v>453</v>
      </c>
      <c r="D458" s="111">
        <f>IF($C458&lt;=Entradas!$E$63,"",Observaciones!H458)</f>
        <v>1.84026242571557</v>
      </c>
      <c r="E458" s="111">
        <f>IF($C458&lt;=Entradas!$E$63,"",Cálculos!L459)</f>
        <v>1.7146309599426761</v>
      </c>
      <c r="F458" s="79">
        <f>IF($C458&lt;=Entradas!$E$63,"",D458-E458)</f>
        <v>0.12563146577289386</v>
      </c>
      <c r="G458" s="79">
        <f>IF($C458&lt;=Entradas!$E$63,"",D458-AVERAGE(D:D))</f>
        <v>0.93416374352209175</v>
      </c>
      <c r="H458" s="79">
        <f>IF($C458&lt;=Entradas!$E$63,"",F458^2)</f>
        <v>1.57832651922458E-2</v>
      </c>
      <c r="I458" s="79">
        <f>IF($C458&lt;=Entradas!$E$63,"",G458^2)</f>
        <v>0.87266189971120844</v>
      </c>
      <c r="J458" s="79">
        <f>IF($C458&lt;=Entradas!$E$63,"",E458-AVERAGE(E:E))</f>
        <v>0.79821929172844008</v>
      </c>
      <c r="K458" s="79">
        <f>IF($C458&lt;=Entradas!$E$63,"",J458^2)</f>
        <v>0.63715403768745249</v>
      </c>
      <c r="L458" s="79">
        <f>IF($C458&lt;=Entradas!$E$63,"",G458*J458)</f>
        <v>0.74566752171259221</v>
      </c>
      <c r="M458" s="40"/>
    </row>
    <row r="459" spans="2:13" x14ac:dyDescent="0.3">
      <c r="B459" s="39"/>
      <c r="C459" s="75">
        <v>454</v>
      </c>
      <c r="D459" s="111">
        <f>IF($C459&lt;=Entradas!$E$63,"",Observaciones!H459)</f>
        <v>1.8029017356293684</v>
      </c>
      <c r="E459" s="111">
        <f>IF($C459&lt;=Entradas!$E$63,"",Cálculos!L460)</f>
        <v>1.6777874962854522</v>
      </c>
      <c r="F459" s="79">
        <f>IF($C459&lt;=Entradas!$E$63,"",D459-E459)</f>
        <v>0.12511423934391619</v>
      </c>
      <c r="G459" s="79">
        <f>IF($C459&lt;=Entradas!$E$63,"",D459-AVERAGE(D:D))</f>
        <v>0.89680305343589017</v>
      </c>
      <c r="H459" s="79">
        <f>IF($C459&lt;=Entradas!$E$63,"",F459^2)</f>
        <v>1.5653572886606747E-2</v>
      </c>
      <c r="I459" s="79">
        <f>IF($C459&lt;=Entradas!$E$63,"",G459^2)</f>
        <v>0.80425571665193607</v>
      </c>
      <c r="J459" s="79">
        <f>IF($C459&lt;=Entradas!$E$63,"",E459-AVERAGE(E:E))</f>
        <v>0.76137582807121618</v>
      </c>
      <c r="K459" s="79">
        <f>IF($C459&lt;=Entradas!$E$63,"",J459^2)</f>
        <v>0.57969315157113011</v>
      </c>
      <c r="L459" s="79">
        <f>IF($C459&lt;=Entradas!$E$63,"",G459*J459)</f>
        <v>0.68280416742654604</v>
      </c>
      <c r="M459" s="40"/>
    </row>
    <row r="460" spans="2:13" x14ac:dyDescent="0.3">
      <c r="B460" s="39"/>
      <c r="C460" s="75">
        <v>455</v>
      </c>
      <c r="D460" s="111">
        <f>IF($C460&lt;=Entradas!$E$63,"",Observaciones!H460)</f>
        <v>1.7067722329624782</v>
      </c>
      <c r="E460" s="111">
        <f>IF($C460&lt;=Entradas!$E$63,"",Cálculos!L461)</f>
        <v>1.5821786093185497</v>
      </c>
      <c r="F460" s="79">
        <f>IF($C460&lt;=Entradas!$E$63,"",D460-E460)</f>
        <v>0.12459362364392845</v>
      </c>
      <c r="G460" s="79">
        <f>IF($C460&lt;=Entradas!$E$63,"",D460-AVERAGE(D:D))</f>
        <v>0.80067355076899993</v>
      </c>
      <c r="H460" s="79">
        <f>IF($C460&lt;=Entradas!$E$63,"",F460^2)</f>
        <v>1.5523571052724887E-2</v>
      </c>
      <c r="I460" s="79">
        <f>IF($C460&lt;=Entradas!$E$63,"",G460^2)</f>
        <v>0.64107813490103827</v>
      </c>
      <c r="J460" s="79">
        <f>IF($C460&lt;=Entradas!$E$63,"",E460-AVERAGE(E:E))</f>
        <v>0.66576694110431367</v>
      </c>
      <c r="K460" s="79">
        <f>IF($C460&lt;=Entradas!$E$63,"",J460^2)</f>
        <v>0.44324561986739469</v>
      </c>
      <c r="L460" s="79">
        <f>IF($C460&lt;=Entradas!$E$63,"",G460*J460)</f>
        <v>0.53306198071860644</v>
      </c>
      <c r="M460" s="40"/>
    </row>
    <row r="461" spans="2:13" x14ac:dyDescent="0.3">
      <c r="B461" s="39"/>
      <c r="C461" s="75">
        <v>456</v>
      </c>
      <c r="D461" s="111">
        <f>IF($C461&lt;=Entradas!$E$63,"",Observaciones!H461)</f>
        <v>1.6139090188549681</v>
      </c>
      <c r="E461" s="111">
        <f>IF($C461&lt;=Entradas!$E$63,"",Cálculos!L462)</f>
        <v>1.4898515002308859</v>
      </c>
      <c r="F461" s="79">
        <f>IF($C461&lt;=Entradas!$E$63,"",D461-E461)</f>
        <v>0.12405751862408221</v>
      </c>
      <c r="G461" s="79">
        <f>IF($C461&lt;=Entradas!$E$63,"",D461-AVERAGE(D:D))</f>
        <v>0.70781033666148985</v>
      </c>
      <c r="H461" s="79">
        <f>IF($C461&lt;=Entradas!$E$63,"",F461^2)</f>
        <v>1.5390267927164504E-2</v>
      </c>
      <c r="I461" s="79">
        <f>IF($C461&lt;=Entradas!$E$63,"",G461^2)</f>
        <v>0.50099547268485156</v>
      </c>
      <c r="J461" s="79">
        <f>IF($C461&lt;=Entradas!$E$63,"",E461-AVERAGE(E:E))</f>
        <v>0.57343983201664983</v>
      </c>
      <c r="K461" s="79">
        <f>IF($C461&lt;=Entradas!$E$63,"",J461^2)</f>
        <v>0.32883324094328359</v>
      </c>
      <c r="L461" s="79">
        <f>IF($C461&lt;=Entradas!$E$63,"",G461*J461)</f>
        <v>0.40588664055481311</v>
      </c>
      <c r="M461" s="40"/>
    </row>
    <row r="462" spans="2:13" x14ac:dyDescent="0.3">
      <c r="B462" s="39"/>
      <c r="C462" s="75">
        <v>457</v>
      </c>
      <c r="D462" s="111">
        <f>IF($C462&lt;=Entradas!$E$63,"",Observaciones!H462)</f>
        <v>1.5234173601148857</v>
      </c>
      <c r="E462" s="111">
        <f>IF($C462&lt;=Entradas!$E$63,"",Cálculos!L463)</f>
        <v>1.3999062026841016</v>
      </c>
      <c r="F462" s="79">
        <f>IF($C462&lt;=Entradas!$E$63,"",D462-E462)</f>
        <v>0.12351115743078411</v>
      </c>
      <c r="G462" s="79">
        <f>IF($C462&lt;=Entradas!$E$63,"",D462-AVERAGE(D:D))</f>
        <v>0.61731867792140749</v>
      </c>
      <c r="H462" s="79">
        <f>IF($C462&lt;=Entradas!$E$63,"",F462^2)</f>
        <v>1.5255006009891938E-2</v>
      </c>
      <c r="I462" s="79">
        <f>IF($C462&lt;=Entradas!$E$63,"",G462^2)</f>
        <v>0.38108235011063446</v>
      </c>
      <c r="J462" s="79">
        <f>IF($C462&lt;=Entradas!$E$63,"",E462-AVERAGE(E:E))</f>
        <v>0.48349453446986557</v>
      </c>
      <c r="K462" s="79">
        <f>IF($C462&lt;=Entradas!$E$63,"",J462^2)</f>
        <v>0.23376696486223203</v>
      </c>
      <c r="L462" s="79">
        <f>IF($C462&lt;=Entradas!$E$63,"",G462*J462)</f>
        <v>0.29847020680116382</v>
      </c>
      <c r="M462" s="40"/>
    </row>
    <row r="463" spans="2:13" x14ac:dyDescent="0.3">
      <c r="B463" s="39"/>
      <c r="C463" s="75">
        <v>458</v>
      </c>
      <c r="D463" s="111">
        <f>IF($C463&lt;=Entradas!$E$63,"",Observaciones!H463)</f>
        <v>1.4539643504233009</v>
      </c>
      <c r="E463" s="111">
        <f>IF($C463&lt;=Entradas!$E$63,"",Cálculos!L464)</f>
        <v>1.3310187124503403</v>
      </c>
      <c r="F463" s="79">
        <f>IF($C463&lt;=Entradas!$E$63,"",D463-E463)</f>
        <v>0.12294563797296054</v>
      </c>
      <c r="G463" s="79">
        <f>IF($C463&lt;=Entradas!$E$63,"",D463-AVERAGE(D:D))</f>
        <v>0.54786566822982263</v>
      </c>
      <c r="H463" s="79">
        <f>IF($C463&lt;=Entradas!$E$63,"",F463^2)</f>
        <v>1.5115629896578277E-2</v>
      </c>
      <c r="I463" s="79">
        <f>IF($C463&lt;=Entradas!$E$63,"",G463^2)</f>
        <v>0.30015679042491006</v>
      </c>
      <c r="J463" s="79">
        <f>IF($C463&lt;=Entradas!$E$63,"",E463-AVERAGE(E:E))</f>
        <v>0.41460704423610428</v>
      </c>
      <c r="K463" s="79">
        <f>IF($C463&lt;=Entradas!$E$63,"",J463^2)</f>
        <v>0.17189900113019893</v>
      </c>
      <c r="L463" s="79">
        <f>IF($C463&lt;=Entradas!$E$63,"",G463*J463)</f>
        <v>0.22714896534320492</v>
      </c>
      <c r="M463" s="40"/>
    </row>
    <row r="464" spans="2:13" x14ac:dyDescent="0.3">
      <c r="B464" s="39"/>
      <c r="C464" s="75">
        <v>459</v>
      </c>
      <c r="D464" s="111">
        <f>IF($C464&lt;=Entradas!$E$63,"",Observaciones!H464)</f>
        <v>1.3707006453922901</v>
      </c>
      <c r="E464" s="111">
        <f>IF($C464&lt;=Entradas!$E$63,"",Cálculos!L465)</f>
        <v>1.2483385122513506</v>
      </c>
      <c r="F464" s="79">
        <f>IF($C464&lt;=Entradas!$E$63,"",D464-E464)</f>
        <v>0.12236213314093947</v>
      </c>
      <c r="G464" s="79">
        <f>IF($C464&lt;=Entradas!$E$63,"",D464-AVERAGE(D:D))</f>
        <v>0.46460196319881186</v>
      </c>
      <c r="H464" s="79">
        <f>IF($C464&lt;=Entradas!$E$63,"",F464^2)</f>
        <v>1.4972491626800996E-2</v>
      </c>
      <c r="I464" s="79">
        <f>IF($C464&lt;=Entradas!$E$63,"",G464^2)</f>
        <v>0.21585498420819013</v>
      </c>
      <c r="J464" s="79">
        <f>IF($C464&lt;=Entradas!$E$63,"",E464-AVERAGE(E:E))</f>
        <v>0.33192684403711459</v>
      </c>
      <c r="K464" s="79">
        <f>IF($C464&lt;=Entradas!$E$63,"",J464^2)</f>
        <v>0.11017542979243899</v>
      </c>
      <c r="L464" s="79">
        <f>IF($C464&lt;=Entradas!$E$63,"",G464*J464)</f>
        <v>0.15421386337802928</v>
      </c>
      <c r="M464" s="40"/>
    </row>
    <row r="465" spans="2:13" x14ac:dyDescent="0.3">
      <c r="B465" s="39"/>
      <c r="C465" s="75">
        <v>460</v>
      </c>
      <c r="D465" s="111">
        <f>IF($C465&lt;=Entradas!$E$63,"",Observaciones!H465)</f>
        <v>1.2902200528905174</v>
      </c>
      <c r="E465" s="111">
        <f>IF($C465&lt;=Entradas!$E$63,"",Cálculos!L466)</f>
        <v>1.168453177692105</v>
      </c>
      <c r="F465" s="79">
        <f>IF($C465&lt;=Entradas!$E$63,"",D465-E465)</f>
        <v>0.12176687519841245</v>
      </c>
      <c r="G465" s="79">
        <f>IF($C465&lt;=Entradas!$E$63,"",D465-AVERAGE(D:D))</f>
        <v>0.38412137069703922</v>
      </c>
      <c r="H465" s="79">
        <f>IF($C465&lt;=Entradas!$E$63,"",F465^2)</f>
        <v>1.4827171895585753E-2</v>
      </c>
      <c r="I465" s="79">
        <f>IF($C465&lt;=Entradas!$E$63,"",G465^2)</f>
        <v>0.14754922742617221</v>
      </c>
      <c r="J465" s="79">
        <f>IF($C465&lt;=Entradas!$E$63,"",E465-AVERAGE(E:E))</f>
        <v>0.25204150947786896</v>
      </c>
      <c r="K465" s="79">
        <f>IF($C465&lt;=Entradas!$E$63,"",J465^2)</f>
        <v>6.3524922499882716E-2</v>
      </c>
      <c r="L465" s="79">
        <f>IF($C465&lt;=Entradas!$E$63,"",G465*J465)</f>
        <v>9.6814530093189827E-2</v>
      </c>
      <c r="M465" s="40"/>
    </row>
    <row r="466" spans="2:13" x14ac:dyDescent="0.3">
      <c r="B466" s="39"/>
      <c r="C466" s="75">
        <v>461</v>
      </c>
      <c r="D466" s="111">
        <f>IF($C466&lt;=Entradas!$E$63,"",Observaciones!H466)</f>
        <v>1.2152595052007524</v>
      </c>
      <c r="E466" s="111">
        <f>IF($C466&lt;=Entradas!$E$63,"",Cálculos!L467)</f>
        <v>1.0941166442677441</v>
      </c>
      <c r="F466" s="79">
        <f>IF($C466&lt;=Entradas!$E$63,"",D466-E466)</f>
        <v>0.1211428609330083</v>
      </c>
      <c r="G466" s="79">
        <f>IF($C466&lt;=Entradas!$E$63,"",D466-AVERAGE(D:D))</f>
        <v>0.30916082300727421</v>
      </c>
      <c r="H466" s="79">
        <f>IF($C466&lt;=Entradas!$E$63,"",F466^2)</f>
        <v>1.4675592755034189E-2</v>
      </c>
      <c r="I466" s="79">
        <f>IF($C466&lt;=Entradas!$E$63,"",G466^2)</f>
        <v>9.5580414482535125E-2</v>
      </c>
      <c r="J466" s="79">
        <f>IF($C466&lt;=Entradas!$E$63,"",E466-AVERAGE(E:E))</f>
        <v>0.1777049760535081</v>
      </c>
      <c r="K466" s="79">
        <f>IF($C466&lt;=Entradas!$E$63,"",J466^2)</f>
        <v>3.1579058514177888E-2</v>
      </c>
      <c r="L466" s="79">
        <f>IF($C466&lt;=Entradas!$E$63,"",G466*J466)</f>
        <v>5.4939416649190519E-2</v>
      </c>
      <c r="M466" s="40"/>
    </row>
    <row r="467" spans="2:13" x14ac:dyDescent="0.3">
      <c r="B467" s="39"/>
      <c r="C467" s="75">
        <v>462</v>
      </c>
      <c r="D467" s="111">
        <f>IF($C467&lt;=Entradas!$E$63,"",Observaciones!H467)</f>
        <v>1.1490388729876222</v>
      </c>
      <c r="E467" s="111">
        <f>IF($C467&lt;=Entradas!$E$63,"",Cálculos!L468)</f>
        <v>1.0285259864471563</v>
      </c>
      <c r="F467" s="79">
        <f>IF($C467&lt;=Entradas!$E$63,"",D467-E467)</f>
        <v>0.12051288654046588</v>
      </c>
      <c r="G467" s="79">
        <f>IF($C467&lt;=Entradas!$E$63,"",D467-AVERAGE(D:D))</f>
        <v>0.24294019079414397</v>
      </c>
      <c r="H467" s="79">
        <f>IF($C467&lt;=Entradas!$E$63,"",F467^2)</f>
        <v>1.4523355822315202E-2</v>
      </c>
      <c r="I467" s="79">
        <f>IF($C467&lt;=Entradas!$E$63,"",G467^2)</f>
        <v>5.9019936303095079E-2</v>
      </c>
      <c r="J467" s="79">
        <f>IF($C467&lt;=Entradas!$E$63,"",E467-AVERAGE(E:E))</f>
        <v>0.11211431823292028</v>
      </c>
      <c r="K467" s="79">
        <f>IF($C467&lt;=Entradas!$E$63,"",J467^2)</f>
        <v>1.2569620352832522E-2</v>
      </c>
      <c r="L467" s="79">
        <f>IF($C467&lt;=Entradas!$E$63,"",G467*J467)</f>
        <v>2.7237073862261027E-2</v>
      </c>
      <c r="M467" s="40"/>
    </row>
    <row r="468" spans="2:13" x14ac:dyDescent="0.3">
      <c r="B468" s="39"/>
      <c r="C468" s="75">
        <v>463</v>
      </c>
      <c r="D468" s="111">
        <f>IF($C468&lt;=Entradas!$E$63,"",Observaciones!H468)</f>
        <v>1.0807753160336795</v>
      </c>
      <c r="E468" s="111">
        <f>IF($C468&lt;=Entradas!$E$63,"",Cálculos!L469)</f>
        <v>0.95827529913187237</v>
      </c>
      <c r="F468" s="79">
        <f>IF($C468&lt;=Entradas!$E$63,"",D468-E468)</f>
        <v>0.12250001690180712</v>
      </c>
      <c r="G468" s="79">
        <f>IF($C468&lt;=Entradas!$E$63,"",D468-AVERAGE(D:D))</f>
        <v>0.17467663384020127</v>
      </c>
      <c r="H468" s="79">
        <f>IF($C468&lt;=Entradas!$E$63,"",F468^2)</f>
        <v>1.500625414094303E-2</v>
      </c>
      <c r="I468" s="79">
        <f>IF($C468&lt;=Entradas!$E$63,"",G468^2)</f>
        <v>3.0511926409743748E-2</v>
      </c>
      <c r="J468" s="79">
        <f>IF($C468&lt;=Entradas!$E$63,"",E468-AVERAGE(E:E))</f>
        <v>4.1863630917636341E-2</v>
      </c>
      <c r="K468" s="79">
        <f>IF($C468&lt;=Entradas!$E$63,"",J468^2)</f>
        <v>1.7525635936080774E-3</v>
      </c>
      <c r="L468" s="79">
        <f>IF($C468&lt;=Entradas!$E$63,"",G468*J468)</f>
        <v>7.3125981290212919E-3</v>
      </c>
      <c r="M468" s="40"/>
    </row>
    <row r="469" spans="2:13" x14ac:dyDescent="0.3">
      <c r="B469" s="39"/>
      <c r="C469" s="75">
        <v>464</v>
      </c>
      <c r="D469" s="111">
        <f>IF($C469&lt;=Entradas!$E$63,"",Observaciones!H469)</f>
        <v>1.0606774656290725</v>
      </c>
      <c r="E469" s="111">
        <f>IF($C469&lt;=Entradas!$E$63,"",Cálculos!L470)</f>
        <v>0.93885769365844074</v>
      </c>
      <c r="F469" s="79">
        <f>IF($C469&lt;=Entradas!$E$63,"",D469-E469)</f>
        <v>0.12181977197063176</v>
      </c>
      <c r="G469" s="79">
        <f>IF($C469&lt;=Entradas!$E$63,"",D469-AVERAGE(D:D))</f>
        <v>0.15457878343559428</v>
      </c>
      <c r="H469" s="79">
        <f>IF($C469&lt;=Entradas!$E$63,"",F469^2)</f>
        <v>1.484005684297672E-2</v>
      </c>
      <c r="I469" s="79">
        <f>IF($C469&lt;=Entradas!$E$63,"",G469^2)</f>
        <v>2.3894600288428356E-2</v>
      </c>
      <c r="J469" s="79">
        <f>IF($C469&lt;=Entradas!$E$63,"",E469-AVERAGE(E:E))</f>
        <v>2.2446025444204709E-2</v>
      </c>
      <c r="K469" s="79">
        <f>IF($C469&lt;=Entradas!$E$63,"",J469^2)</f>
        <v>5.0382405824188521E-4</v>
      </c>
      <c r="L469" s="79">
        <f>IF($C469&lt;=Entradas!$E$63,"",G469*J469)</f>
        <v>3.4696793061295586E-3</v>
      </c>
      <c r="M469" s="40"/>
    </row>
    <row r="470" spans="2:13" x14ac:dyDescent="0.3">
      <c r="B470" s="39"/>
      <c r="C470" s="75">
        <v>465</v>
      </c>
      <c r="D470" s="111">
        <f>IF($C470&lt;=Entradas!$E$63,"",Observaciones!H470)</f>
        <v>1.0486584730463187</v>
      </c>
      <c r="E470" s="111">
        <f>IF($C470&lt;=Entradas!$E$63,"",Cálculos!L471)</f>
        <v>0.92795160887708539</v>
      </c>
      <c r="F470" s="79">
        <f>IF($C470&lt;=Entradas!$E$63,"",D470-E470)</f>
        <v>0.12070686416923326</v>
      </c>
      <c r="G470" s="79">
        <f>IF($C470&lt;=Entradas!$E$63,"",D470-AVERAGE(D:D))</f>
        <v>0.14255979085284043</v>
      </c>
      <c r="H470" s="79">
        <f>IF($C470&lt;=Entradas!$E$63,"",F470^2)</f>
        <v>1.4570147057569729E-2</v>
      </c>
      <c r="I470" s="79">
        <f>IF($C470&lt;=Entradas!$E$63,"",G470^2)</f>
        <v>2.0323293968005605E-2</v>
      </c>
      <c r="J470" s="79">
        <f>IF($C470&lt;=Entradas!$E$63,"",E470-AVERAGE(E:E))</f>
        <v>1.1539940662849357E-2</v>
      </c>
      <c r="K470" s="79">
        <f>IF($C470&lt;=Entradas!$E$63,"",J470^2)</f>
        <v>1.3317023050208405E-4</v>
      </c>
      <c r="L470" s="79">
        <f>IF($C470&lt;=Entradas!$E$63,"",G470*J470)</f>
        <v>1.6451315273499931E-3</v>
      </c>
      <c r="M470" s="40"/>
    </row>
    <row r="471" spans="2:13" x14ac:dyDescent="0.3">
      <c r="B471" s="39"/>
      <c r="C471" s="75">
        <v>466</v>
      </c>
      <c r="D471" s="111">
        <f>IF($C471&lt;=Entradas!$E$63,"",Observaciones!H471)</f>
        <v>1.0380656222792037</v>
      </c>
      <c r="E471" s="111">
        <f>IF($C471&lt;=Entradas!$E$63,"",Cálculos!L472)</f>
        <v>0.91853360686145658</v>
      </c>
      <c r="F471" s="79">
        <f>IF($C471&lt;=Entradas!$E$63,"",D471-E471)</f>
        <v>0.11953201541774716</v>
      </c>
      <c r="G471" s="79">
        <f>IF($C471&lt;=Entradas!$E$63,"",D471-AVERAGE(D:D))</f>
        <v>0.13196694008572551</v>
      </c>
      <c r="H471" s="79">
        <f>IF($C471&lt;=Entradas!$E$63,"",F471^2)</f>
        <v>1.4287902709828545E-2</v>
      </c>
      <c r="I471" s="79">
        <f>IF($C471&lt;=Entradas!$E$63,"",G471^2)</f>
        <v>1.7415273275589466E-2</v>
      </c>
      <c r="J471" s="79">
        <f>IF($C471&lt;=Entradas!$E$63,"",E471-AVERAGE(E:E))</f>
        <v>2.1219386472205448E-3</v>
      </c>
      <c r="K471" s="79">
        <f>IF($C471&lt;=Entradas!$E$63,"",J471^2)</f>
        <v>4.5026236225681561E-6</v>
      </c>
      <c r="L471" s="79">
        <f>IF($C471&lt;=Entradas!$E$63,"",G471*J471)</f>
        <v>2.8002575032333909E-4</v>
      </c>
      <c r="M471" s="40"/>
    </row>
    <row r="472" spans="2:13" x14ac:dyDescent="0.3">
      <c r="B472" s="39"/>
      <c r="C472" s="75">
        <v>467</v>
      </c>
      <c r="D472" s="111">
        <f>IF($C472&lt;=Entradas!$E$63,"",Observaciones!H472)</f>
        <v>1.0887431899739624</v>
      </c>
      <c r="E472" s="111">
        <f>IF($C472&lt;=Entradas!$E$63,"",Cálculos!L473)</f>
        <v>0.97152688848129887</v>
      </c>
      <c r="F472" s="79">
        <f>IF($C472&lt;=Entradas!$E$63,"",D472-E472)</f>
        <v>0.11721630149266349</v>
      </c>
      <c r="G472" s="79">
        <f>IF($C472&lt;=Entradas!$E$63,"",D472-AVERAGE(D:D))</f>
        <v>0.18264450778048413</v>
      </c>
      <c r="H472" s="79">
        <f>IF($C472&lt;=Entradas!$E$63,"",F472^2)</f>
        <v>1.3739661335618984E-2</v>
      </c>
      <c r="I472" s="79">
        <f>IF($C472&lt;=Entradas!$E$63,"",G472^2)</f>
        <v>3.3359016222375332E-2</v>
      </c>
      <c r="J472" s="79">
        <f>IF($C472&lt;=Entradas!$E$63,"",E472-AVERAGE(E:E))</f>
        <v>5.5115220267062837E-2</v>
      </c>
      <c r="K472" s="79">
        <f>IF($C472&lt;=Entradas!$E$63,"",J472^2)</f>
        <v>3.0376875050868541E-3</v>
      </c>
      <c r="L472" s="79">
        <f>IF($C472&lt;=Entradas!$E$63,"",G472*J472)</f>
        <v>1.0066492276890654E-2</v>
      </c>
      <c r="M472" s="40"/>
    </row>
    <row r="473" spans="2:13" x14ac:dyDescent="0.3">
      <c r="B473" s="39"/>
      <c r="C473" s="75">
        <v>468</v>
      </c>
      <c r="D473" s="111">
        <f>IF($C473&lt;=Entradas!$E$63,"",Observaciones!H473)</f>
        <v>1.0833773615611493</v>
      </c>
      <c r="E473" s="111">
        <f>IF($C473&lt;=Entradas!$E$63,"",Cálculos!L474)</f>
        <v>0.9652537182662928</v>
      </c>
      <c r="F473" s="79">
        <f>IF($C473&lt;=Entradas!$E$63,"",D473-E473)</f>
        <v>0.11812364329485647</v>
      </c>
      <c r="G473" s="79">
        <f>IF($C473&lt;=Entradas!$E$63,"",D473-AVERAGE(D:D))</f>
        <v>0.17727867936767105</v>
      </c>
      <c r="H473" s="79">
        <f>IF($C473&lt;=Entradas!$E$63,"",F473^2)</f>
        <v>1.395319510525049E-2</v>
      </c>
      <c r="I473" s="79">
        <f>IF($C473&lt;=Entradas!$E$63,"",G473^2)</f>
        <v>3.1427730158345518E-2</v>
      </c>
      <c r="J473" s="79">
        <f>IF($C473&lt;=Entradas!$E$63,"",E473-AVERAGE(E:E))</f>
        <v>4.8842050052056774E-2</v>
      </c>
      <c r="K473" s="79">
        <f>IF($C473&lt;=Entradas!$E$63,"",J473^2)</f>
        <v>2.3855458532876191E-3</v>
      </c>
      <c r="L473" s="79">
        <f>IF($C473&lt;=Entradas!$E$63,"",G473*J473)</f>
        <v>8.6586541308383141E-3</v>
      </c>
      <c r="M473" s="40"/>
    </row>
    <row r="474" spans="2:13" x14ac:dyDescent="0.3">
      <c r="B474" s="39"/>
      <c r="C474" s="75">
        <v>469</v>
      </c>
      <c r="D474" s="111">
        <f>IF($C474&lt;=Entradas!$E$63,"",Observaciones!H474)</f>
        <v>1.0185363626944253</v>
      </c>
      <c r="E474" s="111">
        <f>IF($C474&lt;=Entradas!$E$63,"",Cálculos!L475)</f>
        <v>0.90234537310409035</v>
      </c>
      <c r="F474" s="79">
        <f>IF($C474&lt;=Entradas!$E$63,"",D474-E474)</f>
        <v>0.11619098959033491</v>
      </c>
      <c r="G474" s="79">
        <f>IF($C474&lt;=Entradas!$E$63,"",D474-AVERAGE(D:D))</f>
        <v>0.11243768050094705</v>
      </c>
      <c r="H474" s="79">
        <f>IF($C474&lt;=Entradas!$E$63,"",F474^2)</f>
        <v>1.3500346061981316E-2</v>
      </c>
      <c r="I474" s="79">
        <f>IF($C474&lt;=Entradas!$E$63,"",G474^2)</f>
        <v>1.2642231996433047E-2</v>
      </c>
      <c r="J474" s="79">
        <f>IF($C474&lt;=Entradas!$E$63,"",E474-AVERAGE(E:E))</f>
        <v>-1.4066295110145677E-2</v>
      </c>
      <c r="K474" s="79">
        <f>IF($C474&lt;=Entradas!$E$63,"",J474^2)</f>
        <v>1.9786065812570818E-4</v>
      </c>
      <c r="L474" s="79">
        <f>IF($C474&lt;=Entradas!$E$63,"",G474*J474)</f>
        <v>-1.5815815954265933E-3</v>
      </c>
      <c r="M474" s="40"/>
    </row>
    <row r="475" spans="2:13" x14ac:dyDescent="0.3">
      <c r="B475" s="39"/>
      <c r="C475" s="75">
        <v>470</v>
      </c>
      <c r="D475" s="111">
        <f>IF($C475&lt;=Entradas!$E$63,"",Observaciones!H475)</f>
        <v>0.99951233700667741</v>
      </c>
      <c r="E475" s="111">
        <f>IF($C475&lt;=Entradas!$E$63,"",Cálculos!L476)</f>
        <v>0.88459376901380149</v>
      </c>
      <c r="F475" s="79">
        <f>IF($C475&lt;=Entradas!$E$63,"",D475-E475)</f>
        <v>0.11491856799287592</v>
      </c>
      <c r="G475" s="79">
        <f>IF($C475&lt;=Entradas!$E$63,"",D475-AVERAGE(D:D))</f>
        <v>9.3413654813199187E-2</v>
      </c>
      <c r="H475" s="79">
        <f>IF($C475&lt;=Entradas!$E$63,"",F475^2)</f>
        <v>1.3206277269533245E-2</v>
      </c>
      <c r="I475" s="79">
        <f>IF($C475&lt;=Entradas!$E$63,"",G475^2)</f>
        <v>8.7261109055595323E-3</v>
      </c>
      <c r="J475" s="79">
        <f>IF($C475&lt;=Entradas!$E$63,"",E475-AVERAGE(E:E))</f>
        <v>-3.1817899200434541E-2</v>
      </c>
      <c r="K475" s="79">
        <f>IF($C475&lt;=Entradas!$E$63,"",J475^2)</f>
        <v>1.012378709529013E-3</v>
      </c>
      <c r="L475" s="79">
        <f>IF($C475&lt;=Entradas!$E$63,"",G475*J475)</f>
        <v>-2.9722262527905586E-3</v>
      </c>
      <c r="M475" s="40"/>
    </row>
    <row r="476" spans="2:13" x14ac:dyDescent="0.3">
      <c r="B476" s="39"/>
      <c r="C476" s="75">
        <v>471</v>
      </c>
      <c r="D476" s="111">
        <f>IF($C476&lt;=Entradas!$E$63,"",Observaciones!H476)</f>
        <v>0.98817244421426786</v>
      </c>
      <c r="E476" s="111">
        <f>IF($C476&lt;=Entradas!$E$63,"",Cálculos!L477)</f>
        <v>0.87440736376216577</v>
      </c>
      <c r="F476" s="79">
        <f>IF($C476&lt;=Entradas!$E$63,"",D476-E476)</f>
        <v>0.1137650804521021</v>
      </c>
      <c r="G476" s="79">
        <f>IF($C476&lt;=Entradas!$E$63,"",D476-AVERAGE(D:D))</f>
        <v>8.2073762020789642E-2</v>
      </c>
      <c r="H476" s="79">
        <f>IF($C476&lt;=Entradas!$E$63,"",F476^2)</f>
        <v>1.2942493530273262E-2</v>
      </c>
      <c r="I476" s="79">
        <f>IF($C476&lt;=Entradas!$E$63,"",G476^2)</f>
        <v>6.7361024122452127E-3</v>
      </c>
      <c r="J476" s="79">
        <f>IF($C476&lt;=Entradas!$E$63,"",E476-AVERAGE(E:E))</f>
        <v>-4.2004304452070262E-2</v>
      </c>
      <c r="K476" s="79">
        <f>IF($C476&lt;=Entradas!$E$63,"",J476^2)</f>
        <v>1.7643615925022097E-3</v>
      </c>
      <c r="L476" s="79">
        <f>IF($C476&lt;=Entradas!$E$63,"",G476*J476)</f>
        <v>-3.4474512874480097E-3</v>
      </c>
      <c r="M476" s="40"/>
    </row>
    <row r="477" spans="2:13" x14ac:dyDescent="0.3">
      <c r="B477" s="39"/>
      <c r="C477" s="75">
        <v>472</v>
      </c>
      <c r="D477" s="111">
        <f>IF($C477&lt;=Entradas!$E$63,"",Observaciones!H477)</f>
        <v>0.97818825841460821</v>
      </c>
      <c r="E477" s="111">
        <f>IF($C477&lt;=Entradas!$E$63,"",Cálculos!L478)</f>
        <v>0.8655476448573054</v>
      </c>
      <c r="F477" s="79">
        <f>IF($C477&lt;=Entradas!$E$63,"",D477-E477)</f>
        <v>0.11264061355730282</v>
      </c>
      <c r="G477" s="79">
        <f>IF($C477&lt;=Entradas!$E$63,"",D477-AVERAGE(D:D))</f>
        <v>7.2089576221129992E-2</v>
      </c>
      <c r="H477" s="79">
        <f>IF($C477&lt;=Entradas!$E$63,"",F477^2)</f>
        <v>1.268790782256563E-2</v>
      </c>
      <c r="I477" s="79">
        <f>IF($C477&lt;=Entradas!$E$63,"",G477^2)</f>
        <v>5.1969069997421105E-3</v>
      </c>
      <c r="J477" s="79">
        <f>IF($C477&lt;=Entradas!$E$63,"",E477-AVERAGE(E:E))</f>
        <v>-5.0864023356930632E-2</v>
      </c>
      <c r="K477" s="79">
        <f>IF($C477&lt;=Entradas!$E$63,"",J477^2)</f>
        <v>2.5871488720543849E-3</v>
      </c>
      <c r="L477" s="79">
        <f>IF($C477&lt;=Entradas!$E$63,"",G477*J477)</f>
        <v>-3.6667658887027869E-3</v>
      </c>
      <c r="M477" s="40"/>
    </row>
    <row r="478" spans="2:13" x14ac:dyDescent="0.3">
      <c r="B478" s="39"/>
      <c r="C478" s="75">
        <v>473</v>
      </c>
      <c r="D478" s="111">
        <f>IF($C478&lt;=Entradas!$E$63,"",Observaciones!H478)</f>
        <v>0.97327778332761328</v>
      </c>
      <c r="E478" s="111">
        <f>IF($C478&lt;=Entradas!$E$63,"",Cálculos!L479)</f>
        <v>0.86174762740937438</v>
      </c>
      <c r="F478" s="79">
        <f>IF($C478&lt;=Entradas!$E$63,"",D478-E478)</f>
        <v>0.11153015591823889</v>
      </c>
      <c r="G478" s="79">
        <f>IF($C478&lt;=Entradas!$E$63,"",D478-AVERAGE(D:D))</f>
        <v>6.7179101134135055E-2</v>
      </c>
      <c r="H478" s="79">
        <f>IF($C478&lt;=Entradas!$E$63,"",F478^2)</f>
        <v>1.2438975679146678E-2</v>
      </c>
      <c r="I478" s="79">
        <f>IF($C478&lt;=Entradas!$E$63,"",G478^2)</f>
        <v>4.5130316291903455E-3</v>
      </c>
      <c r="J478" s="79">
        <f>IF($C478&lt;=Entradas!$E$63,"",E478-AVERAGE(E:E))</f>
        <v>-5.4664040804861647E-2</v>
      </c>
      <c r="K478" s="79">
        <f>IF($C478&lt;=Entradas!$E$63,"",J478^2)</f>
        <v>2.9881573571155793E-3</v>
      </c>
      <c r="L478" s="79">
        <f>IF($C478&lt;=Entradas!$E$63,"",G478*J478)</f>
        <v>-3.672281125630286E-3</v>
      </c>
      <c r="M478" s="40"/>
    </row>
    <row r="479" spans="2:13" x14ac:dyDescent="0.3">
      <c r="B479" s="39"/>
      <c r="C479" s="75">
        <v>474</v>
      </c>
      <c r="D479" s="111">
        <f>IF($C479&lt;=Entradas!$E$63,"",Observaciones!H479)</f>
        <v>0.96315680945707449</v>
      </c>
      <c r="E479" s="111">
        <f>IF($C479&lt;=Entradas!$E$63,"",Cálculos!L480)</f>
        <v>0.8527256834446344</v>
      </c>
      <c r="F479" s="79">
        <f>IF($C479&lt;=Entradas!$E$63,"",D479-E479)</f>
        <v>0.1104311260124401</v>
      </c>
      <c r="G479" s="79">
        <f>IF($C479&lt;=Entradas!$E$63,"",D479-AVERAGE(D:D))</f>
        <v>5.705812726359627E-2</v>
      </c>
      <c r="H479" s="79">
        <f>IF($C479&lt;=Entradas!$E$63,"",F479^2)</f>
        <v>1.2195033592375424E-2</v>
      </c>
      <c r="I479" s="79">
        <f>IF($C479&lt;=Entradas!$E$63,"",G479^2)</f>
        <v>3.2556298868287479E-3</v>
      </c>
      <c r="J479" s="79">
        <f>IF($C479&lt;=Entradas!$E$63,"",E479-AVERAGE(E:E))</f>
        <v>-6.3685984769601633E-2</v>
      </c>
      <c r="K479" s="79">
        <f>IF($C479&lt;=Entradas!$E$63,"",J479^2)</f>
        <v>4.0559046560739312E-3</v>
      </c>
      <c r="L479" s="79">
        <f>IF($C479&lt;=Entradas!$E$63,"",G479*J479)</f>
        <v>-3.6338030238913838E-3</v>
      </c>
      <c r="M479" s="40"/>
    </row>
    <row r="480" spans="2:13" x14ac:dyDescent="0.3">
      <c r="B480" s="39"/>
      <c r="C480" s="75">
        <v>475</v>
      </c>
      <c r="D480" s="111">
        <f>IF($C480&lt;=Entradas!$E$63,"",Observaciones!H480)</f>
        <v>0.95020567447289872</v>
      </c>
      <c r="E480" s="111">
        <f>IF($C480&lt;=Entradas!$E$63,"",Cálculos!L481)</f>
        <v>0.84086266869625659</v>
      </c>
      <c r="F480" s="79">
        <f>IF($C480&lt;=Entradas!$E$63,"",D480-E480)</f>
        <v>0.10934300577664213</v>
      </c>
      <c r="G480" s="79">
        <f>IF($C480&lt;=Entradas!$E$63,"",D480-AVERAGE(D:D))</f>
        <v>4.4106992279420498E-2</v>
      </c>
      <c r="H480" s="79">
        <f>IF($C480&lt;=Entradas!$E$63,"",F480^2)</f>
        <v>1.1955892912270795E-2</v>
      </c>
      <c r="I480" s="79">
        <f>IF($C480&lt;=Entradas!$E$63,"",G480^2)</f>
        <v>1.9454267679368594E-3</v>
      </c>
      <c r="J480" s="79">
        <f>IF($C480&lt;=Entradas!$E$63,"",E480-AVERAGE(E:E))</f>
        <v>-7.5548999517979443E-2</v>
      </c>
      <c r="K480" s="79">
        <f>IF($C480&lt;=Entradas!$E$63,"",J480^2)</f>
        <v>5.7076513281676582E-3</v>
      </c>
      <c r="L480" s="79">
        <f>IF($C480&lt;=Entradas!$E$63,"",G480*J480)</f>
        <v>-3.3322391384574624E-3</v>
      </c>
      <c r="M480" s="40"/>
    </row>
    <row r="481" spans="2:13" x14ac:dyDescent="0.3">
      <c r="B481" s="39"/>
      <c r="C481" s="75">
        <v>476</v>
      </c>
      <c r="D481" s="111">
        <f>IF($C481&lt;=Entradas!$E$63,"",Observaciones!H481)</f>
        <v>0.94026877902682371</v>
      </c>
      <c r="E481" s="111">
        <f>IF($C481&lt;=Entradas!$E$63,"",Cálculos!L482)</f>
        <v>0.83200315859261154</v>
      </c>
      <c r="F481" s="79">
        <f>IF($C481&lt;=Entradas!$E$63,"",D481-E481)</f>
        <v>0.10826562043421217</v>
      </c>
      <c r="G481" s="79">
        <f>IF($C481&lt;=Entradas!$E$63,"",D481-AVERAGE(D:D))</f>
        <v>3.4170096833345487E-2</v>
      </c>
      <c r="H481" s="79">
        <f>IF($C481&lt;=Entradas!$E$63,"",F481^2)</f>
        <v>1.1721444568004901E-2</v>
      </c>
      <c r="I481" s="79">
        <f>IF($C481&lt;=Entradas!$E$63,"",G481^2)</f>
        <v>1.1675955176002073E-3</v>
      </c>
      <c r="J481" s="79">
        <f>IF($C481&lt;=Entradas!$E$63,"",E481-AVERAGE(E:E))</f>
        <v>-8.4408509621624495E-2</v>
      </c>
      <c r="K481" s="79">
        <f>IF($C481&lt;=Entradas!$E$63,"",J481^2)</f>
        <v>7.1247964965438747E-3</v>
      </c>
      <c r="L481" s="79">
        <f>IF($C481&lt;=Entradas!$E$63,"",G481*J481)</f>
        <v>-2.8842469473292832E-3</v>
      </c>
      <c r="M481" s="40"/>
    </row>
    <row r="482" spans="2:13" x14ac:dyDescent="0.3">
      <c r="B482" s="39"/>
      <c r="C482" s="75">
        <v>477</v>
      </c>
      <c r="D482" s="111">
        <f>IF($C482&lt;=Entradas!$E$63,"",Observaciones!H482)</f>
        <v>0.93499643131339782</v>
      </c>
      <c r="E482" s="111">
        <f>IF($C482&lt;=Entradas!$E$63,"",Cálculos!L483)</f>
        <v>0.82779757826608047</v>
      </c>
      <c r="F482" s="79">
        <f>IF($C482&lt;=Entradas!$E$63,"",D482-E482)</f>
        <v>0.10719885304731736</v>
      </c>
      <c r="G482" s="79">
        <f>IF($C482&lt;=Entradas!$E$63,"",D482-AVERAGE(D:D))</f>
        <v>2.8897749119919602E-2</v>
      </c>
      <c r="H482" s="79">
        <f>IF($C482&lt;=Entradas!$E$63,"",F482^2)</f>
        <v>1.1491594094660341E-2</v>
      </c>
      <c r="I482" s="79">
        <f>IF($C482&lt;=Entradas!$E$63,"",G482^2)</f>
        <v>8.3507990419781413E-4</v>
      </c>
      <c r="J482" s="79">
        <f>IF($C482&lt;=Entradas!$E$63,"",E482-AVERAGE(E:E))</f>
        <v>-8.8614089948155561E-2</v>
      </c>
      <c r="K482" s="79">
        <f>IF($C482&lt;=Entradas!$E$63,"",J482^2)</f>
        <v>7.8524569373398037E-3</v>
      </c>
      <c r="L482" s="79">
        <f>IF($C482&lt;=Entradas!$E$63,"",G482*J482)</f>
        <v>-2.560747739811789E-3</v>
      </c>
      <c r="M482" s="40"/>
    </row>
    <row r="483" spans="2:13" x14ac:dyDescent="0.3">
      <c r="B483" s="39"/>
      <c r="C483" s="75">
        <v>478</v>
      </c>
      <c r="D483" s="111">
        <f>IF($C483&lt;=Entradas!$E$63,"",Observaciones!H483)</f>
        <v>0.92239879973718275</v>
      </c>
      <c r="E483" s="111">
        <f>IF($C483&lt;=Entradas!$E$63,"",Cálculos!L484)</f>
        <v>0.81625620259504461</v>
      </c>
      <c r="F483" s="79">
        <f>IF($C483&lt;=Entradas!$E$63,"",D483-E483)</f>
        <v>0.10614259714213814</v>
      </c>
      <c r="G483" s="79">
        <f>IF($C483&lt;=Entradas!$E$63,"",D483-AVERAGE(D:D))</f>
        <v>1.6300117543704529E-2</v>
      </c>
      <c r="H483" s="79">
        <f>IF($C483&lt;=Entradas!$E$63,"",F483^2)</f>
        <v>1.1266250928078231E-2</v>
      </c>
      <c r="I483" s="79">
        <f>IF($C483&lt;=Entradas!$E$63,"",G483^2)</f>
        <v>2.6569383193858416E-4</v>
      </c>
      <c r="J483" s="79">
        <f>IF($C483&lt;=Entradas!$E$63,"",E483-AVERAGE(E:E))</f>
        <v>-0.10015546561919142</v>
      </c>
      <c r="K483" s="79">
        <f>IF($C483&lt;=Entradas!$E$63,"",J483^2)</f>
        <v>1.0031117293397035E-2</v>
      </c>
      <c r="L483" s="79">
        <f>IF($C483&lt;=Entradas!$E$63,"",G483*J483)</f>
        <v>-1.6325458622372779E-3</v>
      </c>
      <c r="M483" s="40"/>
    </row>
    <row r="484" spans="2:13" x14ac:dyDescent="0.3">
      <c r="B484" s="39"/>
      <c r="C484" s="75">
        <v>479</v>
      </c>
      <c r="D484" s="111">
        <f>IF($C484&lt;=Entradas!$E$63,"",Observaciones!H484)</f>
        <v>0.91274850860403167</v>
      </c>
      <c r="E484" s="111">
        <f>IF($C484&lt;=Entradas!$E$63,"",Cálculos!L485)</f>
        <v>0.80765175976489945</v>
      </c>
      <c r="F484" s="79">
        <f>IF($C484&lt;=Entradas!$E$63,"",D484-E484)</f>
        <v>0.10509674883913223</v>
      </c>
      <c r="G484" s="79">
        <f>IF($C484&lt;=Entradas!$E$63,"",D484-AVERAGE(D:D))</f>
        <v>6.6498264105534499E-3</v>
      </c>
      <c r="H484" s="79">
        <f>IF($C484&lt;=Entradas!$E$63,"",F484^2)</f>
        <v>1.1045326616555641E-2</v>
      </c>
      <c r="I484" s="79">
        <f>IF($C484&lt;=Entradas!$E$63,"",G484^2)</f>
        <v>4.422019129049418E-5</v>
      </c>
      <c r="J484" s="79">
        <f>IF($C484&lt;=Entradas!$E$63,"",E484-AVERAGE(E:E))</f>
        <v>-0.10875990844933658</v>
      </c>
      <c r="K484" s="79">
        <f>IF($C484&lt;=Entradas!$E$63,"",J484^2)</f>
        <v>1.1828717685908076E-2</v>
      </c>
      <c r="L484" s="79">
        <f>IF($C484&lt;=Entradas!$E$63,"",G484*J484)</f>
        <v>-7.2323451161577373E-4</v>
      </c>
      <c r="M484" s="40"/>
    </row>
    <row r="485" spans="2:13" x14ac:dyDescent="0.3">
      <c r="B485" s="39"/>
      <c r="C485" s="75">
        <v>480</v>
      </c>
      <c r="D485" s="111">
        <f>IF($C485&lt;=Entradas!$E$63,"",Observaciones!H485)</f>
        <v>0.90366177768538103</v>
      </c>
      <c r="E485" s="111">
        <f>IF($C485&lt;=Entradas!$E$63,"",Cálculos!L486)</f>
        <v>0.79960057214667535</v>
      </c>
      <c r="F485" s="79">
        <f>IF($C485&lt;=Entradas!$E$63,"",D485-E485)</f>
        <v>0.10406120553870568</v>
      </c>
      <c r="G485" s="79">
        <f>IF($C485&lt;=Entradas!$E$63,"",D485-AVERAGE(D:D))</f>
        <v>-2.4369045080971929E-3</v>
      </c>
      <c r="H485" s="79">
        <f>IF($C485&lt;=Entradas!$E$63,"",F485^2)</f>
        <v>1.0828734498168751E-2</v>
      </c>
      <c r="I485" s="79">
        <f>IF($C485&lt;=Entradas!$E$63,"",G485^2)</f>
        <v>5.9385035815844216E-6</v>
      </c>
      <c r="J485" s="79">
        <f>IF($C485&lt;=Entradas!$E$63,"",E485-AVERAGE(E:E))</f>
        <v>-0.11681109606756068</v>
      </c>
      <c r="K485" s="79">
        <f>IF($C485&lt;=Entradas!$E$63,"",J485^2)</f>
        <v>1.3644832164504891E-2</v>
      </c>
      <c r="L485" s="79">
        <f>IF($C485&lt;=Entradas!$E$63,"",G485*J485)</f>
        <v>2.846574866028129E-4</v>
      </c>
      <c r="M485" s="40"/>
    </row>
    <row r="486" spans="2:13" x14ac:dyDescent="0.3">
      <c r="B486" s="39"/>
      <c r="C486" s="75">
        <v>481</v>
      </c>
      <c r="D486" s="111">
        <f>IF($C486&lt;=Entradas!$E$63,"",Observaciones!H486)</f>
        <v>1.9000128438682864</v>
      </c>
      <c r="E486" s="111">
        <f>IF($C486&lt;=Entradas!$E$63,"",Cálculos!L487)</f>
        <v>2.3182579039171172</v>
      </c>
      <c r="F486" s="79">
        <f>IF($C486&lt;=Entradas!$E$63,"",D486-E486)</f>
        <v>-0.41824506004883077</v>
      </c>
      <c r="G486" s="79">
        <f>IF($C486&lt;=Entradas!$E$63,"",D486-AVERAGE(D:D))</f>
        <v>0.99391416167480817</v>
      </c>
      <c r="H486" s="79">
        <f>IF($C486&lt;=Entradas!$E$63,"",F486^2)</f>
        <v>0.17492893025525005</v>
      </c>
      <c r="I486" s="79">
        <f>IF($C486&lt;=Entradas!$E$63,"",G486^2)</f>
        <v>0.98786536077773668</v>
      </c>
      <c r="J486" s="79">
        <f>IF($C486&lt;=Entradas!$E$63,"",E486-AVERAGE(E:E))</f>
        <v>1.4018462357028811</v>
      </c>
      <c r="K486" s="79">
        <f>IF($C486&lt;=Entradas!$E$63,"",J486^2)</f>
        <v>1.9651728685543377</v>
      </c>
      <c r="L486" s="79">
        <f>IF($C486&lt;=Entradas!$E$63,"",G486*J486)</f>
        <v>1.3933148261556147</v>
      </c>
      <c r="M486" s="40"/>
    </row>
    <row r="487" spans="2:13" x14ac:dyDescent="0.3">
      <c r="B487" s="39"/>
      <c r="C487" s="75">
        <v>482</v>
      </c>
      <c r="D487" s="111">
        <f>IF($C487&lt;=Entradas!$E$63,"",Observaciones!H487)</f>
        <v>1.1708370253172318</v>
      </c>
      <c r="E487" s="111">
        <f>IF($C487&lt;=Entradas!$E$63,"",Cálculos!L488)</f>
        <v>1.0501825648702448</v>
      </c>
      <c r="F487" s="79">
        <f>IF($C487&lt;=Entradas!$E$63,"",D487-E487)</f>
        <v>0.12065446044698702</v>
      </c>
      <c r="G487" s="79">
        <f>IF($C487&lt;=Entradas!$E$63,"",D487-AVERAGE(D:D))</f>
        <v>0.26473834312375355</v>
      </c>
      <c r="H487" s="79">
        <f>IF($C487&lt;=Entradas!$E$63,"",F487^2)</f>
        <v>1.4557498825753556E-2</v>
      </c>
      <c r="I487" s="79">
        <f>IF($C487&lt;=Entradas!$E$63,"",G487^2)</f>
        <v>7.0086390319910263E-2</v>
      </c>
      <c r="J487" s="79">
        <f>IF($C487&lt;=Entradas!$E$63,"",E487-AVERAGE(E:E))</f>
        <v>0.13377089665600872</v>
      </c>
      <c r="K487" s="79">
        <f>IF($C487&lt;=Entradas!$E$63,"",J487^2)</f>
        <v>1.7894652792152566E-2</v>
      </c>
      <c r="L487" s="79">
        <f>IF($C487&lt;=Entradas!$E$63,"",G487*J487)</f>
        <v>3.5414285538890609E-2</v>
      </c>
      <c r="M487" s="40"/>
    </row>
    <row r="488" spans="2:13" x14ac:dyDescent="0.3">
      <c r="B488" s="39"/>
      <c r="C488" s="75">
        <v>483</v>
      </c>
      <c r="D488" s="111">
        <f>IF($C488&lt;=Entradas!$E$63,"",Observaciones!H488)</f>
        <v>1.100456065246725</v>
      </c>
      <c r="E488" s="111">
        <f>IF($C488&lt;=Entradas!$E$63,"",Cálculos!L489)</f>
        <v>0.98101072582775761</v>
      </c>
      <c r="F488" s="79">
        <f>IF($C488&lt;=Entradas!$E$63,"",D488-E488)</f>
        <v>0.1194453394189674</v>
      </c>
      <c r="G488" s="79">
        <f>IF($C488&lt;=Entradas!$E$63,"",D488-AVERAGE(D:D))</f>
        <v>0.19435738305324679</v>
      </c>
      <c r="H488" s="79">
        <f>IF($C488&lt;=Entradas!$E$63,"",F488^2)</f>
        <v>1.4267189108912327E-2</v>
      </c>
      <c r="I488" s="79">
        <f>IF($C488&lt;=Entradas!$E$63,"",G488^2)</f>
        <v>3.7774792347306504E-2</v>
      </c>
      <c r="J488" s="79">
        <f>IF($C488&lt;=Entradas!$E$63,"",E488-AVERAGE(E:E))</f>
        <v>6.4599057613521582E-2</v>
      </c>
      <c r="K488" s="79">
        <f>IF($C488&lt;=Entradas!$E$63,"",J488^2)</f>
        <v>4.1730382445550806E-3</v>
      </c>
      <c r="L488" s="79">
        <f>IF($C488&lt;=Entradas!$E$63,"",G488*J488)</f>
        <v>1.2555303785469972E-2</v>
      </c>
      <c r="M488" s="40"/>
    </row>
    <row r="489" spans="2:13" x14ac:dyDescent="0.3">
      <c r="B489" s="39"/>
      <c r="C489" s="75">
        <v>484</v>
      </c>
      <c r="D489" s="111">
        <f>IF($C489&lt;=Entradas!$E$63,"",Observaciones!H489)</f>
        <v>1.0306468915308535</v>
      </c>
      <c r="E489" s="111">
        <f>IF($C489&lt;=Entradas!$E$63,"",Cálculos!L490)</f>
        <v>0.91238280370659131</v>
      </c>
      <c r="F489" s="79">
        <f>IF($C489&lt;=Entradas!$E$63,"",D489-E489)</f>
        <v>0.11826408782426223</v>
      </c>
      <c r="G489" s="79">
        <f>IF($C489&lt;=Entradas!$E$63,"",D489-AVERAGE(D:D))</f>
        <v>0.12454820933737532</v>
      </c>
      <c r="H489" s="79">
        <f>IF($C489&lt;=Entradas!$E$63,"",F489^2)</f>
        <v>1.398639446890481E-2</v>
      </c>
      <c r="I489" s="79">
        <f>IF($C489&lt;=Entradas!$E$63,"",G489^2)</f>
        <v>1.5512256449146663E-2</v>
      </c>
      <c r="J489" s="79">
        <f>IF($C489&lt;=Entradas!$E$63,"",E489-AVERAGE(E:E))</f>
        <v>-4.0288645076447249E-3</v>
      </c>
      <c r="K489" s="79">
        <f>IF($C489&lt;=Entradas!$E$63,"",J489^2)</f>
        <v>1.6231749220959373E-5</v>
      </c>
      <c r="L489" s="79">
        <f>IF($C489&lt;=Entradas!$E$63,"",G489*J489)</f>
        <v>-5.0178786009005675E-4</v>
      </c>
      <c r="M489" s="40"/>
    </row>
    <row r="490" spans="2:13" x14ac:dyDescent="0.3">
      <c r="B490" s="39"/>
      <c r="C490" s="75">
        <v>485</v>
      </c>
      <c r="D490" s="111">
        <f>IF($C490&lt;=Entradas!$E$63,"",Observaciones!H490)</f>
        <v>0.96475238973979693</v>
      </c>
      <c r="E490" s="111">
        <f>IF($C490&lt;=Entradas!$E$63,"",Cálculos!L491)</f>
        <v>0.8476638077586105</v>
      </c>
      <c r="F490" s="79">
        <f>IF($C490&lt;=Entradas!$E$63,"",D490-E490)</f>
        <v>0.11708858198118643</v>
      </c>
      <c r="G490" s="79">
        <f>IF($C490&lt;=Entradas!$E$63,"",D490-AVERAGE(D:D))</f>
        <v>5.8653707546318712E-2</v>
      </c>
      <c r="H490" s="79">
        <f>IF($C490&lt;=Entradas!$E$63,"",F490^2)</f>
        <v>1.3709736030365016E-2</v>
      </c>
      <c r="I490" s="79">
        <f>IF($C490&lt;=Entradas!$E$63,"",G490^2)</f>
        <v>3.4402574089290846E-3</v>
      </c>
      <c r="J490" s="79">
        <f>IF($C490&lt;=Entradas!$E$63,"",E490-AVERAGE(E:E))</f>
        <v>-6.8747860455625531E-2</v>
      </c>
      <c r="K490" s="79">
        <f>IF($C490&lt;=Entradas!$E$63,"",J490^2)</f>
        <v>4.7262683172261608E-3</v>
      </c>
      <c r="L490" s="79">
        <f>IF($C490&lt;=Entradas!$E$63,"",G490*J490)</f>
        <v>-4.0323169015993891E-3</v>
      </c>
      <c r="M490" s="40"/>
    </row>
    <row r="491" spans="2:13" x14ac:dyDescent="0.3">
      <c r="B491" s="39"/>
      <c r="C491" s="75">
        <v>486</v>
      </c>
      <c r="D491" s="111">
        <f>IF($C491&lt;=Entradas!$E$63,"",Observaciones!H491)</f>
        <v>0.901247931503947</v>
      </c>
      <c r="E491" s="111">
        <f>IF($C491&lt;=Entradas!$E$63,"",Cálculos!L492)</f>
        <v>0.78532026222105045</v>
      </c>
      <c r="F491" s="79">
        <f>IF($C491&lt;=Entradas!$E$63,"",D491-E491)</f>
        <v>0.11592766928289655</v>
      </c>
      <c r="G491" s="79">
        <f>IF($C491&lt;=Entradas!$E$63,"",D491-AVERAGE(D:D))</f>
        <v>-4.8507506895312247E-3</v>
      </c>
      <c r="H491" s="79">
        <f>IF($C491&lt;=Entradas!$E$63,"",F491^2)</f>
        <v>1.3439224505364637E-2</v>
      </c>
      <c r="I491" s="79">
        <f>IF($C491&lt;=Entradas!$E$63,"",G491^2)</f>
        <v>2.352978225198765E-5</v>
      </c>
      <c r="J491" s="79">
        <f>IF($C491&lt;=Entradas!$E$63,"",E491-AVERAGE(E:E))</f>
        <v>-0.13109140599318558</v>
      </c>
      <c r="K491" s="79">
        <f>IF($C491&lt;=Entradas!$E$63,"",J491^2)</f>
        <v>1.7184956725270213E-2</v>
      </c>
      <c r="L491" s="79">
        <f>IF($C491&lt;=Entradas!$E$63,"",G491*J491)</f>
        <v>6.3589172801306268E-4</v>
      </c>
      <c r="M491" s="40"/>
    </row>
    <row r="492" spans="2:13" x14ac:dyDescent="0.3">
      <c r="B492" s="39"/>
      <c r="C492" s="75">
        <v>487</v>
      </c>
      <c r="D492" s="111">
        <f>IF($C492&lt;=Entradas!$E$63,"",Observaciones!H492)</f>
        <v>0.85138058655227067</v>
      </c>
      <c r="E492" s="111">
        <f>IF($C492&lt;=Entradas!$E$63,"",Cálculos!L493)</f>
        <v>0.75132294311797576</v>
      </c>
      <c r="F492" s="79">
        <f>IF($C492&lt;=Entradas!$E$63,"",D492-E492)</f>
        <v>0.10005764343429491</v>
      </c>
      <c r="G492" s="79">
        <f>IF($C492&lt;=Entradas!$E$63,"",D492-AVERAGE(D:D))</f>
        <v>-5.4718095641207554E-2</v>
      </c>
      <c r="H492" s="79">
        <f>IF($C492&lt;=Entradas!$E$63,"",F492^2)</f>
        <v>1.0011532009624499E-2</v>
      </c>
      <c r="I492" s="79">
        <f>IF($C492&lt;=Entradas!$E$63,"",G492^2)</f>
        <v>2.9940699906003372E-3</v>
      </c>
      <c r="J492" s="79">
        <f>IF($C492&lt;=Entradas!$E$63,"",E492-AVERAGE(E:E))</f>
        <v>-0.16508872509626027</v>
      </c>
      <c r="K492" s="79">
        <f>IF($C492&lt;=Entradas!$E$63,"",J492^2)</f>
        <v>2.7254287153908596E-2</v>
      </c>
      <c r="L492" s="79">
        <f>IF($C492&lt;=Entradas!$E$63,"",G492*J492)</f>
        <v>9.0333406491021912E-3</v>
      </c>
      <c r="M492" s="40"/>
    </row>
    <row r="493" spans="2:13" x14ac:dyDescent="0.3">
      <c r="B493" s="39"/>
      <c r="C493" s="75">
        <v>488</v>
      </c>
      <c r="D493" s="111">
        <f>IF($C493&lt;=Entradas!$E$63,"",Observaciones!H493)</f>
        <v>0.83619047623077258</v>
      </c>
      <c r="E493" s="111">
        <f>IF($C493&lt;=Entradas!$E$63,"",Cálculos!L494)</f>
        <v>0.73956259549989256</v>
      </c>
      <c r="F493" s="79">
        <f>IF($C493&lt;=Entradas!$E$63,"",D493-E493)</f>
        <v>9.6627880730880022E-2</v>
      </c>
      <c r="G493" s="79">
        <f>IF($C493&lt;=Entradas!$E$63,"",D493-AVERAGE(D:D))</f>
        <v>-6.9908205962705638E-2</v>
      </c>
      <c r="H493" s="79">
        <f>IF($C493&lt;=Entradas!$E$63,"",F493^2)</f>
        <v>9.3369473345411742E-3</v>
      </c>
      <c r="I493" s="79">
        <f>IF($C493&lt;=Entradas!$E$63,"",G493^2)</f>
        <v>4.8871572609240719E-3</v>
      </c>
      <c r="J493" s="79">
        <f>IF($C493&lt;=Entradas!$E$63,"",E493-AVERAGE(E:E))</f>
        <v>-0.17684907271434347</v>
      </c>
      <c r="K493" s="79">
        <f>IF($C493&lt;=Entradas!$E$63,"",J493^2)</f>
        <v>3.1275594519923143E-2</v>
      </c>
      <c r="L493" s="79">
        <f>IF($C493&lt;=Entradas!$E$63,"",G493*J493)</f>
        <v>1.236320139962783E-2</v>
      </c>
      <c r="M493" s="40"/>
    </row>
    <row r="494" spans="2:13" x14ac:dyDescent="0.3">
      <c r="B494" s="39"/>
      <c r="C494" s="75">
        <v>489</v>
      </c>
      <c r="D494" s="111">
        <f>IF($C494&lt;=Entradas!$E$63,"",Observaciones!H494)</f>
        <v>0.82682271707983279</v>
      </c>
      <c r="E494" s="111">
        <f>IF($C494&lt;=Entradas!$E$63,"",Cálculos!L495)</f>
        <v>0.73155246084006376</v>
      </c>
      <c r="F494" s="79">
        <f>IF($C494&lt;=Entradas!$E$63,"",D494-E494)</f>
        <v>9.5270256239769036E-2</v>
      </c>
      <c r="G494" s="79">
        <f>IF($C494&lt;=Entradas!$E$63,"",D494-AVERAGE(D:D))</f>
        <v>-7.927596511364543E-2</v>
      </c>
      <c r="H494" s="79">
        <f>IF($C494&lt;=Entradas!$E$63,"",F494^2)</f>
        <v>9.0764217239912501E-3</v>
      </c>
      <c r="I494" s="79">
        <f>IF($C494&lt;=Entradas!$E$63,"",G494^2)</f>
        <v>6.2846786446999273E-3</v>
      </c>
      <c r="J494" s="79">
        <f>IF($C494&lt;=Entradas!$E$63,"",E494-AVERAGE(E:E))</f>
        <v>-0.18485920737417227</v>
      </c>
      <c r="K494" s="79">
        <f>IF($C494&lt;=Entradas!$E$63,"",J494^2)</f>
        <v>3.4172926551007232E-2</v>
      </c>
      <c r="L494" s="79">
        <f>IF($C494&lt;=Entradas!$E$63,"",G494*J494)</f>
        <v>1.4654892074731028E-2</v>
      </c>
      <c r="M494" s="40"/>
    </row>
    <row r="495" spans="2:13" x14ac:dyDescent="0.3">
      <c r="B495" s="39"/>
      <c r="C495" s="75">
        <v>490</v>
      </c>
      <c r="D495" s="111">
        <f>IF($C495&lt;=Entradas!$E$63,"",Observaciones!H495)</f>
        <v>0.81848856428509997</v>
      </c>
      <c r="E495" s="111">
        <f>IF($C495&lt;=Entradas!$E$63,"",Cálculos!L496)</f>
        <v>0.72422432022790262</v>
      </c>
      <c r="F495" s="79">
        <f>IF($C495&lt;=Entradas!$E$63,"",D495-E495)</f>
        <v>9.4264244057197355E-2</v>
      </c>
      <c r="G495" s="79">
        <f>IF($C495&lt;=Entradas!$E$63,"",D495-AVERAGE(D:D))</f>
        <v>-8.7610117908378249E-2</v>
      </c>
      <c r="H495" s="79">
        <f>IF($C495&lt;=Entradas!$E$63,"",F495^2)</f>
        <v>8.885747707674866E-3</v>
      </c>
      <c r="I495" s="79">
        <f>IF($C495&lt;=Entradas!$E$63,"",G495^2)</f>
        <v>7.6755327599199391E-3</v>
      </c>
      <c r="J495" s="79">
        <f>IF($C495&lt;=Entradas!$E$63,"",E495-AVERAGE(E:E))</f>
        <v>-0.19218734798633341</v>
      </c>
      <c r="K495" s="79">
        <f>IF($C495&lt;=Entradas!$E$63,"",J495^2)</f>
        <v>3.693597672602001E-2</v>
      </c>
      <c r="L495" s="79">
        <f>IF($C495&lt;=Entradas!$E$63,"",G495*J495)</f>
        <v>1.6837556217581193E-2</v>
      </c>
      <c r="M495" s="40"/>
    </row>
    <row r="496" spans="2:13" x14ac:dyDescent="0.3">
      <c r="B496" s="39"/>
      <c r="C496" s="75">
        <v>491</v>
      </c>
      <c r="D496" s="111">
        <f>IF($C496&lt;=Entradas!$E$63,"",Observaciones!H496)</f>
        <v>0.81039272634569748</v>
      </c>
      <c r="E496" s="111">
        <f>IF($C496&lt;=Entradas!$E$63,"",Cálculos!L497)</f>
        <v>0.71706845646759221</v>
      </c>
      <c r="F496" s="79">
        <f>IF($C496&lt;=Entradas!$E$63,"",D496-E496)</f>
        <v>9.332426987810527E-2</v>
      </c>
      <c r="G496" s="79">
        <f>IF($C496&lt;=Entradas!$E$63,"",D496-AVERAGE(D:D))</f>
        <v>-9.5705955847780744E-2</v>
      </c>
      <c r="H496" s="79">
        <f>IF($C496&lt;=Entradas!$E$63,"",F496^2)</f>
        <v>8.7094193482814275E-3</v>
      </c>
      <c r="I496" s="79">
        <f>IF($C496&lt;=Entradas!$E$63,"",G496^2)</f>
        <v>9.1596299847373566E-3</v>
      </c>
      <c r="J496" s="79">
        <f>IF($C496&lt;=Entradas!$E$63,"",E496-AVERAGE(E:E))</f>
        <v>-0.19934321174664382</v>
      </c>
      <c r="K496" s="79">
        <f>IF($C496&lt;=Entradas!$E$63,"",J496^2)</f>
        <v>3.9737716069467278E-2</v>
      </c>
      <c r="L496" s="79">
        <f>IF($C496&lt;=Entradas!$E$63,"",G496*J496)</f>
        <v>1.90783326219791E-2</v>
      </c>
      <c r="M496" s="40"/>
    </row>
    <row r="497" spans="2:13" x14ac:dyDescent="0.3">
      <c r="B497" s="39"/>
      <c r="C497" s="75">
        <v>492</v>
      </c>
      <c r="D497" s="111">
        <f>IF($C497&lt;=Entradas!$E$63,"",Observaciones!H497)</f>
        <v>0.8024025772934188</v>
      </c>
      <c r="E497" s="111">
        <f>IF($C497&lt;=Entradas!$E$63,"",Cálculos!L498)</f>
        <v>0.70999970654121913</v>
      </c>
      <c r="F497" s="79">
        <f>IF($C497&lt;=Entradas!$E$63,"",D497-E497)</f>
        <v>9.2402870752199662E-2</v>
      </c>
      <c r="G497" s="79">
        <f>IF($C497&lt;=Entradas!$E$63,"",D497-AVERAGE(D:D))</f>
        <v>-0.10369610490005943</v>
      </c>
      <c r="H497" s="79">
        <f>IF($C497&lt;=Entradas!$E$63,"",F497^2)</f>
        <v>8.5382905232477165E-3</v>
      </c>
      <c r="I497" s="79">
        <f>IF($C497&lt;=Entradas!$E$63,"",G497^2)</f>
        <v>1.0752882171444128E-2</v>
      </c>
      <c r="J497" s="79">
        <f>IF($C497&lt;=Entradas!$E$63,"",E497-AVERAGE(E:E))</f>
        <v>-0.2064119616730169</v>
      </c>
      <c r="K497" s="79">
        <f>IF($C497&lt;=Entradas!$E$63,"",J497^2)</f>
        <v>4.2605897921702995E-2</v>
      </c>
      <c r="L497" s="79">
        <f>IF($C497&lt;=Entradas!$E$63,"",G497*J497)</f>
        <v>2.1404116430272208E-2</v>
      </c>
      <c r="M497" s="40"/>
    </row>
    <row r="498" spans="2:13" x14ac:dyDescent="0.3">
      <c r="B498" s="39"/>
      <c r="C498" s="75">
        <v>493</v>
      </c>
      <c r="D498" s="111">
        <f>IF($C498&lt;=Entradas!$E$63,"",Observaciones!H498)</f>
        <v>0.79449545793141441</v>
      </c>
      <c r="E498" s="111">
        <f>IF($C498&lt;=Entradas!$E$63,"",Cálculos!L499)</f>
        <v>0.70300336213128134</v>
      </c>
      <c r="F498" s="79">
        <f>IF($C498&lt;=Entradas!$E$63,"",D498-E498)</f>
        <v>9.1492095800133066E-2</v>
      </c>
      <c r="G498" s="79">
        <f>IF($C498&lt;=Entradas!$E$63,"",D498-AVERAGE(D:D))</f>
        <v>-0.11160322426206382</v>
      </c>
      <c r="H498" s="79">
        <f>IF($C498&lt;=Entradas!$E$63,"",F498^2)</f>
        <v>8.3708035939007268E-3</v>
      </c>
      <c r="I498" s="79">
        <f>IF($C498&lt;=Entradas!$E$63,"",G498^2)</f>
        <v>1.2455279665688509E-2</v>
      </c>
      <c r="J498" s="79">
        <f>IF($C498&lt;=Entradas!$E$63,"",E498-AVERAGE(E:E))</f>
        <v>-0.21340830608295469</v>
      </c>
      <c r="K498" s="79">
        <f>IF($C498&lt;=Entradas!$E$63,"",J498^2)</f>
        <v>4.5543105105196074E-2</v>
      </c>
      <c r="L498" s="79">
        <f>IF($C498&lt;=Entradas!$E$63,"",G498*J498)</f>
        <v>2.381705504316315E-2</v>
      </c>
      <c r="M498" s="40"/>
    </row>
    <row r="499" spans="2:13" x14ac:dyDescent="0.3">
      <c r="B499" s="39"/>
      <c r="C499" s="75">
        <v>494</v>
      </c>
      <c r="D499" s="111">
        <f>IF($C499&lt;=Entradas!$E$63,"",Observaciones!H499)</f>
        <v>0.78802950980983999</v>
      </c>
      <c r="E499" s="111">
        <f>IF($C499&lt;=Entradas!$E$63,"",Cálculos!L500)</f>
        <v>0.69743895843977965</v>
      </c>
      <c r="F499" s="79">
        <f>IF($C499&lt;=Entradas!$E$63,"",D499-E499)</f>
        <v>9.0590551370060335E-2</v>
      </c>
      <c r="G499" s="79">
        <f>IF($C499&lt;=Entradas!$E$63,"",D499-AVERAGE(D:D))</f>
        <v>-0.11806917238363823</v>
      </c>
      <c r="H499" s="79">
        <f>IF($C499&lt;=Entradas!$E$63,"",F499^2)</f>
        <v>8.206647997531541E-3</v>
      </c>
      <c r="I499" s="79">
        <f>IF($C499&lt;=Entradas!$E$63,"",G499^2)</f>
        <v>1.3940329467357281E-2</v>
      </c>
      <c r="J499" s="79">
        <f>IF($C499&lt;=Entradas!$E$63,"",E499-AVERAGE(E:E))</f>
        <v>-0.21897270977445638</v>
      </c>
      <c r="K499" s="79">
        <f>IF($C499&lt;=Entradas!$E$63,"",J499^2)</f>
        <v>4.79490476259683E-2</v>
      </c>
      <c r="L499" s="79">
        <f>IF($C499&lt;=Entradas!$E$63,"",G499*J499)</f>
        <v>2.5853926617672673E-2</v>
      </c>
      <c r="M499" s="40"/>
    </row>
    <row r="500" spans="2:13" x14ac:dyDescent="0.3">
      <c r="B500" s="39"/>
      <c r="C500" s="75">
        <v>495</v>
      </c>
      <c r="D500" s="111">
        <f>IF($C500&lt;=Entradas!$E$63,"",Observaciones!H500)</f>
        <v>0.77914181847214359</v>
      </c>
      <c r="E500" s="111">
        <f>IF($C500&lt;=Entradas!$E$63,"",Cálculos!L501)</f>
        <v>0.68944388584753236</v>
      </c>
      <c r="F500" s="79">
        <f>IF($C500&lt;=Entradas!$E$63,"",D500-E500)</f>
        <v>8.9697932624611232E-2</v>
      </c>
      <c r="G500" s="79">
        <f>IF($C500&lt;=Entradas!$E$63,"",D500-AVERAGE(D:D))</f>
        <v>-0.12695686372133463</v>
      </c>
      <c r="H500" s="79">
        <f>IF($C500&lt;=Entradas!$E$63,"",F500^2)</f>
        <v>8.0457191171292956E-3</v>
      </c>
      <c r="I500" s="79">
        <f>IF($C500&lt;=Entradas!$E$63,"",G500^2)</f>
        <v>1.6118045245957533E-2</v>
      </c>
      <c r="J500" s="79">
        <f>IF($C500&lt;=Entradas!$E$63,"",E500-AVERAGE(E:E))</f>
        <v>-0.22696778236670367</v>
      </c>
      <c r="K500" s="79">
        <f>IF($C500&lt;=Entradas!$E$63,"",J500^2)</f>
        <v>5.1514374232459366E-2</v>
      </c>
      <c r="L500" s="79">
        <f>IF($C500&lt;=Entradas!$E$63,"",G500*J500)</f>
        <v>2.8815117815063136E-2</v>
      </c>
      <c r="M500" s="40"/>
    </row>
    <row r="501" spans="2:13" x14ac:dyDescent="0.3">
      <c r="B501" s="39"/>
      <c r="C501" s="75">
        <v>496</v>
      </c>
      <c r="D501" s="111">
        <f>IF($C501&lt;=Entradas!$E$63,"",Observaciones!H501)</f>
        <v>0.77127839394867781</v>
      </c>
      <c r="E501" s="111">
        <f>IF($C501&lt;=Entradas!$E$63,"",Cálculos!L502)</f>
        <v>0.68246427782338581</v>
      </c>
      <c r="F501" s="79">
        <f>IF($C501&lt;=Entradas!$E$63,"",D501-E501)</f>
        <v>8.8814116125291998E-2</v>
      </c>
      <c r="G501" s="79">
        <f>IF($C501&lt;=Entradas!$E$63,"",D501-AVERAGE(D:D))</f>
        <v>-0.13482028824480041</v>
      </c>
      <c r="H501" s="79">
        <f>IF($C501&lt;=Entradas!$E$63,"",F501^2)</f>
        <v>7.8879472231168524E-3</v>
      </c>
      <c r="I501" s="79">
        <f>IF($C501&lt;=Entradas!$E$63,"",G501^2)</f>
        <v>1.8176510122411067E-2</v>
      </c>
      <c r="J501" s="79">
        <f>IF($C501&lt;=Entradas!$E$63,"",E501-AVERAGE(E:E))</f>
        <v>-0.23394739039085022</v>
      </c>
      <c r="K501" s="79">
        <f>IF($C501&lt;=Entradas!$E$63,"",J501^2)</f>
        <v>5.4731381470688879E-2</v>
      </c>
      <c r="L501" s="79">
        <f>IF($C501&lt;=Entradas!$E$63,"",G501*J501)</f>
        <v>3.1540854606613274E-2</v>
      </c>
      <c r="M501" s="40"/>
    </row>
    <row r="502" spans="2:13" x14ac:dyDescent="0.3">
      <c r="B502" s="39"/>
      <c r="C502" s="75">
        <v>497</v>
      </c>
      <c r="D502" s="111">
        <f>IF($C502&lt;=Entradas!$E$63,"",Observaciones!H502)</f>
        <v>0.76364788122921512</v>
      </c>
      <c r="E502" s="111">
        <f>IF($C502&lt;=Entradas!$E$63,"",Cálculos!L503)</f>
        <v>0.67570887197708496</v>
      </c>
      <c r="F502" s="79">
        <f>IF($C502&lt;=Entradas!$E$63,"",D502-E502)</f>
        <v>8.7939009252130163E-2</v>
      </c>
      <c r="G502" s="79">
        <f>IF($C502&lt;=Entradas!$E$63,"",D502-AVERAGE(D:D))</f>
        <v>-0.1424508009642631</v>
      </c>
      <c r="H502" s="79">
        <f>IF($C502&lt;=Entradas!$E$63,"",F502^2)</f>
        <v>7.733269348246234E-3</v>
      </c>
      <c r="I502" s="79">
        <f>IF($C502&lt;=Entradas!$E$63,"",G502^2)</f>
        <v>2.0292230695360101E-2</v>
      </c>
      <c r="J502" s="79">
        <f>IF($C502&lt;=Entradas!$E$63,"",E502-AVERAGE(E:E))</f>
        <v>-0.24070279623715107</v>
      </c>
      <c r="K502" s="79">
        <f>IF($C502&lt;=Entradas!$E$63,"",J502^2)</f>
        <v>5.7937836116383472E-2</v>
      </c>
      <c r="L502" s="79">
        <f>IF($C502&lt;=Entradas!$E$63,"",G502*J502)</f>
        <v>3.4288306118319983E-2</v>
      </c>
      <c r="M502" s="40"/>
    </row>
    <row r="503" spans="2:13" x14ac:dyDescent="0.3">
      <c r="B503" s="39"/>
      <c r="C503" s="75">
        <v>498</v>
      </c>
      <c r="D503" s="111">
        <f>IF($C503&lt;=Entradas!$E$63,"",Observaciones!H503)</f>
        <v>0.75611834551966217</v>
      </c>
      <c r="E503" s="111">
        <f>IF($C503&lt;=Entradas!$E$63,"",Cálculos!L504)</f>
        <v>0.66904582030981385</v>
      </c>
      <c r="F503" s="79">
        <f>IF($C503&lt;=Entradas!$E$63,"",D503-E503)</f>
        <v>8.7072525209848317E-2</v>
      </c>
      <c r="G503" s="79">
        <f>IF($C503&lt;=Entradas!$E$63,"",D503-AVERAGE(D:D))</f>
        <v>-0.14998033667381605</v>
      </c>
      <c r="H503" s="79">
        <f>IF($C503&lt;=Entradas!$E$63,"",F503^2)</f>
        <v>7.5816246464196707E-3</v>
      </c>
      <c r="I503" s="79">
        <f>IF($C503&lt;=Entradas!$E$63,"",G503^2)</f>
        <v>2.249410138879121E-2</v>
      </c>
      <c r="J503" s="79">
        <f>IF($C503&lt;=Entradas!$E$63,"",E503-AVERAGE(E:E))</f>
        <v>-0.24736584790442218</v>
      </c>
      <c r="K503" s="79">
        <f>IF($C503&lt;=Entradas!$E$63,"",J503^2)</f>
        <v>6.1189862709473727E-2</v>
      </c>
      <c r="L503" s="79">
        <f>IF($C503&lt;=Entradas!$E$63,"",G503*J503)</f>
        <v>3.7100013150309211E-2</v>
      </c>
      <c r="M503" s="40"/>
    </row>
    <row r="504" spans="2:13" x14ac:dyDescent="0.3">
      <c r="B504" s="39"/>
      <c r="C504" s="75">
        <v>499</v>
      </c>
      <c r="D504" s="111">
        <f>IF($C504&lt;=Entradas!$E$63,"",Observaciones!H504)</f>
        <v>0.74866727990726833</v>
      </c>
      <c r="E504" s="111">
        <f>IF($C504&lt;=Entradas!$E$63,"",Cálculos!L505)</f>
        <v>0.66245270103379095</v>
      </c>
      <c r="F504" s="79">
        <f>IF($C504&lt;=Entradas!$E$63,"",D504-E504)</f>
        <v>8.6214578873477388E-2</v>
      </c>
      <c r="G504" s="79">
        <f>IF($C504&lt;=Entradas!$E$63,"",D504-AVERAGE(D:D))</f>
        <v>-0.15743140228620989</v>
      </c>
      <c r="H504" s="79">
        <f>IF($C504&lt;=Entradas!$E$63,"",F504^2)</f>
        <v>7.4329536103310539E-3</v>
      </c>
      <c r="I504" s="79">
        <f>IF($C504&lt;=Entradas!$E$63,"",G504^2)</f>
        <v>2.4784646425802453E-2</v>
      </c>
      <c r="J504" s="79">
        <f>IF($C504&lt;=Entradas!$E$63,"",E504-AVERAGE(E:E))</f>
        <v>-0.25395896718044508</v>
      </c>
      <c r="K504" s="79">
        <f>IF($C504&lt;=Entradas!$E$63,"",J504^2)</f>
        <v>6.4495157011358384E-2</v>
      </c>
      <c r="L504" s="79">
        <f>IF($C504&lt;=Entradas!$E$63,"",G504*J504)</f>
        <v>3.9981116326375021E-2</v>
      </c>
      <c r="M504" s="40"/>
    </row>
    <row r="505" spans="2:13" x14ac:dyDescent="0.3">
      <c r="B505" s="39"/>
      <c r="C505" s="75">
        <v>500</v>
      </c>
      <c r="D505" s="111">
        <f>IF($C505&lt;=Entradas!$E$63,"",Observaciones!H505)</f>
        <v>0.74129034159143758</v>
      </c>
      <c r="E505" s="111">
        <f>IF($C505&lt;=Entradas!$E$63,"",Cálculos!L506)</f>
        <v>0.65592525549937841</v>
      </c>
      <c r="F505" s="79">
        <f>IF($C505&lt;=Entradas!$E$63,"",D505-E505)</f>
        <v>8.5365086092059173E-2</v>
      </c>
      <c r="G505" s="79">
        <f>IF($C505&lt;=Entradas!$E$63,"",D505-AVERAGE(D:D))</f>
        <v>-0.16480834060204064</v>
      </c>
      <c r="H505" s="79">
        <f>IF($C505&lt;=Entradas!$E$63,"",F505^2)</f>
        <v>7.2871979235046742E-3</v>
      </c>
      <c r="I505" s="79">
        <f>IF($C505&lt;=Entradas!$E$63,"",G505^2)</f>
        <v>2.7161789131998237E-2</v>
      </c>
      <c r="J505" s="79">
        <f>IF($C505&lt;=Entradas!$E$63,"",E505-AVERAGE(E:E))</f>
        <v>-0.26048641271485762</v>
      </c>
      <c r="K505" s="79">
        <f>IF($C505&lt;=Entradas!$E$63,"",J505^2)</f>
        <v>6.7853171209055138E-2</v>
      </c>
      <c r="L505" s="79">
        <f>IF($C505&lt;=Entradas!$E$63,"",G505*J505)</f>
        <v>4.2930333428913982E-2</v>
      </c>
      <c r="M505" s="40"/>
    </row>
    <row r="506" spans="2:13" x14ac:dyDescent="0.3">
      <c r="B506" s="39"/>
      <c r="C506" s="75">
        <v>501</v>
      </c>
      <c r="D506" s="111">
        <f>IF($C506&lt;=Entradas!$E$63,"",Observaciones!H506)</f>
        <v>0.73398620784927993</v>
      </c>
      <c r="E506" s="111">
        <f>IF($C506&lt;=Entradas!$E$63,"",Cálculos!L507)</f>
        <v>0.649462244283042</v>
      </c>
      <c r="F506" s="79">
        <f>IF($C506&lt;=Entradas!$E$63,"",D506-E506)</f>
        <v>8.4523963566237925E-2</v>
      </c>
      <c r="G506" s="79">
        <f>IF($C506&lt;=Entradas!$E$63,"",D506-AVERAGE(D:D))</f>
        <v>-0.1721124743441983</v>
      </c>
      <c r="H506" s="79">
        <f>IF($C506&lt;=Entradas!$E$63,"",F506^2)</f>
        <v>7.144300416946716E-3</v>
      </c>
      <c r="I506" s="79">
        <f>IF($C506&lt;=Entradas!$E$63,"",G506^2)</f>
        <v>2.9622703824882315E-2</v>
      </c>
      <c r="J506" s="79">
        <f>IF($C506&lt;=Entradas!$E$63,"",E506-AVERAGE(E:E))</f>
        <v>-0.26694942393119403</v>
      </c>
      <c r="K506" s="79">
        <f>IF($C506&lt;=Entradas!$E$63,"",J506^2)</f>
        <v>7.1261994937196343E-2</v>
      </c>
      <c r="L506" s="79">
        <f>IF($C506&lt;=Entradas!$E$63,"",G506*J506)</f>
        <v>4.5945325877556148E-2</v>
      </c>
      <c r="M506" s="40"/>
    </row>
    <row r="507" spans="2:13" x14ac:dyDescent="0.3">
      <c r="B507" s="39"/>
      <c r="C507" s="75">
        <v>502</v>
      </c>
      <c r="D507" s="111">
        <f>IF($C507&lt;=Entradas!$E$63,"",Observaciones!H507)</f>
        <v>0.7267540630310938</v>
      </c>
      <c r="E507" s="111">
        <f>IF($C507&lt;=Entradas!$E$63,"",Cálculos!L508)</f>
        <v>0.64306293420994287</v>
      </c>
      <c r="F507" s="79">
        <f>IF($C507&lt;=Entradas!$E$63,"",D507-E507)</f>
        <v>8.3691128821150929E-2</v>
      </c>
      <c r="G507" s="79">
        <f>IF($C507&lt;=Entradas!$E$63,"",D507-AVERAGE(D:D))</f>
        <v>-0.17934461916238442</v>
      </c>
      <c r="H507" s="79">
        <f>IF($C507&lt;=Entradas!$E$63,"",F507^2)</f>
        <v>7.0042050433584795E-3</v>
      </c>
      <c r="I507" s="79">
        <f>IF($C507&lt;=Entradas!$E$63,"",G507^2)</f>
        <v>3.2164492422500704E-2</v>
      </c>
      <c r="J507" s="79">
        <f>IF($C507&lt;=Entradas!$E$63,"",E507-AVERAGE(E:E))</f>
        <v>-0.27334873400429316</v>
      </c>
      <c r="K507" s="79">
        <f>IF($C507&lt;=Entradas!$E$63,"",J507^2)</f>
        <v>7.4719530381749819E-2</v>
      </c>
      <c r="L507" s="79">
        <f>IF($C507&lt;=Entradas!$E$63,"",G507*J507)</f>
        <v>4.9023624598519874E-2</v>
      </c>
      <c r="M507" s="40"/>
    </row>
    <row r="508" spans="2:13" x14ac:dyDescent="0.3">
      <c r="B508" s="39"/>
      <c r="C508" s="75">
        <v>503</v>
      </c>
      <c r="D508" s="111">
        <f>IF($C508&lt;=Entradas!$E$63,"",Observaciones!H508)</f>
        <v>0.71959318150316576</v>
      </c>
      <c r="E508" s="111">
        <f>IF($C508&lt;=Entradas!$E$63,"",Cálculos!L509)</f>
        <v>0.63672668130796839</v>
      </c>
      <c r="F508" s="79">
        <f>IF($C508&lt;=Entradas!$E$63,"",D508-E508)</f>
        <v>8.2866500195197368E-2</v>
      </c>
      <c r="G508" s="79">
        <f>IF($C508&lt;=Entradas!$E$63,"",D508-AVERAGE(D:D))</f>
        <v>-0.18650550069031246</v>
      </c>
      <c r="H508" s="79">
        <f>IF($C508&lt;=Entradas!$E$63,"",F508^2)</f>
        <v>6.8668568546006456E-3</v>
      </c>
      <c r="I508" s="79">
        <f>IF($C508&lt;=Entradas!$E$63,"",G508^2)</f>
        <v>3.4784301787744144E-2</v>
      </c>
      <c r="J508" s="79">
        <f>IF($C508&lt;=Entradas!$E$63,"",E508-AVERAGE(E:E))</f>
        <v>-0.27968498690626764</v>
      </c>
      <c r="K508" s="79">
        <f>IF($C508&lt;=Entradas!$E$63,"",J508^2)</f>
        <v>7.8223691900759104E-2</v>
      </c>
      <c r="L508" s="79">
        <f>IF($C508&lt;=Entradas!$E$63,"",G508*J508)</f>
        <v>5.2162788518516932E-2</v>
      </c>
      <c r="M508" s="40"/>
    </row>
    <row r="509" spans="2:13" x14ac:dyDescent="0.3">
      <c r="B509" s="39"/>
      <c r="C509" s="75">
        <v>504</v>
      </c>
      <c r="D509" s="111">
        <f>IF($C509&lt;=Entradas!$E$63,"",Observaciones!H509)</f>
        <v>0.71250285838495209</v>
      </c>
      <c r="E509" s="111">
        <f>IF($C509&lt;=Entradas!$E$63,"",Cálculos!L510)</f>
        <v>0.63045286155344138</v>
      </c>
      <c r="F509" s="79">
        <f>IF($C509&lt;=Entradas!$E$63,"",D509-E509)</f>
        <v>8.2049996831510708E-2</v>
      </c>
      <c r="G509" s="79">
        <f>IF($C509&lt;=Entradas!$E$63,"",D509-AVERAGE(D:D))</f>
        <v>-0.19359582380852614</v>
      </c>
      <c r="H509" s="79">
        <f>IF($C509&lt;=Entradas!$E$63,"",F509^2)</f>
        <v>6.7322019800509173E-3</v>
      </c>
      <c r="I509" s="79">
        <f>IF($C509&lt;=Entradas!$E$63,"",G509^2)</f>
        <v>3.7479342996101894E-2</v>
      </c>
      <c r="J509" s="79">
        <f>IF($C509&lt;=Entradas!$E$63,"",E509-AVERAGE(E:E))</f>
        <v>-0.28595880666079465</v>
      </c>
      <c r="K509" s="79">
        <f>IF($C509&lt;=Entradas!$E$63,"",J509^2)</f>
        <v>8.1772439106865741E-2</v>
      </c>
      <c r="L509" s="79">
        <f>IF($C509&lt;=Entradas!$E$63,"",G509*J509)</f>
        <v>5.5360430750799591E-2</v>
      </c>
      <c r="M509" s="40"/>
    </row>
    <row r="510" spans="2:13" x14ac:dyDescent="0.3">
      <c r="B510" s="39"/>
      <c r="C510" s="75">
        <v>505</v>
      </c>
      <c r="D510" s="111">
        <f>IF($C510&lt;=Entradas!$E$63,"",Observaciones!H510)</f>
        <v>0.70548239799855084</v>
      </c>
      <c r="E510" s="111">
        <f>IF($C510&lt;=Entradas!$E$63,"",Cálculos!L511)</f>
        <v>0.62424085932860773</v>
      </c>
      <c r="F510" s="79">
        <f>IF($C510&lt;=Entradas!$E$63,"",D510-E510)</f>
        <v>8.1241538669943103E-2</v>
      </c>
      <c r="G510" s="79">
        <f>IF($C510&lt;=Entradas!$E$63,"",D510-AVERAGE(D:D))</f>
        <v>-0.20061628419492739</v>
      </c>
      <c r="H510" s="79">
        <f>IF($C510&lt;=Entradas!$E$63,"",F510^2)</f>
        <v>6.6001876054598606E-3</v>
      </c>
      <c r="I510" s="79">
        <f>IF($C510&lt;=Entradas!$E$63,"",G510^2)</f>
        <v>4.0246893484179869E-2</v>
      </c>
      <c r="J510" s="79">
        <f>IF($C510&lt;=Entradas!$E$63,"",E510-AVERAGE(E:E))</f>
        <v>-0.2921708088856283</v>
      </c>
      <c r="K510" s="79">
        <f>IF($C510&lt;=Entradas!$E$63,"",J510^2)</f>
        <v>8.5363781564882335E-2</v>
      </c>
      <c r="L510" s="79">
        <f>IF($C510&lt;=Entradas!$E$63,"",G510*J510)</f>
        <v>5.8614222028861025E-2</v>
      </c>
      <c r="M510" s="40"/>
    </row>
    <row r="511" spans="2:13" x14ac:dyDescent="0.3">
      <c r="B511" s="39"/>
      <c r="C511" s="75">
        <v>506</v>
      </c>
      <c r="D511" s="111">
        <f>IF($C511&lt;=Entradas!$E$63,"",Observaciones!H511)</f>
        <v>0.69853111189530581</v>
      </c>
      <c r="E511" s="111">
        <f>IF($C511&lt;=Entradas!$E$63,"",Cálculos!L512)</f>
        <v>0.61809006545610456</v>
      </c>
      <c r="F511" s="79">
        <f>IF($C511&lt;=Entradas!$E$63,"",D511-E511)</f>
        <v>8.0441046439201247E-2</v>
      </c>
      <c r="G511" s="79">
        <f>IF($C511&lt;=Entradas!$E$63,"",D511-AVERAGE(D:D))</f>
        <v>-0.20756757029817241</v>
      </c>
      <c r="H511" s="79">
        <f>IF($C511&lt;=Entradas!$E$63,"",F511^2)</f>
        <v>6.4707619522337313E-3</v>
      </c>
      <c r="I511" s="79">
        <f>IF($C511&lt;=Entradas!$E$63,"",G511^2)</f>
        <v>4.3084296239486744E-2</v>
      </c>
      <c r="J511" s="79">
        <f>IF($C511&lt;=Entradas!$E$63,"",E511-AVERAGE(E:E))</f>
        <v>-0.29832160275813147</v>
      </c>
      <c r="K511" s="79">
        <f>IF($C511&lt;=Entradas!$E$63,"",J511^2)</f>
        <v>8.8995778672180392E-2</v>
      </c>
      <c r="L511" s="79">
        <f>IF($C511&lt;=Entradas!$E$63,"",G511*J511)</f>
        <v>6.1921890251961917E-2</v>
      </c>
      <c r="M511" s="40"/>
    </row>
    <row r="512" spans="2:13" x14ac:dyDescent="0.3">
      <c r="B512" s="39"/>
      <c r="C512" s="75">
        <v>507</v>
      </c>
      <c r="D512" s="111">
        <f>IF($C512&lt;=Entradas!$E$63,"",Observaciones!H512)</f>
        <v>0.69164831847216357</v>
      </c>
      <c r="E512" s="111">
        <f>IF($C512&lt;=Entradas!$E$63,"",Cálculos!L513)</f>
        <v>0.61199987682309243</v>
      </c>
      <c r="F512" s="79">
        <f>IF($C512&lt;=Entradas!$E$63,"",D512-E512)</f>
        <v>7.9648441649071144E-2</v>
      </c>
      <c r="G512" s="79">
        <f>IF($C512&lt;=Entradas!$E$63,"",D512-AVERAGE(D:D))</f>
        <v>-0.21445036372131465</v>
      </c>
      <c r="H512" s="79">
        <f>IF($C512&lt;=Entradas!$E$63,"",F512^2)</f>
        <v>6.3438742571254913E-3</v>
      </c>
      <c r="I512" s="79">
        <f>IF($C512&lt;=Entradas!$E$63,"",G512^2)</f>
        <v>4.5988958500204145E-2</v>
      </c>
      <c r="J512" s="79">
        <f>IF($C512&lt;=Entradas!$E$63,"",E512-AVERAGE(E:E))</f>
        <v>-0.3044117913911436</v>
      </c>
      <c r="K512" s="79">
        <f>IF($C512&lt;=Entradas!$E$63,"",J512^2)</f>
        <v>9.2666538737965126E-2</v>
      </c>
      <c r="L512" s="79">
        <f>IF($C512&lt;=Entradas!$E$63,"",G512*J512)</f>
        <v>6.5281219384887706E-2</v>
      </c>
      <c r="M512" s="40"/>
    </row>
    <row r="513" spans="2:13" x14ac:dyDescent="0.3">
      <c r="B513" s="39"/>
      <c r="C513" s="75">
        <v>508</v>
      </c>
      <c r="D513" s="111">
        <f>IF($C513&lt;=Entradas!$E$63,"",Observaciones!H513)</f>
        <v>0.68483334285238129</v>
      </c>
      <c r="E513" s="111">
        <f>IF($C513&lt;=Entradas!$E$63,"",Cálculos!L514)</f>
        <v>0.60596969626965935</v>
      </c>
      <c r="F513" s="79">
        <f>IF($C513&lt;=Entradas!$E$63,"",D513-E513)</f>
        <v>7.8863646582721936E-2</v>
      </c>
      <c r="G513" s="79">
        <f>IF($C513&lt;=Entradas!$E$63,"",D513-AVERAGE(D:D))</f>
        <v>-0.22126533934109693</v>
      </c>
      <c r="H513" s="79">
        <f>IF($C513&lt;=Entradas!$E$63,"",F513^2)</f>
        <v>6.2194747523244692E-3</v>
      </c>
      <c r="I513" s="79">
        <f>IF($C513&lt;=Entradas!$E$63,"",G513^2)</f>
        <v>4.8958350393730782E-2</v>
      </c>
      <c r="J513" s="79">
        <f>IF($C513&lt;=Entradas!$E$63,"",E513-AVERAGE(E:E))</f>
        <v>-0.31044197194457668</v>
      </c>
      <c r="K513" s="79">
        <f>IF($C513&lt;=Entradas!$E$63,"",J513^2)</f>
        <v>9.6374217944837332E-2</v>
      </c>
      <c r="L513" s="79">
        <f>IF($C513&lt;=Entradas!$E$63,"",G513*J513)</f>
        <v>6.8690048268036055E-2</v>
      </c>
      <c r="M513" s="40"/>
    </row>
    <row r="514" spans="2:13" x14ac:dyDescent="0.3">
      <c r="B514" s="39"/>
      <c r="C514" s="75">
        <v>509</v>
      </c>
      <c r="D514" s="111">
        <f>IF($C514&lt;=Entradas!$E$63,"",Observaciones!H514)</f>
        <v>0.67808551681064921</v>
      </c>
      <c r="E514" s="111">
        <f>IF($C514&lt;=Entradas!$E$63,"",Cálculos!L515)</f>
        <v>0.599998932521564</v>
      </c>
      <c r="F514" s="79">
        <f>IF($C514&lt;=Entradas!$E$63,"",D514-E514)</f>
        <v>7.8086584289085215E-2</v>
      </c>
      <c r="G514" s="79">
        <f>IF($C514&lt;=Entradas!$E$63,"",D514-AVERAGE(D:D))</f>
        <v>-0.22801316538282901</v>
      </c>
      <c r="H514" s="79">
        <f>IF($C514&lt;=Entradas!$E$63,"",F514^2)</f>
        <v>6.0975146459364095E-3</v>
      </c>
      <c r="I514" s="79">
        <f>IF($C514&lt;=Entradas!$E$63,"",G514^2)</f>
        <v>5.1990003587897335E-2</v>
      </c>
      <c r="J514" s="79">
        <f>IF($C514&lt;=Entradas!$E$63,"",E514-AVERAGE(E:E))</f>
        <v>-0.31641273569267203</v>
      </c>
      <c r="K514" s="79">
        <f>IF($C514&lt;=Entradas!$E$63,"",J514^2)</f>
        <v>0.10011701930852072</v>
      </c>
      <c r="L514" s="79">
        <f>IF($C514&lt;=Entradas!$E$63,"",G514*J514)</f>
        <v>7.214626943272659E-2</v>
      </c>
      <c r="M514" s="40"/>
    </row>
    <row r="515" spans="2:13" x14ac:dyDescent="0.3">
      <c r="B515" s="39"/>
      <c r="C515" s="75">
        <v>510</v>
      </c>
      <c r="D515" s="111">
        <f>IF($C515&lt;=Entradas!$E$63,"",Observaciones!H515)</f>
        <v>0.67140417870612457</v>
      </c>
      <c r="E515" s="111">
        <f>IF($C515&lt;=Entradas!$E$63,"",Cálculos!L516)</f>
        <v>0.59408700013081506</v>
      </c>
      <c r="F515" s="79">
        <f>IF($C515&lt;=Entradas!$E$63,"",D515-E515)</f>
        <v>7.7317178575309509E-2</v>
      </c>
      <c r="G515" s="79">
        <f>IF($C515&lt;=Entradas!$E$63,"",D515-AVERAGE(D:D))</f>
        <v>-0.23469450348735366</v>
      </c>
      <c r="H515" s="79">
        <f>IF($C515&lt;=Entradas!$E$63,"",F515^2)</f>
        <v>5.9779461028462997E-3</v>
      </c>
      <c r="I515" s="79">
        <f>IF($C515&lt;=Entradas!$E$63,"",G515^2)</f>
        <v>5.5081509967175458E-2</v>
      </c>
      <c r="J515" s="79">
        <f>IF($C515&lt;=Entradas!$E$63,"",E515-AVERAGE(E:E))</f>
        <v>-0.32232466808342097</v>
      </c>
      <c r="K515" s="79">
        <f>IF($C515&lt;=Entradas!$E$63,"",J515^2)</f>
        <v>0.10389319165508749</v>
      </c>
      <c r="L515" s="79">
        <f>IF($C515&lt;=Entradas!$E$63,"",G515*J515)</f>
        <v>7.5647827937564555E-2</v>
      </c>
      <c r="M515" s="40"/>
    </row>
    <row r="516" spans="2:13" x14ac:dyDescent="0.3">
      <c r="B516" s="39"/>
      <c r="C516" s="75">
        <v>511</v>
      </c>
      <c r="D516" s="111">
        <f>IF($C516&lt;=Entradas!$E$63,"",Observaciones!H516)</f>
        <v>0.6647886734173164</v>
      </c>
      <c r="E516" s="111">
        <f>IF($C516&lt;=Entradas!$E$63,"",Cálculos!L517)</f>
        <v>0.58823331941802659</v>
      </c>
      <c r="F516" s="79">
        <f>IF($C516&lt;=Entradas!$E$63,"",D516-E516)</f>
        <v>7.655535399928981E-2</v>
      </c>
      <c r="G516" s="79">
        <f>IF($C516&lt;=Entradas!$E$63,"",D516-AVERAGE(D:D))</f>
        <v>-0.24131000877616182</v>
      </c>
      <c r="H516" s="79">
        <f>IF($C516&lt;=Entradas!$E$63,"",F516^2)</f>
        <v>5.8607222259565786E-3</v>
      </c>
      <c r="I516" s="79">
        <f>IF($C516&lt;=Entradas!$E$63,"",G516^2)</f>
        <v>5.8230520335551296E-2</v>
      </c>
      <c r="J516" s="79">
        <f>IF($C516&lt;=Entradas!$E$63,"",E516-AVERAGE(E:E))</f>
        <v>-0.32817834879620944</v>
      </c>
      <c r="K516" s="79">
        <f>IF($C516&lt;=Entradas!$E$63,"",J516^2)</f>
        <v>0.1077010286186065</v>
      </c>
      <c r="L516" s="79">
        <f>IF($C516&lt;=Entradas!$E$63,"",G516*J516)</f>
        <v>7.9192720228159597E-2</v>
      </c>
      <c r="M516" s="40"/>
    </row>
    <row r="517" spans="2:13" x14ac:dyDescent="0.3">
      <c r="B517" s="39"/>
      <c r="C517" s="75">
        <v>512</v>
      </c>
      <c r="D517" s="111">
        <f>IF($C517&lt;=Entradas!$E$63,"",Observaciones!H517)</f>
        <v>0.65823835227780969</v>
      </c>
      <c r="E517" s="111">
        <f>IF($C517&lt;=Entradas!$E$63,"",Cálculos!L518)</f>
        <v>0.58243731641553964</v>
      </c>
      <c r="F517" s="79">
        <f>IF($C517&lt;=Entradas!$E$63,"",D517-E517)</f>
        <v>7.580103586227005E-2</v>
      </c>
      <c r="G517" s="79">
        <f>IF($C517&lt;=Entradas!$E$63,"",D517-AVERAGE(D:D))</f>
        <v>-0.24786032991566853</v>
      </c>
      <c r="H517" s="79">
        <f>IF($C517&lt;=Entradas!$E$63,"",F517^2)</f>
        <v>5.7457970377931501E-3</v>
      </c>
      <c r="I517" s="79">
        <f>IF($C517&lt;=Entradas!$E$63,"",G517^2)</f>
        <v>6.1434743145904046E-2</v>
      </c>
      <c r="J517" s="79">
        <f>IF($C517&lt;=Entradas!$E$63,"",E517-AVERAGE(E:E))</f>
        <v>-0.33397435179869639</v>
      </c>
      <c r="K517" s="79">
        <f>IF($C517&lt;=Entradas!$E$63,"",J517^2)</f>
        <v>0.11153886765935941</v>
      </c>
      <c r="L517" s="79">
        <f>IF($C517&lt;=Entradas!$E$63,"",G517*J517)</f>
        <v>8.2778993020196437E-2</v>
      </c>
      <c r="M517" s="40"/>
    </row>
    <row r="518" spans="2:13" x14ac:dyDescent="0.3">
      <c r="B518" s="39"/>
      <c r="C518" s="75">
        <v>513</v>
      </c>
      <c r="D518" s="111">
        <f>IF($C518&lt;=Entradas!$E$63,"",Observaciones!H518)</f>
        <v>0.65175257301265566</v>
      </c>
      <c r="E518" s="111">
        <f>IF($C518&lt;=Entradas!$E$63,"",Cálculos!L519)</f>
        <v>0.5766984228111367</v>
      </c>
      <c r="F518" s="79">
        <f>IF($C518&lt;=Entradas!$E$63,"",D518-E518)</f>
        <v>7.5054150201518954E-2</v>
      </c>
      <c r="G518" s="79">
        <f>IF($C518&lt;=Entradas!$E$63,"",D518-AVERAGE(D:D))</f>
        <v>-0.25434610918082257</v>
      </c>
      <c r="H518" s="79">
        <f>IF($C518&lt;=Entradas!$E$63,"",F518^2)</f>
        <v>5.6331254624721674E-3</v>
      </c>
      <c r="I518" s="79">
        <f>IF($C518&lt;=Entradas!$E$63,"",G518^2)</f>
        <v>6.4691943255422907E-2</v>
      </c>
      <c r="J518" s="79">
        <f>IF($C518&lt;=Entradas!$E$63,"",E518-AVERAGE(E:E))</f>
        <v>-0.33971324540309933</v>
      </c>
      <c r="K518" s="79">
        <f>IF($C518&lt;=Entradas!$E$63,"",J518^2)</f>
        <v>0.11540508910230639</v>
      </c>
      <c r="L518" s="79">
        <f>IF($C518&lt;=Entradas!$E$63,"",G518*J518)</f>
        <v>8.6404742205468274E-2</v>
      </c>
      <c r="M518" s="40"/>
    </row>
    <row r="519" spans="2:13" x14ac:dyDescent="0.3">
      <c r="B519" s="39"/>
      <c r="C519" s="75">
        <v>514</v>
      </c>
      <c r="D519" s="111">
        <f>IF($C519&lt;=Entradas!$E$63,"",Observaciones!H519)</f>
        <v>0.64533069967539336</v>
      </c>
      <c r="E519" s="111">
        <f>IF($C519&lt;=Entradas!$E$63,"",Cálculos!L520)</f>
        <v>0.57101607589231596</v>
      </c>
      <c r="F519" s="79">
        <f>IF($C519&lt;=Entradas!$E$63,"",D519-E519)</f>
        <v>7.4314623783077405E-2</v>
      </c>
      <c r="G519" s="79">
        <f>IF($C519&lt;=Entradas!$E$63,"",D519-AVERAGE(D:D))</f>
        <v>-0.26076798251808486</v>
      </c>
      <c r="H519" s="79">
        <f>IF($C519&lt;=Entradas!$E$63,"",F519^2)</f>
        <v>5.5226633080203338E-3</v>
      </c>
      <c r="I519" s="79">
        <f>IF($C519&lt;=Entradas!$E$63,"",G519^2)</f>
        <v>6.7999940706552214E-2</v>
      </c>
      <c r="J519" s="79">
        <f>IF($C519&lt;=Entradas!$E$63,"",E519-AVERAGE(E:E))</f>
        <v>-0.34539559232192008</v>
      </c>
      <c r="K519" s="79">
        <f>IF($C519&lt;=Entradas!$E$63,"",J519^2)</f>
        <v>0.11929811519541002</v>
      </c>
      <c r="L519" s="79">
        <f>IF($C519&lt;=Entradas!$E$63,"",G519*J519)</f>
        <v>9.0068111780426022E-2</v>
      </c>
      <c r="M519" s="40"/>
    </row>
    <row r="520" spans="2:13" x14ac:dyDescent="0.3">
      <c r="B520" s="39"/>
      <c r="C520" s="75">
        <v>515</v>
      </c>
      <c r="D520" s="111">
        <f>IF($C520&lt;=Entradas!$E$63,"",Observaciones!H520)</f>
        <v>0.63897210258569426</v>
      </c>
      <c r="E520" s="111">
        <f>IF($C520&lt;=Entradas!$E$63,"",Cálculos!L521)</f>
        <v>0.56538971849111574</v>
      </c>
      <c r="F520" s="79">
        <f>IF($C520&lt;=Entradas!$E$63,"",D520-E520)</f>
        <v>7.3582384094578512E-2</v>
      </c>
      <c r="G520" s="79">
        <f>IF($C520&lt;=Entradas!$E$63,"",D520-AVERAGE(D:D))</f>
        <v>-0.26712657960778396</v>
      </c>
      <c r="H520" s="79">
        <f>IF($C520&lt;=Entradas!$E$63,"",F520^2)</f>
        <v>5.414367249042081E-3</v>
      </c>
      <c r="I520" s="79">
        <f>IF($C520&lt;=Entradas!$E$63,"",G520^2)</f>
        <v>7.1356609532953738E-2</v>
      </c>
      <c r="J520" s="79">
        <f>IF($C520&lt;=Entradas!$E$63,"",E520-AVERAGE(E:E))</f>
        <v>-0.35102194972312029</v>
      </c>
      <c r="K520" s="79">
        <f>IF($C520&lt;=Entradas!$E$63,"",J520^2)</f>
        <v>0.12321640918742079</v>
      </c>
      <c r="L520" s="79">
        <f>IF($C520&lt;=Entradas!$E$63,"",G520*J520)</f>
        <v>9.3767292796792634E-2</v>
      </c>
      <c r="M520" s="40"/>
    </row>
    <row r="521" spans="2:13" x14ac:dyDescent="0.3">
      <c r="B521" s="39"/>
      <c r="C521" s="75">
        <v>516</v>
      </c>
      <c r="D521" s="111">
        <f>IF($C521&lt;=Entradas!$E$63,"",Observaciones!H521)</f>
        <v>0.63267615826761969</v>
      </c>
      <c r="E521" s="111">
        <f>IF($C521&lt;=Entradas!$E$63,"",Cálculos!L522)</f>
        <v>0.55981879892948361</v>
      </c>
      <c r="F521" s="79">
        <f>IF($C521&lt;=Entradas!$E$63,"",D521-E521)</f>
        <v>7.2857359338136085E-2</v>
      </c>
      <c r="G521" s="79">
        <f>IF($C521&lt;=Entradas!$E$63,"",D521-AVERAGE(D:D))</f>
        <v>-0.27342252392585853</v>
      </c>
      <c r="H521" s="79">
        <f>IF($C521&lt;=Entradas!$E$63,"",F521^2)</f>
        <v>5.3081948097262856E-3</v>
      </c>
      <c r="I521" s="79">
        <f>IF($C521&lt;=Entradas!$E$63,"",G521^2)</f>
        <v>7.4759876589986674E-2</v>
      </c>
      <c r="J521" s="79">
        <f>IF($C521&lt;=Entradas!$E$63,"",E521-AVERAGE(E:E))</f>
        <v>-0.35659286928475242</v>
      </c>
      <c r="K521" s="79">
        <f>IF($C521&lt;=Entradas!$E$63,"",J521^2)</f>
        <v>0.12715847442473252</v>
      </c>
      <c r="L521" s="79">
        <f>IF($C521&lt;=Entradas!$E$63,"",G521*J521)</f>
        <v>9.7500522333800757E-2</v>
      </c>
      <c r="M521" s="40"/>
    </row>
    <row r="522" spans="2:13" x14ac:dyDescent="0.3">
      <c r="B522" s="39"/>
      <c r="C522" s="75">
        <v>517</v>
      </c>
      <c r="D522" s="111">
        <f>IF($C522&lt;=Entradas!$E$63,"",Observaciones!H522)</f>
        <v>0.62644224938848836</v>
      </c>
      <c r="E522" s="111">
        <f>IF($C522&lt;=Entradas!$E$63,"",Cálculos!L523)</f>
        <v>0.55430277096518188</v>
      </c>
      <c r="F522" s="79">
        <f>IF($C522&lt;=Entradas!$E$63,"",D522-E522)</f>
        <v>7.213947842330648E-2</v>
      </c>
      <c r="G522" s="79">
        <f>IF($C522&lt;=Entradas!$E$63,"",D522-AVERAGE(D:D))</f>
        <v>-0.27965643280498986</v>
      </c>
      <c r="H522" s="79">
        <f>IF($C522&lt;=Entradas!$E$63,"",F522^2)</f>
        <v>5.2041043471867015E-3</v>
      </c>
      <c r="I522" s="79">
        <f>IF($C522&lt;=Entradas!$E$63,"",G522^2)</f>
        <v>7.8207720409211812E-2</v>
      </c>
      <c r="J522" s="79">
        <f>IF($C522&lt;=Entradas!$E$63,"",E522-AVERAGE(E:E))</f>
        <v>-0.36210889724905415</v>
      </c>
      <c r="K522" s="79">
        <f>IF($C522&lt;=Entradas!$E$63,"",J522^2)</f>
        <v>0.13112285346692606</v>
      </c>
      <c r="L522" s="79">
        <f>IF($C522&lt;=Entradas!$E$63,"",G522*J522)</f>
        <v>0.10126608249161909</v>
      </c>
      <c r="M522" s="40"/>
    </row>
    <row r="523" spans="2:13" x14ac:dyDescent="0.3">
      <c r="B523" s="39"/>
      <c r="C523" s="75">
        <v>518</v>
      </c>
      <c r="D523" s="111">
        <f>IF($C523&lt;=Entradas!$E$63,"",Observaciones!H523)</f>
        <v>1.4767519172164114</v>
      </c>
      <c r="E523" s="111">
        <f>IF($C523&lt;=Entradas!$E$63,"",Cálculos!L524)</f>
        <v>1.856016189333324</v>
      </c>
      <c r="F523" s="79">
        <f>IF($C523&lt;=Entradas!$E$63,"",D523-E523)</f>
        <v>-0.3792642721169126</v>
      </c>
      <c r="G523" s="79">
        <f>IF($C523&lt;=Entradas!$E$63,"",D523-AVERAGE(D:D))</f>
        <v>0.57065323502293319</v>
      </c>
      <c r="H523" s="79">
        <f>IF($C523&lt;=Entradas!$E$63,"",F523^2)</f>
        <v>0.14384138810437153</v>
      </c>
      <c r="I523" s="79">
        <f>IF($C523&lt;=Entradas!$E$63,"",G523^2)</f>
        <v>0.32564511464213902</v>
      </c>
      <c r="J523" s="79">
        <f>IF($C523&lt;=Entradas!$E$63,"",E523-AVERAGE(E:E))</f>
        <v>0.93960452111908799</v>
      </c>
      <c r="K523" s="79">
        <f>IF($C523&lt;=Entradas!$E$63,"",J523^2)</f>
        <v>0.88285665610743069</v>
      </c>
      <c r="L523" s="79">
        <f>IF($C523&lt;=Entradas!$E$63,"",G523*J523)</f>
        <v>0.53618835961878153</v>
      </c>
      <c r="M523" s="40"/>
    </row>
    <row r="524" spans="2:13" x14ac:dyDescent="0.3">
      <c r="B524" s="39"/>
      <c r="C524" s="75">
        <v>519</v>
      </c>
      <c r="D524" s="111">
        <f>IF($C524&lt;=Entradas!$E$63,"",Observaciones!H524)</f>
        <v>0.94472018161146487</v>
      </c>
      <c r="E524" s="111">
        <f>IF($C524&lt;=Entradas!$E$63,"",Cálculos!L525)</f>
        <v>0.85790797424570586</v>
      </c>
      <c r="F524" s="79">
        <f>IF($C524&lt;=Entradas!$E$63,"",D524-E524)</f>
        <v>8.6812207365759009E-2</v>
      </c>
      <c r="G524" s="79">
        <f>IF($C524&lt;=Entradas!$E$63,"",D524-AVERAGE(D:D))</f>
        <v>3.8621499417986649E-2</v>
      </c>
      <c r="H524" s="79">
        <f>IF($C524&lt;=Entradas!$E$63,"",F524^2)</f>
        <v>7.5363593477155424E-3</v>
      </c>
      <c r="I524" s="79">
        <f>IF($C524&lt;=Entradas!$E$63,"",G524^2)</f>
        <v>1.4916202172935431E-3</v>
      </c>
      <c r="J524" s="79">
        <f>IF($C524&lt;=Entradas!$E$63,"",E524-AVERAGE(E:E))</f>
        <v>-5.8503693968530168E-2</v>
      </c>
      <c r="K524" s="79">
        <f>IF($C524&lt;=Entradas!$E$63,"",J524^2)</f>
        <v>3.4226822079634332E-3</v>
      </c>
      <c r="L524" s="79">
        <f>IF($C524&lt;=Entradas!$E$63,"",G524*J524)</f>
        <v>-2.2595003825556571E-3</v>
      </c>
      <c r="M524" s="40"/>
    </row>
    <row r="525" spans="2:13" x14ac:dyDescent="0.3">
      <c r="B525" s="39"/>
      <c r="C525" s="75">
        <v>520</v>
      </c>
      <c r="D525" s="111">
        <f>IF($C525&lt;=Entradas!$E$63,"",Observaciones!H525)</f>
        <v>0.88377610078853419</v>
      </c>
      <c r="E525" s="111">
        <f>IF($C525&lt;=Entradas!$E$63,"",Cálculos!L526)</f>
        <v>0.79781071250338043</v>
      </c>
      <c r="F525" s="79">
        <f>IF($C525&lt;=Entradas!$E$63,"",D525-E525)</f>
        <v>8.5965388285153765E-2</v>
      </c>
      <c r="G525" s="79">
        <f>IF($C525&lt;=Entradas!$E$63,"",D525-AVERAGE(D:D))</f>
        <v>-2.2322581404944031E-2</v>
      </c>
      <c r="H525" s="79">
        <f>IF($C525&lt;=Entradas!$E$63,"",F525^2)</f>
        <v>7.3900479830172521E-3</v>
      </c>
      <c r="I525" s="79">
        <f>IF($C525&lt;=Entradas!$E$63,"",G525^2)</f>
        <v>4.9829764058035306E-4</v>
      </c>
      <c r="J525" s="79">
        <f>IF($C525&lt;=Entradas!$E$63,"",E525-AVERAGE(E:E))</f>
        <v>-0.1186009557108556</v>
      </c>
      <c r="K525" s="79">
        <f>IF($C525&lt;=Entradas!$E$63,"",J525^2)</f>
        <v>1.4066186695528332E-2</v>
      </c>
      <c r="L525" s="79">
        <f>IF($C525&lt;=Entradas!$E$63,"",G525*J525)</f>
        <v>2.647479488559736E-3</v>
      </c>
      <c r="M525" s="40"/>
    </row>
    <row r="526" spans="2:13" x14ac:dyDescent="0.3">
      <c r="B526" s="39"/>
      <c r="C526" s="75">
        <v>521</v>
      </c>
      <c r="D526" s="111">
        <f>IF($C526&lt;=Entradas!$E$63,"",Observaciones!H526)</f>
        <v>0.82771851848180744</v>
      </c>
      <c r="E526" s="111">
        <f>IF($C526&lt;=Entradas!$E$63,"",Cálculos!L527)</f>
        <v>0.74260986964154363</v>
      </c>
      <c r="F526" s="79">
        <f>IF($C526&lt;=Entradas!$E$63,"",D526-E526)</f>
        <v>8.5108648840263812E-2</v>
      </c>
      <c r="G526" s="79">
        <f>IF($C526&lt;=Entradas!$E$63,"",D526-AVERAGE(D:D))</f>
        <v>-7.8380163711670781E-2</v>
      </c>
      <c r="H526" s="79">
        <f>IF($C526&lt;=Entradas!$E$63,"",F526^2)</f>
        <v>7.2434821074153386E-3</v>
      </c>
      <c r="I526" s="79">
        <f>IF($C526&lt;=Entradas!$E$63,"",G526^2)</f>
        <v>6.143450063468313E-3</v>
      </c>
      <c r="J526" s="79">
        <f>IF($C526&lt;=Entradas!$E$63,"",E526-AVERAGE(E:E))</f>
        <v>-0.1738017985726924</v>
      </c>
      <c r="K526" s="79">
        <f>IF($C526&lt;=Entradas!$E$63,"",J526^2)</f>
        <v>3.0207065187102741E-2</v>
      </c>
      <c r="L526" s="79">
        <f>IF($C526&lt;=Entradas!$E$63,"",G526*J526)</f>
        <v>1.3622613425510459E-2</v>
      </c>
      <c r="M526" s="40"/>
    </row>
    <row r="527" spans="2:13" x14ac:dyDescent="0.3">
      <c r="B527" s="39"/>
      <c r="C527" s="75">
        <v>522</v>
      </c>
      <c r="D527" s="111">
        <f>IF($C527&lt;=Entradas!$E$63,"",Observaciones!H527)</f>
        <v>0.77229829002998884</v>
      </c>
      <c r="E527" s="111">
        <f>IF($C527&lt;=Entradas!$E$63,"",Cálculos!L528)</f>
        <v>0.68802451385438734</v>
      </c>
      <c r="F527" s="79">
        <f>IF($C527&lt;=Entradas!$E$63,"",D527-E527)</f>
        <v>8.42737761756015E-2</v>
      </c>
      <c r="G527" s="79">
        <f>IF($C527&lt;=Entradas!$E$63,"",D527-AVERAGE(D:D))</f>
        <v>-0.13380039216348938</v>
      </c>
      <c r="H527" s="79">
        <f>IF($C527&lt;=Entradas!$E$63,"",F527^2)</f>
        <v>7.1020693508953786E-3</v>
      </c>
      <c r="I527" s="79">
        <f>IF($C527&lt;=Entradas!$E$63,"",G527^2)</f>
        <v>1.790254494310355E-2</v>
      </c>
      <c r="J527" s="79">
        <f>IF($C527&lt;=Entradas!$E$63,"",E527-AVERAGE(E:E))</f>
        <v>-0.22838715435984869</v>
      </c>
      <c r="K527" s="79">
        <f>IF($C527&lt;=Entradas!$E$63,"",J527^2)</f>
        <v>5.216069227658935E-2</v>
      </c>
      <c r="L527" s="79">
        <f>IF($C527&lt;=Entradas!$E$63,"",G527*J527)</f>
        <v>3.0558290818451139E-2</v>
      </c>
      <c r="M527" s="40"/>
    </row>
    <row r="528" spans="2:13" x14ac:dyDescent="0.3">
      <c r="B528" s="39"/>
      <c r="C528" s="75">
        <v>523</v>
      </c>
      <c r="D528" s="111">
        <f>IF($C528&lt;=Entradas!$E$63,"",Observaciones!H528)</f>
        <v>0.71974881770565036</v>
      </c>
      <c r="E528" s="111">
        <f>IF($C528&lt;=Entradas!$E$63,"",Cálculos!L529)</f>
        <v>0.63630643889289296</v>
      </c>
      <c r="F528" s="79">
        <f>IF($C528&lt;=Entradas!$E$63,"",D528-E528)</f>
        <v>8.3442378812757401E-2</v>
      </c>
      <c r="G528" s="79">
        <f>IF($C528&lt;=Entradas!$E$63,"",D528-AVERAGE(D:D))</f>
        <v>-0.18634986448782787</v>
      </c>
      <c r="H528" s="79">
        <f>IF($C528&lt;=Entradas!$E$63,"",F528^2)</f>
        <v>6.9626305819317051E-3</v>
      </c>
      <c r="I528" s="79">
        <f>IF($C528&lt;=Entradas!$E$63,"",G528^2)</f>
        <v>3.472627199463181E-2</v>
      </c>
      <c r="J528" s="79">
        <f>IF($C528&lt;=Entradas!$E$63,"",E528-AVERAGE(E:E))</f>
        <v>-0.28010522932134307</v>
      </c>
      <c r="K528" s="79">
        <f>IF($C528&lt;=Entradas!$E$63,"",J528^2)</f>
        <v>7.8458939493162197E-2</v>
      </c>
      <c r="L528" s="79">
        <f>IF($C528&lt;=Entradas!$E$63,"",G528*J528)</f>
        <v>5.2197571526364228E-2</v>
      </c>
      <c r="M528" s="40"/>
    </row>
    <row r="529" spans="2:13" x14ac:dyDescent="0.3">
      <c r="B529" s="39"/>
      <c r="C529" s="75">
        <v>524</v>
      </c>
      <c r="D529" s="111">
        <f>IF($C529&lt;=Entradas!$E$63,"",Observaciones!H529)</f>
        <v>0.6684789463114138</v>
      </c>
      <c r="E529" s="111">
        <f>IF($C529&lt;=Entradas!$E$63,"",Cálculos!L530)</f>
        <v>0.58585265159824562</v>
      </c>
      <c r="F529" s="79">
        <f>IF($C529&lt;=Entradas!$E$63,"",D529-E529)</f>
        <v>8.262629471316818E-2</v>
      </c>
      <c r="G529" s="79">
        <f>IF($C529&lt;=Entradas!$E$63,"",D529-AVERAGE(D:D))</f>
        <v>-0.23761973588206442</v>
      </c>
      <c r="H529" s="79">
        <f>IF($C529&lt;=Entradas!$E$63,"",F529^2)</f>
        <v>6.8271045780273236E-3</v>
      </c>
      <c r="I529" s="79">
        <f>IF($C529&lt;=Entradas!$E$63,"",G529^2)</f>
        <v>5.6463138880662053E-2</v>
      </c>
      <c r="J529" s="79">
        <f>IF($C529&lt;=Entradas!$E$63,"",E529-AVERAGE(E:E))</f>
        <v>-0.33055901661599041</v>
      </c>
      <c r="K529" s="79">
        <f>IF($C529&lt;=Entradas!$E$63,"",J529^2)</f>
        <v>0.10926926346613063</v>
      </c>
      <c r="L529" s="79">
        <f>IF($C529&lt;=Entradas!$E$63,"",G529*J529)</f>
        <v>7.8547346221726586E-2</v>
      </c>
      <c r="M529" s="40"/>
    </row>
    <row r="530" spans="2:13" x14ac:dyDescent="0.3">
      <c r="B530" s="39"/>
      <c r="C530" s="75">
        <v>525</v>
      </c>
      <c r="D530" s="111">
        <f>IF($C530&lt;=Entradas!$E$63,"",Observaciones!H530)</f>
        <v>0.67890355415465209</v>
      </c>
      <c r="E530" s="111">
        <f>IF($C530&lt;=Entradas!$E$63,"",Cálculos!L531)</f>
        <v>0.59709954177891178</v>
      </c>
      <c r="F530" s="79">
        <f>IF($C530&lt;=Entradas!$E$63,"",D530-E530)</f>
        <v>8.1804012375740309E-2</v>
      </c>
      <c r="G530" s="79">
        <f>IF($C530&lt;=Entradas!$E$63,"",D530-AVERAGE(D:D))</f>
        <v>-0.22719512803882613</v>
      </c>
      <c r="H530" s="79">
        <f>IF($C530&lt;=Entradas!$E$63,"",F530^2)</f>
        <v>6.6918964407702737E-3</v>
      </c>
      <c r="I530" s="79">
        <f>IF($C530&lt;=Entradas!$E$63,"",G530^2)</f>
        <v>5.1617626204578604E-2</v>
      </c>
      <c r="J530" s="79">
        <f>IF($C530&lt;=Entradas!$E$63,"",E530-AVERAGE(E:E))</f>
        <v>-0.31931212643532425</v>
      </c>
      <c r="K530" s="79">
        <f>IF($C530&lt;=Entradas!$E$63,"",J530^2)</f>
        <v>0.1019602340886485</v>
      </c>
      <c r="L530" s="79">
        <f>IF($C530&lt;=Entradas!$E$63,"",G530*J530)</f>
        <v>7.254615944982333E-2</v>
      </c>
      <c r="M530" s="40"/>
    </row>
    <row r="531" spans="2:13" x14ac:dyDescent="0.3">
      <c r="B531" s="39"/>
      <c r="C531" s="75">
        <v>526</v>
      </c>
      <c r="D531" s="111">
        <f>IF($C531&lt;=Entradas!$E$63,"",Observaciones!H531)</f>
        <v>0.67604261583468173</v>
      </c>
      <c r="E531" s="111">
        <f>IF($C531&lt;=Entradas!$E$63,"",Cálculos!L532)</f>
        <v>0.59505596825975315</v>
      </c>
      <c r="F531" s="79">
        <f>IF($C531&lt;=Entradas!$E$63,"",D531-E531)</f>
        <v>8.0986647574928572E-2</v>
      </c>
      <c r="G531" s="79">
        <f>IF($C531&lt;=Entradas!$E$63,"",D531-AVERAGE(D:D))</f>
        <v>-0.2300560663587965</v>
      </c>
      <c r="H531" s="79">
        <f>IF($C531&lt;=Entradas!$E$63,"",F531^2)</f>
        <v>6.5588370854256835E-3</v>
      </c>
      <c r="I531" s="79">
        <f>IF($C531&lt;=Entradas!$E$63,"",G531^2)</f>
        <v>5.2925793668482976E-2</v>
      </c>
      <c r="J531" s="79">
        <f>IF($C531&lt;=Entradas!$E$63,"",E531-AVERAGE(E:E))</f>
        <v>-0.32135569995448288</v>
      </c>
      <c r="K531" s="79">
        <f>IF($C531&lt;=Entradas!$E$63,"",J531^2)</f>
        <v>0.10326948589323563</v>
      </c>
      <c r="L531" s="79">
        <f>IF($C531&lt;=Entradas!$E$63,"",G531*J531)</f>
        <v>7.3929828233506009E-2</v>
      </c>
      <c r="M531" s="40"/>
    </row>
    <row r="532" spans="2:13" x14ac:dyDescent="0.3">
      <c r="B532" s="39"/>
      <c r="C532" s="75">
        <v>527</v>
      </c>
      <c r="D532" s="111">
        <f>IF($C532&lt;=Entradas!$E$63,"",Observaciones!H532)</f>
        <v>0.63767204069798034</v>
      </c>
      <c r="E532" s="111">
        <f>IF($C532&lt;=Entradas!$E$63,"",Cálculos!L533)</f>
        <v>0.55747803117519745</v>
      </c>
      <c r="F532" s="79">
        <f>IF($C532&lt;=Entradas!$E$63,"",D532-E532)</f>
        <v>8.0194009522782883E-2</v>
      </c>
      <c r="G532" s="79">
        <f>IF($C532&lt;=Entradas!$E$63,"",D532-AVERAGE(D:D))</f>
        <v>-0.26842664149549789</v>
      </c>
      <c r="H532" s="79">
        <f>IF($C532&lt;=Entradas!$E$63,"",F532^2)</f>
        <v>6.4310791633401913E-3</v>
      </c>
      <c r="I532" s="79">
        <f>IF($C532&lt;=Entradas!$E$63,"",G532^2)</f>
        <v>7.205286186455255E-2</v>
      </c>
      <c r="J532" s="79">
        <f>IF($C532&lt;=Entradas!$E$63,"",E532-AVERAGE(E:E))</f>
        <v>-0.35893363703903858</v>
      </c>
      <c r="K532" s="79">
        <f>IF($C532&lt;=Entradas!$E$63,"",J532^2)</f>
        <v>0.12883335579807229</v>
      </c>
      <c r="L532" s="79">
        <f>IF($C532&lt;=Entradas!$E$63,"",G532*J532)</f>
        <v>9.6347350710153171E-2</v>
      </c>
      <c r="M532" s="40"/>
    </row>
    <row r="533" spans="2:13" x14ac:dyDescent="0.3">
      <c r="B533" s="39"/>
      <c r="C533" s="75">
        <v>528</v>
      </c>
      <c r="D533" s="111">
        <f>IF($C533&lt;=Entradas!$E$63,"",Observaciones!H533)</f>
        <v>0.58867937610803378</v>
      </c>
      <c r="E533" s="111">
        <f>IF($C533&lt;=Entradas!$E$63,"",Cálculos!L534)</f>
        <v>0.50925361338613517</v>
      </c>
      <c r="F533" s="79">
        <f>IF($C533&lt;=Entradas!$E$63,"",D533-E533)</f>
        <v>7.9425762721898607E-2</v>
      </c>
      <c r="G533" s="79">
        <f>IF($C533&lt;=Entradas!$E$63,"",D533-AVERAGE(D:D))</f>
        <v>-0.31741930608544444</v>
      </c>
      <c r="H533" s="79">
        <f>IF($C533&lt;=Entradas!$E$63,"",F533^2)</f>
        <v>6.3084517839553387E-3</v>
      </c>
      <c r="I533" s="79">
        <f>IF($C533&lt;=Entradas!$E$63,"",G533^2)</f>
        <v>0.10075501587576506</v>
      </c>
      <c r="J533" s="79">
        <f>IF($C533&lt;=Entradas!$E$63,"",E533-AVERAGE(E:E))</f>
        <v>-0.40715805482810086</v>
      </c>
      <c r="K533" s="79">
        <f>IF($C533&lt;=Entradas!$E$63,"",J533^2)</f>
        <v>0.16577768161140277</v>
      </c>
      <c r="L533" s="79">
        <f>IF($C533&lt;=Entradas!$E$63,"",G533*J533)</f>
        <v>0.12923982723063512</v>
      </c>
      <c r="M533" s="40"/>
    </row>
    <row r="534" spans="2:13" x14ac:dyDescent="0.3">
      <c r="B534" s="39"/>
      <c r="C534" s="75">
        <v>529</v>
      </c>
      <c r="D534" s="111">
        <f>IF($C534&lt;=Entradas!$E$63,"",Observaciones!H534)</f>
        <v>0.56071894970316749</v>
      </c>
      <c r="E534" s="111">
        <f>IF($C534&lt;=Entradas!$E$63,"",Cálculos!L535)</f>
        <v>0.49421733495655312</v>
      </c>
      <c r="F534" s="79">
        <f>IF($C534&lt;=Entradas!$E$63,"",D534-E534)</f>
        <v>6.6501614746614368E-2</v>
      </c>
      <c r="G534" s="79">
        <f>IF($C534&lt;=Entradas!$E$63,"",D534-AVERAGE(D:D))</f>
        <v>-0.34537973249031073</v>
      </c>
      <c r="H534" s="79">
        <f>IF($C534&lt;=Entradas!$E$63,"",F534^2)</f>
        <v>4.4224647639071173E-3</v>
      </c>
      <c r="I534" s="79">
        <f>IF($C534&lt;=Entradas!$E$63,"",G534^2)</f>
        <v>0.1192871596150786</v>
      </c>
      <c r="J534" s="79">
        <f>IF($C534&lt;=Entradas!$E$63,"",E534-AVERAGE(E:E))</f>
        <v>-0.42219433325768291</v>
      </c>
      <c r="K534" s="79">
        <f>IF($C534&lt;=Entradas!$E$63,"",J534^2)</f>
        <v>0.17824805503489941</v>
      </c>
      <c r="L534" s="79">
        <f>IF($C534&lt;=Entradas!$E$63,"",G534*J534)</f>
        <v>0.14581736587946362</v>
      </c>
      <c r="M534" s="40"/>
    </row>
    <row r="535" spans="2:13" x14ac:dyDescent="0.3">
      <c r="B535" s="39"/>
      <c r="C535" s="75">
        <v>530</v>
      </c>
      <c r="D535" s="111">
        <f>IF($C535&lt;=Entradas!$E$63,"",Observaciones!H535)</f>
        <v>0.551516898593992</v>
      </c>
      <c r="E535" s="111">
        <f>IF($C535&lt;=Entradas!$E$63,"",Cálculos!L536)</f>
        <v>0.48768526383646943</v>
      </c>
      <c r="F535" s="79">
        <f>IF($C535&lt;=Entradas!$E$63,"",D535-E535)</f>
        <v>6.3831634757522571E-2</v>
      </c>
      <c r="G535" s="79">
        <f>IF($C535&lt;=Entradas!$E$63,"",D535-AVERAGE(D:D))</f>
        <v>-0.35458178359948622</v>
      </c>
      <c r="H535" s="79">
        <f>IF($C535&lt;=Entradas!$E$63,"",F535^2)</f>
        <v>4.0744775958177631E-3</v>
      </c>
      <c r="I535" s="79">
        <f>IF($C535&lt;=Entradas!$E$63,"",G535^2)</f>
        <v>0.12572824126059287</v>
      </c>
      <c r="J535" s="79">
        <f>IF($C535&lt;=Entradas!$E$63,"",E535-AVERAGE(E:E))</f>
        <v>-0.4287264043777666</v>
      </c>
      <c r="K535" s="79">
        <f>IF($C535&lt;=Entradas!$E$63,"",J535^2)</f>
        <v>0.18380632981068826</v>
      </c>
      <c r="L535" s="79">
        <f>IF($C535&lt;=Entradas!$E$63,"",G535*J535)</f>
        <v>0.15201857314046305</v>
      </c>
      <c r="M535" s="40"/>
    </row>
    <row r="536" spans="2:13" x14ac:dyDescent="0.3">
      <c r="B536" s="39"/>
      <c r="C536" s="75">
        <v>531</v>
      </c>
      <c r="D536" s="111">
        <f>IF($C536&lt;=Entradas!$E$63,"",Observaciones!H536)</f>
        <v>0.54547249783773333</v>
      </c>
      <c r="E536" s="111">
        <f>IF($C536&lt;=Entradas!$E$63,"",Cálculos!L537)</f>
        <v>0.48260412724212481</v>
      </c>
      <c r="F536" s="79">
        <f>IF($C536&lt;=Entradas!$E$63,"",D536-E536)</f>
        <v>6.2868370595608514E-2</v>
      </c>
      <c r="G536" s="79">
        <f>IF($C536&lt;=Entradas!$E$63,"",D536-AVERAGE(D:D))</f>
        <v>-0.36062618435574489</v>
      </c>
      <c r="H536" s="79">
        <f>IF($C536&lt;=Entradas!$E$63,"",F536^2)</f>
        <v>3.952432021346773E-3</v>
      </c>
      <c r="I536" s="79">
        <f>IF($C536&lt;=Entradas!$E$63,"",G536^2)</f>
        <v>0.13005124484298369</v>
      </c>
      <c r="J536" s="79">
        <f>IF($C536&lt;=Entradas!$E$63,"",E536-AVERAGE(E:E))</f>
        <v>-0.43380754097211122</v>
      </c>
      <c r="K536" s="79">
        <f>IF($C536&lt;=Entradas!$E$63,"",J536^2)</f>
        <v>0.18818898260426994</v>
      </c>
      <c r="L536" s="79">
        <f>IF($C536&lt;=Entradas!$E$63,"",G536*J536)</f>
        <v>0.15644235824552094</v>
      </c>
      <c r="M536" s="40"/>
    </row>
    <row r="537" spans="2:13" x14ac:dyDescent="0.3">
      <c r="B537" s="39"/>
      <c r="C537" s="75">
        <v>532</v>
      </c>
      <c r="D537" s="111">
        <f>IF($C537&lt;=Entradas!$E$63,"",Observaciones!H537)</f>
        <v>0.53999657746221608</v>
      </c>
      <c r="E537" s="111">
        <f>IF($C537&lt;=Entradas!$E$63,"",Cálculos!L538)</f>
        <v>0.47780313904286376</v>
      </c>
      <c r="F537" s="79">
        <f>IF($C537&lt;=Entradas!$E$63,"",D537-E537)</f>
        <v>6.219343841935232E-2</v>
      </c>
      <c r="G537" s="79">
        <f>IF($C537&lt;=Entradas!$E$63,"",D537-AVERAGE(D:D))</f>
        <v>-0.36610210473126215</v>
      </c>
      <c r="H537" s="79">
        <f>IF($C537&lt;=Entradas!$E$63,"",F537^2)</f>
        <v>3.8680237824217692E-3</v>
      </c>
      <c r="I537" s="79">
        <f>IF($C537&lt;=Entradas!$E$63,"",G537^2)</f>
        <v>0.13403075108866003</v>
      </c>
      <c r="J537" s="79">
        <f>IF($C537&lt;=Entradas!$E$63,"",E537-AVERAGE(E:E))</f>
        <v>-0.43860852917137227</v>
      </c>
      <c r="K537" s="79">
        <f>IF($C537&lt;=Entradas!$E$63,"",J537^2)</f>
        <v>0.19237744186187453</v>
      </c>
      <c r="L537" s="79">
        <f>IF($C537&lt;=Entradas!$E$63,"",G537*J537)</f>
        <v>0.16057550568272258</v>
      </c>
      <c r="M537" s="40"/>
    </row>
    <row r="538" spans="2:13" x14ac:dyDescent="0.3">
      <c r="B538" s="39"/>
      <c r="C538" s="75">
        <v>533</v>
      </c>
      <c r="D538" s="111">
        <f>IF($C538&lt;=Entradas!$E$63,"",Observaciones!H538)</f>
        <v>0.53465906152514808</v>
      </c>
      <c r="E538" s="111">
        <f>IF($C538&lt;=Entradas!$E$63,"",Cálculos!L539)</f>
        <v>0.47308763521005426</v>
      </c>
      <c r="F538" s="79">
        <f>IF($C538&lt;=Entradas!$E$63,"",D538-E538)</f>
        <v>6.1571426315093825E-2</v>
      </c>
      <c r="G538" s="79">
        <f>IF($C538&lt;=Entradas!$E$63,"",D538-AVERAGE(D:D))</f>
        <v>-0.37143962066833014</v>
      </c>
      <c r="H538" s="79">
        <f>IF($C538&lt;=Entradas!$E$63,"",F538^2)</f>
        <v>3.7910405384750283E-3</v>
      </c>
      <c r="I538" s="79">
        <f>IF($C538&lt;=Entradas!$E$63,"",G538^2)</f>
        <v>0.137967391802233</v>
      </c>
      <c r="J538" s="79">
        <f>IF($C538&lt;=Entradas!$E$63,"",E538-AVERAGE(E:E))</f>
        <v>-0.44332403300418177</v>
      </c>
      <c r="K538" s="79">
        <f>IF($C538&lt;=Entradas!$E$63,"",J538^2)</f>
        <v>0.19653619823909285</v>
      </c>
      <c r="L538" s="79">
        <f>IF($C538&lt;=Entradas!$E$63,"",G538*J538)</f>
        <v>0.16466811065222756</v>
      </c>
      <c r="M538" s="40"/>
    </row>
    <row r="539" spans="2:13" x14ac:dyDescent="0.3">
      <c r="B539" s="39"/>
      <c r="C539" s="75">
        <v>534</v>
      </c>
      <c r="D539" s="111">
        <f>IF($C539&lt;=Entradas!$E$63,"",Observaciones!H539)</f>
        <v>0.52938815054281418</v>
      </c>
      <c r="E539" s="111">
        <f>IF($C539&lt;=Entradas!$E$63,"",Cálculos!L540)</f>
        <v>0.46842492965706373</v>
      </c>
      <c r="F539" s="79">
        <f>IF($C539&lt;=Entradas!$E$63,"",D539-E539)</f>
        <v>6.0963220885750458E-2</v>
      </c>
      <c r="G539" s="79">
        <f>IF($C539&lt;=Entradas!$E$63,"",D539-AVERAGE(D:D))</f>
        <v>-0.37671053165066404</v>
      </c>
      <c r="H539" s="79">
        <f>IF($C539&lt;=Entradas!$E$63,"",F539^2)</f>
        <v>3.7165143007648008E-3</v>
      </c>
      <c r="I539" s="79">
        <f>IF($C539&lt;=Entradas!$E$63,"",G539^2)</f>
        <v>0.14191082465652596</v>
      </c>
      <c r="J539" s="79">
        <f>IF($C539&lt;=Entradas!$E$63,"",E539-AVERAGE(E:E))</f>
        <v>-0.4479867385571723</v>
      </c>
      <c r="K539" s="79">
        <f>IF($C539&lt;=Entradas!$E$63,"",J539^2)</f>
        <v>0.20069211792309224</v>
      </c>
      <c r="L539" s="79">
        <f>IF($C539&lt;=Entradas!$E$63,"",G539*J539)</f>
        <v>0.16876132245431941</v>
      </c>
      <c r="M539" s="40"/>
    </row>
    <row r="540" spans="2:13" x14ac:dyDescent="0.3">
      <c r="B540" s="39"/>
      <c r="C540" s="75">
        <v>535</v>
      </c>
      <c r="D540" s="111">
        <f>IF($C540&lt;=Entradas!$E$63,"",Observaciones!H540)</f>
        <v>0.52417150039064964</v>
      </c>
      <c r="E540" s="111">
        <f>IF($C540&lt;=Entradas!$E$63,"",Cálculos!L541)</f>
        <v>0.46380921810845144</v>
      </c>
      <c r="F540" s="79">
        <f>IF($C540&lt;=Entradas!$E$63,"",D540-E540)</f>
        <v>6.0362282282198199E-2</v>
      </c>
      <c r="G540" s="79">
        <f>IF($C540&lt;=Entradas!$E$63,"",D540-AVERAGE(D:D))</f>
        <v>-0.38192718180282859</v>
      </c>
      <c r="H540" s="79">
        <f>IF($C540&lt;=Entradas!$E$63,"",F540^2)</f>
        <v>3.6436051223157784E-3</v>
      </c>
      <c r="I540" s="79">
        <f>IF($C540&lt;=Entradas!$E$63,"",G540^2)</f>
        <v>0.14586837219985088</v>
      </c>
      <c r="J540" s="79">
        <f>IF($C540&lt;=Entradas!$E$63,"",E540-AVERAGE(E:E))</f>
        <v>-0.45260245010578459</v>
      </c>
      <c r="K540" s="79">
        <f>IF($C540&lt;=Entradas!$E$63,"",J540^2)</f>
        <v>0.20484897784175923</v>
      </c>
      <c r="L540" s="79">
        <f>IF($C540&lt;=Entradas!$E$63,"",G540*J540)</f>
        <v>0.17286117824595765</v>
      </c>
      <c r="M540" s="40"/>
    </row>
    <row r="541" spans="2:13" x14ac:dyDescent="0.3">
      <c r="B541" s="39"/>
      <c r="C541" s="75">
        <v>536</v>
      </c>
      <c r="D541" s="111">
        <f>IF($C541&lt;=Entradas!$E$63,"",Observaciones!H541)</f>
        <v>0.5190066369848354</v>
      </c>
      <c r="E541" s="111">
        <f>IF($C541&lt;=Entradas!$E$63,"",Cálculos!L542)</f>
        <v>0.45923916070666504</v>
      </c>
      <c r="F541" s="79">
        <f>IF($C541&lt;=Entradas!$E$63,"",D541-E541)</f>
        <v>5.9767476278170362E-2</v>
      </c>
      <c r="G541" s="79">
        <f>IF($C541&lt;=Entradas!$E$63,"",D541-AVERAGE(D:D))</f>
        <v>-0.38709204520864282</v>
      </c>
      <c r="H541" s="79">
        <f>IF($C541&lt;=Entradas!$E$63,"",F541^2)</f>
        <v>3.5721512206616569E-3</v>
      </c>
      <c r="I541" s="79">
        <f>IF($C541&lt;=Entradas!$E$63,"",G541^2)</f>
        <v>0.14984025146380997</v>
      </c>
      <c r="J541" s="79">
        <f>IF($C541&lt;=Entradas!$E$63,"",E541-AVERAGE(E:E))</f>
        <v>-0.45717250750757099</v>
      </c>
      <c r="K541" s="79">
        <f>IF($C541&lt;=Entradas!$E$63,"",J541^2)</f>
        <v>0.20900670162076004</v>
      </c>
      <c r="L541" s="79">
        <f>IF($C541&lt;=Entradas!$E$63,"",G541*J541)</f>
        <v>0.17696784094426926</v>
      </c>
      <c r="M541" s="40"/>
    </row>
    <row r="542" spans="2:13" x14ac:dyDescent="0.3">
      <c r="B542" s="39"/>
      <c r="C542" s="75">
        <v>537</v>
      </c>
      <c r="D542" s="111">
        <f>IF($C542&lt;=Entradas!$E$63,"",Observaciones!H542)</f>
        <v>0.51389272823484788</v>
      </c>
      <c r="E542" s="111">
        <f>IF($C542&lt;=Entradas!$E$63,"",Cálculos!L543)</f>
        <v>0.4547141621151532</v>
      </c>
      <c r="F542" s="79">
        <f>IF($C542&lt;=Entradas!$E$63,"",D542-E542)</f>
        <v>5.9178566119694687E-2</v>
      </c>
      <c r="G542" s="79">
        <f>IF($C542&lt;=Entradas!$E$63,"",D542-AVERAGE(D:D))</f>
        <v>-0.39220595395863034</v>
      </c>
      <c r="H542" s="79">
        <f>IF($C542&lt;=Entradas!$E$63,"",F542^2)</f>
        <v>3.5021026879830759E-3</v>
      </c>
      <c r="I542" s="79">
        <f>IF($C542&lt;=Entradas!$E$63,"",G542^2)</f>
        <v>0.15382551032059927</v>
      </c>
      <c r="J542" s="79">
        <f>IF($C542&lt;=Entradas!$E$63,"",E542-AVERAGE(E:E))</f>
        <v>-0.46169750609908283</v>
      </c>
      <c r="K542" s="79">
        <f>IF($C542&lt;=Entradas!$E$63,"",J542^2)</f>
        <v>0.21316458713811262</v>
      </c>
      <c r="L542" s="79">
        <f>IF($C542&lt;=Entradas!$E$63,"",G542*J542)</f>
        <v>0.18108051081991133</v>
      </c>
      <c r="M542" s="40"/>
    </row>
    <row r="543" spans="2:13" x14ac:dyDescent="0.3">
      <c r="B543" s="39"/>
      <c r="C543" s="75">
        <v>538</v>
      </c>
      <c r="D543" s="111">
        <f>IF($C543&lt;=Entradas!$E$63,"",Observaciones!H543)</f>
        <v>0.50882921867013697</v>
      </c>
      <c r="E543" s="111">
        <f>IF($C543&lt;=Entradas!$E$63,"",Cálculos!L544)</f>
        <v>0.45023375421575923</v>
      </c>
      <c r="F543" s="79">
        <f>IF($C543&lt;=Entradas!$E$63,"",D543-E543)</f>
        <v>5.8595464454377744E-2</v>
      </c>
      <c r="G543" s="79">
        <f>IF($C543&lt;=Entradas!$E$63,"",D543-AVERAGE(D:D))</f>
        <v>-0.39726946352334125</v>
      </c>
      <c r="H543" s="79">
        <f>IF($C543&lt;=Entradas!$E$63,"",F543^2)</f>
        <v>3.4334284546242455E-3</v>
      </c>
      <c r="I543" s="79">
        <f>IF($C543&lt;=Entradas!$E$63,"",G543^2)</f>
        <v>0.15782302664812337</v>
      </c>
      <c r="J543" s="79">
        <f>IF($C543&lt;=Entradas!$E$63,"",E543-AVERAGE(E:E))</f>
        <v>-0.4661779139984768</v>
      </c>
      <c r="K543" s="79">
        <f>IF($C543&lt;=Entradas!$E$63,"",J543^2)</f>
        <v>0.21732184749997124</v>
      </c>
      <c r="L543" s="79">
        <f>IF($C543&lt;=Entradas!$E$63,"",G543*J543)</f>
        <v>0.1851982498006052</v>
      </c>
      <c r="M543" s="40"/>
    </row>
    <row r="544" spans="2:13" x14ac:dyDescent="0.3">
      <c r="B544" s="39"/>
      <c r="C544" s="75">
        <v>539</v>
      </c>
      <c r="D544" s="111">
        <f>IF($C544&lt;=Entradas!$E$63,"",Observaciones!H544)</f>
        <v>0.5038156028341626</v>
      </c>
      <c r="E544" s="111">
        <f>IF($C544&lt;=Entradas!$E$63,"",Cálculos!L545)</f>
        <v>0.44579749363957749</v>
      </c>
      <c r="F544" s="79">
        <f>IF($C544&lt;=Entradas!$E$63,"",D544-E544)</f>
        <v>5.801810919458511E-2</v>
      </c>
      <c r="G544" s="79">
        <f>IF($C544&lt;=Entradas!$E$63,"",D544-AVERAGE(D:D))</f>
        <v>-0.40228307935931562</v>
      </c>
      <c r="H544" s="79">
        <f>IF($C544&lt;=Entradas!$E$63,"",F544^2)</f>
        <v>3.3661009945148011E-3</v>
      </c>
      <c r="I544" s="79">
        <f>IF($C544&lt;=Entradas!$E$63,"",G544^2)</f>
        <v>0.16183167593881342</v>
      </c>
      <c r="J544" s="79">
        <f>IF($C544&lt;=Entradas!$E$63,"",E544-AVERAGE(E:E))</f>
        <v>-0.47061417457465854</v>
      </c>
      <c r="K544" s="79">
        <f>IF($C544&lt;=Entradas!$E$63,"",J544^2)</f>
        <v>0.22147770131058719</v>
      </c>
      <c r="L544" s="79">
        <f>IF($C544&lt;=Entradas!$E$63,"",G544*J544)</f>
        <v>0.18932011933803616</v>
      </c>
      <c r="M544" s="40"/>
    </row>
    <row r="545" spans="2:13" x14ac:dyDescent="0.3">
      <c r="B545" s="39"/>
      <c r="C545" s="75">
        <v>540</v>
      </c>
      <c r="D545" s="111">
        <f>IF($C545&lt;=Entradas!$E$63,"",Observaciones!H545)</f>
        <v>0.49885138764170955</v>
      </c>
      <c r="E545" s="111">
        <f>IF($C545&lt;=Entradas!$E$63,"",Cálculos!L546)</f>
        <v>0.44140494472774394</v>
      </c>
      <c r="F545" s="79">
        <f>IF($C545&lt;=Entradas!$E$63,"",D545-E545)</f>
        <v>5.7446442913965612E-2</v>
      </c>
      <c r="G545" s="79">
        <f>IF($C545&lt;=Entradas!$E$63,"",D545-AVERAGE(D:D))</f>
        <v>-0.40724729455176867</v>
      </c>
      <c r="H545" s="79">
        <f>IF($C545&lt;=Entradas!$E$63,"",F545^2)</f>
        <v>3.30009380346751E-3</v>
      </c>
      <c r="I545" s="79">
        <f>IF($C545&lt;=Entradas!$E$63,"",G545^2)</f>
        <v>0.16585035891973504</v>
      </c>
      <c r="J545" s="79">
        <f>IF($C545&lt;=Entradas!$E$63,"",E545-AVERAGE(E:E))</f>
        <v>-0.47500672348649209</v>
      </c>
      <c r="K545" s="79">
        <f>IF($C545&lt;=Entradas!$E$63,"",J545^2)</f>
        <v>0.22563138735737276</v>
      </c>
      <c r="L545" s="79">
        <f>IF($C545&lt;=Entradas!$E$63,"",G545*J545)</f>
        <v>0.19344520303377397</v>
      </c>
      <c r="M545" s="40"/>
    </row>
    <row r="546" spans="2:13" x14ac:dyDescent="0.3">
      <c r="B546" s="39"/>
      <c r="C546" s="75">
        <v>541</v>
      </c>
      <c r="D546" s="111">
        <f>IF($C546&lt;=Entradas!$E$63,"",Observaciones!H546)</f>
        <v>0.49393608609247464</v>
      </c>
      <c r="E546" s="111">
        <f>IF($C546&lt;=Entradas!$E$63,"",Cálculos!L547)</f>
        <v>0.43705567666850847</v>
      </c>
      <c r="F546" s="79">
        <f>IF($C546&lt;=Entradas!$E$63,"",D546-E546)</f>
        <v>5.6880409423966161E-2</v>
      </c>
      <c r="G546" s="79">
        <f>IF($C546&lt;=Entradas!$E$63,"",D546-AVERAGE(D:D))</f>
        <v>-0.41216259610100359</v>
      </c>
      <c r="H546" s="79">
        <f>IF($C546&lt;=Entradas!$E$63,"",F546^2)</f>
        <v>3.2353809762380183E-3</v>
      </c>
      <c r="I546" s="79">
        <f>IF($C546&lt;=Entradas!$E$63,"",G546^2)</f>
        <v>0.16987800562471903</v>
      </c>
      <c r="J546" s="79">
        <f>IF($C546&lt;=Entradas!$E$63,"",E546-AVERAGE(E:E))</f>
        <v>-0.47935599154572756</v>
      </c>
      <c r="K546" s="79">
        <f>IF($C546&lt;=Entradas!$E$63,"",J546^2)</f>
        <v>0.22978216663078763</v>
      </c>
      <c r="L546" s="79">
        <f>IF($C546&lt;=Entradas!$E$63,"",G546*J546)</f>
        <v>0.1975726099320578</v>
      </c>
      <c r="M546" s="40"/>
    </row>
    <row r="547" spans="2:13" x14ac:dyDescent="0.3">
      <c r="B547" s="39"/>
      <c r="C547" s="75">
        <v>542</v>
      </c>
      <c r="D547" s="111">
        <f>IF($C547&lt;=Entradas!$E$63,"",Observaciones!H547)</f>
        <v>0.48906921618819305</v>
      </c>
      <c r="E547" s="111">
        <f>IF($C547&lt;=Entradas!$E$63,"",Cálculos!L548)</f>
        <v>0.43274926298701727</v>
      </c>
      <c r="F547" s="79">
        <f>IF($C547&lt;=Entradas!$E$63,"",D547-E547)</f>
        <v>5.6319953201175776E-2</v>
      </c>
      <c r="G547" s="79">
        <f>IF($C547&lt;=Entradas!$E$63,"",D547-AVERAGE(D:D))</f>
        <v>-0.41702946600528518</v>
      </c>
      <c r="H547" s="79">
        <f>IF($C547&lt;=Entradas!$E$63,"",F547^2)</f>
        <v>3.1719371285826295E-3</v>
      </c>
      <c r="I547" s="79">
        <f>IF($C547&lt;=Entradas!$E$63,"",G547^2)</f>
        <v>0.17391357551665332</v>
      </c>
      <c r="J547" s="79">
        <f>IF($C547&lt;=Entradas!$E$63,"",E547-AVERAGE(E:E))</f>
        <v>-0.48366240522721876</v>
      </c>
      <c r="K547" s="79">
        <f>IF($C547&lt;=Entradas!$E$63,"",J547^2)</f>
        <v>0.23392932223017837</v>
      </c>
      <c r="L547" s="79">
        <f>IF($C547&lt;=Entradas!$E$63,"",G547*J547)</f>
        <v>0.20170147457873888</v>
      </c>
      <c r="M547" s="40"/>
    </row>
    <row r="548" spans="2:13" x14ac:dyDescent="0.3">
      <c r="B548" s="39"/>
      <c r="C548" s="75">
        <v>543</v>
      </c>
      <c r="D548" s="111">
        <f>IF($C548&lt;=Entradas!$E$63,"",Observaciones!H548)</f>
        <v>0.48425030071361308</v>
      </c>
      <c r="E548" s="111">
        <f>IF($C548&lt;=Entradas!$E$63,"",Cálculos!L549)</f>
        <v>0.42848528142584191</v>
      </c>
      <c r="F548" s="79">
        <f>IF($C548&lt;=Entradas!$E$63,"",D548-E548)</f>
        <v>5.5765019287771167E-2</v>
      </c>
      <c r="G548" s="79">
        <f>IF($C548&lt;=Entradas!$E$63,"",D548-AVERAGE(D:D))</f>
        <v>-0.42184838147986514</v>
      </c>
      <c r="H548" s="79">
        <f>IF($C548&lt;=Entradas!$E$63,"",F548^2)</f>
        <v>3.1097373761654903E-3</v>
      </c>
      <c r="I548" s="79">
        <f>IF($C548&lt;=Entradas!$E$63,"",G548^2)</f>
        <v>0.17795605695718184</v>
      </c>
      <c r="J548" s="79">
        <f>IF($C548&lt;=Entradas!$E$63,"",E548-AVERAGE(E:E))</f>
        <v>-0.48792638678839412</v>
      </c>
      <c r="K548" s="79">
        <f>IF($C548&lt;=Entradas!$E$63,"",J548^2)</f>
        <v>0.23807215892437758</v>
      </c>
      <c r="L548" s="79">
        <f>IF($C548&lt;=Entradas!$E$63,"",G548*J548)</f>
        <v>0.20583095654800271</v>
      </c>
      <c r="M548" s="40"/>
    </row>
    <row r="549" spans="2:13" x14ac:dyDescent="0.3">
      <c r="B549" s="39"/>
      <c r="C549" s="75">
        <v>544</v>
      </c>
      <c r="D549" s="111">
        <f>IF($C549&lt;=Entradas!$E$63,"",Observaciones!H549)</f>
        <v>0.47947886716120219</v>
      </c>
      <c r="E549" s="111">
        <f>IF($C549&lt;=Entradas!$E$63,"",Cálculos!L550)</f>
        <v>0.42426331389069033</v>
      </c>
      <c r="F549" s="79">
        <f>IF($C549&lt;=Entradas!$E$63,"",D549-E549)</f>
        <v>5.5215553270511863E-2</v>
      </c>
      <c r="G549" s="79">
        <f>IF($C549&lt;=Entradas!$E$63,"",D549-AVERAGE(D:D))</f>
        <v>-0.42661981503227603</v>
      </c>
      <c r="H549" s="79">
        <f>IF($C549&lt;=Entradas!$E$63,"",F549^2)</f>
        <v>3.0487573229687334E-3</v>
      </c>
      <c r="I549" s="79">
        <f>IF($C549&lt;=Entradas!$E$63,"",G549^2)</f>
        <v>0.1820044665781734</v>
      </c>
      <c r="J549" s="79">
        <f>IF($C549&lt;=Entradas!$E$63,"",E549-AVERAGE(E:E))</f>
        <v>-0.4921483543235457</v>
      </c>
      <c r="K549" s="79">
        <f>IF($C549&lt;=Entradas!$E$63,"",J549^2)</f>
        <v>0.24221000266337428</v>
      </c>
      <c r="L549" s="79">
        <f>IF($C549&lt;=Entradas!$E$63,"",G549*J549)</f>
        <v>0.20996023988995011</v>
      </c>
      <c r="M549" s="40"/>
    </row>
    <row r="550" spans="2:13" x14ac:dyDescent="0.3">
      <c r="B550" s="39"/>
      <c r="C550" s="75">
        <v>545</v>
      </c>
      <c r="D550" s="111">
        <f>IF($C550&lt;=Entradas!$E$63,"",Observaciones!H550)</f>
        <v>0.47475444768008696</v>
      </c>
      <c r="E550" s="111">
        <f>IF($C550&lt;=Entradas!$E$63,"",Cálculos!L551)</f>
        <v>0.42008294640727356</v>
      </c>
      <c r="F550" s="79">
        <f>IF($C550&lt;=Entradas!$E$63,"",D550-E550)</f>
        <v>5.4671501272813394E-2</v>
      </c>
      <c r="G550" s="79">
        <f>IF($C550&lt;=Entradas!$E$63,"",D550-AVERAGE(D:D))</f>
        <v>-0.43134423451339127</v>
      </c>
      <c r="H550" s="79">
        <f>IF($C550&lt;=Entradas!$E$63,"",F550^2)</f>
        <v>2.9889730514232366E-3</v>
      </c>
      <c r="I550" s="79">
        <f>IF($C550&lt;=Entradas!$E$63,"",G550^2)</f>
        <v>0.18605784864794347</v>
      </c>
      <c r="J550" s="79">
        <f>IF($C550&lt;=Entradas!$E$63,"",E550-AVERAGE(E:E))</f>
        <v>-0.49632872180696247</v>
      </c>
      <c r="K550" s="79">
        <f>IF($C550&lt;=Entradas!$E$63,"",J550^2)</f>
        <v>0.24634220009053315</v>
      </c>
      <c r="L550" s="79">
        <f>IF($C550&lt;=Entradas!$E$63,"",G550*J550)</f>
        <v>0.21408853257483415</v>
      </c>
      <c r="M550" s="40"/>
    </row>
    <row r="551" spans="2:13" x14ac:dyDescent="0.3">
      <c r="B551" s="39"/>
      <c r="C551" s="75">
        <v>546</v>
      </c>
      <c r="D551" s="111">
        <f>IF($C551&lt;=Entradas!$E$63,"",Observaciones!H551)</f>
        <v>0.4700765790293942</v>
      </c>
      <c r="E551" s="111">
        <f>IF($C551&lt;=Entradas!$E$63,"",Cálculos!L552)</f>
        <v>0.41594376908035957</v>
      </c>
      <c r="F551" s="79">
        <f>IF($C551&lt;=Entradas!$E$63,"",D551-E551)</f>
        <v>5.4132809949034633E-2</v>
      </c>
      <c r="G551" s="79">
        <f>IF($C551&lt;=Entradas!$E$63,"",D551-AVERAGE(D:D))</f>
        <v>-0.43602210316408402</v>
      </c>
      <c r="H551" s="79">
        <f>IF($C551&lt;=Entradas!$E$63,"",F551^2)</f>
        <v>2.9303611129783027E-3</v>
      </c>
      <c r="I551" s="79">
        <f>IF($C551&lt;=Entradas!$E$63,"",G551^2)</f>
        <v>0.19011527444763113</v>
      </c>
      <c r="J551" s="79">
        <f>IF($C551&lt;=Entradas!$E$63,"",E551-AVERAGE(E:E))</f>
        <v>-0.50046789913387646</v>
      </c>
      <c r="K551" s="79">
        <f>IF($C551&lt;=Entradas!$E$63,"",J551^2)</f>
        <v>0.25046811806347596</v>
      </c>
      <c r="L551" s="79">
        <f>IF($C551&lt;=Entradas!$E$63,"",G551*J551)</f>
        <v>0.21821506594646348</v>
      </c>
      <c r="M551" s="40"/>
    </row>
    <row r="552" spans="2:13" x14ac:dyDescent="0.3">
      <c r="B552" s="39"/>
      <c r="C552" s="75">
        <v>547</v>
      </c>
      <c r="D552" s="111">
        <f>IF($C552&lt;=Entradas!$E$63,"",Observaciones!H552)</f>
        <v>0.46544480253269932</v>
      </c>
      <c r="E552" s="111">
        <f>IF($C552&lt;=Entradas!$E$63,"",Cálculos!L553)</f>
        <v>0.41184537605352345</v>
      </c>
      <c r="F552" s="79">
        <f>IF($C552&lt;=Entradas!$E$63,"",D552-E552)</f>
        <v>5.3599426479175871E-2</v>
      </c>
      <c r="G552" s="79">
        <f>IF($C552&lt;=Entradas!$E$63,"",D552-AVERAGE(D:D))</f>
        <v>-0.4406538796607789</v>
      </c>
      <c r="H552" s="79">
        <f>IF($C552&lt;=Entradas!$E$63,"",F552^2)</f>
        <v>2.8728985188965794E-3</v>
      </c>
      <c r="I552" s="79">
        <f>IF($C552&lt;=Entradas!$E$63,"",G552^2)</f>
        <v>0.19417584166009622</v>
      </c>
      <c r="J552" s="79">
        <f>IF($C552&lt;=Entradas!$E$63,"",E552-AVERAGE(E:E))</f>
        <v>-0.50456629216071258</v>
      </c>
      <c r="K552" s="79">
        <f>IF($C552&lt;=Entradas!$E$63,"",J552^2)</f>
        <v>0.25458714318480957</v>
      </c>
      <c r="L552" s="79">
        <f>IF($C552&lt;=Entradas!$E$63,"",G552*J552)</f>
        <v>0.22233909418667205</v>
      </c>
      <c r="M552" s="40"/>
    </row>
    <row r="553" spans="2:13" x14ac:dyDescent="0.3">
      <c r="B553" s="39"/>
      <c r="C553" s="75">
        <v>548</v>
      </c>
      <c r="D553" s="111">
        <f>IF($C553&lt;=Entradas!$E$63,"",Observaciones!H553)</f>
        <v>0.46085866403302972</v>
      </c>
      <c r="E553" s="111">
        <f>IF($C553&lt;=Entradas!$E$63,"",Cálculos!L554)</f>
        <v>0.40778736546934202</v>
      </c>
      <c r="F553" s="79">
        <f>IF($C553&lt;=Entradas!$E$63,"",D553-E553)</f>
        <v>5.3071298563687697E-2</v>
      </c>
      <c r="G553" s="79">
        <f>IF($C553&lt;=Entradas!$E$63,"",D553-AVERAGE(D:D))</f>
        <v>-0.4452400181604485</v>
      </c>
      <c r="H553" s="79">
        <f>IF($C553&lt;=Entradas!$E$63,"",F553^2)</f>
        <v>2.8165627312360798E-3</v>
      </c>
      <c r="I553" s="79">
        <f>IF($C553&lt;=Entradas!$E$63,"",G553^2)</f>
        <v>0.19823867377151652</v>
      </c>
      <c r="J553" s="79">
        <f>IF($C553&lt;=Entradas!$E$63,"",E553-AVERAGE(E:E))</f>
        <v>-0.50862430274489401</v>
      </c>
      <c r="K553" s="79">
        <f>IF($C553&lt;=Entradas!$E$63,"",J553^2)</f>
        <v>0.25869868134272961</v>
      </c>
      <c r="L553" s="79">
        <f>IF($C553&lt;=Entradas!$E$63,"",G553*J553)</f>
        <v>0.22645989379098205</v>
      </c>
      <c r="M553" s="40"/>
    </row>
    <row r="554" spans="2:13" x14ac:dyDescent="0.3">
      <c r="B554" s="39"/>
      <c r="C554" s="75">
        <v>549</v>
      </c>
      <c r="D554" s="111">
        <f>IF($C554&lt;=Entradas!$E$63,"",Observaciones!H554)</f>
        <v>0.45631771384833053</v>
      </c>
      <c r="E554" s="111">
        <f>IF($C554&lt;=Entradas!$E$63,"",Cálculos!L555)</f>
        <v>0.40376933942998927</v>
      </c>
      <c r="F554" s="79">
        <f>IF($C554&lt;=Entradas!$E$63,"",D554-E554)</f>
        <v>5.2548374418341259E-2</v>
      </c>
      <c r="G554" s="79">
        <f>IF($C554&lt;=Entradas!$E$63,"",D554-AVERAGE(D:D))</f>
        <v>-0.44978096834514769</v>
      </c>
      <c r="H554" s="79">
        <f>IF($C554&lt;=Entradas!$E$63,"",F554^2)</f>
        <v>2.7613316540101821E-3</v>
      </c>
      <c r="I554" s="79">
        <f>IF($C554&lt;=Entradas!$E$63,"",G554^2)</f>
        <v>0.20230291948549875</v>
      </c>
      <c r="J554" s="79">
        <f>IF($C554&lt;=Entradas!$E$63,"",E554-AVERAGE(E:E))</f>
        <v>-0.51264232878424676</v>
      </c>
      <c r="K554" s="79">
        <f>IF($C554&lt;=Entradas!$E$63,"",J554^2)</f>
        <v>0.26280215726133577</v>
      </c>
      <c r="L554" s="79">
        <f>IF($C554&lt;=Entradas!$E$63,"",G554*J554)</f>
        <v>0.2305767630552901</v>
      </c>
      <c r="M554" s="40"/>
    </row>
    <row r="555" spans="2:13" x14ac:dyDescent="0.3">
      <c r="B555" s="39"/>
      <c r="C555" s="75">
        <v>550</v>
      </c>
      <c r="D555" s="111">
        <f>IF($C555&lt;=Entradas!$E$63,"",Observaciones!H555)</f>
        <v>0.4518215067273712</v>
      </c>
      <c r="E555" s="111">
        <f>IF($C555&lt;=Entradas!$E$63,"",Cálculos!L556)</f>
        <v>0.39979090395822159</v>
      </c>
      <c r="F555" s="79">
        <f>IF($C555&lt;=Entradas!$E$63,"",D555-E555)</f>
        <v>5.2030602769149614E-2</v>
      </c>
      <c r="G555" s="79">
        <f>IF($C555&lt;=Entradas!$E$63,"",D555-AVERAGE(D:D))</f>
        <v>-0.45427717546610702</v>
      </c>
      <c r="H555" s="79">
        <f>IF($C555&lt;=Entradas!$E$63,"",F555^2)</f>
        <v>2.7071836245210396E-3</v>
      </c>
      <c r="I555" s="79">
        <f>IF($C555&lt;=Entradas!$E$63,"",G555^2)</f>
        <v>0.20636775214946418</v>
      </c>
      <c r="J555" s="79">
        <f>IF($C555&lt;=Entradas!$E$63,"",E555-AVERAGE(E:E))</f>
        <v>-0.51662076425601444</v>
      </c>
      <c r="K555" s="79">
        <f>IF($C555&lt;=Entradas!$E$63,"",J555^2)</f>
        <v>0.26689701406046845</v>
      </c>
      <c r="L555" s="79">
        <f>IF($C555&lt;=Entradas!$E$63,"",G555*J555)</f>
        <v>0.23468902157336377</v>
      </c>
      <c r="M555" s="40"/>
    </row>
    <row r="556" spans="2:13" x14ac:dyDescent="0.3">
      <c r="B556" s="39"/>
      <c r="C556" s="75">
        <v>551</v>
      </c>
      <c r="D556" s="111">
        <f>IF($C556&lt;=Entradas!$E$63,"",Observaciones!H556)</f>
        <v>0.44736960180608781</v>
      </c>
      <c r="E556" s="111">
        <f>IF($C556&lt;=Entradas!$E$63,"",Cálculos!L557)</f>
        <v>0.39585166895874668</v>
      </c>
      <c r="F556" s="79">
        <f>IF($C556&lt;=Entradas!$E$63,"",D556-E556)</f>
        <v>5.151793284734113E-2</v>
      </c>
      <c r="G556" s="79">
        <f>IF($C556&lt;=Entradas!$E$63,"",D556-AVERAGE(D:D))</f>
        <v>-0.45872908038739041</v>
      </c>
      <c r="H556" s="79">
        <f>IF($C556&lt;=Entradas!$E$63,"",F556^2)</f>
        <v>2.6540974048631502E-3</v>
      </c>
      <c r="I556" s="79">
        <f>IF($C556&lt;=Entradas!$E$63,"",G556^2)</f>
        <v>0.21043236919306088</v>
      </c>
      <c r="J556" s="79">
        <f>IF($C556&lt;=Entradas!$E$63,"",E556-AVERAGE(E:E))</f>
        <v>-0.52055999925548935</v>
      </c>
      <c r="K556" s="79">
        <f>IF($C556&lt;=Entradas!$E$63,"",J556^2)</f>
        <v>0.27098271282487507</v>
      </c>
      <c r="L556" s="79">
        <f>IF($C556&lt;=Entradas!$E$63,"",G556*J556)</f>
        <v>0.23879600974493126</v>
      </c>
      <c r="M556" s="40"/>
    </row>
    <row r="557" spans="2:13" x14ac:dyDescent="0.3">
      <c r="B557" s="39"/>
      <c r="C557" s="75">
        <v>552</v>
      </c>
      <c r="D557" s="111">
        <f>IF($C557&lt;=Entradas!$E$63,"",Observaciones!H557)</f>
        <v>0.44296156256435493</v>
      </c>
      <c r="E557" s="111">
        <f>IF($C557&lt;=Entradas!$E$63,"",Cálculos!L558)</f>
        <v>0.39195124817997434</v>
      </c>
      <c r="F557" s="79">
        <f>IF($C557&lt;=Entradas!$E$63,"",D557-E557)</f>
        <v>5.1010314384380584E-2</v>
      </c>
      <c r="G557" s="79">
        <f>IF($C557&lt;=Entradas!$E$63,"",D557-AVERAGE(D:D))</f>
        <v>-0.4631371196291233</v>
      </c>
      <c r="H557" s="79">
        <f>IF($C557&lt;=Entradas!$E$63,"",F557^2)</f>
        <v>2.6020521735933447E-3</v>
      </c>
      <c r="I557" s="79">
        <f>IF($C557&lt;=Entradas!$E$63,"",G557^2)</f>
        <v>0.21449599157836086</v>
      </c>
      <c r="J557" s="79">
        <f>IF($C557&lt;=Entradas!$E$63,"",E557-AVERAGE(E:E))</f>
        <v>-0.52446042003426174</v>
      </c>
      <c r="K557" s="79">
        <f>IF($C557&lt;=Entradas!$E$63,"",J557^2)</f>
        <v>0.27505873218251425</v>
      </c>
      <c r="L557" s="79">
        <f>IF($C557&lt;=Entradas!$E$63,"",G557*J557)</f>
        <v>0.24289708829414813</v>
      </c>
      <c r="M557" s="40"/>
    </row>
    <row r="558" spans="2:13" x14ac:dyDescent="0.3">
      <c r="B558" s="39"/>
      <c r="C558" s="75">
        <v>553</v>
      </c>
      <c r="D558" s="111">
        <f>IF($C558&lt;=Entradas!$E$63,"",Observaciones!H558)</f>
        <v>0.43859695678318411</v>
      </c>
      <c r="E558" s="111">
        <f>IF($C558&lt;=Entradas!$E$63,"",Cálculos!L559)</f>
        <v>0.38808925917614301</v>
      </c>
      <c r="F558" s="79">
        <f>IF($C558&lt;=Entradas!$E$63,"",D558-E558)</f>
        <v>5.0507697607041102E-2</v>
      </c>
      <c r="G558" s="79">
        <f>IF($C558&lt;=Entradas!$E$63,"",D558-AVERAGE(D:D))</f>
        <v>-0.46750172541029411</v>
      </c>
      <c r="H558" s="79">
        <f>IF($C558&lt;=Entradas!$E$63,"",F558^2)</f>
        <v>2.5510275175643056E-3</v>
      </c>
      <c r="I558" s="79">
        <f>IF($C558&lt;=Entradas!$E$63,"",G558^2)</f>
        <v>0.21855786326160204</v>
      </c>
      <c r="J558" s="79">
        <f>IF($C558&lt;=Entradas!$E$63,"",E558-AVERAGE(E:E))</f>
        <v>-0.52832240903809302</v>
      </c>
      <c r="K558" s="79">
        <f>IF($C558&lt;=Entradas!$E$63,"",J558^2)</f>
        <v>0.27912456789181406</v>
      </c>
      <c r="L558" s="79">
        <f>IF($C558&lt;=Entradas!$E$63,"",G558*J558)</f>
        <v>0.24699163779823166</v>
      </c>
      <c r="M558" s="40"/>
    </row>
    <row r="559" spans="2:13" x14ac:dyDescent="0.3">
      <c r="B559" s="39"/>
      <c r="C559" s="75">
        <v>554</v>
      </c>
      <c r="D559" s="111">
        <f>IF($C559&lt;=Entradas!$E$63,"",Observaciones!H559)</f>
        <v>0.43427535650234311</v>
      </c>
      <c r="E559" s="111">
        <f>IF($C559&lt;=Entradas!$E$63,"",Cálculos!L560)</f>
        <v>0.3842653232698206</v>
      </c>
      <c r="F559" s="79">
        <f>IF($C559&lt;=Entradas!$E$63,"",D559-E559)</f>
        <v>5.0010033232522511E-2</v>
      </c>
      <c r="G559" s="79">
        <f>IF($C559&lt;=Entradas!$E$63,"",D559-AVERAGE(D:D))</f>
        <v>-0.47182332569113511</v>
      </c>
      <c r="H559" s="79">
        <f>IF($C559&lt;=Entradas!$E$63,"",F559^2)</f>
        <v>2.5010034239180061E-3</v>
      </c>
      <c r="I559" s="79">
        <f>IF($C559&lt;=Entradas!$E$63,"",G559^2)</f>
        <v>0.22261725066624297</v>
      </c>
      <c r="J559" s="79">
        <f>IF($C559&lt;=Entradas!$E$63,"",E559-AVERAGE(E:E))</f>
        <v>-0.53214634494441548</v>
      </c>
      <c r="K559" s="79">
        <f>IF($C559&lt;=Entradas!$E$63,"",J559^2)</f>
        <v>0.28317973243770084</v>
      </c>
      <c r="L559" s="79">
        <f>IF($C559&lt;=Entradas!$E$63,"",G559*J559)</f>
        <v>0.25107905822605608</v>
      </c>
      <c r="M559" s="40"/>
    </row>
    <row r="560" spans="2:13" x14ac:dyDescent="0.3">
      <c r="B560" s="39"/>
      <c r="C560" s="75">
        <v>555</v>
      </c>
      <c r="D560" s="111">
        <f>IF($C560&lt;=Entradas!$E$63,"",Observaciones!H560)</f>
        <v>0.46673150141145658</v>
      </c>
      <c r="E560" s="111">
        <f>IF($C560&lt;=Entradas!$E$63,"",Cálculos!L561)</f>
        <v>0.41685924540909342</v>
      </c>
      <c r="F560" s="79">
        <f>IF($C560&lt;=Entradas!$E$63,"",D560-E560)</f>
        <v>4.9872256002363169E-2</v>
      </c>
      <c r="G560" s="79">
        <f>IF($C560&lt;=Entradas!$E$63,"",D560-AVERAGE(D:D))</f>
        <v>-0.43936718078202164</v>
      </c>
      <c r="H560" s="79">
        <f>IF($C560&lt;=Entradas!$E$63,"",F560^2)</f>
        <v>2.4872419187652491E-3</v>
      </c>
      <c r="I560" s="79">
        <f>IF($C560&lt;=Entradas!$E$63,"",G560^2)</f>
        <v>0.19304351954834167</v>
      </c>
      <c r="J560" s="79">
        <f>IF($C560&lt;=Entradas!$E$63,"",E560-AVERAGE(E:E))</f>
        <v>-0.49955242280514262</v>
      </c>
      <c r="K560" s="79">
        <f>IF($C560&lt;=Entradas!$E$63,"",J560^2)</f>
        <v>0.24955262313048798</v>
      </c>
      <c r="L560" s="79">
        <f>IF($C560&lt;=Entradas!$E$63,"",G560*J560)</f>
        <v>0.219486939660724</v>
      </c>
      <c r="M560" s="40"/>
    </row>
    <row r="561" spans="2:13" x14ac:dyDescent="0.3">
      <c r="B561" s="39"/>
      <c r="C561" s="75">
        <v>556</v>
      </c>
      <c r="D561" s="111">
        <f>IF($C561&lt;=Entradas!$E$63,"",Observaciones!H561)</f>
        <v>0.43185517980568139</v>
      </c>
      <c r="E561" s="111">
        <f>IF($C561&lt;=Entradas!$E$63,"",Cálculos!L562)</f>
        <v>0.38276690815649256</v>
      </c>
      <c r="F561" s="79">
        <f>IF($C561&lt;=Entradas!$E$63,"",D561-E561)</f>
        <v>4.908827164918883E-2</v>
      </c>
      <c r="G561" s="79">
        <f>IF($C561&lt;=Entradas!$E$63,"",D561-AVERAGE(D:D))</f>
        <v>-0.47424350238779683</v>
      </c>
      <c r="H561" s="79">
        <f>IF($C561&lt;=Entradas!$E$63,"",F561^2)</f>
        <v>2.409658413504556E-3</v>
      </c>
      <c r="I561" s="79">
        <f>IF($C561&lt;=Entradas!$E$63,"",G561^2)</f>
        <v>0.22490689955704427</v>
      </c>
      <c r="J561" s="79">
        <f>IF($C561&lt;=Entradas!$E$63,"",E561-AVERAGE(E:E))</f>
        <v>-0.53364476005774342</v>
      </c>
      <c r="K561" s="79">
        <f>IF($C561&lt;=Entradas!$E$63,"",J561^2)</f>
        <v>0.28477672993708653</v>
      </c>
      <c r="L561" s="79">
        <f>IF($C561&lt;=Entradas!$E$63,"",G561*J561)</f>
        <v>0.25307756004067972</v>
      </c>
      <c r="M561" s="40"/>
    </row>
    <row r="562" spans="2:13" x14ac:dyDescent="0.3">
      <c r="B562" s="39"/>
      <c r="C562" s="75">
        <v>557</v>
      </c>
      <c r="D562" s="111">
        <f>IF($C562&lt;=Entradas!$E$63,"",Observaciones!H562)</f>
        <v>0.4225758698378323</v>
      </c>
      <c r="E562" s="111">
        <f>IF($C562&lt;=Entradas!$E$63,"",Cálculos!L563)</f>
        <v>0.37401982646076154</v>
      </c>
      <c r="F562" s="79">
        <f>IF($C562&lt;=Entradas!$E$63,"",D562-E562)</f>
        <v>4.8556043377070757E-2</v>
      </c>
      <c r="G562" s="79">
        <f>IF($C562&lt;=Entradas!$E$63,"",D562-AVERAGE(D:D))</f>
        <v>-0.48352281235564593</v>
      </c>
      <c r="H562" s="79">
        <f>IF($C562&lt;=Entradas!$E$63,"",F562^2)</f>
        <v>2.3576893484359767E-3</v>
      </c>
      <c r="I562" s="79">
        <f>IF($C562&lt;=Entradas!$E$63,"",G562^2)</f>
        <v>0.23379431006831319</v>
      </c>
      <c r="J562" s="79">
        <f>IF($C562&lt;=Entradas!$E$63,"",E562-AVERAGE(E:E))</f>
        <v>-0.54239184175347455</v>
      </c>
      <c r="K562" s="79">
        <f>IF($C562&lt;=Entradas!$E$63,"",J562^2)</f>
        <v>0.29418891000072617</v>
      </c>
      <c r="L562" s="79">
        <f>IF($C562&lt;=Entradas!$E$63,"",G562*J562)</f>
        <v>0.26225882872339845</v>
      </c>
      <c r="M562" s="40"/>
    </row>
    <row r="563" spans="2:13" x14ac:dyDescent="0.3">
      <c r="B563" s="39"/>
      <c r="C563" s="75">
        <v>558</v>
      </c>
      <c r="D563" s="111">
        <f>IF($C563&lt;=Entradas!$E$63,"",Observaciones!H563)</f>
        <v>0.41757844212331774</v>
      </c>
      <c r="E563" s="111">
        <f>IF($C563&lt;=Entradas!$E$63,"",Cálculos!L564)</f>
        <v>0.36950888918894992</v>
      </c>
      <c r="F563" s="79">
        <f>IF($C563&lt;=Entradas!$E$63,"",D563-E563)</f>
        <v>4.8069552934367821E-2</v>
      </c>
      <c r="G563" s="79">
        <f>IF($C563&lt;=Entradas!$E$63,"",D563-AVERAGE(D:D))</f>
        <v>-0.48852024007016048</v>
      </c>
      <c r="H563" s="79">
        <f>IF($C563&lt;=Entradas!$E$63,"",F563^2)</f>
        <v>2.3106819193099899E-3</v>
      </c>
      <c r="I563" s="79">
        <f>IF($C563&lt;=Entradas!$E$63,"",G563^2)</f>
        <v>0.23865202495820723</v>
      </c>
      <c r="J563" s="79">
        <f>IF($C563&lt;=Entradas!$E$63,"",E563-AVERAGE(E:E))</f>
        <v>-0.54690277902528606</v>
      </c>
      <c r="K563" s="79">
        <f>IF($C563&lt;=Entradas!$E$63,"",J563^2)</f>
        <v>0.29910264970558087</v>
      </c>
      <c r="L563" s="79">
        <f>IF($C563&lt;=Entradas!$E$63,"",G563*J563)</f>
        <v>0.26717307690447067</v>
      </c>
      <c r="M563" s="40"/>
    </row>
    <row r="564" spans="2:13" x14ac:dyDescent="0.3">
      <c r="B564" s="39"/>
      <c r="C564" s="75">
        <v>559</v>
      </c>
      <c r="D564" s="111">
        <f>IF($C564&lt;=Entradas!$E$63,"",Observaciones!H564)</f>
        <v>0.41332560331019036</v>
      </c>
      <c r="E564" s="111">
        <f>IF($C564&lt;=Entradas!$E$63,"",Cálculos!L565)</f>
        <v>0.36573102794345325</v>
      </c>
      <c r="F564" s="79">
        <f>IF($C564&lt;=Entradas!$E$63,"",D564-E564)</f>
        <v>4.7594575366737113E-2</v>
      </c>
      <c r="G564" s="79">
        <f>IF($C564&lt;=Entradas!$E$63,"",D564-AVERAGE(D:D))</f>
        <v>-0.49277307888328786</v>
      </c>
      <c r="H564" s="79">
        <f>IF($C564&lt;=Entradas!$E$63,"",F564^2)</f>
        <v>2.2652436043400191E-3</v>
      </c>
      <c r="I564" s="79">
        <f>IF($C564&lt;=Entradas!$E$63,"",G564^2)</f>
        <v>0.24282530727211504</v>
      </c>
      <c r="J564" s="79">
        <f>IF($C564&lt;=Entradas!$E$63,"",E564-AVERAGE(E:E))</f>
        <v>-0.55068064027078278</v>
      </c>
      <c r="K564" s="79">
        <f>IF($C564&lt;=Entradas!$E$63,"",J564^2)</f>
        <v>0.30324916756903925</v>
      </c>
      <c r="L564" s="79">
        <f>IF($C564&lt;=Entradas!$E$63,"",G564*J564)</f>
        <v>0.27136059458765394</v>
      </c>
      <c r="M564" s="40"/>
    </row>
    <row r="565" spans="2:13" x14ac:dyDescent="0.3">
      <c r="B565" s="39"/>
      <c r="C565" s="75">
        <v>560</v>
      </c>
      <c r="D565" s="111">
        <f>IF($C565&lt;=Entradas!$E$63,"",Observaciones!H565)</f>
        <v>0.40923005223454412</v>
      </c>
      <c r="E565" s="111">
        <f>IF($C565&lt;=Entradas!$E$63,"",Cálculos!L566)</f>
        <v>0.36210465938093028</v>
      </c>
      <c r="F565" s="79">
        <f>IF($C565&lt;=Entradas!$E$63,"",D565-E565)</f>
        <v>4.7125392853613834E-2</v>
      </c>
      <c r="G565" s="79">
        <f>IF($C565&lt;=Entradas!$E$63,"",D565-AVERAGE(D:D))</f>
        <v>-0.4968686299589341</v>
      </c>
      <c r="H565" s="79">
        <f>IF($C565&lt;=Entradas!$E$63,"",F565^2)</f>
        <v>2.2208026516074377E-3</v>
      </c>
      <c r="I565" s="79">
        <f>IF($C565&lt;=Entradas!$E$63,"",G565^2)</f>
        <v>0.2468784354372682</v>
      </c>
      <c r="J565" s="79">
        <f>IF($C565&lt;=Entradas!$E$63,"",E565-AVERAGE(E:E))</f>
        <v>-0.55430700883330575</v>
      </c>
      <c r="K565" s="79">
        <f>IF($C565&lt;=Entradas!$E$63,"",J565^2)</f>
        <v>0.30725626004172651</v>
      </c>
      <c r="L565" s="79">
        <f>IF($C565&lt;=Entradas!$E$63,"",G565*J565)</f>
        <v>0.27541776405563939</v>
      </c>
      <c r="M565" s="40"/>
    </row>
    <row r="566" spans="2:13" x14ac:dyDescent="0.3">
      <c r="B566" s="39"/>
      <c r="C566" s="75">
        <v>561</v>
      </c>
      <c r="D566" s="111">
        <f>IF($C566&lt;=Entradas!$E$63,"",Observaciones!H566)</f>
        <v>0.40519400191415422</v>
      </c>
      <c r="E566" s="111">
        <f>IF($C566&lt;=Entradas!$E$63,"",Cálculos!L567)</f>
        <v>0.35853298358969504</v>
      </c>
      <c r="F566" s="79">
        <f>IF($C566&lt;=Entradas!$E$63,"",D566-E566)</f>
        <v>4.666101832445918E-2</v>
      </c>
      <c r="G566" s="79">
        <f>IF($C566&lt;=Entradas!$E$63,"",D566-AVERAGE(D:D))</f>
        <v>-0.500904680279324</v>
      </c>
      <c r="H566" s="79">
        <f>IF($C566&lt;=Entradas!$E$63,"",F566^2)</f>
        <v>2.1772506310755156E-3</v>
      </c>
      <c r="I566" s="79">
        <f>IF($C566&lt;=Entradas!$E$63,"",G566^2)</f>
        <v>0.25090549872573181</v>
      </c>
      <c r="J566" s="79">
        <f>IF($C566&lt;=Entradas!$E$63,"",E566-AVERAGE(E:E))</f>
        <v>-0.55787868462454093</v>
      </c>
      <c r="K566" s="79">
        <f>IF($C566&lt;=Entradas!$E$63,"",J566^2)</f>
        <v>0.31122862675840801</v>
      </c>
      <c r="L566" s="79">
        <f>IF($C566&lt;=Entradas!$E$63,"",G566*J566)</f>
        <v>0.27944404415650548</v>
      </c>
      <c r="M566" s="40"/>
    </row>
    <row r="567" spans="2:13" x14ac:dyDescent="0.3">
      <c r="B567" s="39"/>
      <c r="C567" s="75">
        <v>562</v>
      </c>
      <c r="D567" s="111">
        <f>IF($C567&lt;=Entradas!$E$63,"",Observaciones!H567)</f>
        <v>0.40120089682811094</v>
      </c>
      <c r="E567" s="111">
        <f>IF($C567&lt;=Entradas!$E$63,"",Cálculos!L568)</f>
        <v>0.3549996467389373</v>
      </c>
      <c r="F567" s="79">
        <f>IF($C567&lt;=Entradas!$E$63,"",D567-E567)</f>
        <v>4.620125008917364E-2</v>
      </c>
      <c r="G567" s="79">
        <f>IF($C567&lt;=Entradas!$E$63,"",D567-AVERAGE(D:D))</f>
        <v>-0.50489778536536734</v>
      </c>
      <c r="H567" s="79">
        <f>IF($C567&lt;=Entradas!$E$63,"",F567^2)</f>
        <v>2.1345555098023672E-3</v>
      </c>
      <c r="I567" s="79">
        <f>IF($C567&lt;=Entradas!$E$63,"",G567^2)</f>
        <v>0.25492177366685254</v>
      </c>
      <c r="J567" s="79">
        <f>IF($C567&lt;=Entradas!$E$63,"",E567-AVERAGE(E:E))</f>
        <v>-0.56141202147529867</v>
      </c>
      <c r="K567" s="79">
        <f>IF($C567&lt;=Entradas!$E$63,"",J567^2)</f>
        <v>0.31518345785698121</v>
      </c>
      <c r="L567" s="79">
        <f>IF($C567&lt;=Entradas!$E$63,"",G567*J567)</f>
        <v>0.28345568632037232</v>
      </c>
      <c r="M567" s="40"/>
    </row>
    <row r="568" spans="2:13" x14ac:dyDescent="0.3">
      <c r="B568" s="39"/>
      <c r="C568" s="75">
        <v>563</v>
      </c>
      <c r="D568" s="111">
        <f>IF($C568&lt;=Entradas!$E$63,"",Observaciones!H568)</f>
        <v>0.39724766394876837</v>
      </c>
      <c r="E568" s="111">
        <f>IF($C568&lt;=Entradas!$E$63,"",Cálculos!L569)</f>
        <v>0.35150164679453394</v>
      </c>
      <c r="F568" s="79">
        <f>IF($C568&lt;=Entradas!$E$63,"",D568-E568)</f>
        <v>4.5746017154234431E-2</v>
      </c>
      <c r="G568" s="79">
        <f>IF($C568&lt;=Entradas!$E$63,"",D568-AVERAGE(D:D))</f>
        <v>-0.50885101824470991</v>
      </c>
      <c r="H568" s="79">
        <f>IF($C568&lt;=Entradas!$E$63,"",F568^2)</f>
        <v>2.0926980854755108E-3</v>
      </c>
      <c r="I568" s="79">
        <f>IF($C568&lt;=Entradas!$E$63,"",G568^2)</f>
        <v>0.25892935876867812</v>
      </c>
      <c r="J568" s="79">
        <f>IF($C568&lt;=Entradas!$E$63,"",E568-AVERAGE(E:E))</f>
        <v>-0.56491002141970204</v>
      </c>
      <c r="K568" s="79">
        <f>IF($C568&lt;=Entradas!$E$63,"",J568^2)</f>
        <v>0.31912333230040824</v>
      </c>
      <c r="L568" s="79">
        <f>IF($C568&lt;=Entradas!$E$63,"",G568*J568)</f>
        <v>0.28745503961605628</v>
      </c>
      <c r="M568" s="40"/>
    </row>
    <row r="569" spans="2:13" x14ac:dyDescent="0.3">
      <c r="B569" s="39"/>
      <c r="C569" s="75">
        <v>564</v>
      </c>
      <c r="D569" s="111">
        <f>IF($C569&lt;=Entradas!$E$63,"",Observaciones!H569)</f>
        <v>0.39469601753775185</v>
      </c>
      <c r="E569" s="111">
        <f>IF($C569&lt;=Entradas!$E$63,"",Cálculos!L570)</f>
        <v>0.34940074695457202</v>
      </c>
      <c r="F569" s="79">
        <f>IF($C569&lt;=Entradas!$E$63,"",D569-E569)</f>
        <v>4.5295270583179836E-2</v>
      </c>
      <c r="G569" s="79">
        <f>IF($C569&lt;=Entradas!$E$63,"",D569-AVERAGE(D:D))</f>
        <v>-0.51140266465572637</v>
      </c>
      <c r="H569" s="79">
        <f>IF($C569&lt;=Entradas!$E$63,"",F569^2)</f>
        <v>2.0516615372034768E-3</v>
      </c>
      <c r="I569" s="79">
        <f>IF($C569&lt;=Entradas!$E$63,"",G569^2)</f>
        <v>0.26153268541697733</v>
      </c>
      <c r="J569" s="79">
        <f>IF($C569&lt;=Entradas!$E$63,"",E569-AVERAGE(E:E))</f>
        <v>-0.56701092125966401</v>
      </c>
      <c r="K569" s="79">
        <f>IF($C569&lt;=Entradas!$E$63,"",J569^2)</f>
        <v>0.32150138482773288</v>
      </c>
      <c r="L569" s="79">
        <f>IF($C569&lt;=Entradas!$E$63,"",G569*J569)</f>
        <v>0.28997089602109044</v>
      </c>
      <c r="M569" s="40"/>
    </row>
    <row r="570" spans="2:13" x14ac:dyDescent="0.3">
      <c r="B570" s="39"/>
      <c r="C570" s="75">
        <v>565</v>
      </c>
      <c r="D570" s="111">
        <f>IF($C570&lt;=Entradas!$E$63,"",Observaciones!H570)</f>
        <v>0.40370887175651904</v>
      </c>
      <c r="E570" s="111">
        <f>IF($C570&lt;=Entradas!$E$63,"",Cálculos!L571)</f>
        <v>0.35848250005865956</v>
      </c>
      <c r="F570" s="79">
        <f>IF($C570&lt;=Entradas!$E$63,"",D570-E570)</f>
        <v>4.522637169785948E-2</v>
      </c>
      <c r="G570" s="79">
        <f>IF($C570&lt;=Entradas!$E$63,"",D570-AVERAGE(D:D))</f>
        <v>-0.50238981043695918</v>
      </c>
      <c r="H570" s="79">
        <f>IF($C570&lt;=Entradas!$E$63,"",F570^2)</f>
        <v>2.0454246969529451E-3</v>
      </c>
      <c r="I570" s="79">
        <f>IF($C570&lt;=Entradas!$E$63,"",G570^2)</f>
        <v>0.2523955216308838</v>
      </c>
      <c r="J570" s="79">
        <f>IF($C570&lt;=Entradas!$E$63,"",E570-AVERAGE(E:E))</f>
        <v>-0.55792916815557647</v>
      </c>
      <c r="K570" s="79">
        <f>IF($C570&lt;=Entradas!$E$63,"",J570^2)</f>
        <v>0.31128495667877354</v>
      </c>
      <c r="L570" s="79">
        <f>IF($C570&lt;=Entradas!$E$63,"",G570*J570)</f>
        <v>0.2802979290269304</v>
      </c>
      <c r="M570" s="40"/>
    </row>
    <row r="571" spans="2:13" x14ac:dyDescent="0.3">
      <c r="B571" s="39"/>
      <c r="C571" s="75">
        <v>566</v>
      </c>
      <c r="D571" s="111">
        <f>IF($C571&lt;=Entradas!$E$63,"",Observaciones!H571)</f>
        <v>0.53627056947260843</v>
      </c>
      <c r="E571" s="111">
        <f>IF($C571&lt;=Entradas!$E$63,"",Cálculos!L572)</f>
        <v>0.54196067961113903</v>
      </c>
      <c r="F571" s="79">
        <f>IF($C571&lt;=Entradas!$E$63,"",D571-E571)</f>
        <v>-5.6901101385306019E-3</v>
      </c>
      <c r="G571" s="79">
        <f>IF($C571&lt;=Entradas!$E$63,"",D571-AVERAGE(D:D))</f>
        <v>-0.36982811272086979</v>
      </c>
      <c r="H571" s="79">
        <f>IF($C571&lt;=Entradas!$E$63,"",F571^2)</f>
        <v>3.2377353388608746E-5</v>
      </c>
      <c r="I571" s="79">
        <f>IF($C571&lt;=Entradas!$E$63,"",G571^2)</f>
        <v>0.13677283295868037</v>
      </c>
      <c r="J571" s="79">
        <f>IF($C571&lt;=Entradas!$E$63,"",E571-AVERAGE(E:E))</f>
        <v>-0.374450988603097</v>
      </c>
      <c r="K571" s="79">
        <f>IF($C571&lt;=Entradas!$E$63,"",J571^2)</f>
        <v>0.14021354286583668</v>
      </c>
      <c r="L571" s="79">
        <f>IF($C571&lt;=Entradas!$E$63,"",G571*J571)</f>
        <v>0.13848250242154728</v>
      </c>
      <c r="M571" s="40"/>
    </row>
    <row r="572" spans="2:13" x14ac:dyDescent="0.3">
      <c r="B572" s="39"/>
      <c r="C572" s="75">
        <v>567</v>
      </c>
      <c r="D572" s="111">
        <f>IF($C572&lt;=Entradas!$E$63,"",Observaciones!H572)</f>
        <v>0.76278442032947424</v>
      </c>
      <c r="E572" s="111">
        <f>IF($C572&lt;=Entradas!$E$63,"",Cálculos!L573)</f>
        <v>0.84421205045293646</v>
      </c>
      <c r="F572" s="79">
        <f>IF($C572&lt;=Entradas!$E$63,"",D572-E572)</f>
        <v>-8.1427630123462214E-2</v>
      </c>
      <c r="G572" s="79">
        <f>IF($C572&lt;=Entradas!$E$63,"",D572-AVERAGE(D:D))</f>
        <v>-0.14331426186400398</v>
      </c>
      <c r="H572" s="79">
        <f>IF($C572&lt;=Entradas!$E$63,"",F572^2)</f>
        <v>6.6304589475233711E-3</v>
      </c>
      <c r="I572" s="79">
        <f>IF($C572&lt;=Entradas!$E$63,"",G572^2)</f>
        <v>2.0538977653624304E-2</v>
      </c>
      <c r="J572" s="79">
        <f>IF($C572&lt;=Entradas!$E$63,"",E572-AVERAGE(E:E))</f>
        <v>-7.2199617761299573E-2</v>
      </c>
      <c r="K572" s="79">
        <f>IF($C572&lt;=Entradas!$E$63,"",J572^2)</f>
        <v>5.212784804877765E-3</v>
      </c>
      <c r="L572" s="79">
        <f>IF($C572&lt;=Entradas!$E$63,"",G572*J572)</f>
        <v>1.0347234926323879E-2</v>
      </c>
      <c r="M572" s="40"/>
    </row>
    <row r="573" spans="2:13" x14ac:dyDescent="0.3">
      <c r="B573" s="39"/>
      <c r="C573" s="75">
        <v>568</v>
      </c>
      <c r="D573" s="111">
        <f>IF($C573&lt;=Entradas!$E$63,"",Observaciones!H573)</f>
        <v>0.65258167712238535</v>
      </c>
      <c r="E573" s="111">
        <f>IF($C573&lt;=Entradas!$E$63,"",Cálculos!L574)</f>
        <v>0.60158979762268971</v>
      </c>
      <c r="F573" s="79">
        <f>IF($C573&lt;=Entradas!$E$63,"",D573-E573)</f>
        <v>5.0991879499695636E-2</v>
      </c>
      <c r="G573" s="79">
        <f>IF($C573&lt;=Entradas!$E$63,"",D573-AVERAGE(D:D))</f>
        <v>-0.25351700507109287</v>
      </c>
      <c r="H573" s="79">
        <f>IF($C573&lt;=Entradas!$E$63,"",F573^2)</f>
        <v>2.6001717749114801E-3</v>
      </c>
      <c r="I573" s="79">
        <f>IF($C573&lt;=Entradas!$E$63,"",G573^2)</f>
        <v>6.427087186021653E-2</v>
      </c>
      <c r="J573" s="79">
        <f>IF($C573&lt;=Entradas!$E$63,"",E573-AVERAGE(E:E))</f>
        <v>-0.31482187059154632</v>
      </c>
      <c r="K573" s="79">
        <f>IF($C573&lt;=Entradas!$E$63,"",J573^2)</f>
        <v>9.9112810202760332E-2</v>
      </c>
      <c r="L573" s="79">
        <f>IF($C573&lt;=Entradas!$E$63,"",G573*J573)</f>
        <v>7.9812697763247994E-2</v>
      </c>
      <c r="M573" s="40"/>
    </row>
    <row r="574" spans="2:13" x14ac:dyDescent="0.3">
      <c r="B574" s="39"/>
      <c r="C574" s="75">
        <v>569</v>
      </c>
      <c r="D574" s="111">
        <f>IF($C574&lt;=Entradas!$E$63,"",Observaciones!H574)</f>
        <v>0.59731516684897612</v>
      </c>
      <c r="E574" s="111">
        <f>IF($C574&lt;=Entradas!$E$63,"",Cálculos!L575)</f>
        <v>0.5466268827807278</v>
      </c>
      <c r="F574" s="79">
        <f>IF($C574&lt;=Entradas!$E$63,"",D574-E574)</f>
        <v>5.0688284068248324E-2</v>
      </c>
      <c r="G574" s="79">
        <f>IF($C574&lt;=Entradas!$E$63,"",D574-AVERAGE(D:D))</f>
        <v>-0.3087835153445021</v>
      </c>
      <c r="H574" s="79">
        <f>IF($C574&lt;=Entradas!$E$63,"",F574^2)</f>
        <v>2.5693021417834369E-3</v>
      </c>
      <c r="I574" s="79">
        <f>IF($C574&lt;=Entradas!$E$63,"",G574^2)</f>
        <v>9.5347259348508365E-2</v>
      </c>
      <c r="J574" s="79">
        <f>IF($C574&lt;=Entradas!$E$63,"",E574-AVERAGE(E:E))</f>
        <v>-0.36978478543350823</v>
      </c>
      <c r="K574" s="79">
        <f>IF($C574&lt;=Entradas!$E$63,"",J574^2)</f>
        <v>0.13674078753810573</v>
      </c>
      <c r="L574" s="79">
        <f>IF($C574&lt;=Entradas!$E$63,"",G574*J574)</f>
        <v>0.11418344596707111</v>
      </c>
      <c r="M574" s="40"/>
    </row>
    <row r="575" spans="2:13" x14ac:dyDescent="0.3">
      <c r="B575" s="39"/>
      <c r="C575" s="75">
        <v>570</v>
      </c>
      <c r="D575" s="111">
        <f>IF($C575&lt;=Entradas!$E$63,"",Observaciones!H575)</f>
        <v>0.54277851294565549</v>
      </c>
      <c r="E575" s="111">
        <f>IF($C575&lt;=Entradas!$E$63,"",Cálculos!L576)</f>
        <v>0.49238610057932336</v>
      </c>
      <c r="F575" s="79">
        <f>IF($C575&lt;=Entradas!$E$63,"",D575-E575)</f>
        <v>5.0392412366332129E-2</v>
      </c>
      <c r="G575" s="79">
        <f>IF($C575&lt;=Entradas!$E$63,"",D575-AVERAGE(D:D))</f>
        <v>-0.36332016924782273</v>
      </c>
      <c r="H575" s="79">
        <f>IF($C575&lt;=Entradas!$E$63,"",F575^2)</f>
        <v>2.5393952240984632E-3</v>
      </c>
      <c r="I575" s="79">
        <f>IF($C575&lt;=Entradas!$E$63,"",G575^2)</f>
        <v>0.13200154538226655</v>
      </c>
      <c r="J575" s="79">
        <f>IF($C575&lt;=Entradas!$E$63,"",E575-AVERAGE(E:E))</f>
        <v>-0.42402556763491267</v>
      </c>
      <c r="K575" s="79">
        <f>IF($C575&lt;=Entradas!$E$63,"",J575^2)</f>
        <v>0.17979768200810989</v>
      </c>
      <c r="L575" s="79">
        <f>IF($C575&lt;=Entradas!$E$63,"",G575*J575)</f>
        <v>0.15405704099852058</v>
      </c>
      <c r="M575" s="40"/>
    </row>
    <row r="576" spans="2:13" x14ac:dyDescent="0.3">
      <c r="B576" s="39"/>
      <c r="C576" s="75">
        <v>571</v>
      </c>
      <c r="D576" s="111">
        <f>IF($C576&lt;=Entradas!$E$63,"",Observaciones!H576)</f>
        <v>0.48979587905881394</v>
      </c>
      <c r="E576" s="111">
        <f>IF($C576&lt;=Entradas!$E$63,"",Cálculos!L577)</f>
        <v>0.43969866354778731</v>
      </c>
      <c r="F576" s="79">
        <f>IF($C576&lt;=Entradas!$E$63,"",D576-E576)</f>
        <v>5.0097215511026638E-2</v>
      </c>
      <c r="G576" s="79">
        <f>IF($C576&lt;=Entradas!$E$63,"",D576-AVERAGE(D:D))</f>
        <v>-0.41630280313466428</v>
      </c>
      <c r="H576" s="79">
        <f>IF($C576&lt;=Entradas!$E$63,"",F576^2)</f>
        <v>2.5097310019582481E-3</v>
      </c>
      <c r="I576" s="79">
        <f>IF($C576&lt;=Entradas!$E$63,"",G576^2)</f>
        <v>0.17330802389777905</v>
      </c>
      <c r="J576" s="79">
        <f>IF($C576&lt;=Entradas!$E$63,"",E576-AVERAGE(E:E))</f>
        <v>-0.47671300466644873</v>
      </c>
      <c r="K576" s="79">
        <f>IF($C576&lt;=Entradas!$E$63,"",J576^2)</f>
        <v>0.22725528881811358</v>
      </c>
      <c r="L576" s="79">
        <f>IF($C576&lt;=Entradas!$E$63,"",G576*J576)</f>
        <v>0.1984569601333909</v>
      </c>
      <c r="M576" s="40"/>
    </row>
    <row r="577" spans="2:13" x14ac:dyDescent="0.3">
      <c r="B577" s="39"/>
      <c r="C577" s="75">
        <v>572</v>
      </c>
      <c r="D577" s="111">
        <f>IF($C577&lt;=Entradas!$E$63,"",Observaciones!H577)</f>
        <v>0.43952996938800232</v>
      </c>
      <c r="E577" s="111">
        <f>IF($C577&lt;=Entradas!$E$63,"",Cálculos!L578)</f>
        <v>0.38973706483463066</v>
      </c>
      <c r="F577" s="79">
        <f>IF($C577&lt;=Entradas!$E$63,"",D577-E577)</f>
        <v>4.9792904553371653E-2</v>
      </c>
      <c r="G577" s="79">
        <f>IF($C577&lt;=Entradas!$E$63,"",D577-AVERAGE(D:D))</f>
        <v>-0.4665687128054759</v>
      </c>
      <c r="H577" s="79">
        <f>IF($C577&lt;=Entradas!$E$63,"",F577^2)</f>
        <v>2.4793333438611793E-3</v>
      </c>
      <c r="I577" s="79">
        <f>IF($C577&lt;=Entradas!$E$63,"",G577^2)</f>
        <v>0.21768636376895867</v>
      </c>
      <c r="J577" s="79">
        <f>IF($C577&lt;=Entradas!$E$63,"",E577-AVERAGE(E:E))</f>
        <v>-0.52667460337960537</v>
      </c>
      <c r="K577" s="79">
        <f>IF($C577&lt;=Entradas!$E$63,"",J577^2)</f>
        <v>0.27738613784506461</v>
      </c>
      <c r="L577" s="79">
        <f>IF($C577&lt;=Entradas!$E$63,"",G577*J577)</f>
        <v>0.24572989176615703</v>
      </c>
      <c r="M577" s="40"/>
    </row>
    <row r="578" spans="2:13" x14ac:dyDescent="0.3">
      <c r="B578" s="39"/>
      <c r="C578" s="75">
        <v>573</v>
      </c>
      <c r="D578" s="111">
        <f>IF($C578&lt;=Entradas!$E$63,"",Observaciones!H578)</f>
        <v>0.3907724027209234</v>
      </c>
      <c r="E578" s="111">
        <f>IF($C578&lt;=Entradas!$E$63,"",Cálculos!L579)</f>
        <v>0.34128347634758949</v>
      </c>
      <c r="F578" s="79">
        <f>IF($C578&lt;=Entradas!$E$63,"",D578-E578)</f>
        <v>4.9488926373333908E-2</v>
      </c>
      <c r="G578" s="79">
        <f>IF($C578&lt;=Entradas!$E$63,"",D578-AVERAGE(D:D))</f>
        <v>-0.51532627947255483</v>
      </c>
      <c r="H578" s="79">
        <f>IF($C578&lt;=Entradas!$E$63,"",F578^2)</f>
        <v>2.4491538335852645E-3</v>
      </c>
      <c r="I578" s="79">
        <f>IF($C578&lt;=Entradas!$E$63,"",G578^2)</f>
        <v>0.26556117431502568</v>
      </c>
      <c r="J578" s="79">
        <f>IF($C578&lt;=Entradas!$E$63,"",E578-AVERAGE(E:E))</f>
        <v>-0.57512819186664654</v>
      </c>
      <c r="K578" s="79">
        <f>IF($C578&lt;=Entradas!$E$63,"",J578^2)</f>
        <v>0.3307724370797982</v>
      </c>
      <c r="L578" s="79">
        <f>IF($C578&lt;=Entradas!$E$63,"",G578*J578)</f>
        <v>0.29637867133441664</v>
      </c>
      <c r="M578" s="40"/>
    </row>
    <row r="579" spans="2:13" x14ac:dyDescent="0.3">
      <c r="B579" s="39"/>
      <c r="C579" s="75">
        <v>574</v>
      </c>
      <c r="D579" s="111">
        <f>IF($C579&lt;=Entradas!$E$63,"",Observaciones!H579)</f>
        <v>0.36139144171613563</v>
      </c>
      <c r="E579" s="111">
        <f>IF($C579&lt;=Entradas!$E$63,"",Cálculos!L580)</f>
        <v>0.31902971395217772</v>
      </c>
      <c r="F579" s="79">
        <f>IF($C579&lt;=Entradas!$E$63,"",D579-E579)</f>
        <v>4.2361727763957913E-2</v>
      </c>
      <c r="G579" s="79">
        <f>IF($C579&lt;=Entradas!$E$63,"",D579-AVERAGE(D:D))</f>
        <v>-0.54470724047734254</v>
      </c>
      <c r="H579" s="79">
        <f>IF($C579&lt;=Entradas!$E$63,"",F579^2)</f>
        <v>1.7945159791476826E-3</v>
      </c>
      <c r="I579" s="79">
        <f>IF($C579&lt;=Entradas!$E$63,"",G579^2)</f>
        <v>0.29670597782844149</v>
      </c>
      <c r="J579" s="79">
        <f>IF($C579&lt;=Entradas!$E$63,"",E579-AVERAGE(E:E))</f>
        <v>-0.59738195426205831</v>
      </c>
      <c r="K579" s="79">
        <f>IF($C579&lt;=Entradas!$E$63,"",J579^2)</f>
        <v>0.3568651992779559</v>
      </c>
      <c r="L579" s="79">
        <f>IF($C579&lt;=Entradas!$E$63,"",G579*J579)</f>
        <v>0.32539827581704783</v>
      </c>
      <c r="M579" s="40"/>
    </row>
    <row r="580" spans="2:13" x14ac:dyDescent="0.3">
      <c r="B580" s="39"/>
      <c r="C580" s="75">
        <v>575</v>
      </c>
      <c r="D580" s="111">
        <f>IF($C580&lt;=Entradas!$E$63,"",Observaciones!H580)</f>
        <v>0.35359411380808009</v>
      </c>
      <c r="E580" s="111">
        <f>IF($C580&lt;=Entradas!$E$63,"",Cálculos!L581)</f>
        <v>0.31275153251230176</v>
      </c>
      <c r="F580" s="79">
        <f>IF($C580&lt;=Entradas!$E$63,"",D580-E580)</f>
        <v>4.0842581295778335E-2</v>
      </c>
      <c r="G580" s="79">
        <f>IF($C580&lt;=Entradas!$E$63,"",D580-AVERAGE(D:D))</f>
        <v>-0.55250456838539819</v>
      </c>
      <c r="H580" s="79">
        <f>IF($C580&lt;=Entradas!$E$63,"",F580^2)</f>
        <v>1.6681164469022622E-3</v>
      </c>
      <c r="I580" s="79">
        <f>IF($C580&lt;=Entradas!$E$63,"",G580^2)</f>
        <v>0.30526129808673513</v>
      </c>
      <c r="J580" s="79">
        <f>IF($C580&lt;=Entradas!$E$63,"",E580-AVERAGE(E:E))</f>
        <v>-0.60366013570193422</v>
      </c>
      <c r="K580" s="79">
        <f>IF($C580&lt;=Entradas!$E$63,"",J580^2)</f>
        <v>0.36440555943567765</v>
      </c>
      <c r="L580" s="79">
        <f>IF($C580&lt;=Entradas!$E$63,"",G580*J580)</f>
        <v>0.33352498272746806</v>
      </c>
      <c r="M580" s="40"/>
    </row>
    <row r="581" spans="2:13" x14ac:dyDescent="0.3">
      <c r="B581" s="39"/>
      <c r="C581" s="75">
        <v>576</v>
      </c>
      <c r="D581" s="111">
        <f>IF($C581&lt;=Entradas!$E$63,"",Observaciones!H581)</f>
        <v>0.3494070854999124</v>
      </c>
      <c r="E581" s="111">
        <f>IF($C581&lt;=Entradas!$E$63,"",Cálculos!L582)</f>
        <v>0.30914975561782398</v>
      </c>
      <c r="F581" s="79">
        <f>IF($C581&lt;=Entradas!$E$63,"",D581-E581)</f>
        <v>4.0257329882088411E-2</v>
      </c>
      <c r="G581" s="79">
        <f>IF($C581&lt;=Entradas!$E$63,"",D581-AVERAGE(D:D))</f>
        <v>-0.55669159669356583</v>
      </c>
      <c r="H581" s="79">
        <f>IF($C581&lt;=Entradas!$E$63,"",F581^2)</f>
        <v>1.6206526092352885E-3</v>
      </c>
      <c r="I581" s="79">
        <f>IF($C581&lt;=Entradas!$E$63,"",G581^2)</f>
        <v>0.30990553382923175</v>
      </c>
      <c r="J581" s="79">
        <f>IF($C581&lt;=Entradas!$E$63,"",E581-AVERAGE(E:E))</f>
        <v>-0.60726191259641205</v>
      </c>
      <c r="K581" s="79">
        <f>IF($C581&lt;=Entradas!$E$63,"",J581^2)</f>
        <v>0.36876703049025239</v>
      </c>
      <c r="L581" s="79">
        <f>IF($C581&lt;=Entradas!$E$63,"",G581*J581)</f>
        <v>0.33805760373448523</v>
      </c>
      <c r="M581" s="40"/>
    </row>
    <row r="582" spans="2:13" x14ac:dyDescent="0.3">
      <c r="B582" s="39"/>
      <c r="C582" s="75">
        <v>577</v>
      </c>
      <c r="D582" s="111">
        <f>IF($C582&lt;=Entradas!$E$63,"",Observaciones!H582)</f>
        <v>0.34584764413041885</v>
      </c>
      <c r="E582" s="111">
        <f>IF($C582&lt;=Entradas!$E$63,"",Cálculos!L583)</f>
        <v>0.30601731574343016</v>
      </c>
      <c r="F582" s="79">
        <f>IF($C582&lt;=Entradas!$E$63,"",D582-E582)</f>
        <v>3.9830328386988689E-2</v>
      </c>
      <c r="G582" s="79">
        <f>IF($C582&lt;=Entradas!$E$63,"",D582-AVERAGE(D:D))</f>
        <v>-0.56025103806305943</v>
      </c>
      <c r="H582" s="79">
        <f>IF($C582&lt;=Entradas!$E$63,"",F582^2)</f>
        <v>1.586455059415357E-3</v>
      </c>
      <c r="I582" s="79">
        <f>IF($C582&lt;=Entradas!$E$63,"",G582^2)</f>
        <v>0.31388122565073567</v>
      </c>
      <c r="J582" s="79">
        <f>IF($C582&lt;=Entradas!$E$63,"",E582-AVERAGE(E:E))</f>
        <v>-0.61039435247080587</v>
      </c>
      <c r="K582" s="79">
        <f>IF($C582&lt;=Entradas!$E$63,"",J582^2)</f>
        <v>0.37258126552825438</v>
      </c>
      <c r="L582" s="79">
        <f>IF($C582&lt;=Entradas!$E$63,"",G582*J582)</f>
        <v>0.34197406959959797</v>
      </c>
      <c r="M582" s="40"/>
    </row>
    <row r="583" spans="2:13" x14ac:dyDescent="0.3">
      <c r="B583" s="39"/>
      <c r="C583" s="75">
        <v>578</v>
      </c>
      <c r="D583" s="111">
        <f>IF($C583&lt;=Entradas!$E$63,"",Observaciones!H583)</f>
        <v>0.3424205684233429</v>
      </c>
      <c r="E583" s="111">
        <f>IF($C583&lt;=Entradas!$E$63,"",Cálculos!L584)</f>
        <v>0.30298773166548976</v>
      </c>
      <c r="F583" s="79">
        <f>IF($C583&lt;=Entradas!$E$63,"",D583-E583)</f>
        <v>3.943283675785314E-2</v>
      </c>
      <c r="G583" s="79">
        <f>IF($C583&lt;=Entradas!$E$63,"",D583-AVERAGE(D:D))</f>
        <v>-0.56367811377013533</v>
      </c>
      <c r="H583" s="79">
        <f>IF($C583&lt;=Entradas!$E$63,"",F583^2)</f>
        <v>1.5549486147714937E-3</v>
      </c>
      <c r="I583" s="79">
        <f>IF($C583&lt;=Entradas!$E$63,"",G583^2)</f>
        <v>0.3177330159434576</v>
      </c>
      <c r="J583" s="79">
        <f>IF($C583&lt;=Entradas!$E$63,"",E583-AVERAGE(E:E))</f>
        <v>-0.61342393654874627</v>
      </c>
      <c r="K583" s="79">
        <f>IF($C583&lt;=Entradas!$E$63,"",J583^2)</f>
        <v>0.37628892593096031</v>
      </c>
      <c r="L583" s="79">
        <f>IF($C583&lt;=Entradas!$E$63,"",G583*J583)</f>
        <v>0.34577364749524847</v>
      </c>
      <c r="M583" s="40"/>
    </row>
    <row r="584" spans="2:13" x14ac:dyDescent="0.3">
      <c r="B584" s="39"/>
      <c r="C584" s="75">
        <v>579</v>
      </c>
      <c r="D584" s="111">
        <f>IF($C584&lt;=Entradas!$E$63,"",Observaciones!H584)</f>
        <v>0.34176849874473908</v>
      </c>
      <c r="E584" s="111">
        <f>IF($C584&lt;=Entradas!$E$63,"",Cálculos!L585)</f>
        <v>0.30272503842928716</v>
      </c>
      <c r="F584" s="79">
        <f>IF($C584&lt;=Entradas!$E$63,"",D584-E584)</f>
        <v>3.9043460315451917E-2</v>
      </c>
      <c r="G584" s="79">
        <f>IF($C584&lt;=Entradas!$E$63,"",D584-AVERAGE(D:D))</f>
        <v>-0.56433018344873909</v>
      </c>
      <c r="H584" s="79">
        <f>IF($C584&lt;=Entradas!$E$63,"",F584^2)</f>
        <v>1.5243917934042687E-3</v>
      </c>
      <c r="I584" s="79">
        <f>IF($C584&lt;=Entradas!$E$63,"",G584^2)</f>
        <v>0.31846855595128754</v>
      </c>
      <c r="J584" s="79">
        <f>IF($C584&lt;=Entradas!$E$63,"",E584-AVERAGE(E:E))</f>
        <v>-0.61368662978494881</v>
      </c>
      <c r="K584" s="79">
        <f>IF($C584&lt;=Entradas!$E$63,"",J584^2)</f>
        <v>0.37661127957680884</v>
      </c>
      <c r="L584" s="79">
        <f>IF($C584&lt;=Entradas!$E$63,"",G584*J584)</f>
        <v>0.34632188836657857</v>
      </c>
      <c r="M584" s="40"/>
    </row>
    <row r="585" spans="2:13" x14ac:dyDescent="0.3">
      <c r="B585" s="39"/>
      <c r="C585" s="75">
        <v>580</v>
      </c>
      <c r="D585" s="111">
        <f>IF($C585&lt;=Entradas!$E$63,"",Observaciones!H585)</f>
        <v>0.33615438869858794</v>
      </c>
      <c r="E585" s="111">
        <f>IF($C585&lt;=Entradas!$E$63,"",Cálculos!L586)</f>
        <v>0.29749577150526968</v>
      </c>
      <c r="F585" s="79">
        <f>IF($C585&lt;=Entradas!$E$63,"",D585-E585)</f>
        <v>3.8658617193318257E-2</v>
      </c>
      <c r="G585" s="79">
        <f>IF($C585&lt;=Entradas!$E$63,"",D585-AVERAGE(D:D))</f>
        <v>-0.56994429349489029</v>
      </c>
      <c r="H585" s="79">
        <f>IF($C585&lt;=Entradas!$E$63,"",F585^2)</f>
        <v>1.494488683299522E-3</v>
      </c>
      <c r="I585" s="79">
        <f>IF($C585&lt;=Entradas!$E$63,"",G585^2)</f>
        <v>0.32483649768738965</v>
      </c>
      <c r="J585" s="79">
        <f>IF($C585&lt;=Entradas!$E$63,"",E585-AVERAGE(E:E))</f>
        <v>-0.6189158967089663</v>
      </c>
      <c r="K585" s="79">
        <f>IF($C585&lt;=Entradas!$E$63,"",J585^2)</f>
        <v>0.38305688719906383</v>
      </c>
      <c r="L585" s="79">
        <f>IF($C585&lt;=Entradas!$E$63,"",G585*J585)</f>
        <v>0.35274758348254831</v>
      </c>
      <c r="M585" s="40"/>
    </row>
    <row r="586" spans="2:13" x14ac:dyDescent="0.3">
      <c r="B586" s="39"/>
      <c r="C586" s="75">
        <v>581</v>
      </c>
      <c r="D586" s="111">
        <f>IF($C586&lt;=Entradas!$E$63,"",Observaciones!H586)</f>
        <v>0.33246938960163064</v>
      </c>
      <c r="E586" s="111">
        <f>IF($C586&lt;=Entradas!$E$63,"",Cálculos!L587)</f>
        <v>0.29419170797142219</v>
      </c>
      <c r="F586" s="79">
        <f>IF($C586&lt;=Entradas!$E$63,"",D586-E586)</f>
        <v>3.8277681630208449E-2</v>
      </c>
      <c r="G586" s="79">
        <f>IF($C586&lt;=Entradas!$E$63,"",D586-AVERAGE(D:D))</f>
        <v>-0.57362929259184758</v>
      </c>
      <c r="H586" s="79">
        <f>IF($C586&lt;=Entradas!$E$63,"",F586^2)</f>
        <v>1.4651809109835973E-3</v>
      </c>
      <c r="I586" s="79">
        <f>IF($C586&lt;=Entradas!$E$63,"",G586^2)</f>
        <v>0.3290505653194235</v>
      </c>
      <c r="J586" s="79">
        <f>IF($C586&lt;=Entradas!$E$63,"",E586-AVERAGE(E:E))</f>
        <v>-0.62221996024281379</v>
      </c>
      <c r="K586" s="79">
        <f>IF($C586&lt;=Entradas!$E$63,"",J586^2)</f>
        <v>0.38715767892456876</v>
      </c>
      <c r="L586" s="79">
        <f>IF($C586&lt;=Entradas!$E$63,"",G586*J586)</f>
        <v>0.35692359563061282</v>
      </c>
      <c r="M586" s="40"/>
    </row>
    <row r="587" spans="2:13" x14ac:dyDescent="0.3">
      <c r="B587" s="39"/>
      <c r="C587" s="75">
        <v>582</v>
      </c>
      <c r="D587" s="111">
        <f>IF($C587&lt;=Entradas!$E$63,"",Observaciones!H587)</f>
        <v>0.32913163014044072</v>
      </c>
      <c r="E587" s="111">
        <f>IF($C587&lt;=Entradas!$E$63,"",Cálculos!L588)</f>
        <v>0.29123111144092673</v>
      </c>
      <c r="F587" s="79">
        <f>IF($C587&lt;=Entradas!$E$63,"",D587-E587)</f>
        <v>3.7900518699513996E-2</v>
      </c>
      <c r="G587" s="79">
        <f>IF($C587&lt;=Entradas!$E$63,"",D587-AVERAGE(D:D))</f>
        <v>-0.57696705205303744</v>
      </c>
      <c r="H587" s="79">
        <f>IF($C587&lt;=Entradas!$E$63,"",F587^2)</f>
        <v>1.43644931769221E-3</v>
      </c>
      <c r="I587" s="79">
        <f>IF($C587&lt;=Entradas!$E$63,"",G587^2)</f>
        <v>0.33289097915477239</v>
      </c>
      <c r="J587" s="79">
        <f>IF($C587&lt;=Entradas!$E$63,"",E587-AVERAGE(E:E))</f>
        <v>-0.6251805567733093</v>
      </c>
      <c r="K587" s="79">
        <f>IF($C587&lt;=Entradas!$E$63,"",J587^2)</f>
        <v>0.39085072856738501</v>
      </c>
      <c r="L587" s="79">
        <f>IF($C587&lt;=Entradas!$E$63,"",G587*J587)</f>
        <v>0.36070858284237289</v>
      </c>
      <c r="M587" s="40"/>
    </row>
    <row r="588" spans="2:13" x14ac:dyDescent="0.3">
      <c r="B588" s="39"/>
      <c r="C588" s="75">
        <v>583</v>
      </c>
      <c r="D588" s="111">
        <f>IF($C588&lt;=Entradas!$E$63,"",Observaciones!H588)</f>
        <v>0.37177130520181545</v>
      </c>
      <c r="E588" s="111">
        <f>IF($C588&lt;=Entradas!$E$63,"",Cálculos!L589)</f>
        <v>0.33387475630045688</v>
      </c>
      <c r="F588" s="79">
        <f>IF($C588&lt;=Entradas!$E$63,"",D588-E588)</f>
        <v>3.7896548901358573E-2</v>
      </c>
      <c r="G588" s="79">
        <f>IF($C588&lt;=Entradas!$E$63,"",D588-AVERAGE(D:D))</f>
        <v>-0.53432737699166277</v>
      </c>
      <c r="H588" s="79">
        <f>IF($C588&lt;=Entradas!$E$63,"",F588^2)</f>
        <v>1.4361484186330617E-3</v>
      </c>
      <c r="I588" s="79">
        <f>IF($C588&lt;=Entradas!$E$63,"",G588^2)</f>
        <v>0.28550574580279053</v>
      </c>
      <c r="J588" s="79">
        <f>IF($C588&lt;=Entradas!$E$63,"",E588-AVERAGE(E:E))</f>
        <v>-0.5825369119137791</v>
      </c>
      <c r="K588" s="79">
        <f>IF($C588&lt;=Entradas!$E$63,"",J588^2)</f>
        <v>0.33934925374204206</v>
      </c>
      <c r="L588" s="79">
        <f>IF($C588&lt;=Entradas!$E$63,"",G588*J588)</f>
        <v>0.31126542014371289</v>
      </c>
      <c r="M588" s="40"/>
    </row>
    <row r="589" spans="2:13" x14ac:dyDescent="0.3">
      <c r="B589" s="39"/>
      <c r="C589" s="75">
        <v>584</v>
      </c>
      <c r="D589" s="111">
        <f>IF($C589&lt;=Entradas!$E$63,"",Observaciones!H589)</f>
        <v>0.33028100075596389</v>
      </c>
      <c r="E589" s="111">
        <f>IF($C589&lt;=Entradas!$E$63,"",Cálculos!L590)</f>
        <v>0.2930623797383195</v>
      </c>
      <c r="F589" s="79">
        <f>IF($C589&lt;=Entradas!$E$63,"",D589-E589)</f>
        <v>3.7218621017644393E-2</v>
      </c>
      <c r="G589" s="79">
        <f>IF($C589&lt;=Entradas!$E$63,"",D589-AVERAGE(D:D))</f>
        <v>-0.57581768143751433</v>
      </c>
      <c r="H589" s="79">
        <f>IF($C589&lt;=Entradas!$E$63,"",F589^2)</f>
        <v>1.3852257504550409E-3</v>
      </c>
      <c r="I589" s="79">
        <f>IF($C589&lt;=Entradas!$E$63,"",G589^2)</f>
        <v>0.33156600225607474</v>
      </c>
      <c r="J589" s="79">
        <f>IF($C589&lt;=Entradas!$E$63,"",E589-AVERAGE(E:E))</f>
        <v>-0.62334928847591653</v>
      </c>
      <c r="K589" s="79">
        <f>IF($C589&lt;=Entradas!$E$63,"",J589^2)</f>
        <v>0.38856433544343139</v>
      </c>
      <c r="L589" s="79">
        <f>IF($C589&lt;=Entradas!$E$63,"",G589*J589)</f>
        <v>0.35893554201592653</v>
      </c>
      <c r="M589" s="40"/>
    </row>
    <row r="590" spans="2:13" x14ac:dyDescent="0.3">
      <c r="B590" s="39"/>
      <c r="C590" s="75">
        <v>585</v>
      </c>
      <c r="D590" s="111">
        <f>IF($C590&lt;=Entradas!$E$63,"",Observaciones!H590)</f>
        <v>0.32483740497761687</v>
      </c>
      <c r="E590" s="111">
        <f>IF($C590&lt;=Entradas!$E$63,"",Cálculos!L591)</f>
        <v>0.2880360395190118</v>
      </c>
      <c r="F590" s="79">
        <f>IF($C590&lt;=Entradas!$E$63,"",D590-E590)</f>
        <v>3.6801365458605073E-2</v>
      </c>
      <c r="G590" s="79">
        <f>IF($C590&lt;=Entradas!$E$63,"",D590-AVERAGE(D:D))</f>
        <v>-0.5812612772158614</v>
      </c>
      <c r="H590" s="79">
        <f>IF($C590&lt;=Entradas!$E$63,"",F590^2)</f>
        <v>1.3543404996178105E-3</v>
      </c>
      <c r="I590" s="79">
        <f>IF($C590&lt;=Entradas!$E$63,"",G590^2)</f>
        <v>0.33786467239061446</v>
      </c>
      <c r="J590" s="79">
        <f>IF($C590&lt;=Entradas!$E$63,"",E590-AVERAGE(E:E))</f>
        <v>-0.62837562869522423</v>
      </c>
      <c r="K590" s="79">
        <f>IF($C590&lt;=Entradas!$E$63,"",J590^2)</f>
        <v>0.39485593073811831</v>
      </c>
      <c r="L590" s="79">
        <f>IF($C590&lt;=Entradas!$E$63,"",G590*J590)</f>
        <v>0.36525042050670592</v>
      </c>
      <c r="M590" s="40"/>
    </row>
    <row r="591" spans="2:13" x14ac:dyDescent="0.3">
      <c r="B591" s="39"/>
      <c r="C591" s="75">
        <v>586</v>
      </c>
      <c r="D591" s="111">
        <f>IF($C591&lt;=Entradas!$E$63,"",Observaciones!H591)</f>
        <v>0.31722606311903995</v>
      </c>
      <c r="E591" s="111">
        <f>IF($C591&lt;=Entradas!$E$63,"",Cálculos!L592)</f>
        <v>0.2807956953114451</v>
      </c>
      <c r="F591" s="79">
        <f>IF($C591&lt;=Entradas!$E$63,"",D591-E591)</f>
        <v>3.6430367807594843E-2</v>
      </c>
      <c r="G591" s="79">
        <f>IF($C591&lt;=Entradas!$E$63,"",D591-AVERAGE(D:D))</f>
        <v>-0.58887261907443822</v>
      </c>
      <c r="H591" s="79">
        <f>IF($C591&lt;=Entradas!$E$63,"",F591^2)</f>
        <v>1.3271716985966428E-3</v>
      </c>
      <c r="I591" s="79">
        <f>IF($C591&lt;=Entradas!$E$63,"",G591^2)</f>
        <v>0.34677096149558839</v>
      </c>
      <c r="J591" s="79">
        <f>IF($C591&lt;=Entradas!$E$63,"",E591-AVERAGE(E:E))</f>
        <v>-0.63561597290279093</v>
      </c>
      <c r="K591" s="79">
        <f>IF($C591&lt;=Entradas!$E$63,"",J591^2)</f>
        <v>0.40400766500916147</v>
      </c>
      <c r="L591" s="79">
        <f>IF($C591&lt;=Entradas!$E$63,"",G591*J591)</f>
        <v>0.37429684268881364</v>
      </c>
      <c r="M591" s="40"/>
    </row>
    <row r="592" spans="2:13" x14ac:dyDescent="0.3">
      <c r="B592" s="39"/>
      <c r="C592" s="75">
        <v>587</v>
      </c>
      <c r="D592" s="111">
        <f>IF($C592&lt;=Entradas!$E$63,"",Observaciones!H592)</f>
        <v>0.31336847349689817</v>
      </c>
      <c r="E592" s="111">
        <f>IF($C592&lt;=Entradas!$E$63,"",Cálculos!L593)</f>
        <v>0.27729845416173476</v>
      </c>
      <c r="F592" s="79">
        <f>IF($C592&lt;=Entradas!$E$63,"",D592-E592)</f>
        <v>3.6070019335163406E-2</v>
      </c>
      <c r="G592" s="79">
        <f>IF($C592&lt;=Entradas!$E$63,"",D592-AVERAGE(D:D))</f>
        <v>-0.59273020869658</v>
      </c>
      <c r="H592" s="79">
        <f>IF($C592&lt;=Entradas!$E$63,"",F592^2)</f>
        <v>1.3010462948390619E-3</v>
      </c>
      <c r="I592" s="79">
        <f>IF($C592&lt;=Entradas!$E$63,"",G592^2)</f>
        <v>0.35132910030149128</v>
      </c>
      <c r="J592" s="79">
        <f>IF($C592&lt;=Entradas!$E$63,"",E592-AVERAGE(E:E))</f>
        <v>-0.63911321405250132</v>
      </c>
      <c r="K592" s="79">
        <f>IF($C592&lt;=Entradas!$E$63,"",J592^2)</f>
        <v>0.40846570037651836</v>
      </c>
      <c r="L592" s="79">
        <f>IF($C592&lt;=Entradas!$E$63,"",G592*J592)</f>
        <v>0.37882170874608112</v>
      </c>
      <c r="M592" s="40"/>
    </row>
    <row r="593" spans="2:13" x14ac:dyDescent="0.3">
      <c r="B593" s="39"/>
      <c r="C593" s="75">
        <v>588</v>
      </c>
      <c r="D593" s="111">
        <f>IF($C593&lt;=Entradas!$E$63,"",Observaciones!H593)</f>
        <v>0.3101593328685569</v>
      </c>
      <c r="E593" s="111">
        <f>IF($C593&lt;=Entradas!$E$63,"",Cálculos!L594)</f>
        <v>0.27444495090583143</v>
      </c>
      <c r="F593" s="79">
        <f>IF($C593&lt;=Entradas!$E$63,"",D593-E593)</f>
        <v>3.5714381962725472E-2</v>
      </c>
      <c r="G593" s="79">
        <f>IF($C593&lt;=Entradas!$E$63,"",D593-AVERAGE(D:D))</f>
        <v>-0.59593934932492132</v>
      </c>
      <c r="H593" s="79">
        <f>IF($C593&lt;=Entradas!$E$63,"",F593^2)</f>
        <v>1.2755170789794505E-3</v>
      </c>
      <c r="I593" s="79">
        <f>IF($C593&lt;=Entradas!$E$63,"",G593^2)</f>
        <v>0.35514370807381063</v>
      </c>
      <c r="J593" s="79">
        <f>IF($C593&lt;=Entradas!$E$63,"",E593-AVERAGE(E:E))</f>
        <v>-0.6419667173084046</v>
      </c>
      <c r="K593" s="79">
        <f>IF($C593&lt;=Entradas!$E$63,"",J593^2)</f>
        <v>0.41212126613172906</v>
      </c>
      <c r="L593" s="79">
        <f>IF($C593&lt;=Entradas!$E$63,"",G593*J593)</f>
        <v>0.38257322780102632</v>
      </c>
      <c r="M593" s="40"/>
    </row>
    <row r="594" spans="2:13" x14ac:dyDescent="0.3">
      <c r="B594" s="39"/>
      <c r="C594" s="75">
        <v>589</v>
      </c>
      <c r="D594" s="111">
        <f>IF($C594&lt;=Entradas!$E$63,"",Observaciones!H594)</f>
        <v>0.30708310671443972</v>
      </c>
      <c r="E594" s="111">
        <f>IF($C594&lt;=Entradas!$E$63,"",Cálculos!L595)</f>
        <v>0.27172066537519501</v>
      </c>
      <c r="F594" s="79">
        <f>IF($C594&lt;=Entradas!$E$63,"",D594-E594)</f>
        <v>3.536244133924471E-2</v>
      </c>
      <c r="G594" s="79">
        <f>IF($C594&lt;=Entradas!$E$63,"",D594-AVERAGE(D:D))</f>
        <v>-0.5990155754790385</v>
      </c>
      <c r="H594" s="79">
        <f>IF($C594&lt;=Entradas!$E$63,"",F594^2)</f>
        <v>1.2505022574715232E-3</v>
      </c>
      <c r="I594" s="79">
        <f>IF($C594&lt;=Entradas!$E$63,"",G594^2)</f>
        <v>0.35881965966648366</v>
      </c>
      <c r="J594" s="79">
        <f>IF($C594&lt;=Entradas!$E$63,"",E594-AVERAGE(E:E))</f>
        <v>-0.64469100283904102</v>
      </c>
      <c r="K594" s="79">
        <f>IF($C594&lt;=Entradas!$E$63,"",J594^2)</f>
        <v>0.41562648914160838</v>
      </c>
      <c r="L594" s="79">
        <f>IF($C594&lt;=Entradas!$E$63,"",G594*J594)</f>
        <v>0.38617995207178657</v>
      </c>
      <c r="M594" s="40"/>
    </row>
    <row r="595" spans="2:13" x14ac:dyDescent="0.3">
      <c r="B595" s="39"/>
      <c r="C595" s="75">
        <v>590</v>
      </c>
      <c r="D595" s="111">
        <f>IF($C595&lt;=Entradas!$E$63,"",Observaciones!H595)</f>
        <v>0.30541654655466866</v>
      </c>
      <c r="E595" s="111">
        <f>IF($C595&lt;=Entradas!$E$63,"",Cálculos!L596)</f>
        <v>0.2704025461298864</v>
      </c>
      <c r="F595" s="79">
        <f>IF($C595&lt;=Entradas!$E$63,"",D595-E595)</f>
        <v>3.5014000424782254E-2</v>
      </c>
      <c r="G595" s="79">
        <f>IF($C595&lt;=Entradas!$E$63,"",D595-AVERAGE(D:D))</f>
        <v>-0.60068213563880957</v>
      </c>
      <c r="H595" s="79">
        <f>IF($C595&lt;=Entradas!$E$63,"",F595^2)</f>
        <v>1.2259802257466518E-3</v>
      </c>
      <c r="I595" s="79">
        <f>IF($C595&lt;=Entradas!$E$63,"",G595^2)</f>
        <v>0.36081902807560123</v>
      </c>
      <c r="J595" s="79">
        <f>IF($C595&lt;=Entradas!$E$63,"",E595-AVERAGE(E:E))</f>
        <v>-0.64600912208434957</v>
      </c>
      <c r="K595" s="79">
        <f>IF($C595&lt;=Entradas!$E$63,"",J595^2)</f>
        <v>0.41732778581619207</v>
      </c>
      <c r="L595" s="79">
        <f>IF($C595&lt;=Entradas!$E$63,"",G595*J595)</f>
        <v>0.38804613909577956</v>
      </c>
      <c r="M595" s="40"/>
    </row>
    <row r="596" spans="2:13" x14ac:dyDescent="0.3">
      <c r="B596" s="39"/>
      <c r="C596" s="75">
        <v>591</v>
      </c>
      <c r="D596" s="111">
        <f>IF($C596&lt;=Entradas!$E$63,"",Observaciones!H596)</f>
        <v>0.30128362436071976</v>
      </c>
      <c r="E596" s="111">
        <f>IF($C596&lt;=Entradas!$E$63,"",Cálculos!L597)</f>
        <v>0.26661462627671001</v>
      </c>
      <c r="F596" s="79">
        <f>IF($C596&lt;=Entradas!$E$63,"",D596-E596)</f>
        <v>3.466899808400975E-2</v>
      </c>
      <c r="G596" s="79">
        <f>IF($C596&lt;=Entradas!$E$63,"",D596-AVERAGE(D:D))</f>
        <v>-0.60481505783275846</v>
      </c>
      <c r="H596" s="79">
        <f>IF($C596&lt;=Entradas!$E$63,"",F596^2)</f>
        <v>1.2019394281490717E-3</v>
      </c>
      <c r="I596" s="79">
        <f>IF($C596&lt;=Entradas!$E$63,"",G596^2)</f>
        <v>0.36580125418124299</v>
      </c>
      <c r="J596" s="79">
        <f>IF($C596&lt;=Entradas!$E$63,"",E596-AVERAGE(E:E))</f>
        <v>-0.64979704193752608</v>
      </c>
      <c r="K596" s="79">
        <f>IF($C596&lt;=Entradas!$E$63,"",J596^2)</f>
        <v>0.42223619571075904</v>
      </c>
      <c r="L596" s="79">
        <f>IF($C596&lt;=Entradas!$E$63,"",G596*J596)</f>
        <v>0.39300703549900023</v>
      </c>
      <c r="M596" s="40"/>
    </row>
    <row r="597" spans="2:13" x14ac:dyDescent="0.3">
      <c r="B597" s="39"/>
      <c r="C597" s="75">
        <v>592</v>
      </c>
      <c r="D597" s="111">
        <f>IF($C597&lt;=Entradas!$E$63,"",Observaciones!H597)</f>
        <v>0.29812856227339773</v>
      </c>
      <c r="E597" s="111">
        <f>IF($C597&lt;=Entradas!$E$63,"",Cálculos!L598)</f>
        <v>0.26380116626006817</v>
      </c>
      <c r="F597" s="79">
        <f>IF($C597&lt;=Entradas!$E$63,"",D597-E597)</f>
        <v>3.432739601332957E-2</v>
      </c>
      <c r="G597" s="79">
        <f>IF($C597&lt;=Entradas!$E$63,"",D597-AVERAGE(D:D))</f>
        <v>-0.60797011992008043</v>
      </c>
      <c r="H597" s="79">
        <f>IF($C597&lt;=Entradas!$E$63,"",F597^2)</f>
        <v>1.1783701170559548E-3</v>
      </c>
      <c r="I597" s="79">
        <f>IF($C597&lt;=Entradas!$E$63,"",G597^2)</f>
        <v>0.36962766671563696</v>
      </c>
      <c r="J597" s="79">
        <f>IF($C597&lt;=Entradas!$E$63,"",E597-AVERAGE(E:E))</f>
        <v>-0.65261050195416792</v>
      </c>
      <c r="K597" s="79">
        <f>IF($C597&lt;=Entradas!$E$63,"",J597^2)</f>
        <v>0.425900467260871</v>
      </c>
      <c r="L597" s="79">
        <f>IF($C597&lt;=Entradas!$E$63,"",G597*J597)</f>
        <v>0.39676768513417937</v>
      </c>
      <c r="M597" s="40"/>
    </row>
    <row r="598" spans="2:13" x14ac:dyDescent="0.3">
      <c r="B598" s="39"/>
      <c r="C598" s="75">
        <v>593</v>
      </c>
      <c r="D598" s="111">
        <f>IF($C598&lt;=Entradas!$E$63,"",Observaciones!H598)</f>
        <v>0.29516009291076828</v>
      </c>
      <c r="E598" s="111">
        <f>IF($C598&lt;=Entradas!$E$63,"",Cálculos!L599)</f>
        <v>0.26117093293555349</v>
      </c>
      <c r="F598" s="79">
        <f>IF($C598&lt;=Entradas!$E$63,"",D598-E598)</f>
        <v>3.3989159975214789E-2</v>
      </c>
      <c r="G598" s="79">
        <f>IF($C598&lt;=Entradas!$E$63,"",D598-AVERAGE(D:D))</f>
        <v>-0.61093858928270994</v>
      </c>
      <c r="H598" s="79">
        <f>IF($C598&lt;=Entradas!$E$63,"",F598^2)</f>
        <v>1.1552629958207429E-3</v>
      </c>
      <c r="I598" s="79">
        <f>IF($C598&lt;=Entradas!$E$63,"",G598^2)</f>
        <v>0.37324595987474773</v>
      </c>
      <c r="J598" s="79">
        <f>IF($C598&lt;=Entradas!$E$63,"",E598-AVERAGE(E:E))</f>
        <v>-0.65524073527868254</v>
      </c>
      <c r="K598" s="79">
        <f>IF($C598&lt;=Entradas!$E$63,"",J598^2)</f>
        <v>0.42934042116854854</v>
      </c>
      <c r="L598" s="79">
        <f>IF($C598&lt;=Entradas!$E$63,"",G598*J598)</f>
        <v>0.40031185045172391</v>
      </c>
      <c r="M598" s="40"/>
    </row>
    <row r="599" spans="2:13" x14ac:dyDescent="0.3">
      <c r="B599" s="39"/>
      <c r="C599" s="75">
        <v>594</v>
      </c>
      <c r="D599" s="111">
        <f>IF($C599&lt;=Entradas!$E$63,"",Observaciones!H599)</f>
        <v>0.35366515771315216</v>
      </c>
      <c r="E599" s="111">
        <f>IF($C599&lt;=Entradas!$E$63,"",Cálculos!L600)</f>
        <v>0.31982417750711389</v>
      </c>
      <c r="F599" s="79">
        <f>IF($C599&lt;=Entradas!$E$63,"",D599-E599)</f>
        <v>3.3840980206038263E-2</v>
      </c>
      <c r="G599" s="79">
        <f>IF($C599&lt;=Entradas!$E$63,"",D599-AVERAGE(D:D))</f>
        <v>-0.55243352448032601</v>
      </c>
      <c r="H599" s="79">
        <f>IF($C599&lt;=Entradas!$E$63,"",F599^2)</f>
        <v>1.1452119413054734E-3</v>
      </c>
      <c r="I599" s="79">
        <f>IF($C599&lt;=Entradas!$E$63,"",G599^2)</f>
        <v>0.30518279896975498</v>
      </c>
      <c r="J599" s="79">
        <f>IF($C599&lt;=Entradas!$E$63,"",E599-AVERAGE(E:E))</f>
        <v>-0.59658749070712214</v>
      </c>
      <c r="K599" s="79">
        <f>IF($C599&lt;=Entradas!$E$63,"",J599^2)</f>
        <v>0.35591663406822055</v>
      </c>
      <c r="L599" s="79">
        <f>IF($C599&lt;=Entradas!$E$63,"",G599*J599)</f>
        <v>0.32957493015220923</v>
      </c>
      <c r="M599" s="40"/>
    </row>
    <row r="600" spans="2:13" x14ac:dyDescent="0.3">
      <c r="B600" s="39"/>
      <c r="C600" s="75">
        <v>595</v>
      </c>
      <c r="D600" s="111">
        <f>IF($C600&lt;=Entradas!$E$63,"",Observaciones!H600)</f>
        <v>0.2995578058563349</v>
      </c>
      <c r="E600" s="111">
        <f>IF($C600&lt;=Entradas!$E$63,"",Cálculos!L601)</f>
        <v>0.26616341779435532</v>
      </c>
      <c r="F600" s="79">
        <f>IF($C600&lt;=Entradas!$E$63,"",D600-E600)</f>
        <v>3.3394388061979585E-2</v>
      </c>
      <c r="G600" s="79">
        <f>IF($C600&lt;=Entradas!$E$63,"",D600-AVERAGE(D:D))</f>
        <v>-0.60654087633714338</v>
      </c>
      <c r="H600" s="79">
        <f>IF($C600&lt;=Entradas!$E$63,"",F600^2)</f>
        <v>1.1151851540340846E-3</v>
      </c>
      <c r="I600" s="79">
        <f>IF($C600&lt;=Entradas!$E$63,"",G600^2)</f>
        <v>0.36789183466782988</v>
      </c>
      <c r="J600" s="79">
        <f>IF($C600&lt;=Entradas!$E$63,"",E600-AVERAGE(E:E))</f>
        <v>-0.65024825041988077</v>
      </c>
      <c r="K600" s="79">
        <f>IF($C600&lt;=Entradas!$E$63,"",J600^2)</f>
        <v>0.42282278717411598</v>
      </c>
      <c r="L600" s="79">
        <f>IF($C600&lt;=Entradas!$E$63,"",G600*J600)</f>
        <v>0.39440214364636872</v>
      </c>
      <c r="M600" s="40"/>
    </row>
    <row r="601" spans="2:13" x14ac:dyDescent="0.3">
      <c r="B601" s="39"/>
      <c r="C601" s="75">
        <v>596</v>
      </c>
      <c r="D601" s="111">
        <f>IF($C601&lt;=Entradas!$E$63,"",Observaciones!H601)</f>
        <v>0.2882060622414469</v>
      </c>
      <c r="E601" s="111">
        <f>IF($C601&lt;=Entradas!$E$63,"",Cálculos!L602)</f>
        <v>0.25519984159986009</v>
      </c>
      <c r="F601" s="79">
        <f>IF($C601&lt;=Entradas!$E$63,"",D601-E601)</f>
        <v>3.3006220641586814E-2</v>
      </c>
      <c r="G601" s="79">
        <f>IF($C601&lt;=Entradas!$E$63,"",D601-AVERAGE(D:D))</f>
        <v>-0.61789261995203137</v>
      </c>
      <c r="H601" s="79">
        <f>IF($C601&lt;=Entradas!$E$63,"",F601^2)</f>
        <v>1.0894106010411115E-3</v>
      </c>
      <c r="I601" s="79">
        <f>IF($C601&lt;=Entradas!$E$63,"",G601^2)</f>
        <v>0.38179128979118548</v>
      </c>
      <c r="J601" s="79">
        <f>IF($C601&lt;=Entradas!$E$63,"",E601-AVERAGE(E:E))</f>
        <v>-0.66121182661437594</v>
      </c>
      <c r="K601" s="79">
        <f>IF($C601&lt;=Entradas!$E$63,"",J601^2)</f>
        <v>0.43720107965471955</v>
      </c>
      <c r="L601" s="79">
        <f>IF($C601&lt;=Entradas!$E$63,"",G601*J601)</f>
        <v>0.40855790789002505</v>
      </c>
      <c r="M601" s="40"/>
    </row>
    <row r="602" spans="2:13" x14ac:dyDescent="0.3">
      <c r="B602" s="39"/>
      <c r="C602" s="75">
        <v>597</v>
      </c>
      <c r="D602" s="111">
        <f>IF($C602&lt;=Entradas!$E$63,"",Observaciones!H602)</f>
        <v>0.28397241266212792</v>
      </c>
      <c r="E602" s="111">
        <f>IF($C602&lt;=Entradas!$E$63,"",Cálculos!L603)</f>
        <v>0.25130122108657604</v>
      </c>
      <c r="F602" s="79">
        <f>IF($C602&lt;=Entradas!$E$63,"",D602-E602)</f>
        <v>3.2671191575551872E-2</v>
      </c>
      <c r="G602" s="79">
        <f>IF($C602&lt;=Entradas!$E$63,"",D602-AVERAGE(D:D))</f>
        <v>-0.62212626953135031</v>
      </c>
      <c r="H602" s="79">
        <f>IF($C602&lt;=Entradas!$E$63,"",F602^2)</f>
        <v>1.0674067589664115E-3</v>
      </c>
      <c r="I602" s="79">
        <f>IF($C602&lt;=Entradas!$E$63,"",G602^2)</f>
        <v>0.38704109524099434</v>
      </c>
      <c r="J602" s="79">
        <f>IF($C602&lt;=Entradas!$E$63,"",E602-AVERAGE(E:E))</f>
        <v>-0.66511044712765999</v>
      </c>
      <c r="K602" s="79">
        <f>IF($C602&lt;=Entradas!$E$63,"",J602^2)</f>
        <v>0.44237190687835581</v>
      </c>
      <c r="L602" s="79">
        <f>IF($C602&lt;=Entradas!$E$63,"",G602*J602)</f>
        <v>0.4137826812978595</v>
      </c>
      <c r="M602" s="40"/>
    </row>
    <row r="603" spans="2:13" x14ac:dyDescent="0.3">
      <c r="B603" s="39"/>
      <c r="C603" s="75">
        <v>598</v>
      </c>
      <c r="D603" s="111">
        <f>IF($C603&lt;=Entradas!$E$63,"",Observaciones!H603)</f>
        <v>0.28094306841741629</v>
      </c>
      <c r="E603" s="111">
        <f>IF($C603&lt;=Entradas!$E$63,"",Cálculos!L604)</f>
        <v>0.24859542186094752</v>
      </c>
      <c r="F603" s="79">
        <f>IF($C603&lt;=Entradas!$E$63,"",D603-E603)</f>
        <v>3.2347646556468768E-2</v>
      </c>
      <c r="G603" s="79">
        <f>IF($C603&lt;=Entradas!$E$63,"",D603-AVERAGE(D:D))</f>
        <v>-0.62515561377606188</v>
      </c>
      <c r="H603" s="79">
        <f>IF($C603&lt;=Entradas!$E$63,"",F603^2)</f>
        <v>1.0463702377422257E-3</v>
      </c>
      <c r="I603" s="79">
        <f>IF($C603&lt;=Entradas!$E$63,"",G603^2)</f>
        <v>0.39081954143572467</v>
      </c>
      <c r="J603" s="79">
        <f>IF($C603&lt;=Entradas!$E$63,"",E603-AVERAGE(E:E))</f>
        <v>-0.66781624635328851</v>
      </c>
      <c r="K603" s="79">
        <f>IF($C603&lt;=Entradas!$E$63,"",J603^2)</f>
        <v>0.44597853889339611</v>
      </c>
      <c r="L603" s="79">
        <f>IF($C603&lt;=Entradas!$E$63,"",G603*J603)</f>
        <v>0.41748907537861585</v>
      </c>
      <c r="M603" s="40"/>
    </row>
    <row r="604" spans="2:13" x14ac:dyDescent="0.3">
      <c r="B604" s="39"/>
      <c r="C604" s="75">
        <v>599</v>
      </c>
      <c r="D604" s="111">
        <f>IF($C604&lt;=Entradas!$E$63,"",Observaciones!H604)</f>
        <v>0.27813648896908444</v>
      </c>
      <c r="E604" s="111">
        <f>IF($C604&lt;=Entradas!$E$63,"",Cálculos!L605)</f>
        <v>0.24610784162090185</v>
      </c>
      <c r="F604" s="79">
        <f>IF($C604&lt;=Entradas!$E$63,"",D604-E604)</f>
        <v>3.2028647348182587E-2</v>
      </c>
      <c r="G604" s="79">
        <f>IF($C604&lt;=Entradas!$E$63,"",D604-AVERAGE(D:D))</f>
        <v>-0.62796219322439373</v>
      </c>
      <c r="H604" s="79">
        <f>IF($C604&lt;=Entradas!$E$63,"",F604^2)</f>
        <v>1.0258342509542435E-3</v>
      </c>
      <c r="I604" s="79">
        <f>IF($C604&lt;=Entradas!$E$63,"",G604^2)</f>
        <v>0.39433651611919079</v>
      </c>
      <c r="J604" s="79">
        <f>IF($C604&lt;=Entradas!$E$63,"",E604-AVERAGE(E:E))</f>
        <v>-0.67030382659333421</v>
      </c>
      <c r="K604" s="79">
        <f>IF($C604&lt;=Entradas!$E$63,"",J604^2)</f>
        <v>0.44930721994566664</v>
      </c>
      <c r="L604" s="79">
        <f>IF($C604&lt;=Entradas!$E$63,"",G604*J604)</f>
        <v>0.42092546107425383</v>
      </c>
      <c r="M604" s="40"/>
    </row>
    <row r="605" spans="2:13" x14ac:dyDescent="0.3">
      <c r="B605" s="39"/>
      <c r="C605" s="75">
        <v>600</v>
      </c>
      <c r="D605" s="111">
        <f>IF($C605&lt;=Entradas!$E$63,"",Observaciones!H605)</f>
        <v>0.27538957518040313</v>
      </c>
      <c r="E605" s="111">
        <f>IF($C605&lt;=Entradas!$E$63,"",Cálculos!L606)</f>
        <v>0.24367655854956918</v>
      </c>
      <c r="F605" s="79">
        <f>IF($C605&lt;=Entradas!$E$63,"",D605-E605)</f>
        <v>3.1713016630833951E-2</v>
      </c>
      <c r="G605" s="79">
        <f>IF($C605&lt;=Entradas!$E$63,"",D605-AVERAGE(D:D))</f>
        <v>-0.63070910701307503</v>
      </c>
      <c r="H605" s="79">
        <f>IF($C605&lt;=Entradas!$E$63,"",F605^2)</f>
        <v>1.0057154238275509E-3</v>
      </c>
      <c r="I605" s="79">
        <f>IF($C605&lt;=Entradas!$E$63,"",G605^2)</f>
        <v>0.39779397766923053</v>
      </c>
      <c r="J605" s="79">
        <f>IF($C605&lt;=Entradas!$E$63,"",E605-AVERAGE(E:E))</f>
        <v>-0.67273510966466687</v>
      </c>
      <c r="K605" s="79">
        <f>IF($C605&lt;=Entradas!$E$63,"",J605^2)</f>
        <v>0.45257252777553136</v>
      </c>
      <c r="L605" s="79">
        <f>IF($C605&lt;=Entradas!$E$63,"",G605*J605)</f>
        <v>0.42430016027294515</v>
      </c>
      <c r="M605" s="40"/>
    </row>
    <row r="606" spans="2:13" x14ac:dyDescent="0.3">
      <c r="B606" s="39"/>
      <c r="C606" s="75">
        <v>601</v>
      </c>
      <c r="D606" s="111">
        <f>IF($C606&lt;=Entradas!$E$63,"",Observaciones!H606)</f>
        <v>0.27267503930212456</v>
      </c>
      <c r="E606" s="111">
        <f>IF($C606&lt;=Entradas!$E$63,"",Cálculos!L607)</f>
        <v>0.24127450601593417</v>
      </c>
      <c r="F606" s="79">
        <f>IF($C606&lt;=Entradas!$E$63,"",D606-E606)</f>
        <v>3.1400533286190385E-2</v>
      </c>
      <c r="G606" s="79">
        <f>IF($C606&lt;=Entradas!$E$63,"",D606-AVERAGE(D:D))</f>
        <v>-0.63342364289135367</v>
      </c>
      <c r="H606" s="79">
        <f>IF($C606&lt;=Entradas!$E$63,"",F606^2)</f>
        <v>9.8599349065715044E-4</v>
      </c>
      <c r="I606" s="79">
        <f>IF($C606&lt;=Entradas!$E$63,"",G606^2)</f>
        <v>0.40122551137375312</v>
      </c>
      <c r="J606" s="79">
        <f>IF($C606&lt;=Entradas!$E$63,"",E606-AVERAGE(E:E))</f>
        <v>-0.67513716219830189</v>
      </c>
      <c r="K606" s="79">
        <f>IF($C606&lt;=Entradas!$E$63,"",J606^2)</f>
        <v>0.45581018778117621</v>
      </c>
      <c r="L606" s="79">
        <f>IF($C606&lt;=Entradas!$E$63,"",G606*J606)</f>
        <v>0.42764784073097911</v>
      </c>
      <c r="M606" s="40"/>
    </row>
    <row r="607" spans="2:13" x14ac:dyDescent="0.3">
      <c r="B607" s="39"/>
      <c r="C607" s="75">
        <v>602</v>
      </c>
      <c r="D607" s="111">
        <f>IF($C607&lt;=Entradas!$E$63,"",Observaciones!H607)</f>
        <v>0.26998813183201165</v>
      </c>
      <c r="E607" s="111">
        <f>IF($C607&lt;=Entradas!$E$63,"",Cálculos!L608)</f>
        <v>0.23889699671360326</v>
      </c>
      <c r="F607" s="79">
        <f>IF($C607&lt;=Entradas!$E$63,"",D607-E607)</f>
        <v>3.1091135118408386E-2</v>
      </c>
      <c r="G607" s="79">
        <f>IF($C607&lt;=Entradas!$E$63,"",D607-AVERAGE(D:D))</f>
        <v>-0.63611055036146658</v>
      </c>
      <c r="H607" s="79">
        <f>IF($C607&lt;=Entradas!$E$63,"",F607^2)</f>
        <v>9.6665868295112731E-4</v>
      </c>
      <c r="I607" s="79">
        <f>IF($C607&lt;=Entradas!$E$63,"",G607^2)</f>
        <v>0.40463663228116792</v>
      </c>
      <c r="J607" s="79">
        <f>IF($C607&lt;=Entradas!$E$63,"",E607-AVERAGE(E:E))</f>
        <v>-0.67751467150063283</v>
      </c>
      <c r="K607" s="79">
        <f>IF($C607&lt;=Entradas!$E$63,"",J607^2)</f>
        <v>0.45902613009861043</v>
      </c>
      <c r="L607" s="79">
        <f>IF($C607&lt;=Entradas!$E$63,"",G607*J607)</f>
        <v>0.43097423056623579</v>
      </c>
      <c r="M607" s="40"/>
    </row>
    <row r="608" spans="2:13" x14ac:dyDescent="0.3">
      <c r="B608" s="39"/>
      <c r="C608" s="75">
        <v>603</v>
      </c>
      <c r="D608" s="111">
        <f>IF($C608&lt;=Entradas!$E$63,"",Observaciones!H608)</f>
        <v>0.26732784536402548</v>
      </c>
      <c r="E608" s="111">
        <f>IF($C608&lt;=Entradas!$E$63,"",Cálculos!L609)</f>
        <v>0.23654305881008356</v>
      </c>
      <c r="F608" s="79">
        <f>IF($C608&lt;=Entradas!$E$63,"",D608-E608)</f>
        <v>3.0784786553941929E-2</v>
      </c>
      <c r="G608" s="79">
        <f>IF($C608&lt;=Entradas!$E$63,"",D608-AVERAGE(D:D))</f>
        <v>-0.63877083682945268</v>
      </c>
      <c r="H608" s="79">
        <f>IF($C608&lt;=Entradas!$E$63,"",F608^2)</f>
        <v>9.4770308317176379E-4</v>
      </c>
      <c r="I608" s="79">
        <f>IF($C608&lt;=Entradas!$E$63,"",G608^2)</f>
        <v>0.40802818198379925</v>
      </c>
      <c r="J608" s="79">
        <f>IF($C608&lt;=Entradas!$E$63,"",E608-AVERAGE(E:E))</f>
        <v>-0.6798686094041525</v>
      </c>
      <c r="K608" s="79">
        <f>IF($C608&lt;=Entradas!$E$63,"",J608^2)</f>
        <v>0.46222132605313609</v>
      </c>
      <c r="L608" s="79">
        <f>IF($C608&lt;=Entradas!$E$63,"",G608*J608)</f>
        <v>0.43428024056316678</v>
      </c>
      <c r="M608" s="40"/>
    </row>
    <row r="609" spans="2:13" x14ac:dyDescent="0.3">
      <c r="B609" s="39"/>
      <c r="C609" s="75">
        <v>604</v>
      </c>
      <c r="D609" s="111">
        <f>IF($C609&lt;=Entradas!$E$63,"",Observaciones!H609)</f>
        <v>0.26469379560256001</v>
      </c>
      <c r="E609" s="111">
        <f>IF($C609&lt;=Entradas!$E$63,"",Cálculos!L610)</f>
        <v>0.23421233891688478</v>
      </c>
      <c r="F609" s="79">
        <f>IF($C609&lt;=Entradas!$E$63,"",D609-E609)</f>
        <v>3.0481456685675229E-2</v>
      </c>
      <c r="G609" s="79">
        <f>IF($C609&lt;=Entradas!$E$63,"",D609-AVERAGE(D:D))</f>
        <v>-0.64140488659091821</v>
      </c>
      <c r="H609" s="79">
        <f>IF($C609&lt;=Entradas!$E$63,"",F609^2)</f>
        <v>9.291192016806951E-4</v>
      </c>
      <c r="I609" s="79">
        <f>IF($C609&lt;=Entradas!$E$63,"",G609^2)</f>
        <v>0.41140022854270863</v>
      </c>
      <c r="J609" s="79">
        <f>IF($C609&lt;=Entradas!$E$63,"",E609-AVERAGE(E:E))</f>
        <v>-0.68219932929735128</v>
      </c>
      <c r="K609" s="79">
        <f>IF($C609&lt;=Entradas!$E$63,"",J609^2)</f>
        <v>0.46539592489375592</v>
      </c>
      <c r="L609" s="79">
        <f>IF($C609&lt;=Entradas!$E$63,"",G609*J609)</f>
        <v>0.43756598344036807</v>
      </c>
      <c r="M609" s="40"/>
    </row>
    <row r="610" spans="2:13" x14ac:dyDescent="0.3">
      <c r="B610" s="39"/>
      <c r="C610" s="75">
        <v>605</v>
      </c>
      <c r="D610" s="111">
        <f>IF($C610&lt;=Entradas!$E$63,"",Observaciones!H610)</f>
        <v>0.26208570378810392</v>
      </c>
      <c r="E610" s="111">
        <f>IF($C610&lt;=Entradas!$E$63,"",Cálculos!L611)</f>
        <v>0.2319045881609095</v>
      </c>
      <c r="F610" s="79">
        <f>IF($C610&lt;=Entradas!$E$63,"",D610-E610)</f>
        <v>3.0181115627194416E-2</v>
      </c>
      <c r="G610" s="79">
        <f>IF($C610&lt;=Entradas!$E$63,"",D610-AVERAGE(D:D))</f>
        <v>-0.6440129784053743</v>
      </c>
      <c r="H610" s="79">
        <f>IF($C610&lt;=Entradas!$E$63,"",F610^2)</f>
        <v>9.1089974050207899E-4</v>
      </c>
      <c r="I610" s="79">
        <f>IF($C610&lt;=Entradas!$E$63,"",G610^2)</f>
        <v>0.41475271635456112</v>
      </c>
      <c r="J610" s="79">
        <f>IF($C610&lt;=Entradas!$E$63,"",E610-AVERAGE(E:E))</f>
        <v>-0.6845070800533265</v>
      </c>
      <c r="K610" s="79">
        <f>IF($C610&lt;=Entradas!$E$63,"",J610^2)</f>
        <v>0.46854994264313116</v>
      </c>
      <c r="L610" s="79">
        <f>IF($C610&lt;=Entradas!$E$63,"",G610*J610)</f>
        <v>0.44083144336470875</v>
      </c>
      <c r="M610" s="40"/>
    </row>
    <row r="611" spans="2:13" x14ac:dyDescent="0.3">
      <c r="B611" s="39"/>
      <c r="C611" s="75">
        <v>606</v>
      </c>
      <c r="D611" s="111">
        <f>IF($C611&lt;=Entradas!$E$63,"",Observaciones!H611)</f>
        <v>0.25950331079177474</v>
      </c>
      <c r="E611" s="111">
        <f>IF($C611&lt;=Entradas!$E$63,"",Cálculos!L612)</f>
        <v>0.22961957688637258</v>
      </c>
      <c r="F611" s="79">
        <f>IF($C611&lt;=Entradas!$E$63,"",D611-E611)</f>
        <v>2.9883733905402166E-2</v>
      </c>
      <c r="G611" s="79">
        <f>IF($C611&lt;=Entradas!$E$63,"",D611-AVERAGE(D:D))</f>
        <v>-0.64659537140170342</v>
      </c>
      <c r="H611" s="79">
        <f>IF($C611&lt;=Entradas!$E$63,"",F611^2)</f>
        <v>8.9303755212888293E-4</v>
      </c>
      <c r="I611" s="79">
        <f>IF($C611&lt;=Entradas!$E$63,"",G611^2)</f>
        <v>0.41808557431810678</v>
      </c>
      <c r="J611" s="79">
        <f>IF($C611&lt;=Entradas!$E$63,"",E611-AVERAGE(E:E))</f>
        <v>-0.68679209132786345</v>
      </c>
      <c r="K611" s="79">
        <f>IF($C611&lt;=Entradas!$E$63,"",J611^2)</f>
        <v>0.47168337671050031</v>
      </c>
      <c r="L611" s="79">
        <f>IF($C611&lt;=Entradas!$E$63,"",G611*J611)</f>
        <v>0.44407658736789246</v>
      </c>
      <c r="M611" s="40"/>
    </row>
    <row r="612" spans="2:13" x14ac:dyDescent="0.3">
      <c r="B612" s="39"/>
      <c r="C612" s="75">
        <v>607</v>
      </c>
      <c r="D612" s="111">
        <f>IF($C612&lt;=Entradas!$E$63,"",Observaciones!H612)</f>
        <v>0.25694636283960831</v>
      </c>
      <c r="E612" s="111">
        <f>IF($C612&lt;=Entradas!$E$63,"",Cálculos!L613)</f>
        <v>0.22735708048228237</v>
      </c>
      <c r="F612" s="79">
        <f>IF($C612&lt;=Entradas!$E$63,"",D612-E612)</f>
        <v>2.9589282357325941E-2</v>
      </c>
      <c r="G612" s="79">
        <f>IF($C612&lt;=Entradas!$E$63,"",D612-AVERAGE(D:D))</f>
        <v>-0.64915231935386997</v>
      </c>
      <c r="H612" s="79">
        <f>IF($C612&lt;=Entradas!$E$63,"",F612^2)</f>
        <v>8.7552563042156016E-4</v>
      </c>
      <c r="I612" s="79">
        <f>IF($C612&lt;=Entradas!$E$63,"",G612^2)</f>
        <v>0.4213987337225088</v>
      </c>
      <c r="J612" s="79">
        <f>IF($C612&lt;=Entradas!$E$63,"",E612-AVERAGE(E:E))</f>
        <v>-0.68905458773195361</v>
      </c>
      <c r="K612" s="79">
        <f>IF($C612&lt;=Entradas!$E$63,"",J612^2)</f>
        <v>0.47479622487445255</v>
      </c>
      <c r="L612" s="79">
        <f>IF($C612&lt;=Entradas!$E$63,"",G612*J612)</f>
        <v>0.44730138378762235</v>
      </c>
      <c r="M612" s="40"/>
    </row>
    <row r="613" spans="2:13" x14ac:dyDescent="0.3">
      <c r="B613" s="39"/>
      <c r="C613" s="75">
        <v>608</v>
      </c>
      <c r="D613" s="111">
        <f>IF($C613&lt;=Entradas!$E$63,"",Observaciones!H613)</f>
        <v>0.25441460912303321</v>
      </c>
      <c r="E613" s="111">
        <f>IF($C613&lt;=Entradas!$E$63,"",Cálculos!L614)</f>
        <v>0.22511687701241775</v>
      </c>
      <c r="F613" s="79">
        <f>IF($C613&lt;=Entradas!$E$63,"",D613-E613)</f>
        <v>2.9297732110615454E-2</v>
      </c>
      <c r="G613" s="79">
        <f>IF($C613&lt;=Entradas!$E$63,"",D613-AVERAGE(D:D))</f>
        <v>-0.65168407307044496</v>
      </c>
      <c r="H613" s="79">
        <f>IF($C613&lt;=Entradas!$E$63,"",F613^2)</f>
        <v>8.5835710682538786E-4</v>
      </c>
      <c r="I613" s="79">
        <f>IF($C613&lt;=Entradas!$E$63,"",G613^2)</f>
        <v>0.42469213109368503</v>
      </c>
      <c r="J613" s="79">
        <f>IF($C613&lt;=Entradas!$E$63,"",E613-AVERAGE(E:E))</f>
        <v>-0.69129479120181825</v>
      </c>
      <c r="K613" s="79">
        <f>IF($C613&lt;=Entradas!$E$63,"",J613^2)</f>
        <v>0.47788848834276548</v>
      </c>
      <c r="L613" s="79">
        <f>IF($C613&lt;=Entradas!$E$63,"",G613*J613)</f>
        <v>0.45050580522278372</v>
      </c>
      <c r="M613" s="40"/>
    </row>
    <row r="614" spans="2:13" x14ac:dyDescent="0.3">
      <c r="B614" s="39"/>
      <c r="C614" s="75">
        <v>609</v>
      </c>
      <c r="D614" s="111">
        <f>IF($C614&lt;=Entradas!$E$63,"",Observaciones!H614)</f>
        <v>0.25190780138189772</v>
      </c>
      <c r="E614" s="111">
        <f>IF($C614&lt;=Entradas!$E$63,"",Cálculos!L615)</f>
        <v>0.2228987468039485</v>
      </c>
      <c r="F614" s="79">
        <f>IF($C614&lt;=Entradas!$E$63,"",D614-E614)</f>
        <v>2.9009054577949223E-2</v>
      </c>
      <c r="G614" s="79">
        <f>IF($C614&lt;=Entradas!$E$63,"",D614-AVERAGE(D:D))</f>
        <v>-0.6541908808115805</v>
      </c>
      <c r="H614" s="79">
        <f>IF($C614&lt;=Entradas!$E$63,"",F614^2)</f>
        <v>8.4152524750643676E-4</v>
      </c>
      <c r="I614" s="79">
        <f>IF($C614&lt;=Entradas!$E$63,"",G614^2)</f>
        <v>0.42796570853703153</v>
      </c>
      <c r="J614" s="79">
        <f>IF($C614&lt;=Entradas!$E$63,"",E614-AVERAGE(E:E))</f>
        <v>-0.69351292141028753</v>
      </c>
      <c r="K614" s="79">
        <f>IF($C614&lt;=Entradas!$E$63,"",J614^2)</f>
        <v>0.48096017216303166</v>
      </c>
      <c r="L614" s="79">
        <f>IF($C614&lt;=Entradas!$E$63,"",G614*J614)</f>
        <v>0.45368982891160842</v>
      </c>
      <c r="M614" s="40"/>
    </row>
    <row r="615" spans="2:13" x14ac:dyDescent="0.3">
      <c r="B615" s="39"/>
      <c r="C615" s="75">
        <v>610</v>
      </c>
      <c r="D615" s="111">
        <f>IF($C615&lt;=Entradas!$E$63,"",Observaciones!H615)</f>
        <v>0.24942569381501734</v>
      </c>
      <c r="E615" s="111">
        <f>IF($C615&lt;=Entradas!$E$63,"",Cálculos!L616)</f>
        <v>0.22070247236124393</v>
      </c>
      <c r="F615" s="79">
        <f>IF($C615&lt;=Entradas!$E$63,"",D615-E615)</f>
        <v>2.8723221453773401E-2</v>
      </c>
      <c r="G615" s="79">
        <f>IF($C615&lt;=Entradas!$E$63,"",D615-AVERAGE(D:D))</f>
        <v>-0.65667298837846089</v>
      </c>
      <c r="H615" s="79">
        <f>IF($C615&lt;=Entradas!$E$63,"",F615^2)</f>
        <v>8.250234506825086E-4</v>
      </c>
      <c r="I615" s="79">
        <f>IF($C615&lt;=Entradas!$E$63,"",G615^2)</f>
        <v>0.43121941366589822</v>
      </c>
      <c r="J615" s="79">
        <f>IF($C615&lt;=Entradas!$E$63,"",E615-AVERAGE(E:E))</f>
        <v>-0.69570919585299207</v>
      </c>
      <c r="K615" s="79">
        <f>IF($C615&lt;=Entradas!$E$63,"",J615^2)</f>
        <v>0.48401128519441688</v>
      </c>
      <c r="L615" s="79">
        <f>IF($C615&lt;=Entradas!$E$63,"",G615*J615)</f>
        <v>0.45685343668316025</v>
      </c>
      <c r="M615" s="40"/>
    </row>
    <row r="616" spans="2:13" x14ac:dyDescent="0.3">
      <c r="B616" s="39"/>
      <c r="C616" s="75">
        <v>611</v>
      </c>
      <c r="D616" s="111">
        <f>IF($C616&lt;=Entradas!$E$63,"",Observaciones!H616)</f>
        <v>0.24696804304526951</v>
      </c>
      <c r="E616" s="111">
        <f>IF($C616&lt;=Entradas!$E$63,"",Cálculos!L617)</f>
        <v>0.21852783833381861</v>
      </c>
      <c r="F616" s="79">
        <f>IF($C616&lt;=Entradas!$E$63,"",D616-E616)</f>
        <v>2.8440204711450895E-2</v>
      </c>
      <c r="G616" s="79">
        <f>IF($C616&lt;=Entradas!$E$63,"",D616-AVERAGE(D:D))</f>
        <v>-0.65913063914820869</v>
      </c>
      <c r="H616" s="79">
        <f>IF($C616&lt;=Entradas!$E$63,"",F616^2)</f>
        <v>8.0884524402923365E-4</v>
      </c>
      <c r="I616" s="79">
        <f>IF($C616&lt;=Entradas!$E$63,"",G616^2)</f>
        <v>0.43445319946392608</v>
      </c>
      <c r="J616" s="79">
        <f>IF($C616&lt;=Entradas!$E$63,"",E616-AVERAGE(E:E))</f>
        <v>-0.69788382988041742</v>
      </c>
      <c r="K616" s="79">
        <f>IF($C616&lt;=Entradas!$E$63,"",J616^2)</f>
        <v>0.48704184000855938</v>
      </c>
      <c r="L616" s="79">
        <f>IF($C616&lt;=Entradas!$E$63,"",G616*J616)</f>
        <v>0.45999661484027926</v>
      </c>
      <c r="M616" s="40"/>
    </row>
    <row r="617" spans="2:13" x14ac:dyDescent="0.3">
      <c r="B617" s="39"/>
      <c r="C617" s="75">
        <v>612</v>
      </c>
      <c r="D617" s="111">
        <f>IF($C617&lt;=Entradas!$E$63,"",Observaciones!H617)</f>
        <v>0.24453460809393668</v>
      </c>
      <c r="E617" s="111">
        <f>IF($C617&lt;=Entradas!$E$63,"",Cálculos!L618)</f>
        <v>0.21637463149343678</v>
      </c>
      <c r="F617" s="79">
        <f>IF($C617&lt;=Entradas!$E$63,"",D617-E617)</f>
        <v>2.8159976600499903E-2</v>
      </c>
      <c r="G617" s="79">
        <f>IF($C617&lt;=Entradas!$E$63,"",D617-AVERAGE(D:D))</f>
        <v>-0.66156407409954154</v>
      </c>
      <c r="H617" s="79">
        <f>IF($C617&lt;=Entradas!$E$63,"",F617^2)</f>
        <v>7.9298428214070213E-4</v>
      </c>
      <c r="I617" s="79">
        <f>IF($C617&lt;=Entradas!$E$63,"",G617^2)</f>
        <v>0.43766702413918368</v>
      </c>
      <c r="J617" s="79">
        <f>IF($C617&lt;=Entradas!$E$63,"",E617-AVERAGE(E:E))</f>
        <v>-0.70003703672079931</v>
      </c>
      <c r="K617" s="79">
        <f>IF($C617&lt;=Entradas!$E$63,"",J617^2)</f>
        <v>0.49005185278083774</v>
      </c>
      <c r="L617" s="79">
        <f>IF($C617&lt;=Entradas!$E$63,"",G617*J617)</f>
        <v>0.46311935403358234</v>
      </c>
      <c r="M617" s="40"/>
    </row>
    <row r="618" spans="2:13" x14ac:dyDescent="0.3">
      <c r="B618" s="39"/>
      <c r="C618" s="75">
        <v>613</v>
      </c>
      <c r="D618" s="111">
        <f>IF($C618&lt;=Entradas!$E$63,"",Observaciones!H618)</f>
        <v>0.24212515035678067</v>
      </c>
      <c r="E618" s="111">
        <f>IF($C618&lt;=Entradas!$E$63,"",Cálculos!L619)</f>
        <v>0.21424264071290947</v>
      </c>
      <c r="F618" s="79">
        <f>IF($C618&lt;=Entradas!$E$63,"",D618-E618)</f>
        <v>2.7882509643871206E-2</v>
      </c>
      <c r="G618" s="79">
        <f>IF($C618&lt;=Entradas!$E$63,"",D618-AVERAGE(D:D))</f>
        <v>-0.66397353183669749</v>
      </c>
      <c r="H618" s="79">
        <f>IF($C618&lt;=Entradas!$E$63,"",F618^2)</f>
        <v>7.774343440405708E-4</v>
      </c>
      <c r="I618" s="79">
        <f>IF($C618&lt;=Entradas!$E$63,"",G618^2)</f>
        <v>0.44086085097969796</v>
      </c>
      <c r="J618" s="79">
        <f>IF($C618&lt;=Entradas!$E$63,"",E618-AVERAGE(E:E))</f>
        <v>-0.70216902750132659</v>
      </c>
      <c r="K618" s="79">
        <f>IF($C618&lt;=Entradas!$E$63,"",J618^2)</f>
        <v>0.49304134318215875</v>
      </c>
      <c r="L618" s="79">
        <f>IF($C618&lt;=Entradas!$E$63,"",G618*J618)</f>
        <v>0.46622164913639497</v>
      </c>
      <c r="M618" s="40"/>
    </row>
    <row r="619" spans="2:13" x14ac:dyDescent="0.3">
      <c r="B619" s="39"/>
      <c r="C619" s="75">
        <v>614</v>
      </c>
      <c r="D619" s="111">
        <f>IF($C619&lt;=Entradas!$E$63,"",Observaciones!H619)</f>
        <v>0.23973943358059746</v>
      </c>
      <c r="E619" s="111">
        <f>IF($C619&lt;=Entradas!$E$63,"",Cálculos!L620)</f>
        <v>0.21213165694534364</v>
      </c>
      <c r="F619" s="79">
        <f>IF($C619&lt;=Entradas!$E$63,"",D619-E619)</f>
        <v>2.7607776635253822E-2</v>
      </c>
      <c r="G619" s="79">
        <f>IF($C619&lt;=Entradas!$E$63,"",D619-AVERAGE(D:D))</f>
        <v>-0.66635924861288076</v>
      </c>
      <c r="H619" s="79">
        <f>IF($C619&lt;=Entradas!$E$63,"",F619^2)</f>
        <v>7.621893307420669E-4</v>
      </c>
      <c r="I619" s="79">
        <f>IF($C619&lt;=Entradas!$E$63,"",G619^2)</f>
        <v>0.44403464821192301</v>
      </c>
      <c r="J619" s="79">
        <f>IF($C619&lt;=Entradas!$E$63,"",E619-AVERAGE(E:E))</f>
        <v>-0.70428001126889239</v>
      </c>
      <c r="K619" s="79">
        <f>IF($C619&lt;=Entradas!$E$63,"",J619^2)</f>
        <v>0.49601033427291119</v>
      </c>
      <c r="L619" s="79">
        <f>IF($C619&lt;=Entradas!$E$63,"",G619*J619)</f>
        <v>0.46930349912221031</v>
      </c>
      <c r="M619" s="40"/>
    </row>
    <row r="620" spans="2:13" x14ac:dyDescent="0.3">
      <c r="B620" s="39"/>
      <c r="C620" s="75">
        <v>615</v>
      </c>
      <c r="D620" s="111">
        <f>IF($C620&lt;=Entradas!$E$63,"",Observaciones!H620)</f>
        <v>0.23737722384004351</v>
      </c>
      <c r="E620" s="111">
        <f>IF($C620&lt;=Entradas!$E$63,"",Cálculos!L621)</f>
        <v>0.21004147320363692</v>
      </c>
      <c r="F620" s="79">
        <f>IF($C620&lt;=Entradas!$E$63,"",D620-E620)</f>
        <v>2.7335750636406586E-2</v>
      </c>
      <c r="G620" s="79">
        <f>IF($C620&lt;=Entradas!$E$63,"",D620-AVERAGE(D:D))</f>
        <v>-0.66872145835343466</v>
      </c>
      <c r="H620" s="79">
        <f>IF($C620&lt;=Entradas!$E$63,"",F620^2)</f>
        <v>7.4724326285580307E-4</v>
      </c>
      <c r="I620" s="79">
        <f>IF($C620&lt;=Entradas!$E$63,"",G620^2)</f>
        <v>0.44718838886234447</v>
      </c>
      <c r="J620" s="79">
        <f>IF($C620&lt;=Entradas!$E$63,"",E620-AVERAGE(E:E))</f>
        <v>-0.70637019501059917</v>
      </c>
      <c r="K620" s="79">
        <f>IF($C620&lt;=Entradas!$E$63,"",J620^2)</f>
        <v>0.49895885239931187</v>
      </c>
      <c r="L620" s="79">
        <f>IF($C620&lt;=Entradas!$E$63,"",G620*J620)</f>
        <v>0.47236490694488792</v>
      </c>
      <c r="M620" s="40"/>
    </row>
    <row r="621" spans="2:13" x14ac:dyDescent="0.3">
      <c r="B621" s="39"/>
      <c r="C621" s="75">
        <v>616</v>
      </c>
      <c r="D621" s="111">
        <f>IF($C621&lt;=Entradas!$E$63,"",Observaciones!H621)</f>
        <v>0.23503828951469777</v>
      </c>
      <c r="E621" s="111">
        <f>IF($C621&lt;=Entradas!$E$63,"",Cálculos!L622)</f>
        <v>0.20797188454018029</v>
      </c>
      <c r="F621" s="79">
        <f>IF($C621&lt;=Entradas!$E$63,"",D621-E621)</f>
        <v>2.7066404974517483E-2</v>
      </c>
      <c r="G621" s="79">
        <f>IF($C621&lt;=Entradas!$E$63,"",D621-AVERAGE(D:D))</f>
        <v>-0.67106039267878048</v>
      </c>
      <c r="H621" s="79">
        <f>IF($C621&lt;=Entradas!$E$63,"",F621^2)</f>
        <v>7.3259027824458479E-4</v>
      </c>
      <c r="I621" s="79">
        <f>IF($C621&lt;=Entradas!$E$63,"",G621^2)</f>
        <v>0.45032205062219904</v>
      </c>
      <c r="J621" s="79">
        <f>IF($C621&lt;=Entradas!$E$63,"",E621-AVERAGE(E:E))</f>
        <v>-0.70843978367405569</v>
      </c>
      <c r="K621" s="79">
        <f>IF($C621&lt;=Entradas!$E$63,"",J621^2)</f>
        <v>0.50188692709214278</v>
      </c>
      <c r="L621" s="79">
        <f>IF($C621&lt;=Entradas!$E$63,"",G621*J621)</f>
        <v>0.47540587942158213</v>
      </c>
      <c r="M621" s="40"/>
    </row>
    <row r="622" spans="2:13" x14ac:dyDescent="0.3">
      <c r="B622" s="39"/>
      <c r="C622" s="75">
        <v>617</v>
      </c>
      <c r="D622" s="111">
        <f>IF($C622&lt;=Entradas!$E$63,"",Observaciones!H622)</f>
        <v>0.23272240126635049</v>
      </c>
      <c r="E622" s="111">
        <f>IF($C622&lt;=Entradas!$E$63,"",Cálculos!L623)</f>
        <v>0.20592268802676222</v>
      </c>
      <c r="F622" s="79">
        <f>IF($C622&lt;=Entradas!$E$63,"",D622-E622)</f>
        <v>2.6799713239588269E-2</v>
      </c>
      <c r="G622" s="79">
        <f>IF($C622&lt;=Entradas!$E$63,"",D622-AVERAGE(D:D))</f>
        <v>-0.67337628092712776</v>
      </c>
      <c r="H622" s="79">
        <f>IF($C622&lt;=Entradas!$E$63,"",F622^2)</f>
        <v>7.1822462972416273E-4</v>
      </c>
      <c r="I622" s="79">
        <f>IF($C622&lt;=Entradas!$E$63,"",G622^2)</f>
        <v>0.4534356157152501</v>
      </c>
      <c r="J622" s="79">
        <f>IF($C622&lt;=Entradas!$E$63,"",E622-AVERAGE(E:E))</f>
        <v>-0.71048898018747386</v>
      </c>
      <c r="K622" s="79">
        <f>IF($C622&lt;=Entradas!$E$63,"",J622^2)</f>
        <v>0.50479459096783663</v>
      </c>
      <c r="L622" s="79">
        <f>IF($C622&lt;=Entradas!$E$63,"",G622*J622)</f>
        <v>0.47842642711834893</v>
      </c>
      <c r="M622" s="40"/>
    </row>
    <row r="623" spans="2:13" x14ac:dyDescent="0.3">
      <c r="B623" s="39"/>
      <c r="C623" s="75">
        <v>618</v>
      </c>
      <c r="D623" s="111">
        <f>IF($C623&lt;=Entradas!$E$63,"",Observaciones!H623)</f>
        <v>0.23042933201651578</v>
      </c>
      <c r="E623" s="111">
        <f>IF($C623&lt;=Entradas!$E$63,"",Cálculos!L624)</f>
        <v>0.20389368273467148</v>
      </c>
      <c r="F623" s="79">
        <f>IF($C623&lt;=Entradas!$E$63,"",D623-E623)</f>
        <v>2.6535649281844292E-2</v>
      </c>
      <c r="G623" s="79">
        <f>IF($C623&lt;=Entradas!$E$63,"",D623-AVERAGE(D:D))</f>
        <v>-0.67566935017696239</v>
      </c>
      <c r="H623" s="79">
        <f>IF($C623&lt;=Entradas!$E$63,"",F623^2)</f>
        <v>7.0414068280904348E-4</v>
      </c>
      <c r="I623" s="79">
        <f>IF($C623&lt;=Entradas!$E$63,"",G623^2)</f>
        <v>0.45652907076855864</v>
      </c>
      <c r="J623" s="79">
        <f>IF($C623&lt;=Entradas!$E$63,"",E623-AVERAGE(E:E))</f>
        <v>-0.71251798547956458</v>
      </c>
      <c r="K623" s="79">
        <f>IF($C623&lt;=Entradas!$E$63,"",J623^2)</f>
        <v>0.50768187963185696</v>
      </c>
      <c r="L623" s="79">
        <f>IF($C623&lt;=Entradas!$E$63,"",G623*J623)</f>
        <v>0.48142656423837571</v>
      </c>
      <c r="M623" s="40"/>
    </row>
    <row r="624" spans="2:13" x14ac:dyDescent="0.3">
      <c r="B624" s="39"/>
      <c r="C624" s="75">
        <v>619</v>
      </c>
      <c r="D624" s="111">
        <f>IF($C624&lt;=Entradas!$E$63,"",Observaciones!H624)</f>
        <v>0.22815885692416618</v>
      </c>
      <c r="E624" s="111">
        <f>IF($C624&lt;=Entradas!$E$63,"",Cálculos!L625)</f>
        <v>0.20188466971499511</v>
      </c>
      <c r="F624" s="79">
        <f>IF($C624&lt;=Entradas!$E$63,"",D624-E624)</f>
        <v>2.6274187209171074E-2</v>
      </c>
      <c r="G624" s="79">
        <f>IF($C624&lt;=Entradas!$E$63,"",D624-AVERAGE(D:D))</f>
        <v>-0.67793982526931207</v>
      </c>
      <c r="H624" s="79">
        <f>IF($C624&lt;=Entradas!$E$63,"",F624^2)</f>
        <v>6.9033291350256883E-4</v>
      </c>
      <c r="I624" s="79">
        <f>IF($C624&lt;=Entradas!$E$63,"",G624^2)</f>
        <v>0.45960240668618541</v>
      </c>
      <c r="J624" s="79">
        <f>IF($C624&lt;=Entradas!$E$63,"",E624-AVERAGE(E:E))</f>
        <v>-0.71452699849924095</v>
      </c>
      <c r="K624" s="79">
        <f>IF($C624&lt;=Entradas!$E$63,"",J624^2)</f>
        <v>0.51054883158433428</v>
      </c>
      <c r="L624" s="79">
        <f>IF($C624&lt;=Entradas!$E$63,"",G624*J624)</f>
        <v>0.48440630851278144</v>
      </c>
      <c r="M624" s="40"/>
    </row>
    <row r="625" spans="2:13" x14ac:dyDescent="0.3">
      <c r="B625" s="39"/>
      <c r="C625" s="75">
        <v>620</v>
      </c>
      <c r="D625" s="111">
        <f>IF($C625&lt;=Entradas!$E$63,"",Observaciones!H625)</f>
        <v>0.22591075336368649</v>
      </c>
      <c r="E625" s="111">
        <f>IF($C625&lt;=Entradas!$E$63,"",Cálculos!L626)</f>
        <v>0.19989545197911121</v>
      </c>
      <c r="F625" s="79">
        <f>IF($C625&lt;=Entradas!$E$63,"",D625-E625)</f>
        <v>2.6015301384575279E-2</v>
      </c>
      <c r="G625" s="79">
        <f>IF($C625&lt;=Entradas!$E$63,"",D625-AVERAGE(D:D))</f>
        <v>-0.68018792882979173</v>
      </c>
      <c r="H625" s="79">
        <f>IF($C625&lt;=Entradas!$E$63,"",F625^2)</f>
        <v>6.7679590613028441E-4</v>
      </c>
      <c r="I625" s="79">
        <f>IF($C625&lt;=Entradas!$E$63,"",G625^2)</f>
        <v>0.46265561852576181</v>
      </c>
      <c r="J625" s="79">
        <f>IF($C625&lt;=Entradas!$E$63,"",E625-AVERAGE(E:E))</f>
        <v>-0.71651621623512485</v>
      </c>
      <c r="K625" s="79">
        <f>IF($C625&lt;=Entradas!$E$63,"",J625^2)</f>
        <v>0.51339548812790015</v>
      </c>
      <c r="L625" s="79">
        <f>IF($C625&lt;=Entradas!$E$63,"",G625*J625)</f>
        <v>0.48736568109392875</v>
      </c>
      <c r="M625" s="40"/>
    </row>
    <row r="626" spans="2:13" x14ac:dyDescent="0.3">
      <c r="B626" s="39"/>
      <c r="C626" s="75">
        <v>621</v>
      </c>
      <c r="D626" s="111">
        <f>IF($C626&lt;=Entradas!$E$63,"",Observaciones!H626)</f>
        <v>0.22368480090304474</v>
      </c>
      <c r="E626" s="111">
        <f>IF($C626&lt;=Entradas!$E$63,"",Cálculos!L627)</f>
        <v>0.1979258344793737</v>
      </c>
      <c r="F626" s="79">
        <f>IF($C626&lt;=Entradas!$E$63,"",D626-E626)</f>
        <v>2.5758966423671037E-2</v>
      </c>
      <c r="G626" s="79">
        <f>IF($C626&lt;=Entradas!$E$63,"",D626-AVERAGE(D:D))</f>
        <v>-0.68241388129043346</v>
      </c>
      <c r="H626" s="79">
        <f>IF($C626&lt;=Entradas!$E$63,"",F626^2)</f>
        <v>6.6352435121581183E-4</v>
      </c>
      <c r="I626" s="79">
        <f>IF($C626&lt;=Entradas!$E$63,"",G626^2)</f>
        <v>0.46568870537787382</v>
      </c>
      <c r="J626" s="79">
        <f>IF($C626&lt;=Entradas!$E$63,"",E626-AVERAGE(E:E))</f>
        <v>-0.7184858337348623</v>
      </c>
      <c r="K626" s="79">
        <f>IF($C626&lt;=Entradas!$E$63,"",J626^2)</f>
        <v>0.5162218932776802</v>
      </c>
      <c r="L626" s="79">
        <f>IF($C626&lt;=Entradas!$E$63,"",G626*J626)</f>
        <v>0.49030470645120044</v>
      </c>
      <c r="M626" s="40"/>
    </row>
    <row r="627" spans="2:13" x14ac:dyDescent="0.3">
      <c r="B627" s="39"/>
      <c r="C627" s="75">
        <v>622</v>
      </c>
      <c r="D627" s="111">
        <f>IF($C627&lt;=Entradas!$E$63,"",Observaciones!H627)</f>
        <v>0.2214807812821783</v>
      </c>
      <c r="E627" s="111">
        <f>IF($C627&lt;=Entradas!$E$63,"",Cálculos!L628)</f>
        <v>0.19597562408998745</v>
      </c>
      <c r="F627" s="79">
        <f>IF($C627&lt;=Entradas!$E$63,"",D627-E627)</f>
        <v>2.5505157192190847E-2</v>
      </c>
      <c r="G627" s="79">
        <f>IF($C627&lt;=Entradas!$E$63,"",D627-AVERAGE(D:D))</f>
        <v>-0.68461790091129993</v>
      </c>
      <c r="H627" s="79">
        <f>IF($C627&lt;=Entradas!$E$63,"",F627^2)</f>
        <v>6.5051304339836446E-4</v>
      </c>
      <c r="I627" s="79">
        <f>IF($C627&lt;=Entradas!$E$63,"",G627^2)</f>
        <v>0.46870167024819448</v>
      </c>
      <c r="J627" s="79">
        <f>IF($C627&lt;=Entradas!$E$63,"",E627-AVERAGE(E:E))</f>
        <v>-0.72043604412424855</v>
      </c>
      <c r="K627" s="79">
        <f>IF($C627&lt;=Entradas!$E$63,"",J627^2)</f>
        <v>0.5190280936733962</v>
      </c>
      <c r="L627" s="79">
        <f>IF($C627&lt;=Entradas!$E$63,"",G627*J627)</f>
        <v>0.4932234122691837</v>
      </c>
      <c r="M627" s="40"/>
    </row>
    <row r="628" spans="2:13" x14ac:dyDescent="0.3">
      <c r="B628" s="39"/>
      <c r="C628" s="75">
        <v>623</v>
      </c>
      <c r="D628" s="111">
        <f>IF($C628&lt;=Entradas!$E$63,"",Observaciones!H628)</f>
        <v>0.22270484549910824</v>
      </c>
      <c r="E628" s="111">
        <f>IF($C628&lt;=Entradas!$E$63,"",Cálculos!L629)</f>
        <v>0.19745099669558727</v>
      </c>
      <c r="F628" s="79">
        <f>IF($C628&lt;=Entradas!$E$63,"",D628-E628)</f>
        <v>2.5253848803520967E-2</v>
      </c>
      <c r="G628" s="79">
        <f>IF($C628&lt;=Entradas!$E$63,"",D628-AVERAGE(D:D))</f>
        <v>-0.68339383669436993</v>
      </c>
      <c r="H628" s="79">
        <f>IF($C628&lt;=Entradas!$E$63,"",F628^2)</f>
        <v>6.3775687939109744E-4</v>
      </c>
      <c r="I628" s="79">
        <f>IF($C628&lt;=Entradas!$E$63,"",G628^2)</f>
        <v>0.46702713603185114</v>
      </c>
      <c r="J628" s="79">
        <f>IF($C628&lt;=Entradas!$E$63,"",E628-AVERAGE(E:E))</f>
        <v>-0.71896067151864873</v>
      </c>
      <c r="K628" s="79">
        <f>IF($C628&lt;=Entradas!$E$63,"",J628^2)</f>
        <v>0.51690444719054629</v>
      </c>
      <c r="L628" s="79">
        <f>IF($C628&lt;=Entradas!$E$63,"",G628*J628)</f>
        <v>0.49133329174148999</v>
      </c>
      <c r="M628" s="40"/>
    </row>
    <row r="629" spans="2:13" x14ac:dyDescent="0.3">
      <c r="B629" s="39"/>
      <c r="C629" s="75">
        <v>624</v>
      </c>
      <c r="D629" s="111">
        <f>IF($C629&lt;=Entradas!$E$63,"",Observaciones!H629)</f>
        <v>0.21770291830396379</v>
      </c>
      <c r="E629" s="111">
        <f>IF($C629&lt;=Entradas!$E$63,"",Cálculos!L630)</f>
        <v>0.19269790168770201</v>
      </c>
      <c r="F629" s="79">
        <f>IF($C629&lt;=Entradas!$E$63,"",D629-E629)</f>
        <v>2.5005016616261783E-2</v>
      </c>
      <c r="G629" s="79">
        <f>IF($C629&lt;=Entradas!$E$63,"",D629-AVERAGE(D:D))</f>
        <v>-0.6883957638895144</v>
      </c>
      <c r="H629" s="79">
        <f>IF($C629&lt;=Entradas!$E$63,"",F629^2)</f>
        <v>6.2525085597952786E-4</v>
      </c>
      <c r="I629" s="79">
        <f>IF($C629&lt;=Entradas!$E$63,"",G629^2)</f>
        <v>0.47388872774102808</v>
      </c>
      <c r="J629" s="79">
        <f>IF($C629&lt;=Entradas!$E$63,"",E629-AVERAGE(E:E))</f>
        <v>-0.72371376652653407</v>
      </c>
      <c r="K629" s="79">
        <f>IF($C629&lt;=Entradas!$E$63,"",J629^2)</f>
        <v>0.52376161586002268</v>
      </c>
      <c r="L629" s="79">
        <f>IF($C629&lt;=Entradas!$E$63,"",G629*J629)</f>
        <v>0.49820149114539108</v>
      </c>
      <c r="M629" s="40"/>
    </row>
    <row r="630" spans="2:13" x14ac:dyDescent="0.3">
      <c r="B630" s="39"/>
      <c r="C630" s="75">
        <v>625</v>
      </c>
      <c r="D630" s="111">
        <f>IF($C630&lt;=Entradas!$E$63,"",Observaciones!H630)</f>
        <v>0.21509196284851936</v>
      </c>
      <c r="E630" s="111">
        <f>IF($C630&lt;=Entradas!$E$63,"",Cálculos!L631)</f>
        <v>0.19033332661670857</v>
      </c>
      <c r="F630" s="79">
        <f>IF($C630&lt;=Entradas!$E$63,"",D630-E630)</f>
        <v>2.4758636231810793E-2</v>
      </c>
      <c r="G630" s="79">
        <f>IF($C630&lt;=Entradas!$E$63,"",D630-AVERAGE(D:D))</f>
        <v>-0.69100671934495883</v>
      </c>
      <c r="H630" s="79">
        <f>IF($C630&lt;=Entradas!$E$63,"",F630^2)</f>
        <v>6.1299006805913417E-4</v>
      </c>
      <c r="I630" s="79">
        <f>IF($C630&lt;=Entradas!$E$63,"",G630^2)</f>
        <v>0.47749028617988271</v>
      </c>
      <c r="J630" s="79">
        <f>IF($C630&lt;=Entradas!$E$63,"",E630-AVERAGE(E:E))</f>
        <v>-0.72607834159752749</v>
      </c>
      <c r="K630" s="79">
        <f>IF($C630&lt;=Entradas!$E$63,"",J630^2)</f>
        <v>0.52718975813701585</v>
      </c>
      <c r="L630" s="79">
        <f>IF($C630&lt;=Entradas!$E$63,"",G630*J630)</f>
        <v>0.5017250128147358</v>
      </c>
      <c r="M630" s="40"/>
    </row>
    <row r="631" spans="2:13" x14ac:dyDescent="0.3">
      <c r="B631" s="39"/>
      <c r="C631" s="75">
        <v>626</v>
      </c>
      <c r="D631" s="111">
        <f>IF($C631&lt;=Entradas!$E$63,"",Observaciones!H631)</f>
        <v>0.21289530463026463</v>
      </c>
      <c r="E631" s="111">
        <f>IF($C631&lt;=Entradas!$E$63,"",Cálculos!L632)</f>
        <v>0.18838062113829354</v>
      </c>
      <c r="F631" s="79">
        <f>IF($C631&lt;=Entradas!$E$63,"",D631-E631)</f>
        <v>2.4514683491971084E-2</v>
      </c>
      <c r="G631" s="79">
        <f>IF($C631&lt;=Entradas!$E$63,"",D631-AVERAGE(D:D))</f>
        <v>-0.6932033775632136</v>
      </c>
      <c r="H631" s="79">
        <f>IF($C631&lt;=Entradas!$E$63,"",F631^2)</f>
        <v>6.0096970671151963E-4</v>
      </c>
      <c r="I631" s="79">
        <f>IF($C631&lt;=Entradas!$E$63,"",G631^2)</f>
        <v>0.48053092266504727</v>
      </c>
      <c r="J631" s="79">
        <f>IF($C631&lt;=Entradas!$E$63,"",E631-AVERAGE(E:E))</f>
        <v>-0.72803104707594246</v>
      </c>
      <c r="K631" s="79">
        <f>IF($C631&lt;=Entradas!$E$63,"",J631^2)</f>
        <v>0.53002920550649313</v>
      </c>
      <c r="L631" s="79">
        <f>IF($C631&lt;=Entradas!$E$63,"",G631*J631)</f>
        <v>0.50467358080392632</v>
      </c>
      <c r="M631" s="40"/>
    </row>
    <row r="632" spans="2:13" x14ac:dyDescent="0.3">
      <c r="B632" s="39"/>
      <c r="C632" s="75">
        <v>627</v>
      </c>
      <c r="D632" s="111">
        <f>IF($C632&lt;=Entradas!$E$63,"",Observaciones!H632)</f>
        <v>0.21078476863253254</v>
      </c>
      <c r="E632" s="111">
        <f>IF($C632&lt;=Entradas!$E$63,"",Cálculos!L633)</f>
        <v>0.18651163415595057</v>
      </c>
      <c r="F632" s="79">
        <f>IF($C632&lt;=Entradas!$E$63,"",D632-E632)</f>
        <v>2.427313447658197E-2</v>
      </c>
      <c r="G632" s="79">
        <f>IF($C632&lt;=Entradas!$E$63,"",D632-AVERAGE(D:D))</f>
        <v>-0.69531391356094563</v>
      </c>
      <c r="H632" s="79">
        <f>IF($C632&lt;=Entradas!$E$63,"",F632^2)</f>
        <v>5.8918505731823229E-4</v>
      </c>
      <c r="I632" s="79">
        <f>IF($C632&lt;=Entradas!$E$63,"",G632^2)</f>
        <v>0.48346143839143818</v>
      </c>
      <c r="J632" s="79">
        <f>IF($C632&lt;=Entradas!$E$63,"",E632-AVERAGE(E:E))</f>
        <v>-0.72990003405828552</v>
      </c>
      <c r="K632" s="79">
        <f>IF($C632&lt;=Entradas!$E$63,"",J632^2)</f>
        <v>0.53275405971828638</v>
      </c>
      <c r="L632" s="79">
        <f>IF($C632&lt;=Entradas!$E$63,"",G632*J632)</f>
        <v>0.50750964918933406</v>
      </c>
      <c r="M632" s="40"/>
    </row>
    <row r="633" spans="2:13" x14ac:dyDescent="0.3">
      <c r="B633" s="39"/>
      <c r="C633" s="75">
        <v>628</v>
      </c>
      <c r="D633" s="111">
        <f>IF($C633&lt;=Entradas!$E$63,"",Observaciones!H633)</f>
        <v>0.20870572749525815</v>
      </c>
      <c r="E633" s="111">
        <f>IF($C633&lt;=Entradas!$E$63,"",Cálculos!L634)</f>
        <v>0.18467176199408422</v>
      </c>
      <c r="F633" s="79">
        <f>IF($C633&lt;=Entradas!$E$63,"",D633-E633)</f>
        <v>2.4033965501173926E-2</v>
      </c>
      <c r="G633" s="79">
        <f>IF($C633&lt;=Entradas!$E$63,"",D633-AVERAGE(D:D))</f>
        <v>-0.69739295469822005</v>
      </c>
      <c r="H633" s="79">
        <f>IF($C633&lt;=Entradas!$E$63,"",F633^2)</f>
        <v>5.7763149771161845E-4</v>
      </c>
      <c r="I633" s="79">
        <f>IF($C633&lt;=Entradas!$E$63,"",G633^2)</f>
        <v>0.48635693326271362</v>
      </c>
      <c r="J633" s="79">
        <f>IF($C633&lt;=Entradas!$E$63,"",E633-AVERAGE(E:E))</f>
        <v>-0.73173990622015184</v>
      </c>
      <c r="K633" s="79">
        <f>IF($C633&lt;=Entradas!$E$63,"",J633^2)</f>
        <v>0.53544329035507665</v>
      </c>
      <c r="L633" s="79">
        <f>IF($C633&lt;=Entradas!$E$63,"",G633*J633)</f>
        <v>0.51031025526947016</v>
      </c>
      <c r="M633" s="40"/>
    </row>
    <row r="634" spans="2:13" x14ac:dyDescent="0.3">
      <c r="B634" s="39"/>
      <c r="C634" s="75">
        <v>629</v>
      </c>
      <c r="D634" s="111">
        <f>IF($C634&lt;=Entradas!$E$63,"",Observaciones!H634)</f>
        <v>0.20664894703919839</v>
      </c>
      <c r="E634" s="111">
        <f>IF($C634&lt;=Entradas!$E$63,"",Cálculos!L635)</f>
        <v>0.18285179392455195</v>
      </c>
      <c r="F634" s="79">
        <f>IF($C634&lt;=Entradas!$E$63,"",D634-E634)</f>
        <v>2.3797153114646447E-2</v>
      </c>
      <c r="G634" s="79">
        <f>IF($C634&lt;=Entradas!$E$63,"",D634-AVERAGE(D:D))</f>
        <v>-0.69944973515427988</v>
      </c>
      <c r="H634" s="79">
        <f>IF($C634&lt;=Entradas!$E$63,"",F634^2)</f>
        <v>5.6630449636192704E-4</v>
      </c>
      <c r="I634" s="79">
        <f>IF($C634&lt;=Entradas!$E$63,"",G634^2)</f>
        <v>0.48922993200739229</v>
      </c>
      <c r="J634" s="79">
        <f>IF($C634&lt;=Entradas!$E$63,"",E634-AVERAGE(E:E))</f>
        <v>-0.73355987428968406</v>
      </c>
      <c r="K634" s="79">
        <f>IF($C634&lt;=Entradas!$E$63,"",J634^2)</f>
        <v>0.53811008916789704</v>
      </c>
      <c r="L634" s="79">
        <f>IF($C634&lt;=Entradas!$E$63,"",G634*J634)</f>
        <v>0.51308825979172634</v>
      </c>
      <c r="M634" s="40"/>
    </row>
    <row r="635" spans="2:13" x14ac:dyDescent="0.3">
      <c r="B635" s="39"/>
      <c r="C635" s="75">
        <v>630</v>
      </c>
      <c r="D635" s="111">
        <f>IF($C635&lt;=Entradas!$E$63,"",Observaciones!H635)</f>
        <v>0.204612727133172</v>
      </c>
      <c r="E635" s="111">
        <f>IF($C635&lt;=Entradas!$E$63,"",Cálculos!L636)</f>
        <v>0.18105005303620453</v>
      </c>
      <c r="F635" s="79">
        <f>IF($C635&lt;=Entradas!$E$63,"",D635-E635)</f>
        <v>2.3562674096967468E-2</v>
      </c>
      <c r="G635" s="79">
        <f>IF($C635&lt;=Entradas!$E$63,"",D635-AVERAGE(D:D))</f>
        <v>-0.7014859550603062</v>
      </c>
      <c r="H635" s="79">
        <f>IF($C635&lt;=Entradas!$E$63,"",F635^2)</f>
        <v>5.5519961059990162E-4</v>
      </c>
      <c r="I635" s="79">
        <f>IF($C635&lt;=Entradas!$E$63,"",G635^2)</f>
        <v>0.49208254514686994</v>
      </c>
      <c r="J635" s="79">
        <f>IF($C635&lt;=Entradas!$E$63,"",E635-AVERAGE(E:E))</f>
        <v>-0.73536161517803156</v>
      </c>
      <c r="K635" s="79">
        <f>IF($C635&lt;=Entradas!$E$63,"",J635^2)</f>
        <v>0.54075670507724338</v>
      </c>
      <c r="L635" s="79">
        <f>IF($C635&lt;=Entradas!$E$63,"",G635*J635)</f>
        <v>0.51584584493785079</v>
      </c>
      <c r="M635" s="40"/>
    </row>
    <row r="636" spans="2:13" x14ac:dyDescent="0.3">
      <c r="B636" s="39"/>
      <c r="C636" s="75">
        <v>631</v>
      </c>
      <c r="D636" s="111">
        <f>IF($C636&lt;=Entradas!$E$63,"",Observaciones!H636)</f>
        <v>0.20259661947209576</v>
      </c>
      <c r="E636" s="111">
        <f>IF($C636&lt;=Entradas!$E$63,"",Cálculos!L637)</f>
        <v>0.17926611401519763</v>
      </c>
      <c r="F636" s="79">
        <f>IF($C636&lt;=Entradas!$E$63,"",D636-E636)</f>
        <v>2.3330505456898132E-2</v>
      </c>
      <c r="G636" s="79">
        <f>IF($C636&lt;=Entradas!$E$63,"",D636-AVERAGE(D:D))</f>
        <v>-0.70350206272138249</v>
      </c>
      <c r="H636" s="79">
        <f>IF($C636&lt;=Entradas!$E$63,"",F636^2)</f>
        <v>5.4431248487435348E-4</v>
      </c>
      <c r="I636" s="79">
        <f>IF($C636&lt;=Entradas!$E$63,"",G636^2)</f>
        <v>0.49491515225324001</v>
      </c>
      <c r="J636" s="79">
        <f>IF($C636&lt;=Entradas!$E$63,"",E636-AVERAGE(E:E))</f>
        <v>-0.73714555419903838</v>
      </c>
      <c r="K636" s="79">
        <f>IF($C636&lt;=Entradas!$E$63,"",J636^2)</f>
        <v>0.54338356807540744</v>
      </c>
      <c r="L636" s="79">
        <f>IF($C636&lt;=Entradas!$E$63,"",G636*J636)</f>
        <v>0.51858341790492013</v>
      </c>
      <c r="M636" s="40"/>
    </row>
    <row r="637" spans="2:13" x14ac:dyDescent="0.3">
      <c r="B637" s="39"/>
      <c r="C637" s="75">
        <v>632</v>
      </c>
      <c r="D637" s="111">
        <f>IF($C637&lt;=Entradas!$E$63,"",Observaciones!H637)</f>
        <v>0.21422585354190035</v>
      </c>
      <c r="E637" s="111">
        <f>IF($C637&lt;=Entradas!$E$63,"",Cálculos!L638)</f>
        <v>0.19112522911216245</v>
      </c>
      <c r="F637" s="79">
        <f>IF($C637&lt;=Entradas!$E$63,"",D637-E637)</f>
        <v>2.3100624429737898E-2</v>
      </c>
      <c r="G637" s="79">
        <f>IF($C637&lt;=Entradas!$E$63,"",D637-AVERAGE(D:D))</f>
        <v>-0.69187282865157784</v>
      </c>
      <c r="H637" s="79">
        <f>IF($C637&lt;=Entradas!$E$63,"",F637^2)</f>
        <v>5.3363884904380338E-4</v>
      </c>
      <c r="I637" s="79">
        <f>IF($C637&lt;=Entradas!$E$63,"",G637^2)</f>
        <v>0.47868801102633557</v>
      </c>
      <c r="J637" s="79">
        <f>IF($C637&lt;=Entradas!$E$63,"",E637-AVERAGE(E:E))</f>
        <v>-0.72528643910207358</v>
      </c>
      <c r="K637" s="79">
        <f>IF($C637&lt;=Entradas!$E$63,"",J637^2)</f>
        <v>0.52604041874536589</v>
      </c>
      <c r="L637" s="79">
        <f>IF($C637&lt;=Entradas!$E$63,"",G637*J637)</f>
        <v>0.50180598020418199</v>
      </c>
      <c r="M637" s="40"/>
    </row>
    <row r="638" spans="2:13" x14ac:dyDescent="0.3">
      <c r="B638" s="39"/>
      <c r="C638" s="75">
        <v>633</v>
      </c>
      <c r="D638" s="111">
        <f>IF($C638&lt;=Entradas!$E$63,"",Observaciones!H638)</f>
        <v>0.30181865919995365</v>
      </c>
      <c r="E638" s="111">
        <f>IF($C638&lt;=Entradas!$E$63,"",Cálculos!L639)</f>
        <v>0.30462715099721932</v>
      </c>
      <c r="F638" s="79">
        <f>IF($C638&lt;=Entradas!$E$63,"",D638-E638)</f>
        <v>-2.8084917972656664E-3</v>
      </c>
      <c r="G638" s="79">
        <f>IF($C638&lt;=Entradas!$E$63,"",D638-AVERAGE(D:D))</f>
        <v>-0.60428002299352457</v>
      </c>
      <c r="H638" s="79">
        <f>IF($C638&lt;=Entradas!$E$63,"",F638^2)</f>
        <v>7.8876261753085337E-6</v>
      </c>
      <c r="I638" s="79">
        <f>IF($C638&lt;=Entradas!$E$63,"",G638^2)</f>
        <v>0.36515434618905457</v>
      </c>
      <c r="J638" s="79">
        <f>IF($C638&lt;=Entradas!$E$63,"",E638-AVERAGE(E:E))</f>
        <v>-0.61178451721701665</v>
      </c>
      <c r="K638" s="79">
        <f>IF($C638&lt;=Entradas!$E$63,"",J638^2)</f>
        <v>0.37428029550645814</v>
      </c>
      <c r="L638" s="79">
        <f>IF($C638&lt;=Entradas!$E$63,"",G638*J638)</f>
        <v>0.36968916213098113</v>
      </c>
      <c r="M638" s="40"/>
    </row>
    <row r="639" spans="2:13" x14ac:dyDescent="0.3">
      <c r="B639" s="39"/>
      <c r="C639" s="75">
        <v>634</v>
      </c>
      <c r="D639" s="111">
        <f>IF($C639&lt;=Entradas!$E$63,"",Observaciones!H639)</f>
        <v>0.23342816843066405</v>
      </c>
      <c r="E639" s="111">
        <f>IF($C639&lt;=Entradas!$E$63,"",Cálculos!L640)</f>
        <v>0.20895145859925807</v>
      </c>
      <c r="F639" s="79">
        <f>IF($C639&lt;=Entradas!$E$63,"",D639-E639)</f>
        <v>2.4476709831405985E-2</v>
      </c>
      <c r="G639" s="79">
        <f>IF($C639&lt;=Entradas!$E$63,"",D639-AVERAGE(D:D))</f>
        <v>-0.67267051376281417</v>
      </c>
      <c r="H639" s="79">
        <f>IF($C639&lt;=Entradas!$E$63,"",F639^2)</f>
        <v>5.9910932417084643E-4</v>
      </c>
      <c r="I639" s="79">
        <f>IF($C639&lt;=Entradas!$E$63,"",G639^2)</f>
        <v>0.45248562008592835</v>
      </c>
      <c r="J639" s="79">
        <f>IF($C639&lt;=Entradas!$E$63,"",E639-AVERAGE(E:E))</f>
        <v>-0.70746020961497802</v>
      </c>
      <c r="K639" s="79">
        <f>IF($C639&lt;=Entradas!$E$63,"",J639^2)</f>
        <v>0.50049994818846866</v>
      </c>
      <c r="L639" s="79">
        <f>IF($C639&lt;=Entradas!$E$63,"",G639*J639)</f>
        <v>0.47588762266845547</v>
      </c>
      <c r="M639" s="40"/>
    </row>
    <row r="640" spans="2:13" x14ac:dyDescent="0.3">
      <c r="B640" s="39"/>
      <c r="C640" s="75">
        <v>635</v>
      </c>
      <c r="D640" s="111">
        <f>IF($C640&lt;=Entradas!$E$63,"",Observaciones!H640)</f>
        <v>0.20082898696949908</v>
      </c>
      <c r="E640" s="111">
        <f>IF($C640&lt;=Entradas!$E$63,"",Cálculos!L641)</f>
        <v>0.17810099432217008</v>
      </c>
      <c r="F640" s="79">
        <f>IF($C640&lt;=Entradas!$E$63,"",D640-E640)</f>
        <v>2.2727992647328998E-2</v>
      </c>
      <c r="G640" s="79">
        <f>IF($C640&lt;=Entradas!$E$63,"",D640-AVERAGE(D:D))</f>
        <v>-0.7052696952239792</v>
      </c>
      <c r="H640" s="79">
        <f>IF($C640&lt;=Entradas!$E$63,"",F640^2)</f>
        <v>5.16561649777041E-4</v>
      </c>
      <c r="I640" s="79">
        <f>IF($C640&lt;=Entradas!$E$63,"",G640^2)</f>
        <v>0.4974053430013245</v>
      </c>
      <c r="J640" s="79">
        <f>IF($C640&lt;=Entradas!$E$63,"",E640-AVERAGE(E:E))</f>
        <v>-0.73831067389206595</v>
      </c>
      <c r="K640" s="79">
        <f>IF($C640&lt;=Entradas!$E$63,"",J640^2)</f>
        <v>0.54510265118295653</v>
      </c>
      <c r="L640" s="79">
        <f>IF($C640&lt;=Entradas!$E$63,"",G640*J640)</f>
        <v>0.52070814395646803</v>
      </c>
      <c r="M640" s="40"/>
    </row>
    <row r="641" spans="2:13" x14ac:dyDescent="0.3">
      <c r="B641" s="39"/>
      <c r="C641" s="75">
        <v>636</v>
      </c>
      <c r="D641" s="111">
        <f>IF($C641&lt;=Entradas!$E$63,"",Observaciones!H641)</f>
        <v>0.19382244005931062</v>
      </c>
      <c r="E641" s="111">
        <f>IF($C641&lt;=Entradas!$E$63,"",Cálculos!L642)</f>
        <v>0.17156854777722769</v>
      </c>
      <c r="F641" s="79">
        <f>IF($C641&lt;=Entradas!$E$63,"",D641-E641)</f>
        <v>2.2253892282082938E-2</v>
      </c>
      <c r="G641" s="79">
        <f>IF($C641&lt;=Entradas!$E$63,"",D641-AVERAGE(D:D))</f>
        <v>-0.71227624213416763</v>
      </c>
      <c r="H641" s="79">
        <f>IF($C641&lt;=Entradas!$E$63,"",F641^2)</f>
        <v>4.9523572170255049E-4</v>
      </c>
      <c r="I641" s="79">
        <f>IF($C641&lt;=Entradas!$E$63,"",G641^2)</f>
        <v>0.50733744510877143</v>
      </c>
      <c r="J641" s="79">
        <f>IF($C641&lt;=Entradas!$E$63,"",E641-AVERAGE(E:E))</f>
        <v>-0.74484312043700829</v>
      </c>
      <c r="K641" s="79">
        <f>IF($C641&lt;=Entradas!$E$63,"",J641^2)</f>
        <v>0.55479127406233963</v>
      </c>
      <c r="L641" s="79">
        <f>IF($C641&lt;=Entradas!$E$63,"",G641*J641)</f>
        <v>0.53053405880435944</v>
      </c>
      <c r="M641" s="40"/>
    </row>
    <row r="642" spans="2:13" x14ac:dyDescent="0.3">
      <c r="B642" s="39"/>
      <c r="C642" s="75">
        <v>637</v>
      </c>
      <c r="D642" s="111">
        <f>IF($C642&lt;=Entradas!$E$63,"",Observaciones!H642)</f>
        <v>0.19107837815627893</v>
      </c>
      <c r="E642" s="111">
        <f>IF($C642&lt;=Entradas!$E$63,"",Cálculos!L643)</f>
        <v>0.16908526875030219</v>
      </c>
      <c r="F642" s="79">
        <f>IF($C642&lt;=Entradas!$E$63,"",D642-E642)</f>
        <v>2.1993109405976735E-2</v>
      </c>
      <c r="G642" s="79">
        <f>IF($C642&lt;=Entradas!$E$63,"",D642-AVERAGE(D:D))</f>
        <v>-0.71502030403719929</v>
      </c>
      <c r="H642" s="79">
        <f>IF($C642&lt;=Entradas!$E$63,"",F642^2)</f>
        <v>4.8369686134326232E-4</v>
      </c>
      <c r="I642" s="79">
        <f>IF($C642&lt;=Entradas!$E$63,"",G642^2)</f>
        <v>0.51125403518544887</v>
      </c>
      <c r="J642" s="79">
        <f>IF($C642&lt;=Entradas!$E$63,"",E642-AVERAGE(E:E))</f>
        <v>-0.74732639946393387</v>
      </c>
      <c r="K642" s="79">
        <f>IF($C642&lt;=Entradas!$E$63,"",J642^2)</f>
        <v>0.55849674733572729</v>
      </c>
      <c r="L642" s="79">
        <f>IF($C642&lt;=Entradas!$E$63,"",G642*J642)</f>
        <v>0.53435354935972745</v>
      </c>
      <c r="M642" s="40"/>
    </row>
    <row r="643" spans="2:13" x14ac:dyDescent="0.3">
      <c r="B643" s="39"/>
      <c r="C643" s="75">
        <v>638</v>
      </c>
      <c r="D643" s="111">
        <f>IF($C643&lt;=Entradas!$E$63,"",Observaciones!H643)</f>
        <v>0.18905719948747957</v>
      </c>
      <c r="E643" s="111">
        <f>IF($C643&lt;=Entradas!$E$63,"",Cálculos!L644)</f>
        <v>0.1672876814396935</v>
      </c>
      <c r="F643" s="79">
        <f>IF($C643&lt;=Entradas!$E$63,"",D643-E643)</f>
        <v>2.1769518047786068E-2</v>
      </c>
      <c r="G643" s="79">
        <f>IF($C643&lt;=Entradas!$E$63,"",D643-AVERAGE(D:D))</f>
        <v>-0.71704148270599866</v>
      </c>
      <c r="H643" s="79">
        <f>IF($C643&lt;=Entradas!$E$63,"",F643^2)</f>
        <v>4.7391191603288337E-4</v>
      </c>
      <c r="I643" s="79">
        <f>IF($C643&lt;=Entradas!$E$63,"",G643^2)</f>
        <v>0.51414848792121692</v>
      </c>
      <c r="J643" s="79">
        <f>IF($C643&lt;=Entradas!$E$63,"",E643-AVERAGE(E:E))</f>
        <v>-0.74912398677454251</v>
      </c>
      <c r="K643" s="79">
        <f>IF($C643&lt;=Entradas!$E$63,"",J643^2)</f>
        <v>0.56118674756098497</v>
      </c>
      <c r="L643" s="79">
        <f>IF($C643&lt;=Entradas!$E$63,"",G643*J643)</f>
        <v>0.5371529742074469</v>
      </c>
      <c r="M643" s="40"/>
    </row>
    <row r="644" spans="2:13" x14ac:dyDescent="0.3">
      <c r="B644" s="39"/>
      <c r="C644" s="75">
        <v>639</v>
      </c>
      <c r="D644" s="111">
        <f>IF($C644&lt;=Entradas!$E$63,"",Observaciones!H644)</f>
        <v>0.18717140199451726</v>
      </c>
      <c r="E644" s="111">
        <f>IF($C644&lt;=Entradas!$E$63,"",Cálculos!L645)</f>
        <v>0.16561752716471939</v>
      </c>
      <c r="F644" s="79">
        <f>IF($C644&lt;=Entradas!$E$63,"",D644-E644)</f>
        <v>2.155387482979787E-2</v>
      </c>
      <c r="G644" s="79">
        <f>IF($C644&lt;=Entradas!$E$63,"",D644-AVERAGE(D:D))</f>
        <v>-0.71892728019896102</v>
      </c>
      <c r="H644" s="79">
        <f>IF($C644&lt;=Entradas!$E$63,"",F644^2)</f>
        <v>4.6456952017859417E-4</v>
      </c>
      <c r="I644" s="79">
        <f>IF($C644&lt;=Entradas!$E$63,"",G644^2)</f>
        <v>0.51685643421427541</v>
      </c>
      <c r="J644" s="79">
        <f>IF($C644&lt;=Entradas!$E$63,"",E644-AVERAGE(E:E))</f>
        <v>-0.75079414104951669</v>
      </c>
      <c r="K644" s="79">
        <f>IF($C644&lt;=Entradas!$E$63,"",J644^2)</f>
        <v>0.56369184223428159</v>
      </c>
      <c r="L644" s="79">
        <f>IF($C644&lt;=Entradas!$E$63,"",G644*J644)</f>
        <v>0.53976638981404412</v>
      </c>
      <c r="M644" s="40"/>
    </row>
    <row r="645" spans="2:13" x14ac:dyDescent="0.3">
      <c r="B645" s="39"/>
      <c r="C645" s="75">
        <v>640</v>
      </c>
      <c r="D645" s="111">
        <f>IF($C645&lt;=Entradas!$E$63,"",Observaciones!H645)</f>
        <v>0.18532334572105638</v>
      </c>
      <c r="E645" s="111">
        <f>IF($C645&lt;=Entradas!$E$63,"",Cálculos!L646)</f>
        <v>0.16398203601419567</v>
      </c>
      <c r="F645" s="79">
        <f>IF($C645&lt;=Entradas!$E$63,"",D645-E645)</f>
        <v>2.1341309706860712E-2</v>
      </c>
      <c r="G645" s="79">
        <f>IF($C645&lt;=Entradas!$E$63,"",D645-AVERAGE(D:D))</f>
        <v>-0.72077533647242187</v>
      </c>
      <c r="H645" s="79">
        <f>IF($C645&lt;=Entradas!$E$63,"",F645^2)</f>
        <v>4.5545150000414724E-4</v>
      </c>
      <c r="I645" s="79">
        <f>IF($C645&lt;=Entradas!$E$63,"",G645^2)</f>
        <v>0.519517085666933</v>
      </c>
      <c r="J645" s="79">
        <f>IF($C645&lt;=Entradas!$E$63,"",E645-AVERAGE(E:E))</f>
        <v>-0.75242963220004033</v>
      </c>
      <c r="K645" s="79">
        <f>IF($C645&lt;=Entradas!$E$63,"",J645^2)</f>
        <v>0.56615035141268799</v>
      </c>
      <c r="L645" s="79">
        <f>IF($C645&lt;=Entradas!$E$63,"",G645*J645)</f>
        <v>0.54233272132080468</v>
      </c>
      <c r="M645" s="40"/>
    </row>
    <row r="646" spans="2:13" x14ac:dyDescent="0.3">
      <c r="B646" s="39"/>
      <c r="C646" s="75">
        <v>641</v>
      </c>
      <c r="D646" s="111">
        <f>IF($C646&lt;=Entradas!$E$63,"",Observaciones!H646)</f>
        <v>0.18349667812756082</v>
      </c>
      <c r="E646" s="111">
        <f>IF($C646&lt;=Entradas!$E$63,"",Cálculos!L647)</f>
        <v>0.16236568089991391</v>
      </c>
      <c r="F646" s="79">
        <f>IF($C646&lt;=Entradas!$E$63,"",D646-E646)</f>
        <v>2.1130997227646914E-2</v>
      </c>
      <c r="G646" s="79">
        <f>IF($C646&lt;=Entradas!$E$63,"",D646-AVERAGE(D:D))</f>
        <v>-0.72260200406591735</v>
      </c>
      <c r="H646" s="79">
        <f>IF($C646&lt;=Entradas!$E$63,"",F646^2)</f>
        <v>4.4651904383482155E-4</v>
      </c>
      <c r="I646" s="79">
        <f>IF($C646&lt;=Entradas!$E$63,"",G646^2)</f>
        <v>0.52215365628008004</v>
      </c>
      <c r="J646" s="79">
        <f>IF($C646&lt;=Entradas!$E$63,"",E646-AVERAGE(E:E))</f>
        <v>-0.75404598731432215</v>
      </c>
      <c r="K646" s="79">
        <f>IF($C646&lt;=Entradas!$E$63,"",J646^2)</f>
        <v>0.56858535098483087</v>
      </c>
      <c r="L646" s="79">
        <f>IF($C646&lt;=Entradas!$E$63,"",G646*J646)</f>
        <v>0.54487514159119244</v>
      </c>
      <c r="M646" s="40"/>
    </row>
    <row r="647" spans="2:13" x14ac:dyDescent="0.3">
      <c r="B647" s="39"/>
      <c r="C647" s="75">
        <v>642</v>
      </c>
      <c r="D647" s="111">
        <f>IF($C647&lt;=Entradas!$E$63,"",Observaciones!H647)</f>
        <v>0.18168853669317106</v>
      </c>
      <c r="E647" s="111">
        <f>IF($C647&lt;=Entradas!$E$63,"",Cálculos!L648)</f>
        <v>0.16076575343649599</v>
      </c>
      <c r="F647" s="79">
        <f>IF($C647&lt;=Entradas!$E$63,"",D647-E647)</f>
        <v>2.092278325667507E-2</v>
      </c>
      <c r="G647" s="79">
        <f>IF($C647&lt;=Entradas!$E$63,"",D647-AVERAGE(D:D))</f>
        <v>-0.72441014550030713</v>
      </c>
      <c r="H647" s="79">
        <f>IF($C647&lt;=Entradas!$E$63,"",F647^2)</f>
        <v>4.3776285920580266E-4</v>
      </c>
      <c r="I647" s="79">
        <f>IF($C647&lt;=Entradas!$E$63,"",G647^2)</f>
        <v>0.52477005890377615</v>
      </c>
      <c r="J647" s="79">
        <f>IF($C647&lt;=Entradas!$E$63,"",E647-AVERAGE(E:E))</f>
        <v>-0.75564591477774001</v>
      </c>
      <c r="K647" s="79">
        <f>IF($C647&lt;=Entradas!$E$63,"",J647^2)</f>
        <v>0.57100074852028748</v>
      </c>
      <c r="L647" s="79">
        <f>IF($C647&lt;=Entradas!$E$63,"",G647*J647)</f>
        <v>0.5473975670708553</v>
      </c>
      <c r="M647" s="40"/>
    </row>
    <row r="648" spans="2:13" x14ac:dyDescent="0.3">
      <c r="B648" s="39"/>
      <c r="C648" s="75">
        <v>643</v>
      </c>
      <c r="D648" s="111">
        <f>IF($C648&lt;=Entradas!$E$63,"",Observaciones!H648)</f>
        <v>0.17989829884973521</v>
      </c>
      <c r="E648" s="111">
        <f>IF($C648&lt;=Entradas!$E$63,"",Cálculos!L649)</f>
        <v>0.15918167362647226</v>
      </c>
      <c r="F648" s="79">
        <f>IF($C648&lt;=Entradas!$E$63,"",D648-E648)</f>
        <v>2.0716625223262952E-2</v>
      </c>
      <c r="G648" s="79">
        <f>IF($C648&lt;=Entradas!$E$63,"",D648-AVERAGE(D:D))</f>
        <v>-0.72620038334374304</v>
      </c>
      <c r="H648" s="79">
        <f>IF($C648&lt;=Entradas!$E$63,"",F648^2)</f>
        <v>4.2917856064113476E-4</v>
      </c>
      <c r="I648" s="79">
        <f>IF($C648&lt;=Entradas!$E$63,"",G648^2)</f>
        <v>0.52736699676859933</v>
      </c>
      <c r="J648" s="79">
        <f>IF($C648&lt;=Entradas!$E$63,"",E648-AVERAGE(E:E))</f>
        <v>-0.75722999458776374</v>
      </c>
      <c r="K648" s="79">
        <f>IF($C648&lt;=Entradas!$E$63,"",J648^2)</f>
        <v>0.5733972647033847</v>
      </c>
      <c r="L648" s="79">
        <f>IF($C648&lt;=Entradas!$E$63,"",G648*J648)</f>
        <v>0.5499007123490145</v>
      </c>
      <c r="M648" s="40"/>
    </row>
    <row r="649" spans="2:13" x14ac:dyDescent="0.3">
      <c r="B649" s="39"/>
      <c r="C649" s="75">
        <v>644</v>
      </c>
      <c r="D649" s="111">
        <f>IF($C649&lt;=Entradas!$E$63,"",Observaciones!H649)</f>
        <v>0.17812571517269227</v>
      </c>
      <c r="E649" s="111">
        <f>IF($C649&lt;=Entradas!$E$63,"",Cálculos!L650)</f>
        <v>0.15761321593586447</v>
      </c>
      <c r="F649" s="79">
        <f>IF($C649&lt;=Entradas!$E$63,"",D649-E649)</f>
        <v>2.0512499236827797E-2</v>
      </c>
      <c r="G649" s="79">
        <f>IF($C649&lt;=Entradas!$E$63,"",D649-AVERAGE(D:D))</f>
        <v>-0.72797296702078595</v>
      </c>
      <c r="H649" s="79">
        <f>IF($C649&lt;=Entradas!$E$63,"",F649^2)</f>
        <v>4.2076262494086098E-4</v>
      </c>
      <c r="I649" s="79">
        <f>IF($C649&lt;=Entradas!$E$63,"",G649^2)</f>
        <v>0.52994464071304637</v>
      </c>
      <c r="J649" s="79">
        <f>IF($C649&lt;=Entradas!$E$63,"",E649-AVERAGE(E:E))</f>
        <v>-0.7587984522783715</v>
      </c>
      <c r="K649" s="79">
        <f>IF($C649&lt;=Entradas!$E$63,"",J649^2)</f>
        <v>0.57577509118005199</v>
      </c>
      <c r="L649" s="79">
        <f>IF($C649&lt;=Entradas!$E$63,"",G649*J649)</f>
        <v>0.55238476067586639</v>
      </c>
      <c r="M649" s="40"/>
    </row>
    <row r="650" spans="2:13" x14ac:dyDescent="0.3">
      <c r="B650" s="39"/>
      <c r="C650" s="75">
        <v>645</v>
      </c>
      <c r="D650" s="111">
        <f>IF($C650&lt;=Entradas!$E$63,"",Observaciones!H650)</f>
        <v>0.17637059959529314</v>
      </c>
      <c r="E650" s="111">
        <f>IF($C650&lt;=Entradas!$E$63,"",Cálculos!L651)</f>
        <v>0.15606021492300326</v>
      </c>
      <c r="F650" s="79">
        <f>IF($C650&lt;=Entradas!$E$63,"",D650-E650)</f>
        <v>2.0310384672289877E-2</v>
      </c>
      <c r="G650" s="79">
        <f>IF($C650&lt;=Entradas!$E$63,"",D650-AVERAGE(D:D))</f>
        <v>-0.72972808259818511</v>
      </c>
      <c r="H650" s="79">
        <f>IF($C650&lt;=Entradas!$E$63,"",F650^2)</f>
        <v>4.125117255363876E-4</v>
      </c>
      <c r="I650" s="79">
        <f>IF($C650&lt;=Entradas!$E$63,"",G650^2)</f>
        <v>0.53250307453242363</v>
      </c>
      <c r="J650" s="79">
        <f>IF($C650&lt;=Entradas!$E$63,"",E650-AVERAGE(E:E))</f>
        <v>-0.76035145329123277</v>
      </c>
      <c r="K650" s="79">
        <f>IF($C650&lt;=Entradas!$E$63,"",J650^2)</f>
        <v>0.57813433252208968</v>
      </c>
      <c r="L650" s="79">
        <f>IF($C650&lt;=Entradas!$E$63,"",G650*J650)</f>
        <v>0.55484980811095475</v>
      </c>
      <c r="M650" s="40"/>
    </row>
    <row r="651" spans="2:13" x14ac:dyDescent="0.3">
      <c r="B651" s="39"/>
      <c r="C651" s="75">
        <v>646</v>
      </c>
      <c r="D651" s="111">
        <f>IF($C651&lt;=Entradas!$E$63,"",Observaciones!H651)</f>
        <v>0.17463277798969981</v>
      </c>
      <c r="E651" s="111">
        <f>IF($C651&lt;=Entradas!$E$63,"",Cálculos!L652)</f>
        <v>0.15452251637910216</v>
      </c>
      <c r="F651" s="79">
        <f>IF($C651&lt;=Entradas!$E$63,"",D651-E651)</f>
        <v>2.0110261610597646E-2</v>
      </c>
      <c r="G651" s="79">
        <f>IF($C651&lt;=Entradas!$E$63,"",D651-AVERAGE(D:D))</f>
        <v>-0.73146590420377844</v>
      </c>
      <c r="H651" s="79">
        <f>IF($C651&lt;=Entradas!$E$63,"",F651^2)</f>
        <v>4.0442262204667744E-4</v>
      </c>
      <c r="I651" s="79">
        <f>IF($C651&lt;=Entradas!$E$63,"",G651^2)</f>
        <v>0.53504236901265123</v>
      </c>
      <c r="J651" s="79">
        <f>IF($C651&lt;=Entradas!$E$63,"",E651-AVERAGE(E:E))</f>
        <v>-0.76188915183513384</v>
      </c>
      <c r="K651" s="79">
        <f>IF($C651&lt;=Entradas!$E$63,"",J651^2)</f>
        <v>0.58047507968405965</v>
      </c>
      <c r="L651" s="79">
        <f>IF($C651&lt;=Entradas!$E$63,"",G651*J651)</f>
        <v>0.55729593735013605</v>
      </c>
      <c r="M651" s="40"/>
    </row>
    <row r="652" spans="2:13" x14ac:dyDescent="0.3">
      <c r="B652" s="39"/>
      <c r="C652" s="75">
        <v>647</v>
      </c>
      <c r="D652" s="111">
        <f>IF($C652&lt;=Entradas!$E$63,"",Observaciones!H652)</f>
        <v>0.17291207962067556</v>
      </c>
      <c r="E652" s="111">
        <f>IF($C652&lt;=Entradas!$E$63,"",Cálculos!L653)</f>
        <v>0.15299996920827519</v>
      </c>
      <c r="F652" s="79">
        <f>IF($C652&lt;=Entradas!$E$63,"",D652-E652)</f>
        <v>1.9912110412400374E-2</v>
      </c>
      <c r="G652" s="79">
        <f>IF($C652&lt;=Entradas!$E$63,"",D652-AVERAGE(D:D))</f>
        <v>-0.73318660257280266</v>
      </c>
      <c r="H652" s="79">
        <f>IF($C652&lt;=Entradas!$E$63,"",F652^2)</f>
        <v>3.9649214107562343E-4</v>
      </c>
      <c r="I652" s="79">
        <f>IF($C652&lt;=Entradas!$E$63,"",G652^2)</f>
        <v>0.53756259419224883</v>
      </c>
      <c r="J652" s="79">
        <f>IF($C652&lt;=Entradas!$E$63,"",E652-AVERAGE(E:E))</f>
        <v>-0.76341169900596084</v>
      </c>
      <c r="K652" s="79">
        <f>IF($C652&lt;=Entradas!$E$63,"",J652^2)</f>
        <v>0.58279742217916775</v>
      </c>
      <c r="L652" s="79">
        <f>IF($C652&lt;=Entradas!$E$63,"",G652*J652)</f>
        <v>0.55972322995851143</v>
      </c>
      <c r="M652" s="40"/>
    </row>
    <row r="653" spans="2:13" x14ac:dyDescent="0.3">
      <c r="B653" s="39"/>
      <c r="C653" s="75">
        <v>648</v>
      </c>
      <c r="D653" s="111">
        <f>IF($C653&lt;=Entradas!$E$63,"",Observaciones!H653)</f>
        <v>0.20755797699425474</v>
      </c>
      <c r="E653" s="111">
        <f>IF($C653&lt;=Entradas!$E$63,"",Cálculos!L654)</f>
        <v>0.1873533274543614</v>
      </c>
      <c r="F653" s="79">
        <f>IF($C653&lt;=Entradas!$E$63,"",D653-E653)</f>
        <v>2.0204649539893343E-2</v>
      </c>
      <c r="G653" s="79">
        <f>IF($C653&lt;=Entradas!$E$63,"",D653-AVERAGE(D:D))</f>
        <v>-0.69854070519922351</v>
      </c>
      <c r="H653" s="79">
        <f>IF($C653&lt;=Entradas!$E$63,"",F653^2)</f>
        <v>4.0822786302991228E-4</v>
      </c>
      <c r="I653" s="79">
        <f>IF($C653&lt;=Entradas!$E$63,"",G653^2)</f>
        <v>0.48795911682022847</v>
      </c>
      <c r="J653" s="79">
        <f>IF($C653&lt;=Entradas!$E$63,"",E653-AVERAGE(E:E))</f>
        <v>-0.72905834075987463</v>
      </c>
      <c r="K653" s="79">
        <f>IF($C653&lt;=Entradas!$E$63,"",J653^2)</f>
        <v>0.53152606423154147</v>
      </c>
      <c r="L653" s="79">
        <f>IF($C653&lt;=Entradas!$E$63,"",G653*J653)</f>
        <v>0.50927692748577857</v>
      </c>
      <c r="M653" s="40"/>
    </row>
    <row r="654" spans="2:13" x14ac:dyDescent="0.3">
      <c r="B654" s="39"/>
      <c r="C654" s="75">
        <v>649</v>
      </c>
      <c r="D654" s="111">
        <f>IF($C654&lt;=Entradas!$E$63,"",Observaciones!H654)</f>
        <v>0.17759692549910291</v>
      </c>
      <c r="E654" s="111">
        <f>IF($C654&lt;=Entradas!$E$63,"",Cálculos!L655)</f>
        <v>0.1579941800548591</v>
      </c>
      <c r="F654" s="79">
        <f>IF($C654&lt;=Entradas!$E$63,"",D654-E654)</f>
        <v>1.9602745444243813E-2</v>
      </c>
      <c r="G654" s="79">
        <f>IF($C654&lt;=Entradas!$E$63,"",D654-AVERAGE(D:D))</f>
        <v>-0.72850175669437534</v>
      </c>
      <c r="H654" s="79">
        <f>IF($C654&lt;=Entradas!$E$63,"",F654^2)</f>
        <v>3.8426762895182154E-4</v>
      </c>
      <c r="I654" s="79">
        <f>IF($C654&lt;=Entradas!$E$63,"",G654^2)</f>
        <v>0.53071480950679084</v>
      </c>
      <c r="J654" s="79">
        <f>IF($C654&lt;=Entradas!$E$63,"",E654-AVERAGE(E:E))</f>
        <v>-0.75841748815937693</v>
      </c>
      <c r="K654" s="79">
        <f>IF($C654&lt;=Entradas!$E$63,"",J654^2)</f>
        <v>0.57519708634597866</v>
      </c>
      <c r="L654" s="79">
        <f>IF($C654&lt;=Entradas!$E$63,"",G654*J654)</f>
        <v>0.55250847243184165</v>
      </c>
      <c r="M654" s="40"/>
    </row>
    <row r="655" spans="2:13" x14ac:dyDescent="0.3">
      <c r="B655" s="39"/>
      <c r="C655" s="75">
        <v>650</v>
      </c>
      <c r="D655" s="111">
        <f>IF($C655&lt;=Entradas!$E$63,"",Observaciones!H655)</f>
        <v>0.35656894370068726</v>
      </c>
      <c r="E655" s="111">
        <f>IF($C655&lt;=Entradas!$E$63,"",Cálculos!L656)</f>
        <v>0.44401796517670333</v>
      </c>
      <c r="F655" s="79">
        <f>IF($C655&lt;=Entradas!$E$63,"",D655-E655)</f>
        <v>-8.7449021476016076E-2</v>
      </c>
      <c r="G655" s="79">
        <f>IF($C655&lt;=Entradas!$E$63,"",D655-AVERAGE(D:D))</f>
        <v>-0.54952973849279096</v>
      </c>
      <c r="H655" s="79">
        <f>IF($C655&lt;=Entradas!$E$63,"",F655^2)</f>
        <v>7.6473313571127207E-3</v>
      </c>
      <c r="I655" s="79">
        <f>IF($C655&lt;=Entradas!$E$63,"",G655^2)</f>
        <v>0.30198293348795524</v>
      </c>
      <c r="J655" s="79">
        <f>IF($C655&lt;=Entradas!$E$63,"",E655-AVERAGE(E:E))</f>
        <v>-0.4723937030375327</v>
      </c>
      <c r="K655" s="79">
        <f>IF($C655&lt;=Entradas!$E$63,"",J655^2)</f>
        <v>0.22315581066951262</v>
      </c>
      <c r="L655" s="79">
        <f>IF($C655&lt;=Entradas!$E$63,"",G655*J655)</f>
        <v>0.2595943880958565</v>
      </c>
      <c r="M655" s="40"/>
    </row>
    <row r="656" spans="2:13" x14ac:dyDescent="0.3">
      <c r="B656" s="39"/>
      <c r="C656" s="75">
        <v>651</v>
      </c>
      <c r="D656" s="111">
        <f>IF($C656&lt;=Entradas!$E$63,"",Observaciones!H656)</f>
        <v>0.36197495685391301</v>
      </c>
      <c r="E656" s="111">
        <f>IF($C656&lt;=Entradas!$E$63,"",Cálculos!L657)</f>
        <v>0.33837658634068302</v>
      </c>
      <c r="F656" s="79">
        <f>IF($C656&lt;=Entradas!$E$63,"",D656-E656)</f>
        <v>2.3598370513229994E-2</v>
      </c>
      <c r="G656" s="79">
        <f>IF($C656&lt;=Entradas!$E$63,"",D656-AVERAGE(D:D))</f>
        <v>-0.54412372533956521</v>
      </c>
      <c r="H656" s="79">
        <f>IF($C656&lt;=Entradas!$E$63,"",F656^2)</f>
        <v>5.5688309087968278E-4</v>
      </c>
      <c r="I656" s="79">
        <f>IF($C656&lt;=Entradas!$E$63,"",G656^2)</f>
        <v>0.29607062847740662</v>
      </c>
      <c r="J656" s="79">
        <f>IF($C656&lt;=Entradas!$E$63,"",E656-AVERAGE(E:E))</f>
        <v>-0.57803508187355301</v>
      </c>
      <c r="K656" s="79">
        <f>IF($C656&lt;=Entradas!$E$63,"",J656^2)</f>
        <v>0.33412455587656514</v>
      </c>
      <c r="L656" s="79">
        <f>IF($C656&lt;=Entradas!$E$63,"",G656*J656)</f>
        <v>0.31452260212599825</v>
      </c>
      <c r="M656" s="40"/>
    </row>
    <row r="657" spans="2:13" x14ac:dyDescent="0.3">
      <c r="B657" s="39"/>
      <c r="C657" s="75">
        <v>652</v>
      </c>
      <c r="D657" s="111">
        <f>IF($C657&lt;=Entradas!$E$63,"",Observaciones!H657)</f>
        <v>3.1693932735117767</v>
      </c>
      <c r="E657" s="111">
        <f>IF($C657&lt;=Entradas!$E$63,"",Cálculos!L658)</f>
        <v>4.3478394088770216</v>
      </c>
      <c r="F657" s="79">
        <f>IF($C657&lt;=Entradas!$E$63,"",D657-E657)</f>
        <v>-1.1784461353652449</v>
      </c>
      <c r="G657" s="79">
        <f>IF($C657&lt;=Entradas!$E$63,"",D657-AVERAGE(D:D))</f>
        <v>2.2632945913182985</v>
      </c>
      <c r="H657" s="79">
        <f>IF($C657&lt;=Entradas!$E$63,"",F657^2)</f>
        <v>1.388735293957281</v>
      </c>
      <c r="I657" s="79">
        <f>IF($C657&lt;=Entradas!$E$63,"",G657^2)</f>
        <v>5.1225024070906633</v>
      </c>
      <c r="J657" s="79">
        <f>IF($C657&lt;=Entradas!$E$63,"",E657-AVERAGE(E:E))</f>
        <v>3.4314277406627856</v>
      </c>
      <c r="K657" s="79">
        <f>IF($C657&lt;=Entradas!$E$63,"",J657^2)</f>
        <v>11.774696339390109</v>
      </c>
      <c r="L657" s="79">
        <f>IF($C657&lt;=Entradas!$E$63,"",G657*J657)</f>
        <v>7.766331845941651</v>
      </c>
      <c r="M657" s="40"/>
    </row>
    <row r="658" spans="2:13" x14ac:dyDescent="0.3">
      <c r="B658" s="39"/>
      <c r="C658" s="75">
        <v>653</v>
      </c>
      <c r="D658" s="111">
        <f>IF($C658&lt;=Entradas!$E$63,"",Observaciones!H658)</f>
        <v>0.93817436103621699</v>
      </c>
      <c r="E658" s="111">
        <f>IF($C658&lt;=Entradas!$E$63,"",Cálculos!L659)</f>
        <v>0.8888060705850731</v>
      </c>
      <c r="F658" s="79">
        <f>IF($C658&lt;=Entradas!$E$63,"",D658-E658)</f>
        <v>4.9368290451143881E-2</v>
      </c>
      <c r="G658" s="79">
        <f>IF($C658&lt;=Entradas!$E$63,"",D658-AVERAGE(D:D))</f>
        <v>3.2075678842738764E-2</v>
      </c>
      <c r="H658" s="79">
        <f>IF($C658&lt;=Entradas!$E$63,"",F658^2)</f>
        <v>2.4372281020685043E-3</v>
      </c>
      <c r="I658" s="79">
        <f>IF($C658&lt;=Entradas!$E$63,"",G658^2)</f>
        <v>1.0288491732225191E-3</v>
      </c>
      <c r="J658" s="79">
        <f>IF($C658&lt;=Entradas!$E$63,"",E658-AVERAGE(E:E))</f>
        <v>-2.7605597629162926E-2</v>
      </c>
      <c r="K658" s="79">
        <f>IF($C658&lt;=Entradas!$E$63,"",J658^2)</f>
        <v>7.6206902046324577E-4</v>
      </c>
      <c r="L658" s="79">
        <f>IF($C658&lt;=Entradas!$E$63,"",G658*J658)</f>
        <v>-8.8546828381490066E-4</v>
      </c>
      <c r="M658" s="40"/>
    </row>
    <row r="659" spans="2:13" x14ac:dyDescent="0.3">
      <c r="B659" s="39"/>
      <c r="C659" s="75">
        <v>654</v>
      </c>
      <c r="D659" s="111">
        <f>IF($C659&lt;=Entradas!$E$63,"",Observaciones!H659)</f>
        <v>1.9162861432839533</v>
      </c>
      <c r="E659" s="111">
        <f>IF($C659&lt;=Entradas!$E$63,"",Cálculos!L660)</f>
        <v>2.3816485583171603</v>
      </c>
      <c r="F659" s="79">
        <f>IF($C659&lt;=Entradas!$E$63,"",D659-E659)</f>
        <v>-0.46536241503320697</v>
      </c>
      <c r="G659" s="79">
        <f>IF($C659&lt;=Entradas!$E$63,"",D659-AVERAGE(D:D))</f>
        <v>1.0101874610904751</v>
      </c>
      <c r="H659" s="79">
        <f>IF($C659&lt;=Entradas!$E$63,"",F659^2)</f>
        <v>0.21656217732553878</v>
      </c>
      <c r="I659" s="79">
        <f>IF($C659&lt;=Entradas!$E$63,"",G659^2)</f>
        <v>1.0204787065444201</v>
      </c>
      <c r="J659" s="79">
        <f>IF($C659&lt;=Entradas!$E$63,"",E659-AVERAGE(E:E))</f>
        <v>1.4652368901029242</v>
      </c>
      <c r="K659" s="79">
        <f>IF($C659&lt;=Entradas!$E$63,"",J659^2)</f>
        <v>2.1469191441184887</v>
      </c>
      <c r="L659" s="79">
        <f>IF($C659&lt;=Entradas!$E$63,"",G659*J659)</f>
        <v>1.4801639339091766</v>
      </c>
      <c r="M659" s="40"/>
    </row>
    <row r="660" spans="2:13" x14ac:dyDescent="0.3">
      <c r="B660" s="39"/>
      <c r="C660" s="75">
        <v>655</v>
      </c>
      <c r="D660" s="111">
        <f>IF($C660&lt;=Entradas!$E$63,"",Observaciones!H660)</f>
        <v>1.1379667132872107</v>
      </c>
      <c r="E660" s="111">
        <f>IF($C660&lt;=Entradas!$E$63,"",Cálculos!L661)</f>
        <v>1.0567734515400389</v>
      </c>
      <c r="F660" s="79">
        <f>IF($C660&lt;=Entradas!$E$63,"",D660-E660)</f>
        <v>8.1193261747171785E-2</v>
      </c>
      <c r="G660" s="79">
        <f>IF($C660&lt;=Entradas!$E$63,"",D660-AVERAGE(D:D))</f>
        <v>0.23186803109373244</v>
      </c>
      <c r="H660" s="79">
        <f>IF($C660&lt;=Entradas!$E$63,"",F660^2)</f>
        <v>6.5923457531447491E-3</v>
      </c>
      <c r="I660" s="79">
        <f>IF($C660&lt;=Entradas!$E$63,"",G660^2)</f>
        <v>5.3762783843284076E-2</v>
      </c>
      <c r="J660" s="79">
        <f>IF($C660&lt;=Entradas!$E$63,"",E660-AVERAGE(E:E))</f>
        <v>0.14036178332580285</v>
      </c>
      <c r="K660" s="79">
        <f>IF($C660&lt;=Entradas!$E$63,"",J660^2)</f>
        <v>1.9701430218399627E-2</v>
      </c>
      <c r="L660" s="79">
        <f>IF($C660&lt;=Entradas!$E$63,"",G660*J660)</f>
        <v>3.2545410340558988E-2</v>
      </c>
      <c r="M660" s="40"/>
    </row>
    <row r="661" spans="2:13" x14ac:dyDescent="0.3">
      <c r="B661" s="39"/>
      <c r="C661" s="75">
        <v>656</v>
      </c>
      <c r="D661" s="111">
        <f>IF($C661&lt;=Entradas!$E$63,"",Observaciones!H661)</f>
        <v>1.0348205459506223</v>
      </c>
      <c r="E661" s="111">
        <f>IF($C661&lt;=Entradas!$E$63,"",Cálculos!L662)</f>
        <v>0.95544648704450696</v>
      </c>
      <c r="F661" s="79">
        <f>IF($C661&lt;=Entradas!$E$63,"",D661-E661)</f>
        <v>7.9374058906115375E-2</v>
      </c>
      <c r="G661" s="79">
        <f>IF($C661&lt;=Entradas!$E$63,"",D661-AVERAGE(D:D))</f>
        <v>0.12872186375714412</v>
      </c>
      <c r="H661" s="79">
        <f>IF($C661&lt;=Entradas!$E$63,"",F661^2)</f>
        <v>6.300241227231473E-3</v>
      </c>
      <c r="I661" s="79">
        <f>IF($C661&lt;=Entradas!$E$63,"",G661^2)</f>
        <v>1.6569318209112772E-2</v>
      </c>
      <c r="J661" s="79">
        <f>IF($C661&lt;=Entradas!$E$63,"",E661-AVERAGE(E:E))</f>
        <v>3.9034818830270934E-2</v>
      </c>
      <c r="K661" s="79">
        <f>IF($C661&lt;=Entradas!$E$63,"",J661^2)</f>
        <v>1.5237170811120743E-3</v>
      </c>
      <c r="L661" s="79">
        <f>IF($C661&lt;=Entradas!$E$63,"",G661*J661)</f>
        <v>5.024634631254939E-3</v>
      </c>
      <c r="M661" s="40"/>
    </row>
    <row r="662" spans="2:13" x14ac:dyDescent="0.3">
      <c r="B662" s="39"/>
      <c r="C662" s="75">
        <v>657</v>
      </c>
      <c r="D662" s="111">
        <f>IF($C662&lt;=Entradas!$E$63,"",Observaciones!H662)</f>
        <v>1.3775360399882048</v>
      </c>
      <c r="E662" s="111">
        <f>IF($C662&lt;=Entradas!$E$63,"",Cálculos!L663)</f>
        <v>1.5268366806057445</v>
      </c>
      <c r="F662" s="79">
        <f>IF($C662&lt;=Entradas!$E$63,"",D662-E662)</f>
        <v>-0.14930064061753967</v>
      </c>
      <c r="G662" s="79">
        <f>IF($C662&lt;=Entradas!$E$63,"",D662-AVERAGE(D:D))</f>
        <v>0.47143735779472662</v>
      </c>
      <c r="H662" s="79">
        <f>IF($C662&lt;=Entradas!$E$63,"",F662^2)</f>
        <v>2.2290681288807738E-2</v>
      </c>
      <c r="I662" s="79">
        <f>IF($C662&lt;=Entradas!$E$63,"",G662^2)</f>
        <v>0.22225318232447308</v>
      </c>
      <c r="J662" s="79">
        <f>IF($C662&lt;=Entradas!$E$63,"",E662-AVERAGE(E:E))</f>
        <v>0.61042501239150848</v>
      </c>
      <c r="K662" s="79">
        <f>IF($C662&lt;=Entradas!$E$63,"",J662^2)</f>
        <v>0.3726186957531733</v>
      </c>
      <c r="L662" s="79">
        <f>IF($C662&lt;=Entradas!$E$63,"",G662*J662)</f>
        <v>0.28777715497366602</v>
      </c>
      <c r="M662" s="40"/>
    </row>
    <row r="663" spans="2:13" x14ac:dyDescent="0.3">
      <c r="B663" s="39"/>
      <c r="C663" s="75">
        <v>658</v>
      </c>
      <c r="D663" s="111">
        <f>IF($C663&lt;=Entradas!$E$63,"",Observaciones!H663)</f>
        <v>1.2260342853661697</v>
      </c>
      <c r="E663" s="111">
        <f>IF($C663&lt;=Entradas!$E$63,"",Cálculos!L664)</f>
        <v>1.1431682340081666</v>
      </c>
      <c r="F663" s="79">
        <f>IF($C663&lt;=Entradas!$E$63,"",D663-E663)</f>
        <v>8.2866051358003068E-2</v>
      </c>
      <c r="G663" s="79">
        <f>IF($C663&lt;=Entradas!$E$63,"",D663-AVERAGE(D:D))</f>
        <v>0.31993560317269143</v>
      </c>
      <c r="H663" s="79">
        <f>IF($C663&lt;=Entradas!$E$63,"",F663^2)</f>
        <v>6.8667824676672019E-3</v>
      </c>
      <c r="I663" s="79">
        <f>IF($C663&lt;=Entradas!$E$63,"",G663^2)</f>
        <v>0.10235879017747389</v>
      </c>
      <c r="J663" s="79">
        <f>IF($C663&lt;=Entradas!$E$63,"",E663-AVERAGE(E:E))</f>
        <v>0.22675656579393055</v>
      </c>
      <c r="K663" s="79">
        <f>IF($C663&lt;=Entradas!$E$63,"",J663^2)</f>
        <v>5.1418540130657157E-2</v>
      </c>
      <c r="L663" s="79">
        <f>IF($C663&lt;=Entradas!$E$63,"",G663*J663)</f>
        <v>7.2547498650649259E-2</v>
      </c>
      <c r="M663" s="40"/>
    </row>
    <row r="664" spans="2:13" x14ac:dyDescent="0.3">
      <c r="B664" s="39"/>
      <c r="C664" s="75">
        <v>659</v>
      </c>
      <c r="D664" s="111">
        <f>IF($C664&lt;=Entradas!$E$63,"",Observaciones!H664)</f>
        <v>1.1191601365119377</v>
      </c>
      <c r="E664" s="111">
        <f>IF($C664&lt;=Entradas!$E$63,"",Cálculos!L665)</f>
        <v>1.0374129232170406</v>
      </c>
      <c r="F664" s="79">
        <f>IF($C664&lt;=Entradas!$E$63,"",D664-E664)</f>
        <v>8.1747213294897092E-2</v>
      </c>
      <c r="G664" s="79">
        <f>IF($C664&lt;=Entradas!$E$63,"",D664-AVERAGE(D:D))</f>
        <v>0.21306145431845946</v>
      </c>
      <c r="H664" s="79">
        <f>IF($C664&lt;=Entradas!$E$63,"",F664^2)</f>
        <v>6.6826068814813998E-3</v>
      </c>
      <c r="I664" s="79">
        <f>IF($C664&lt;=Entradas!$E$63,"",G664^2)</f>
        <v>4.5395183316296987E-2</v>
      </c>
      <c r="J664" s="79">
        <f>IF($C664&lt;=Entradas!$E$63,"",E664-AVERAGE(E:E))</f>
        <v>0.12100125500280456</v>
      </c>
      <c r="K664" s="79">
        <f>IF($C664&lt;=Entradas!$E$63,"",J664^2)</f>
        <v>1.4641303712253737E-2</v>
      </c>
      <c r="L664" s="79">
        <f>IF($C664&lt;=Entradas!$E$63,"",G664*J664)</f>
        <v>2.578070336525631E-2</v>
      </c>
      <c r="M664" s="40"/>
    </row>
    <row r="665" spans="2:13" x14ac:dyDescent="0.3">
      <c r="B665" s="39"/>
      <c r="C665" s="75">
        <v>660</v>
      </c>
      <c r="D665" s="111">
        <f>IF($C665&lt;=Entradas!$E$63,"",Observaciones!H665)</f>
        <v>1.1003688193512919</v>
      </c>
      <c r="E665" s="111">
        <f>IF($C665&lt;=Entradas!$E$63,"",Cálculos!L666)</f>
        <v>1.0204702378099599</v>
      </c>
      <c r="F665" s="79">
        <f>IF($C665&lt;=Entradas!$E$63,"",D665-E665)</f>
        <v>7.9898581541332003E-2</v>
      </c>
      <c r="G665" s="79">
        <f>IF($C665&lt;=Entradas!$E$63,"",D665-AVERAGE(D:D))</f>
        <v>0.19427013715781372</v>
      </c>
      <c r="H665" s="79">
        <f>IF($C665&lt;=Entradas!$E$63,"",F665^2)</f>
        <v>6.3837833323168794E-3</v>
      </c>
      <c r="I665" s="79">
        <f>IF($C665&lt;=Entradas!$E$63,"",G665^2)</f>
        <v>3.7740886191315756E-2</v>
      </c>
      <c r="J665" s="79">
        <f>IF($C665&lt;=Entradas!$E$63,"",E665-AVERAGE(E:E))</f>
        <v>0.1040585695957239</v>
      </c>
      <c r="K665" s="79">
        <f>IF($C665&lt;=Entradas!$E$63,"",J665^2)</f>
        <v>1.0828185906308116E-2</v>
      </c>
      <c r="L665" s="79">
        <f>IF($C665&lt;=Entradas!$E$63,"",G665*J665)</f>
        <v>2.0215472587807187E-2</v>
      </c>
      <c r="M665" s="40"/>
    </row>
    <row r="666" spans="2:13" x14ac:dyDescent="0.3">
      <c r="B666" s="39"/>
      <c r="C666" s="75">
        <v>661</v>
      </c>
      <c r="D666" s="111">
        <f>IF($C666&lt;=Entradas!$E$63,"",Observaciones!H666)</f>
        <v>1.1051303607601723</v>
      </c>
      <c r="E666" s="111">
        <f>IF($C666&lt;=Entradas!$E$63,"",Cálculos!L667)</f>
        <v>1.0270263130454091</v>
      </c>
      <c r="F666" s="79">
        <f>IF($C666&lt;=Entradas!$E$63,"",D666-E666)</f>
        <v>7.8104047714763203E-2</v>
      </c>
      <c r="G666" s="79">
        <f>IF($C666&lt;=Entradas!$E$63,"",D666-AVERAGE(D:D))</f>
        <v>0.19903167856669413</v>
      </c>
      <c r="H666" s="79">
        <f>IF($C666&lt;=Entradas!$E$63,"",F666^2)</f>
        <v>6.1002422694300075E-3</v>
      </c>
      <c r="I666" s="79">
        <f>IF($C666&lt;=Entradas!$E$63,"",G666^2)</f>
        <v>3.9613609073075852E-2</v>
      </c>
      <c r="J666" s="79">
        <f>IF($C666&lt;=Entradas!$E$63,"",E666-AVERAGE(E:E))</f>
        <v>0.11061464483117311</v>
      </c>
      <c r="K666" s="79">
        <f>IF($C666&lt;=Entradas!$E$63,"",J666^2)</f>
        <v>1.2235599651126573E-2</v>
      </c>
      <c r="L666" s="79">
        <f>IF($C666&lt;=Entradas!$E$63,"",G666*J666)</f>
        <v>2.2015818434807082E-2</v>
      </c>
      <c r="M666" s="40"/>
    </row>
    <row r="667" spans="2:13" x14ac:dyDescent="0.3">
      <c r="B667" s="39"/>
      <c r="C667" s="75">
        <v>662</v>
      </c>
      <c r="D667" s="111">
        <f>IF($C667&lt;=Entradas!$E$63,"",Observaciones!H667)</f>
        <v>1.0666982580066742</v>
      </c>
      <c r="E667" s="111">
        <f>IF($C667&lt;=Entradas!$E$63,"",Cálculos!L668)</f>
        <v>0.99034092043286237</v>
      </c>
      <c r="F667" s="79">
        <f>IF($C667&lt;=Entradas!$E$63,"",D667-E667)</f>
        <v>7.6357337573811801E-2</v>
      </c>
      <c r="G667" s="79">
        <f>IF($C667&lt;=Entradas!$E$63,"",D667-AVERAGE(D:D))</f>
        <v>0.16059957581319595</v>
      </c>
      <c r="H667" s="79">
        <f>IF($C667&lt;=Entradas!$E$63,"",F667^2)</f>
        <v>5.8304430013610513E-3</v>
      </c>
      <c r="I667" s="79">
        <f>IF($C667&lt;=Entradas!$E$63,"",G667^2)</f>
        <v>2.5792223751378473E-2</v>
      </c>
      <c r="J667" s="79">
        <f>IF($C667&lt;=Entradas!$E$63,"",E667-AVERAGE(E:E))</f>
        <v>7.392925221862634E-2</v>
      </c>
      <c r="K667" s="79">
        <f>IF($C667&lt;=Entradas!$E$63,"",J667^2)</f>
        <v>5.4655343336052677E-3</v>
      </c>
      <c r="L667" s="79">
        <f>IF($C667&lt;=Entradas!$E$63,"",G667*J667)</f>
        <v>1.1873006546498166E-2</v>
      </c>
      <c r="M667" s="40"/>
    </row>
    <row r="668" spans="2:13" x14ac:dyDescent="0.3">
      <c r="B668" s="39"/>
      <c r="C668" s="75">
        <v>663</v>
      </c>
      <c r="D668" s="111">
        <f>IF($C668&lt;=Entradas!$E$63,"",Observaciones!H668)</f>
        <v>1.1834646752837472</v>
      </c>
      <c r="E668" s="111">
        <f>IF($C668&lt;=Entradas!$E$63,"",Cálculos!L669)</f>
        <v>1.1914898046408373</v>
      </c>
      <c r="F668" s="79">
        <f>IF($C668&lt;=Entradas!$E$63,"",D668-E668)</f>
        <v>-8.0251293570900994E-3</v>
      </c>
      <c r="G668" s="79">
        <f>IF($C668&lt;=Entradas!$E$63,"",D668-AVERAGE(D:D))</f>
        <v>0.27736599309026899</v>
      </c>
      <c r="H668" s="79">
        <f>IF($C668&lt;=Entradas!$E$63,"",F668^2)</f>
        <v>6.4402701198029353E-5</v>
      </c>
      <c r="I668" s="79">
        <f>IF($C668&lt;=Entradas!$E$63,"",G668^2)</f>
        <v>7.693189412295115E-2</v>
      </c>
      <c r="J668" s="79">
        <f>IF($C668&lt;=Entradas!$E$63,"",E668-AVERAGE(E:E))</f>
        <v>0.27507813642660128</v>
      </c>
      <c r="K668" s="79">
        <f>IF($C668&lt;=Entradas!$E$63,"",J668^2)</f>
        <v>7.5667981139931867E-2</v>
      </c>
      <c r="L668" s="79">
        <f>IF($C668&lt;=Entradas!$E$63,"",G668*J668)</f>
        <v>7.6297320487384759E-2</v>
      </c>
      <c r="M668" s="40"/>
    </row>
    <row r="669" spans="2:13" x14ac:dyDescent="0.3">
      <c r="B669" s="39"/>
      <c r="C669" s="75">
        <v>664</v>
      </c>
      <c r="D669" s="111">
        <f>IF($C669&lt;=Entradas!$E$63,"",Observaciones!H669)</f>
        <v>1.1184221062144395</v>
      </c>
      <c r="E669" s="111">
        <f>IF($C669&lt;=Entradas!$E$63,"",Cálculos!L670)</f>
        <v>1.0425793829614849</v>
      </c>
      <c r="F669" s="79">
        <f>IF($C669&lt;=Entradas!$E$63,"",D669-E669)</f>
        <v>7.5842723252954602E-2</v>
      </c>
      <c r="G669" s="79">
        <f>IF($C669&lt;=Entradas!$E$63,"",D669-AVERAGE(D:D))</f>
        <v>0.21232342402096127</v>
      </c>
      <c r="H669" s="79">
        <f>IF($C669&lt;=Entradas!$E$63,"",F669^2)</f>
        <v>5.7521186704242609E-3</v>
      </c>
      <c r="I669" s="79">
        <f>IF($C669&lt;=Entradas!$E$63,"",G669^2)</f>
        <v>4.5081236387984912E-2</v>
      </c>
      <c r="J669" s="79">
        <f>IF($C669&lt;=Entradas!$E$63,"",E669-AVERAGE(E:E))</f>
        <v>0.12616771474724886</v>
      </c>
      <c r="K669" s="79">
        <f>IF($C669&lt;=Entradas!$E$63,"",J669^2)</f>
        <v>1.5918292244543157E-2</v>
      </c>
      <c r="L669" s="79">
        <f>IF($C669&lt;=Entradas!$E$63,"",G669*J669)</f>
        <v>2.6788361196035809E-2</v>
      </c>
      <c r="M669" s="40"/>
    </row>
    <row r="670" spans="2:13" x14ac:dyDescent="0.3">
      <c r="B670" s="39"/>
      <c r="C670" s="75">
        <v>665</v>
      </c>
      <c r="D670" s="111">
        <f>IF($C670&lt;=Entradas!$E$63,"",Observaciones!H670)</f>
        <v>1.0236528970178127</v>
      </c>
      <c r="E670" s="111">
        <f>IF($C670&lt;=Entradas!$E$63,"",Cálculos!L671)</f>
        <v>0.94947407369779735</v>
      </c>
      <c r="F670" s="79">
        <f>IF($C670&lt;=Entradas!$E$63,"",D670-E670)</f>
        <v>7.4178823320015352E-2</v>
      </c>
      <c r="G670" s="79">
        <f>IF($C670&lt;=Entradas!$E$63,"",D670-AVERAGE(D:D))</f>
        <v>0.11755421482433448</v>
      </c>
      <c r="H670" s="79">
        <f>IF($C670&lt;=Entradas!$E$63,"",F670^2)</f>
        <v>5.502497829142053E-3</v>
      </c>
      <c r="I670" s="79">
        <f>IF($C670&lt;=Entradas!$E$63,"",G670^2)</f>
        <v>1.381899342296578E-2</v>
      </c>
      <c r="J670" s="79">
        <f>IF($C670&lt;=Entradas!$E$63,"",E670-AVERAGE(E:E))</f>
        <v>3.3062405483561319E-2</v>
      </c>
      <c r="K670" s="79">
        <f>IF($C670&lt;=Entradas!$E$63,"",J670^2)</f>
        <v>1.0931226563594256E-3</v>
      </c>
      <c r="L670" s="79">
        <f>IF($C670&lt;=Entradas!$E$63,"",G670*J670)</f>
        <v>3.8866251168238218E-3</v>
      </c>
      <c r="M670" s="40"/>
    </row>
    <row r="671" spans="2:13" x14ac:dyDescent="0.3">
      <c r="B671" s="39"/>
      <c r="C671" s="75">
        <v>666</v>
      </c>
      <c r="D671" s="111">
        <f>IF($C671&lt;=Entradas!$E$63,"",Observaciones!H671)</f>
        <v>0.96742474825156077</v>
      </c>
      <c r="E671" s="111">
        <f>IF($C671&lt;=Entradas!$E$63,"",Cálculos!L672)</f>
        <v>0.89484588653634489</v>
      </c>
      <c r="F671" s="79">
        <f>IF($C671&lt;=Entradas!$E$63,"",D671-E671)</f>
        <v>7.2578861715215881E-2</v>
      </c>
      <c r="G671" s="79">
        <f>IF($C671&lt;=Entradas!$E$63,"",D671-AVERAGE(D:D))</f>
        <v>6.1326066058082551E-2</v>
      </c>
      <c r="H671" s="79">
        <f>IF($C671&lt;=Entradas!$E$63,"",F671^2)</f>
        <v>5.2676911678764295E-3</v>
      </c>
      <c r="I671" s="79">
        <f>IF($C671&lt;=Entradas!$E$63,"",G671^2)</f>
        <v>3.7608863781603049E-3</v>
      </c>
      <c r="J671" s="79">
        <f>IF($C671&lt;=Entradas!$E$63,"",E671-AVERAGE(E:E))</f>
        <v>-2.1565781677891138E-2</v>
      </c>
      <c r="K671" s="79">
        <f>IF($C671&lt;=Entradas!$E$63,"",J671^2)</f>
        <v>4.6508293937846511E-4</v>
      </c>
      <c r="L671" s="79">
        <f>IF($C671&lt;=Entradas!$E$63,"",G671*J671)</f>
        <v>-1.3225445517725384E-3</v>
      </c>
      <c r="M671" s="40"/>
    </row>
    <row r="672" spans="2:13" x14ac:dyDescent="0.3">
      <c r="B672" s="39"/>
      <c r="C672" s="75">
        <v>667</v>
      </c>
      <c r="D672" s="111">
        <f>IF($C672&lt;=Entradas!$E$63,"",Observaciones!H672)</f>
        <v>0.86553152601627414</v>
      </c>
      <c r="E672" s="111">
        <f>IF($C672&lt;=Entradas!$E$63,"",Cálculos!L673)</f>
        <v>0.79450292288214264</v>
      </c>
      <c r="F672" s="79">
        <f>IF($C672&lt;=Entradas!$E$63,"",D672-E672)</f>
        <v>7.1028603134131507E-2</v>
      </c>
      <c r="G672" s="79">
        <f>IF($C672&lt;=Entradas!$E$63,"",D672-AVERAGE(D:D))</f>
        <v>-4.0567156177204078E-2</v>
      </c>
      <c r="H672" s="79">
        <f>IF($C672&lt;=Entradas!$E$63,"",F672^2)</f>
        <v>5.0450624631859561E-3</v>
      </c>
      <c r="I672" s="79">
        <f>IF($C672&lt;=Entradas!$E$63,"",G672^2)</f>
        <v>1.645694160305667E-3</v>
      </c>
      <c r="J672" s="79">
        <f>IF($C672&lt;=Entradas!$E$63,"",E672-AVERAGE(E:E))</f>
        <v>-0.12190874533209339</v>
      </c>
      <c r="K672" s="79">
        <f>IF($C672&lt;=Entradas!$E$63,"",J672^2)</f>
        <v>1.4861742188445203E-2</v>
      </c>
      <c r="L672" s="79">
        <f>IF($C672&lt;=Entradas!$E$63,"",G672*J672)</f>
        <v>4.9454911112540309E-3</v>
      </c>
      <c r="M672" s="40"/>
    </row>
    <row r="673" spans="2:13" x14ac:dyDescent="0.3">
      <c r="B673" s="39"/>
      <c r="C673" s="75">
        <v>668</v>
      </c>
      <c r="D673" s="111">
        <f>IF($C673&lt;=Entradas!$E$63,"",Observaciones!H673)</f>
        <v>0.85428203570419292</v>
      </c>
      <c r="E673" s="111">
        <f>IF($C673&lt;=Entradas!$E$63,"",Cálculos!L674)</f>
        <v>0.7847659859365026</v>
      </c>
      <c r="F673" s="79">
        <f>IF($C673&lt;=Entradas!$E$63,"",D673-E673)</f>
        <v>6.9516049767690324E-2</v>
      </c>
      <c r="G673" s="79">
        <f>IF($C673&lt;=Entradas!$E$63,"",D673-AVERAGE(D:D))</f>
        <v>-5.1816646489285301E-2</v>
      </c>
      <c r="H673" s="79">
        <f>IF($C673&lt;=Entradas!$E$63,"",F673^2)</f>
        <v>4.8324811753039983E-3</v>
      </c>
      <c r="I673" s="79">
        <f>IF($C673&lt;=Entradas!$E$63,"",G673^2)</f>
        <v>2.6849648533955627E-3</v>
      </c>
      <c r="J673" s="79">
        <f>IF($C673&lt;=Entradas!$E$63,"",E673-AVERAGE(E:E))</f>
        <v>-0.13164568227773343</v>
      </c>
      <c r="K673" s="79">
        <f>IF($C673&lt;=Entradas!$E$63,"",J673^2)</f>
        <v>1.7330585662369939E-2</v>
      </c>
      <c r="L673" s="79">
        <f>IF($C673&lt;=Entradas!$E$63,"",G673*J673)</f>
        <v>6.8214377804260845E-3</v>
      </c>
      <c r="M673" s="40"/>
    </row>
    <row r="674" spans="2:13" x14ac:dyDescent="0.3">
      <c r="B674" s="39"/>
      <c r="C674" s="75">
        <v>669</v>
      </c>
      <c r="D674" s="111">
        <f>IF($C674&lt;=Entradas!$E$63,"",Observaciones!H674)</f>
        <v>0.75705876225588364</v>
      </c>
      <c r="E674" s="111">
        <f>IF($C674&lt;=Entradas!$E$63,"",Cálculos!L675)</f>
        <v>0.68900132347321752</v>
      </c>
      <c r="F674" s="79">
        <f>IF($C674&lt;=Entradas!$E$63,"",D674-E674)</f>
        <v>6.8057438782666124E-2</v>
      </c>
      <c r="G674" s="79">
        <f>IF($C674&lt;=Entradas!$E$63,"",D674-AVERAGE(D:D))</f>
        <v>-0.14903991993759458</v>
      </c>
      <c r="H674" s="79">
        <f>IF($C674&lt;=Entradas!$E$63,"",F674^2)</f>
        <v>4.6318149736563471E-3</v>
      </c>
      <c r="I674" s="79">
        <f>IF($C674&lt;=Entradas!$E$63,"",G674^2)</f>
        <v>2.2212897735004601E-2</v>
      </c>
      <c r="J674" s="79">
        <f>IF($C674&lt;=Entradas!$E$63,"",E674-AVERAGE(E:E))</f>
        <v>-0.22741034474101851</v>
      </c>
      <c r="K674" s="79">
        <f>IF($C674&lt;=Entradas!$E$63,"",J674^2)</f>
        <v>5.1715464895228887E-2</v>
      </c>
      <c r="L674" s="79">
        <f>IF($C674&lt;=Entradas!$E$63,"",G674*J674)</f>
        <v>3.3893219573182184E-2</v>
      </c>
      <c r="M674" s="40"/>
    </row>
    <row r="675" spans="2:13" x14ac:dyDescent="0.3">
      <c r="B675" s="39"/>
      <c r="C675" s="75">
        <v>670</v>
      </c>
      <c r="D675" s="111">
        <f>IF($C675&lt;=Entradas!$E$63,"",Observaciones!H675)</f>
        <v>0.67726039705570662</v>
      </c>
      <c r="E675" s="111">
        <f>IF($C675&lt;=Entradas!$E$63,"",Cálculos!L676)</f>
        <v>0.61061867247062995</v>
      </c>
      <c r="F675" s="79">
        <f>IF($C675&lt;=Entradas!$E$63,"",D675-E675)</f>
        <v>6.6641724585076667E-2</v>
      </c>
      <c r="G675" s="79">
        <f>IF($C675&lt;=Entradas!$E$63,"",D675-AVERAGE(D:D))</f>
        <v>-0.2288382851377716</v>
      </c>
      <c r="H675" s="79">
        <f>IF($C675&lt;=Entradas!$E$63,"",F675^2)</f>
        <v>4.4411194556732122E-3</v>
      </c>
      <c r="I675" s="79">
        <f>IF($C675&lt;=Entradas!$E$63,"",G675^2)</f>
        <v>5.2366960744796062E-2</v>
      </c>
      <c r="J675" s="79">
        <f>IF($C675&lt;=Entradas!$E$63,"",E675-AVERAGE(E:E))</f>
        <v>-0.30579299574360608</v>
      </c>
      <c r="K675" s="79">
        <f>IF($C675&lt;=Entradas!$E$63,"",J675^2)</f>
        <v>9.3509356245849079E-2</v>
      </c>
      <c r="L675" s="79">
        <f>IF($C675&lt;=Entradas!$E$63,"",G675*J675)</f>
        <v>6.9977144753108705E-2</v>
      </c>
      <c r="M675" s="40"/>
    </row>
    <row r="676" spans="2:13" x14ac:dyDescent="0.3">
      <c r="B676" s="39"/>
      <c r="C676" s="75">
        <v>671</v>
      </c>
      <c r="D676" s="111">
        <f>IF($C676&lt;=Entradas!$E$63,"",Observaciones!H676)</f>
        <v>0.66125457776348462</v>
      </c>
      <c r="E676" s="111">
        <f>IF($C676&lt;=Entradas!$E$63,"",Cálculos!L677)</f>
        <v>0.59598310906576546</v>
      </c>
      <c r="F676" s="79">
        <f>IF($C676&lt;=Entradas!$E$63,"",D676-E676)</f>
        <v>6.5271468697719159E-2</v>
      </c>
      <c r="G676" s="79">
        <f>IF($C676&lt;=Entradas!$E$63,"",D676-AVERAGE(D:D))</f>
        <v>-0.2448441044299936</v>
      </c>
      <c r="H676" s="79">
        <f>IF($C676&lt;=Entradas!$E$63,"",F676^2)</f>
        <v>4.260364625957332E-3</v>
      </c>
      <c r="I676" s="79">
        <f>IF($C676&lt;=Entradas!$E$63,"",G676^2)</f>
        <v>5.9948635474125614E-2</v>
      </c>
      <c r="J676" s="79">
        <f>IF($C676&lt;=Entradas!$E$63,"",E676-AVERAGE(E:E))</f>
        <v>-0.32042855914847057</v>
      </c>
      <c r="K676" s="79">
        <f>IF($C676&lt;=Entradas!$E$63,"",J676^2)</f>
        <v>0.1026744615179649</v>
      </c>
      <c r="L676" s="79">
        <f>IF($C676&lt;=Entradas!$E$63,"",G676*J676)</f>
        <v>7.8455043598500515E-2</v>
      </c>
      <c r="M676" s="40"/>
    </row>
    <row r="677" spans="2:13" x14ac:dyDescent="0.3">
      <c r="B677" s="39"/>
      <c r="C677" s="75">
        <v>672</v>
      </c>
      <c r="D677" s="111">
        <f>IF($C677&lt;=Entradas!$E$63,"",Observaciones!H677)</f>
        <v>0.57017707433682929</v>
      </c>
      <c r="E677" s="111">
        <f>IF($C677&lt;=Entradas!$E$63,"",Cálculos!L678)</f>
        <v>0.50622955040672069</v>
      </c>
      <c r="F677" s="79">
        <f>IF($C677&lt;=Entradas!$E$63,"",D677-E677)</f>
        <v>6.3947523930108607E-2</v>
      </c>
      <c r="G677" s="79">
        <f>IF($C677&lt;=Entradas!$E$63,"",D677-AVERAGE(D:D))</f>
        <v>-0.33592160785664893</v>
      </c>
      <c r="H677" s="79">
        <f>IF($C677&lt;=Entradas!$E$63,"",F677^2)</f>
        <v>4.0892858167918128E-3</v>
      </c>
      <c r="I677" s="79">
        <f>IF($C677&lt;=Entradas!$E$63,"",G677^2)</f>
        <v>0.11284332662499622</v>
      </c>
      <c r="J677" s="79">
        <f>IF($C677&lt;=Entradas!$E$63,"",E677-AVERAGE(E:E))</f>
        <v>-0.41018211780751535</v>
      </c>
      <c r="K677" s="79">
        <f>IF($C677&lt;=Entradas!$E$63,"",J677^2)</f>
        <v>0.16824936976905841</v>
      </c>
      <c r="L677" s="79">
        <f>IF($C677&lt;=Entradas!$E$63,"",G677*J677)</f>
        <v>0.13778903652794594</v>
      </c>
      <c r="M677" s="40"/>
    </row>
    <row r="678" spans="2:13" x14ac:dyDescent="0.3">
      <c r="B678" s="39"/>
      <c r="C678" s="75">
        <v>673</v>
      </c>
      <c r="D678" s="111">
        <f>IF($C678&lt;=Entradas!$E$63,"",Observaciones!H678)</f>
        <v>0.57178055737785349</v>
      </c>
      <c r="E678" s="111">
        <f>IF($C678&lt;=Entradas!$E$63,"",Cálculos!L679)</f>
        <v>0.50912142381913283</v>
      </c>
      <c r="F678" s="79">
        <f>IF($C678&lt;=Entradas!$E$63,"",D678-E678)</f>
        <v>6.2659133558720659E-2</v>
      </c>
      <c r="G678" s="79">
        <f>IF($C678&lt;=Entradas!$E$63,"",D678-AVERAGE(D:D))</f>
        <v>-0.33431812481562473</v>
      </c>
      <c r="H678" s="79">
        <f>IF($C678&lt;=Entradas!$E$63,"",F678^2)</f>
        <v>3.9261670183295934E-3</v>
      </c>
      <c r="I678" s="79">
        <f>IF($C678&lt;=Entradas!$E$63,"",G678^2)</f>
        <v>0.11176860858023563</v>
      </c>
      <c r="J678" s="79">
        <f>IF($C678&lt;=Entradas!$E$63,"",E678-AVERAGE(E:E))</f>
        <v>-0.4072902443951032</v>
      </c>
      <c r="K678" s="79">
        <f>IF($C678&lt;=Entradas!$E$63,"",J678^2)</f>
        <v>0.16588534317942288</v>
      </c>
      <c r="L678" s="79">
        <f>IF($C678&lt;=Entradas!$E$63,"",G678*J678)</f>
        <v>0.13616451076186842</v>
      </c>
      <c r="M678" s="40"/>
    </row>
    <row r="679" spans="2:13" x14ac:dyDescent="0.3">
      <c r="B679" s="39"/>
      <c r="C679" s="75">
        <v>674</v>
      </c>
      <c r="D679" s="111">
        <f>IF($C679&lt;=Entradas!$E$63,"",Observaciones!H679)</f>
        <v>0.52016842296232813</v>
      </c>
      <c r="E679" s="111">
        <f>IF($C679&lt;=Entradas!$E$63,"",Cálculos!L680)</f>
        <v>0.45874661271934741</v>
      </c>
      <c r="F679" s="79">
        <f>IF($C679&lt;=Entradas!$E$63,"",D679-E679)</f>
        <v>6.1421810242980712E-2</v>
      </c>
      <c r="G679" s="79">
        <f>IF($C679&lt;=Entradas!$E$63,"",D679-AVERAGE(D:D))</f>
        <v>-0.3859302592311501</v>
      </c>
      <c r="H679" s="79">
        <f>IF($C679&lt;=Entradas!$E$63,"",F679^2)</f>
        <v>3.7726387735247304E-3</v>
      </c>
      <c r="I679" s="79">
        <f>IF($C679&lt;=Entradas!$E$63,"",G679^2)</f>
        <v>0.14894216499022273</v>
      </c>
      <c r="J679" s="79">
        <f>IF($C679&lt;=Entradas!$E$63,"",E679-AVERAGE(E:E))</f>
        <v>-0.45766505549488862</v>
      </c>
      <c r="K679" s="79">
        <f>IF($C679&lt;=Entradas!$E$63,"",J679^2)</f>
        <v>0.20945730302113949</v>
      </c>
      <c r="L679" s="79">
        <f>IF($C679&lt;=Entradas!$E$63,"",G679*J679)</f>
        <v>0.17662679350818106</v>
      </c>
      <c r="M679" s="40"/>
    </row>
    <row r="680" spans="2:13" x14ac:dyDescent="0.3">
      <c r="B680" s="39"/>
      <c r="C680" s="75">
        <v>675</v>
      </c>
      <c r="D680" s="111">
        <f>IF($C680&lt;=Entradas!$E$63,"",Observaciones!H680)</f>
        <v>0.43705193757466165</v>
      </c>
      <c r="E680" s="111">
        <f>IF($C680&lt;=Entradas!$E$63,"",Cálculos!L681)</f>
        <v>0.37683342969329992</v>
      </c>
      <c r="F680" s="79">
        <f>IF($C680&lt;=Entradas!$E$63,"",D680-E680)</f>
        <v>6.0218507881361738E-2</v>
      </c>
      <c r="G680" s="79">
        <f>IF($C680&lt;=Entradas!$E$63,"",D680-AVERAGE(D:D))</f>
        <v>-0.46904674461881657</v>
      </c>
      <c r="H680" s="79">
        <f>IF($C680&lt;=Entradas!$E$63,"",F680^2)</f>
        <v>3.6262686914576257E-3</v>
      </c>
      <c r="I680" s="79">
        <f>IF($C680&lt;=Entradas!$E$63,"",G680^2)</f>
        <v>0.22000484863750933</v>
      </c>
      <c r="J680" s="79">
        <f>IF($C680&lt;=Entradas!$E$63,"",E680-AVERAGE(E:E))</f>
        <v>-0.53957823852093612</v>
      </c>
      <c r="K680" s="79">
        <f>IF($C680&lt;=Entradas!$E$63,"",J680^2)</f>
        <v>0.29114467548535622</v>
      </c>
      <c r="L680" s="79">
        <f>IF($C680&lt;=Entradas!$E$63,"",G680*J680)</f>
        <v>0.25308741624540043</v>
      </c>
      <c r="M680" s="40"/>
    </row>
    <row r="681" spans="2:13" x14ac:dyDescent="0.3">
      <c r="B681" s="39"/>
      <c r="C681" s="75">
        <v>676</v>
      </c>
      <c r="D681" s="111">
        <f>IF($C681&lt;=Entradas!$E$63,"",Observaciones!H681)</f>
        <v>0.42177802858705143</v>
      </c>
      <c r="E681" s="111">
        <f>IF($C681&lt;=Entradas!$E$63,"",Cálculos!L682)</f>
        <v>0.3627272675551465</v>
      </c>
      <c r="F681" s="79">
        <f>IF($C681&lt;=Entradas!$E$63,"",D681-E681)</f>
        <v>5.905076103190493E-2</v>
      </c>
      <c r="G681" s="79">
        <f>IF($C681&lt;=Entradas!$E$63,"",D681-AVERAGE(D:D))</f>
        <v>-0.48432065360642679</v>
      </c>
      <c r="H681" s="79">
        <f>IF($C681&lt;=Entradas!$E$63,"",F681^2)</f>
        <v>3.4869923784471416E-3</v>
      </c>
      <c r="I681" s="79">
        <f>IF($C681&lt;=Entradas!$E$63,"",G681^2)</f>
        <v>0.23456649550975645</v>
      </c>
      <c r="J681" s="79">
        <f>IF($C681&lt;=Entradas!$E$63,"",E681-AVERAGE(E:E))</f>
        <v>-0.55368440065908953</v>
      </c>
      <c r="K681" s="79">
        <f>IF($C681&lt;=Entradas!$E$63,"",J681^2)</f>
        <v>0.30656641553321518</v>
      </c>
      <c r="L681" s="79">
        <f>IF($C681&lt;=Entradas!$E$63,"",G681*J681)</f>
        <v>0.26816079081889294</v>
      </c>
      <c r="M681" s="40"/>
    </row>
    <row r="682" spans="2:13" x14ac:dyDescent="0.3">
      <c r="B682" s="39"/>
      <c r="C682" s="75">
        <v>677</v>
      </c>
      <c r="D682" s="111">
        <f>IF($C682&lt;=Entradas!$E$63,"",Observaciones!H682)</f>
        <v>0.33882326794785461</v>
      </c>
      <c r="E682" s="111">
        <f>IF($C682&lt;=Entradas!$E$63,"",Cálculos!L683)</f>
        <v>0.2809039013764269</v>
      </c>
      <c r="F682" s="79">
        <f>IF($C682&lt;=Entradas!$E$63,"",D682-E682)</f>
        <v>5.7919366571427711E-2</v>
      </c>
      <c r="G682" s="79">
        <f>IF($C682&lt;=Entradas!$E$63,"",D682-AVERAGE(D:D))</f>
        <v>-0.56727541424562355</v>
      </c>
      <c r="H682" s="79">
        <f>IF($C682&lt;=Entradas!$E$63,"",F682^2)</f>
        <v>3.3546530240354177E-3</v>
      </c>
      <c r="I682" s="79">
        <f>IF($C682&lt;=Entradas!$E$63,"",G682^2)</f>
        <v>0.32180139560754378</v>
      </c>
      <c r="J682" s="79">
        <f>IF($C682&lt;=Entradas!$E$63,"",E682-AVERAGE(E:E))</f>
        <v>-0.63550776683780907</v>
      </c>
      <c r="K682" s="79">
        <f>IF($C682&lt;=Entradas!$E$63,"",J682^2)</f>
        <v>0.40387012171117909</v>
      </c>
      <c r="L682" s="79">
        <f>IF($C682&lt;=Entradas!$E$63,"",G682*J682)</f>
        <v>0.36050793168922929</v>
      </c>
      <c r="M682" s="40"/>
    </row>
    <row r="683" spans="2:13" x14ac:dyDescent="0.3">
      <c r="B683" s="39"/>
      <c r="C683" s="75">
        <v>678</v>
      </c>
      <c r="D683" s="111">
        <f>IF($C683&lt;=Entradas!$E$63,"",Observaciones!H683)</f>
        <v>0.27151315814143218</v>
      </c>
      <c r="E683" s="111">
        <f>IF($C683&lt;=Entradas!$E$63,"",Cálculos!L684)</f>
        <v>0.21468610130060692</v>
      </c>
      <c r="F683" s="79">
        <f>IF($C683&lt;=Entradas!$E$63,"",D683-E683)</f>
        <v>5.6827056840825257E-2</v>
      </c>
      <c r="G683" s="79">
        <f>IF($C683&lt;=Entradas!$E$63,"",D683-AVERAGE(D:D))</f>
        <v>-0.63458552405204605</v>
      </c>
      <c r="H683" s="79">
        <f>IF($C683&lt;=Entradas!$E$63,"",F683^2)</f>
        <v>3.2293143891903848E-3</v>
      </c>
      <c r="I683" s="79">
        <f>IF($C683&lt;=Entradas!$E$63,"",G683^2)</f>
        <v>0.4026987873364099</v>
      </c>
      <c r="J683" s="79">
        <f>IF($C683&lt;=Entradas!$E$63,"",E683-AVERAGE(E:E))</f>
        <v>-0.70172556691362908</v>
      </c>
      <c r="K683" s="79">
        <f>IF($C683&lt;=Entradas!$E$63,"",J683^2)</f>
        <v>0.49241877126025413</v>
      </c>
      <c r="L683" s="79">
        <f>IF($C683&lt;=Entradas!$E$63,"",G683*J683)</f>
        <v>0.44530488662060441</v>
      </c>
      <c r="M683" s="40"/>
    </row>
    <row r="684" spans="2:13" x14ac:dyDescent="0.3">
      <c r="B684" s="39"/>
      <c r="C684" s="75">
        <v>679</v>
      </c>
      <c r="D684" s="111">
        <f>IF($C684&lt;=Entradas!$E$63,"",Observaciones!H684)</f>
        <v>0.19383269744930406</v>
      </c>
      <c r="E684" s="111">
        <f>IF($C684&lt;=Entradas!$E$63,"",Cálculos!L685)</f>
        <v>0.13806967324684122</v>
      </c>
      <c r="F684" s="79">
        <f>IF($C684&lt;=Entradas!$E$63,"",D684-E684)</f>
        <v>5.5763024202462846E-2</v>
      </c>
      <c r="G684" s="79">
        <f>IF($C684&lt;=Entradas!$E$63,"",D684-AVERAGE(D:D))</f>
        <v>-0.71226598474417413</v>
      </c>
      <c r="H684" s="79">
        <f>IF($C684&lt;=Entradas!$E$63,"",F684^2)</f>
        <v>3.109514868204457E-3</v>
      </c>
      <c r="I684" s="79">
        <f>IF($C684&lt;=Entradas!$E$63,"",G684^2)</f>
        <v>0.50732283302358805</v>
      </c>
      <c r="J684" s="79">
        <f>IF($C684&lt;=Entradas!$E$63,"",E684-AVERAGE(E:E))</f>
        <v>-0.77834199496739487</v>
      </c>
      <c r="K684" s="79">
        <f>IF($C684&lt;=Entradas!$E$63,"",J684^2)</f>
        <v>0.60581626112982412</v>
      </c>
      <c r="L684" s="79">
        <f>IF($C684&lt;=Entradas!$E$63,"",G684*J684)</f>
        <v>0.5543865275131965</v>
      </c>
      <c r="M684" s="40"/>
    </row>
    <row r="685" spans="2:13" x14ac:dyDescent="0.3">
      <c r="B685" s="39"/>
      <c r="C685" s="75">
        <v>680</v>
      </c>
      <c r="D685" s="111">
        <f>IF($C685&lt;=Entradas!$E$63,"",Observaciones!H685)</f>
        <v>0.13597640525342611</v>
      </c>
      <c r="E685" s="111">
        <f>IF($C685&lt;=Entradas!$E$63,"",Cálculos!L686)</f>
        <v>0.11476851101175782</v>
      </c>
      <c r="F685" s="79">
        <f>IF($C685&lt;=Entradas!$E$63,"",D685-E685)</f>
        <v>2.1207894241668288E-2</v>
      </c>
      <c r="G685" s="79">
        <f>IF($C685&lt;=Entradas!$E$63,"",D685-AVERAGE(D:D))</f>
        <v>-0.77012227694005209</v>
      </c>
      <c r="H685" s="79">
        <f>IF($C685&lt;=Entradas!$E$63,"",F685^2)</f>
        <v>4.4977477816578691E-4</v>
      </c>
      <c r="I685" s="79">
        <f>IF($C685&lt;=Entradas!$E$63,"",G685^2)</f>
        <v>0.59308832143933032</v>
      </c>
      <c r="J685" s="79">
        <f>IF($C685&lt;=Entradas!$E$63,"",E685-AVERAGE(E:E))</f>
        <v>-0.80164315720247825</v>
      </c>
      <c r="K685" s="79">
        <f>IF($C685&lt;=Entradas!$E$63,"",J685^2)</f>
        <v>0.64263175148955731</v>
      </c>
      <c r="L685" s="79">
        <f>IF($C685&lt;=Entradas!$E$63,"",G685*J685)</f>
        <v>0.61736325351818466</v>
      </c>
      <c r="M685" s="40"/>
    </row>
    <row r="686" spans="2:13" x14ac:dyDescent="0.3">
      <c r="B686" s="39"/>
      <c r="C686" s="75">
        <v>681</v>
      </c>
      <c r="D686" s="111">
        <f>IF($C686&lt;=Entradas!$E$63,"",Observaciones!H686)</f>
        <v>0.12535305504518732</v>
      </c>
      <c r="E686" s="111">
        <f>IF($C686&lt;=Entradas!$E$63,"",Cálculos!L687)</f>
        <v>0.10999690553624006</v>
      </c>
      <c r="F686" s="79">
        <f>IF($C686&lt;=Entradas!$E$63,"",D686-E686)</f>
        <v>1.5356149508947259E-2</v>
      </c>
      <c r="G686" s="79">
        <f>IF($C686&lt;=Entradas!$E$63,"",D686-AVERAGE(D:D))</f>
        <v>-0.78074562714829088</v>
      </c>
      <c r="H686" s="79">
        <f>IF($C686&lt;=Entradas!$E$63,"",F686^2)</f>
        <v>2.3581132774114113E-4</v>
      </c>
      <c r="I686" s="79">
        <f>IF($C686&lt;=Entradas!$E$63,"",G686^2)</f>
        <v>0.60956373431117805</v>
      </c>
      <c r="J686" s="79">
        <f>IF($C686&lt;=Entradas!$E$63,"",E686-AVERAGE(E:E))</f>
        <v>-0.80641476267799594</v>
      </c>
      <c r="K686" s="79">
        <f>IF($C686&lt;=Entradas!$E$63,"",J686^2)</f>
        <v>0.65030476946500848</v>
      </c>
      <c r="L686" s="79">
        <f>IF($C686&lt;=Entradas!$E$63,"",G686*J686)</f>
        <v>0.62960479962867211</v>
      </c>
      <c r="M686" s="40"/>
    </row>
    <row r="687" spans="2:13" x14ac:dyDescent="0.3">
      <c r="B687" s="39"/>
      <c r="C687" s="75">
        <v>682</v>
      </c>
      <c r="D687" s="111">
        <f>IF($C687&lt;=Entradas!$E$63,"",Observaciones!H687)</f>
        <v>0.13892800672441252</v>
      </c>
      <c r="E687" s="111">
        <f>IF($C687&lt;=Entradas!$E$63,"",Cálculos!L688)</f>
        <v>0.12465950693007123</v>
      </c>
      <c r="F687" s="79">
        <f>IF($C687&lt;=Entradas!$E$63,"",D687-E687)</f>
        <v>1.4268499794341291E-2</v>
      </c>
      <c r="G687" s="79">
        <f>IF($C687&lt;=Entradas!$E$63,"",D687-AVERAGE(D:D))</f>
        <v>-0.7671706754690657</v>
      </c>
      <c r="H687" s="79">
        <f>IF($C687&lt;=Entradas!$E$63,"",F687^2)</f>
        <v>2.0359008638111748E-4</v>
      </c>
      <c r="I687" s="79">
        <f>IF($C687&lt;=Entradas!$E$63,"",G687^2)</f>
        <v>0.58855084529966251</v>
      </c>
      <c r="J687" s="79">
        <f>IF($C687&lt;=Entradas!$E$63,"",E687-AVERAGE(E:E))</f>
        <v>-0.79175216128416481</v>
      </c>
      <c r="K687" s="79">
        <f>IF($C687&lt;=Entradas!$E$63,"",J687^2)</f>
        <v>0.62687148489814615</v>
      </c>
      <c r="L687" s="79">
        <f>IF($C687&lt;=Entradas!$E$63,"",G687*J687)</f>
        <v>0.60740904037646537</v>
      </c>
      <c r="M687" s="40"/>
    </row>
    <row r="688" spans="2:13" x14ac:dyDescent="0.3">
      <c r="B688" s="39"/>
      <c r="C688" s="75">
        <v>683</v>
      </c>
      <c r="D688" s="111">
        <f>IF($C688&lt;=Entradas!$E$63,"",Observaciones!H688)</f>
        <v>0.12791483154701255</v>
      </c>
      <c r="E688" s="111">
        <f>IF($C688&lt;=Entradas!$E$63,"",Cálculos!L689)</f>
        <v>0.11394229581978699</v>
      </c>
      <c r="F688" s="79">
        <f>IF($C688&lt;=Entradas!$E$63,"",D688-E688)</f>
        <v>1.3972535727225566E-2</v>
      </c>
      <c r="G688" s="79">
        <f>IF($C688&lt;=Entradas!$E$63,"",D688-AVERAGE(D:D))</f>
        <v>-0.77818385064646567</v>
      </c>
      <c r="H688" s="79">
        <f>IF($C688&lt;=Entradas!$E$63,"",F688^2)</f>
        <v>1.9523175464859486E-4</v>
      </c>
      <c r="I688" s="79">
        <f>IF($C688&lt;=Entradas!$E$63,"",G688^2)</f>
        <v>0.60557010540696077</v>
      </c>
      <c r="J688" s="79">
        <f>IF($C688&lt;=Entradas!$E$63,"",E688-AVERAGE(E:E))</f>
        <v>-0.80246937239444904</v>
      </c>
      <c r="K688" s="79">
        <f>IF($C688&lt;=Entradas!$E$63,"",J688^2)</f>
        <v>0.64395709363114095</v>
      </c>
      <c r="L688" s="79">
        <f>IF($C688&lt;=Entradas!$E$63,"",G688*J688)</f>
        <v>0.624468706235765</v>
      </c>
      <c r="M688" s="40"/>
    </row>
    <row r="689" spans="2:13" x14ac:dyDescent="0.3">
      <c r="B689" s="39"/>
      <c r="C689" s="75">
        <v>684</v>
      </c>
      <c r="D689" s="111">
        <f>IF($C689&lt;=Entradas!$E$63,"",Observaciones!H689)</f>
        <v>1.3048685997153773</v>
      </c>
      <c r="E689" s="111">
        <f>IF($C689&lt;=Entradas!$E$63,"",Cálculos!L690)</f>
        <v>1.8940661415708069</v>
      </c>
      <c r="F689" s="79">
        <f>IF($C689&lt;=Entradas!$E$63,"",D689-E689)</f>
        <v>-0.58919754185542961</v>
      </c>
      <c r="G689" s="79">
        <f>IF($C689&lt;=Entradas!$E$63,"",D689-AVERAGE(D:D))</f>
        <v>0.39876991752189905</v>
      </c>
      <c r="H689" s="79">
        <f>IF($C689&lt;=Entradas!$E$63,"",F689^2)</f>
        <v>0.3471537433284807</v>
      </c>
      <c r="I689" s="79">
        <f>IF($C689&lt;=Entradas!$E$63,"",G689^2)</f>
        <v>0.15901744712042218</v>
      </c>
      <c r="J689" s="79">
        <f>IF($C689&lt;=Entradas!$E$63,"",E689-AVERAGE(E:E))</f>
        <v>0.97765447335657085</v>
      </c>
      <c r="K689" s="79">
        <f>IF($C689&lt;=Entradas!$E$63,"",J689^2)</f>
        <v>0.95580826927411389</v>
      </c>
      <c r="L689" s="79">
        <f>IF($C689&lt;=Entradas!$E$63,"",G689*J689)</f>
        <v>0.38985919370531541</v>
      </c>
      <c r="M689" s="40"/>
    </row>
    <row r="690" spans="2:13" x14ac:dyDescent="0.3">
      <c r="B690" s="39"/>
      <c r="C690" s="75">
        <v>685</v>
      </c>
      <c r="D690" s="111">
        <f>IF($C690&lt;=Entradas!$E$63,"",Observaciones!H690)</f>
        <v>0.97794050343412853</v>
      </c>
      <c r="E690" s="111">
        <f>IF($C690&lt;=Entradas!$E$63,"",Cálculos!L691)</f>
        <v>1.2414333156296367</v>
      </c>
      <c r="F690" s="79">
        <f>IF($C690&lt;=Entradas!$E$63,"",D690-E690)</f>
        <v>-0.26349281219550813</v>
      </c>
      <c r="G690" s="79">
        <f>IF($C690&lt;=Entradas!$E$63,"",D690-AVERAGE(D:D))</f>
        <v>7.1841821240650305E-2</v>
      </c>
      <c r="H690" s="79">
        <f>IF($C690&lt;=Entradas!$E$63,"",F690^2)</f>
        <v>6.9428462078697323E-2</v>
      </c>
      <c r="I690" s="79">
        <f>IF($C690&lt;=Entradas!$E$63,"",G690^2)</f>
        <v>5.1612472791735531E-3</v>
      </c>
      <c r="J690" s="79">
        <f>IF($C690&lt;=Entradas!$E$63,"",E690-AVERAGE(E:E))</f>
        <v>0.32502164741540063</v>
      </c>
      <c r="K690" s="79">
        <f>IF($C690&lt;=Entradas!$E$63,"",J690^2)</f>
        <v>0.105639071288621</v>
      </c>
      <c r="L690" s="79">
        <f>IF($C690&lt;=Entradas!$E$63,"",G690*J690)</f>
        <v>2.3350147092958882E-2</v>
      </c>
      <c r="M690" s="40"/>
    </row>
    <row r="691" spans="2:13" x14ac:dyDescent="0.3">
      <c r="B691" s="39"/>
      <c r="C691" s="75">
        <v>686</v>
      </c>
      <c r="D691" s="111">
        <f>IF($C691&lt;=Entradas!$E$63,"",Observaciones!H691)</f>
        <v>0.63648235015696397</v>
      </c>
      <c r="E691" s="111">
        <f>IF($C691&lt;=Entradas!$E$63,"",Cálculos!L692)</f>
        <v>0.59136552401300213</v>
      </c>
      <c r="F691" s="79">
        <f>IF($C691&lt;=Entradas!$E$63,"",D691-E691)</f>
        <v>4.5116826143961841E-2</v>
      </c>
      <c r="G691" s="79">
        <f>IF($C691&lt;=Entradas!$E$63,"",D691-AVERAGE(D:D))</f>
        <v>-0.26961633203651425</v>
      </c>
      <c r="H691" s="79">
        <f>IF($C691&lt;=Entradas!$E$63,"",F691^2)</f>
        <v>2.0355280013044787E-3</v>
      </c>
      <c r="I691" s="79">
        <f>IF($C691&lt;=Entradas!$E$63,"",G691^2)</f>
        <v>7.2692966500823894E-2</v>
      </c>
      <c r="J691" s="79">
        <f>IF($C691&lt;=Entradas!$E$63,"",E691-AVERAGE(E:E))</f>
        <v>-0.3250461442012339</v>
      </c>
      <c r="K691" s="79">
        <f>IF($C691&lt;=Entradas!$E$63,"",J691^2)</f>
        <v>0.10565499586008935</v>
      </c>
      <c r="L691" s="79">
        <f>IF($C691&lt;=Entradas!$E$63,"",G691*J691)</f>
        <v>8.7637749142148572E-2</v>
      </c>
      <c r="M691" s="40"/>
    </row>
    <row r="692" spans="2:13" x14ac:dyDescent="0.3">
      <c r="B692" s="39"/>
      <c r="C692" s="75">
        <v>687</v>
      </c>
      <c r="D692" s="111">
        <f>IF($C692&lt;=Entradas!$E$63,"",Observaciones!H692)</f>
        <v>0.56377497132283116</v>
      </c>
      <c r="E692" s="111">
        <f>IF($C692&lt;=Entradas!$E$63,"",Cálculos!L693)</f>
        <v>0.51933588448133494</v>
      </c>
      <c r="F692" s="79">
        <f>IF($C692&lt;=Entradas!$E$63,"",D692-E692)</f>
        <v>4.4439086841496223E-2</v>
      </c>
      <c r="G692" s="79">
        <f>IF($C692&lt;=Entradas!$E$63,"",D692-AVERAGE(D:D))</f>
        <v>-0.34232371087064706</v>
      </c>
      <c r="H692" s="79">
        <f>IF($C692&lt;=Entradas!$E$63,"",F692^2)</f>
        <v>1.9748324393060426E-3</v>
      </c>
      <c r="I692" s="79">
        <f>IF($C692&lt;=Entradas!$E$63,"",G692^2)</f>
        <v>0.11718552302425037</v>
      </c>
      <c r="J692" s="79">
        <f>IF($C692&lt;=Entradas!$E$63,"",E692-AVERAGE(E:E))</f>
        <v>-0.39707578373290109</v>
      </c>
      <c r="K692" s="79">
        <f>IF($C692&lt;=Entradas!$E$63,"",J692^2)</f>
        <v>0.15766917802709765</v>
      </c>
      <c r="L692" s="79">
        <f>IF($C692&lt;=Entradas!$E$63,"",G692*J692)</f>
        <v>0.13592845578431723</v>
      </c>
      <c r="M692" s="40"/>
    </row>
    <row r="693" spans="2:13" x14ac:dyDescent="0.3">
      <c r="B693" s="39"/>
      <c r="C693" s="75">
        <v>688</v>
      </c>
      <c r="D693" s="111">
        <f>IF($C693&lt;=Entradas!$E$63,"",Observaciones!H693)</f>
        <v>0.60286052532240753</v>
      </c>
      <c r="E693" s="111">
        <f>IF($C693&lt;=Entradas!$E$63,"",Cálculos!L694)</f>
        <v>0.56325770566971511</v>
      </c>
      <c r="F693" s="79">
        <f>IF($C693&lt;=Entradas!$E$63,"",D693-E693)</f>
        <v>3.9602819652692411E-2</v>
      </c>
      <c r="G693" s="79">
        <f>IF($C693&lt;=Entradas!$E$63,"",D693-AVERAGE(D:D))</f>
        <v>-0.3032381568710707</v>
      </c>
      <c r="H693" s="79">
        <f>IF($C693&lt;=Entradas!$E$63,"",F693^2)</f>
        <v>1.5683833244436803E-3</v>
      </c>
      <c r="I693" s="79">
        <f>IF($C693&lt;=Entradas!$E$63,"",G693^2)</f>
        <v>9.1953379782564085E-2</v>
      </c>
      <c r="J693" s="79">
        <f>IF($C693&lt;=Entradas!$E$63,"",E693-AVERAGE(E:E))</f>
        <v>-0.35315396254452092</v>
      </c>
      <c r="K693" s="79">
        <f>IF($C693&lt;=Entradas!$E$63,"",J693^2)</f>
        <v>0.12471772126089688</v>
      </c>
      <c r="L693" s="79">
        <f>IF($C693&lt;=Entradas!$E$63,"",G693*J693)</f>
        <v>0.10708975669371566</v>
      </c>
      <c r="M693" s="40"/>
    </row>
    <row r="694" spans="2:13" x14ac:dyDescent="0.3">
      <c r="B694" s="39"/>
      <c r="C694" s="75">
        <v>689</v>
      </c>
      <c r="D694" s="111">
        <f>IF($C694&lt;=Entradas!$E$63,"",Observaciones!H694)</f>
        <v>1.7854315916865511</v>
      </c>
      <c r="E694" s="111">
        <f>IF($C694&lt;=Entradas!$E$63,"",Cálculos!L695)</f>
        <v>2.3541059649392904</v>
      </c>
      <c r="F694" s="79">
        <f>IF($C694&lt;=Entradas!$E$63,"",D694-E694)</f>
        <v>-0.56867437325273928</v>
      </c>
      <c r="G694" s="79">
        <f>IF($C694&lt;=Entradas!$E$63,"",D694-AVERAGE(D:D))</f>
        <v>0.87933290949307286</v>
      </c>
      <c r="H694" s="79">
        <f>IF($C694&lt;=Entradas!$E$63,"",F694^2)</f>
        <v>0.32339054279439583</v>
      </c>
      <c r="I694" s="79">
        <f>IF($C694&lt;=Entradas!$E$63,"",G694^2)</f>
        <v>0.77322636571755265</v>
      </c>
      <c r="J694" s="79">
        <f>IF($C694&lt;=Entradas!$E$63,"",E694-AVERAGE(E:E))</f>
        <v>1.4376942967250543</v>
      </c>
      <c r="K694" s="79">
        <f>IF($C694&lt;=Entradas!$E$63,"",J694^2)</f>
        <v>2.0669648908357487</v>
      </c>
      <c r="L694" s="79">
        <f>IF($C694&lt;=Entradas!$E$63,"",G694*J694)</f>
        <v>1.2642119089008392</v>
      </c>
      <c r="M694" s="40"/>
    </row>
    <row r="695" spans="2:13" x14ac:dyDescent="0.3">
      <c r="B695" s="39"/>
      <c r="C695" s="75">
        <v>690</v>
      </c>
      <c r="D695" s="111">
        <f>IF($C695&lt;=Entradas!$E$63,"",Observaciones!H695)</f>
        <v>1.1417879082143905</v>
      </c>
      <c r="E695" s="111">
        <f>IF($C695&lt;=Entradas!$E$63,"",Cálculos!L696)</f>
        <v>1.2173009176209393</v>
      </c>
      <c r="F695" s="79">
        <f>IF($C695&lt;=Entradas!$E$63,"",D695-E695)</f>
        <v>-7.5513009406548814E-2</v>
      </c>
      <c r="G695" s="79">
        <f>IF($C695&lt;=Entradas!$E$63,"",D695-AVERAGE(D:D))</f>
        <v>0.23568922602091225</v>
      </c>
      <c r="H695" s="79">
        <f>IF($C695&lt;=Entradas!$E$63,"",F695^2)</f>
        <v>5.7022145896335301E-3</v>
      </c>
      <c r="I695" s="79">
        <f>IF($C695&lt;=Entradas!$E$63,"",G695^2)</f>
        <v>5.5549411262336659E-2</v>
      </c>
      <c r="J695" s="79">
        <f>IF($C695&lt;=Entradas!$E$63,"",E695-AVERAGE(E:E))</f>
        <v>0.30088924940670325</v>
      </c>
      <c r="K695" s="79">
        <f>IF($C695&lt;=Entradas!$E$63,"",J695^2)</f>
        <v>9.0534340408529271E-2</v>
      </c>
      <c r="L695" s="79">
        <f>IF($C695&lt;=Entradas!$E$63,"",G695*J695)</f>
        <v>7.0916354310679122E-2</v>
      </c>
      <c r="M695" s="40"/>
    </row>
    <row r="696" spans="2:13" x14ac:dyDescent="0.3">
      <c r="B696" s="39"/>
      <c r="C696" s="75">
        <v>691</v>
      </c>
      <c r="D696" s="111">
        <f>IF($C696&lt;=Entradas!$E$63,"",Observaciones!H696)</f>
        <v>0.97196464164670626</v>
      </c>
      <c r="E696" s="111">
        <f>IF($C696&lt;=Entradas!$E$63,"",Cálculos!L697)</f>
        <v>0.90509040422848308</v>
      </c>
      <c r="F696" s="79">
        <f>IF($C696&lt;=Entradas!$E$63,"",D696-E696)</f>
        <v>6.6874237418223181E-2</v>
      </c>
      <c r="G696" s="79">
        <f>IF($C696&lt;=Entradas!$E$63,"",D696-AVERAGE(D:D))</f>
        <v>6.586595945322804E-2</v>
      </c>
      <c r="H696" s="79">
        <f>IF($C696&lt;=Entradas!$E$63,"",F696^2)</f>
        <v>4.4721636302688817E-3</v>
      </c>
      <c r="I696" s="79">
        <f>IF($C696&lt;=Entradas!$E$63,"",G696^2)</f>
        <v>4.33832461469428E-3</v>
      </c>
      <c r="J696" s="79">
        <f>IF($C696&lt;=Entradas!$E$63,"",E696-AVERAGE(E:E))</f>
        <v>-1.132126398575295E-2</v>
      </c>
      <c r="K696" s="79">
        <f>IF($C696&lt;=Entradas!$E$63,"",J696^2)</f>
        <v>1.2817101823510676E-4</v>
      </c>
      <c r="L696" s="79">
        <f>IF($C696&lt;=Entradas!$E$63,"",G696*J696)</f>
        <v>-7.456859146448946E-4</v>
      </c>
      <c r="M696" s="40"/>
    </row>
    <row r="697" spans="2:13" x14ac:dyDescent="0.3">
      <c r="B697" s="39"/>
      <c r="C697" s="75">
        <v>692</v>
      </c>
      <c r="D697" s="111">
        <f>IF($C697&lt;=Entradas!$E$63,"",Observaciones!H697)</f>
        <v>0.86769651009169035</v>
      </c>
      <c r="E697" s="111">
        <f>IF($C697&lt;=Entradas!$E$63,"",Cálculos!L698)</f>
        <v>0.80225927341937486</v>
      </c>
      <c r="F697" s="79">
        <f>IF($C697&lt;=Entradas!$E$63,"",D697-E697)</f>
        <v>6.5437236672315491E-2</v>
      </c>
      <c r="G697" s="79">
        <f>IF($C697&lt;=Entradas!$E$63,"",D697-AVERAGE(D:D))</f>
        <v>-3.8402172101787868E-2</v>
      </c>
      <c r="H697" s="79">
        <f>IF($C697&lt;=Entradas!$E$63,"",F697^2)</f>
        <v>4.2820319433086312E-3</v>
      </c>
      <c r="I697" s="79">
        <f>IF($C697&lt;=Entradas!$E$63,"",G697^2)</f>
        <v>1.4747268221353344E-3</v>
      </c>
      <c r="J697" s="79">
        <f>IF($C697&lt;=Entradas!$E$63,"",E697-AVERAGE(E:E))</f>
        <v>-0.11415239479486117</v>
      </c>
      <c r="K697" s="79">
        <f>IF($C697&lt;=Entradas!$E$63,"",J697^2)</f>
        <v>1.3030769237401848E-2</v>
      </c>
      <c r="L697" s="79">
        <f>IF($C697&lt;=Entradas!$E$63,"",G697*J697)</f>
        <v>4.3836999107434924E-3</v>
      </c>
      <c r="M697" s="40"/>
    </row>
    <row r="698" spans="2:13" x14ac:dyDescent="0.3">
      <c r="B698" s="39"/>
      <c r="C698" s="75">
        <v>693</v>
      </c>
      <c r="D698" s="111">
        <f>IF($C698&lt;=Entradas!$E$63,"",Observaciones!H698)</f>
        <v>0.76886436106209854</v>
      </c>
      <c r="E698" s="111">
        <f>IF($C698&lt;=Entradas!$E$63,"",Cálculos!L699)</f>
        <v>0.70482833396989064</v>
      </c>
      <c r="F698" s="79">
        <f>IF($C698&lt;=Entradas!$E$63,"",D698-E698)</f>
        <v>6.4036027092207903E-2</v>
      </c>
      <c r="G698" s="79">
        <f>IF($C698&lt;=Entradas!$E$63,"",D698-AVERAGE(D:D))</f>
        <v>-0.13723432113137968</v>
      </c>
      <c r="H698" s="79">
        <f>IF($C698&lt;=Entradas!$E$63,"",F698^2)</f>
        <v>4.1006127657539845E-3</v>
      </c>
      <c r="I698" s="79">
        <f>IF($C698&lt;=Entradas!$E$63,"",G698^2)</f>
        <v>1.8833258896390644E-2</v>
      </c>
      <c r="J698" s="79">
        <f>IF($C698&lt;=Entradas!$E$63,"",E698-AVERAGE(E:E))</f>
        <v>-0.21158333424434539</v>
      </c>
      <c r="K698" s="79">
        <f>IF($C698&lt;=Entradas!$E$63,"",J698^2)</f>
        <v>4.4767507329954381E-2</v>
      </c>
      <c r="L698" s="79">
        <f>IF($C698&lt;=Entradas!$E$63,"",G698*J698)</f>
        <v>2.9036495237736538E-2</v>
      </c>
      <c r="M698" s="40"/>
    </row>
    <row r="699" spans="2:13" x14ac:dyDescent="0.3">
      <c r="B699" s="39"/>
      <c r="C699" s="75">
        <v>694</v>
      </c>
      <c r="D699" s="111">
        <f>IF($C699&lt;=Entradas!$E$63,"",Observaciones!H699)</f>
        <v>1.0313193279471664</v>
      </c>
      <c r="E699" s="111">
        <f>IF($C699&lt;=Entradas!$E$63,"",Cálculos!L700)</f>
        <v>1.1471251532060367</v>
      </c>
      <c r="F699" s="79">
        <f>IF($C699&lt;=Entradas!$E$63,"",D699-E699)</f>
        <v>-0.11580582525887029</v>
      </c>
      <c r="G699" s="79">
        <f>IF($C699&lt;=Entradas!$E$63,"",D699-AVERAGE(D:D))</f>
        <v>0.12522064575368819</v>
      </c>
      <c r="H699" s="79">
        <f>IF($C699&lt;=Entradas!$E$63,"",F699^2)</f>
        <v>1.3410989163888E-2</v>
      </c>
      <c r="I699" s="79">
        <f>IF($C699&lt;=Entradas!$E$63,"",G699^2)</f>
        <v>1.5680210122970668E-2</v>
      </c>
      <c r="J699" s="79">
        <f>IF($C699&lt;=Entradas!$E$63,"",E699-AVERAGE(E:E))</f>
        <v>0.23071348499180067</v>
      </c>
      <c r="K699" s="79">
        <f>IF($C699&lt;=Entradas!$E$63,"",J699^2)</f>
        <v>5.3228712157061833E-2</v>
      </c>
      <c r="L699" s="79">
        <f>IF($C699&lt;=Entradas!$E$63,"",G699*J699)</f>
        <v>2.8890091574757127E-2</v>
      </c>
      <c r="M699" s="40"/>
    </row>
    <row r="700" spans="2:13" x14ac:dyDescent="0.3">
      <c r="B700" s="39"/>
      <c r="C700" s="75">
        <v>695</v>
      </c>
      <c r="D700" s="111">
        <f>IF($C700&lt;=Entradas!$E$63,"",Observaciones!H700)</f>
        <v>1.9351068582041395</v>
      </c>
      <c r="E700" s="111">
        <f>IF($C700&lt;=Entradas!$E$63,"",Cálculos!L701)</f>
        <v>2.417168432115973</v>
      </c>
      <c r="F700" s="79">
        <f>IF($C700&lt;=Entradas!$E$63,"",D700-E700)</f>
        <v>-0.48206157391183346</v>
      </c>
      <c r="G700" s="79">
        <f>IF($C700&lt;=Entradas!$E$63,"",D700-AVERAGE(D:D))</f>
        <v>1.0290081760106613</v>
      </c>
      <c r="H700" s="79">
        <f>IF($C700&lt;=Entradas!$E$63,"",F700^2)</f>
        <v>0.23238336104235408</v>
      </c>
      <c r="I700" s="79">
        <f>IF($C700&lt;=Entradas!$E$63,"",G700^2)</f>
        <v>1.058857826296788</v>
      </c>
      <c r="J700" s="79">
        <f>IF($C700&lt;=Entradas!$E$63,"",E700-AVERAGE(E:E))</f>
        <v>1.500756763901737</v>
      </c>
      <c r="K700" s="79">
        <f>IF($C700&lt;=Entradas!$E$63,"",J700^2)</f>
        <v>2.2522708643968139</v>
      </c>
      <c r="L700" s="79">
        <f>IF($C700&lt;=Entradas!$E$63,"",G700*J700)</f>
        <v>1.544290980258189</v>
      </c>
      <c r="M700" s="40"/>
    </row>
    <row r="701" spans="2:13" x14ac:dyDescent="0.3">
      <c r="B701" s="39"/>
      <c r="C701" s="75">
        <v>696</v>
      </c>
      <c r="D701" s="111">
        <f>IF($C701&lt;=Entradas!$E$63,"",Observaciones!H701)</f>
        <v>1.1306968057497018</v>
      </c>
      <c r="E701" s="111">
        <f>IF($C701&lt;=Entradas!$E$63,"",Cálculos!L702)</f>
        <v>1.0495669523588329</v>
      </c>
      <c r="F701" s="79">
        <f>IF($C701&lt;=Entradas!$E$63,"",D701-E701)</f>
        <v>8.1129853390868867E-2</v>
      </c>
      <c r="G701" s="79">
        <f>IF($C701&lt;=Entradas!$E$63,"",D701-AVERAGE(D:D))</f>
        <v>0.22459812355622355</v>
      </c>
      <c r="H701" s="79">
        <f>IF($C701&lt;=Entradas!$E$63,"",F701^2)</f>
        <v>6.5820531112238765E-3</v>
      </c>
      <c r="I701" s="79">
        <f>IF($C701&lt;=Entradas!$E$63,"",G701^2)</f>
        <v>5.0444317104976662E-2</v>
      </c>
      <c r="J701" s="79">
        <f>IF($C701&lt;=Entradas!$E$63,"",E701-AVERAGE(E:E))</f>
        <v>0.13315528414459687</v>
      </c>
      <c r="K701" s="79">
        <f>IF($C701&lt;=Entradas!$E$63,"",J701^2)</f>
        <v>1.7730329695628332E-2</v>
      </c>
      <c r="L701" s="79">
        <f>IF($C701&lt;=Entradas!$E$63,"",G701*J701)</f>
        <v>2.9906426960472222E-2</v>
      </c>
      <c r="M701" s="40"/>
    </row>
    <row r="702" spans="2:13" x14ac:dyDescent="0.3">
      <c r="B702" s="39"/>
      <c r="C702" s="75">
        <v>697</v>
      </c>
      <c r="D702" s="111">
        <f>IF($C702&lt;=Entradas!$E$63,"",Observaciones!H702)</f>
        <v>1.0211805291160685</v>
      </c>
      <c r="E702" s="111">
        <f>IF($C702&lt;=Entradas!$E$63,"",Cálculos!L703)</f>
        <v>0.94195441029277194</v>
      </c>
      <c r="F702" s="79">
        <f>IF($C702&lt;=Entradas!$E$63,"",D702-E702)</f>
        <v>7.9226118823296554E-2</v>
      </c>
      <c r="G702" s="79">
        <f>IF($C702&lt;=Entradas!$E$63,"",D702-AVERAGE(D:D))</f>
        <v>0.11508184692259027</v>
      </c>
      <c r="H702" s="79">
        <f>IF($C702&lt;=Entradas!$E$63,"",F702^2)</f>
        <v>6.2767779038031043E-3</v>
      </c>
      <c r="I702" s="79">
        <f>IF($C702&lt;=Entradas!$E$63,"",G702^2)</f>
        <v>1.3243831491114499E-2</v>
      </c>
      <c r="J702" s="79">
        <f>IF($C702&lt;=Entradas!$E$63,"",E702-AVERAGE(E:E))</f>
        <v>2.5542742078535907E-2</v>
      </c>
      <c r="K702" s="79">
        <f>IF($C702&lt;=Entradas!$E$63,"",J702^2)</f>
        <v>6.5243167289060888E-4</v>
      </c>
      <c r="L702" s="79">
        <f>IF($C702&lt;=Entradas!$E$63,"",G702*J702)</f>
        <v>2.9395059338652744E-3</v>
      </c>
      <c r="M702" s="40"/>
    </row>
    <row r="703" spans="2:13" x14ac:dyDescent="0.3">
      <c r="B703" s="39"/>
      <c r="C703" s="75">
        <v>698</v>
      </c>
      <c r="D703" s="111">
        <f>IF($C703&lt;=Entradas!$E$63,"",Observaciones!H703)</f>
        <v>0.9172855282013781</v>
      </c>
      <c r="E703" s="111">
        <f>IF($C703&lt;=Entradas!$E$63,"",Cálculos!L704)</f>
        <v>0.83991178615506201</v>
      </c>
      <c r="F703" s="79">
        <f>IF($C703&lt;=Entradas!$E$63,"",D703-E703)</f>
        <v>7.7373742046316085E-2</v>
      </c>
      <c r="G703" s="79">
        <f>IF($C703&lt;=Entradas!$E$63,"",D703-AVERAGE(D:D))</f>
        <v>1.1186846007899875E-2</v>
      </c>
      <c r="H703" s="79">
        <f>IF($C703&lt;=Entradas!$E$63,"",F703^2)</f>
        <v>5.9866959582498616E-3</v>
      </c>
      <c r="I703" s="79">
        <f>IF($C703&lt;=Entradas!$E$63,"",G703^2)</f>
        <v>1.2514552360446538E-4</v>
      </c>
      <c r="J703" s="79">
        <f>IF($C703&lt;=Entradas!$E$63,"",E703-AVERAGE(E:E))</f>
        <v>-7.6499882059174018E-2</v>
      </c>
      <c r="K703" s="79">
        <f>IF($C703&lt;=Entradas!$E$63,"",J703^2)</f>
        <v>5.8522319550675349E-3</v>
      </c>
      <c r="L703" s="79">
        <f>IF($C703&lt;=Entradas!$E$63,"",G703*J703)</f>
        <v>-8.5579240021848213E-4</v>
      </c>
      <c r="M703" s="40"/>
    </row>
    <row r="704" spans="2:13" x14ac:dyDescent="0.3">
      <c r="B704" s="39"/>
      <c r="C704" s="75">
        <v>699</v>
      </c>
      <c r="D704" s="111">
        <f>IF($C704&lt;=Entradas!$E$63,"",Observaciones!H704)</f>
        <v>0.81852382973480409</v>
      </c>
      <c r="E704" s="111">
        <f>IF($C704&lt;=Entradas!$E$63,"",Cálculos!L705)</f>
        <v>0.74295179322291793</v>
      </c>
      <c r="F704" s="79">
        <f>IF($C704&lt;=Entradas!$E$63,"",D704-E704)</f>
        <v>7.5572036511886154E-2</v>
      </c>
      <c r="G704" s="79">
        <f>IF($C704&lt;=Entradas!$E$63,"",D704-AVERAGE(D:D))</f>
        <v>-8.7574852458674135E-2</v>
      </c>
      <c r="H704" s="79">
        <f>IF($C704&lt;=Entradas!$E$63,"",F704^2)</f>
        <v>5.7111327025538543E-3</v>
      </c>
      <c r="I704" s="79">
        <f>IF($C704&lt;=Entradas!$E$63,"",G704^2)</f>
        <v>7.669354783158543E-3</v>
      </c>
      <c r="J704" s="79">
        <f>IF($C704&lt;=Entradas!$E$63,"",E704-AVERAGE(E:E))</f>
        <v>-0.1734598749913181</v>
      </c>
      <c r="K704" s="79">
        <f>IF($C704&lt;=Entradas!$E$63,"",J704^2)</f>
        <v>3.0088328232003702E-2</v>
      </c>
      <c r="L704" s="79">
        <f>IF($C704&lt;=Entradas!$E$63,"",G704*J704)</f>
        <v>1.5190722959864742E-2</v>
      </c>
      <c r="M704" s="40"/>
    </row>
    <row r="705" spans="2:13" x14ac:dyDescent="0.3">
      <c r="B705" s="39"/>
      <c r="C705" s="75">
        <v>700</v>
      </c>
      <c r="D705" s="111">
        <f>IF($C705&lt;=Entradas!$E$63,"",Observaciones!H705)</f>
        <v>0.72449970081980919</v>
      </c>
      <c r="E705" s="111">
        <f>IF($C705&lt;=Entradas!$E$63,"",Cálculos!L706)</f>
        <v>0.65067953160197423</v>
      </c>
      <c r="F705" s="79">
        <f>IF($C705&lt;=Entradas!$E$63,"",D705-E705)</f>
        <v>7.3820169217834963E-2</v>
      </c>
      <c r="G705" s="79">
        <f>IF($C705&lt;=Entradas!$E$63,"",D705-AVERAGE(D:D))</f>
        <v>-0.18159898137366903</v>
      </c>
      <c r="H705" s="79">
        <f>IF($C705&lt;=Entradas!$E$63,"",F705^2)</f>
        <v>5.4494173833497883E-3</v>
      </c>
      <c r="I705" s="79">
        <f>IF($C705&lt;=Entradas!$E$63,"",G705^2)</f>
        <v>3.2978190035954195E-2</v>
      </c>
      <c r="J705" s="79">
        <f>IF($C705&lt;=Entradas!$E$63,"",E705-AVERAGE(E:E))</f>
        <v>-0.2657321366122618</v>
      </c>
      <c r="K705" s="79">
        <f>IF($C705&lt;=Entradas!$E$63,"",J705^2)</f>
        <v>7.0613568428517764E-2</v>
      </c>
      <c r="L705" s="79">
        <f>IF($C705&lt;=Entradas!$E$63,"",G705*J705)</f>
        <v>4.8256685327035406E-2</v>
      </c>
      <c r="M705" s="40"/>
    </row>
    <row r="706" spans="2:13" x14ac:dyDescent="0.3">
      <c r="B706" s="39"/>
      <c r="C706" s="75">
        <v>701</v>
      </c>
      <c r="D706" s="111">
        <f>IF($C706&lt;=Entradas!$E$63,"",Observaciones!H706)</f>
        <v>0.63342916912613545</v>
      </c>
      <c r="E706" s="111">
        <f>IF($C706&lt;=Entradas!$E$63,"",Cálculos!L707)</f>
        <v>0.56130301548836292</v>
      </c>
      <c r="F706" s="79">
        <f>IF($C706&lt;=Entradas!$E$63,"",D706-E706)</f>
        <v>7.2126153637772528E-2</v>
      </c>
      <c r="G706" s="79">
        <f>IF($C706&lt;=Entradas!$E$63,"",D706-AVERAGE(D:D))</f>
        <v>-0.27266951306734277</v>
      </c>
      <c r="H706" s="79">
        <f>IF($C706&lt;=Entradas!$E$63,"",F706^2)</f>
        <v>5.2021820385795671E-3</v>
      </c>
      <c r="I706" s="79">
        <f>IF($C706&lt;=Entradas!$E$63,"",G706^2)</f>
        <v>7.4348663356381808E-2</v>
      </c>
      <c r="J706" s="79">
        <f>IF($C706&lt;=Entradas!$E$63,"",E706-AVERAGE(E:E))</f>
        <v>-0.35510865272587311</v>
      </c>
      <c r="K706" s="79">
        <f>IF($C706&lt;=Entradas!$E$63,"",J706^2)</f>
        <v>0.12610215524078475</v>
      </c>
      <c r="L706" s="79">
        <f>IF($C706&lt;=Entradas!$E$63,"",G706*J706)</f>
        <v>9.682730342476395E-2</v>
      </c>
      <c r="M706" s="40"/>
    </row>
    <row r="707" spans="2:13" x14ac:dyDescent="0.3">
      <c r="B707" s="39"/>
      <c r="C707" s="75">
        <v>702</v>
      </c>
      <c r="D707" s="111">
        <f>IF($C707&lt;=Entradas!$E$63,"",Observaciones!H707)</f>
        <v>0.54358868353579615</v>
      </c>
      <c r="E707" s="111">
        <f>IF($C707&lt;=Entradas!$E$63,"",Cálculos!L708)</f>
        <v>0.47309114962632826</v>
      </c>
      <c r="F707" s="79">
        <f>IF($C707&lt;=Entradas!$E$63,"",D707-E707)</f>
        <v>7.0497533909467891E-2</v>
      </c>
      <c r="G707" s="79">
        <f>IF($C707&lt;=Entradas!$E$63,"",D707-AVERAGE(D:D))</f>
        <v>-0.36250999865768208</v>
      </c>
      <c r="H707" s="79">
        <f>IF($C707&lt;=Entradas!$E$63,"",F707^2)</f>
        <v>4.969902287316575E-3</v>
      </c>
      <c r="I707" s="79">
        <f>IF($C707&lt;=Entradas!$E$63,"",G707^2)</f>
        <v>0.13141349912679265</v>
      </c>
      <c r="J707" s="79">
        <f>IF($C707&lt;=Entradas!$E$63,"",E707-AVERAGE(E:E))</f>
        <v>-0.44332051858790777</v>
      </c>
      <c r="K707" s="79">
        <f>IF($C707&lt;=Entradas!$E$63,"",J707^2)</f>
        <v>0.19653308220105148</v>
      </c>
      <c r="L707" s="79">
        <f>IF($C707&lt;=Entradas!$E$63,"",G707*J707)</f>
        <v>0.16070812059822537</v>
      </c>
      <c r="M707" s="40"/>
    </row>
    <row r="708" spans="2:13" x14ac:dyDescent="0.3">
      <c r="B708" s="39"/>
      <c r="C708" s="75">
        <v>703</v>
      </c>
      <c r="D708" s="111">
        <f>IF($C708&lt;=Entradas!$E$63,"",Observaciones!H708)</f>
        <v>0.45685603354325571</v>
      </c>
      <c r="E708" s="111">
        <f>IF($C708&lt;=Entradas!$E$63,"",Cálculos!L709)</f>
        <v>0.38793516979187481</v>
      </c>
      <c r="F708" s="79">
        <f>IF($C708&lt;=Entradas!$E$63,"",D708-E708)</f>
        <v>6.8920863751380901E-2</v>
      </c>
      <c r="G708" s="79">
        <f>IF($C708&lt;=Entradas!$E$63,"",D708-AVERAGE(D:D))</f>
        <v>-0.44924264865022251</v>
      </c>
      <c r="H708" s="79">
        <f>IF($C708&lt;=Entradas!$E$63,"",F708^2)</f>
        <v>4.75008546023641E-3</v>
      </c>
      <c r="I708" s="79">
        <f>IF($C708&lt;=Entradas!$E$63,"",G708^2)</f>
        <v>0.20181895736626726</v>
      </c>
      <c r="J708" s="79">
        <f>IF($C708&lt;=Entradas!$E$63,"",E708-AVERAGE(E:E))</f>
        <v>-0.52847649842236122</v>
      </c>
      <c r="K708" s="79">
        <f>IF($C708&lt;=Entradas!$E$63,"",J708^2)</f>
        <v>0.27928740938475993</v>
      </c>
      <c r="L708" s="79">
        <f>IF($C708&lt;=Entradas!$E$63,"",G708*J708)</f>
        <v>0.23741418190065669</v>
      </c>
      <c r="M708" s="40"/>
    </row>
    <row r="709" spans="2:13" x14ac:dyDescent="0.3">
      <c r="B709" s="39"/>
      <c r="C709" s="75">
        <v>704</v>
      </c>
      <c r="D709" s="111">
        <f>IF($C709&lt;=Entradas!$E$63,"",Observaciones!H709)</f>
        <v>0.37305223474391563</v>
      </c>
      <c r="E709" s="111">
        <f>IF($C709&lt;=Entradas!$E$63,"",Cálculos!L710)</f>
        <v>0.30565741134549135</v>
      </c>
      <c r="F709" s="79">
        <f>IF($C709&lt;=Entradas!$E$63,"",D709-E709)</f>
        <v>6.7394823398424286E-2</v>
      </c>
      <c r="G709" s="79">
        <f>IF($C709&lt;=Entradas!$E$63,"",D709-AVERAGE(D:D))</f>
        <v>-0.53304644744956264</v>
      </c>
      <c r="H709" s="79">
        <f>IF($C709&lt;=Entradas!$E$63,"",F709^2)</f>
        <v>4.5420622209047974E-3</v>
      </c>
      <c r="I709" s="79">
        <f>IF($C709&lt;=Entradas!$E$63,"",G709^2)</f>
        <v>0.28413851513859933</v>
      </c>
      <c r="J709" s="79">
        <f>IF($C709&lt;=Entradas!$E$63,"",E709-AVERAGE(E:E))</f>
        <v>-0.61075425686874474</v>
      </c>
      <c r="K709" s="79">
        <f>IF($C709&lt;=Entradas!$E$63,"",J709^2)</f>
        <v>0.37302076228329262</v>
      </c>
      <c r="L709" s="79">
        <f>IF($C709&lt;=Entradas!$E$63,"",G709*J709)</f>
        <v>0.32556038688858202</v>
      </c>
      <c r="M709" s="40"/>
    </row>
    <row r="710" spans="2:13" x14ac:dyDescent="0.3">
      <c r="B710" s="39"/>
      <c r="C710" s="75">
        <v>705</v>
      </c>
      <c r="D710" s="111">
        <f>IF($C710&lt;=Entradas!$E$63,"",Observaciones!H710)</f>
        <v>0.29156133348238034</v>
      </c>
      <c r="E710" s="111">
        <f>IF($C710&lt;=Entradas!$E$63,"",Cálculos!L711)</f>
        <v>0.22564069045047316</v>
      </c>
      <c r="F710" s="79">
        <f>IF($C710&lt;=Entradas!$E$63,"",D710-E710)</f>
        <v>6.5920643031907172E-2</v>
      </c>
      <c r="G710" s="79">
        <f>IF($C710&lt;=Entradas!$E$63,"",D710-AVERAGE(D:D))</f>
        <v>-0.61453734871109789</v>
      </c>
      <c r="H710" s="79">
        <f>IF($C710&lt;=Entradas!$E$63,"",F710^2)</f>
        <v>4.3455311777401313E-3</v>
      </c>
      <c r="I710" s="79">
        <f>IF($C710&lt;=Entradas!$E$63,"",G710^2)</f>
        <v>0.37765615296086552</v>
      </c>
      <c r="J710" s="79">
        <f>IF($C710&lt;=Entradas!$E$63,"",E710-AVERAGE(E:E))</f>
        <v>-0.69077097776376284</v>
      </c>
      <c r="K710" s="79">
        <f>IF($C710&lt;=Entradas!$E$63,"",J710^2)</f>
        <v>0.47716454372070494</v>
      </c>
      <c r="L710" s="79">
        <f>IF($C710&lt;=Entradas!$E$63,"",G710*J710)</f>
        <v>0.42450456524151559</v>
      </c>
      <c r="M710" s="40"/>
    </row>
    <row r="711" spans="2:13" x14ac:dyDescent="0.3">
      <c r="B711" s="39"/>
      <c r="C711" s="75">
        <v>706</v>
      </c>
      <c r="D711" s="111">
        <f>IF($C711&lt;=Entradas!$E$63,"",Observaciones!H711)</f>
        <v>0.21674514251598001</v>
      </c>
      <c r="E711" s="111">
        <f>IF($C711&lt;=Entradas!$E$63,"",Cálculos!L712)</f>
        <v>0.15225440990981107</v>
      </c>
      <c r="F711" s="79">
        <f>IF($C711&lt;=Entradas!$E$63,"",D711-E711)</f>
        <v>6.4490732606168943E-2</v>
      </c>
      <c r="G711" s="79">
        <f>IF($C711&lt;=Entradas!$E$63,"",D711-AVERAGE(D:D))</f>
        <v>-0.68935353967749824</v>
      </c>
      <c r="H711" s="79">
        <f>IF($C711&lt;=Entradas!$E$63,"",F711^2)</f>
        <v>4.1590545920803818E-3</v>
      </c>
      <c r="I711" s="79">
        <f>IF($C711&lt;=Entradas!$E$63,"",G711^2)</f>
        <v>0.47520830266589614</v>
      </c>
      <c r="J711" s="79">
        <f>IF($C711&lt;=Entradas!$E$63,"",E711-AVERAGE(E:E))</f>
        <v>-0.76415725830442494</v>
      </c>
      <c r="K711" s="79">
        <f>IF($C711&lt;=Entradas!$E$63,"",J711^2)</f>
        <v>0.58393631541933566</v>
      </c>
      <c r="L711" s="79">
        <f>IF($C711&lt;=Entradas!$E$63,"",G711*J711)</f>
        <v>0.52677451088240768</v>
      </c>
      <c r="M711" s="40"/>
    </row>
    <row r="712" spans="2:13" x14ac:dyDescent="0.3">
      <c r="B712" s="39"/>
      <c r="C712" s="75">
        <v>707</v>
      </c>
      <c r="D712" s="111">
        <f>IF($C712&lt;=Entradas!$E$63,"",Observaciones!H712)</f>
        <v>0.1411210851867275</v>
      </c>
      <c r="E712" s="111">
        <f>IF($C712&lt;=Entradas!$E$63,"",Cálculos!L713)</f>
        <v>9.5572444729643713E-2</v>
      </c>
      <c r="F712" s="79">
        <f>IF($C712&lt;=Entradas!$E$63,"",D712-E712)</f>
        <v>4.5548640457083789E-2</v>
      </c>
      <c r="G712" s="79">
        <f>IF($C712&lt;=Entradas!$E$63,"",D712-AVERAGE(D:D))</f>
        <v>-0.76497759700675072</v>
      </c>
      <c r="H712" s="79">
        <f>IF($C712&lt;=Entradas!$E$63,"",F712^2)</f>
        <v>2.0746786474886902E-3</v>
      </c>
      <c r="I712" s="79">
        <f>IF($C712&lt;=Entradas!$E$63,"",G712^2)</f>
        <v>0.58519072392222271</v>
      </c>
      <c r="J712" s="79">
        <f>IF($C712&lt;=Entradas!$E$63,"",E712-AVERAGE(E:E))</f>
        <v>-0.82083922348459226</v>
      </c>
      <c r="K712" s="79">
        <f>IF($C712&lt;=Entradas!$E$63,"",J712^2)</f>
        <v>0.67377703081078844</v>
      </c>
      <c r="L712" s="79">
        <f>IF($C712&lt;=Entradas!$E$63,"",G712*J712)</f>
        <v>0.62792361671013064</v>
      </c>
      <c r="M712" s="40"/>
    </row>
    <row r="713" spans="2:13" x14ac:dyDescent="0.3">
      <c r="B713" s="39"/>
      <c r="C713" s="75">
        <v>708</v>
      </c>
      <c r="D713" s="111">
        <f>IF($C713&lt;=Entradas!$E$63,"",Observaciones!H713)</f>
        <v>0.10316907938270582</v>
      </c>
      <c r="E713" s="111">
        <f>IF($C713&lt;=Entradas!$E$63,"",Cálculos!L714)</f>
        <v>8.5474086958808537E-2</v>
      </c>
      <c r="F713" s="79">
        <f>IF($C713&lt;=Entradas!$E$63,"",D713-E713)</f>
        <v>1.7694992423897285E-2</v>
      </c>
      <c r="G713" s="79">
        <f>IF($C713&lt;=Entradas!$E$63,"",D713-AVERAGE(D:D))</f>
        <v>-0.80292960281077241</v>
      </c>
      <c r="H713" s="79">
        <f>IF($C713&lt;=Entradas!$E$63,"",F713^2)</f>
        <v>3.1311275688178234E-4</v>
      </c>
      <c r="I713" s="79">
        <f>IF($C713&lt;=Entradas!$E$63,"",G713^2)</f>
        <v>0.64469594706986477</v>
      </c>
      <c r="J713" s="79">
        <f>IF($C713&lt;=Entradas!$E$63,"",E713-AVERAGE(E:E))</f>
        <v>-0.83093758125542749</v>
      </c>
      <c r="K713" s="79">
        <f>IF($C713&lt;=Entradas!$E$63,"",J713^2)</f>
        <v>0.69045726394262019</v>
      </c>
      <c r="L713" s="79">
        <f>IF($C713&lt;=Entradas!$E$63,"",G713*J713)</f>
        <v>0.66718438207796438</v>
      </c>
      <c r="M713" s="40"/>
    </row>
    <row r="714" spans="2:13" x14ac:dyDescent="0.3">
      <c r="B714" s="39"/>
      <c r="C714" s="75">
        <v>709</v>
      </c>
      <c r="D714" s="111">
        <f>IF($C714&lt;=Entradas!$E$63,"",Observaciones!H714)</f>
        <v>9.6085647761876919E-2</v>
      </c>
      <c r="E714" s="111">
        <f>IF($C714&lt;=Entradas!$E$63,"",Cálculos!L715)</f>
        <v>8.311246792428155E-2</v>
      </c>
      <c r="F714" s="79">
        <f>IF($C714&lt;=Entradas!$E$63,"",D714-E714)</f>
        <v>1.2973179837595369E-2</v>
      </c>
      <c r="G714" s="79">
        <f>IF($C714&lt;=Entradas!$E$63,"",D714-AVERAGE(D:D))</f>
        <v>-0.81001303443160133</v>
      </c>
      <c r="H714" s="79">
        <f>IF($C714&lt;=Entradas!$E$63,"",F714^2)</f>
        <v>1.6830339509859101E-4</v>
      </c>
      <c r="I714" s="79">
        <f>IF($C714&lt;=Entradas!$E$63,"",G714^2)</f>
        <v>0.65612111594909062</v>
      </c>
      <c r="J714" s="79">
        <f>IF($C714&lt;=Entradas!$E$63,"",E714-AVERAGE(E:E))</f>
        <v>-0.83329920028995452</v>
      </c>
      <c r="K714" s="79">
        <f>IF($C714&lt;=Entradas!$E$63,"",J714^2)</f>
        <v>0.69438755720387779</v>
      </c>
      <c r="L714" s="79">
        <f>IF($C714&lt;=Entradas!$E$63,"",G714*J714)</f>
        <v>0.67498321381629278</v>
      </c>
      <c r="M714" s="40"/>
    </row>
    <row r="715" spans="2:13" x14ac:dyDescent="0.3">
      <c r="B715" s="39"/>
      <c r="C715" s="75">
        <v>710</v>
      </c>
      <c r="D715" s="111">
        <f>IF($C715&lt;=Entradas!$E$63,"",Observaciones!H715)</f>
        <v>9.4132176843521556E-2</v>
      </c>
      <c r="E715" s="111">
        <f>IF($C715&lt;=Entradas!$E$63,"",Cálculos!L716)</f>
        <v>8.2041413590674864E-2</v>
      </c>
      <c r="F715" s="79">
        <f>IF($C715&lt;=Entradas!$E$63,"",D715-E715)</f>
        <v>1.2090763252846692E-2</v>
      </c>
      <c r="G715" s="79">
        <f>IF($C715&lt;=Entradas!$E$63,"",D715-AVERAGE(D:D))</f>
        <v>-0.81196650534995662</v>
      </c>
      <c r="H715" s="79">
        <f>IF($C715&lt;=Entradas!$E$63,"",F715^2)</f>
        <v>1.4618655603638794E-4</v>
      </c>
      <c r="I715" s="79">
        <f>IF($C715&lt;=Entradas!$E$63,"",G715^2)</f>
        <v>0.65928960581022111</v>
      </c>
      <c r="J715" s="79">
        <f>IF($C715&lt;=Entradas!$E$63,"",E715-AVERAGE(E:E))</f>
        <v>-0.83437025462356118</v>
      </c>
      <c r="K715" s="79">
        <f>IF($C715&lt;=Entradas!$E$63,"",J715^2)</f>
        <v>0.69617372180058634</v>
      </c>
      <c r="L715" s="79">
        <f>IF($C715&lt;=Entradas!$E$63,"",G715*J715)</f>
        <v>0.67748069981464643</v>
      </c>
      <c r="M715" s="40"/>
    </row>
    <row r="716" spans="2:13" x14ac:dyDescent="0.3">
      <c r="B716" s="39"/>
      <c r="C716" s="75">
        <v>711</v>
      </c>
      <c r="D716" s="111">
        <f>IF($C716&lt;=Entradas!$E$63,"",Observaciones!H716)</f>
        <v>9.3037619303150826E-2</v>
      </c>
      <c r="E716" s="111">
        <f>IF($C716&lt;=Entradas!$E$63,"",Cálculos!L717)</f>
        <v>8.1191202908089774E-2</v>
      </c>
      <c r="F716" s="79">
        <f>IF($C716&lt;=Entradas!$E$63,"",D716-E716)</f>
        <v>1.1846416395061052E-2</v>
      </c>
      <c r="G716" s="79">
        <f>IF($C716&lt;=Entradas!$E$63,"",D716-AVERAGE(D:D))</f>
        <v>-0.81306106289032742</v>
      </c>
      <c r="H716" s="79">
        <f>IF($C716&lt;=Entradas!$E$63,"",F716^2)</f>
        <v>1.4033758140517128E-4</v>
      </c>
      <c r="I716" s="79">
        <f>IF($C716&lt;=Entradas!$E$63,"",G716^2)</f>
        <v>0.66106829198834893</v>
      </c>
      <c r="J716" s="79">
        <f>IF($C716&lt;=Entradas!$E$63,"",E716-AVERAGE(E:E))</f>
        <v>-0.83522046530614624</v>
      </c>
      <c r="K716" s="79">
        <f>IF($C716&lt;=Entradas!$E$63,"",J716^2)</f>
        <v>0.6975932256662154</v>
      </c>
      <c r="L716" s="79">
        <f>IF($C716&lt;=Entradas!$E$63,"",G716*J716)</f>
        <v>0.6790852392695691</v>
      </c>
      <c r="M716" s="40"/>
    </row>
    <row r="717" spans="2:13" x14ac:dyDescent="0.3">
      <c r="B717" s="39"/>
      <c r="C717" s="75">
        <v>712</v>
      </c>
      <c r="D717" s="111">
        <f>IF($C717&lt;=Entradas!$E$63,"",Observaciones!H717)</f>
        <v>0.16368499597931857</v>
      </c>
      <c r="E717" s="111">
        <f>IF($C717&lt;=Entradas!$E$63,"",Cálculos!L718)</f>
        <v>0.16428796098315304</v>
      </c>
      <c r="F717" s="79">
        <f>IF($C717&lt;=Entradas!$E$63,"",D717-E717)</f>
        <v>-6.0296500383447138E-4</v>
      </c>
      <c r="G717" s="79">
        <f>IF($C717&lt;=Entradas!$E$63,"",D717-AVERAGE(D:D))</f>
        <v>-0.74241368621415971</v>
      </c>
      <c r="H717" s="79">
        <f>IF($C717&lt;=Entradas!$E$63,"",F717^2)</f>
        <v>3.6356679584910409E-7</v>
      </c>
      <c r="I717" s="79">
        <f>IF($C717&lt;=Entradas!$E$63,"",G717^2)</f>
        <v>0.55117808147809677</v>
      </c>
      <c r="J717" s="79">
        <f>IF($C717&lt;=Entradas!$E$63,"",E717-AVERAGE(E:E))</f>
        <v>-0.75212370723108302</v>
      </c>
      <c r="K717" s="79">
        <f>IF($C717&lt;=Entradas!$E$63,"",J717^2)</f>
        <v>0.5656900709790279</v>
      </c>
      <c r="L717" s="79">
        <f>IF($C717&lt;=Entradas!$E$63,"",G717*J717)</f>
        <v>0.5583869339744878</v>
      </c>
      <c r="M717" s="40"/>
    </row>
    <row r="718" spans="2:13" x14ac:dyDescent="0.3">
      <c r="B718" s="39"/>
      <c r="C718" s="75">
        <v>713</v>
      </c>
      <c r="D718" s="111">
        <f>IF($C718&lt;=Entradas!$E$63,"",Observaciones!H718)</f>
        <v>0.10578593914603057</v>
      </c>
      <c r="E718" s="111">
        <f>IF($C718&lt;=Entradas!$E$63,"",Cálculos!L719)</f>
        <v>9.4035040597451131E-2</v>
      </c>
      <c r="F718" s="79">
        <f>IF($C718&lt;=Entradas!$E$63,"",D718-E718)</f>
        <v>1.1750898548579441E-2</v>
      </c>
      <c r="G718" s="79">
        <f>IF($C718&lt;=Entradas!$E$63,"",D718-AVERAGE(D:D))</f>
        <v>-0.80031274304744771</v>
      </c>
      <c r="H718" s="79">
        <f>IF($C718&lt;=Entradas!$E$63,"",F718^2)</f>
        <v>1.3808361669900642E-4</v>
      </c>
      <c r="I718" s="79">
        <f>IF($C718&lt;=Entradas!$E$63,"",G718^2)</f>
        <v>0.64050048668413007</v>
      </c>
      <c r="J718" s="79">
        <f>IF($C718&lt;=Entradas!$E$63,"",E718-AVERAGE(E:E))</f>
        <v>-0.82237662761678487</v>
      </c>
      <c r="K718" s="79">
        <f>IF($C718&lt;=Entradas!$E$63,"",J718^2)</f>
        <v>0.67630331765035601</v>
      </c>
      <c r="L718" s="79">
        <f>IF($C718&lt;=Entradas!$E$63,"",G718*J718)</f>
        <v>0.65815849466609855</v>
      </c>
      <c r="M718" s="40"/>
    </row>
    <row r="719" spans="2:13" x14ac:dyDescent="0.3">
      <c r="B719" s="39"/>
      <c r="C719" s="75">
        <v>714</v>
      </c>
      <c r="D719" s="111">
        <f>IF($C719&lt;=Entradas!$E$63,"",Observaciones!H719)</f>
        <v>9.2705432096798518E-2</v>
      </c>
      <c r="E719" s="111">
        <f>IF($C719&lt;=Entradas!$E$63,"",Cálculos!L720)</f>
        <v>8.1203426118127239E-2</v>
      </c>
      <c r="F719" s="79">
        <f>IF($C719&lt;=Entradas!$E$63,"",D719-E719)</f>
        <v>1.1502005978671279E-2</v>
      </c>
      <c r="G719" s="79">
        <f>IF($C719&lt;=Entradas!$E$63,"",D719-AVERAGE(D:D))</f>
        <v>-0.81339325009667973</v>
      </c>
      <c r="H719" s="79">
        <f>IF($C719&lt;=Entradas!$E$63,"",F719^2)</f>
        <v>1.3229614153338983E-4</v>
      </c>
      <c r="I719" s="79">
        <f>IF($C719&lt;=Entradas!$E$63,"",G719^2)</f>
        <v>0.66160857930283978</v>
      </c>
      <c r="J719" s="79">
        <f>IF($C719&lt;=Entradas!$E$63,"",E719-AVERAGE(E:E))</f>
        <v>-0.83520824209610878</v>
      </c>
      <c r="K719" s="79">
        <f>IF($C719&lt;=Entradas!$E$63,"",J719^2)</f>
        <v>0.6975728076652723</v>
      </c>
      <c r="L719" s="79">
        <f>IF($C719&lt;=Entradas!$E$63,"",G719*J719)</f>
        <v>0.67935274654608846</v>
      </c>
      <c r="M719" s="40"/>
    </row>
    <row r="720" spans="2:13" x14ac:dyDescent="0.3">
      <c r="B720" s="39"/>
      <c r="C720" s="75">
        <v>715</v>
      </c>
      <c r="D720" s="111">
        <f>IF($C720&lt;=Entradas!$E$63,"",Observaciones!H720)</f>
        <v>0.41871149003078056</v>
      </c>
      <c r="E720" s="111">
        <f>IF($C720&lt;=Entradas!$E$63,"",Cálculos!L721)</f>
        <v>0.60908369843007482</v>
      </c>
      <c r="F720" s="79">
        <f>IF($C720&lt;=Entradas!$E$63,"",D720-E720)</f>
        <v>-0.19037220839929425</v>
      </c>
      <c r="G720" s="79">
        <f>IF($C720&lt;=Entradas!$E$63,"",D720-AVERAGE(D:D))</f>
        <v>-0.48738719216269766</v>
      </c>
      <c r="H720" s="79">
        <f>IF($C720&lt;=Entradas!$E$63,"",F720^2)</f>
        <v>3.6241577730824322E-2</v>
      </c>
      <c r="I720" s="79">
        <f>IF($C720&lt;=Entradas!$E$63,"",G720^2)</f>
        <v>0.23754627508423837</v>
      </c>
      <c r="J720" s="79">
        <f>IF($C720&lt;=Entradas!$E$63,"",E720-AVERAGE(E:E))</f>
        <v>-0.30732796978416121</v>
      </c>
      <c r="K720" s="79">
        <f>IF($C720&lt;=Entradas!$E$63,"",J720^2)</f>
        <v>9.4450481011654305E-2</v>
      </c>
      <c r="L720" s="79">
        <f>IF($C720&lt;=Entradas!$E$63,"",G720*J720)</f>
        <v>0.14978771626616472</v>
      </c>
      <c r="M720" s="40"/>
    </row>
    <row r="721" spans="2:13" x14ac:dyDescent="0.3">
      <c r="B721" s="39"/>
      <c r="C721" s="75">
        <v>716</v>
      </c>
      <c r="D721" s="111">
        <f>IF($C721&lt;=Entradas!$E$63,"",Observaciones!H721)</f>
        <v>0.27114265053946274</v>
      </c>
      <c r="E721" s="111">
        <f>IF($C721&lt;=Entradas!$E$63,"",Cálculos!L722)</f>
        <v>0.25196588187521901</v>
      </c>
      <c r="F721" s="79">
        <f>IF($C721&lt;=Entradas!$E$63,"",D721-E721)</f>
        <v>1.9176768664243726E-2</v>
      </c>
      <c r="G721" s="79">
        <f>IF($C721&lt;=Entradas!$E$63,"",D721-AVERAGE(D:D))</f>
        <v>-0.63495603165401548</v>
      </c>
      <c r="H721" s="79">
        <f>IF($C721&lt;=Entradas!$E$63,"",F721^2)</f>
        <v>3.677484564019201E-4</v>
      </c>
      <c r="I721" s="79">
        <f>IF($C721&lt;=Entradas!$E$63,"",G721^2)</f>
        <v>0.4031691621338151</v>
      </c>
      <c r="J721" s="79">
        <f>IF($C721&lt;=Entradas!$E$63,"",E721-AVERAGE(E:E))</f>
        <v>-0.66444578633901696</v>
      </c>
      <c r="K721" s="79">
        <f>IF($C721&lt;=Entradas!$E$63,"",J721^2)</f>
        <v>0.44148820298367458</v>
      </c>
      <c r="L721" s="79">
        <f>IF($C721&lt;=Entradas!$E$63,"",G721*J721)</f>
        <v>0.42189385974305404</v>
      </c>
      <c r="M721" s="40"/>
    </row>
    <row r="722" spans="2:13" x14ac:dyDescent="0.3">
      <c r="B722" s="39"/>
      <c r="C722" s="75">
        <v>717</v>
      </c>
      <c r="D722" s="111">
        <f>IF($C722&lt;=Entradas!$E$63,"",Observaciones!H722)</f>
        <v>0.21506529338924849</v>
      </c>
      <c r="E722" s="111">
        <f>IF($C722&lt;=Entradas!$E$63,"",Cálculos!L723)</f>
        <v>0.19576483588981153</v>
      </c>
      <c r="F722" s="79">
        <f>IF($C722&lt;=Entradas!$E$63,"",D722-E722)</f>
        <v>1.9300457499436957E-2</v>
      </c>
      <c r="G722" s="79">
        <f>IF($C722&lt;=Entradas!$E$63,"",D722-AVERAGE(D:D))</f>
        <v>-0.69103338880422971</v>
      </c>
      <c r="H722" s="79">
        <f>IF($C722&lt;=Entradas!$E$63,"",F722^2)</f>
        <v>3.7250765968757226E-4</v>
      </c>
      <c r="I722" s="79">
        <f>IF($C722&lt;=Entradas!$E$63,"",G722^2)</f>
        <v>0.47752714444225769</v>
      </c>
      <c r="J722" s="79">
        <f>IF($C722&lt;=Entradas!$E$63,"",E722-AVERAGE(E:E))</f>
        <v>-0.7206468323244245</v>
      </c>
      <c r="K722" s="79">
        <f>IF($C722&lt;=Entradas!$E$63,"",J722^2)</f>
        <v>0.51933185693922723</v>
      </c>
      <c r="L722" s="79">
        <f>IF($C722&lt;=Entradas!$E$63,"",G722*J722)</f>
        <v>0.49799102267218059</v>
      </c>
      <c r="M722" s="40"/>
    </row>
    <row r="723" spans="2:13" x14ac:dyDescent="0.3">
      <c r="B723" s="39"/>
      <c r="C723" s="75">
        <v>718</v>
      </c>
      <c r="D723" s="111">
        <f>IF($C723&lt;=Entradas!$E$63,"",Observaciones!H723)</f>
        <v>2.2448826668454513</v>
      </c>
      <c r="E723" s="111">
        <f>IF($C723&lt;=Entradas!$E$63,"",Cálculos!L724)</f>
        <v>3.1577429460252251</v>
      </c>
      <c r="F723" s="79">
        <f>IF($C723&lt;=Entradas!$E$63,"",D723-E723)</f>
        <v>-0.91286027917977375</v>
      </c>
      <c r="G723" s="79">
        <f>IF($C723&lt;=Entradas!$E$63,"",D723-AVERAGE(D:D))</f>
        <v>1.3387839846519731</v>
      </c>
      <c r="H723" s="79">
        <f>IF($C723&lt;=Entradas!$E$63,"",F723^2)</f>
        <v>0.83331388930417449</v>
      </c>
      <c r="I723" s="79">
        <f>IF($C723&lt;=Entradas!$E$63,"",G723^2)</f>
        <v>1.7923425575606147</v>
      </c>
      <c r="J723" s="79">
        <f>IF($C723&lt;=Entradas!$E$63,"",E723-AVERAGE(E:E))</f>
        <v>2.2413312778109891</v>
      </c>
      <c r="K723" s="79">
        <f>IF($C723&lt;=Entradas!$E$63,"",J723^2)</f>
        <v>5.0235658968938415</v>
      </c>
      <c r="L723" s="79">
        <f>IF($C723&lt;=Entradas!$E$63,"",G723*J723)</f>
        <v>3.0006584190328947</v>
      </c>
      <c r="M723" s="40"/>
    </row>
    <row r="724" spans="2:13" x14ac:dyDescent="0.3">
      <c r="B724" s="39"/>
      <c r="C724" s="75">
        <v>719</v>
      </c>
      <c r="D724" s="111">
        <f>IF($C724&lt;=Entradas!$E$63,"",Observaciones!H724)</f>
        <v>0.58121582898816548</v>
      </c>
      <c r="E724" s="111">
        <f>IF($C724&lt;=Entradas!$E$63,"",Cálculos!L725)</f>
        <v>0.52992389944633911</v>
      </c>
      <c r="F724" s="79">
        <f>IF($C724&lt;=Entradas!$E$63,"",D724-E724)</f>
        <v>5.1291929541826375E-2</v>
      </c>
      <c r="G724" s="79">
        <f>IF($C724&lt;=Entradas!$E$63,"",D724-AVERAGE(D:D))</f>
        <v>-0.32488285320531274</v>
      </c>
      <c r="H724" s="79">
        <f>IF($C724&lt;=Entradas!$E$63,"",F724^2)</f>
        <v>2.6308620361236812E-3</v>
      </c>
      <c r="I724" s="79">
        <f>IF($C724&lt;=Entradas!$E$63,"",G724^2)</f>
        <v>0.10554886830682479</v>
      </c>
      <c r="J724" s="79">
        <f>IF($C724&lt;=Entradas!$E$63,"",E724-AVERAGE(E:E))</f>
        <v>-0.38648776876789692</v>
      </c>
      <c r="K724" s="79">
        <f>IF($C724&lt;=Entradas!$E$63,"",J724^2)</f>
        <v>0.14937279540718737</v>
      </c>
      <c r="L724" s="79">
        <f>IF($C724&lt;=Entradas!$E$63,"",G724*J724)</f>
        <v>0.1255632490462695</v>
      </c>
      <c r="M724" s="40"/>
    </row>
    <row r="725" spans="2:13" x14ac:dyDescent="0.3">
      <c r="B725" s="39"/>
      <c r="C725" s="75">
        <v>720</v>
      </c>
      <c r="D725" s="111">
        <f>IF($C725&lt;=Entradas!$E$63,"",Observaciones!H725)</f>
        <v>0.49274741358436686</v>
      </c>
      <c r="E725" s="111">
        <f>IF($C725&lt;=Entradas!$E$63,"",Cálculos!L726)</f>
        <v>0.44242599787196157</v>
      </c>
      <c r="F725" s="79">
        <f>IF($C725&lt;=Entradas!$E$63,"",D725-E725)</f>
        <v>5.0321415712405282E-2</v>
      </c>
      <c r="G725" s="79">
        <f>IF($C725&lt;=Entradas!$E$63,"",D725-AVERAGE(D:D))</f>
        <v>-0.41335126860911137</v>
      </c>
      <c r="H725" s="79">
        <f>IF($C725&lt;=Entradas!$E$63,"",F725^2)</f>
        <v>2.532244879300709E-3</v>
      </c>
      <c r="I725" s="79">
        <f>IF($C725&lt;=Entradas!$E$63,"",G725^2)</f>
        <v>0.17085927126076172</v>
      </c>
      <c r="J725" s="79">
        <f>IF($C725&lt;=Entradas!$E$63,"",E725-AVERAGE(E:E))</f>
        <v>-0.47398567034227446</v>
      </c>
      <c r="K725" s="79">
        <f>IF($C725&lt;=Entradas!$E$63,"",J725^2)</f>
        <v>0.22466241568981526</v>
      </c>
      <c r="L725" s="79">
        <f>IF($C725&lt;=Entradas!$E$63,"",G725*J725)</f>
        <v>0.19592257813851921</v>
      </c>
      <c r="M725" s="40"/>
    </row>
    <row r="726" spans="2:13" x14ac:dyDescent="0.3">
      <c r="B726" s="39"/>
      <c r="C726" s="75">
        <v>721</v>
      </c>
      <c r="D726" s="111">
        <f>IF($C726&lt;=Entradas!$E$63,"",Observaciones!H726)</f>
        <v>1.8462634579632737</v>
      </c>
      <c r="E726" s="111">
        <f>IF($C726&lt;=Entradas!$E$63,"",Cálculos!L727)</f>
        <v>2.4768637863133214</v>
      </c>
      <c r="F726" s="79">
        <f>IF($C726&lt;=Entradas!$E$63,"",D726-E726)</f>
        <v>-0.63060032835004765</v>
      </c>
      <c r="G726" s="79">
        <f>IF($C726&lt;=Entradas!$E$63,"",D726-AVERAGE(D:D))</f>
        <v>0.94016477576979551</v>
      </c>
      <c r="H726" s="79">
        <f>IF($C726&lt;=Entradas!$E$63,"",F726^2)</f>
        <v>0.39765677411518791</v>
      </c>
      <c r="I726" s="79">
        <f>IF($C726&lt;=Entradas!$E$63,"",G726^2)</f>
        <v>0.88390980559826993</v>
      </c>
      <c r="J726" s="79">
        <f>IF($C726&lt;=Entradas!$E$63,"",E726-AVERAGE(E:E))</f>
        <v>1.5604521180990854</v>
      </c>
      <c r="K726" s="79">
        <f>IF($C726&lt;=Entradas!$E$63,"",J726^2)</f>
        <v>2.4350108128799217</v>
      </c>
      <c r="L726" s="79">
        <f>IF($C726&lt;=Entradas!$E$63,"",G726*J726)</f>
        <v>1.467082115712129</v>
      </c>
      <c r="M726" s="40"/>
    </row>
    <row r="727" spans="2:13" x14ac:dyDescent="0.3">
      <c r="B727" s="39"/>
      <c r="C727" s="75">
        <v>722</v>
      </c>
      <c r="D727" s="111">
        <f>IF($C727&lt;=Entradas!$E$63,"",Observaciones!H727)</f>
        <v>0.838320232762649</v>
      </c>
      <c r="E727" s="111">
        <f>IF($C727&lt;=Entradas!$E$63,"",Cálculos!L728)</f>
        <v>0.76667144000617327</v>
      </c>
      <c r="F727" s="79">
        <f>IF($C727&lt;=Entradas!$E$63,"",D727-E727)</f>
        <v>7.1648792756475732E-2</v>
      </c>
      <c r="G727" s="79">
        <f>IF($C727&lt;=Entradas!$E$63,"",D727-AVERAGE(D:D))</f>
        <v>-6.7778449430829224E-2</v>
      </c>
      <c r="H727" s="79">
        <f>IF($C727&lt;=Entradas!$E$63,"",F727^2)</f>
        <v>5.1335495034604091E-3</v>
      </c>
      <c r="I727" s="79">
        <f>IF($C727&lt;=Entradas!$E$63,"",G727^2)</f>
        <v>4.5939182072474742E-3</v>
      </c>
      <c r="J727" s="79">
        <f>IF($C727&lt;=Entradas!$E$63,"",E727-AVERAGE(E:E))</f>
        <v>-0.14974022820806276</v>
      </c>
      <c r="K727" s="79">
        <f>IF($C727&lt;=Entradas!$E$63,"",J727^2)</f>
        <v>2.2422135943802716E-2</v>
      </c>
      <c r="L727" s="79">
        <f>IF($C727&lt;=Entradas!$E$63,"",G727*J727)</f>
        <v>1.0149160485361009E-2</v>
      </c>
      <c r="M727" s="40"/>
    </row>
    <row r="728" spans="2:13" x14ac:dyDescent="0.3">
      <c r="B728" s="39"/>
      <c r="C728" s="75">
        <v>723</v>
      </c>
      <c r="D728" s="111">
        <f>IF($C728&lt;=Entradas!$E$63,"",Observaciones!H728)</f>
        <v>0.74095895842834647</v>
      </c>
      <c r="E728" s="111">
        <f>IF($C728&lt;=Entradas!$E$63,"",Cálculos!L729)</f>
        <v>0.67098142684937756</v>
      </c>
      <c r="F728" s="79">
        <f>IF($C728&lt;=Entradas!$E$63,"",D728-E728)</f>
        <v>6.997753157896891E-2</v>
      </c>
      <c r="G728" s="79">
        <f>IF($C728&lt;=Entradas!$E$63,"",D728-AVERAGE(D:D))</f>
        <v>-0.16513972376513175</v>
      </c>
      <c r="H728" s="79">
        <f>IF($C728&lt;=Entradas!$E$63,"",F728^2)</f>
        <v>4.8968549258855913E-3</v>
      </c>
      <c r="I728" s="79">
        <f>IF($C728&lt;=Entradas!$E$63,"",G728^2)</f>
        <v>2.727112836522402E-2</v>
      </c>
      <c r="J728" s="79">
        <f>IF($C728&lt;=Entradas!$E$63,"",E728-AVERAGE(E:E))</f>
        <v>-0.24543024136485847</v>
      </c>
      <c r="K728" s="79">
        <f>IF($C728&lt;=Entradas!$E$63,"",J728^2)</f>
        <v>6.0236003376412689E-2</v>
      </c>
      <c r="L728" s="79">
        <f>IF($C728&lt;=Entradas!$E$63,"",G728*J728)</f>
        <v>4.0530282262602343E-2</v>
      </c>
      <c r="M728" s="40"/>
    </row>
    <row r="729" spans="2:13" x14ac:dyDescent="0.3">
      <c r="B729" s="39"/>
      <c r="C729" s="75">
        <v>724</v>
      </c>
      <c r="D729" s="111">
        <f>IF($C729&lt;=Entradas!$E$63,"",Observaciones!H729)</f>
        <v>4.4030202170012602</v>
      </c>
      <c r="E729" s="111">
        <f>IF($C729&lt;=Entradas!$E$63,"",Cálculos!L730)</f>
        <v>5.9180898405006719</v>
      </c>
      <c r="F729" s="79">
        <f>IF($C729&lt;=Entradas!$E$63,"",D729-E729)</f>
        <v>-1.5150696234994117</v>
      </c>
      <c r="G729" s="79">
        <f>IF($C729&lt;=Entradas!$E$63,"",D729-AVERAGE(D:D))</f>
        <v>3.496921534807782</v>
      </c>
      <c r="H729" s="79">
        <f>IF($C729&lt;=Entradas!$E$63,"",F729^2)</f>
        <v>2.295435964050649</v>
      </c>
      <c r="I729" s="79">
        <f>IF($C729&lt;=Entradas!$E$63,"",G729^2)</f>
        <v>12.228460220602413</v>
      </c>
      <c r="J729" s="79">
        <f>IF($C729&lt;=Entradas!$E$63,"",E729-AVERAGE(E:E))</f>
        <v>5.0016781722864359</v>
      </c>
      <c r="K729" s="79">
        <f>IF($C729&lt;=Entradas!$E$63,"",J729^2)</f>
        <v>25.016784539126583</v>
      </c>
      <c r="L729" s="79">
        <f>IF($C729&lt;=Entradas!$E$63,"",G729*J729)</f>
        <v>17.490476110846465</v>
      </c>
      <c r="M729" s="40"/>
    </row>
    <row r="730" spans="2:13" x14ac:dyDescent="0.3">
      <c r="B730" s="39"/>
      <c r="C730" s="75">
        <v>725</v>
      </c>
      <c r="D730" s="111">
        <f>IF($C730&lt;=Entradas!$E$63,"",Observaciones!H730)</f>
        <v>1.2398845191109809</v>
      </c>
      <c r="E730" s="111">
        <f>IF($C730&lt;=Entradas!$E$63,"",Cálculos!L731)</f>
        <v>1.2267163205116873</v>
      </c>
      <c r="F730" s="79">
        <f>IF($C730&lt;=Entradas!$E$63,"",D730-E730)</f>
        <v>1.3168198599293524E-2</v>
      </c>
      <c r="G730" s="79">
        <f>IF($C730&lt;=Entradas!$E$63,"",D730-AVERAGE(D:D))</f>
        <v>0.33378583691750263</v>
      </c>
      <c r="H730" s="79">
        <f>IF($C730&lt;=Entradas!$E$63,"",F730^2)</f>
        <v>1.7340145435043591E-4</v>
      </c>
      <c r="I730" s="79">
        <f>IF($C730&lt;=Entradas!$E$63,"",G730^2)</f>
        <v>0.11141298492671767</v>
      </c>
      <c r="J730" s="79">
        <f>IF($C730&lt;=Entradas!$E$63,"",E730-AVERAGE(E:E))</f>
        <v>0.3103046522974513</v>
      </c>
      <c r="K730" s="79">
        <f>IF($C730&lt;=Entradas!$E$63,"",J730^2)</f>
        <v>9.6288977237442147E-2</v>
      </c>
      <c r="L730" s="79">
        <f>IF($C730&lt;=Entradas!$E$63,"",G730*J730)</f>
        <v>0.10357529806649944</v>
      </c>
      <c r="M730" s="40"/>
    </row>
    <row r="731" spans="2:13" x14ac:dyDescent="0.3">
      <c r="B731" s="39"/>
      <c r="C731" s="75">
        <v>726</v>
      </c>
      <c r="D731" s="111">
        <f>IF($C731&lt;=Entradas!$E$63,"",Observaciones!H731)</f>
        <v>1.2234656020381622</v>
      </c>
      <c r="E731" s="111">
        <f>IF($C731&lt;=Entradas!$E$63,"",Cálculos!L732)</f>
        <v>1.2030887556042489</v>
      </c>
      <c r="F731" s="79">
        <f>IF($C731&lt;=Entradas!$E$63,"",D731-E731)</f>
        <v>2.0376846433913354E-2</v>
      </c>
      <c r="G731" s="79">
        <f>IF($C731&lt;=Entradas!$E$63,"",D731-AVERAGE(D:D))</f>
        <v>0.31736691984468401</v>
      </c>
      <c r="H731" s="79">
        <f>IF($C731&lt;=Entradas!$E$63,"",F731^2)</f>
        <v>4.1521587059128735E-4</v>
      </c>
      <c r="I731" s="79">
        <f>IF($C731&lt;=Entradas!$E$63,"",G731^2)</f>
        <v>0.10072176181170209</v>
      </c>
      <c r="J731" s="79">
        <f>IF($C731&lt;=Entradas!$E$63,"",E731-AVERAGE(E:E))</f>
        <v>0.28667708739001285</v>
      </c>
      <c r="K731" s="79">
        <f>IF($C731&lt;=Entradas!$E$63,"",J731^2)</f>
        <v>8.2183752434421067E-2</v>
      </c>
      <c r="L731" s="79">
        <f>IF($C731&lt;=Entradas!$E$63,"",G731*J731)</f>
        <v>9.098182421501369E-2</v>
      </c>
      <c r="M731" s="40"/>
    </row>
    <row r="732" spans="2:13" x14ac:dyDescent="0.3">
      <c r="B732" s="39"/>
      <c r="C732" s="75">
        <v>727</v>
      </c>
      <c r="D732" s="111">
        <f>IF($C732&lt;=Entradas!$E$63,"",Observaciones!H732)</f>
        <v>1.2967261567784383</v>
      </c>
      <c r="E732" s="111">
        <f>IF($C732&lt;=Entradas!$E$63,"",Cálculos!L733)</f>
        <v>1.3997613353422695</v>
      </c>
      <c r="F732" s="79">
        <f>IF($C732&lt;=Entradas!$E$63,"",D732-E732)</f>
        <v>-0.10303517856383126</v>
      </c>
      <c r="G732" s="79">
        <f>IF($C732&lt;=Entradas!$E$63,"",D732-AVERAGE(D:D))</f>
        <v>0.39062747458496005</v>
      </c>
      <c r="H732" s="79">
        <f>IF($C732&lt;=Entradas!$E$63,"",F732^2)</f>
        <v>1.0616248021680593E-2</v>
      </c>
      <c r="I732" s="79">
        <f>IF($C732&lt;=Entradas!$E$63,"",G732^2)</f>
        <v>0.15258982390062362</v>
      </c>
      <c r="J732" s="79">
        <f>IF($C732&lt;=Entradas!$E$63,"",E732-AVERAGE(E:E))</f>
        <v>0.48334966712803351</v>
      </c>
      <c r="K732" s="79">
        <f>IF($C732&lt;=Entradas!$E$63,"",J732^2)</f>
        <v>0.23362690071278081</v>
      </c>
      <c r="L732" s="79">
        <f>IF($C732&lt;=Entradas!$E$63,"",G732*J732)</f>
        <v>0.18880965981170481</v>
      </c>
      <c r="M732" s="40"/>
    </row>
    <row r="733" spans="2:13" x14ac:dyDescent="0.3">
      <c r="B733" s="39"/>
      <c r="C733" s="75">
        <v>728</v>
      </c>
      <c r="D733" s="111">
        <f>IF($C733&lt;=Entradas!$E$63,"",Observaciones!H733)</f>
        <v>1.2688106132196546</v>
      </c>
      <c r="E733" s="111">
        <f>IF($C733&lt;=Entradas!$E$63,"",Cálculos!L734)</f>
        <v>1.2682970134628708</v>
      </c>
      <c r="F733" s="79">
        <f>IF($C733&lt;=Entradas!$E$63,"",D733-E733)</f>
        <v>5.1359975678377801E-4</v>
      </c>
      <c r="G733" s="79">
        <f>IF($C733&lt;=Entradas!$E$63,"",D733-AVERAGE(D:D))</f>
        <v>0.36271193102617638</v>
      </c>
      <c r="H733" s="79">
        <f>IF($C733&lt;=Entradas!$E$63,"",F733^2)</f>
        <v>2.6378471016835593E-7</v>
      </c>
      <c r="I733" s="79">
        <f>IF($C733&lt;=Entradas!$E$63,"",G733^2)</f>
        <v>0.13155994490873774</v>
      </c>
      <c r="J733" s="79">
        <f>IF($C733&lt;=Entradas!$E$63,"",E733-AVERAGE(E:E))</f>
        <v>0.3518853452486348</v>
      </c>
      <c r="K733" s="79">
        <f>IF($C733&lt;=Entradas!$E$63,"",J733^2)</f>
        <v>0.1238232962007509</v>
      </c>
      <c r="L733" s="79">
        <f>IF($C733&lt;=Entradas!$E$63,"",G733*J733)</f>
        <v>0.1276330130749451</v>
      </c>
      <c r="M733" s="40"/>
    </row>
    <row r="734" spans="2:13" x14ac:dyDescent="0.3">
      <c r="B734" s="39"/>
      <c r="C734" s="75">
        <v>729</v>
      </c>
      <c r="D734" s="111">
        <f>IF($C734&lt;=Entradas!$E$63,"",Observaciones!H734)</f>
        <v>1.2762538381371709</v>
      </c>
      <c r="E734" s="111">
        <f>IF($C734&lt;=Entradas!$E$63,"",Cálculos!L735)</f>
        <v>1.2806591994497931</v>
      </c>
      <c r="F734" s="79">
        <f>IF($C734&lt;=Entradas!$E$63,"",D734-E734)</f>
        <v>-4.4053613126222579E-3</v>
      </c>
      <c r="G734" s="79">
        <f>IF($C734&lt;=Entradas!$E$63,"",D734-AVERAGE(D:D))</f>
        <v>0.37015515594369264</v>
      </c>
      <c r="H734" s="79">
        <f>IF($C734&lt;=Entradas!$E$63,"",F734^2)</f>
        <v>1.9407208294748903E-5</v>
      </c>
      <c r="I734" s="79">
        <f>IF($C734&lt;=Entradas!$E$63,"",G734^2)</f>
        <v>0.1370148394716994</v>
      </c>
      <c r="J734" s="79">
        <f>IF($C734&lt;=Entradas!$E$63,"",E734-AVERAGE(E:E))</f>
        <v>0.36424753123555709</v>
      </c>
      <c r="K734" s="79">
        <f>IF($C734&lt;=Entradas!$E$63,"",J734^2)</f>
        <v>0.13267626401119814</v>
      </c>
      <c r="L734" s="79">
        <f>IF($C734&lt;=Entradas!$E$63,"",G734*J734)</f>
        <v>0.1348281017266027</v>
      </c>
      <c r="M734" s="40"/>
    </row>
    <row r="735" spans="2:13" x14ac:dyDescent="0.3">
      <c r="B735" s="39"/>
      <c r="C735" s="75">
        <v>730</v>
      </c>
      <c r="D735" s="111">
        <f>IF($C735&lt;=Entradas!$E$63,"",Observaciones!H735)</f>
        <v>1.2543410695170669</v>
      </c>
      <c r="E735" s="111">
        <f>IF($C735&lt;=Entradas!$E$63,"",Cálculos!L736)</f>
        <v>1.243876202132892</v>
      </c>
      <c r="F735" s="79">
        <f>IF($C735&lt;=Entradas!$E$63,"",D735-E735)</f>
        <v>1.0464867384174958E-2</v>
      </c>
      <c r="G735" s="79">
        <f>IF($C735&lt;=Entradas!$E$63,"",D735-AVERAGE(D:D))</f>
        <v>0.3482423873235887</v>
      </c>
      <c r="H735" s="79">
        <f>IF($C735&lt;=Entradas!$E$63,"",F735^2)</f>
        <v>1.0951344936836884E-4</v>
      </c>
      <c r="I735" s="79">
        <f>IF($C735&lt;=Entradas!$E$63,"",G735^2)</f>
        <v>0.12127276032883237</v>
      </c>
      <c r="J735" s="79">
        <f>IF($C735&lt;=Entradas!$E$63,"",E735-AVERAGE(E:E))</f>
        <v>0.32746453391865593</v>
      </c>
      <c r="K735" s="79">
        <f>IF($C735&lt;=Entradas!$E$63,"",J735^2)</f>
        <v>0.10723302097456255</v>
      </c>
      <c r="L735" s="79">
        <f>IF($C735&lt;=Entradas!$E$63,"",G735*J735)</f>
        <v>0.11403703105563903</v>
      </c>
      <c r="M735" s="40"/>
    </row>
    <row r="736" spans="2:13" s="2" customFormat="1" ht="14.5" thickBot="1" x14ac:dyDescent="0.35">
      <c r="B736" s="41"/>
      <c r="C736" s="42"/>
      <c r="D736" s="112"/>
      <c r="E736" s="112"/>
      <c r="F736" s="112"/>
      <c r="G736" s="112"/>
      <c r="H736" s="112"/>
      <c r="I736" s="112"/>
      <c r="J736" s="112"/>
      <c r="K736" s="112"/>
      <c r="L736" s="112"/>
      <c r="M736" s="43"/>
    </row>
    <row r="737" spans="4:12" s="2" customFormat="1" x14ac:dyDescent="0.3">
      <c r="D737" s="108"/>
      <c r="E737" s="108"/>
      <c r="F737" s="108"/>
      <c r="G737" s="108"/>
      <c r="H737" s="108"/>
      <c r="I737" s="108"/>
      <c r="J737" s="108"/>
      <c r="K737" s="108"/>
      <c r="L737" s="108"/>
    </row>
    <row r="738" spans="4:12" s="2" customFormat="1" x14ac:dyDescent="0.3">
      <c r="D738" s="108"/>
      <c r="E738" s="108"/>
      <c r="F738" s="108"/>
      <c r="G738" s="108"/>
      <c r="H738" s="108"/>
      <c r="I738" s="108"/>
      <c r="J738" s="108"/>
      <c r="K738" s="108"/>
      <c r="L738" s="108"/>
    </row>
    <row r="739" spans="4:12" s="2" customFormat="1" x14ac:dyDescent="0.3">
      <c r="D739" s="108"/>
      <c r="E739" s="108"/>
      <c r="F739" s="108"/>
      <c r="G739" s="108"/>
      <c r="H739" s="108"/>
      <c r="I739" s="108"/>
      <c r="J739" s="108"/>
      <c r="K739" s="108"/>
      <c r="L739" s="108"/>
    </row>
    <row r="740" spans="4:12" s="2" customFormat="1" x14ac:dyDescent="0.3">
      <c r="D740" s="108"/>
      <c r="E740" s="108"/>
      <c r="F740" s="108"/>
      <c r="G740" s="108"/>
      <c r="H740" s="108"/>
      <c r="I740" s="108"/>
      <c r="J740" s="108"/>
      <c r="K740" s="108"/>
      <c r="L740" s="108"/>
    </row>
    <row r="741" spans="4:12" s="2" customFormat="1" x14ac:dyDescent="0.3">
      <c r="D741" s="108"/>
      <c r="E741" s="108"/>
      <c r="F741" s="108"/>
      <c r="G741" s="108"/>
      <c r="H741" s="108"/>
      <c r="I741" s="108"/>
      <c r="J741" s="108"/>
      <c r="K741" s="108"/>
      <c r="L741" s="108"/>
    </row>
    <row r="742" spans="4:12" s="2" customFormat="1" x14ac:dyDescent="0.3">
      <c r="D742" s="108"/>
      <c r="E742" s="108"/>
      <c r="F742" s="108"/>
      <c r="G742" s="108"/>
      <c r="H742" s="108"/>
      <c r="I742" s="108"/>
      <c r="J742" s="108"/>
      <c r="K742" s="108"/>
      <c r="L742" s="108"/>
    </row>
    <row r="743" spans="4:12" s="2" customFormat="1" x14ac:dyDescent="0.3">
      <c r="D743" s="108"/>
      <c r="E743" s="108"/>
      <c r="F743" s="108"/>
      <c r="G743" s="108"/>
      <c r="H743" s="108"/>
      <c r="I743" s="108"/>
      <c r="J743" s="108"/>
      <c r="K743" s="108"/>
      <c r="L743" s="108"/>
    </row>
    <row r="744" spans="4:12" s="2" customFormat="1" x14ac:dyDescent="0.3">
      <c r="D744" s="108"/>
      <c r="E744" s="108"/>
      <c r="F744" s="108"/>
      <c r="G744" s="108"/>
      <c r="H744" s="108"/>
      <c r="I744" s="108"/>
      <c r="J744" s="108"/>
      <c r="K744" s="108"/>
      <c r="L744" s="108"/>
    </row>
    <row r="745" spans="4:12" s="2" customFormat="1" x14ac:dyDescent="0.3">
      <c r="D745" s="108"/>
      <c r="E745" s="108"/>
      <c r="F745" s="108"/>
      <c r="G745" s="108"/>
      <c r="H745" s="108"/>
      <c r="I745" s="108"/>
      <c r="J745" s="108"/>
      <c r="K745" s="108"/>
      <c r="L745" s="108"/>
    </row>
    <row r="746" spans="4:12" s="2" customFormat="1" x14ac:dyDescent="0.3">
      <c r="D746" s="108"/>
      <c r="E746" s="108"/>
      <c r="F746" s="108"/>
      <c r="G746" s="108"/>
      <c r="H746" s="108"/>
      <c r="I746" s="108"/>
      <c r="J746" s="108"/>
      <c r="K746" s="108"/>
      <c r="L746" s="108"/>
    </row>
    <row r="747" spans="4:12" s="2" customFormat="1" x14ac:dyDescent="0.3">
      <c r="D747" s="108"/>
      <c r="E747" s="108"/>
      <c r="F747" s="108"/>
      <c r="G747" s="108"/>
      <c r="H747" s="108"/>
      <c r="I747" s="108"/>
      <c r="J747" s="108"/>
      <c r="K747" s="108"/>
      <c r="L747" s="108"/>
    </row>
    <row r="748" spans="4:12" s="2" customFormat="1" x14ac:dyDescent="0.3">
      <c r="D748" s="108"/>
      <c r="E748" s="108"/>
      <c r="F748" s="108"/>
      <c r="G748" s="108"/>
      <c r="H748" s="108"/>
      <c r="I748" s="108"/>
      <c r="J748" s="108"/>
      <c r="K748" s="108"/>
      <c r="L748" s="108"/>
    </row>
    <row r="749" spans="4:12" s="2" customFormat="1" x14ac:dyDescent="0.3">
      <c r="D749" s="108"/>
      <c r="E749" s="108"/>
      <c r="F749" s="108"/>
      <c r="G749" s="108"/>
      <c r="H749" s="108"/>
      <c r="I749" s="108"/>
      <c r="J749" s="108"/>
      <c r="K749" s="108"/>
      <c r="L749" s="108"/>
    </row>
    <row r="750" spans="4:12" s="2" customFormat="1" x14ac:dyDescent="0.3">
      <c r="D750" s="108"/>
      <c r="E750" s="108"/>
      <c r="F750" s="108"/>
      <c r="G750" s="108"/>
      <c r="H750" s="108"/>
      <c r="I750" s="108"/>
      <c r="J750" s="108"/>
      <c r="K750" s="108"/>
      <c r="L750" s="108"/>
    </row>
    <row r="751" spans="4:12" s="2" customFormat="1" x14ac:dyDescent="0.3">
      <c r="D751" s="108"/>
      <c r="E751" s="108"/>
      <c r="F751" s="108"/>
      <c r="G751" s="108"/>
      <c r="H751" s="108"/>
      <c r="I751" s="108"/>
      <c r="J751" s="108"/>
      <c r="K751" s="108"/>
      <c r="L751" s="108"/>
    </row>
    <row r="752" spans="4:12" s="2" customFormat="1" x14ac:dyDescent="0.3">
      <c r="D752" s="108"/>
      <c r="E752" s="108"/>
      <c r="F752" s="108"/>
      <c r="G752" s="108"/>
      <c r="H752" s="108"/>
      <c r="I752" s="108"/>
      <c r="J752" s="108"/>
      <c r="K752" s="108"/>
      <c r="L752" s="108"/>
    </row>
    <row r="753" spans="4:12" s="2" customFormat="1" x14ac:dyDescent="0.3">
      <c r="D753" s="108"/>
      <c r="E753" s="108"/>
      <c r="F753" s="108"/>
      <c r="G753" s="108"/>
      <c r="H753" s="108"/>
      <c r="I753" s="108"/>
      <c r="J753" s="108"/>
      <c r="K753" s="108"/>
      <c r="L753" s="108"/>
    </row>
    <row r="754" spans="4:12" s="2" customFormat="1" x14ac:dyDescent="0.3">
      <c r="D754" s="108"/>
      <c r="E754" s="108"/>
      <c r="F754" s="108"/>
      <c r="G754" s="108"/>
      <c r="H754" s="108"/>
      <c r="I754" s="108"/>
      <c r="J754" s="108"/>
      <c r="K754" s="108"/>
      <c r="L754" s="108"/>
    </row>
    <row r="755" spans="4:12" s="2" customFormat="1" x14ac:dyDescent="0.3">
      <c r="D755" s="108"/>
      <c r="E755" s="108"/>
      <c r="F755" s="108"/>
      <c r="G755" s="108"/>
      <c r="H755" s="108"/>
      <c r="I755" s="108"/>
      <c r="J755" s="108"/>
      <c r="K755" s="108"/>
      <c r="L755" s="108"/>
    </row>
    <row r="756" spans="4:12" s="2" customFormat="1" x14ac:dyDescent="0.3">
      <c r="D756" s="108"/>
      <c r="E756" s="108"/>
      <c r="F756" s="108"/>
      <c r="G756" s="108"/>
      <c r="H756" s="108"/>
      <c r="I756" s="108"/>
      <c r="J756" s="108"/>
      <c r="K756" s="108"/>
      <c r="L756" s="108"/>
    </row>
    <row r="757" spans="4:12" s="2" customFormat="1" x14ac:dyDescent="0.3">
      <c r="D757" s="108"/>
      <c r="E757" s="108"/>
      <c r="F757" s="108"/>
      <c r="G757" s="108"/>
      <c r="H757" s="108"/>
      <c r="I757" s="108"/>
      <c r="J757" s="108"/>
      <c r="K757" s="108"/>
      <c r="L757" s="108"/>
    </row>
    <row r="758" spans="4:12" s="2" customFormat="1" x14ac:dyDescent="0.3">
      <c r="D758" s="108"/>
      <c r="E758" s="108"/>
      <c r="F758" s="108"/>
      <c r="G758" s="108"/>
      <c r="H758" s="108"/>
      <c r="I758" s="108"/>
      <c r="J758" s="108"/>
      <c r="K758" s="108"/>
      <c r="L758" s="108"/>
    </row>
    <row r="759" spans="4:12" s="2" customFormat="1" x14ac:dyDescent="0.3">
      <c r="D759" s="108"/>
      <c r="E759" s="108"/>
      <c r="F759" s="108"/>
      <c r="G759" s="108"/>
      <c r="H759" s="108"/>
      <c r="I759" s="108"/>
      <c r="J759" s="108"/>
      <c r="K759" s="108"/>
      <c r="L759" s="108"/>
    </row>
    <row r="760" spans="4:12" s="2" customFormat="1" x14ac:dyDescent="0.3">
      <c r="D760" s="108"/>
      <c r="E760" s="108"/>
      <c r="F760" s="108"/>
      <c r="G760" s="108"/>
      <c r="H760" s="108"/>
      <c r="I760" s="108"/>
      <c r="J760" s="108"/>
      <c r="K760" s="108"/>
      <c r="L760" s="108"/>
    </row>
    <row r="761" spans="4:12" s="2" customFormat="1" x14ac:dyDescent="0.3">
      <c r="D761" s="108"/>
      <c r="E761" s="108"/>
      <c r="F761" s="108"/>
      <c r="G761" s="108"/>
      <c r="H761" s="108"/>
      <c r="I761" s="108"/>
      <c r="J761" s="108"/>
      <c r="K761" s="108"/>
      <c r="L761" s="108"/>
    </row>
    <row r="762" spans="4:12" s="2" customFormat="1" x14ac:dyDescent="0.3">
      <c r="D762" s="108"/>
      <c r="E762" s="108"/>
      <c r="F762" s="108"/>
      <c r="G762" s="108"/>
      <c r="H762" s="108"/>
      <c r="I762" s="108"/>
      <c r="J762" s="108"/>
      <c r="K762" s="108"/>
      <c r="L762" s="108"/>
    </row>
    <row r="763" spans="4:12" s="2" customFormat="1" x14ac:dyDescent="0.3">
      <c r="D763" s="108"/>
      <c r="E763" s="108"/>
      <c r="F763" s="108"/>
      <c r="G763" s="108"/>
      <c r="H763" s="108"/>
      <c r="I763" s="108"/>
      <c r="J763" s="108"/>
      <c r="K763" s="108"/>
      <c r="L763" s="108"/>
    </row>
    <row r="764" spans="4:12" s="2" customFormat="1" x14ac:dyDescent="0.3">
      <c r="D764" s="108"/>
      <c r="E764" s="108"/>
      <c r="F764" s="108"/>
      <c r="G764" s="108"/>
      <c r="H764" s="108"/>
      <c r="I764" s="108"/>
      <c r="J764" s="108"/>
      <c r="K764" s="108"/>
      <c r="L764" s="108"/>
    </row>
    <row r="765" spans="4:12" s="2" customFormat="1" x14ac:dyDescent="0.3">
      <c r="D765" s="108"/>
      <c r="E765" s="108"/>
      <c r="F765" s="108"/>
      <c r="G765" s="108"/>
      <c r="H765" s="108"/>
      <c r="I765" s="108"/>
      <c r="J765" s="108"/>
      <c r="K765" s="108"/>
      <c r="L765" s="108"/>
    </row>
    <row r="766" spans="4:12" s="2" customFormat="1" x14ac:dyDescent="0.3">
      <c r="D766" s="108"/>
      <c r="E766" s="108"/>
      <c r="F766" s="108"/>
      <c r="G766" s="108"/>
      <c r="H766" s="108"/>
      <c r="I766" s="108"/>
      <c r="J766" s="108"/>
      <c r="K766" s="108"/>
      <c r="L766" s="108"/>
    </row>
    <row r="767" spans="4:12" s="2" customFormat="1" x14ac:dyDescent="0.3">
      <c r="D767" s="108"/>
      <c r="E767" s="108"/>
      <c r="F767" s="108"/>
      <c r="G767" s="108"/>
      <c r="H767" s="108"/>
      <c r="I767" s="108"/>
      <c r="J767" s="108"/>
      <c r="K767" s="108"/>
      <c r="L767" s="108"/>
    </row>
    <row r="768" spans="4:12" s="2" customFormat="1" x14ac:dyDescent="0.3">
      <c r="D768" s="108"/>
      <c r="E768" s="108"/>
      <c r="F768" s="108"/>
      <c r="G768" s="108"/>
      <c r="H768" s="108"/>
      <c r="I768" s="108"/>
      <c r="J768" s="108"/>
      <c r="K768" s="108"/>
      <c r="L768" s="108"/>
    </row>
    <row r="769" spans="4:12" s="2" customFormat="1" x14ac:dyDescent="0.3">
      <c r="D769" s="108"/>
      <c r="E769" s="108"/>
      <c r="F769" s="108"/>
      <c r="G769" s="108"/>
      <c r="H769" s="108"/>
      <c r="I769" s="108"/>
      <c r="J769" s="108"/>
      <c r="K769" s="108"/>
      <c r="L769" s="108"/>
    </row>
    <row r="770" spans="4:12" s="2" customFormat="1" x14ac:dyDescent="0.3">
      <c r="D770" s="108"/>
      <c r="E770" s="108"/>
      <c r="F770" s="108"/>
      <c r="G770" s="108"/>
      <c r="H770" s="108"/>
      <c r="I770" s="108"/>
      <c r="J770" s="108"/>
      <c r="K770" s="108"/>
      <c r="L770" s="108"/>
    </row>
    <row r="771" spans="4:12" s="2" customFormat="1" x14ac:dyDescent="0.3">
      <c r="D771" s="108"/>
      <c r="E771" s="108"/>
      <c r="F771" s="108"/>
      <c r="G771" s="108"/>
      <c r="H771" s="108"/>
      <c r="I771" s="108"/>
      <c r="J771" s="108"/>
      <c r="K771" s="108"/>
      <c r="L771" s="108"/>
    </row>
    <row r="772" spans="4:12" s="2" customFormat="1" x14ac:dyDescent="0.3">
      <c r="D772" s="108"/>
      <c r="E772" s="108"/>
      <c r="F772" s="108"/>
      <c r="G772" s="108"/>
      <c r="H772" s="108"/>
      <c r="I772" s="108"/>
      <c r="J772" s="108"/>
      <c r="K772" s="108"/>
      <c r="L772" s="108"/>
    </row>
    <row r="773" spans="4:12" s="2" customFormat="1" x14ac:dyDescent="0.3">
      <c r="D773" s="108"/>
      <c r="E773" s="108"/>
      <c r="F773" s="108"/>
      <c r="G773" s="108"/>
      <c r="H773" s="108"/>
      <c r="I773" s="108"/>
      <c r="J773" s="108"/>
      <c r="K773" s="108"/>
      <c r="L773" s="108"/>
    </row>
    <row r="774" spans="4:12" s="2" customFormat="1" x14ac:dyDescent="0.3">
      <c r="D774" s="108"/>
      <c r="E774" s="108"/>
      <c r="F774" s="108"/>
      <c r="G774" s="108"/>
      <c r="H774" s="108"/>
      <c r="I774" s="108"/>
      <c r="J774" s="108"/>
      <c r="K774" s="108"/>
      <c r="L774" s="108"/>
    </row>
    <row r="775" spans="4:12" s="2" customFormat="1" x14ac:dyDescent="0.3">
      <c r="D775" s="108"/>
      <c r="E775" s="108"/>
      <c r="F775" s="108"/>
      <c r="G775" s="108"/>
      <c r="H775" s="108"/>
      <c r="I775" s="108"/>
      <c r="J775" s="108"/>
      <c r="K775" s="108"/>
      <c r="L775" s="108"/>
    </row>
    <row r="776" spans="4:12" s="2" customFormat="1" x14ac:dyDescent="0.3">
      <c r="D776" s="108"/>
      <c r="E776" s="108"/>
      <c r="F776" s="108"/>
      <c r="G776" s="108"/>
      <c r="H776" s="108"/>
      <c r="I776" s="108"/>
      <c r="J776" s="108"/>
      <c r="K776" s="108"/>
      <c r="L776" s="108"/>
    </row>
    <row r="777" spans="4:12" s="2" customFormat="1" x14ac:dyDescent="0.3">
      <c r="D777" s="108"/>
      <c r="E777" s="108"/>
      <c r="F777" s="108"/>
      <c r="G777" s="108"/>
      <c r="H777" s="108"/>
      <c r="I777" s="108"/>
      <c r="J777" s="108"/>
      <c r="K777" s="108"/>
      <c r="L777" s="108"/>
    </row>
    <row r="778" spans="4:12" s="2" customFormat="1" x14ac:dyDescent="0.3">
      <c r="D778" s="108"/>
      <c r="E778" s="108"/>
      <c r="F778" s="108"/>
      <c r="G778" s="108"/>
      <c r="H778" s="108"/>
      <c r="I778" s="108"/>
      <c r="J778" s="108"/>
      <c r="K778" s="108"/>
      <c r="L778" s="108"/>
    </row>
    <row r="779" spans="4:12" s="2" customFormat="1" x14ac:dyDescent="0.3">
      <c r="D779" s="108"/>
      <c r="E779" s="108"/>
      <c r="F779" s="108"/>
      <c r="G779" s="108"/>
      <c r="H779" s="108"/>
      <c r="I779" s="108"/>
      <c r="J779" s="108"/>
      <c r="K779" s="108"/>
      <c r="L779" s="108"/>
    </row>
    <row r="780" spans="4:12" s="2" customFormat="1" x14ac:dyDescent="0.3">
      <c r="D780" s="108"/>
      <c r="E780" s="108"/>
      <c r="F780" s="108"/>
      <c r="G780" s="108"/>
      <c r="H780" s="108"/>
      <c r="I780" s="108"/>
      <c r="J780" s="108"/>
      <c r="K780" s="108"/>
      <c r="L780" s="108"/>
    </row>
    <row r="781" spans="4:12" s="2" customFormat="1" x14ac:dyDescent="0.3">
      <c r="D781" s="108"/>
      <c r="E781" s="108"/>
      <c r="F781" s="108"/>
      <c r="G781" s="108"/>
      <c r="H781" s="108"/>
      <c r="I781" s="108"/>
      <c r="J781" s="108"/>
      <c r="K781" s="108"/>
      <c r="L781" s="108"/>
    </row>
    <row r="782" spans="4:12" s="2" customFormat="1" x14ac:dyDescent="0.3">
      <c r="D782" s="108"/>
      <c r="E782" s="108"/>
      <c r="F782" s="108"/>
      <c r="G782" s="108"/>
      <c r="H782" s="108"/>
      <c r="I782" s="108"/>
      <c r="J782" s="108"/>
      <c r="K782" s="108"/>
      <c r="L782" s="108"/>
    </row>
    <row r="783" spans="4:12" s="2" customFormat="1" x14ac:dyDescent="0.3">
      <c r="D783" s="108"/>
      <c r="E783" s="108"/>
      <c r="F783" s="108"/>
      <c r="G783" s="108"/>
      <c r="H783" s="108"/>
      <c r="I783" s="108"/>
      <c r="J783" s="108"/>
      <c r="K783" s="108"/>
      <c r="L783" s="108"/>
    </row>
    <row r="784" spans="4:12" s="2" customFormat="1" x14ac:dyDescent="0.3">
      <c r="D784" s="108"/>
      <c r="E784" s="108"/>
      <c r="F784" s="108"/>
      <c r="G784" s="108"/>
      <c r="H784" s="108"/>
      <c r="I784" s="108"/>
      <c r="J784" s="108"/>
      <c r="K784" s="108"/>
      <c r="L784" s="108"/>
    </row>
    <row r="785" spans="4:12" s="2" customFormat="1" x14ac:dyDescent="0.3">
      <c r="D785" s="108"/>
      <c r="E785" s="108"/>
      <c r="F785" s="108"/>
      <c r="G785" s="108"/>
      <c r="H785" s="108"/>
      <c r="I785" s="108"/>
      <c r="J785" s="108"/>
      <c r="K785" s="108"/>
      <c r="L785" s="108"/>
    </row>
    <row r="786" spans="4:12" s="2" customFormat="1" x14ac:dyDescent="0.3">
      <c r="D786" s="108"/>
      <c r="E786" s="108"/>
      <c r="F786" s="108"/>
      <c r="G786" s="108"/>
      <c r="H786" s="108"/>
      <c r="I786" s="108"/>
      <c r="J786" s="108"/>
      <c r="K786" s="108"/>
      <c r="L786" s="108"/>
    </row>
    <row r="787" spans="4:12" s="2" customFormat="1" x14ac:dyDescent="0.3">
      <c r="D787" s="108"/>
      <c r="E787" s="108"/>
      <c r="F787" s="108"/>
      <c r="G787" s="108"/>
      <c r="H787" s="108"/>
      <c r="I787" s="108"/>
      <c r="J787" s="108"/>
      <c r="K787" s="108"/>
      <c r="L787" s="108"/>
    </row>
    <row r="788" spans="4:12" s="2" customFormat="1" x14ac:dyDescent="0.3">
      <c r="D788" s="108"/>
      <c r="E788" s="108"/>
      <c r="F788" s="108"/>
      <c r="G788" s="108"/>
      <c r="H788" s="108"/>
      <c r="I788" s="108"/>
      <c r="J788" s="108"/>
      <c r="K788" s="108"/>
      <c r="L788" s="108"/>
    </row>
    <row r="789" spans="4:12" s="2" customFormat="1" x14ac:dyDescent="0.3">
      <c r="D789" s="108"/>
      <c r="E789" s="108"/>
      <c r="F789" s="108"/>
      <c r="G789" s="108"/>
      <c r="H789" s="108"/>
      <c r="I789" s="108"/>
      <c r="J789" s="108"/>
      <c r="K789" s="108"/>
      <c r="L789" s="108"/>
    </row>
    <row r="790" spans="4:12" s="2" customFormat="1" x14ac:dyDescent="0.3">
      <c r="D790" s="108"/>
      <c r="E790" s="108"/>
      <c r="F790" s="108"/>
      <c r="G790" s="108"/>
      <c r="H790" s="108"/>
      <c r="I790" s="108"/>
      <c r="J790" s="108"/>
      <c r="K790" s="108"/>
      <c r="L790" s="108"/>
    </row>
    <row r="791" spans="4:12" s="2" customFormat="1" x14ac:dyDescent="0.3">
      <c r="D791" s="108"/>
      <c r="E791" s="108"/>
      <c r="F791" s="108"/>
      <c r="G791" s="108"/>
      <c r="H791" s="108"/>
      <c r="I791" s="108"/>
      <c r="J791" s="108"/>
      <c r="K791" s="108"/>
      <c r="L791" s="108"/>
    </row>
    <row r="792" spans="4:12" s="2" customFormat="1" x14ac:dyDescent="0.3">
      <c r="D792" s="108"/>
      <c r="E792" s="108"/>
      <c r="F792" s="108"/>
      <c r="G792" s="108"/>
      <c r="H792" s="108"/>
      <c r="I792" s="108"/>
      <c r="J792" s="108"/>
      <c r="K792" s="108"/>
      <c r="L792" s="108"/>
    </row>
    <row r="793" spans="4:12" s="2" customFormat="1" x14ac:dyDescent="0.3">
      <c r="D793" s="108"/>
      <c r="E793" s="108"/>
      <c r="F793" s="108"/>
      <c r="G793" s="108"/>
      <c r="H793" s="108"/>
      <c r="I793" s="108"/>
      <c r="J793" s="108"/>
      <c r="K793" s="108"/>
      <c r="L793" s="108"/>
    </row>
    <row r="794" spans="4:12" s="2" customFormat="1" x14ac:dyDescent="0.3">
      <c r="D794" s="108"/>
      <c r="E794" s="108"/>
      <c r="F794" s="108"/>
      <c r="G794" s="108"/>
      <c r="H794" s="108"/>
      <c r="I794" s="108"/>
      <c r="J794" s="108"/>
      <c r="K794" s="108"/>
      <c r="L794" s="108"/>
    </row>
    <row r="795" spans="4:12" s="2" customFormat="1" x14ac:dyDescent="0.3">
      <c r="D795" s="108"/>
      <c r="E795" s="108"/>
      <c r="F795" s="108"/>
      <c r="G795" s="108"/>
      <c r="H795" s="108"/>
      <c r="I795" s="108"/>
      <c r="J795" s="108"/>
      <c r="K795" s="108"/>
      <c r="L795" s="108"/>
    </row>
    <row r="796" spans="4:12" s="2" customFormat="1" x14ac:dyDescent="0.3">
      <c r="D796" s="108"/>
      <c r="E796" s="108"/>
      <c r="F796" s="108"/>
      <c r="G796" s="108"/>
      <c r="H796" s="108"/>
      <c r="I796" s="108"/>
      <c r="J796" s="108"/>
      <c r="K796" s="108"/>
      <c r="L796" s="108"/>
    </row>
    <row r="797" spans="4:12" s="2" customFormat="1" x14ac:dyDescent="0.3">
      <c r="D797" s="108"/>
      <c r="E797" s="108"/>
      <c r="F797" s="108"/>
      <c r="G797" s="108"/>
      <c r="H797" s="108"/>
      <c r="I797" s="108"/>
      <c r="J797" s="108"/>
      <c r="K797" s="108"/>
      <c r="L797" s="108"/>
    </row>
    <row r="798" spans="4:12" s="2" customFormat="1" x14ac:dyDescent="0.3">
      <c r="D798" s="108"/>
      <c r="E798" s="108"/>
      <c r="F798" s="108"/>
      <c r="G798" s="108"/>
      <c r="H798" s="108"/>
      <c r="I798" s="108"/>
      <c r="J798" s="108"/>
      <c r="K798" s="108"/>
      <c r="L798" s="108"/>
    </row>
    <row r="799" spans="4:12" s="2" customFormat="1" x14ac:dyDescent="0.3">
      <c r="D799" s="108"/>
      <c r="E799" s="108"/>
      <c r="F799" s="108"/>
      <c r="G799" s="108"/>
      <c r="H799" s="108"/>
      <c r="I799" s="108"/>
      <c r="J799" s="108"/>
      <c r="K799" s="108"/>
      <c r="L799" s="108"/>
    </row>
    <row r="800" spans="4:12" s="2" customFormat="1" x14ac:dyDescent="0.3">
      <c r="D800" s="108"/>
      <c r="E800" s="108"/>
      <c r="F800" s="108"/>
      <c r="G800" s="108"/>
      <c r="H800" s="108"/>
      <c r="I800" s="108"/>
      <c r="J800" s="108"/>
      <c r="K800" s="108"/>
      <c r="L800" s="108"/>
    </row>
    <row r="801" spans="4:12" s="2" customFormat="1" x14ac:dyDescent="0.3">
      <c r="D801" s="108"/>
      <c r="E801" s="108"/>
      <c r="F801" s="108"/>
      <c r="G801" s="108"/>
      <c r="H801" s="108"/>
      <c r="I801" s="108"/>
      <c r="J801" s="108"/>
      <c r="K801" s="108"/>
      <c r="L801" s="108"/>
    </row>
    <row r="802" spans="4:12" s="2" customFormat="1" x14ac:dyDescent="0.3">
      <c r="D802" s="108"/>
      <c r="E802" s="108"/>
      <c r="F802" s="108"/>
      <c r="G802" s="108"/>
      <c r="H802" s="108"/>
      <c r="I802" s="108"/>
      <c r="J802" s="108"/>
      <c r="K802" s="108"/>
      <c r="L802" s="108"/>
    </row>
    <row r="803" spans="4:12" s="2" customFormat="1" x14ac:dyDescent="0.3">
      <c r="D803" s="108"/>
      <c r="E803" s="108"/>
      <c r="F803" s="108"/>
      <c r="G803" s="108"/>
      <c r="H803" s="108"/>
      <c r="I803" s="108"/>
      <c r="J803" s="108"/>
      <c r="K803" s="108"/>
      <c r="L803" s="108"/>
    </row>
    <row r="804" spans="4:12" s="2" customFormat="1" x14ac:dyDescent="0.3">
      <c r="D804" s="108"/>
      <c r="E804" s="108"/>
      <c r="F804" s="108"/>
      <c r="G804" s="108"/>
      <c r="H804" s="108"/>
      <c r="I804" s="108"/>
      <c r="J804" s="108"/>
      <c r="K804" s="108"/>
      <c r="L804" s="108"/>
    </row>
    <row r="805" spans="4:12" s="2" customFormat="1" x14ac:dyDescent="0.3">
      <c r="D805" s="108"/>
      <c r="E805" s="108"/>
      <c r="F805" s="108"/>
      <c r="G805" s="108"/>
      <c r="H805" s="108"/>
      <c r="I805" s="108"/>
      <c r="J805" s="108"/>
      <c r="K805" s="108"/>
      <c r="L805" s="108"/>
    </row>
    <row r="806" spans="4:12" s="2" customFormat="1" x14ac:dyDescent="0.3">
      <c r="D806" s="108"/>
      <c r="E806" s="108"/>
      <c r="F806" s="108"/>
      <c r="G806" s="108"/>
      <c r="H806" s="108"/>
      <c r="I806" s="108"/>
      <c r="J806" s="108"/>
      <c r="K806" s="108"/>
      <c r="L806" s="108"/>
    </row>
    <row r="807" spans="4:12" s="2" customFormat="1" x14ac:dyDescent="0.3">
      <c r="D807" s="108"/>
      <c r="E807" s="108"/>
      <c r="F807" s="108"/>
      <c r="G807" s="108"/>
      <c r="H807" s="108"/>
      <c r="I807" s="108"/>
      <c r="J807" s="108"/>
      <c r="K807" s="108"/>
      <c r="L807" s="108"/>
    </row>
    <row r="808" spans="4:12" s="2" customFormat="1" x14ac:dyDescent="0.3">
      <c r="D808" s="108"/>
      <c r="E808" s="108"/>
      <c r="F808" s="108"/>
      <c r="G808" s="108"/>
      <c r="H808" s="108"/>
      <c r="I808" s="108"/>
      <c r="J808" s="108"/>
      <c r="K808" s="108"/>
      <c r="L808" s="108"/>
    </row>
    <row r="809" spans="4:12" s="2" customFormat="1" x14ac:dyDescent="0.3">
      <c r="D809" s="108"/>
      <c r="E809" s="108"/>
      <c r="F809" s="108"/>
      <c r="G809" s="108"/>
      <c r="H809" s="108"/>
      <c r="I809" s="108"/>
      <c r="J809" s="108"/>
      <c r="K809" s="108"/>
      <c r="L809" s="108"/>
    </row>
    <row r="810" spans="4:12" s="2" customFormat="1" x14ac:dyDescent="0.3">
      <c r="D810" s="108"/>
      <c r="E810" s="108"/>
      <c r="F810" s="108"/>
      <c r="G810" s="108"/>
      <c r="H810" s="108"/>
      <c r="I810" s="108"/>
      <c r="J810" s="108"/>
      <c r="K810" s="108"/>
      <c r="L810" s="108"/>
    </row>
    <row r="811" spans="4:12" s="2" customFormat="1" x14ac:dyDescent="0.3">
      <c r="D811" s="108"/>
      <c r="E811" s="108"/>
      <c r="F811" s="108"/>
      <c r="G811" s="108"/>
      <c r="H811" s="108"/>
      <c r="I811" s="108"/>
      <c r="J811" s="108"/>
      <c r="K811" s="108"/>
      <c r="L811" s="108"/>
    </row>
    <row r="812" spans="4:12" s="2" customFormat="1" x14ac:dyDescent="0.3">
      <c r="D812" s="108"/>
      <c r="E812" s="108"/>
      <c r="F812" s="108"/>
      <c r="G812" s="108"/>
      <c r="H812" s="108"/>
      <c r="I812" s="108"/>
      <c r="J812" s="108"/>
      <c r="K812" s="108"/>
      <c r="L812" s="108"/>
    </row>
    <row r="813" spans="4:12" s="2" customFormat="1" x14ac:dyDescent="0.3">
      <c r="D813" s="108"/>
      <c r="E813" s="108"/>
      <c r="F813" s="108"/>
      <c r="G813" s="108"/>
      <c r="H813" s="108"/>
      <c r="I813" s="108"/>
      <c r="J813" s="108"/>
      <c r="K813" s="108"/>
      <c r="L813" s="108"/>
    </row>
    <row r="814" spans="4:12" s="2" customFormat="1" x14ac:dyDescent="0.3">
      <c r="D814" s="108"/>
      <c r="E814" s="108"/>
      <c r="F814" s="108"/>
      <c r="G814" s="108"/>
      <c r="H814" s="108"/>
      <c r="I814" s="108"/>
      <c r="J814" s="108"/>
      <c r="K814" s="108"/>
      <c r="L814" s="108"/>
    </row>
    <row r="815" spans="4:12" s="2" customFormat="1" x14ac:dyDescent="0.3">
      <c r="D815" s="108"/>
      <c r="E815" s="108"/>
      <c r="F815" s="108"/>
      <c r="G815" s="108"/>
      <c r="H815" s="108"/>
      <c r="I815" s="108"/>
      <c r="J815" s="108"/>
      <c r="K815" s="108"/>
      <c r="L815" s="108"/>
    </row>
    <row r="816" spans="4:12" s="2" customFormat="1" x14ac:dyDescent="0.3">
      <c r="D816" s="108"/>
      <c r="E816" s="108"/>
      <c r="F816" s="108"/>
      <c r="G816" s="108"/>
      <c r="H816" s="108"/>
      <c r="I816" s="108"/>
      <c r="J816" s="108"/>
      <c r="K816" s="108"/>
      <c r="L816" s="108"/>
    </row>
    <row r="817" spans="4:12" s="2" customFormat="1" x14ac:dyDescent="0.3">
      <c r="D817" s="108"/>
      <c r="E817" s="108"/>
      <c r="F817" s="108"/>
      <c r="G817" s="108"/>
      <c r="H817" s="108"/>
      <c r="I817" s="108"/>
      <c r="J817" s="108"/>
      <c r="K817" s="108"/>
      <c r="L817" s="108"/>
    </row>
    <row r="818" spans="4:12" s="2" customFormat="1" x14ac:dyDescent="0.3">
      <c r="D818" s="108"/>
      <c r="E818" s="108"/>
      <c r="F818" s="108"/>
      <c r="G818" s="108"/>
      <c r="H818" s="108"/>
      <c r="I818" s="108"/>
      <c r="J818" s="108"/>
      <c r="K818" s="108"/>
      <c r="L818" s="108"/>
    </row>
    <row r="819" spans="4:12" s="2" customFormat="1" x14ac:dyDescent="0.3">
      <c r="D819" s="108"/>
      <c r="E819" s="108"/>
      <c r="F819" s="108"/>
      <c r="G819" s="108"/>
      <c r="H819" s="108"/>
      <c r="I819" s="108"/>
      <c r="J819" s="108"/>
      <c r="K819" s="108"/>
      <c r="L819" s="108"/>
    </row>
    <row r="820" spans="4:12" s="2" customFormat="1" x14ac:dyDescent="0.3">
      <c r="D820" s="108"/>
      <c r="E820" s="108"/>
      <c r="F820" s="108"/>
      <c r="G820" s="108"/>
      <c r="H820" s="108"/>
      <c r="I820" s="108"/>
      <c r="J820" s="108"/>
      <c r="K820" s="108"/>
      <c r="L820" s="108"/>
    </row>
    <row r="821" spans="4:12" s="2" customFormat="1" x14ac:dyDescent="0.3">
      <c r="D821" s="108"/>
      <c r="E821" s="108"/>
      <c r="F821" s="108"/>
      <c r="G821" s="108"/>
      <c r="H821" s="108"/>
      <c r="I821" s="108"/>
      <c r="J821" s="108"/>
      <c r="K821" s="108"/>
      <c r="L821" s="108"/>
    </row>
    <row r="822" spans="4:12" s="2" customFormat="1" x14ac:dyDescent="0.3">
      <c r="D822" s="108"/>
      <c r="E822" s="108"/>
      <c r="F822" s="108"/>
      <c r="G822" s="108"/>
      <c r="H822" s="108"/>
      <c r="I822" s="108"/>
      <c r="J822" s="108"/>
      <c r="K822" s="108"/>
      <c r="L822" s="108"/>
    </row>
    <row r="823" spans="4:12" s="2" customFormat="1" x14ac:dyDescent="0.3">
      <c r="D823" s="108"/>
      <c r="E823" s="108"/>
      <c r="F823" s="108"/>
      <c r="G823" s="108"/>
      <c r="H823" s="108"/>
      <c r="I823" s="108"/>
      <c r="J823" s="108"/>
      <c r="K823" s="108"/>
      <c r="L823" s="108"/>
    </row>
    <row r="824" spans="4:12" s="2" customFormat="1" x14ac:dyDescent="0.3">
      <c r="D824" s="108"/>
      <c r="E824" s="108"/>
      <c r="F824" s="108"/>
      <c r="G824" s="108"/>
      <c r="H824" s="108"/>
      <c r="I824" s="108"/>
      <c r="J824" s="108"/>
      <c r="K824" s="108"/>
      <c r="L824" s="108"/>
    </row>
    <row r="825" spans="4:12" s="2" customFormat="1" x14ac:dyDescent="0.3">
      <c r="D825" s="108"/>
      <c r="E825" s="108"/>
      <c r="F825" s="108"/>
      <c r="G825" s="108"/>
      <c r="H825" s="108"/>
      <c r="I825" s="108"/>
      <c r="J825" s="108"/>
      <c r="K825" s="108"/>
      <c r="L825" s="108"/>
    </row>
    <row r="826" spans="4:12" s="2" customFormat="1" x14ac:dyDescent="0.3">
      <c r="D826" s="108"/>
      <c r="E826" s="108"/>
      <c r="F826" s="108"/>
      <c r="G826" s="108"/>
      <c r="H826" s="108"/>
      <c r="I826" s="108"/>
      <c r="J826" s="108"/>
      <c r="K826" s="108"/>
      <c r="L826" s="108"/>
    </row>
    <row r="827" spans="4:12" s="2" customFormat="1" x14ac:dyDescent="0.3">
      <c r="D827" s="108"/>
      <c r="E827" s="108"/>
      <c r="F827" s="108"/>
      <c r="G827" s="108"/>
      <c r="H827" s="108"/>
      <c r="I827" s="108"/>
      <c r="J827" s="108"/>
      <c r="K827" s="108"/>
      <c r="L827" s="108"/>
    </row>
    <row r="828" spans="4:12" s="2" customFormat="1" x14ac:dyDescent="0.3">
      <c r="D828" s="108"/>
      <c r="E828" s="108"/>
      <c r="F828" s="108"/>
      <c r="G828" s="108"/>
      <c r="H828" s="108"/>
      <c r="I828" s="108"/>
      <c r="J828" s="108"/>
      <c r="K828" s="108"/>
      <c r="L828" s="108"/>
    </row>
    <row r="829" spans="4:12" s="2" customFormat="1" x14ac:dyDescent="0.3">
      <c r="D829" s="108"/>
      <c r="E829" s="108"/>
      <c r="F829" s="108"/>
      <c r="G829" s="108"/>
      <c r="H829" s="108"/>
      <c r="I829" s="108"/>
      <c r="J829" s="108"/>
      <c r="K829" s="108"/>
      <c r="L829" s="108"/>
    </row>
    <row r="830" spans="4:12" s="2" customFormat="1" x14ac:dyDescent="0.3">
      <c r="D830" s="108"/>
      <c r="E830" s="108"/>
      <c r="F830" s="108"/>
      <c r="G830" s="108"/>
      <c r="H830" s="108"/>
      <c r="I830" s="108"/>
      <c r="J830" s="108"/>
      <c r="K830" s="108"/>
      <c r="L830" s="108"/>
    </row>
    <row r="831" spans="4:12" s="2" customFormat="1" x14ac:dyDescent="0.3">
      <c r="D831" s="108"/>
      <c r="E831" s="108"/>
      <c r="F831" s="108"/>
      <c r="G831" s="108"/>
      <c r="H831" s="108"/>
      <c r="I831" s="108"/>
      <c r="J831" s="108"/>
      <c r="K831" s="108"/>
      <c r="L831" s="108"/>
    </row>
    <row r="832" spans="4:12" s="2" customFormat="1" x14ac:dyDescent="0.3">
      <c r="D832" s="108"/>
      <c r="E832" s="108"/>
      <c r="F832" s="108"/>
      <c r="G832" s="108"/>
      <c r="H832" s="108"/>
      <c r="I832" s="108"/>
      <c r="J832" s="108"/>
      <c r="K832" s="108"/>
      <c r="L832" s="108"/>
    </row>
    <row r="833" spans="4:12" s="2" customFormat="1" x14ac:dyDescent="0.3">
      <c r="D833" s="108"/>
      <c r="E833" s="108"/>
      <c r="F833" s="108"/>
      <c r="G833" s="108"/>
      <c r="H833" s="108"/>
      <c r="I833" s="108"/>
      <c r="J833" s="108"/>
      <c r="K833" s="108"/>
      <c r="L833" s="108"/>
    </row>
    <row r="834" spans="4:12" s="2" customFormat="1" x14ac:dyDescent="0.3">
      <c r="D834" s="108"/>
      <c r="E834" s="108"/>
      <c r="F834" s="108"/>
      <c r="G834" s="108"/>
      <c r="H834" s="108"/>
      <c r="I834" s="108"/>
      <c r="J834" s="108"/>
      <c r="K834" s="108"/>
      <c r="L834" s="108"/>
    </row>
    <row r="835" spans="4:12" s="2" customFormat="1" x14ac:dyDescent="0.3">
      <c r="D835" s="108"/>
      <c r="E835" s="108"/>
      <c r="F835" s="108"/>
      <c r="G835" s="108"/>
      <c r="H835" s="108"/>
      <c r="I835" s="108"/>
      <c r="J835" s="108"/>
      <c r="K835" s="108"/>
      <c r="L835" s="108"/>
    </row>
    <row r="836" spans="4:12" s="2" customFormat="1" x14ac:dyDescent="0.3">
      <c r="D836" s="108"/>
      <c r="E836" s="108"/>
      <c r="F836" s="108"/>
      <c r="G836" s="108"/>
      <c r="H836" s="108"/>
      <c r="I836" s="108"/>
      <c r="J836" s="108"/>
      <c r="K836" s="108"/>
      <c r="L836" s="108"/>
    </row>
    <row r="837" spans="4:12" s="2" customFormat="1" x14ac:dyDescent="0.3">
      <c r="D837" s="108"/>
      <c r="E837" s="108"/>
      <c r="F837" s="108"/>
      <c r="G837" s="108"/>
      <c r="H837" s="108"/>
      <c r="I837" s="108"/>
      <c r="J837" s="108"/>
      <c r="K837" s="108"/>
      <c r="L837" s="108"/>
    </row>
    <row r="838" spans="4:12" s="2" customFormat="1" x14ac:dyDescent="0.3">
      <c r="D838" s="108"/>
      <c r="E838" s="108"/>
      <c r="F838" s="108"/>
      <c r="G838" s="108"/>
      <c r="H838" s="108"/>
      <c r="I838" s="108"/>
      <c r="J838" s="108"/>
      <c r="K838" s="108"/>
      <c r="L838" s="108"/>
    </row>
    <row r="839" spans="4:12" s="2" customFormat="1" x14ac:dyDescent="0.3">
      <c r="D839" s="108"/>
      <c r="E839" s="108"/>
      <c r="F839" s="108"/>
      <c r="G839" s="108"/>
      <c r="H839" s="108"/>
      <c r="I839" s="108"/>
      <c r="J839" s="108"/>
      <c r="K839" s="108"/>
      <c r="L839" s="108"/>
    </row>
    <row r="840" spans="4:12" s="2" customFormat="1" x14ac:dyDescent="0.3">
      <c r="D840" s="108"/>
      <c r="E840" s="108"/>
      <c r="F840" s="108"/>
      <c r="G840" s="108"/>
      <c r="H840" s="108"/>
      <c r="I840" s="108"/>
      <c r="J840" s="108"/>
      <c r="K840" s="108"/>
      <c r="L840" s="108"/>
    </row>
    <row r="841" spans="4:12" s="2" customFormat="1" x14ac:dyDescent="0.3">
      <c r="D841" s="108"/>
      <c r="E841" s="108"/>
      <c r="F841" s="108"/>
      <c r="G841" s="108"/>
      <c r="H841" s="108"/>
      <c r="I841" s="108"/>
      <c r="J841" s="108"/>
      <c r="K841" s="108"/>
      <c r="L841" s="108"/>
    </row>
    <row r="842" spans="4:12" s="2" customFormat="1" x14ac:dyDescent="0.3">
      <c r="D842" s="108"/>
      <c r="E842" s="108"/>
      <c r="F842" s="108"/>
      <c r="G842" s="108"/>
      <c r="H842" s="108"/>
      <c r="I842" s="108"/>
      <c r="J842" s="108"/>
      <c r="K842" s="108"/>
      <c r="L842" s="108"/>
    </row>
    <row r="843" spans="4:12" s="2" customFormat="1" x14ac:dyDescent="0.3">
      <c r="D843" s="108"/>
      <c r="E843" s="108"/>
      <c r="F843" s="108"/>
      <c r="G843" s="108"/>
      <c r="H843" s="108"/>
      <c r="I843" s="108"/>
      <c r="J843" s="108"/>
      <c r="K843" s="108"/>
      <c r="L843" s="108"/>
    </row>
    <row r="844" spans="4:12" s="2" customFormat="1" x14ac:dyDescent="0.3">
      <c r="D844" s="108"/>
      <c r="E844" s="108"/>
      <c r="F844" s="108"/>
      <c r="G844" s="108"/>
      <c r="H844" s="108"/>
      <c r="I844" s="108"/>
      <c r="J844" s="108"/>
      <c r="K844" s="108"/>
      <c r="L844" s="108"/>
    </row>
    <row r="845" spans="4:12" s="2" customFormat="1" x14ac:dyDescent="0.3">
      <c r="D845" s="108"/>
      <c r="E845" s="108"/>
      <c r="F845" s="108"/>
      <c r="G845" s="108"/>
      <c r="H845" s="108"/>
      <c r="I845" s="108"/>
      <c r="J845" s="108"/>
      <c r="K845" s="108"/>
      <c r="L845" s="108"/>
    </row>
    <row r="846" spans="4:12" s="2" customFormat="1" x14ac:dyDescent="0.3">
      <c r="D846" s="108"/>
      <c r="E846" s="108"/>
      <c r="F846" s="108"/>
      <c r="G846" s="108"/>
      <c r="H846" s="108"/>
      <c r="I846" s="108"/>
      <c r="J846" s="108"/>
      <c r="K846" s="108"/>
      <c r="L846" s="108"/>
    </row>
    <row r="847" spans="4:12" s="2" customFormat="1" x14ac:dyDescent="0.3">
      <c r="D847" s="108"/>
      <c r="E847" s="108"/>
      <c r="F847" s="108"/>
      <c r="G847" s="108"/>
      <c r="H847" s="108"/>
      <c r="I847" s="108"/>
      <c r="J847" s="108"/>
      <c r="K847" s="108"/>
      <c r="L847" s="108"/>
    </row>
    <row r="848" spans="4:12" s="2" customFormat="1" x14ac:dyDescent="0.3">
      <c r="D848" s="108"/>
      <c r="E848" s="108"/>
      <c r="F848" s="108"/>
      <c r="G848" s="108"/>
      <c r="H848" s="108"/>
      <c r="I848" s="108"/>
      <c r="J848" s="108"/>
      <c r="K848" s="108"/>
      <c r="L848" s="108"/>
    </row>
    <row r="849" spans="4:12" s="2" customFormat="1" x14ac:dyDescent="0.3">
      <c r="D849" s="108"/>
      <c r="E849" s="108"/>
      <c r="F849" s="108"/>
      <c r="G849" s="108"/>
      <c r="H849" s="108"/>
      <c r="I849" s="108"/>
      <c r="J849" s="108"/>
      <c r="K849" s="108"/>
      <c r="L849" s="108"/>
    </row>
    <row r="850" spans="4:12" s="2" customFormat="1" x14ac:dyDescent="0.3">
      <c r="D850" s="108"/>
      <c r="E850" s="108"/>
      <c r="F850" s="108"/>
      <c r="G850" s="108"/>
      <c r="H850" s="108"/>
      <c r="I850" s="108"/>
      <c r="J850" s="108"/>
      <c r="K850" s="108"/>
      <c r="L850" s="108"/>
    </row>
    <row r="851" spans="4:12" s="2" customFormat="1" x14ac:dyDescent="0.3">
      <c r="D851" s="108"/>
      <c r="E851" s="108"/>
      <c r="F851" s="108"/>
      <c r="G851" s="108"/>
      <c r="H851" s="108"/>
      <c r="I851" s="108"/>
      <c r="J851" s="108"/>
      <c r="K851" s="108"/>
      <c r="L851" s="108"/>
    </row>
    <row r="852" spans="4:12" s="2" customFormat="1" x14ac:dyDescent="0.3">
      <c r="D852" s="108"/>
      <c r="E852" s="108"/>
      <c r="F852" s="108"/>
      <c r="G852" s="108"/>
      <c r="H852" s="108"/>
      <c r="I852" s="108"/>
      <c r="J852" s="108"/>
      <c r="K852" s="108"/>
      <c r="L852" s="108"/>
    </row>
    <row r="853" spans="4:12" s="2" customFormat="1" x14ac:dyDescent="0.3">
      <c r="D853" s="108"/>
      <c r="E853" s="108"/>
      <c r="F853" s="108"/>
      <c r="G853" s="108"/>
      <c r="H853" s="108"/>
      <c r="I853" s="108"/>
      <c r="J853" s="108"/>
      <c r="K853" s="108"/>
      <c r="L853" s="108"/>
    </row>
    <row r="854" spans="4:12" s="2" customFormat="1" x14ac:dyDescent="0.3">
      <c r="D854" s="108"/>
      <c r="E854" s="108"/>
      <c r="F854" s="108"/>
      <c r="G854" s="108"/>
      <c r="H854" s="108"/>
      <c r="I854" s="108"/>
      <c r="J854" s="108"/>
      <c r="K854" s="108"/>
      <c r="L854" s="108"/>
    </row>
    <row r="855" spans="4:12" s="2" customFormat="1" x14ac:dyDescent="0.3">
      <c r="D855" s="108"/>
      <c r="E855" s="108"/>
      <c r="F855" s="108"/>
      <c r="G855" s="108"/>
      <c r="H855" s="108"/>
      <c r="I855" s="108"/>
      <c r="J855" s="108"/>
      <c r="K855" s="108"/>
      <c r="L855" s="108"/>
    </row>
    <row r="856" spans="4:12" s="2" customFormat="1" x14ac:dyDescent="0.3">
      <c r="D856" s="108"/>
      <c r="E856" s="108"/>
      <c r="F856" s="108"/>
      <c r="G856" s="108"/>
      <c r="H856" s="108"/>
      <c r="I856" s="108"/>
      <c r="J856" s="108"/>
      <c r="K856" s="108"/>
      <c r="L856" s="108"/>
    </row>
    <row r="857" spans="4:12" s="2" customFormat="1" x14ac:dyDescent="0.3">
      <c r="D857" s="108"/>
      <c r="E857" s="108"/>
      <c r="F857" s="108"/>
      <c r="G857" s="108"/>
      <c r="H857" s="108"/>
      <c r="I857" s="108"/>
      <c r="J857" s="108"/>
      <c r="K857" s="108"/>
      <c r="L857" s="108"/>
    </row>
    <row r="858" spans="4:12" s="2" customFormat="1" x14ac:dyDescent="0.3">
      <c r="D858" s="108"/>
      <c r="E858" s="108"/>
      <c r="F858" s="108"/>
      <c r="G858" s="108"/>
      <c r="H858" s="108"/>
      <c r="I858" s="108"/>
      <c r="J858" s="108"/>
      <c r="K858" s="108"/>
      <c r="L858" s="108"/>
    </row>
    <row r="859" spans="4:12" s="2" customFormat="1" x14ac:dyDescent="0.3">
      <c r="D859" s="108"/>
      <c r="E859" s="108"/>
      <c r="F859" s="108"/>
      <c r="G859" s="108"/>
      <c r="H859" s="108"/>
      <c r="I859" s="108"/>
      <c r="J859" s="108"/>
      <c r="K859" s="108"/>
      <c r="L859" s="108"/>
    </row>
    <row r="860" spans="4:12" s="2" customFormat="1" x14ac:dyDescent="0.3">
      <c r="D860" s="108"/>
      <c r="E860" s="108"/>
      <c r="F860" s="108"/>
      <c r="G860" s="108"/>
      <c r="H860" s="108"/>
      <c r="I860" s="108"/>
      <c r="J860" s="108"/>
      <c r="K860" s="108"/>
      <c r="L860" s="108"/>
    </row>
    <row r="861" spans="4:12" s="2" customFormat="1" x14ac:dyDescent="0.3">
      <c r="D861" s="108"/>
      <c r="E861" s="108"/>
      <c r="F861" s="108"/>
      <c r="G861" s="108"/>
      <c r="H861" s="108"/>
      <c r="I861" s="108"/>
      <c r="J861" s="108"/>
      <c r="K861" s="108"/>
      <c r="L861" s="108"/>
    </row>
    <row r="862" spans="4:12" s="2" customFormat="1" x14ac:dyDescent="0.3">
      <c r="D862" s="108"/>
      <c r="E862" s="108"/>
      <c r="F862" s="108"/>
      <c r="G862" s="108"/>
      <c r="H862" s="108"/>
      <c r="I862" s="108"/>
      <c r="J862" s="108"/>
      <c r="K862" s="108"/>
      <c r="L862" s="108"/>
    </row>
    <row r="863" spans="4:12" s="2" customFormat="1" x14ac:dyDescent="0.3">
      <c r="D863" s="108"/>
      <c r="E863" s="108"/>
      <c r="F863" s="108"/>
      <c r="G863" s="108"/>
      <c r="H863" s="108"/>
      <c r="I863" s="108"/>
      <c r="J863" s="108"/>
      <c r="K863" s="108"/>
      <c r="L863" s="108"/>
    </row>
    <row r="864" spans="4:12" s="2" customFormat="1" x14ac:dyDescent="0.3">
      <c r="D864" s="108"/>
      <c r="E864" s="108"/>
      <c r="F864" s="108"/>
      <c r="G864" s="108"/>
      <c r="H864" s="108"/>
      <c r="I864" s="108"/>
      <c r="J864" s="108"/>
      <c r="K864" s="108"/>
      <c r="L864" s="108"/>
    </row>
    <row r="865" spans="4:12" s="2" customFormat="1" x14ac:dyDescent="0.3">
      <c r="D865" s="108"/>
      <c r="E865" s="108"/>
      <c r="F865" s="108"/>
      <c r="G865" s="108"/>
      <c r="H865" s="108"/>
      <c r="I865" s="108"/>
      <c r="J865" s="108"/>
      <c r="K865" s="108"/>
      <c r="L865" s="108"/>
    </row>
    <row r="866" spans="4:12" s="2" customFormat="1" x14ac:dyDescent="0.3">
      <c r="D866" s="108"/>
      <c r="E866" s="108"/>
      <c r="F866" s="108"/>
      <c r="G866" s="108"/>
      <c r="H866" s="108"/>
      <c r="I866" s="108"/>
      <c r="J866" s="108"/>
      <c r="K866" s="108"/>
      <c r="L866" s="108"/>
    </row>
    <row r="867" spans="4:12" s="2" customFormat="1" x14ac:dyDescent="0.3">
      <c r="D867" s="108"/>
      <c r="E867" s="108"/>
      <c r="F867" s="108"/>
      <c r="G867" s="108"/>
      <c r="H867" s="108"/>
      <c r="I867" s="108"/>
      <c r="J867" s="108"/>
      <c r="K867" s="108"/>
      <c r="L867" s="108"/>
    </row>
    <row r="868" spans="4:12" s="2" customFormat="1" x14ac:dyDescent="0.3">
      <c r="D868" s="108"/>
      <c r="E868" s="108"/>
      <c r="F868" s="108"/>
      <c r="G868" s="108"/>
      <c r="H868" s="108"/>
      <c r="I868" s="108"/>
      <c r="J868" s="108"/>
      <c r="K868" s="108"/>
      <c r="L868" s="108"/>
    </row>
    <row r="869" spans="4:12" s="2" customFormat="1" x14ac:dyDescent="0.3">
      <c r="D869" s="108"/>
      <c r="E869" s="108"/>
      <c r="F869" s="108"/>
      <c r="G869" s="108"/>
      <c r="H869" s="108"/>
      <c r="I869" s="108"/>
      <c r="J869" s="108"/>
      <c r="K869" s="108"/>
      <c r="L869" s="108"/>
    </row>
    <row r="870" spans="4:12" s="2" customFormat="1" x14ac:dyDescent="0.3">
      <c r="D870" s="108"/>
      <c r="E870" s="108"/>
      <c r="F870" s="108"/>
      <c r="G870" s="108"/>
      <c r="H870" s="108"/>
      <c r="I870" s="108"/>
      <c r="J870" s="108"/>
      <c r="K870" s="108"/>
      <c r="L870" s="108"/>
    </row>
    <row r="871" spans="4:12" s="2" customFormat="1" x14ac:dyDescent="0.3">
      <c r="D871" s="108"/>
      <c r="E871" s="108"/>
      <c r="F871" s="108"/>
      <c r="G871" s="108"/>
      <c r="H871" s="108"/>
      <c r="I871" s="108"/>
      <c r="J871" s="108"/>
      <c r="K871" s="108"/>
      <c r="L871" s="108"/>
    </row>
    <row r="872" spans="4:12" s="2" customFormat="1" x14ac:dyDescent="0.3">
      <c r="D872" s="108"/>
      <c r="E872" s="108"/>
      <c r="F872" s="108"/>
      <c r="G872" s="108"/>
      <c r="H872" s="108"/>
      <c r="I872" s="108"/>
      <c r="J872" s="108"/>
      <c r="K872" s="108"/>
      <c r="L872" s="108"/>
    </row>
    <row r="873" spans="4:12" s="2" customFormat="1" x14ac:dyDescent="0.3">
      <c r="D873" s="108"/>
      <c r="E873" s="108"/>
      <c r="F873" s="108"/>
      <c r="G873" s="108"/>
      <c r="H873" s="108"/>
      <c r="I873" s="108"/>
      <c r="J873" s="108"/>
      <c r="K873" s="108"/>
      <c r="L873" s="108"/>
    </row>
    <row r="874" spans="4:12" s="2" customFormat="1" x14ac:dyDescent="0.3">
      <c r="D874" s="108"/>
      <c r="E874" s="108"/>
      <c r="F874" s="108"/>
      <c r="G874" s="108"/>
      <c r="H874" s="108"/>
      <c r="I874" s="108"/>
      <c r="J874" s="108"/>
      <c r="K874" s="108"/>
      <c r="L874" s="108"/>
    </row>
    <row r="875" spans="4:12" s="2" customFormat="1" x14ac:dyDescent="0.3">
      <c r="D875" s="108"/>
      <c r="E875" s="108"/>
      <c r="F875" s="108"/>
      <c r="G875" s="108"/>
      <c r="H875" s="108"/>
      <c r="I875" s="108"/>
      <c r="J875" s="108"/>
      <c r="K875" s="108"/>
      <c r="L875" s="108"/>
    </row>
    <row r="876" spans="4:12" s="2" customFormat="1" x14ac:dyDescent="0.3">
      <c r="D876" s="108"/>
      <c r="E876" s="108"/>
      <c r="F876" s="108"/>
      <c r="G876" s="108"/>
      <c r="H876" s="108"/>
      <c r="I876" s="108"/>
      <c r="J876" s="108"/>
      <c r="K876" s="108"/>
      <c r="L876" s="108"/>
    </row>
    <row r="877" spans="4:12" s="2" customFormat="1" x14ac:dyDescent="0.3">
      <c r="D877" s="108"/>
      <c r="E877" s="108"/>
      <c r="F877" s="108"/>
      <c r="G877" s="108"/>
      <c r="H877" s="108"/>
      <c r="I877" s="108"/>
      <c r="J877" s="108"/>
      <c r="K877" s="108"/>
      <c r="L877" s="108"/>
    </row>
    <row r="878" spans="4:12" s="2" customFormat="1" x14ac:dyDescent="0.3">
      <c r="D878" s="108"/>
      <c r="E878" s="108"/>
      <c r="F878" s="108"/>
      <c r="G878" s="108"/>
      <c r="H878" s="108"/>
      <c r="I878" s="108"/>
      <c r="J878" s="108"/>
      <c r="K878" s="108"/>
      <c r="L878" s="108"/>
    </row>
    <row r="879" spans="4:12" s="2" customFormat="1" x14ac:dyDescent="0.3">
      <c r="D879" s="108"/>
      <c r="E879" s="108"/>
      <c r="F879" s="108"/>
      <c r="G879" s="108"/>
      <c r="H879" s="108"/>
      <c r="I879" s="108"/>
      <c r="J879" s="108"/>
      <c r="K879" s="108"/>
      <c r="L879" s="108"/>
    </row>
    <row r="880" spans="4:12" s="2" customFormat="1" x14ac:dyDescent="0.3">
      <c r="D880" s="108"/>
      <c r="E880" s="108"/>
      <c r="F880" s="108"/>
      <c r="G880" s="108"/>
      <c r="H880" s="108"/>
      <c r="I880" s="108"/>
      <c r="J880" s="108"/>
      <c r="K880" s="108"/>
      <c r="L880" s="108"/>
    </row>
    <row r="881" spans="4:12" s="2" customFormat="1" x14ac:dyDescent="0.3">
      <c r="D881" s="108"/>
      <c r="E881" s="108"/>
      <c r="F881" s="108"/>
      <c r="G881" s="108"/>
      <c r="H881" s="108"/>
      <c r="I881" s="108"/>
      <c r="J881" s="108"/>
      <c r="K881" s="108"/>
      <c r="L881" s="108"/>
    </row>
    <row r="882" spans="4:12" s="2" customFormat="1" x14ac:dyDescent="0.3">
      <c r="D882" s="108"/>
      <c r="E882" s="108"/>
      <c r="F882" s="108"/>
      <c r="G882" s="108"/>
      <c r="H882" s="108"/>
      <c r="I882" s="108"/>
      <c r="J882" s="108"/>
      <c r="K882" s="108"/>
      <c r="L882" s="108"/>
    </row>
    <row r="883" spans="4:12" s="2" customFormat="1" x14ac:dyDescent="0.3">
      <c r="D883" s="108"/>
      <c r="E883" s="108"/>
      <c r="F883" s="108"/>
      <c r="G883" s="108"/>
      <c r="H883" s="108"/>
      <c r="I883" s="108"/>
      <c r="J883" s="108"/>
      <c r="K883" s="108"/>
      <c r="L883" s="108"/>
    </row>
    <row r="884" spans="4:12" s="2" customFormat="1" x14ac:dyDescent="0.3">
      <c r="D884" s="108"/>
      <c r="E884" s="108"/>
      <c r="F884" s="108"/>
      <c r="G884" s="108"/>
      <c r="H884" s="108"/>
      <c r="I884" s="108"/>
      <c r="J884" s="108"/>
      <c r="K884" s="108"/>
      <c r="L884" s="108"/>
    </row>
    <row r="885" spans="4:12" s="2" customFormat="1" x14ac:dyDescent="0.3">
      <c r="D885" s="108"/>
      <c r="E885" s="108"/>
      <c r="F885" s="108"/>
      <c r="G885" s="108"/>
      <c r="H885" s="108"/>
      <c r="I885" s="108"/>
      <c r="J885" s="108"/>
      <c r="K885" s="108"/>
      <c r="L885" s="108"/>
    </row>
  </sheetData>
  <sheetProtection sheet="1" objects="1" scenarios="1"/>
  <mergeCells count="1">
    <mergeCell ref="C3:L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Instrucciones</vt:lpstr>
      <vt:lpstr>Entradas</vt:lpstr>
      <vt:lpstr>Observaciones</vt:lpstr>
      <vt:lpstr>Escenarios</vt:lpstr>
      <vt:lpstr>Constantes</vt:lpstr>
      <vt:lpstr>ETo</vt:lpstr>
      <vt:lpstr>Cálculos</vt:lpstr>
      <vt:lpstr>Gráficos</vt:lpstr>
      <vt:lpstr>Evaluación</vt:lpstr>
      <vt:lpstr>Evaluación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Foster</dc:creator>
  <cp:lastModifiedBy>Gabriel Rojas</cp:lastModifiedBy>
  <dcterms:created xsi:type="dcterms:W3CDTF">2019-08-19T14:16:08Z</dcterms:created>
  <dcterms:modified xsi:type="dcterms:W3CDTF">2022-08-22T15:19:17Z</dcterms:modified>
</cp:coreProperties>
</file>